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703435\Desktop\"/>
    </mc:Choice>
  </mc:AlternateContent>
  <xr:revisionPtr revIDLastSave="0" documentId="13_ncr:1_{E504512C-1E37-4E64-8C0D-2B2939F9E0DE}" xr6:coauthVersionLast="47" xr6:coauthVersionMax="47" xr10:uidLastSave="{00000000-0000-0000-0000-000000000000}"/>
  <bookViews>
    <workbookView xWindow="-110" yWindow="-110" windowWidth="19420" windowHeight="10420" tabRatio="800" activeTab="1" xr2:uid="{00000000-000D-0000-FFFF-FFFF00000000}"/>
  </bookViews>
  <sheets>
    <sheet name="Drive Summary" sheetId="11" r:id="rId1"/>
    <sheet name="Wuxi Summary" sheetId="13" r:id="rId2"/>
    <sheet name="Korat Summary" sheetId="14" r:id="rId3"/>
    <sheet name="PSG commit waterfall" sheetId="17" r:id="rId4"/>
    <sheet name="Commit waterfall by site" sheetId="18" state="hidden" r:id="rId5"/>
    <sheet name="RIE" sheetId="24" state="hidden" r:id="rId6"/>
    <sheet name="Site capacity" sheetId="32" state="hidden" r:id="rId7"/>
    <sheet name="Commit vs Uncon" sheetId="45" state="hidden" r:id="rId8"/>
    <sheet name="Category" sheetId="46" state="hidden" r:id="rId9"/>
    <sheet name="SiteCommit vs Uncon" sheetId="44" state="hidden" r:id="rId10"/>
    <sheet name="Current MS" sheetId="2" r:id="rId11"/>
    <sheet name="site MS" sheetId="43" state="hidden" r:id="rId12"/>
    <sheet name="MBS comparison" sheetId="23" r:id="rId13"/>
    <sheet name="US" sheetId="47" r:id="rId14"/>
    <sheet name="EB" sheetId="48" state="hidden" r:id="rId15"/>
    <sheet name="Previous-MS" sheetId="22" state="hidden" r:id="rId16"/>
    <sheet name="13wks vs RIE" sheetId="21" state="hidden" r:id="rId17"/>
  </sheets>
  <functionGroups builtInGroupCount="19"/>
  <externalReferences>
    <externalReference r:id="rId18"/>
    <externalReference r:id="rId19"/>
  </externalReferences>
  <definedNames>
    <definedName name="_xlnm._FilterDatabase" localSheetId="10" hidden="1">'Current MS'!$M$1:$M$3396</definedName>
    <definedName name="_xlnm._FilterDatabase" localSheetId="0" hidden="1">'Drive Summary'!$B$5:$AE$157</definedName>
    <definedName name="_xlnm._FilterDatabase" localSheetId="2" hidden="1" xml:space="preserve">                                                       'Korat Summary'!$AI$2:$AI$227</definedName>
    <definedName name="_xlnm._FilterDatabase" localSheetId="12" hidden="1">'MBS comparison'!$A$7:$AA$144</definedName>
    <definedName name="_xlnm._FilterDatabase" localSheetId="15" hidden="1">'Previous-MS'!$A$29:$HG$96</definedName>
    <definedName name="_xlnm._FilterDatabase" localSheetId="1" hidden="1" xml:space="preserve">                                                       'Wuxi Summary'!$AI$4:$AI$226</definedName>
    <definedName name="BU_Qtr_Var_CEFF">#REF!</definedName>
    <definedName name="BU_Qtr_Var_EBCFF">#REF!</definedName>
    <definedName name="BU_Qtr_Var_EMCFF">#REF!</definedName>
    <definedName name="BU_Qtr_Var_Enterprise___BC">#REF!</definedName>
    <definedName name="BU_Qtr_Var_Enterprise___MC">#REF!</definedName>
    <definedName name="BU_Qtr_Var_PC">#REF!</definedName>
    <definedName name="BU_Qtr_Var_PCFF">#REF!</definedName>
    <definedName name="BU_Qtr_Var_SBS_Bare">#REF!</definedName>
    <definedName name="BU_Qtr_Var_SBSFF">#REF!</definedName>
    <definedName name="BU_Qtr_Var_Sem">#REF!</definedName>
    <definedName name="BU_Qtr_Var_TOTALS">#REF!</definedName>
    <definedName name="BUQV_Parm_BC">#REF!</definedName>
    <definedName name="BUQV_Parm_CE">#REF!</definedName>
    <definedName name="BUQV_Parm_EC">#REF!</definedName>
    <definedName name="BUQV_Parm_PC">#REF!</definedName>
    <definedName name="BUQV_Parm_SBS">#REF!</definedName>
    <definedName name="COBSumData">#REF!</definedName>
    <definedName name="DGR_Workdays">[1]DGR!#REF!</definedName>
    <definedName name="Families">#REF!</definedName>
    <definedName name="FamilyIndex">#REF!</definedName>
    <definedName name="FamilyList">#REF!</definedName>
    <definedName name="FCCONFIG">0.1</definedName>
    <definedName name="FQName">#REF!</definedName>
    <definedName name="Highlight">#REF!</definedName>
    <definedName name="LCCONFIG">0.5</definedName>
    <definedName name="LWCONFIG">0.2</definedName>
    <definedName name="MBS_Data">#REF!</definedName>
    <definedName name="MBS_Data_Semaphore">#REF!</definedName>
    <definedName name="MBS_Pivot_Semaphore">[1]MBS_Pivot!#REF!</definedName>
    <definedName name="MODLINE">#REF!</definedName>
    <definedName name="MyData">#REF!</definedName>
    <definedName name="NCONFIG">0.05</definedName>
    <definedName name="Overall">#REF!</definedName>
    <definedName name="PAGE1">#REF!</definedName>
    <definedName name="PAGE2">#REF!</definedName>
    <definedName name="PAGE3">#REF!</definedName>
    <definedName name="PAGE4">#REF!</definedName>
    <definedName name="PAGE5">#REF!</definedName>
    <definedName name="PASS">#REF!</definedName>
    <definedName name="PrevRevision">'[2]PSG-NSG Variance'!#REF!</definedName>
    <definedName name="_xlnm.Print_Area" localSheetId="7">'Commit vs Uncon'!$A$1:$S$33</definedName>
    <definedName name="_xlnm.Print_Area" localSheetId="10">'Current MS'!$A$1:$R$1</definedName>
    <definedName name="_xlnm.Print_Area" localSheetId="0">'Drive Summary'!$A$1:$AE$157</definedName>
    <definedName name="_xlnm.Print_Area" localSheetId="2">'Korat Summary'!$A$1:$AC$224</definedName>
    <definedName name="_xlnm.Print_Area" localSheetId="12">'MBS comparison'!$A$1:$S$144</definedName>
    <definedName name="_xlnm.Print_Area" localSheetId="3">'PSG commit waterfall'!$A$1:$S$33</definedName>
    <definedName name="_xlnm.Print_Area" localSheetId="1">'Wuxi Summary'!$B$1:$AC$220</definedName>
    <definedName name="_xlnm.Print_Titles" localSheetId="0">'Drive Summary'!$2:$7</definedName>
    <definedName name="_xlnm.Print_Titles" localSheetId="2">'Korat Summary'!$2:$7</definedName>
    <definedName name="_xlnm.Print_Titles" localSheetId="1">'Wuxi Summary'!$1:$7</definedName>
    <definedName name="STW">#REF!</definedName>
    <definedName name="sumfamilyselected">#REF!</definedName>
    <definedName name="SUMMARY">#REF!</definedName>
    <definedName name="Test">#REF!</definedName>
    <definedName name="Title_FactoryWorkdayAverage">[1]Title!#REF!</definedName>
    <definedName name="WCCONFIG">0.1</definedName>
    <definedName name="WCONFIG">0.05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4" l="1"/>
  <c r="B2" i="13"/>
  <c r="B2" i="11"/>
  <c r="U93" i="11" l="1"/>
  <c r="Z263" i="13"/>
  <c r="J263" i="13"/>
  <c r="U95" i="11"/>
  <c r="Y263" i="13"/>
  <c r="O263" i="13"/>
  <c r="X263" i="13"/>
  <c r="U108" i="11"/>
  <c r="U113" i="11"/>
  <c r="U100" i="11"/>
  <c r="U216" i="13"/>
  <c r="U103" i="11"/>
  <c r="Q263" i="13"/>
  <c r="U212" i="13"/>
  <c r="W263" i="13"/>
  <c r="V263" i="13"/>
  <c r="P263" i="13"/>
  <c r="U98" i="11"/>
  <c r="U82" i="11"/>
  <c r="U99" i="11"/>
  <c r="U112" i="11"/>
  <c r="U111" i="11"/>
  <c r="U109" i="11"/>
  <c r="U107" i="11"/>
  <c r="U105" i="11"/>
  <c r="U104" i="11"/>
  <c r="U102" i="11"/>
  <c r="U101" i="11"/>
  <c r="U97" i="11"/>
  <c r="U96" i="11"/>
  <c r="U92" i="11"/>
  <c r="U91" i="11"/>
  <c r="U90" i="11"/>
  <c r="U89" i="11"/>
  <c r="U88" i="11"/>
  <c r="U87" i="11"/>
  <c r="U86" i="11"/>
  <c r="U85" i="11"/>
  <c r="U83" i="11"/>
  <c r="U81" i="11"/>
  <c r="U80" i="11"/>
  <c r="U79" i="11"/>
  <c r="U78" i="11"/>
  <c r="U211" i="13"/>
  <c r="D136" i="18"/>
  <c r="I263" i="13"/>
  <c r="U94" i="11" l="1"/>
  <c r="U110" i="11"/>
  <c r="U215" i="13"/>
  <c r="U106" i="11"/>
  <c r="U84" i="11"/>
  <c r="Y214" i="13"/>
  <c r="V281" i="14"/>
  <c r="Y281" i="14"/>
  <c r="Y264" i="13"/>
  <c r="O137" i="23"/>
  <c r="N137" i="23"/>
  <c r="L137" i="23"/>
  <c r="K137" i="23"/>
  <c r="I137" i="23"/>
  <c r="H137" i="23"/>
  <c r="X281" i="14"/>
  <c r="W281" i="14"/>
  <c r="U281" i="14"/>
  <c r="Q281" i="14"/>
  <c r="P281" i="14"/>
  <c r="O281" i="14"/>
  <c r="N281" i="14"/>
  <c r="J281" i="14"/>
  <c r="I281" i="14"/>
  <c r="H281" i="14"/>
  <c r="G281" i="14"/>
  <c r="Q264" i="13"/>
  <c r="P264" i="13"/>
  <c r="O264" i="13"/>
  <c r="N264" i="13"/>
  <c r="X264" i="13"/>
  <c r="W264" i="13"/>
  <c r="V264" i="13"/>
  <c r="U264" i="13"/>
  <c r="J264" i="13"/>
  <c r="I264" i="13"/>
  <c r="H264" i="13"/>
  <c r="G264" i="13"/>
  <c r="R137" i="23" l="1"/>
  <c r="J137" i="23"/>
  <c r="M137" i="23"/>
  <c r="P137" i="23"/>
  <c r="Q137" i="23"/>
  <c r="G7" i="14"/>
  <c r="G7" i="13"/>
  <c r="R182" i="13"/>
  <c r="L226" i="13"/>
  <c r="M226" i="13"/>
  <c r="Y265" i="14"/>
  <c r="X265" i="14"/>
  <c r="W265" i="14"/>
  <c r="V265" i="14"/>
  <c r="U265" i="14"/>
  <c r="Q265" i="14"/>
  <c r="P265" i="14"/>
  <c r="O265" i="14"/>
  <c r="N265" i="14"/>
  <c r="J265" i="14"/>
  <c r="I265" i="14"/>
  <c r="H265" i="14"/>
  <c r="G265" i="14"/>
  <c r="G250" i="13"/>
  <c r="Y249" i="13"/>
  <c r="X249" i="13"/>
  <c r="W249" i="13"/>
  <c r="V249" i="13"/>
  <c r="U249" i="13"/>
  <c r="Q249" i="13"/>
  <c r="P249" i="13"/>
  <c r="O249" i="13"/>
  <c r="N249" i="13"/>
  <c r="J249" i="13"/>
  <c r="I249" i="13"/>
  <c r="H249" i="13"/>
  <c r="G251" i="13"/>
  <c r="G252" i="13" l="1"/>
  <c r="S137" i="23"/>
  <c r="J250" i="13"/>
  <c r="I250" i="13"/>
  <c r="Y250" i="13"/>
  <c r="X250" i="13"/>
  <c r="W250" i="13"/>
  <c r="V250" i="13"/>
  <c r="U250" i="13"/>
  <c r="Q250" i="13"/>
  <c r="P250" i="13"/>
  <c r="O250" i="13"/>
  <c r="N250" i="13"/>
  <c r="H250" i="13"/>
  <c r="G266" i="14"/>
  <c r="AJ180" i="14" l="1"/>
  <c r="AJ181" i="14"/>
  <c r="AJ182" i="14"/>
  <c r="AJ183" i="14"/>
  <c r="AJ184" i="14"/>
  <c r="AJ185" i="14"/>
  <c r="AN1" i="47"/>
  <c r="BE1" i="47" s="1"/>
  <c r="BV1" i="47" s="1"/>
  <c r="AM1" i="47"/>
  <c r="BD1" i="47" s="1"/>
  <c r="BU1" i="47" s="1"/>
  <c r="AL1" i="47"/>
  <c r="BC1" i="47" s="1"/>
  <c r="BT1" i="47" s="1"/>
  <c r="AK1" i="47"/>
  <c r="BB1" i="47" s="1"/>
  <c r="BS1" i="47" s="1"/>
  <c r="AJ1" i="47"/>
  <c r="BA1" i="47" s="1"/>
  <c r="BR1" i="47" s="1"/>
  <c r="AI1" i="47"/>
  <c r="AZ1" i="47" s="1"/>
  <c r="BQ1" i="47" s="1"/>
  <c r="AH1" i="47"/>
  <c r="AY1" i="47" s="1"/>
  <c r="BP1" i="47" s="1"/>
  <c r="AG1" i="47"/>
  <c r="AX1" i="47" s="1"/>
  <c r="BO1" i="47" s="1"/>
  <c r="AF1" i="47"/>
  <c r="AW1" i="47" s="1"/>
  <c r="BN1" i="47" s="1"/>
  <c r="AE1" i="47"/>
  <c r="AV1" i="47" s="1"/>
  <c r="BM1" i="47" s="1"/>
  <c r="AD1" i="47"/>
  <c r="AU1" i="47" s="1"/>
  <c r="BL1" i="47" s="1"/>
  <c r="AC1" i="47"/>
  <c r="AT1" i="47" s="1"/>
  <c r="BK1" i="47" s="1"/>
  <c r="AB1" i="47"/>
  <c r="AS1" i="47" s="1"/>
  <c r="BJ1" i="47" s="1"/>
  <c r="AA1" i="47"/>
  <c r="AR1" i="47" s="1"/>
  <c r="BI1" i="47" s="1"/>
  <c r="G269" i="14" l="1"/>
  <c r="AU41" i="11"/>
  <c r="AU43" i="11"/>
  <c r="AU37" i="11"/>
  <c r="V295" i="47"/>
  <c r="W295" i="47"/>
  <c r="V296" i="47"/>
  <c r="W296" i="47"/>
  <c r="V297" i="47"/>
  <c r="W297" i="47"/>
  <c r="V298" i="47"/>
  <c r="W298" i="47"/>
  <c r="V299" i="47"/>
  <c r="W299" i="47"/>
  <c r="V300" i="47"/>
  <c r="W300" i="47"/>
  <c r="V301" i="47"/>
  <c r="W301" i="47"/>
  <c r="V302" i="47"/>
  <c r="W302" i="47"/>
  <c r="V303" i="47"/>
  <c r="W303" i="47"/>
  <c r="V304" i="47"/>
  <c r="W304" i="47"/>
  <c r="V305" i="47"/>
  <c r="W305" i="47"/>
  <c r="V306" i="47"/>
  <c r="W306" i="47"/>
  <c r="V307" i="47"/>
  <c r="W307" i="47"/>
  <c r="V308" i="47"/>
  <c r="W308" i="47"/>
  <c r="V309" i="47"/>
  <c r="W309" i="47"/>
  <c r="V310" i="47"/>
  <c r="W310" i="47"/>
  <c r="V311" i="47"/>
  <c r="W311" i="47"/>
  <c r="V312" i="47"/>
  <c r="W312" i="47"/>
  <c r="V313" i="47"/>
  <c r="W313" i="47"/>
  <c r="V314" i="47"/>
  <c r="W314" i="47"/>
  <c r="V315" i="47"/>
  <c r="W315" i="47"/>
  <c r="V316" i="47"/>
  <c r="W316" i="47"/>
  <c r="V317" i="47"/>
  <c r="W317" i="47"/>
  <c r="V318" i="47"/>
  <c r="W318" i="47"/>
  <c r="V319" i="47"/>
  <c r="W319" i="47"/>
  <c r="V320" i="47"/>
  <c r="W320" i="47"/>
  <c r="V321" i="47"/>
  <c r="W321" i="47"/>
  <c r="V322" i="47"/>
  <c r="W322" i="47"/>
  <c r="V323" i="47"/>
  <c r="W323" i="47"/>
  <c r="V324" i="47"/>
  <c r="W324" i="47"/>
  <c r="V325" i="47"/>
  <c r="W325" i="47"/>
  <c r="V326" i="47"/>
  <c r="W326" i="47"/>
  <c r="V327" i="47"/>
  <c r="W327" i="47"/>
  <c r="V328" i="47"/>
  <c r="W328" i="47"/>
  <c r="V329" i="47"/>
  <c r="W329" i="47"/>
  <c r="V330" i="47"/>
  <c r="W330" i="47"/>
  <c r="Q266" i="14"/>
  <c r="V266" i="14"/>
  <c r="U266" i="14"/>
  <c r="P266" i="14"/>
  <c r="J266" i="14"/>
  <c r="Y266" i="14"/>
  <c r="X266" i="14"/>
  <c r="W266" i="14"/>
  <c r="O266" i="14"/>
  <c r="N266" i="14"/>
  <c r="I266" i="14"/>
  <c r="H266" i="14"/>
  <c r="G268" i="14"/>
  <c r="O122" i="23" l="1"/>
  <c r="N122" i="23"/>
  <c r="L122" i="23"/>
  <c r="K122" i="23"/>
  <c r="I122" i="23"/>
  <c r="H122" i="23"/>
  <c r="O130" i="23"/>
  <c r="N130" i="23"/>
  <c r="L130" i="23"/>
  <c r="K130" i="23"/>
  <c r="I130" i="23"/>
  <c r="H130" i="23"/>
  <c r="Q130" i="23" l="1"/>
  <c r="R122" i="23"/>
  <c r="R130" i="23"/>
  <c r="M122" i="23"/>
  <c r="J122" i="23"/>
  <c r="P122" i="23"/>
  <c r="Q122" i="23"/>
  <c r="P130" i="23"/>
  <c r="M130" i="23"/>
  <c r="J130" i="23"/>
  <c r="AJ195" i="14"/>
  <c r="AJ187" i="14"/>
  <c r="AJ195" i="13"/>
  <c r="AJ187" i="13"/>
  <c r="AJ180" i="13"/>
  <c r="Z187" i="14"/>
  <c r="R187" i="14"/>
  <c r="K187" i="14"/>
  <c r="F187" i="14"/>
  <c r="L187" i="14" s="1"/>
  <c r="E187" i="14"/>
  <c r="D187" i="14"/>
  <c r="C187" i="14"/>
  <c r="B187" i="14"/>
  <c r="Z180" i="14"/>
  <c r="R180" i="14"/>
  <c r="K180" i="14"/>
  <c r="F180" i="14"/>
  <c r="L180" i="14" s="1"/>
  <c r="E180" i="14"/>
  <c r="D180" i="14"/>
  <c r="C180" i="14"/>
  <c r="B180" i="14"/>
  <c r="Z187" i="13"/>
  <c r="R187" i="13"/>
  <c r="K187" i="13"/>
  <c r="F187" i="13"/>
  <c r="L187" i="13" s="1"/>
  <c r="E187" i="13"/>
  <c r="D187" i="13"/>
  <c r="C187" i="13"/>
  <c r="B187" i="13"/>
  <c r="Z180" i="13"/>
  <c r="R180" i="13"/>
  <c r="K180" i="13"/>
  <c r="F180" i="13"/>
  <c r="L180" i="13" s="1"/>
  <c r="E180" i="13"/>
  <c r="D180" i="13"/>
  <c r="C180" i="13"/>
  <c r="B180" i="13"/>
  <c r="AA104" i="11"/>
  <c r="Y104" i="11"/>
  <c r="X104" i="11"/>
  <c r="W104" i="11"/>
  <c r="V104" i="11"/>
  <c r="S104" i="11"/>
  <c r="Q104" i="11"/>
  <c r="P104" i="11"/>
  <c r="O104" i="11"/>
  <c r="N104" i="11"/>
  <c r="L104" i="11"/>
  <c r="J104" i="11"/>
  <c r="I104" i="11"/>
  <c r="H104" i="11"/>
  <c r="G104" i="11"/>
  <c r="AA97" i="11"/>
  <c r="Y97" i="11"/>
  <c r="X97" i="11"/>
  <c r="W97" i="11"/>
  <c r="V97" i="11"/>
  <c r="S97" i="11"/>
  <c r="Q97" i="11"/>
  <c r="P97" i="11"/>
  <c r="O97" i="11"/>
  <c r="N97" i="11"/>
  <c r="L97" i="11"/>
  <c r="J97" i="11"/>
  <c r="I97" i="11"/>
  <c r="H97" i="11"/>
  <c r="G97" i="11"/>
  <c r="AD104" i="11" l="1"/>
  <c r="AD97" i="11"/>
  <c r="S180" i="14"/>
  <c r="T180" i="14" s="1"/>
  <c r="AC180" i="14"/>
  <c r="S187" i="13"/>
  <c r="T187" i="13" s="1"/>
  <c r="AC187" i="13"/>
  <c r="AC187" i="14"/>
  <c r="K97" i="11"/>
  <c r="M97" i="11" s="1"/>
  <c r="R97" i="11"/>
  <c r="T97" i="11" s="1"/>
  <c r="S187" i="14"/>
  <c r="T187" i="14" s="1"/>
  <c r="S122" i="23"/>
  <c r="S130" i="23"/>
  <c r="Z104" i="11"/>
  <c r="AB104" i="11" s="1"/>
  <c r="Z97" i="11"/>
  <c r="AB97" i="11" s="1"/>
  <c r="M187" i="14"/>
  <c r="AA187" i="14"/>
  <c r="K104" i="11"/>
  <c r="M104" i="11" s="1"/>
  <c r="M180" i="14"/>
  <c r="AA180" i="14"/>
  <c r="M187" i="13"/>
  <c r="AA187" i="13"/>
  <c r="R104" i="11"/>
  <c r="T104" i="11" s="1"/>
  <c r="M180" i="13"/>
  <c r="S180" i="13"/>
  <c r="T180" i="13" s="1"/>
  <c r="AA180" i="13"/>
  <c r="AB180" i="13" s="1"/>
  <c r="AC180" i="13"/>
  <c r="AD180" i="14" l="1"/>
  <c r="AE180" i="14" s="1"/>
  <c r="AD187" i="13"/>
  <c r="AE187" i="13" s="1"/>
  <c r="AD187" i="14"/>
  <c r="AE187" i="14" s="1"/>
  <c r="AC97" i="11"/>
  <c r="AB187" i="14"/>
  <c r="AB180" i="14"/>
  <c r="AB187" i="13"/>
  <c r="AC104" i="11"/>
  <c r="AD180" i="13"/>
  <c r="AE180" i="13" s="1"/>
  <c r="AE104" i="11" l="1"/>
  <c r="AT104" i="11"/>
  <c r="AE97" i="11"/>
  <c r="AT97" i="11"/>
  <c r="Z195" i="14"/>
  <c r="R195" i="14"/>
  <c r="K195" i="14"/>
  <c r="F195" i="14"/>
  <c r="L195" i="14" s="1"/>
  <c r="E195" i="14"/>
  <c r="D195" i="14"/>
  <c r="C195" i="14"/>
  <c r="B195" i="14"/>
  <c r="Z195" i="13"/>
  <c r="R195" i="13"/>
  <c r="K195" i="13"/>
  <c r="F195" i="13"/>
  <c r="L195" i="13" s="1"/>
  <c r="E195" i="13"/>
  <c r="D195" i="13"/>
  <c r="C195" i="13"/>
  <c r="B195" i="13"/>
  <c r="AA112" i="11"/>
  <c r="Y112" i="11"/>
  <c r="X112" i="11"/>
  <c r="W112" i="11"/>
  <c r="V112" i="11"/>
  <c r="S112" i="11"/>
  <c r="Q112" i="11"/>
  <c r="P112" i="11"/>
  <c r="O112" i="11"/>
  <c r="N112" i="11"/>
  <c r="L112" i="11"/>
  <c r="J112" i="11"/>
  <c r="I112" i="11"/>
  <c r="H112" i="11"/>
  <c r="G112" i="11"/>
  <c r="K4" i="13"/>
  <c r="AD112" i="11" l="1"/>
  <c r="S195" i="14"/>
  <c r="T195" i="14" s="1"/>
  <c r="S195" i="13"/>
  <c r="T195" i="13" s="1"/>
  <c r="R112" i="11"/>
  <c r="T112" i="11" s="1"/>
  <c r="AC195" i="14"/>
  <c r="M195" i="14"/>
  <c r="AA195" i="14"/>
  <c r="AC195" i="13"/>
  <c r="K112" i="11"/>
  <c r="M112" i="11" s="1"/>
  <c r="M195" i="13"/>
  <c r="Z112" i="11"/>
  <c r="AB112" i="11" s="1"/>
  <c r="AA195" i="13"/>
  <c r="BB59" i="14"/>
  <c r="AD195" i="14" l="1"/>
  <c r="AE195" i="14" s="1"/>
  <c r="AD195" i="13"/>
  <c r="AE195" i="13" s="1"/>
  <c r="AB195" i="14"/>
  <c r="AC112" i="11"/>
  <c r="AB195" i="13"/>
  <c r="AU111" i="11"/>
  <c r="AU105" i="11"/>
  <c r="AU98" i="11"/>
  <c r="AU91" i="11"/>
  <c r="S303" i="18"/>
  <c r="R303" i="18"/>
  <c r="Q303" i="18"/>
  <c r="P303" i="18"/>
  <c r="O303" i="18"/>
  <c r="N303" i="18"/>
  <c r="M303" i="18"/>
  <c r="L303" i="18"/>
  <c r="K303" i="18"/>
  <c r="J303" i="18"/>
  <c r="I303" i="18"/>
  <c r="H303" i="18"/>
  <c r="G303" i="18"/>
  <c r="F303" i="18"/>
  <c r="E303" i="18"/>
  <c r="D303" i="18"/>
  <c r="C303" i="18"/>
  <c r="S136" i="18"/>
  <c r="R136" i="18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E136" i="18"/>
  <c r="C136" i="18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AE112" i="11" l="1"/>
  <c r="AT112" i="11"/>
  <c r="O17" i="11"/>
  <c r="T272" i="13" l="1"/>
  <c r="S272" i="13"/>
  <c r="M272" i="13"/>
  <c r="L272" i="13"/>
  <c r="T258" i="13"/>
  <c r="S258" i="13"/>
  <c r="M258" i="13"/>
  <c r="L258" i="13"/>
  <c r="T275" i="14"/>
  <c r="S275" i="14"/>
  <c r="R275" i="14"/>
  <c r="M275" i="14"/>
  <c r="L275" i="14"/>
  <c r="K275" i="14"/>
  <c r="W3" i="47" l="1"/>
  <c r="W4" i="47"/>
  <c r="W5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W26" i="47"/>
  <c r="W27" i="47"/>
  <c r="W28" i="47"/>
  <c r="W29" i="47"/>
  <c r="W30" i="47"/>
  <c r="W31" i="47"/>
  <c r="W32" i="47"/>
  <c r="W33" i="47"/>
  <c r="W34" i="47"/>
  <c r="W35" i="47"/>
  <c r="W36" i="47"/>
  <c r="W37" i="47"/>
  <c r="W38" i="47"/>
  <c r="W39" i="47"/>
  <c r="W40" i="47"/>
  <c r="W41" i="47"/>
  <c r="W42" i="47"/>
  <c r="W43" i="47"/>
  <c r="W44" i="47"/>
  <c r="W45" i="47"/>
  <c r="W46" i="47"/>
  <c r="W47" i="47"/>
  <c r="W48" i="47"/>
  <c r="W49" i="47"/>
  <c r="W50" i="47"/>
  <c r="W51" i="47"/>
  <c r="W52" i="47"/>
  <c r="W53" i="47"/>
  <c r="W54" i="47"/>
  <c r="W55" i="47"/>
  <c r="W56" i="47"/>
  <c r="W57" i="47"/>
  <c r="W58" i="47"/>
  <c r="W59" i="47"/>
  <c r="W60" i="47"/>
  <c r="W61" i="47"/>
  <c r="W62" i="47"/>
  <c r="W63" i="47"/>
  <c r="W64" i="47"/>
  <c r="W65" i="47"/>
  <c r="W66" i="47"/>
  <c r="W67" i="47"/>
  <c r="W68" i="47"/>
  <c r="W69" i="47"/>
  <c r="W70" i="47"/>
  <c r="W71" i="47"/>
  <c r="W72" i="47"/>
  <c r="W73" i="47"/>
  <c r="W74" i="47"/>
  <c r="W75" i="47"/>
  <c r="W76" i="47"/>
  <c r="W77" i="47"/>
  <c r="W78" i="47"/>
  <c r="W79" i="47"/>
  <c r="W80" i="47"/>
  <c r="W81" i="47"/>
  <c r="W82" i="47"/>
  <c r="W83" i="47"/>
  <c r="W84" i="47"/>
  <c r="W85" i="47"/>
  <c r="W86" i="47"/>
  <c r="W87" i="47"/>
  <c r="W88" i="47"/>
  <c r="W89" i="47"/>
  <c r="W90" i="47"/>
  <c r="W91" i="47"/>
  <c r="W92" i="47"/>
  <c r="W93" i="47"/>
  <c r="W94" i="47"/>
  <c r="W95" i="47"/>
  <c r="W96" i="47"/>
  <c r="W97" i="47"/>
  <c r="W98" i="47"/>
  <c r="W99" i="47"/>
  <c r="W100" i="47"/>
  <c r="W101" i="47"/>
  <c r="W102" i="47"/>
  <c r="W103" i="47"/>
  <c r="W104" i="47"/>
  <c r="W105" i="47"/>
  <c r="W106" i="47"/>
  <c r="W107" i="47"/>
  <c r="W108" i="47"/>
  <c r="W109" i="47"/>
  <c r="W110" i="47"/>
  <c r="W111" i="47"/>
  <c r="W112" i="47"/>
  <c r="W113" i="47"/>
  <c r="W114" i="47"/>
  <c r="W115" i="47"/>
  <c r="W116" i="47"/>
  <c r="W117" i="47"/>
  <c r="W118" i="47"/>
  <c r="W119" i="47"/>
  <c r="W120" i="47"/>
  <c r="W121" i="47"/>
  <c r="W122" i="47"/>
  <c r="W123" i="47"/>
  <c r="W124" i="47"/>
  <c r="W125" i="47"/>
  <c r="W126" i="47"/>
  <c r="W127" i="47"/>
  <c r="W128" i="47"/>
  <c r="W129" i="47"/>
  <c r="W130" i="47"/>
  <c r="W131" i="47"/>
  <c r="W132" i="47"/>
  <c r="W133" i="47"/>
  <c r="W134" i="47"/>
  <c r="W135" i="47"/>
  <c r="W136" i="47"/>
  <c r="W137" i="47"/>
  <c r="W138" i="47"/>
  <c r="W139" i="47"/>
  <c r="W140" i="47"/>
  <c r="W141" i="47"/>
  <c r="W142" i="47"/>
  <c r="W143" i="47"/>
  <c r="W144" i="47"/>
  <c r="W145" i="47"/>
  <c r="W146" i="47"/>
  <c r="W147" i="47"/>
  <c r="W148" i="47"/>
  <c r="W149" i="47"/>
  <c r="W150" i="47"/>
  <c r="W151" i="47"/>
  <c r="W152" i="47"/>
  <c r="W153" i="47"/>
  <c r="W154" i="47"/>
  <c r="W155" i="47"/>
  <c r="W156" i="47"/>
  <c r="W157" i="47"/>
  <c r="W158" i="47"/>
  <c r="W159" i="47"/>
  <c r="W160" i="47"/>
  <c r="W161" i="47"/>
  <c r="W162" i="47"/>
  <c r="W163" i="47"/>
  <c r="W164" i="47"/>
  <c r="W165" i="47"/>
  <c r="W166" i="47"/>
  <c r="W167" i="47"/>
  <c r="W168" i="47"/>
  <c r="W169" i="47"/>
  <c r="W170" i="47"/>
  <c r="W171" i="47"/>
  <c r="W172" i="47"/>
  <c r="W173" i="47"/>
  <c r="W174" i="47"/>
  <c r="W175" i="47"/>
  <c r="W176" i="47"/>
  <c r="W177" i="47"/>
  <c r="W178" i="47"/>
  <c r="W179" i="47"/>
  <c r="W180" i="47"/>
  <c r="W181" i="47"/>
  <c r="W182" i="47"/>
  <c r="W183" i="47"/>
  <c r="W184" i="47"/>
  <c r="W185" i="47"/>
  <c r="W186" i="47"/>
  <c r="W187" i="47"/>
  <c r="W188" i="47"/>
  <c r="W189" i="47"/>
  <c r="W190" i="47"/>
  <c r="W191" i="47"/>
  <c r="W192" i="47"/>
  <c r="W193" i="47"/>
  <c r="W194" i="47"/>
  <c r="W195" i="47"/>
  <c r="W196" i="47"/>
  <c r="W197" i="47"/>
  <c r="W198" i="47"/>
  <c r="W199" i="47"/>
  <c r="W200" i="47"/>
  <c r="W201" i="47"/>
  <c r="W202" i="47"/>
  <c r="W203" i="47"/>
  <c r="W204" i="47"/>
  <c r="W205" i="47"/>
  <c r="W206" i="47"/>
  <c r="W207" i="47"/>
  <c r="W208" i="47"/>
  <c r="W209" i="47"/>
  <c r="W210" i="47"/>
  <c r="W211" i="47"/>
  <c r="W212" i="47"/>
  <c r="W213" i="47"/>
  <c r="W214" i="47"/>
  <c r="W215" i="47"/>
  <c r="W216" i="47"/>
  <c r="W217" i="47"/>
  <c r="W218" i="47"/>
  <c r="W219" i="47"/>
  <c r="W220" i="47"/>
  <c r="W221" i="47"/>
  <c r="W222" i="47"/>
  <c r="W223" i="47"/>
  <c r="W224" i="47"/>
  <c r="W225" i="47"/>
  <c r="W226" i="47"/>
  <c r="W227" i="47"/>
  <c r="W228" i="47"/>
  <c r="W229" i="47"/>
  <c r="W230" i="47"/>
  <c r="W231" i="47"/>
  <c r="W232" i="47"/>
  <c r="W233" i="47"/>
  <c r="W234" i="47"/>
  <c r="W235" i="47"/>
  <c r="W236" i="47"/>
  <c r="W237" i="47"/>
  <c r="W238" i="47"/>
  <c r="W239" i="47"/>
  <c r="W240" i="47"/>
  <c r="W241" i="47"/>
  <c r="W242" i="47"/>
  <c r="W243" i="47"/>
  <c r="W244" i="47"/>
  <c r="W245" i="47"/>
  <c r="W246" i="47"/>
  <c r="W247" i="47"/>
  <c r="W248" i="47"/>
  <c r="W249" i="47"/>
  <c r="W250" i="47"/>
  <c r="W251" i="47"/>
  <c r="W252" i="47"/>
  <c r="W253" i="47"/>
  <c r="W254" i="47"/>
  <c r="W255" i="47"/>
  <c r="W256" i="47"/>
  <c r="W257" i="47"/>
  <c r="W258" i="47"/>
  <c r="W259" i="47"/>
  <c r="W260" i="47"/>
  <c r="W261" i="47"/>
  <c r="W262" i="47"/>
  <c r="W263" i="47"/>
  <c r="W264" i="47"/>
  <c r="W265" i="47"/>
  <c r="W266" i="47"/>
  <c r="W267" i="47"/>
  <c r="W268" i="47"/>
  <c r="W269" i="47"/>
  <c r="W270" i="47"/>
  <c r="W271" i="47"/>
  <c r="W272" i="47"/>
  <c r="W273" i="47"/>
  <c r="W274" i="47"/>
  <c r="W275" i="47"/>
  <c r="W276" i="47"/>
  <c r="W277" i="47"/>
  <c r="W278" i="47"/>
  <c r="W279" i="47"/>
  <c r="W280" i="47"/>
  <c r="W281" i="47"/>
  <c r="W282" i="47"/>
  <c r="W283" i="47"/>
  <c r="W284" i="47"/>
  <c r="W285" i="47"/>
  <c r="W286" i="47"/>
  <c r="W287" i="47"/>
  <c r="W288" i="47"/>
  <c r="W289" i="47"/>
  <c r="W290" i="47"/>
  <c r="W291" i="47"/>
  <c r="W292" i="47"/>
  <c r="W293" i="47"/>
  <c r="W294" i="47"/>
  <c r="W2" i="47"/>
  <c r="V3" i="47"/>
  <c r="V4" i="47"/>
  <c r="V5" i="47"/>
  <c r="V6" i="47"/>
  <c r="V7" i="47"/>
  <c r="V8" i="47"/>
  <c r="V9" i="47"/>
  <c r="V10" i="47"/>
  <c r="V11" i="47"/>
  <c r="V12" i="47"/>
  <c r="V13" i="47"/>
  <c r="V14" i="47"/>
  <c r="V15" i="47"/>
  <c r="V16" i="47"/>
  <c r="V17" i="47"/>
  <c r="V18" i="47"/>
  <c r="V19" i="47"/>
  <c r="V20" i="47"/>
  <c r="V21" i="47"/>
  <c r="V22" i="47"/>
  <c r="V23" i="47"/>
  <c r="V24" i="47"/>
  <c r="V25" i="47"/>
  <c r="V26" i="47"/>
  <c r="V27" i="47"/>
  <c r="V28" i="47"/>
  <c r="V29" i="47"/>
  <c r="V30" i="47"/>
  <c r="V31" i="47"/>
  <c r="V32" i="47"/>
  <c r="V33" i="47"/>
  <c r="V34" i="47"/>
  <c r="V35" i="47"/>
  <c r="V36" i="47"/>
  <c r="V37" i="47"/>
  <c r="V38" i="47"/>
  <c r="V39" i="47"/>
  <c r="V40" i="47"/>
  <c r="V41" i="47"/>
  <c r="V42" i="47"/>
  <c r="V43" i="47"/>
  <c r="V44" i="47"/>
  <c r="V45" i="47"/>
  <c r="V46" i="47"/>
  <c r="V47" i="47"/>
  <c r="V48" i="47"/>
  <c r="V49" i="47"/>
  <c r="V50" i="47"/>
  <c r="V51" i="47"/>
  <c r="V52" i="47"/>
  <c r="V53" i="47"/>
  <c r="V54" i="47"/>
  <c r="V55" i="47"/>
  <c r="V56" i="47"/>
  <c r="V57" i="47"/>
  <c r="V58" i="47"/>
  <c r="V59" i="47"/>
  <c r="V60" i="47"/>
  <c r="V61" i="47"/>
  <c r="V62" i="47"/>
  <c r="V63" i="47"/>
  <c r="V64" i="47"/>
  <c r="V65" i="47"/>
  <c r="V66" i="47"/>
  <c r="V67" i="47"/>
  <c r="V68" i="47"/>
  <c r="V69" i="47"/>
  <c r="V70" i="47"/>
  <c r="V71" i="47"/>
  <c r="V72" i="47"/>
  <c r="V73" i="47"/>
  <c r="V74" i="47"/>
  <c r="V75" i="47"/>
  <c r="V76" i="47"/>
  <c r="V77" i="47"/>
  <c r="V78" i="47"/>
  <c r="V79" i="47"/>
  <c r="V80" i="47"/>
  <c r="V81" i="47"/>
  <c r="V82" i="47"/>
  <c r="V83" i="47"/>
  <c r="V84" i="47"/>
  <c r="V85" i="47"/>
  <c r="V86" i="47"/>
  <c r="V87" i="47"/>
  <c r="V88" i="47"/>
  <c r="V89" i="47"/>
  <c r="V90" i="47"/>
  <c r="V91" i="47"/>
  <c r="V92" i="47"/>
  <c r="V93" i="47"/>
  <c r="V94" i="47"/>
  <c r="V95" i="47"/>
  <c r="V96" i="47"/>
  <c r="V97" i="47"/>
  <c r="V98" i="47"/>
  <c r="V99" i="47"/>
  <c r="V100" i="47"/>
  <c r="V101" i="47"/>
  <c r="V102" i="47"/>
  <c r="V103" i="47"/>
  <c r="V104" i="47"/>
  <c r="V105" i="47"/>
  <c r="V106" i="47"/>
  <c r="V107" i="47"/>
  <c r="V108" i="47"/>
  <c r="V109" i="47"/>
  <c r="V110" i="47"/>
  <c r="V111" i="47"/>
  <c r="V112" i="47"/>
  <c r="V113" i="47"/>
  <c r="V114" i="47"/>
  <c r="V115" i="47"/>
  <c r="V116" i="47"/>
  <c r="V117" i="47"/>
  <c r="V118" i="47"/>
  <c r="V119" i="47"/>
  <c r="V120" i="47"/>
  <c r="V121" i="47"/>
  <c r="V122" i="47"/>
  <c r="V123" i="47"/>
  <c r="V124" i="47"/>
  <c r="V125" i="47"/>
  <c r="V126" i="47"/>
  <c r="V127" i="47"/>
  <c r="V128" i="47"/>
  <c r="V129" i="47"/>
  <c r="V130" i="47"/>
  <c r="V131" i="47"/>
  <c r="V132" i="47"/>
  <c r="V133" i="47"/>
  <c r="V134" i="47"/>
  <c r="V135" i="47"/>
  <c r="V136" i="47"/>
  <c r="V137" i="47"/>
  <c r="V138" i="47"/>
  <c r="V139" i="47"/>
  <c r="V140" i="47"/>
  <c r="V141" i="47"/>
  <c r="V142" i="47"/>
  <c r="V143" i="47"/>
  <c r="V144" i="47"/>
  <c r="V145" i="47"/>
  <c r="V146" i="47"/>
  <c r="V147" i="47"/>
  <c r="V148" i="47"/>
  <c r="V149" i="47"/>
  <c r="V150" i="47"/>
  <c r="V151" i="47"/>
  <c r="V152" i="47"/>
  <c r="V153" i="47"/>
  <c r="V154" i="47"/>
  <c r="V155" i="47"/>
  <c r="V156" i="47"/>
  <c r="V157" i="47"/>
  <c r="V158" i="47"/>
  <c r="V159" i="47"/>
  <c r="V160" i="47"/>
  <c r="V161" i="47"/>
  <c r="V162" i="47"/>
  <c r="V163" i="47"/>
  <c r="V164" i="47"/>
  <c r="V165" i="47"/>
  <c r="V166" i="47"/>
  <c r="V167" i="47"/>
  <c r="V168" i="47"/>
  <c r="V169" i="47"/>
  <c r="V170" i="47"/>
  <c r="V171" i="47"/>
  <c r="V172" i="47"/>
  <c r="V173" i="47"/>
  <c r="V174" i="47"/>
  <c r="V175" i="47"/>
  <c r="V176" i="47"/>
  <c r="V177" i="47"/>
  <c r="V178" i="47"/>
  <c r="V179" i="47"/>
  <c r="V180" i="47"/>
  <c r="V181" i="47"/>
  <c r="V182" i="47"/>
  <c r="V183" i="47"/>
  <c r="V184" i="47"/>
  <c r="V185" i="47"/>
  <c r="V186" i="47"/>
  <c r="V187" i="47"/>
  <c r="V188" i="47"/>
  <c r="V189" i="47"/>
  <c r="V190" i="47"/>
  <c r="V191" i="47"/>
  <c r="V192" i="47"/>
  <c r="V193" i="47"/>
  <c r="V194" i="47"/>
  <c r="V195" i="47"/>
  <c r="V196" i="47"/>
  <c r="V197" i="47"/>
  <c r="V198" i="47"/>
  <c r="V199" i="47"/>
  <c r="V200" i="47"/>
  <c r="V201" i="47"/>
  <c r="V202" i="47"/>
  <c r="V203" i="47"/>
  <c r="V204" i="47"/>
  <c r="V205" i="47"/>
  <c r="V206" i="47"/>
  <c r="V207" i="47"/>
  <c r="V208" i="47"/>
  <c r="V209" i="47"/>
  <c r="V210" i="47"/>
  <c r="V211" i="47"/>
  <c r="V212" i="47"/>
  <c r="V213" i="47"/>
  <c r="V214" i="47"/>
  <c r="V215" i="47"/>
  <c r="V216" i="47"/>
  <c r="V217" i="47"/>
  <c r="V218" i="47"/>
  <c r="V219" i="47"/>
  <c r="V220" i="47"/>
  <c r="V221" i="47"/>
  <c r="V222" i="47"/>
  <c r="V223" i="47"/>
  <c r="V224" i="47"/>
  <c r="V225" i="47"/>
  <c r="V226" i="47"/>
  <c r="V227" i="47"/>
  <c r="V228" i="47"/>
  <c r="V229" i="47"/>
  <c r="V230" i="47"/>
  <c r="V231" i="47"/>
  <c r="V232" i="47"/>
  <c r="V233" i="47"/>
  <c r="V234" i="47"/>
  <c r="V235" i="47"/>
  <c r="V236" i="47"/>
  <c r="V237" i="47"/>
  <c r="V238" i="47"/>
  <c r="V239" i="47"/>
  <c r="V240" i="47"/>
  <c r="V241" i="47"/>
  <c r="V242" i="47"/>
  <c r="V243" i="47"/>
  <c r="V244" i="47"/>
  <c r="V245" i="47"/>
  <c r="V246" i="47"/>
  <c r="V247" i="47"/>
  <c r="V248" i="47"/>
  <c r="V249" i="47"/>
  <c r="V250" i="47"/>
  <c r="V251" i="47"/>
  <c r="V252" i="47"/>
  <c r="V253" i="47"/>
  <c r="V254" i="47"/>
  <c r="V255" i="47"/>
  <c r="V256" i="47"/>
  <c r="V257" i="47"/>
  <c r="V258" i="47"/>
  <c r="V259" i="47"/>
  <c r="V260" i="47"/>
  <c r="V261" i="47"/>
  <c r="V262" i="47"/>
  <c r="V263" i="47"/>
  <c r="V264" i="47"/>
  <c r="V265" i="47"/>
  <c r="V266" i="47"/>
  <c r="V267" i="47"/>
  <c r="V268" i="47"/>
  <c r="V269" i="47"/>
  <c r="V270" i="47"/>
  <c r="V271" i="47"/>
  <c r="V272" i="47"/>
  <c r="V273" i="47"/>
  <c r="V274" i="47"/>
  <c r="V275" i="47"/>
  <c r="V276" i="47"/>
  <c r="V277" i="47"/>
  <c r="V278" i="47"/>
  <c r="V279" i="47"/>
  <c r="V280" i="47"/>
  <c r="V281" i="47"/>
  <c r="V282" i="47"/>
  <c r="V283" i="47"/>
  <c r="V284" i="47"/>
  <c r="V285" i="47"/>
  <c r="V286" i="47"/>
  <c r="V287" i="47"/>
  <c r="V288" i="47"/>
  <c r="V289" i="47"/>
  <c r="V290" i="47"/>
  <c r="V291" i="47"/>
  <c r="V292" i="47"/>
  <c r="V293" i="47"/>
  <c r="V294" i="47"/>
  <c r="V2" i="47"/>
  <c r="Y2" i="47" l="1"/>
  <c r="AG61" i="47"/>
  <c r="Y107" i="47"/>
  <c r="Y6" i="47"/>
  <c r="Y14" i="47"/>
  <c r="Y22" i="47"/>
  <c r="Y30" i="47"/>
  <c r="Y38" i="47"/>
  <c r="Y46" i="47"/>
  <c r="Y54" i="47"/>
  <c r="Y62" i="47"/>
  <c r="Y70" i="47"/>
  <c r="Y78" i="47"/>
  <c r="Y86" i="47"/>
  <c r="Y94" i="47"/>
  <c r="Y102" i="47"/>
  <c r="Y7" i="47"/>
  <c r="Y15" i="47"/>
  <c r="Y23" i="47"/>
  <c r="Y31" i="47"/>
  <c r="Y39" i="47"/>
  <c r="Y47" i="47"/>
  <c r="Y55" i="47"/>
  <c r="Y63" i="47"/>
  <c r="Y71" i="47"/>
  <c r="Y79" i="47"/>
  <c r="Y87" i="47"/>
  <c r="Y95" i="47"/>
  <c r="Y103" i="47"/>
  <c r="Y16" i="47"/>
  <c r="Y32" i="47"/>
  <c r="Y48" i="47"/>
  <c r="Y64" i="47"/>
  <c r="Y80" i="47"/>
  <c r="Y104" i="47"/>
  <c r="Y9" i="47"/>
  <c r="Y17" i="47"/>
  <c r="Y25" i="47"/>
  <c r="Y33" i="47"/>
  <c r="Y41" i="47"/>
  <c r="Y49" i="47"/>
  <c r="Y57" i="47"/>
  <c r="Y65" i="47"/>
  <c r="Y73" i="47"/>
  <c r="Y81" i="47"/>
  <c r="Y89" i="47"/>
  <c r="Y97" i="47"/>
  <c r="Y105" i="47"/>
  <c r="Y8" i="47"/>
  <c r="Y24" i="47"/>
  <c r="Y40" i="47"/>
  <c r="Y56" i="47"/>
  <c r="Y72" i="47"/>
  <c r="Y88" i="47"/>
  <c r="Y96" i="47"/>
  <c r="Y10" i="47"/>
  <c r="Y18" i="47"/>
  <c r="Y26" i="47"/>
  <c r="Y34" i="47"/>
  <c r="Y42" i="47"/>
  <c r="Y50" i="47"/>
  <c r="Y58" i="47"/>
  <c r="Y66" i="47"/>
  <c r="Y74" i="47"/>
  <c r="Y82" i="47"/>
  <c r="Y90" i="47"/>
  <c r="Y98" i="47"/>
  <c r="Y106" i="47"/>
  <c r="Y3" i="47"/>
  <c r="Y19" i="47"/>
  <c r="Y43" i="47"/>
  <c r="Y59" i="47"/>
  <c r="Y75" i="47"/>
  <c r="Y91" i="47"/>
  <c r="Y4" i="47"/>
  <c r="Y12" i="47"/>
  <c r="Y20" i="47"/>
  <c r="Y28" i="47"/>
  <c r="Y36" i="47"/>
  <c r="Y44" i="47"/>
  <c r="Y52" i="47"/>
  <c r="Y60" i="47"/>
  <c r="Y68" i="47"/>
  <c r="Y76" i="47"/>
  <c r="Y84" i="47"/>
  <c r="Y92" i="47"/>
  <c r="Y100" i="47"/>
  <c r="Y108" i="47"/>
  <c r="Y11" i="47"/>
  <c r="Y27" i="47"/>
  <c r="Y35" i="47"/>
  <c r="Y51" i="47"/>
  <c r="Y67" i="47"/>
  <c r="Y83" i="47"/>
  <c r="Y99" i="47"/>
  <c r="Y5" i="47"/>
  <c r="Y13" i="47"/>
  <c r="Y21" i="47"/>
  <c r="Y29" i="47"/>
  <c r="Y37" i="47"/>
  <c r="Y45" i="47"/>
  <c r="Y53" i="47"/>
  <c r="Y61" i="47"/>
  <c r="Y69" i="47"/>
  <c r="Y77" i="47"/>
  <c r="Y85" i="47"/>
  <c r="Y93" i="47"/>
  <c r="Y101" i="47"/>
  <c r="Y109" i="47"/>
  <c r="AB2" i="47"/>
  <c r="AJ2" i="47"/>
  <c r="AK109" i="47"/>
  <c r="AC109" i="47"/>
  <c r="AI108" i="47"/>
  <c r="AA108" i="47"/>
  <c r="AG107" i="47"/>
  <c r="AM106" i="47"/>
  <c r="AE106" i="47"/>
  <c r="AK105" i="47"/>
  <c r="AC105" i="47"/>
  <c r="AI104" i="47"/>
  <c r="AA104" i="47"/>
  <c r="AG103" i="47"/>
  <c r="AM102" i="47"/>
  <c r="AE102" i="47"/>
  <c r="AK101" i="47"/>
  <c r="AC101" i="47"/>
  <c r="AI100" i="47"/>
  <c r="AA100" i="47"/>
  <c r="AG99" i="47"/>
  <c r="AM98" i="47"/>
  <c r="AE98" i="47"/>
  <c r="AK97" i="47"/>
  <c r="AC97" i="47"/>
  <c r="AI96" i="47"/>
  <c r="AA96" i="47"/>
  <c r="AG95" i="47"/>
  <c r="AM94" i="47"/>
  <c r="AE94" i="47"/>
  <c r="AK93" i="47"/>
  <c r="AC93" i="47"/>
  <c r="AI92" i="47"/>
  <c r="AA92" i="47"/>
  <c r="AG91" i="47"/>
  <c r="AM90" i="47"/>
  <c r="AE90" i="47"/>
  <c r="AK89" i="47"/>
  <c r="AC89" i="47"/>
  <c r="AI88" i="47"/>
  <c r="AA88" i="47"/>
  <c r="AG87" i="47"/>
  <c r="AM86" i="47"/>
  <c r="AE86" i="47"/>
  <c r="AK85" i="47"/>
  <c r="AC85" i="47"/>
  <c r="AI84" i="47"/>
  <c r="AA84" i="47"/>
  <c r="AG83" i="47"/>
  <c r="AM82" i="47"/>
  <c r="AE82" i="47"/>
  <c r="AK81" i="47"/>
  <c r="AC81" i="47"/>
  <c r="AH80" i="47"/>
  <c r="AL79" i="47"/>
  <c r="AB79" i="47"/>
  <c r="AD78" i="47"/>
  <c r="AH77" i="47"/>
  <c r="AL76" i="47"/>
  <c r="AN75" i="47"/>
  <c r="AL74" i="47"/>
  <c r="AJ73" i="47"/>
  <c r="AH72" i="47"/>
  <c r="AF71" i="47"/>
  <c r="AD70" i="47"/>
  <c r="AB69" i="47"/>
  <c r="AN67" i="47"/>
  <c r="AD66" i="47"/>
  <c r="AN63" i="47"/>
  <c r="AJ61" i="47"/>
  <c r="AC2" i="47"/>
  <c r="AK2" i="47"/>
  <c r="AJ109" i="47"/>
  <c r="AB109" i="47"/>
  <c r="AH108" i="47"/>
  <c r="AN107" i="47"/>
  <c r="AF107" i="47"/>
  <c r="AL106" i="47"/>
  <c r="AD106" i="47"/>
  <c r="AJ105" i="47"/>
  <c r="AB105" i="47"/>
  <c r="AH104" i="47"/>
  <c r="AN103" i="47"/>
  <c r="AF103" i="47"/>
  <c r="AL102" i="47"/>
  <c r="AD102" i="47"/>
  <c r="AJ101" i="47"/>
  <c r="AB101" i="47"/>
  <c r="AH100" i="47"/>
  <c r="AN99" i="47"/>
  <c r="AF99" i="47"/>
  <c r="AL98" i="47"/>
  <c r="AD98" i="47"/>
  <c r="AJ97" i="47"/>
  <c r="AB97" i="47"/>
  <c r="AH96" i="47"/>
  <c r="AN95" i="47"/>
  <c r="AF95" i="47"/>
  <c r="AL94" i="47"/>
  <c r="AD94" i="47"/>
  <c r="AJ93" i="47"/>
  <c r="AB93" i="47"/>
  <c r="AH92" i="47"/>
  <c r="AN91" i="47"/>
  <c r="AF91" i="47"/>
  <c r="AL90" i="47"/>
  <c r="AD90" i="47"/>
  <c r="AJ89" i="47"/>
  <c r="AB89" i="47"/>
  <c r="AH88" i="47"/>
  <c r="AN87" i="47"/>
  <c r="AF87" i="47"/>
  <c r="AL86" i="47"/>
  <c r="AD86" i="47"/>
  <c r="AJ85" i="47"/>
  <c r="AB85" i="47"/>
  <c r="AH84" i="47"/>
  <c r="AN83" i="47"/>
  <c r="AF83" i="47"/>
  <c r="AL82" i="47"/>
  <c r="AD82" i="47"/>
  <c r="AJ81" i="47"/>
  <c r="AB81" i="47"/>
  <c r="AG80" i="47"/>
  <c r="AK79" i="47"/>
  <c r="AA79" i="47"/>
  <c r="AC78" i="47"/>
  <c r="AG77" i="47"/>
  <c r="AK76" i="47"/>
  <c r="AL75" i="47"/>
  <c r="AJ74" i="47"/>
  <c r="AH73" i="47"/>
  <c r="AF72" i="47"/>
  <c r="AD71" i="47"/>
  <c r="AB70" i="47"/>
  <c r="AN68" i="47"/>
  <c r="AK67" i="47"/>
  <c r="AA66" i="47"/>
  <c r="AK63" i="47"/>
  <c r="AA3" i="47"/>
  <c r="AI3" i="47"/>
  <c r="AC4" i="47"/>
  <c r="AK4" i="47"/>
  <c r="AE5" i="47"/>
  <c r="AM5" i="47"/>
  <c r="AG6" i="47"/>
  <c r="AA7" i="47"/>
  <c r="AI7" i="47"/>
  <c r="AC8" i="47"/>
  <c r="AK8" i="47"/>
  <c r="AE9" i="47"/>
  <c r="AM9" i="47"/>
  <c r="AG10" i="47"/>
  <c r="AA11" i="47"/>
  <c r="AI11" i="47"/>
  <c r="AC12" i="47"/>
  <c r="AK12" i="47"/>
  <c r="AE13" i="47"/>
  <c r="AM13" i="47"/>
  <c r="AG14" i="47"/>
  <c r="AA15" i="47"/>
  <c r="AI15" i="47"/>
  <c r="AC16" i="47"/>
  <c r="AK16" i="47"/>
  <c r="AE17" i="47"/>
  <c r="AM17" i="47"/>
  <c r="AG18" i="47"/>
  <c r="AA19" i="47"/>
  <c r="AI19" i="47"/>
  <c r="AC20" i="47"/>
  <c r="AK20" i="47"/>
  <c r="AE21" i="47"/>
  <c r="AM21" i="47"/>
  <c r="AG22" i="47"/>
  <c r="AA23" i="47"/>
  <c r="AI23" i="47"/>
  <c r="AC24" i="47"/>
  <c r="AK24" i="47"/>
  <c r="AE25" i="47"/>
  <c r="AM25" i="47"/>
  <c r="AG26" i="47"/>
  <c r="AA27" i="47"/>
  <c r="AI27" i="47"/>
  <c r="AC28" i="47"/>
  <c r="AK28" i="47"/>
  <c r="AE29" i="47"/>
  <c r="AM29" i="47"/>
  <c r="AG30" i="47"/>
  <c r="AA31" i="47"/>
  <c r="AI31" i="47"/>
  <c r="AC32" i="47"/>
  <c r="AK32" i="47"/>
  <c r="AE33" i="47"/>
  <c r="AM33" i="47"/>
  <c r="AG34" i="47"/>
  <c r="AA35" i="47"/>
  <c r="AI35" i="47"/>
  <c r="AC36" i="47"/>
  <c r="AK36" i="47"/>
  <c r="AE37" i="47"/>
  <c r="AM37" i="47"/>
  <c r="AG38" i="47"/>
  <c r="AA39" i="47"/>
  <c r="AI39" i="47"/>
  <c r="AC40" i="47"/>
  <c r="AK40" i="47"/>
  <c r="AE41" i="47"/>
  <c r="AM41" i="47"/>
  <c r="AG42" i="47"/>
  <c r="AA43" i="47"/>
  <c r="AI43" i="47"/>
  <c r="AC44" i="47"/>
  <c r="AK44" i="47"/>
  <c r="AE45" i="47"/>
  <c r="AM45" i="47"/>
  <c r="AG46" i="47"/>
  <c r="AA47" i="47"/>
  <c r="AI47" i="47"/>
  <c r="AC48" i="47"/>
  <c r="AK48" i="47"/>
  <c r="AB3" i="47"/>
  <c r="AJ3" i="47"/>
  <c r="AD4" i="47"/>
  <c r="AL4" i="47"/>
  <c r="AF5" i="47"/>
  <c r="AN5" i="47"/>
  <c r="AH6" i="47"/>
  <c r="AB7" i="47"/>
  <c r="AJ7" i="47"/>
  <c r="AD8" i="47"/>
  <c r="AL8" i="47"/>
  <c r="AF9" i="47"/>
  <c r="AN9" i="47"/>
  <c r="AH10" i="47"/>
  <c r="AB11" i="47"/>
  <c r="AJ11" i="47"/>
  <c r="AD12" i="47"/>
  <c r="AL12" i="47"/>
  <c r="AF13" i="47"/>
  <c r="AN13" i="47"/>
  <c r="AH14" i="47"/>
  <c r="AB15" i="47"/>
  <c r="AJ15" i="47"/>
  <c r="AD16" i="47"/>
  <c r="AL16" i="47"/>
  <c r="AF17" i="47"/>
  <c r="AN17" i="47"/>
  <c r="AH18" i="47"/>
  <c r="AB19" i="47"/>
  <c r="AJ19" i="47"/>
  <c r="AD20" i="47"/>
  <c r="AL20" i="47"/>
  <c r="AF21" i="47"/>
  <c r="AN21" i="47"/>
  <c r="AH22" i="47"/>
  <c r="AB23" i="47"/>
  <c r="AJ23" i="47"/>
  <c r="AD24" i="47"/>
  <c r="AL24" i="47"/>
  <c r="AF25" i="47"/>
  <c r="AN25" i="47"/>
  <c r="AH26" i="47"/>
  <c r="AB27" i="47"/>
  <c r="AJ27" i="47"/>
  <c r="AD28" i="47"/>
  <c r="AL28" i="47"/>
  <c r="AF29" i="47"/>
  <c r="AN29" i="47"/>
  <c r="AH30" i="47"/>
  <c r="AB31" i="47"/>
  <c r="AJ31" i="47"/>
  <c r="AD32" i="47"/>
  <c r="AL32" i="47"/>
  <c r="AF33" i="47"/>
  <c r="AN33" i="47"/>
  <c r="AH34" i="47"/>
  <c r="AB35" i="47"/>
  <c r="AJ35" i="47"/>
  <c r="AD36" i="47"/>
  <c r="AL36" i="47"/>
  <c r="AF37" i="47"/>
  <c r="AN37" i="47"/>
  <c r="AH38" i="47"/>
  <c r="AB39" i="47"/>
  <c r="AJ39" i="47"/>
  <c r="AD40" i="47"/>
  <c r="AL40" i="47"/>
  <c r="AF41" i="47"/>
  <c r="AN41" i="47"/>
  <c r="AH42" i="47"/>
  <c r="AB43" i="47"/>
  <c r="AJ43" i="47"/>
  <c r="AD44" i="47"/>
  <c r="AL44" i="47"/>
  <c r="AF45" i="47"/>
  <c r="AN45" i="47"/>
  <c r="AH46" i="47"/>
  <c r="AB47" i="47"/>
  <c r="AJ47" i="47"/>
  <c r="AD48" i="47"/>
  <c r="AL48" i="47"/>
  <c r="AC3" i="47"/>
  <c r="AK3" i="47"/>
  <c r="AE4" i="47"/>
  <c r="AM4" i="47"/>
  <c r="AG5" i="47"/>
  <c r="AA6" i="47"/>
  <c r="AI6" i="47"/>
  <c r="AC7" i="47"/>
  <c r="AK7" i="47"/>
  <c r="AE8" i="47"/>
  <c r="AM8" i="47"/>
  <c r="AG9" i="47"/>
  <c r="AA10" i="47"/>
  <c r="AI10" i="47"/>
  <c r="AC11" i="47"/>
  <c r="AK11" i="47"/>
  <c r="AE12" i="47"/>
  <c r="AM12" i="47"/>
  <c r="AG13" i="47"/>
  <c r="AA14" i="47"/>
  <c r="AI14" i="47"/>
  <c r="AC15" i="47"/>
  <c r="AK15" i="47"/>
  <c r="AE16" i="47"/>
  <c r="AM16" i="47"/>
  <c r="AG17" i="47"/>
  <c r="AA18" i="47"/>
  <c r="AI18" i="47"/>
  <c r="AC19" i="47"/>
  <c r="AK19" i="47"/>
  <c r="AE20" i="47"/>
  <c r="AM20" i="47"/>
  <c r="AG21" i="47"/>
  <c r="AA22" i="47"/>
  <c r="AI22" i="47"/>
  <c r="AC23" i="47"/>
  <c r="AK23" i="47"/>
  <c r="AE24" i="47"/>
  <c r="AM24" i="47"/>
  <c r="AG25" i="47"/>
  <c r="AA26" i="47"/>
  <c r="AI26" i="47"/>
  <c r="AC27" i="47"/>
  <c r="AK27" i="47"/>
  <c r="AE28" i="47"/>
  <c r="AM28" i="47"/>
  <c r="AG29" i="47"/>
  <c r="AA30" i="47"/>
  <c r="AI30" i="47"/>
  <c r="AC31" i="47"/>
  <c r="AK31" i="47"/>
  <c r="AE32" i="47"/>
  <c r="AM32" i="47"/>
  <c r="AG33" i="47"/>
  <c r="AA34" i="47"/>
  <c r="AI34" i="47"/>
  <c r="AC35" i="47"/>
  <c r="AK35" i="47"/>
  <c r="AE36" i="47"/>
  <c r="AM36" i="47"/>
  <c r="AG37" i="47"/>
  <c r="AA38" i="47"/>
  <c r="AI38" i="47"/>
  <c r="AC39" i="47"/>
  <c r="AK39" i="47"/>
  <c r="AE40" i="47"/>
  <c r="AM40" i="47"/>
  <c r="AG41" i="47"/>
  <c r="AA42" i="47"/>
  <c r="AI42" i="47"/>
  <c r="AC43" i="47"/>
  <c r="AK43" i="47"/>
  <c r="AE44" i="47"/>
  <c r="AM44" i="47"/>
  <c r="AG45" i="47"/>
  <c r="AA46" i="47"/>
  <c r="AI46" i="47"/>
  <c r="AC47" i="47"/>
  <c r="AK47" i="47"/>
  <c r="AD3" i="47"/>
  <c r="AL3" i="47"/>
  <c r="AF4" i="47"/>
  <c r="AN4" i="47"/>
  <c r="AH5" i="47"/>
  <c r="AB6" i="47"/>
  <c r="AJ6" i="47"/>
  <c r="AD7" i="47"/>
  <c r="AL7" i="47"/>
  <c r="AF8" i="47"/>
  <c r="AN8" i="47"/>
  <c r="AH9" i="47"/>
  <c r="AB10" i="47"/>
  <c r="AJ10" i="47"/>
  <c r="AD11" i="47"/>
  <c r="AL11" i="47"/>
  <c r="AF12" i="47"/>
  <c r="AN12" i="47"/>
  <c r="AH13" i="47"/>
  <c r="AB14" i="47"/>
  <c r="AJ14" i="47"/>
  <c r="AD15" i="47"/>
  <c r="AL15" i="47"/>
  <c r="AF16" i="47"/>
  <c r="AN16" i="47"/>
  <c r="AH17" i="47"/>
  <c r="AB18" i="47"/>
  <c r="AJ18" i="47"/>
  <c r="AD19" i="47"/>
  <c r="AL19" i="47"/>
  <c r="AF20" i="47"/>
  <c r="AN20" i="47"/>
  <c r="AH21" i="47"/>
  <c r="AB22" i="47"/>
  <c r="AJ22" i="47"/>
  <c r="AD23" i="47"/>
  <c r="AL23" i="47"/>
  <c r="AF24" i="47"/>
  <c r="AN24" i="47"/>
  <c r="AH25" i="47"/>
  <c r="AB26" i="47"/>
  <c r="AJ26" i="47"/>
  <c r="AD27" i="47"/>
  <c r="AL27" i="47"/>
  <c r="AF28" i="47"/>
  <c r="AN28" i="47"/>
  <c r="AH29" i="47"/>
  <c r="AB30" i="47"/>
  <c r="AJ30" i="47"/>
  <c r="AD31" i="47"/>
  <c r="AL31" i="47"/>
  <c r="AF32" i="47"/>
  <c r="AN32" i="47"/>
  <c r="AH33" i="47"/>
  <c r="AB34" i="47"/>
  <c r="AJ34" i="47"/>
  <c r="AD35" i="47"/>
  <c r="AL35" i="47"/>
  <c r="AF36" i="47"/>
  <c r="AN36" i="47"/>
  <c r="AH37" i="47"/>
  <c r="AB38" i="47"/>
  <c r="AJ38" i="47"/>
  <c r="AD39" i="47"/>
  <c r="AL39" i="47"/>
  <c r="AF40" i="47"/>
  <c r="AN40" i="47"/>
  <c r="AH41" i="47"/>
  <c r="AB42" i="47"/>
  <c r="AJ42" i="47"/>
  <c r="AD43" i="47"/>
  <c r="AL43" i="47"/>
  <c r="AF44" i="47"/>
  <c r="AN44" i="47"/>
  <c r="AH45" i="47"/>
  <c r="AB46" i="47"/>
  <c r="AJ46" i="47"/>
  <c r="AD47" i="47"/>
  <c r="AL47" i="47"/>
  <c r="AF48" i="47"/>
  <c r="AN48" i="47"/>
  <c r="AH49" i="47"/>
  <c r="AB50" i="47"/>
  <c r="AJ50" i="47"/>
  <c r="AD51" i="47"/>
  <c r="AE3" i="47"/>
  <c r="AF3" i="47"/>
  <c r="AG3" i="47"/>
  <c r="AA4" i="47"/>
  <c r="AI4" i="47"/>
  <c r="AC5" i="47"/>
  <c r="AK5" i="47"/>
  <c r="AE6" i="47"/>
  <c r="AM6" i="47"/>
  <c r="AG7" i="47"/>
  <c r="AA8" i="47"/>
  <c r="AI8" i="47"/>
  <c r="AC9" i="47"/>
  <c r="AK9" i="47"/>
  <c r="AE10" i="47"/>
  <c r="AM10" i="47"/>
  <c r="AG11" i="47"/>
  <c r="AA12" i="47"/>
  <c r="AI12" i="47"/>
  <c r="AC13" i="47"/>
  <c r="AK13" i="47"/>
  <c r="AE14" i="47"/>
  <c r="AM14" i="47"/>
  <c r="AG15" i="47"/>
  <c r="AA16" i="47"/>
  <c r="AI16" i="47"/>
  <c r="AC17" i="47"/>
  <c r="AK17" i="47"/>
  <c r="AE18" i="47"/>
  <c r="AM18" i="47"/>
  <c r="AG19" i="47"/>
  <c r="AA20" i="47"/>
  <c r="AI20" i="47"/>
  <c r="AC21" i="47"/>
  <c r="AK21" i="47"/>
  <c r="AE22" i="47"/>
  <c r="AM22" i="47"/>
  <c r="AG23" i="47"/>
  <c r="AA24" i="47"/>
  <c r="AI24" i="47"/>
  <c r="AC25" i="47"/>
  <c r="AK25" i="47"/>
  <c r="AE26" i="47"/>
  <c r="AM26" i="47"/>
  <c r="AG27" i="47"/>
  <c r="AA28" i="47"/>
  <c r="AI28" i="47"/>
  <c r="AC29" i="47"/>
  <c r="AK29" i="47"/>
  <c r="AE30" i="47"/>
  <c r="AM30" i="47"/>
  <c r="AG31" i="47"/>
  <c r="AA32" i="47"/>
  <c r="AI32" i="47"/>
  <c r="AC33" i="47"/>
  <c r="AK33" i="47"/>
  <c r="AE34" i="47"/>
  <c r="AM34" i="47"/>
  <c r="AG35" i="47"/>
  <c r="AA36" i="47"/>
  <c r="AI36" i="47"/>
  <c r="AC37" i="47"/>
  <c r="AK37" i="47"/>
  <c r="AE38" i="47"/>
  <c r="AM38" i="47"/>
  <c r="AG39" i="47"/>
  <c r="AA40" i="47"/>
  <c r="AI40" i="47"/>
  <c r="AC41" i="47"/>
  <c r="AK41" i="47"/>
  <c r="AE42" i="47"/>
  <c r="AM42" i="47"/>
  <c r="AG43" i="47"/>
  <c r="AA44" i="47"/>
  <c r="AI44" i="47"/>
  <c r="AC45" i="47"/>
  <c r="AK45" i="47"/>
  <c r="AE46" i="47"/>
  <c r="AM46" i="47"/>
  <c r="AG47" i="47"/>
  <c r="AA48" i="47"/>
  <c r="AI48" i="47"/>
  <c r="AH3" i="47"/>
  <c r="AB5" i="47"/>
  <c r="AK6" i="47"/>
  <c r="AB8" i="47"/>
  <c r="AJ9" i="47"/>
  <c r="AE11" i="47"/>
  <c r="AJ12" i="47"/>
  <c r="AD14" i="47"/>
  <c r="AM15" i="47"/>
  <c r="AD17" i="47"/>
  <c r="AL18" i="47"/>
  <c r="AG20" i="47"/>
  <c r="AL21" i="47"/>
  <c r="AF23" i="47"/>
  <c r="AA25" i="47"/>
  <c r="AF26" i="47"/>
  <c r="AN27" i="47"/>
  <c r="AI29" i="47"/>
  <c r="AN30" i="47"/>
  <c r="AH32" i="47"/>
  <c r="AC34" i="47"/>
  <c r="AH35" i="47"/>
  <c r="AB37" i="47"/>
  <c r="AK38" i="47"/>
  <c r="AB40" i="47"/>
  <c r="AJ41" i="47"/>
  <c r="AE43" i="47"/>
  <c r="AJ44" i="47"/>
  <c r="AD46" i="47"/>
  <c r="AM47" i="47"/>
  <c r="AA49" i="47"/>
  <c r="AJ49" i="47"/>
  <c r="AE50" i="47"/>
  <c r="AN50" i="47"/>
  <c r="AI51" i="47"/>
  <c r="AC52" i="47"/>
  <c r="AK52" i="47"/>
  <c r="AE53" i="47"/>
  <c r="AM53" i="47"/>
  <c r="AG54" i="47"/>
  <c r="AA55" i="47"/>
  <c r="AI55" i="47"/>
  <c r="AC56" i="47"/>
  <c r="AK56" i="47"/>
  <c r="AE57" i="47"/>
  <c r="AM57" i="47"/>
  <c r="AG58" i="47"/>
  <c r="AA59" i="47"/>
  <c r="AI59" i="47"/>
  <c r="AC60" i="47"/>
  <c r="AK60" i="47"/>
  <c r="AE61" i="47"/>
  <c r="AM61" i="47"/>
  <c r="AG62" i="47"/>
  <c r="AA63" i="47"/>
  <c r="AI63" i="47"/>
  <c r="AC64" i="47"/>
  <c r="AK64" i="47"/>
  <c r="AE65" i="47"/>
  <c r="AM65" i="47"/>
  <c r="AG66" i="47"/>
  <c r="AA67" i="47"/>
  <c r="AI67" i="47"/>
  <c r="AC68" i="47"/>
  <c r="AK68" i="47"/>
  <c r="AE69" i="47"/>
  <c r="AM69" i="47"/>
  <c r="AG70" i="47"/>
  <c r="AA71" i="47"/>
  <c r="AI71" i="47"/>
  <c r="AC72" i="47"/>
  <c r="AK72" i="47"/>
  <c r="AE73" i="47"/>
  <c r="AM73" i="47"/>
  <c r="AG74" i="47"/>
  <c r="AA75" i="47"/>
  <c r="AI75" i="47"/>
  <c r="AM3" i="47"/>
  <c r="AD5" i="47"/>
  <c r="AL6" i="47"/>
  <c r="AG8" i="47"/>
  <c r="AL9" i="47"/>
  <c r="AF11" i="47"/>
  <c r="AA13" i="47"/>
  <c r="AF14" i="47"/>
  <c r="AN15" i="47"/>
  <c r="AI17" i="47"/>
  <c r="AN18" i="47"/>
  <c r="AH20" i="47"/>
  <c r="AC22" i="47"/>
  <c r="AH23" i="47"/>
  <c r="AB25" i="47"/>
  <c r="AK26" i="47"/>
  <c r="AB28" i="47"/>
  <c r="AJ29" i="47"/>
  <c r="AE31" i="47"/>
  <c r="AJ32" i="47"/>
  <c r="AD34" i="47"/>
  <c r="AM35" i="47"/>
  <c r="AD37" i="47"/>
  <c r="AL38" i="47"/>
  <c r="AG40" i="47"/>
  <c r="AL41" i="47"/>
  <c r="AF43" i="47"/>
  <c r="AA45" i="47"/>
  <c r="AF46" i="47"/>
  <c r="AN47" i="47"/>
  <c r="AB49" i="47"/>
  <c r="AK49" i="47"/>
  <c r="AF50" i="47"/>
  <c r="AA51" i="47"/>
  <c r="AJ51" i="47"/>
  <c r="AD52" i="47"/>
  <c r="AL52" i="47"/>
  <c r="AF53" i="47"/>
  <c r="AN53" i="47"/>
  <c r="AH54" i="47"/>
  <c r="AB55" i="47"/>
  <c r="AJ55" i="47"/>
  <c r="AD56" i="47"/>
  <c r="AL56" i="47"/>
  <c r="AF57" i="47"/>
  <c r="AN57" i="47"/>
  <c r="AH58" i="47"/>
  <c r="AB59" i="47"/>
  <c r="AJ59" i="47"/>
  <c r="AD60" i="47"/>
  <c r="AL60" i="47"/>
  <c r="AF61" i="47"/>
  <c r="AN61" i="47"/>
  <c r="AH62" i="47"/>
  <c r="AB63" i="47"/>
  <c r="AJ63" i="47"/>
  <c r="AD64" i="47"/>
  <c r="AL64" i="47"/>
  <c r="AF65" i="47"/>
  <c r="AN65" i="47"/>
  <c r="AH66" i="47"/>
  <c r="AN3" i="47"/>
  <c r="AI5" i="47"/>
  <c r="AN6" i="47"/>
  <c r="AH8" i="47"/>
  <c r="AC10" i="47"/>
  <c r="AH11" i="47"/>
  <c r="AB13" i="47"/>
  <c r="AK14" i="47"/>
  <c r="AB16" i="47"/>
  <c r="AJ17" i="47"/>
  <c r="AE19" i="47"/>
  <c r="AJ20" i="47"/>
  <c r="AD22" i="47"/>
  <c r="AM23" i="47"/>
  <c r="AD25" i="47"/>
  <c r="AL26" i="47"/>
  <c r="AG28" i="47"/>
  <c r="AL29" i="47"/>
  <c r="AF31" i="47"/>
  <c r="AA33" i="47"/>
  <c r="AF34" i="47"/>
  <c r="AN35" i="47"/>
  <c r="AI37" i="47"/>
  <c r="AN38" i="47"/>
  <c r="AH40" i="47"/>
  <c r="AC42" i="47"/>
  <c r="AH43" i="47"/>
  <c r="AB45" i="47"/>
  <c r="AK46" i="47"/>
  <c r="AB48" i="47"/>
  <c r="AC49" i="47"/>
  <c r="AL49" i="47"/>
  <c r="AG50" i="47"/>
  <c r="AB51" i="47"/>
  <c r="AK51" i="47"/>
  <c r="AE52" i="47"/>
  <c r="AM52" i="47"/>
  <c r="AG53" i="47"/>
  <c r="AA54" i="47"/>
  <c r="AI54" i="47"/>
  <c r="AC55" i="47"/>
  <c r="AK55" i="47"/>
  <c r="AE56" i="47"/>
  <c r="AM56" i="47"/>
  <c r="AG57" i="47"/>
  <c r="AA58" i="47"/>
  <c r="AI58" i="47"/>
  <c r="AB4" i="47"/>
  <c r="AJ5" i="47"/>
  <c r="AE7" i="47"/>
  <c r="AJ8" i="47"/>
  <c r="AD10" i="47"/>
  <c r="AM11" i="47"/>
  <c r="AD13" i="47"/>
  <c r="AL14" i="47"/>
  <c r="AG16" i="47"/>
  <c r="AL17" i="47"/>
  <c r="AF19" i="47"/>
  <c r="AA21" i="47"/>
  <c r="AF22" i="47"/>
  <c r="AN23" i="47"/>
  <c r="AI25" i="47"/>
  <c r="AN26" i="47"/>
  <c r="AH28" i="47"/>
  <c r="AC30" i="47"/>
  <c r="AH31" i="47"/>
  <c r="AB33" i="47"/>
  <c r="AK34" i="47"/>
  <c r="AB36" i="47"/>
  <c r="AJ37" i="47"/>
  <c r="AE39" i="47"/>
  <c r="AJ40" i="47"/>
  <c r="AD42" i="47"/>
  <c r="AM43" i="47"/>
  <c r="AD45" i="47"/>
  <c r="AL46" i="47"/>
  <c r="AE48" i="47"/>
  <c r="AD49" i="47"/>
  <c r="AM49" i="47"/>
  <c r="AH50" i="47"/>
  <c r="AC51" i="47"/>
  <c r="AL51" i="47"/>
  <c r="AF52" i="47"/>
  <c r="AN52" i="47"/>
  <c r="AH53" i="47"/>
  <c r="AB54" i="47"/>
  <c r="AJ54" i="47"/>
  <c r="AD55" i="47"/>
  <c r="AL55" i="47"/>
  <c r="AF56" i="47"/>
  <c r="AN56" i="47"/>
  <c r="AH57" i="47"/>
  <c r="AB58" i="47"/>
  <c r="AJ58" i="47"/>
  <c r="AD59" i="47"/>
  <c r="AL59" i="47"/>
  <c r="AF60" i="47"/>
  <c r="AN60" i="47"/>
  <c r="AH61" i="47"/>
  <c r="AB62" i="47"/>
  <c r="AJ62" i="47"/>
  <c r="AD63" i="47"/>
  <c r="AL63" i="47"/>
  <c r="AF64" i="47"/>
  <c r="AN64" i="47"/>
  <c r="AH65" i="47"/>
  <c r="AB66" i="47"/>
  <c r="AJ66" i="47"/>
  <c r="AD67" i="47"/>
  <c r="AL67" i="47"/>
  <c r="AG4" i="47"/>
  <c r="AL5" i="47"/>
  <c r="AF7" i="47"/>
  <c r="AA9" i="47"/>
  <c r="AF10" i="47"/>
  <c r="AN11" i="47"/>
  <c r="AI13" i="47"/>
  <c r="AN14" i="47"/>
  <c r="AH16" i="47"/>
  <c r="AC18" i="47"/>
  <c r="AH19" i="47"/>
  <c r="AB21" i="47"/>
  <c r="AK22" i="47"/>
  <c r="AB24" i="47"/>
  <c r="AJ25" i="47"/>
  <c r="AE27" i="47"/>
  <c r="AJ28" i="47"/>
  <c r="AD30" i="47"/>
  <c r="AM31" i="47"/>
  <c r="AD33" i="47"/>
  <c r="AL34" i="47"/>
  <c r="AG36" i="47"/>
  <c r="AL37" i="47"/>
  <c r="AF39" i="47"/>
  <c r="AA41" i="47"/>
  <c r="AF42" i="47"/>
  <c r="AN43" i="47"/>
  <c r="AI45" i="47"/>
  <c r="AN46" i="47"/>
  <c r="AG48" i="47"/>
  <c r="AE49" i="47"/>
  <c r="AN49" i="47"/>
  <c r="AI50" i="47"/>
  <c r="AE51" i="47"/>
  <c r="AM51" i="47"/>
  <c r="AG52" i="47"/>
  <c r="AA53" i="47"/>
  <c r="AI53" i="47"/>
  <c r="AC54" i="47"/>
  <c r="AK54" i="47"/>
  <c r="AE55" i="47"/>
  <c r="AM55" i="47"/>
  <c r="AG56" i="47"/>
  <c r="AA57" i="47"/>
  <c r="AI57" i="47"/>
  <c r="AC58" i="47"/>
  <c r="AK58" i="47"/>
  <c r="AE59" i="47"/>
  <c r="AM59" i="47"/>
  <c r="AG60" i="47"/>
  <c r="AA61" i="47"/>
  <c r="AI61" i="47"/>
  <c r="AC62" i="47"/>
  <c r="AK62" i="47"/>
  <c r="AE63" i="47"/>
  <c r="AM63" i="47"/>
  <c r="AG64" i="47"/>
  <c r="AA65" i="47"/>
  <c r="AI65" i="47"/>
  <c r="AC66" i="47"/>
  <c r="AK66" i="47"/>
  <c r="AE67" i="47"/>
  <c r="AM67" i="47"/>
  <c r="AG68" i="47"/>
  <c r="AA69" i="47"/>
  <c r="AI69" i="47"/>
  <c r="AC70" i="47"/>
  <c r="AK70" i="47"/>
  <c r="AE71" i="47"/>
  <c r="AM71" i="47"/>
  <c r="AG72" i="47"/>
  <c r="AA73" i="47"/>
  <c r="AI73" i="47"/>
  <c r="AC74" i="47"/>
  <c r="AK74" i="47"/>
  <c r="AE75" i="47"/>
  <c r="AM75" i="47"/>
  <c r="AH4" i="47"/>
  <c r="AC6" i="47"/>
  <c r="AH7" i="47"/>
  <c r="AB9" i="47"/>
  <c r="AK10" i="47"/>
  <c r="AB12" i="47"/>
  <c r="AJ13" i="47"/>
  <c r="AE15" i="47"/>
  <c r="AJ16" i="47"/>
  <c r="AD18" i="47"/>
  <c r="AM19" i="47"/>
  <c r="AD21" i="47"/>
  <c r="AL22" i="47"/>
  <c r="AG24" i="47"/>
  <c r="AL25" i="47"/>
  <c r="AF27" i="47"/>
  <c r="AA29" i="47"/>
  <c r="AF30" i="47"/>
  <c r="AN31" i="47"/>
  <c r="AI33" i="47"/>
  <c r="AN34" i="47"/>
  <c r="AH36" i="47"/>
  <c r="AC38" i="47"/>
  <c r="AH39" i="47"/>
  <c r="AB41" i="47"/>
  <c r="AK42" i="47"/>
  <c r="AB44" i="47"/>
  <c r="AJ45" i="47"/>
  <c r="AE47" i="47"/>
  <c r="AH48" i="47"/>
  <c r="AF49" i="47"/>
  <c r="AA50" i="47"/>
  <c r="AK50" i="47"/>
  <c r="AF51" i="47"/>
  <c r="AN51" i="47"/>
  <c r="AH52" i="47"/>
  <c r="AB53" i="47"/>
  <c r="AJ53" i="47"/>
  <c r="AD54" i="47"/>
  <c r="AL54" i="47"/>
  <c r="AF55" i="47"/>
  <c r="AN55" i="47"/>
  <c r="AH56" i="47"/>
  <c r="AB57" i="47"/>
  <c r="AJ57" i="47"/>
  <c r="AD58" i="47"/>
  <c r="AL58" i="47"/>
  <c r="AF59" i="47"/>
  <c r="AN59" i="47"/>
  <c r="AJ4" i="47"/>
  <c r="AD6" i="47"/>
  <c r="AM7" i="47"/>
  <c r="AD9" i="47"/>
  <c r="AL10" i="47"/>
  <c r="AG12" i="47"/>
  <c r="AL13" i="47"/>
  <c r="AF15" i="47"/>
  <c r="AA17" i="47"/>
  <c r="AF18" i="47"/>
  <c r="AN19" i="47"/>
  <c r="AI21" i="47"/>
  <c r="AN22" i="47"/>
  <c r="AH24" i="47"/>
  <c r="AC26" i="47"/>
  <c r="AH27" i="47"/>
  <c r="AB29" i="47"/>
  <c r="AK30" i="47"/>
  <c r="AB32" i="47"/>
  <c r="AJ33" i="47"/>
  <c r="AE35" i="47"/>
  <c r="AJ36" i="47"/>
  <c r="AD38" i="47"/>
  <c r="AM39" i="47"/>
  <c r="AD41" i="47"/>
  <c r="AL42" i="47"/>
  <c r="AG44" i="47"/>
  <c r="AL45" i="47"/>
  <c r="AF47" i="47"/>
  <c r="AJ48" i="47"/>
  <c r="AG49" i="47"/>
  <c r="AC50" i="47"/>
  <c r="AL50" i="47"/>
  <c r="AG51" i="47"/>
  <c r="AA52" i="47"/>
  <c r="AI52" i="47"/>
  <c r="AC53" i="47"/>
  <c r="AK53" i="47"/>
  <c r="AE54" i="47"/>
  <c r="AM54" i="47"/>
  <c r="AG55" i="47"/>
  <c r="AA56" i="47"/>
  <c r="AI56" i="47"/>
  <c r="AC57" i="47"/>
  <c r="AK57" i="47"/>
  <c r="AE58" i="47"/>
  <c r="AM58" i="47"/>
  <c r="AG59" i="47"/>
  <c r="AA60" i="47"/>
  <c r="AI60" i="47"/>
  <c r="AC61" i="47"/>
  <c r="AK61" i="47"/>
  <c r="AE62" i="47"/>
  <c r="AM62" i="47"/>
  <c r="AG63" i="47"/>
  <c r="AA64" i="47"/>
  <c r="AI64" i="47"/>
  <c r="AC65" i="47"/>
  <c r="AK65" i="47"/>
  <c r="AE66" i="47"/>
  <c r="AM66" i="47"/>
  <c r="AG67" i="47"/>
  <c r="AA68" i="47"/>
  <c r="AI68" i="47"/>
  <c r="AC69" i="47"/>
  <c r="AK69" i="47"/>
  <c r="AE70" i="47"/>
  <c r="AM70" i="47"/>
  <c r="AG71" i="47"/>
  <c r="AA72" i="47"/>
  <c r="AI72" i="47"/>
  <c r="AC73" i="47"/>
  <c r="AK73" i="47"/>
  <c r="AE74" i="47"/>
  <c r="AM74" i="47"/>
  <c r="AG75" i="47"/>
  <c r="AA76" i="47"/>
  <c r="AI76" i="47"/>
  <c r="AC77" i="47"/>
  <c r="AK77" i="47"/>
  <c r="AE78" i="47"/>
  <c r="AM78" i="47"/>
  <c r="AG79" i="47"/>
  <c r="AA80" i="47"/>
  <c r="AA5" i="47"/>
  <c r="AF6" i="47"/>
  <c r="AN7" i="47"/>
  <c r="AI9" i="47"/>
  <c r="AN10" i="47"/>
  <c r="AH12" i="47"/>
  <c r="AC14" i="47"/>
  <c r="AH15" i="47"/>
  <c r="AB17" i="47"/>
  <c r="AK18" i="47"/>
  <c r="AB20" i="47"/>
  <c r="AJ21" i="47"/>
  <c r="AE23" i="47"/>
  <c r="AJ24" i="47"/>
  <c r="AD26" i="47"/>
  <c r="AM27" i="47"/>
  <c r="AD29" i="47"/>
  <c r="AL30" i="47"/>
  <c r="AG32" i="47"/>
  <c r="AL33" i="47"/>
  <c r="AF35" i="47"/>
  <c r="AA37" i="47"/>
  <c r="AF38" i="47"/>
  <c r="AN39" i="47"/>
  <c r="AI41" i="47"/>
  <c r="AN42" i="47"/>
  <c r="AH44" i="47"/>
  <c r="AC46" i="47"/>
  <c r="AH47" i="47"/>
  <c r="AM48" i="47"/>
  <c r="AI49" i="47"/>
  <c r="AD50" i="47"/>
  <c r="AM50" i="47"/>
  <c r="AH51" i="47"/>
  <c r="AB52" i="47"/>
  <c r="AJ52" i="47"/>
  <c r="AD53" i="47"/>
  <c r="AL53" i="47"/>
  <c r="AF54" i="47"/>
  <c r="AN54" i="47"/>
  <c r="AH55" i="47"/>
  <c r="AB56" i="47"/>
  <c r="AJ56" i="47"/>
  <c r="AD57" i="47"/>
  <c r="AL57" i="47"/>
  <c r="AF58" i="47"/>
  <c r="AN58" i="47"/>
  <c r="AH59" i="47"/>
  <c r="AB60" i="47"/>
  <c r="AJ60" i="47"/>
  <c r="AD61" i="47"/>
  <c r="AL61" i="47"/>
  <c r="AF62" i="47"/>
  <c r="AN62" i="47"/>
  <c r="AH63" i="47"/>
  <c r="AB64" i="47"/>
  <c r="AJ64" i="47"/>
  <c r="AD65" i="47"/>
  <c r="AL65" i="47"/>
  <c r="AF66" i="47"/>
  <c r="AN66" i="47"/>
  <c r="AH67" i="47"/>
  <c r="AB68" i="47"/>
  <c r="AJ68" i="47"/>
  <c r="AD69" i="47"/>
  <c r="AL69" i="47"/>
  <c r="AF70" i="47"/>
  <c r="AN70" i="47"/>
  <c r="AH71" i="47"/>
  <c r="AB72" i="47"/>
  <c r="AJ72" i="47"/>
  <c r="AD73" i="47"/>
  <c r="AL73" i="47"/>
  <c r="AF74" i="47"/>
  <c r="AN74" i="47"/>
  <c r="AH75" i="47"/>
  <c r="AB76" i="47"/>
  <c r="AJ76" i="47"/>
  <c r="AD77" i="47"/>
  <c r="AL77" i="47"/>
  <c r="AF78" i="47"/>
  <c r="AN78" i="47"/>
  <c r="AH79" i="47"/>
  <c r="AB80" i="47"/>
  <c r="AJ80" i="47"/>
  <c r="AD2" i="47"/>
  <c r="AL2" i="47"/>
  <c r="AI109" i="47"/>
  <c r="AA109" i="47"/>
  <c r="AG108" i="47"/>
  <c r="AM107" i="47"/>
  <c r="AE107" i="47"/>
  <c r="AK106" i="47"/>
  <c r="AC106" i="47"/>
  <c r="AI105" i="47"/>
  <c r="AA105" i="47"/>
  <c r="AG104" i="47"/>
  <c r="AM103" i="47"/>
  <c r="AE103" i="47"/>
  <c r="AK102" i="47"/>
  <c r="AC102" i="47"/>
  <c r="AI101" i="47"/>
  <c r="AA101" i="47"/>
  <c r="AG100" i="47"/>
  <c r="AM99" i="47"/>
  <c r="AE99" i="47"/>
  <c r="AK98" i="47"/>
  <c r="AC98" i="47"/>
  <c r="AI97" i="47"/>
  <c r="AA97" i="47"/>
  <c r="AG96" i="47"/>
  <c r="AM95" i="47"/>
  <c r="AE95" i="47"/>
  <c r="AK94" i="47"/>
  <c r="AC94" i="47"/>
  <c r="AI93" i="47"/>
  <c r="AA93" i="47"/>
  <c r="AG92" i="47"/>
  <c r="AM91" i="47"/>
  <c r="AE91" i="47"/>
  <c r="AK90" i="47"/>
  <c r="AC90" i="47"/>
  <c r="AI89" i="47"/>
  <c r="AA89" i="47"/>
  <c r="AG88" i="47"/>
  <c r="AM87" i="47"/>
  <c r="AE87" i="47"/>
  <c r="AK86" i="47"/>
  <c r="AC86" i="47"/>
  <c r="AI85" i="47"/>
  <c r="AA85" i="47"/>
  <c r="AG84" i="47"/>
  <c r="AM83" i="47"/>
  <c r="AE83" i="47"/>
  <c r="AK82" i="47"/>
  <c r="AC82" i="47"/>
  <c r="AI81" i="47"/>
  <c r="AA81" i="47"/>
  <c r="AF80" i="47"/>
  <c r="AJ79" i="47"/>
  <c r="AL78" i="47"/>
  <c r="AB78" i="47"/>
  <c r="AF77" i="47"/>
  <c r="AH76" i="47"/>
  <c r="AK75" i="47"/>
  <c r="AI74" i="47"/>
  <c r="AG73" i="47"/>
  <c r="AE72" i="47"/>
  <c r="AC71" i="47"/>
  <c r="AA70" i="47"/>
  <c r="AM68" i="47"/>
  <c r="AJ67" i="47"/>
  <c r="AJ65" i="47"/>
  <c r="AF63" i="47"/>
  <c r="AB61" i="47"/>
  <c r="AE2" i="47"/>
  <c r="AM2" i="47"/>
  <c r="AH109" i="47"/>
  <c r="AN108" i="47"/>
  <c r="AF108" i="47"/>
  <c r="AL107" i="47"/>
  <c r="AD107" i="47"/>
  <c r="AJ106" i="47"/>
  <c r="AB106" i="47"/>
  <c r="AH105" i="47"/>
  <c r="AN104" i="47"/>
  <c r="AF104" i="47"/>
  <c r="AL103" i="47"/>
  <c r="AD103" i="47"/>
  <c r="AJ102" i="47"/>
  <c r="AB102" i="47"/>
  <c r="AH101" i="47"/>
  <c r="AN100" i="47"/>
  <c r="AF100" i="47"/>
  <c r="AL99" i="47"/>
  <c r="AD99" i="47"/>
  <c r="AJ98" i="47"/>
  <c r="AB98" i="47"/>
  <c r="AH97" i="47"/>
  <c r="AN96" i="47"/>
  <c r="AF96" i="47"/>
  <c r="AL95" i="47"/>
  <c r="AD95" i="47"/>
  <c r="AJ94" i="47"/>
  <c r="AB94" i="47"/>
  <c r="AH93" i="47"/>
  <c r="AN92" i="47"/>
  <c r="AF92" i="47"/>
  <c r="AL91" i="47"/>
  <c r="AD91" i="47"/>
  <c r="AJ90" i="47"/>
  <c r="AB90" i="47"/>
  <c r="AH89" i="47"/>
  <c r="AN88" i="47"/>
  <c r="AF88" i="47"/>
  <c r="AL87" i="47"/>
  <c r="AD87" i="47"/>
  <c r="AJ86" i="47"/>
  <c r="AB86" i="47"/>
  <c r="AH85" i="47"/>
  <c r="AN84" i="47"/>
  <c r="AF84" i="47"/>
  <c r="AL83" i="47"/>
  <c r="AD83" i="47"/>
  <c r="AJ82" i="47"/>
  <c r="AB82" i="47"/>
  <c r="AH81" i="47"/>
  <c r="AN80" i="47"/>
  <c r="AE80" i="47"/>
  <c r="AI79" i="47"/>
  <c r="AK78" i="47"/>
  <c r="AA78" i="47"/>
  <c r="AE77" i="47"/>
  <c r="AG76" i="47"/>
  <c r="AJ75" i="47"/>
  <c r="AH74" i="47"/>
  <c r="AF73" i="47"/>
  <c r="AD72" i="47"/>
  <c r="AB71" i="47"/>
  <c r="AN69" i="47"/>
  <c r="AL68" i="47"/>
  <c r="AF67" i="47"/>
  <c r="AG65" i="47"/>
  <c r="AC63" i="47"/>
  <c r="AM60" i="47"/>
  <c r="AF2" i="47"/>
  <c r="AN2" i="47"/>
  <c r="AG109" i="47"/>
  <c r="AM108" i="47"/>
  <c r="AE108" i="47"/>
  <c r="AK107" i="47"/>
  <c r="AC107" i="47"/>
  <c r="AI106" i="47"/>
  <c r="AA106" i="47"/>
  <c r="AG105" i="47"/>
  <c r="AM104" i="47"/>
  <c r="AE104" i="47"/>
  <c r="AK103" i="47"/>
  <c r="AC103" i="47"/>
  <c r="AI102" i="47"/>
  <c r="AA102" i="47"/>
  <c r="AG101" i="47"/>
  <c r="AM100" i="47"/>
  <c r="AE100" i="47"/>
  <c r="AK99" i="47"/>
  <c r="AC99" i="47"/>
  <c r="AI98" i="47"/>
  <c r="AA98" i="47"/>
  <c r="AG97" i="47"/>
  <c r="AM96" i="47"/>
  <c r="AE96" i="47"/>
  <c r="AK95" i="47"/>
  <c r="AC95" i="47"/>
  <c r="AI94" i="47"/>
  <c r="AA94" i="47"/>
  <c r="AG93" i="47"/>
  <c r="AM92" i="47"/>
  <c r="AE92" i="47"/>
  <c r="AK91" i="47"/>
  <c r="AC91" i="47"/>
  <c r="AI90" i="47"/>
  <c r="AA90" i="47"/>
  <c r="AG89" i="47"/>
  <c r="AM88" i="47"/>
  <c r="AE88" i="47"/>
  <c r="AK87" i="47"/>
  <c r="AC87" i="47"/>
  <c r="AI86" i="47"/>
  <c r="AA86" i="47"/>
  <c r="AG85" i="47"/>
  <c r="AM84" i="47"/>
  <c r="AE84" i="47"/>
  <c r="AK83" i="47"/>
  <c r="AC83" i="47"/>
  <c r="AI82" i="47"/>
  <c r="AA82" i="47"/>
  <c r="AG81" i="47"/>
  <c r="AM80" i="47"/>
  <c r="AD80" i="47"/>
  <c r="AF79" i="47"/>
  <c r="AJ78" i="47"/>
  <c r="AN77" i="47"/>
  <c r="AB77" i="47"/>
  <c r="AF76" i="47"/>
  <c r="AF75" i="47"/>
  <c r="AD74" i="47"/>
  <c r="AB73" i="47"/>
  <c r="AN71" i="47"/>
  <c r="AL70" i="47"/>
  <c r="AJ69" i="47"/>
  <c r="AH68" i="47"/>
  <c r="AC67" i="47"/>
  <c r="AB65" i="47"/>
  <c r="AL62" i="47"/>
  <c r="AH60" i="47"/>
  <c r="AG2" i="47"/>
  <c r="AN109" i="47"/>
  <c r="AF109" i="47"/>
  <c r="AL108" i="47"/>
  <c r="AD108" i="47"/>
  <c r="AJ107" i="47"/>
  <c r="AB107" i="47"/>
  <c r="AH106" i="47"/>
  <c r="AN105" i="47"/>
  <c r="AF105" i="47"/>
  <c r="AL104" i="47"/>
  <c r="AD104" i="47"/>
  <c r="AJ103" i="47"/>
  <c r="AB103" i="47"/>
  <c r="AH102" i="47"/>
  <c r="AN101" i="47"/>
  <c r="AF101" i="47"/>
  <c r="AL100" i="47"/>
  <c r="AD100" i="47"/>
  <c r="AJ99" i="47"/>
  <c r="AB99" i="47"/>
  <c r="AH98" i="47"/>
  <c r="AN97" i="47"/>
  <c r="AF97" i="47"/>
  <c r="AL96" i="47"/>
  <c r="AD96" i="47"/>
  <c r="AJ95" i="47"/>
  <c r="AB95" i="47"/>
  <c r="AH94" i="47"/>
  <c r="AN93" i="47"/>
  <c r="AF93" i="47"/>
  <c r="AL92" i="47"/>
  <c r="AD92" i="47"/>
  <c r="AJ91" i="47"/>
  <c r="AB91" i="47"/>
  <c r="AH90" i="47"/>
  <c r="AN89" i="47"/>
  <c r="AF89" i="47"/>
  <c r="AL88" i="47"/>
  <c r="AD88" i="47"/>
  <c r="AJ87" i="47"/>
  <c r="AB87" i="47"/>
  <c r="AH86" i="47"/>
  <c r="AN85" i="47"/>
  <c r="AF85" i="47"/>
  <c r="AL84" i="47"/>
  <c r="AD84" i="47"/>
  <c r="AJ83" i="47"/>
  <c r="AB83" i="47"/>
  <c r="AH82" i="47"/>
  <c r="AN81" i="47"/>
  <c r="AF81" i="47"/>
  <c r="AL80" i="47"/>
  <c r="AC80" i="47"/>
  <c r="AE79" i="47"/>
  <c r="AI78" i="47"/>
  <c r="AM77" i="47"/>
  <c r="AA77" i="47"/>
  <c r="AE76" i="47"/>
  <c r="AD75" i="47"/>
  <c r="AB74" i="47"/>
  <c r="AN72" i="47"/>
  <c r="AL71" i="47"/>
  <c r="AJ70" i="47"/>
  <c r="AH69" i="47"/>
  <c r="AF68" i="47"/>
  <c r="AB67" i="47"/>
  <c r="AM64" i="47"/>
  <c r="AI62" i="47"/>
  <c r="AE60" i="47"/>
  <c r="AH2" i="47"/>
  <c r="AM109" i="47"/>
  <c r="AE109" i="47"/>
  <c r="AK108" i="47"/>
  <c r="AC108" i="47"/>
  <c r="AI107" i="47"/>
  <c r="AA107" i="47"/>
  <c r="AG106" i="47"/>
  <c r="AM105" i="47"/>
  <c r="AE105" i="47"/>
  <c r="AK104" i="47"/>
  <c r="AC104" i="47"/>
  <c r="AI103" i="47"/>
  <c r="AA103" i="47"/>
  <c r="AG102" i="47"/>
  <c r="AM101" i="47"/>
  <c r="AE101" i="47"/>
  <c r="AK100" i="47"/>
  <c r="AC100" i="47"/>
  <c r="AI99" i="47"/>
  <c r="AA99" i="47"/>
  <c r="AG98" i="47"/>
  <c r="AM97" i="47"/>
  <c r="AE97" i="47"/>
  <c r="AK96" i="47"/>
  <c r="AC96" i="47"/>
  <c r="AI95" i="47"/>
  <c r="AA95" i="47"/>
  <c r="AG94" i="47"/>
  <c r="AM93" i="47"/>
  <c r="AE93" i="47"/>
  <c r="AK92" i="47"/>
  <c r="AC92" i="47"/>
  <c r="AI91" i="47"/>
  <c r="AA91" i="47"/>
  <c r="AG90" i="47"/>
  <c r="AM89" i="47"/>
  <c r="AE89" i="47"/>
  <c r="AK88" i="47"/>
  <c r="AC88" i="47"/>
  <c r="AI87" i="47"/>
  <c r="AA87" i="47"/>
  <c r="AG86" i="47"/>
  <c r="AM85" i="47"/>
  <c r="AE85" i="47"/>
  <c r="AK84" i="47"/>
  <c r="AC84" i="47"/>
  <c r="AI83" i="47"/>
  <c r="AA83" i="47"/>
  <c r="AG82" i="47"/>
  <c r="AM81" i="47"/>
  <c r="AE81" i="47"/>
  <c r="AK80" i="47"/>
  <c r="AN79" i="47"/>
  <c r="AD79" i="47"/>
  <c r="AH78" i="47"/>
  <c r="AJ77" i="47"/>
  <c r="AN76" i="47"/>
  <c r="AD76" i="47"/>
  <c r="AC75" i="47"/>
  <c r="AA74" i="47"/>
  <c r="AM72" i="47"/>
  <c r="AK71" i="47"/>
  <c r="AI70" i="47"/>
  <c r="AG69" i="47"/>
  <c r="AE68" i="47"/>
  <c r="AL66" i="47"/>
  <c r="AH64" i="47"/>
  <c r="AD62" i="47"/>
  <c r="AK59" i="47"/>
  <c r="AA2" i="47"/>
  <c r="AI2" i="47"/>
  <c r="AL109" i="47"/>
  <c r="AD109" i="47"/>
  <c r="AJ108" i="47"/>
  <c r="AB108" i="47"/>
  <c r="AH107" i="47"/>
  <c r="AN106" i="47"/>
  <c r="AF106" i="47"/>
  <c r="AL105" i="47"/>
  <c r="AD105" i="47"/>
  <c r="AJ104" i="47"/>
  <c r="AB104" i="47"/>
  <c r="AH103" i="47"/>
  <c r="AN102" i="47"/>
  <c r="AF102" i="47"/>
  <c r="AL101" i="47"/>
  <c r="AD101" i="47"/>
  <c r="AJ100" i="47"/>
  <c r="AB100" i="47"/>
  <c r="AH99" i="47"/>
  <c r="AN98" i="47"/>
  <c r="AF98" i="47"/>
  <c r="AL97" i="47"/>
  <c r="AD97" i="47"/>
  <c r="AJ96" i="47"/>
  <c r="AB96" i="47"/>
  <c r="AH95" i="47"/>
  <c r="AN94" i="47"/>
  <c r="AF94" i="47"/>
  <c r="AL93" i="47"/>
  <c r="AD93" i="47"/>
  <c r="AJ92" i="47"/>
  <c r="AB92" i="47"/>
  <c r="AH91" i="47"/>
  <c r="AN90" i="47"/>
  <c r="AF90" i="47"/>
  <c r="AL89" i="47"/>
  <c r="AD89" i="47"/>
  <c r="AJ88" i="47"/>
  <c r="AB88" i="47"/>
  <c r="AH87" i="47"/>
  <c r="AN86" i="47"/>
  <c r="AF86" i="47"/>
  <c r="AL85" i="47"/>
  <c r="AD85" i="47"/>
  <c r="AJ84" i="47"/>
  <c r="AB84" i="47"/>
  <c r="AH83" i="47"/>
  <c r="AN82" i="47"/>
  <c r="AF82" i="47"/>
  <c r="AL81" i="47"/>
  <c r="AD81" i="47"/>
  <c r="AI80" i="47"/>
  <c r="AM79" i="47"/>
  <c r="AC79" i="47"/>
  <c r="AG78" i="47"/>
  <c r="AI77" i="47"/>
  <c r="AM76" i="47"/>
  <c r="AC76" i="47"/>
  <c r="AB75" i="47"/>
  <c r="AN73" i="47"/>
  <c r="AL72" i="47"/>
  <c r="AJ71" i="47"/>
  <c r="AH70" i="47"/>
  <c r="AF69" i="47"/>
  <c r="AD68" i="47"/>
  <c r="AI66" i="47"/>
  <c r="AE64" i="47"/>
  <c r="AA62" i="47"/>
  <c r="AC59" i="47"/>
  <c r="AJ218" i="14" l="1"/>
  <c r="AJ217" i="14"/>
  <c r="AJ216" i="14"/>
  <c r="AJ215" i="14"/>
  <c r="AJ214" i="14"/>
  <c r="AJ213" i="14"/>
  <c r="AJ212" i="14"/>
  <c r="AJ211" i="14"/>
  <c r="AJ210" i="14"/>
  <c r="AJ209" i="14"/>
  <c r="AJ208" i="14"/>
  <c r="AJ207" i="14"/>
  <c r="AJ206" i="14"/>
  <c r="AJ205" i="14"/>
  <c r="AJ204" i="14"/>
  <c r="AJ203" i="14"/>
  <c r="AJ202" i="14"/>
  <c r="AJ201" i="14"/>
  <c r="AJ200" i="14"/>
  <c r="AJ199" i="14"/>
  <c r="AJ198" i="14"/>
  <c r="AJ197" i="14"/>
  <c r="AJ196" i="14"/>
  <c r="AJ194" i="14"/>
  <c r="AJ193" i="14"/>
  <c r="AJ192" i="14"/>
  <c r="AJ191" i="14"/>
  <c r="AJ190" i="14"/>
  <c r="AJ189" i="14"/>
  <c r="AJ188" i="14"/>
  <c r="AJ186" i="14"/>
  <c r="AJ179" i="14"/>
  <c r="AJ178" i="14"/>
  <c r="AJ177" i="14"/>
  <c r="AJ176" i="14"/>
  <c r="AJ175" i="14"/>
  <c r="AJ174" i="14"/>
  <c r="AJ173" i="14"/>
  <c r="AJ172" i="14"/>
  <c r="AJ171" i="14"/>
  <c r="AJ170" i="14"/>
  <c r="AJ169" i="14"/>
  <c r="AJ168" i="14"/>
  <c r="AJ167" i="14"/>
  <c r="AJ166" i="14"/>
  <c r="AJ165" i="14"/>
  <c r="AJ164" i="14"/>
  <c r="AJ163" i="14"/>
  <c r="AJ162" i="14"/>
  <c r="AJ161" i="14"/>
  <c r="AJ160" i="14"/>
  <c r="AJ159" i="14"/>
  <c r="AJ158" i="14"/>
  <c r="AJ157" i="14"/>
  <c r="AJ156" i="14"/>
  <c r="AJ155" i="14"/>
  <c r="AJ154" i="14"/>
  <c r="AJ153" i="14"/>
  <c r="AJ152" i="14"/>
  <c r="AJ151" i="14"/>
  <c r="AJ150" i="14"/>
  <c r="AJ149" i="14"/>
  <c r="AJ148" i="14"/>
  <c r="AJ147" i="14"/>
  <c r="AJ146" i="14"/>
  <c r="AJ145" i="14"/>
  <c r="AJ144" i="14"/>
  <c r="AJ143" i="14"/>
  <c r="AJ142" i="14"/>
  <c r="AJ141" i="14"/>
  <c r="AJ140" i="14"/>
  <c r="AJ139" i="14"/>
  <c r="AJ138" i="14"/>
  <c r="AJ137" i="14"/>
  <c r="AJ136" i="14"/>
  <c r="AJ135" i="14"/>
  <c r="AJ134" i="14"/>
  <c r="AJ133" i="14"/>
  <c r="AJ132" i="14"/>
  <c r="AJ131" i="14"/>
  <c r="AJ130" i="14"/>
  <c r="AJ129" i="14"/>
  <c r="AJ128" i="14"/>
  <c r="AJ127" i="14"/>
  <c r="AJ126" i="14"/>
  <c r="AJ125" i="14"/>
  <c r="AJ124" i="14"/>
  <c r="AJ123" i="14"/>
  <c r="AJ122" i="14"/>
  <c r="AJ121" i="14"/>
  <c r="AJ120" i="14"/>
  <c r="AJ119" i="14"/>
  <c r="AJ118" i="14"/>
  <c r="AJ117" i="14"/>
  <c r="AJ116" i="14"/>
  <c r="AJ115" i="14"/>
  <c r="AJ114" i="14"/>
  <c r="AJ113" i="14"/>
  <c r="AJ112" i="14"/>
  <c r="AJ111" i="14"/>
  <c r="AJ110" i="14"/>
  <c r="AJ109" i="14"/>
  <c r="AJ108" i="14"/>
  <c r="AJ107" i="14"/>
  <c r="AJ106" i="14"/>
  <c r="AJ105" i="14"/>
  <c r="AJ104" i="14"/>
  <c r="AJ103" i="14"/>
  <c r="AJ102" i="14"/>
  <c r="AJ101" i="14"/>
  <c r="AJ100" i="14"/>
  <c r="AJ99" i="14"/>
  <c r="AJ98" i="14"/>
  <c r="AJ97" i="14"/>
  <c r="AJ96" i="14"/>
  <c r="AJ95" i="14"/>
  <c r="AJ94" i="14"/>
  <c r="AJ93" i="14"/>
  <c r="AJ92" i="14"/>
  <c r="AJ91" i="14"/>
  <c r="AJ90" i="14"/>
  <c r="AJ89" i="14"/>
  <c r="AJ88" i="14"/>
  <c r="AJ87" i="14"/>
  <c r="AJ86" i="14"/>
  <c r="AJ85" i="14"/>
  <c r="AJ84" i="14"/>
  <c r="AJ83" i="14"/>
  <c r="AJ82" i="14"/>
  <c r="AJ81" i="14"/>
  <c r="AJ80" i="14"/>
  <c r="AJ79" i="14"/>
  <c r="AJ78" i="14"/>
  <c r="AJ77" i="14"/>
  <c r="AJ76" i="14"/>
  <c r="AJ75" i="14"/>
  <c r="AJ74" i="14"/>
  <c r="AJ73" i="14"/>
  <c r="AJ72" i="14"/>
  <c r="AJ71" i="14"/>
  <c r="AJ70" i="14"/>
  <c r="AJ69" i="14"/>
  <c r="AJ68" i="14"/>
  <c r="AJ67" i="14"/>
  <c r="AJ66" i="14"/>
  <c r="AJ65" i="14"/>
  <c r="AJ64" i="14"/>
  <c r="AJ63" i="14"/>
  <c r="AJ62" i="14"/>
  <c r="AJ61" i="14"/>
  <c r="AJ60" i="14"/>
  <c r="AJ59" i="14"/>
  <c r="AJ58" i="14"/>
  <c r="AJ57" i="14"/>
  <c r="AJ56" i="14"/>
  <c r="AJ55" i="14"/>
  <c r="AJ54" i="14"/>
  <c r="AJ53" i="14"/>
  <c r="AJ52" i="14"/>
  <c r="AJ51" i="14"/>
  <c r="AJ50" i="14"/>
  <c r="AJ49" i="14"/>
  <c r="AJ48" i="14"/>
  <c r="AJ47" i="14"/>
  <c r="AJ46" i="14"/>
  <c r="AJ45" i="14"/>
  <c r="AJ44" i="14"/>
  <c r="AJ43" i="14"/>
  <c r="AJ42" i="14"/>
  <c r="AJ41" i="14"/>
  <c r="AJ40" i="14"/>
  <c r="AJ39" i="14"/>
  <c r="AJ38" i="14"/>
  <c r="AJ37" i="14"/>
  <c r="AJ36" i="14"/>
  <c r="AJ35" i="14"/>
  <c r="AJ34" i="14"/>
  <c r="AJ33" i="14"/>
  <c r="AJ32" i="14"/>
  <c r="AJ31" i="14"/>
  <c r="AJ30" i="14"/>
  <c r="AJ29" i="14"/>
  <c r="AJ28" i="14"/>
  <c r="AJ27" i="14"/>
  <c r="AJ26" i="14"/>
  <c r="AJ25" i="14"/>
  <c r="AJ24" i="14"/>
  <c r="AJ23" i="14"/>
  <c r="AJ22" i="14"/>
  <c r="AJ21" i="14"/>
  <c r="AJ20" i="14"/>
  <c r="AJ19" i="14"/>
  <c r="AJ18" i="14"/>
  <c r="AJ17" i="14"/>
  <c r="AJ16" i="14"/>
  <c r="AJ15" i="14"/>
  <c r="AJ14" i="14"/>
  <c r="AJ13" i="14"/>
  <c r="AJ12" i="14"/>
  <c r="AJ11" i="14"/>
  <c r="AJ10" i="14"/>
  <c r="AJ9" i="14"/>
  <c r="AJ8" i="14"/>
  <c r="AJ7" i="14"/>
  <c r="AJ6" i="14"/>
  <c r="AJ218" i="13"/>
  <c r="AJ217" i="13"/>
  <c r="AJ216" i="13"/>
  <c r="AJ215" i="13"/>
  <c r="AJ214" i="13"/>
  <c r="AJ213" i="13"/>
  <c r="AJ212" i="13"/>
  <c r="AJ211" i="13"/>
  <c r="AJ210" i="13"/>
  <c r="AJ209" i="13"/>
  <c r="AJ208" i="13"/>
  <c r="AJ207" i="13"/>
  <c r="AJ206" i="13"/>
  <c r="AJ205" i="13"/>
  <c r="AJ204" i="13"/>
  <c r="AJ203" i="13"/>
  <c r="AJ202" i="13"/>
  <c r="AJ201" i="13"/>
  <c r="AJ200" i="13"/>
  <c r="AJ199" i="13"/>
  <c r="AJ198" i="13"/>
  <c r="AJ197" i="13"/>
  <c r="AJ196" i="13"/>
  <c r="AJ194" i="13"/>
  <c r="AJ193" i="13"/>
  <c r="AJ192" i="13"/>
  <c r="AJ191" i="13"/>
  <c r="AJ190" i="13"/>
  <c r="AJ189" i="13"/>
  <c r="AJ188" i="13"/>
  <c r="AJ186" i="13"/>
  <c r="AJ185" i="13"/>
  <c r="AJ184" i="13"/>
  <c r="AJ183" i="13"/>
  <c r="AJ182" i="13"/>
  <c r="AJ181" i="13"/>
  <c r="AJ179" i="13"/>
  <c r="AJ178" i="13"/>
  <c r="AJ177" i="13"/>
  <c r="AJ176" i="13"/>
  <c r="AJ175" i="13"/>
  <c r="AJ174" i="13"/>
  <c r="AJ173" i="13"/>
  <c r="AJ172" i="13"/>
  <c r="AJ171" i="13"/>
  <c r="AJ170" i="13"/>
  <c r="AJ169" i="13"/>
  <c r="AJ168" i="13"/>
  <c r="AJ167" i="13"/>
  <c r="AJ166" i="13"/>
  <c r="AJ165" i="13"/>
  <c r="AJ164" i="13"/>
  <c r="AJ163" i="13"/>
  <c r="AJ162" i="13"/>
  <c r="AJ161" i="13"/>
  <c r="AJ160" i="13"/>
  <c r="AJ159" i="13"/>
  <c r="AJ158" i="13"/>
  <c r="AJ157" i="13"/>
  <c r="AJ156" i="13"/>
  <c r="AJ155" i="13"/>
  <c r="AJ154" i="13"/>
  <c r="AJ153" i="13"/>
  <c r="AJ152" i="13"/>
  <c r="AJ151" i="13"/>
  <c r="AJ150" i="13"/>
  <c r="AJ149" i="13"/>
  <c r="AJ148" i="13"/>
  <c r="AJ147" i="13"/>
  <c r="AJ146" i="13"/>
  <c r="AJ145" i="13"/>
  <c r="AJ144" i="13"/>
  <c r="AJ143" i="13"/>
  <c r="AJ142" i="13"/>
  <c r="AJ141" i="13"/>
  <c r="AJ140" i="13"/>
  <c r="AJ139" i="13"/>
  <c r="AJ138" i="13"/>
  <c r="AJ137" i="13"/>
  <c r="AJ136" i="13"/>
  <c r="AJ135" i="13"/>
  <c r="AJ134" i="13"/>
  <c r="AJ133" i="13"/>
  <c r="AJ132" i="13"/>
  <c r="AJ131" i="13"/>
  <c r="AJ130" i="13"/>
  <c r="AJ129" i="13"/>
  <c r="AJ128" i="13"/>
  <c r="AJ127" i="13"/>
  <c r="AJ126" i="13"/>
  <c r="AJ125" i="13"/>
  <c r="AJ124" i="13"/>
  <c r="AJ123" i="13"/>
  <c r="AJ122" i="13"/>
  <c r="AJ121" i="13"/>
  <c r="AJ120" i="13"/>
  <c r="AJ119" i="13"/>
  <c r="AJ118" i="13"/>
  <c r="AJ117" i="13"/>
  <c r="AJ116" i="13"/>
  <c r="AJ115" i="13"/>
  <c r="AJ114" i="13"/>
  <c r="AJ113" i="13"/>
  <c r="AJ112" i="13"/>
  <c r="AJ111" i="13"/>
  <c r="AJ110" i="13"/>
  <c r="AJ109" i="13"/>
  <c r="AJ108" i="13"/>
  <c r="AJ107" i="13"/>
  <c r="AJ106" i="13"/>
  <c r="AJ105" i="13"/>
  <c r="AJ104" i="13"/>
  <c r="AJ103" i="13"/>
  <c r="AJ102" i="13"/>
  <c r="AJ101" i="13"/>
  <c r="AJ100" i="13"/>
  <c r="AJ99" i="13"/>
  <c r="AJ98" i="13"/>
  <c r="AJ97" i="13"/>
  <c r="AJ96" i="13"/>
  <c r="AJ95" i="13"/>
  <c r="AJ94" i="13"/>
  <c r="AJ93" i="13"/>
  <c r="AJ92" i="13"/>
  <c r="AJ91" i="13"/>
  <c r="AJ90" i="13"/>
  <c r="AJ89" i="13"/>
  <c r="AJ88" i="13"/>
  <c r="AJ87" i="13"/>
  <c r="AJ86" i="13"/>
  <c r="AJ85" i="13"/>
  <c r="AJ84" i="13"/>
  <c r="AJ83" i="13"/>
  <c r="AJ82" i="13"/>
  <c r="AJ81" i="13"/>
  <c r="AJ80" i="13"/>
  <c r="AJ79" i="13"/>
  <c r="AJ78" i="13"/>
  <c r="AJ77" i="13"/>
  <c r="AJ76" i="13"/>
  <c r="AJ75" i="13"/>
  <c r="AJ74" i="13"/>
  <c r="AJ73" i="13"/>
  <c r="AJ72" i="13"/>
  <c r="AJ71" i="13"/>
  <c r="AJ70" i="13"/>
  <c r="AJ69" i="13"/>
  <c r="AJ68" i="13"/>
  <c r="AJ67" i="13"/>
  <c r="AJ66" i="13"/>
  <c r="AJ65" i="13"/>
  <c r="AJ64" i="13"/>
  <c r="AJ63" i="13"/>
  <c r="AJ62" i="13"/>
  <c r="AJ61" i="13"/>
  <c r="AJ60" i="13"/>
  <c r="AJ59" i="13"/>
  <c r="AJ58" i="13"/>
  <c r="AJ57" i="13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Z126" i="14" l="1"/>
  <c r="Z127" i="14"/>
  <c r="Q292" i="14" l="1"/>
  <c r="N292" i="14"/>
  <c r="H101" i="13" l="1"/>
  <c r="I101" i="13"/>
  <c r="J101" i="13"/>
  <c r="J60" i="13"/>
  <c r="H60" i="13"/>
  <c r="I60" i="13"/>
  <c r="V275" i="13" l="1"/>
  <c r="Y276" i="13"/>
  <c r="O292" i="14"/>
  <c r="P292" i="14"/>
  <c r="P275" i="13"/>
  <c r="Q276" i="13"/>
  <c r="V292" i="14"/>
  <c r="U292" i="14"/>
  <c r="AA292" i="14"/>
  <c r="Z292" i="14"/>
  <c r="Z294" i="14" s="1"/>
  <c r="Y292" i="14"/>
  <c r="X292" i="14"/>
  <c r="W292" i="14"/>
  <c r="J292" i="14"/>
  <c r="I292" i="14"/>
  <c r="U275" i="13"/>
  <c r="O275" i="13"/>
  <c r="AA275" i="13"/>
  <c r="AA277" i="13" s="1"/>
  <c r="Z275" i="13"/>
  <c r="Z277" i="13" s="1"/>
  <c r="Y275" i="13"/>
  <c r="X275" i="13"/>
  <c r="W275" i="13"/>
  <c r="Q275" i="13"/>
  <c r="J275" i="13"/>
  <c r="I275" i="13"/>
  <c r="Y293" i="14"/>
  <c r="X293" i="14"/>
  <c r="W293" i="14"/>
  <c r="V293" i="14"/>
  <c r="U293" i="14"/>
  <c r="Q293" i="14"/>
  <c r="P293" i="14"/>
  <c r="O293" i="14"/>
  <c r="N293" i="14"/>
  <c r="J293" i="14"/>
  <c r="I293" i="14"/>
  <c r="H293" i="14"/>
  <c r="H294" i="14" s="1"/>
  <c r="G293" i="14"/>
  <c r="G294" i="14" s="1"/>
  <c r="Y287" i="14"/>
  <c r="X287" i="14"/>
  <c r="W287" i="14"/>
  <c r="V287" i="14"/>
  <c r="U287" i="14"/>
  <c r="Q287" i="14"/>
  <c r="P287" i="14"/>
  <c r="O287" i="14"/>
  <c r="N287" i="14"/>
  <c r="J287" i="14"/>
  <c r="I287" i="14"/>
  <c r="H287" i="14"/>
  <c r="G287" i="14"/>
  <c r="G288" i="14" s="1"/>
  <c r="T282" i="14"/>
  <c r="S282" i="14"/>
  <c r="M282" i="14"/>
  <c r="L282" i="14"/>
  <c r="G282" i="14"/>
  <c r="U280" i="14"/>
  <c r="N280" i="14"/>
  <c r="Y273" i="14"/>
  <c r="X273" i="14"/>
  <c r="W273" i="14"/>
  <c r="V273" i="14"/>
  <c r="U273" i="14"/>
  <c r="Q273" i="14"/>
  <c r="P273" i="14"/>
  <c r="O273" i="14"/>
  <c r="N273" i="14"/>
  <c r="J273" i="14"/>
  <c r="I273" i="14"/>
  <c r="H273" i="14"/>
  <c r="G273" i="14"/>
  <c r="G274" i="14" s="1"/>
  <c r="G275" i="14" s="1"/>
  <c r="N276" i="13"/>
  <c r="H270" i="13"/>
  <c r="H263" i="13"/>
  <c r="I256" i="13"/>
  <c r="X276" i="13"/>
  <c r="W276" i="13"/>
  <c r="V276" i="13"/>
  <c r="U276" i="13"/>
  <c r="P276" i="13"/>
  <c r="O276" i="13"/>
  <c r="J276" i="13"/>
  <c r="H276" i="13"/>
  <c r="H277" i="13" s="1"/>
  <c r="G276" i="13"/>
  <c r="G277" i="13" s="1"/>
  <c r="G271" i="13"/>
  <c r="Y270" i="13"/>
  <c r="X270" i="13"/>
  <c r="W270" i="13"/>
  <c r="V270" i="13"/>
  <c r="U270" i="13"/>
  <c r="Q270" i="13"/>
  <c r="P270" i="13"/>
  <c r="O270" i="13"/>
  <c r="N270" i="13"/>
  <c r="J270" i="13"/>
  <c r="I270" i="13"/>
  <c r="G265" i="13"/>
  <c r="Y256" i="13"/>
  <c r="X256" i="13"/>
  <c r="W256" i="13"/>
  <c r="V256" i="13"/>
  <c r="U256" i="13"/>
  <c r="Q256" i="13"/>
  <c r="P256" i="13"/>
  <c r="O256" i="13"/>
  <c r="N256" i="13"/>
  <c r="J256" i="13"/>
  <c r="H256" i="13"/>
  <c r="G256" i="13"/>
  <c r="G257" i="13" s="1"/>
  <c r="G258" i="13" s="1"/>
  <c r="Y277" i="13" l="1"/>
  <c r="G289" i="14"/>
  <c r="G272" i="13"/>
  <c r="W277" i="13"/>
  <c r="V277" i="13"/>
  <c r="X277" i="13"/>
  <c r="Y294" i="14"/>
  <c r="X294" i="14"/>
  <c r="W294" i="14"/>
  <c r="Q277" i="13"/>
  <c r="P277" i="13"/>
  <c r="U277" i="13"/>
  <c r="Q294" i="14"/>
  <c r="P294" i="14"/>
  <c r="J277" i="13"/>
  <c r="O277" i="13"/>
  <c r="O294" i="14"/>
  <c r="N294" i="14"/>
  <c r="J294" i="14"/>
  <c r="I294" i="14"/>
  <c r="N211" i="14" l="1"/>
  <c r="N212" i="14"/>
  <c r="O279" i="14" s="1"/>
  <c r="O134" i="23" l="1"/>
  <c r="N134" i="23"/>
  <c r="L134" i="23"/>
  <c r="K134" i="23"/>
  <c r="I134" i="23"/>
  <c r="H134" i="23"/>
  <c r="H123" i="23"/>
  <c r="I123" i="23"/>
  <c r="K123" i="23"/>
  <c r="L123" i="23"/>
  <c r="N123" i="23"/>
  <c r="O123" i="23"/>
  <c r="O128" i="23"/>
  <c r="N128" i="23"/>
  <c r="L128" i="23"/>
  <c r="K128" i="23"/>
  <c r="I128" i="23"/>
  <c r="H128" i="23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AA111" i="11"/>
  <c r="Y111" i="11"/>
  <c r="X111" i="11"/>
  <c r="W111" i="11"/>
  <c r="V111" i="11"/>
  <c r="S111" i="11"/>
  <c r="Q111" i="11"/>
  <c r="P111" i="11"/>
  <c r="O111" i="11"/>
  <c r="N111" i="11"/>
  <c r="L111" i="11"/>
  <c r="J111" i="11"/>
  <c r="I111" i="11"/>
  <c r="H111" i="11"/>
  <c r="G111" i="11"/>
  <c r="AA105" i="11"/>
  <c r="Y105" i="11"/>
  <c r="X105" i="11"/>
  <c r="W105" i="11"/>
  <c r="V105" i="11"/>
  <c r="S105" i="11"/>
  <c r="Q105" i="11"/>
  <c r="P105" i="11"/>
  <c r="O105" i="11"/>
  <c r="N105" i="11"/>
  <c r="L105" i="11"/>
  <c r="J105" i="11"/>
  <c r="I105" i="11"/>
  <c r="H105" i="11"/>
  <c r="G105" i="11"/>
  <c r="AA98" i="11"/>
  <c r="Y98" i="11"/>
  <c r="X98" i="11"/>
  <c r="W98" i="11"/>
  <c r="V98" i="11"/>
  <c r="S98" i="11"/>
  <c r="Q98" i="11"/>
  <c r="P98" i="11"/>
  <c r="O98" i="11"/>
  <c r="N98" i="11"/>
  <c r="L98" i="11"/>
  <c r="J98" i="11"/>
  <c r="I98" i="11"/>
  <c r="H98" i="11"/>
  <c r="G98" i="11"/>
  <c r="Z181" i="14"/>
  <c r="R181" i="14"/>
  <c r="K181" i="14"/>
  <c r="F181" i="14"/>
  <c r="L181" i="14" s="1"/>
  <c r="E181" i="14"/>
  <c r="D181" i="14"/>
  <c r="C181" i="14"/>
  <c r="B181" i="14"/>
  <c r="Z188" i="14"/>
  <c r="R188" i="14"/>
  <c r="K188" i="14"/>
  <c r="F188" i="14"/>
  <c r="L188" i="14" s="1"/>
  <c r="E188" i="14"/>
  <c r="D188" i="14"/>
  <c r="C188" i="14"/>
  <c r="B188" i="14"/>
  <c r="Z194" i="14"/>
  <c r="R194" i="14"/>
  <c r="K194" i="14"/>
  <c r="F194" i="14"/>
  <c r="L194" i="14" s="1"/>
  <c r="E194" i="14"/>
  <c r="D194" i="14"/>
  <c r="C194" i="14"/>
  <c r="B194" i="14"/>
  <c r="Z181" i="13"/>
  <c r="R181" i="13"/>
  <c r="K181" i="13"/>
  <c r="F181" i="13"/>
  <c r="L181" i="13" s="1"/>
  <c r="E181" i="13"/>
  <c r="D181" i="13"/>
  <c r="C181" i="13"/>
  <c r="B181" i="13"/>
  <c r="Z188" i="13"/>
  <c r="R188" i="13"/>
  <c r="K188" i="13"/>
  <c r="F188" i="13"/>
  <c r="L188" i="13" s="1"/>
  <c r="E188" i="13"/>
  <c r="D188" i="13"/>
  <c r="C188" i="13"/>
  <c r="B188" i="13"/>
  <c r="Z194" i="13"/>
  <c r="R194" i="13"/>
  <c r="K194" i="13"/>
  <c r="F194" i="13"/>
  <c r="L194" i="13" s="1"/>
  <c r="E194" i="13"/>
  <c r="D194" i="13"/>
  <c r="C194" i="13"/>
  <c r="B194" i="13"/>
  <c r="R134" i="23" l="1"/>
  <c r="J123" i="23"/>
  <c r="S181" i="13"/>
  <c r="T181" i="13" s="1"/>
  <c r="S194" i="14"/>
  <c r="T194" i="14" s="1"/>
  <c r="S181" i="14"/>
  <c r="T181" i="14" s="1"/>
  <c r="J134" i="23"/>
  <c r="M134" i="23"/>
  <c r="P134" i="23"/>
  <c r="R128" i="23"/>
  <c r="M123" i="23"/>
  <c r="R123" i="23"/>
  <c r="Q134" i="23"/>
  <c r="P123" i="23"/>
  <c r="Q123" i="23"/>
  <c r="J128" i="23"/>
  <c r="M128" i="23"/>
  <c r="P128" i="23"/>
  <c r="Q128" i="23"/>
  <c r="AD98" i="11"/>
  <c r="AD111" i="11"/>
  <c r="AD105" i="11"/>
  <c r="Z111" i="11"/>
  <c r="AB111" i="11" s="1"/>
  <c r="Z105" i="11"/>
  <c r="AB105" i="11" s="1"/>
  <c r="Z98" i="11"/>
  <c r="AB98" i="11" s="1"/>
  <c r="AC194" i="13"/>
  <c r="AC181" i="13"/>
  <c r="R111" i="11"/>
  <c r="T111" i="11" s="1"/>
  <c r="R105" i="11"/>
  <c r="T105" i="11" s="1"/>
  <c r="R98" i="11"/>
  <c r="T98" i="11" s="1"/>
  <c r="K111" i="11"/>
  <c r="M111" i="11" s="1"/>
  <c r="AC194" i="14"/>
  <c r="K105" i="11"/>
  <c r="M188" i="14"/>
  <c r="AC188" i="14"/>
  <c r="AC181" i="14"/>
  <c r="K98" i="11"/>
  <c r="M181" i="14"/>
  <c r="AA181" i="14"/>
  <c r="S188" i="14"/>
  <c r="T188" i="14" s="1"/>
  <c r="AA188" i="14"/>
  <c r="M194" i="14"/>
  <c r="AA194" i="14"/>
  <c r="M181" i="13"/>
  <c r="AA181" i="13"/>
  <c r="M188" i="13"/>
  <c r="S188" i="13"/>
  <c r="AA188" i="13"/>
  <c r="AB188" i="13" s="1"/>
  <c r="AC188" i="13"/>
  <c r="M194" i="13"/>
  <c r="S194" i="13"/>
  <c r="T194" i="13" s="1"/>
  <c r="AA194" i="13"/>
  <c r="AB194" i="13" s="1"/>
  <c r="AD194" i="14" l="1"/>
  <c r="AE194" i="14" s="1"/>
  <c r="AD181" i="13"/>
  <c r="AE181" i="13" s="1"/>
  <c r="S123" i="23"/>
  <c r="AD181" i="14"/>
  <c r="AE181" i="14" s="1"/>
  <c r="S134" i="23"/>
  <c r="S128" i="23"/>
  <c r="AD188" i="13"/>
  <c r="AE188" i="13" s="1"/>
  <c r="AC105" i="11"/>
  <c r="AC111" i="11"/>
  <c r="AC98" i="11"/>
  <c r="M105" i="11"/>
  <c r="M98" i="11"/>
  <c r="AB181" i="14"/>
  <c r="AD188" i="14"/>
  <c r="AE188" i="14" s="1"/>
  <c r="AB188" i="14"/>
  <c r="AB194" i="14"/>
  <c r="AB181" i="13"/>
  <c r="T188" i="13"/>
  <c r="AD194" i="13"/>
  <c r="AE194" i="13" s="1"/>
  <c r="AE105" i="11" l="1"/>
  <c r="AT105" i="11"/>
  <c r="AE98" i="11"/>
  <c r="AT98" i="11"/>
  <c r="AE111" i="11"/>
  <c r="AT111" i="11"/>
  <c r="H84" i="11"/>
  <c r="O116" i="23" l="1"/>
  <c r="N116" i="23"/>
  <c r="L116" i="23"/>
  <c r="K116" i="23"/>
  <c r="I116" i="23"/>
  <c r="H116" i="23"/>
  <c r="BU67" i="13"/>
  <c r="BU68" i="13"/>
  <c r="BU69" i="13"/>
  <c r="BU70" i="13"/>
  <c r="BU71" i="13"/>
  <c r="BU72" i="13"/>
  <c r="BB66" i="13"/>
  <c r="BB67" i="13"/>
  <c r="BB68" i="13"/>
  <c r="BB69" i="13"/>
  <c r="BB70" i="13"/>
  <c r="BB71" i="13"/>
  <c r="BB72" i="13"/>
  <c r="BB73" i="13"/>
  <c r="Y109" i="11"/>
  <c r="Y102" i="11"/>
  <c r="Z172" i="13"/>
  <c r="AA91" i="11"/>
  <c r="Y91" i="11"/>
  <c r="X91" i="11"/>
  <c r="W91" i="11"/>
  <c r="V91" i="11"/>
  <c r="S91" i="11"/>
  <c r="Q91" i="11"/>
  <c r="P91" i="11"/>
  <c r="O91" i="11"/>
  <c r="N91" i="11"/>
  <c r="L91" i="11"/>
  <c r="J91" i="11"/>
  <c r="I91" i="11"/>
  <c r="H91" i="11"/>
  <c r="G91" i="11"/>
  <c r="Z174" i="14"/>
  <c r="R174" i="14"/>
  <c r="K174" i="14"/>
  <c r="F174" i="14"/>
  <c r="AA174" i="14" s="1"/>
  <c r="E174" i="14"/>
  <c r="D174" i="14"/>
  <c r="C174" i="14"/>
  <c r="B174" i="14"/>
  <c r="Z174" i="13"/>
  <c r="R174" i="13"/>
  <c r="K174" i="13"/>
  <c r="F174" i="13"/>
  <c r="L174" i="13" s="1"/>
  <c r="E174" i="13"/>
  <c r="D174" i="13"/>
  <c r="C174" i="13"/>
  <c r="B174" i="13"/>
  <c r="BU62" i="14"/>
  <c r="BU63" i="14"/>
  <c r="BU64" i="14"/>
  <c r="BU65" i="14"/>
  <c r="BU66" i="14"/>
  <c r="BU67" i="14"/>
  <c r="BU68" i="14"/>
  <c r="BU69" i="14"/>
  <c r="BU70" i="14"/>
  <c r="BU71" i="14"/>
  <c r="BU72" i="14"/>
  <c r="BU73" i="14"/>
  <c r="BU74" i="14"/>
  <c r="BU75" i="14"/>
  <c r="BU76" i="14"/>
  <c r="BU77" i="14"/>
  <c r="BU78" i="14"/>
  <c r="BU79" i="14"/>
  <c r="BU80" i="14"/>
  <c r="BU81" i="14"/>
  <c r="BU82" i="14"/>
  <c r="BU83" i="14"/>
  <c r="BU84" i="14"/>
  <c r="BU85" i="14"/>
  <c r="BB75" i="14"/>
  <c r="BB76" i="14"/>
  <c r="BB77" i="14"/>
  <c r="BB78" i="14"/>
  <c r="BB79" i="14"/>
  <c r="BB80" i="14"/>
  <c r="BB81" i="14"/>
  <c r="BB82" i="14"/>
  <c r="BB83" i="14"/>
  <c r="BB62" i="14"/>
  <c r="BB63" i="14"/>
  <c r="BB64" i="14"/>
  <c r="BB65" i="14"/>
  <c r="BB66" i="14"/>
  <c r="BB67" i="14"/>
  <c r="BB68" i="14"/>
  <c r="BB69" i="14"/>
  <c r="BB70" i="14"/>
  <c r="BB71" i="14"/>
  <c r="BB72" i="14"/>
  <c r="BB73" i="14"/>
  <c r="BB74" i="14"/>
  <c r="R116" i="23" l="1"/>
  <c r="P116" i="23"/>
  <c r="J116" i="23"/>
  <c r="M116" i="23"/>
  <c r="Q116" i="23"/>
  <c r="Z162" i="13"/>
  <c r="S174" i="13"/>
  <c r="T174" i="13" s="1"/>
  <c r="AD91" i="11"/>
  <c r="Z91" i="11"/>
  <c r="AB91" i="11" s="1"/>
  <c r="R91" i="11"/>
  <c r="T91" i="11" s="1"/>
  <c r="AC174" i="13"/>
  <c r="K91" i="11"/>
  <c r="AC174" i="14"/>
  <c r="S174" i="14"/>
  <c r="T174" i="14" s="1"/>
  <c r="AB174" i="14"/>
  <c r="L174" i="14"/>
  <c r="M174" i="14" s="1"/>
  <c r="M174" i="13"/>
  <c r="AA174" i="13"/>
  <c r="O120" i="23"/>
  <c r="N120" i="23"/>
  <c r="L120" i="23"/>
  <c r="K120" i="23"/>
  <c r="I120" i="23"/>
  <c r="H120" i="23"/>
  <c r="O119" i="23"/>
  <c r="N119" i="23"/>
  <c r="L119" i="23"/>
  <c r="K119" i="23"/>
  <c r="I119" i="23"/>
  <c r="H119" i="23"/>
  <c r="O118" i="23"/>
  <c r="N118" i="23"/>
  <c r="L118" i="23"/>
  <c r="K118" i="23"/>
  <c r="I118" i="23"/>
  <c r="H118" i="23"/>
  <c r="BU66" i="13"/>
  <c r="BU65" i="13"/>
  <c r="BU64" i="13"/>
  <c r="BU63" i="13"/>
  <c r="BU62" i="13"/>
  <c r="BB65" i="13"/>
  <c r="BB64" i="13"/>
  <c r="BB63" i="13"/>
  <c r="BB62" i="13"/>
  <c r="Y92" i="11"/>
  <c r="S116" i="23" l="1"/>
  <c r="AD174" i="13"/>
  <c r="AE174" i="13" s="1"/>
  <c r="AC91" i="11"/>
  <c r="M91" i="11"/>
  <c r="AD174" i="14"/>
  <c r="AE174" i="14" s="1"/>
  <c r="AB174" i="13"/>
  <c r="R118" i="23"/>
  <c r="R120" i="23"/>
  <c r="J119" i="23"/>
  <c r="M120" i="23"/>
  <c r="J118" i="23"/>
  <c r="M119" i="23"/>
  <c r="P120" i="23"/>
  <c r="R119" i="23"/>
  <c r="M118" i="23"/>
  <c r="P118" i="23"/>
  <c r="J120" i="23"/>
  <c r="P119" i="23"/>
  <c r="Q119" i="23"/>
  <c r="Q118" i="23"/>
  <c r="Q120" i="23"/>
  <c r="AE91" i="11" l="1"/>
  <c r="AT91" i="11"/>
  <c r="S119" i="23"/>
  <c r="S120" i="23"/>
  <c r="S118" i="23"/>
  <c r="A282" i="44"/>
  <c r="A281" i="44"/>
  <c r="BU61" i="13"/>
  <c r="BU60" i="13"/>
  <c r="BU59" i="13"/>
  <c r="BU58" i="13"/>
  <c r="BU57" i="13"/>
  <c r="BU56" i="13"/>
  <c r="BU55" i="13"/>
  <c r="BU54" i="13"/>
  <c r="BU53" i="13"/>
  <c r="BU52" i="13"/>
  <c r="BB61" i="13"/>
  <c r="BB60" i="13"/>
  <c r="BB59" i="13"/>
  <c r="BB58" i="13"/>
  <c r="BB57" i="13"/>
  <c r="BB56" i="13"/>
  <c r="BB55" i="13"/>
  <c r="BB54" i="13"/>
  <c r="Y80" i="11"/>
  <c r="X80" i="11"/>
  <c r="W80" i="11"/>
  <c r="V80" i="11"/>
  <c r="Q80" i="11"/>
  <c r="P80" i="11"/>
  <c r="O80" i="11"/>
  <c r="N80" i="11"/>
  <c r="H80" i="11"/>
  <c r="I80" i="11"/>
  <c r="J80" i="11"/>
  <c r="G80" i="11"/>
  <c r="Z163" i="13"/>
  <c r="R163" i="13"/>
  <c r="K163" i="13"/>
  <c r="O106" i="23"/>
  <c r="N106" i="23"/>
  <c r="L106" i="23"/>
  <c r="K106" i="23"/>
  <c r="I106" i="23"/>
  <c r="H106" i="23"/>
  <c r="O105" i="23"/>
  <c r="N105" i="23"/>
  <c r="L105" i="23"/>
  <c r="K105" i="23"/>
  <c r="I105" i="23"/>
  <c r="H105" i="23"/>
  <c r="Z163" i="14"/>
  <c r="R163" i="14"/>
  <c r="K163" i="14"/>
  <c r="F163" i="14"/>
  <c r="L163" i="14" s="1"/>
  <c r="E163" i="14"/>
  <c r="D163" i="14"/>
  <c r="C163" i="14"/>
  <c r="B163" i="14"/>
  <c r="F163" i="13"/>
  <c r="L163" i="13" s="1"/>
  <c r="E163" i="13"/>
  <c r="D163" i="13"/>
  <c r="C163" i="13"/>
  <c r="B163" i="13"/>
  <c r="AA80" i="11"/>
  <c r="S80" i="11"/>
  <c r="L80" i="11"/>
  <c r="J106" i="23" l="1"/>
  <c r="R106" i="23"/>
  <c r="M106" i="23"/>
  <c r="M105" i="23"/>
  <c r="P106" i="23"/>
  <c r="P105" i="23"/>
  <c r="S163" i="13"/>
  <c r="T163" i="13" s="1"/>
  <c r="R80" i="11"/>
  <c r="T80" i="11" s="1"/>
  <c r="S163" i="14"/>
  <c r="T163" i="14" s="1"/>
  <c r="AC163" i="14"/>
  <c r="Z80" i="11"/>
  <c r="AB80" i="11" s="1"/>
  <c r="Q106" i="23"/>
  <c r="J105" i="23"/>
  <c r="R105" i="23"/>
  <c r="Q105" i="23"/>
  <c r="M163" i="14"/>
  <c r="AA163" i="14"/>
  <c r="K80" i="11"/>
  <c r="M80" i="11" s="1"/>
  <c r="M163" i="13"/>
  <c r="AA163" i="13"/>
  <c r="AC163" i="13"/>
  <c r="AD80" i="11"/>
  <c r="N102" i="11"/>
  <c r="X102" i="11"/>
  <c r="W102" i="11"/>
  <c r="V102" i="11"/>
  <c r="Q102" i="11"/>
  <c r="P102" i="11"/>
  <c r="O102" i="11"/>
  <c r="H102" i="11"/>
  <c r="I102" i="11"/>
  <c r="J102" i="11"/>
  <c r="G102" i="11"/>
  <c r="K185" i="13"/>
  <c r="Y86" i="11"/>
  <c r="X86" i="11"/>
  <c r="W86" i="11"/>
  <c r="V86" i="11"/>
  <c r="Q86" i="11"/>
  <c r="P86" i="11"/>
  <c r="O86" i="11"/>
  <c r="N86" i="11"/>
  <c r="H86" i="11"/>
  <c r="I86" i="11"/>
  <c r="J86" i="11"/>
  <c r="G86" i="11"/>
  <c r="O131" i="23"/>
  <c r="N131" i="23"/>
  <c r="L131" i="23"/>
  <c r="K131" i="23"/>
  <c r="I131" i="23"/>
  <c r="H131" i="23"/>
  <c r="O132" i="23"/>
  <c r="N132" i="23"/>
  <c r="L132" i="23"/>
  <c r="K132" i="23"/>
  <c r="I132" i="23"/>
  <c r="H132" i="23"/>
  <c r="Z185" i="14"/>
  <c r="R185" i="14"/>
  <c r="K185" i="14"/>
  <c r="F185" i="14"/>
  <c r="L185" i="14" s="1"/>
  <c r="E185" i="14"/>
  <c r="D185" i="14"/>
  <c r="C185" i="14"/>
  <c r="B185" i="14"/>
  <c r="Z185" i="13"/>
  <c r="R185" i="13"/>
  <c r="F185" i="13"/>
  <c r="L185" i="13" s="1"/>
  <c r="E185" i="13"/>
  <c r="D185" i="13"/>
  <c r="C185" i="13"/>
  <c r="B185" i="13"/>
  <c r="AA102" i="11"/>
  <c r="S102" i="11"/>
  <c r="L102" i="11"/>
  <c r="O104" i="23"/>
  <c r="N104" i="23"/>
  <c r="L104" i="23"/>
  <c r="K104" i="23"/>
  <c r="I104" i="23"/>
  <c r="H104" i="23"/>
  <c r="O110" i="23"/>
  <c r="N110" i="23"/>
  <c r="L110" i="23"/>
  <c r="K110" i="23"/>
  <c r="I110" i="23"/>
  <c r="H110" i="23"/>
  <c r="Z169" i="14"/>
  <c r="R169" i="14"/>
  <c r="K169" i="14"/>
  <c r="F169" i="14"/>
  <c r="L169" i="14" s="1"/>
  <c r="E169" i="14"/>
  <c r="D169" i="14"/>
  <c r="C169" i="14"/>
  <c r="B169" i="14"/>
  <c r="Z169" i="13"/>
  <c r="R169" i="13"/>
  <c r="K169" i="13"/>
  <c r="F169" i="13"/>
  <c r="L169" i="13" s="1"/>
  <c r="E169" i="13"/>
  <c r="D169" i="13"/>
  <c r="C169" i="13"/>
  <c r="B169" i="13"/>
  <c r="AA86" i="11"/>
  <c r="S86" i="11"/>
  <c r="L86" i="11"/>
  <c r="AD163" i="13" l="1"/>
  <c r="AE163" i="13" s="1"/>
  <c r="S105" i="23"/>
  <c r="S106" i="23"/>
  <c r="R131" i="23"/>
  <c r="AD163" i="14"/>
  <c r="AE163" i="14" s="1"/>
  <c r="AC80" i="11"/>
  <c r="R110" i="23"/>
  <c r="AB163" i="14"/>
  <c r="AB163" i="13"/>
  <c r="S185" i="13"/>
  <c r="T185" i="13" s="1"/>
  <c r="AC169" i="14"/>
  <c r="AC185" i="14"/>
  <c r="R102" i="11"/>
  <c r="T102" i="11" s="1"/>
  <c r="AC185" i="13"/>
  <c r="AC169" i="13"/>
  <c r="J131" i="23"/>
  <c r="M131" i="23"/>
  <c r="P131" i="23"/>
  <c r="Q131" i="23"/>
  <c r="J132" i="23"/>
  <c r="R104" i="23"/>
  <c r="R132" i="23"/>
  <c r="M132" i="23"/>
  <c r="P132" i="23"/>
  <c r="J104" i="23"/>
  <c r="Q132" i="23"/>
  <c r="M185" i="14"/>
  <c r="S185" i="14"/>
  <c r="T185" i="14" s="1"/>
  <c r="AA185" i="14"/>
  <c r="AB185" i="14" s="1"/>
  <c r="K102" i="11"/>
  <c r="Z102" i="11"/>
  <c r="AB102" i="11" s="1"/>
  <c r="M185" i="13"/>
  <c r="AA185" i="13"/>
  <c r="S169" i="13"/>
  <c r="T169" i="13" s="1"/>
  <c r="AD102" i="11"/>
  <c r="K86" i="11"/>
  <c r="M86" i="11" s="1"/>
  <c r="M104" i="23"/>
  <c r="P104" i="23"/>
  <c r="Q104" i="23"/>
  <c r="J110" i="23"/>
  <c r="M110" i="23"/>
  <c r="P110" i="23"/>
  <c r="AD86" i="11"/>
  <c r="Q110" i="23"/>
  <c r="M169" i="14"/>
  <c r="S169" i="14"/>
  <c r="T169" i="14" s="1"/>
  <c r="AA169" i="14"/>
  <c r="M169" i="13"/>
  <c r="AA169" i="13"/>
  <c r="Z86" i="11"/>
  <c r="AB86" i="11" s="1"/>
  <c r="R86" i="11"/>
  <c r="T86" i="11" s="1"/>
  <c r="Y213" i="14"/>
  <c r="Q283" i="44" s="1"/>
  <c r="X213" i="14"/>
  <c r="P283" i="44" s="1"/>
  <c r="W213" i="14"/>
  <c r="O283" i="44" s="1"/>
  <c r="V213" i="14"/>
  <c r="N283" i="44" s="1"/>
  <c r="U213" i="14"/>
  <c r="M283" i="44" s="1"/>
  <c r="Q213" i="14"/>
  <c r="K283" i="44" s="1"/>
  <c r="P213" i="14"/>
  <c r="J283" i="44" s="1"/>
  <c r="O213" i="14"/>
  <c r="I283" i="44" s="1"/>
  <c r="N213" i="14"/>
  <c r="H283" i="44" s="1"/>
  <c r="J213" i="14"/>
  <c r="F283" i="44" s="1"/>
  <c r="I213" i="14"/>
  <c r="E283" i="44" s="1"/>
  <c r="H213" i="14"/>
  <c r="D283" i="44" s="1"/>
  <c r="G213" i="14"/>
  <c r="C283" i="44" s="1"/>
  <c r="Y213" i="13"/>
  <c r="Q122" i="44" s="1"/>
  <c r="X213" i="13"/>
  <c r="P122" i="44" s="1"/>
  <c r="W213" i="13"/>
  <c r="O122" i="44" s="1"/>
  <c r="V213" i="13"/>
  <c r="N122" i="44" s="1"/>
  <c r="U213" i="13"/>
  <c r="M122" i="44" s="1"/>
  <c r="Q213" i="13"/>
  <c r="K122" i="44" s="1"/>
  <c r="P213" i="13"/>
  <c r="J122" i="44" s="1"/>
  <c r="O213" i="13"/>
  <c r="I122" i="44" s="1"/>
  <c r="J213" i="13"/>
  <c r="F122" i="44" s="1"/>
  <c r="I213" i="13"/>
  <c r="E122" i="44" s="1"/>
  <c r="H213" i="13"/>
  <c r="D122" i="44" s="1"/>
  <c r="G213" i="13"/>
  <c r="C122" i="44" s="1"/>
  <c r="AE80" i="11" l="1"/>
  <c r="AT80" i="11"/>
  <c r="R283" i="44"/>
  <c r="L283" i="44"/>
  <c r="R122" i="44"/>
  <c r="G122" i="44"/>
  <c r="G283" i="44"/>
  <c r="AD185" i="13"/>
  <c r="AE185" i="13" s="1"/>
  <c r="AC102" i="11"/>
  <c r="AT102" i="11" s="1"/>
  <c r="S131" i="23"/>
  <c r="S132" i="23"/>
  <c r="S104" i="23"/>
  <c r="M102" i="11"/>
  <c r="AD185" i="14"/>
  <c r="AE185" i="14" s="1"/>
  <c r="AB185" i="13"/>
  <c r="AD169" i="13"/>
  <c r="AE169" i="13" s="1"/>
  <c r="S110" i="23"/>
  <c r="AD169" i="14"/>
  <c r="AE169" i="14" s="1"/>
  <c r="AB169" i="14"/>
  <c r="AC86" i="11"/>
  <c r="AT86" i="11" s="1"/>
  <c r="AB169" i="13"/>
  <c r="X109" i="11"/>
  <c r="W109" i="11"/>
  <c r="V109" i="11"/>
  <c r="Q109" i="11"/>
  <c r="P109" i="11"/>
  <c r="O109" i="11"/>
  <c r="N109" i="11"/>
  <c r="H109" i="11"/>
  <c r="I109" i="11"/>
  <c r="J109" i="11"/>
  <c r="G109" i="11"/>
  <c r="Z192" i="13"/>
  <c r="Y96" i="11"/>
  <c r="X96" i="11"/>
  <c r="W96" i="11"/>
  <c r="V96" i="11"/>
  <c r="Q96" i="11"/>
  <c r="P96" i="11"/>
  <c r="O96" i="11"/>
  <c r="N96" i="11"/>
  <c r="H96" i="11"/>
  <c r="I96" i="11"/>
  <c r="J96" i="11"/>
  <c r="G96" i="11"/>
  <c r="X92" i="11"/>
  <c r="W92" i="11"/>
  <c r="V92" i="11"/>
  <c r="Q92" i="11"/>
  <c r="P92" i="11"/>
  <c r="O92" i="11"/>
  <c r="N92" i="11"/>
  <c r="H92" i="11"/>
  <c r="I92" i="11"/>
  <c r="J92" i="11"/>
  <c r="G92" i="11"/>
  <c r="Z179" i="14"/>
  <c r="R175" i="14"/>
  <c r="R179" i="14"/>
  <c r="K179" i="14"/>
  <c r="O125" i="23"/>
  <c r="N125" i="23"/>
  <c r="L125" i="23"/>
  <c r="K125" i="23"/>
  <c r="I125" i="23"/>
  <c r="H125" i="23"/>
  <c r="F179" i="14"/>
  <c r="L179" i="14" s="1"/>
  <c r="E179" i="14"/>
  <c r="D179" i="14"/>
  <c r="C179" i="14"/>
  <c r="B179" i="14"/>
  <c r="Z179" i="13"/>
  <c r="R179" i="13"/>
  <c r="K179" i="13"/>
  <c r="F179" i="13"/>
  <c r="L179" i="13" s="1"/>
  <c r="E179" i="13"/>
  <c r="D179" i="13"/>
  <c r="C179" i="13"/>
  <c r="B179" i="13"/>
  <c r="AA96" i="11"/>
  <c r="S96" i="11"/>
  <c r="L96" i="11"/>
  <c r="O115" i="23"/>
  <c r="N115" i="23"/>
  <c r="L115" i="23"/>
  <c r="K115" i="23"/>
  <c r="I115" i="23"/>
  <c r="H115" i="23"/>
  <c r="Z175" i="14"/>
  <c r="K175" i="14"/>
  <c r="F175" i="14"/>
  <c r="L175" i="14" s="1"/>
  <c r="E175" i="14"/>
  <c r="D175" i="14"/>
  <c r="C175" i="14"/>
  <c r="B175" i="14"/>
  <c r="Z175" i="13"/>
  <c r="R175" i="13"/>
  <c r="K175" i="13"/>
  <c r="F175" i="13"/>
  <c r="L175" i="13" s="1"/>
  <c r="E175" i="13"/>
  <c r="D175" i="13"/>
  <c r="C175" i="13"/>
  <c r="B175" i="13"/>
  <c r="AA92" i="11"/>
  <c r="S92" i="11"/>
  <c r="L92" i="11"/>
  <c r="O138" i="23"/>
  <c r="N138" i="23"/>
  <c r="L138" i="23"/>
  <c r="K138" i="23"/>
  <c r="I138" i="23"/>
  <c r="H138" i="23"/>
  <c r="CD266" i="14"/>
  <c r="CC266" i="14"/>
  <c r="CB266" i="14"/>
  <c r="CA266" i="14"/>
  <c r="Z192" i="14"/>
  <c r="R192" i="14"/>
  <c r="K192" i="14"/>
  <c r="F192" i="14"/>
  <c r="AA192" i="14" s="1"/>
  <c r="E192" i="14"/>
  <c r="D192" i="14"/>
  <c r="C192" i="14"/>
  <c r="B192" i="14"/>
  <c r="R192" i="13"/>
  <c r="K192" i="13"/>
  <c r="F192" i="13"/>
  <c r="AA192" i="13" s="1"/>
  <c r="E192" i="13"/>
  <c r="D192" i="13"/>
  <c r="C192" i="13"/>
  <c r="B192" i="13"/>
  <c r="AA109" i="11"/>
  <c r="S109" i="11"/>
  <c r="L109" i="11"/>
  <c r="G211" i="14"/>
  <c r="C281" i="44" s="1"/>
  <c r="Y211" i="14"/>
  <c r="Q281" i="44" s="1"/>
  <c r="X211" i="14"/>
  <c r="P281" i="44" s="1"/>
  <c r="W211" i="14"/>
  <c r="O281" i="44" s="1"/>
  <c r="V211" i="14"/>
  <c r="N281" i="44" s="1"/>
  <c r="U211" i="14"/>
  <c r="M281" i="44" s="1"/>
  <c r="Q211" i="14"/>
  <c r="K281" i="44" s="1"/>
  <c r="P211" i="14"/>
  <c r="J281" i="44" s="1"/>
  <c r="O211" i="14"/>
  <c r="I281" i="44" s="1"/>
  <c r="H281" i="44"/>
  <c r="J211" i="14"/>
  <c r="F281" i="44" s="1"/>
  <c r="I211" i="14"/>
  <c r="E281" i="44" s="1"/>
  <c r="H211" i="14"/>
  <c r="D281" i="44" s="1"/>
  <c r="Y211" i="13"/>
  <c r="X211" i="13"/>
  <c r="W211" i="13"/>
  <c r="V211" i="13"/>
  <c r="Q211" i="13"/>
  <c r="P211" i="13"/>
  <c r="O211" i="13"/>
  <c r="N211" i="13"/>
  <c r="J211" i="13"/>
  <c r="F120" i="44" s="1"/>
  <c r="I211" i="13"/>
  <c r="E120" i="44" s="1"/>
  <c r="H211" i="13"/>
  <c r="D120" i="44" s="1"/>
  <c r="G211" i="13"/>
  <c r="Z186" i="14"/>
  <c r="R186" i="14"/>
  <c r="K186" i="14"/>
  <c r="F186" i="14"/>
  <c r="AA186" i="14" s="1"/>
  <c r="E186" i="14"/>
  <c r="D186" i="14"/>
  <c r="C186" i="14"/>
  <c r="B186" i="14"/>
  <c r="Z186" i="13"/>
  <c r="R186" i="13"/>
  <c r="K186" i="13"/>
  <c r="F186" i="13"/>
  <c r="AA186" i="13" s="1"/>
  <c r="E186" i="13"/>
  <c r="D186" i="13"/>
  <c r="C186" i="13"/>
  <c r="B186" i="13"/>
  <c r="AA103" i="11"/>
  <c r="Y103" i="11"/>
  <c r="X103" i="11"/>
  <c r="W103" i="11"/>
  <c r="V103" i="11"/>
  <c r="S103" i="11"/>
  <c r="Q103" i="11"/>
  <c r="P103" i="11"/>
  <c r="O103" i="11"/>
  <c r="N103" i="11"/>
  <c r="L103" i="11"/>
  <c r="J103" i="11"/>
  <c r="I103" i="11"/>
  <c r="H103" i="11"/>
  <c r="G103" i="11"/>
  <c r="Z165" i="14"/>
  <c r="R165" i="14"/>
  <c r="K165" i="14"/>
  <c r="F165" i="14"/>
  <c r="AA165" i="14" s="1"/>
  <c r="E165" i="14"/>
  <c r="D165" i="14"/>
  <c r="C165" i="14"/>
  <c r="B165" i="14"/>
  <c r="Z164" i="14"/>
  <c r="R164" i="14"/>
  <c r="K164" i="14"/>
  <c r="F164" i="14"/>
  <c r="AA164" i="14" s="1"/>
  <c r="E164" i="14"/>
  <c r="D164" i="14"/>
  <c r="C164" i="14"/>
  <c r="B164" i="14"/>
  <c r="Z162" i="14"/>
  <c r="R162" i="14"/>
  <c r="K162" i="14"/>
  <c r="F162" i="14"/>
  <c r="AA162" i="14" s="1"/>
  <c r="E162" i="14"/>
  <c r="D162" i="14"/>
  <c r="C162" i="14"/>
  <c r="B162" i="14"/>
  <c r="Z165" i="13"/>
  <c r="R165" i="13"/>
  <c r="K165" i="13"/>
  <c r="F165" i="13"/>
  <c r="AA165" i="13" s="1"/>
  <c r="E165" i="13"/>
  <c r="D165" i="13"/>
  <c r="C165" i="13"/>
  <c r="B165" i="13"/>
  <c r="Z164" i="13"/>
  <c r="R164" i="13"/>
  <c r="K164" i="13"/>
  <c r="F164" i="13"/>
  <c r="AA164" i="13" s="1"/>
  <c r="E164" i="13"/>
  <c r="D164" i="13"/>
  <c r="C164" i="13"/>
  <c r="B164" i="13"/>
  <c r="R162" i="13"/>
  <c r="K162" i="13"/>
  <c r="F162" i="13"/>
  <c r="L162" i="13" s="1"/>
  <c r="E162" i="13"/>
  <c r="D162" i="13"/>
  <c r="C162" i="13"/>
  <c r="B162" i="13"/>
  <c r="AA82" i="11"/>
  <c r="Y82" i="11"/>
  <c r="X82" i="11"/>
  <c r="W82" i="11"/>
  <c r="V82" i="11"/>
  <c r="S82" i="11"/>
  <c r="Q82" i="11"/>
  <c r="P82" i="11"/>
  <c r="O82" i="11"/>
  <c r="N82" i="11"/>
  <c r="L82" i="11"/>
  <c r="J82" i="11"/>
  <c r="I82" i="11"/>
  <c r="H82" i="11"/>
  <c r="G82" i="11"/>
  <c r="AA81" i="11"/>
  <c r="Y81" i="11"/>
  <c r="X81" i="11"/>
  <c r="W81" i="11"/>
  <c r="V81" i="11"/>
  <c r="S81" i="11"/>
  <c r="Q81" i="11"/>
  <c r="P81" i="11"/>
  <c r="O81" i="11"/>
  <c r="N81" i="11"/>
  <c r="L81" i="11"/>
  <c r="J81" i="11"/>
  <c r="I81" i="11"/>
  <c r="H81" i="11"/>
  <c r="G81" i="11"/>
  <c r="AA79" i="11"/>
  <c r="Y79" i="11"/>
  <c r="X79" i="11"/>
  <c r="W79" i="11"/>
  <c r="V79" i="11"/>
  <c r="S79" i="11"/>
  <c r="Q79" i="11"/>
  <c r="P79" i="11"/>
  <c r="O79" i="11"/>
  <c r="N79" i="11"/>
  <c r="L79" i="11"/>
  <c r="J79" i="11"/>
  <c r="I79" i="11"/>
  <c r="H79" i="11"/>
  <c r="G79" i="11"/>
  <c r="G281" i="44" l="1"/>
  <c r="R281" i="44"/>
  <c r="L281" i="44"/>
  <c r="S283" i="44"/>
  <c r="AE102" i="11"/>
  <c r="AE86" i="11"/>
  <c r="R125" i="23"/>
  <c r="M115" i="23"/>
  <c r="S179" i="14"/>
  <c r="T179" i="14" s="1"/>
  <c r="R96" i="11"/>
  <c r="T96" i="11" s="1"/>
  <c r="AC179" i="13"/>
  <c r="AB192" i="13"/>
  <c r="K96" i="11"/>
  <c r="M96" i="11" s="1"/>
  <c r="AC175" i="14"/>
  <c r="AC179" i="14"/>
  <c r="R92" i="11"/>
  <c r="J125" i="23"/>
  <c r="M125" i="23"/>
  <c r="P125" i="23"/>
  <c r="S179" i="13"/>
  <c r="T179" i="13" s="1"/>
  <c r="R115" i="23"/>
  <c r="Q125" i="23"/>
  <c r="M179" i="14"/>
  <c r="K92" i="11"/>
  <c r="AA179" i="14"/>
  <c r="Z96" i="11"/>
  <c r="AB96" i="11" s="1"/>
  <c r="M179" i="13"/>
  <c r="S165" i="13"/>
  <c r="T165" i="13" s="1"/>
  <c r="AA179" i="13"/>
  <c r="AD96" i="11"/>
  <c r="S175" i="14"/>
  <c r="T175" i="14" s="1"/>
  <c r="J115" i="23"/>
  <c r="P115" i="23"/>
  <c r="S175" i="13"/>
  <c r="R138" i="23"/>
  <c r="Q115" i="23"/>
  <c r="M175" i="14"/>
  <c r="S165" i="14"/>
  <c r="T165" i="14" s="1"/>
  <c r="AA175" i="14"/>
  <c r="Z92" i="11"/>
  <c r="M175" i="13"/>
  <c r="AA175" i="13"/>
  <c r="AC175" i="13"/>
  <c r="AD92" i="11"/>
  <c r="J138" i="23"/>
  <c r="M138" i="23"/>
  <c r="P138" i="23"/>
  <c r="L192" i="14"/>
  <c r="M192" i="14" s="1"/>
  <c r="S192" i="14"/>
  <c r="T192" i="14" s="1"/>
  <c r="L192" i="13"/>
  <c r="M192" i="13" s="1"/>
  <c r="Q138" i="23"/>
  <c r="AB192" i="14"/>
  <c r="AC192" i="14"/>
  <c r="Z109" i="11"/>
  <c r="AB109" i="11" s="1"/>
  <c r="K109" i="11"/>
  <c r="M109" i="11" s="1"/>
  <c r="L165" i="14"/>
  <c r="M165" i="14" s="1"/>
  <c r="AC192" i="13"/>
  <c r="R109" i="11"/>
  <c r="L186" i="13"/>
  <c r="M186" i="13" s="1"/>
  <c r="S192" i="13"/>
  <c r="T192" i="13" s="1"/>
  <c r="AD109" i="11"/>
  <c r="S186" i="13"/>
  <c r="S186" i="14"/>
  <c r="T186" i="14" s="1"/>
  <c r="S164" i="14"/>
  <c r="T164" i="14" s="1"/>
  <c r="S162" i="14"/>
  <c r="T162" i="14" s="1"/>
  <c r="AB165" i="13"/>
  <c r="AC164" i="13"/>
  <c r="AB186" i="13"/>
  <c r="AC162" i="13"/>
  <c r="AC186" i="14"/>
  <c r="AC164" i="14"/>
  <c r="AC162" i="14"/>
  <c r="AD103" i="11"/>
  <c r="AD81" i="11"/>
  <c r="AD82" i="11"/>
  <c r="AD79" i="11"/>
  <c r="AB186" i="14"/>
  <c r="L186" i="14"/>
  <c r="M186" i="14" s="1"/>
  <c r="R103" i="11"/>
  <c r="T103" i="11" s="1"/>
  <c r="Z103" i="11"/>
  <c r="AB103" i="11" s="1"/>
  <c r="AC186" i="13"/>
  <c r="K103" i="11"/>
  <c r="M103" i="11" s="1"/>
  <c r="AB165" i="14"/>
  <c r="AC165" i="14"/>
  <c r="R82" i="11"/>
  <c r="T82" i="11" s="1"/>
  <c r="AB164" i="14"/>
  <c r="L164" i="14"/>
  <c r="M164" i="14" s="1"/>
  <c r="Z81" i="11"/>
  <c r="AB81" i="11" s="1"/>
  <c r="AB162" i="14"/>
  <c r="L162" i="14"/>
  <c r="M162" i="14" s="1"/>
  <c r="Z82" i="11"/>
  <c r="AB82" i="11" s="1"/>
  <c r="L165" i="13"/>
  <c r="AC165" i="13"/>
  <c r="K82" i="11"/>
  <c r="M82" i="11" s="1"/>
  <c r="AB164" i="13"/>
  <c r="R81" i="11"/>
  <c r="T81" i="11" s="1"/>
  <c r="S164" i="13"/>
  <c r="T164" i="13" s="1"/>
  <c r="L164" i="13"/>
  <c r="K81" i="11"/>
  <c r="M162" i="13"/>
  <c r="K79" i="11"/>
  <c r="M79" i="11" s="1"/>
  <c r="AA162" i="13"/>
  <c r="AB162" i="13" s="1"/>
  <c r="R79" i="11"/>
  <c r="T79" i="11" s="1"/>
  <c r="S162" i="13"/>
  <c r="Z79" i="11"/>
  <c r="AB79" i="11" s="1"/>
  <c r="S281" i="44" l="1"/>
  <c r="T175" i="13"/>
  <c r="AB92" i="11"/>
  <c r="M92" i="11"/>
  <c r="T92" i="11"/>
  <c r="AD165" i="13"/>
  <c r="AE165" i="13" s="1"/>
  <c r="AD179" i="14"/>
  <c r="AE179" i="14" s="1"/>
  <c r="S125" i="23"/>
  <c r="AD179" i="13"/>
  <c r="AE179" i="13" s="1"/>
  <c r="AC96" i="11"/>
  <c r="AT96" i="11" s="1"/>
  <c r="AB179" i="14"/>
  <c r="AD175" i="13"/>
  <c r="AB179" i="13"/>
  <c r="AD175" i="14"/>
  <c r="AE175" i="14" s="1"/>
  <c r="S115" i="23"/>
  <c r="AC92" i="11"/>
  <c r="AB175" i="14"/>
  <c r="AC109" i="11"/>
  <c r="AT109" i="11" s="1"/>
  <c r="AB175" i="13"/>
  <c r="S138" i="23"/>
  <c r="AD192" i="14"/>
  <c r="AE192" i="14" s="1"/>
  <c r="AD165" i="14"/>
  <c r="AE165" i="14" s="1"/>
  <c r="AD186" i="13"/>
  <c r="AE186" i="13" s="1"/>
  <c r="AD192" i="13"/>
  <c r="AE192" i="13" s="1"/>
  <c r="T109" i="11"/>
  <c r="T186" i="13"/>
  <c r="AD162" i="13"/>
  <c r="AE162" i="13" s="1"/>
  <c r="AC81" i="11"/>
  <c r="AD186" i="14"/>
  <c r="AE186" i="14" s="1"/>
  <c r="AC103" i="11"/>
  <c r="AC82" i="11"/>
  <c r="M81" i="11"/>
  <c r="AD164" i="14"/>
  <c r="AE164" i="14" s="1"/>
  <c r="AD162" i="14"/>
  <c r="AE162" i="14" s="1"/>
  <c r="M165" i="13"/>
  <c r="AD164" i="13"/>
  <c r="AE164" i="13" s="1"/>
  <c r="M164" i="13"/>
  <c r="T162" i="13"/>
  <c r="AC79" i="11"/>
  <c r="Q95" i="11"/>
  <c r="O94" i="11"/>
  <c r="P95" i="11"/>
  <c r="O95" i="11"/>
  <c r="N95" i="11"/>
  <c r="P94" i="11"/>
  <c r="Q90" i="11"/>
  <c r="P90" i="11"/>
  <c r="N90" i="11"/>
  <c r="N94" i="11"/>
  <c r="Q93" i="11"/>
  <c r="P93" i="11"/>
  <c r="O93" i="11"/>
  <c r="N93" i="11"/>
  <c r="O90" i="11"/>
  <c r="Q89" i="11"/>
  <c r="P89" i="11"/>
  <c r="O89" i="11"/>
  <c r="N89" i="11"/>
  <c r="Q88" i="11"/>
  <c r="P88" i="11"/>
  <c r="O88" i="11"/>
  <c r="Q87" i="11"/>
  <c r="P87" i="11"/>
  <c r="O87" i="11"/>
  <c r="N87" i="11"/>
  <c r="AE79" i="11" l="1"/>
  <c r="AT79" i="11"/>
  <c r="AE82" i="11"/>
  <c r="AT82" i="11"/>
  <c r="AE103" i="11"/>
  <c r="AT103" i="11"/>
  <c r="AE81" i="11"/>
  <c r="AT81" i="11"/>
  <c r="P152" i="11"/>
  <c r="J127" i="45" s="1"/>
  <c r="O152" i="11"/>
  <c r="I127" i="45" s="1"/>
  <c r="Q152" i="11"/>
  <c r="K127" i="45" s="1"/>
  <c r="AE175" i="13"/>
  <c r="AT92" i="11"/>
  <c r="AE109" i="11"/>
  <c r="AE96" i="11"/>
  <c r="AE92" i="11"/>
  <c r="Q94" i="11"/>
  <c r="R177" i="13" l="1"/>
  <c r="R178" i="13"/>
  <c r="R183" i="13"/>
  <c r="R184" i="13"/>
  <c r="R190" i="13"/>
  <c r="R191" i="13"/>
  <c r="R193" i="13"/>
  <c r="R196" i="13"/>
  <c r="Z178" i="13"/>
  <c r="K48" i="13" l="1"/>
  <c r="K47" i="13"/>
  <c r="K46" i="13"/>
  <c r="A7" i="17"/>
  <c r="A66" i="17" s="1"/>
  <c r="K39" i="13"/>
  <c r="K40" i="13"/>
  <c r="K41" i="13"/>
  <c r="K42" i="13"/>
  <c r="K43" i="13"/>
  <c r="K44" i="13"/>
  <c r="K45" i="13"/>
  <c r="K49" i="13"/>
  <c r="K50" i="13"/>
  <c r="K51" i="13"/>
  <c r="K52" i="13"/>
  <c r="K53" i="13"/>
  <c r="K55" i="13"/>
  <c r="K56" i="13"/>
  <c r="K57" i="13"/>
  <c r="K58" i="13"/>
  <c r="AN198" i="13"/>
  <c r="O139" i="23"/>
  <c r="N139" i="23"/>
  <c r="L139" i="23"/>
  <c r="K139" i="23"/>
  <c r="I139" i="23"/>
  <c r="H139" i="23"/>
  <c r="X110" i="11"/>
  <c r="Y110" i="11"/>
  <c r="X113" i="11"/>
  <c r="Y113" i="11"/>
  <c r="F193" i="14"/>
  <c r="L193" i="14" s="1"/>
  <c r="E193" i="14"/>
  <c r="D193" i="14"/>
  <c r="C193" i="14"/>
  <c r="B193" i="14"/>
  <c r="F193" i="13"/>
  <c r="L193" i="13" s="1"/>
  <c r="E193" i="13"/>
  <c r="D193" i="13"/>
  <c r="C193" i="13"/>
  <c r="B193" i="13"/>
  <c r="AA110" i="11"/>
  <c r="S110" i="11"/>
  <c r="L110" i="11"/>
  <c r="Q101" i="14"/>
  <c r="AN199" i="14"/>
  <c r="G199" i="14" s="1"/>
  <c r="AO199" i="14"/>
  <c r="H199" i="14" s="1"/>
  <c r="AP199" i="14"/>
  <c r="I199" i="14" s="1"/>
  <c r="AQ199" i="14"/>
  <c r="J199" i="14" s="1"/>
  <c r="AR199" i="14"/>
  <c r="N199" i="14" s="1"/>
  <c r="AS199" i="14"/>
  <c r="O199" i="14" s="1"/>
  <c r="AT199" i="14"/>
  <c r="P199" i="14" s="1"/>
  <c r="AU199" i="14"/>
  <c r="Q199" i="14" s="1"/>
  <c r="AV199" i="14"/>
  <c r="U199" i="14" s="1"/>
  <c r="AW199" i="14"/>
  <c r="V199" i="14" s="1"/>
  <c r="AX199" i="14"/>
  <c r="W199" i="14" s="1"/>
  <c r="AY199" i="14"/>
  <c r="X199" i="14" s="1"/>
  <c r="AZ199" i="14"/>
  <c r="Y199" i="14" s="1"/>
  <c r="AN200" i="14"/>
  <c r="G200" i="14" s="1"/>
  <c r="AO200" i="14"/>
  <c r="H200" i="14" s="1"/>
  <c r="AP200" i="14"/>
  <c r="I200" i="14" s="1"/>
  <c r="AQ200" i="14"/>
  <c r="J200" i="14" s="1"/>
  <c r="AR200" i="14"/>
  <c r="N200" i="14" s="1"/>
  <c r="AS200" i="14"/>
  <c r="O200" i="14" s="1"/>
  <c r="AT200" i="14"/>
  <c r="P200" i="14" s="1"/>
  <c r="AU200" i="14"/>
  <c r="Q200" i="14" s="1"/>
  <c r="AV200" i="14"/>
  <c r="U200" i="14" s="1"/>
  <c r="AW200" i="14"/>
  <c r="V200" i="14" s="1"/>
  <c r="AX200" i="14"/>
  <c r="W200" i="14" s="1"/>
  <c r="AY200" i="14"/>
  <c r="X200" i="14" s="1"/>
  <c r="AZ200" i="14"/>
  <c r="Y200" i="14" s="1"/>
  <c r="AN201" i="14"/>
  <c r="G201" i="14" s="1"/>
  <c r="AO201" i="14"/>
  <c r="H201" i="14" s="1"/>
  <c r="AP201" i="14"/>
  <c r="I201" i="14" s="1"/>
  <c r="AQ201" i="14"/>
  <c r="J201" i="14" s="1"/>
  <c r="AR201" i="14"/>
  <c r="N201" i="14" s="1"/>
  <c r="AS201" i="14"/>
  <c r="O201" i="14" s="1"/>
  <c r="AT201" i="14"/>
  <c r="P201" i="14" s="1"/>
  <c r="AU201" i="14"/>
  <c r="Q201" i="14" s="1"/>
  <c r="AV201" i="14"/>
  <c r="U201" i="14" s="1"/>
  <c r="AW201" i="14"/>
  <c r="V201" i="14" s="1"/>
  <c r="AX201" i="14"/>
  <c r="W201" i="14" s="1"/>
  <c r="AY201" i="14"/>
  <c r="X201" i="14" s="1"/>
  <c r="AZ201" i="14"/>
  <c r="Y201" i="14" s="1"/>
  <c r="AN202" i="14"/>
  <c r="G202" i="14" s="1"/>
  <c r="AO202" i="14"/>
  <c r="H202" i="14" s="1"/>
  <c r="AP202" i="14"/>
  <c r="I202" i="14" s="1"/>
  <c r="AQ202" i="14"/>
  <c r="J202" i="14" s="1"/>
  <c r="AR202" i="14"/>
  <c r="N202" i="14" s="1"/>
  <c r="AS202" i="14"/>
  <c r="O202" i="14" s="1"/>
  <c r="AT202" i="14"/>
  <c r="P202" i="14" s="1"/>
  <c r="AU202" i="14"/>
  <c r="Q202" i="14" s="1"/>
  <c r="AV202" i="14"/>
  <c r="U202" i="14" s="1"/>
  <c r="AW202" i="14"/>
  <c r="V202" i="14" s="1"/>
  <c r="AX202" i="14"/>
  <c r="W202" i="14" s="1"/>
  <c r="AY202" i="14"/>
  <c r="X202" i="14" s="1"/>
  <c r="AZ202" i="14"/>
  <c r="Y202" i="14" s="1"/>
  <c r="AN203" i="14"/>
  <c r="G203" i="14" s="1"/>
  <c r="AO203" i="14"/>
  <c r="H203" i="14" s="1"/>
  <c r="AP203" i="14"/>
  <c r="I203" i="14" s="1"/>
  <c r="AQ203" i="14"/>
  <c r="J203" i="14" s="1"/>
  <c r="AR203" i="14"/>
  <c r="N203" i="14" s="1"/>
  <c r="AS203" i="14"/>
  <c r="O203" i="14" s="1"/>
  <c r="AT203" i="14"/>
  <c r="P203" i="14" s="1"/>
  <c r="AU203" i="14"/>
  <c r="Q203" i="14" s="1"/>
  <c r="AV203" i="14"/>
  <c r="U203" i="14" s="1"/>
  <c r="AW203" i="14"/>
  <c r="V203" i="14" s="1"/>
  <c r="AX203" i="14"/>
  <c r="W203" i="14" s="1"/>
  <c r="AY203" i="14"/>
  <c r="X203" i="14" s="1"/>
  <c r="AZ203" i="14"/>
  <c r="Y203" i="14" s="1"/>
  <c r="AZ198" i="14"/>
  <c r="AY198" i="14"/>
  <c r="AX198" i="14"/>
  <c r="AW198" i="14"/>
  <c r="AV198" i="14"/>
  <c r="AU198" i="14"/>
  <c r="AT198" i="14"/>
  <c r="AS198" i="14"/>
  <c r="AR198" i="14"/>
  <c r="AQ198" i="14"/>
  <c r="AP198" i="14"/>
  <c r="AO198" i="14"/>
  <c r="AN198" i="14"/>
  <c r="AN199" i="13"/>
  <c r="AO199" i="13"/>
  <c r="AP199" i="13"/>
  <c r="AQ199" i="13"/>
  <c r="AR199" i="13"/>
  <c r="AS199" i="13"/>
  <c r="AT199" i="13"/>
  <c r="AU199" i="13"/>
  <c r="AV199" i="13"/>
  <c r="AW199" i="13"/>
  <c r="AX199" i="13"/>
  <c r="AY199" i="13"/>
  <c r="AZ199" i="13"/>
  <c r="AN200" i="13"/>
  <c r="G200" i="13" s="1"/>
  <c r="AO200" i="13"/>
  <c r="H200" i="13" s="1"/>
  <c r="AP200" i="13"/>
  <c r="I200" i="13" s="1"/>
  <c r="AQ200" i="13"/>
  <c r="J200" i="13" s="1"/>
  <c r="AR200" i="13"/>
  <c r="N200" i="13" s="1"/>
  <c r="AS200" i="13"/>
  <c r="O200" i="13" s="1"/>
  <c r="AT200" i="13"/>
  <c r="P200" i="13" s="1"/>
  <c r="AU200" i="13"/>
  <c r="Q200" i="13" s="1"/>
  <c r="AV200" i="13"/>
  <c r="U200" i="13" s="1"/>
  <c r="AW200" i="13"/>
  <c r="V200" i="13" s="1"/>
  <c r="AX200" i="13"/>
  <c r="W200" i="13" s="1"/>
  <c r="AY200" i="13"/>
  <c r="X200" i="13" s="1"/>
  <c r="AZ200" i="13"/>
  <c r="Y200" i="13" s="1"/>
  <c r="AN201" i="13"/>
  <c r="G201" i="13" s="1"/>
  <c r="AO201" i="13"/>
  <c r="H201" i="13" s="1"/>
  <c r="AP201" i="13"/>
  <c r="I201" i="13" s="1"/>
  <c r="AQ201" i="13"/>
  <c r="J201" i="13" s="1"/>
  <c r="AR201" i="13"/>
  <c r="N201" i="13" s="1"/>
  <c r="AS201" i="13"/>
  <c r="O201" i="13" s="1"/>
  <c r="AT201" i="13"/>
  <c r="P201" i="13" s="1"/>
  <c r="AU201" i="13"/>
  <c r="Q201" i="13" s="1"/>
  <c r="AV201" i="13"/>
  <c r="U201" i="13" s="1"/>
  <c r="AW201" i="13"/>
  <c r="V201" i="13" s="1"/>
  <c r="AX201" i="13"/>
  <c r="W201" i="13" s="1"/>
  <c r="AY201" i="13"/>
  <c r="X201" i="13" s="1"/>
  <c r="AZ201" i="13"/>
  <c r="Y201" i="13" s="1"/>
  <c r="AN202" i="13"/>
  <c r="G202" i="13" s="1"/>
  <c r="AO202" i="13"/>
  <c r="H202" i="13" s="1"/>
  <c r="AP202" i="13"/>
  <c r="I202" i="13" s="1"/>
  <c r="AQ202" i="13"/>
  <c r="J202" i="13" s="1"/>
  <c r="AR202" i="13"/>
  <c r="N202" i="13" s="1"/>
  <c r="AS202" i="13"/>
  <c r="O202" i="13" s="1"/>
  <c r="AT202" i="13"/>
  <c r="P202" i="13" s="1"/>
  <c r="AU202" i="13"/>
  <c r="Q202" i="13" s="1"/>
  <c r="AV202" i="13"/>
  <c r="U202" i="13" s="1"/>
  <c r="AW202" i="13"/>
  <c r="V202" i="13" s="1"/>
  <c r="AX202" i="13"/>
  <c r="W202" i="13" s="1"/>
  <c r="AY202" i="13"/>
  <c r="X202" i="13" s="1"/>
  <c r="AZ202" i="13"/>
  <c r="Y202" i="13" s="1"/>
  <c r="AN203" i="13"/>
  <c r="G203" i="13" s="1"/>
  <c r="AO203" i="13"/>
  <c r="H203" i="13" s="1"/>
  <c r="AP203" i="13"/>
  <c r="I203" i="13" s="1"/>
  <c r="AQ203" i="13"/>
  <c r="J203" i="13" s="1"/>
  <c r="AR203" i="13"/>
  <c r="N203" i="13" s="1"/>
  <c r="AS203" i="13"/>
  <c r="O203" i="13" s="1"/>
  <c r="AT203" i="13"/>
  <c r="P203" i="13" s="1"/>
  <c r="AU203" i="13"/>
  <c r="Q203" i="13" s="1"/>
  <c r="AV203" i="13"/>
  <c r="U203" i="13" s="1"/>
  <c r="AW203" i="13"/>
  <c r="V203" i="13" s="1"/>
  <c r="AX203" i="13"/>
  <c r="W203" i="13" s="1"/>
  <c r="AY203" i="13"/>
  <c r="X203" i="13" s="1"/>
  <c r="AZ203" i="13"/>
  <c r="Y203" i="13" s="1"/>
  <c r="AZ198" i="13"/>
  <c r="AY198" i="13"/>
  <c r="AX198" i="13"/>
  <c r="AW198" i="13"/>
  <c r="AV198" i="13"/>
  <c r="AU198" i="13"/>
  <c r="AT198" i="13"/>
  <c r="AS198" i="13"/>
  <c r="AR198" i="13"/>
  <c r="AQ198" i="13"/>
  <c r="AP198" i="13"/>
  <c r="AO198" i="13"/>
  <c r="O65" i="23"/>
  <c r="N65" i="23"/>
  <c r="L65" i="23"/>
  <c r="K65" i="23"/>
  <c r="I65" i="23"/>
  <c r="H65" i="23"/>
  <c r="O62" i="23"/>
  <c r="N62" i="23"/>
  <c r="L62" i="23"/>
  <c r="K62" i="23"/>
  <c r="I62" i="23"/>
  <c r="H62" i="23"/>
  <c r="O140" i="23"/>
  <c r="N140" i="23"/>
  <c r="L140" i="23"/>
  <c r="K140" i="23"/>
  <c r="I140" i="23"/>
  <c r="H140" i="23"/>
  <c r="O136" i="23"/>
  <c r="N136" i="23"/>
  <c r="L136" i="23"/>
  <c r="K136" i="23"/>
  <c r="I136" i="23"/>
  <c r="H136" i="23"/>
  <c r="O135" i="23"/>
  <c r="N135" i="23"/>
  <c r="L135" i="23"/>
  <c r="K135" i="23"/>
  <c r="I135" i="23"/>
  <c r="H135" i="23"/>
  <c r="O133" i="23"/>
  <c r="N133" i="23"/>
  <c r="L133" i="23"/>
  <c r="K133" i="23"/>
  <c r="I133" i="23"/>
  <c r="H133" i="23"/>
  <c r="O129" i="23"/>
  <c r="N129" i="23"/>
  <c r="L129" i="23"/>
  <c r="K129" i="23"/>
  <c r="I129" i="23"/>
  <c r="H129" i="23"/>
  <c r="O127" i="23"/>
  <c r="N127" i="23"/>
  <c r="L127" i="23"/>
  <c r="K127" i="23"/>
  <c r="I127" i="23"/>
  <c r="H127" i="23"/>
  <c r="O126" i="23"/>
  <c r="N126" i="23"/>
  <c r="L126" i="23"/>
  <c r="K126" i="23"/>
  <c r="I126" i="23"/>
  <c r="H126" i="23"/>
  <c r="O124" i="23"/>
  <c r="N124" i="23"/>
  <c r="L124" i="23"/>
  <c r="K124" i="23"/>
  <c r="I124" i="23"/>
  <c r="H124" i="23"/>
  <c r="O121" i="23"/>
  <c r="N121" i="23"/>
  <c r="L121" i="23"/>
  <c r="K121" i="23"/>
  <c r="I121" i="23"/>
  <c r="H121" i="23"/>
  <c r="O117" i="23"/>
  <c r="N117" i="23"/>
  <c r="L117" i="23"/>
  <c r="K117" i="23"/>
  <c r="I117" i="23"/>
  <c r="H117" i="23"/>
  <c r="O114" i="23"/>
  <c r="N114" i="23"/>
  <c r="L114" i="23"/>
  <c r="K114" i="23"/>
  <c r="I114" i="23"/>
  <c r="H114" i="23"/>
  <c r="O113" i="23"/>
  <c r="N113" i="23"/>
  <c r="L113" i="23"/>
  <c r="K113" i="23"/>
  <c r="I113" i="23"/>
  <c r="H113" i="23"/>
  <c r="O112" i="23"/>
  <c r="N112" i="23"/>
  <c r="L112" i="23"/>
  <c r="K112" i="23"/>
  <c r="I112" i="23"/>
  <c r="H112" i="23"/>
  <c r="O111" i="23"/>
  <c r="N111" i="23"/>
  <c r="L111" i="23"/>
  <c r="K111" i="23"/>
  <c r="I111" i="23"/>
  <c r="H111" i="23"/>
  <c r="O109" i="23"/>
  <c r="N109" i="23"/>
  <c r="L109" i="23"/>
  <c r="K109" i="23"/>
  <c r="I109" i="23"/>
  <c r="H109" i="23"/>
  <c r="O108" i="23"/>
  <c r="N108" i="23"/>
  <c r="L108" i="23"/>
  <c r="K108" i="23"/>
  <c r="I108" i="23"/>
  <c r="H108" i="23"/>
  <c r="O107" i="23"/>
  <c r="N107" i="23"/>
  <c r="L107" i="23"/>
  <c r="K107" i="23"/>
  <c r="I107" i="23"/>
  <c r="H107" i="23"/>
  <c r="K210" i="21"/>
  <c r="L210" i="21" s="1"/>
  <c r="M210" i="21" s="1"/>
  <c r="N210" i="21" s="1"/>
  <c r="O210" i="21" s="1"/>
  <c r="AZ209" i="13" s="1"/>
  <c r="G210" i="21"/>
  <c r="H210" i="21" s="1"/>
  <c r="I210" i="21" s="1"/>
  <c r="J210" i="21" s="1"/>
  <c r="AU209" i="14" s="1"/>
  <c r="C210" i="21"/>
  <c r="D210" i="21" s="1"/>
  <c r="E210" i="21" s="1"/>
  <c r="F210" i="21" s="1"/>
  <c r="AQ209" i="14" s="1"/>
  <c r="K209" i="21"/>
  <c r="AV208" i="14" s="1"/>
  <c r="G209" i="21"/>
  <c r="H209" i="21" s="1"/>
  <c r="I209" i="21" s="1"/>
  <c r="J209" i="21" s="1"/>
  <c r="AU208" i="14" s="1"/>
  <c r="C209" i="21"/>
  <c r="AN208" i="14" s="1"/>
  <c r="K208" i="21"/>
  <c r="AV207" i="14" s="1"/>
  <c r="G208" i="21"/>
  <c r="AR207" i="14" s="1"/>
  <c r="C208" i="21"/>
  <c r="AN207" i="14" s="1"/>
  <c r="K207" i="21"/>
  <c r="L207" i="21" s="1"/>
  <c r="M207" i="21" s="1"/>
  <c r="N207" i="21" s="1"/>
  <c r="O207" i="21" s="1"/>
  <c r="AZ206" i="13" s="1"/>
  <c r="G207" i="21"/>
  <c r="H207" i="21" s="1"/>
  <c r="I207" i="21" s="1"/>
  <c r="J207" i="21" s="1"/>
  <c r="AU206" i="13" s="1"/>
  <c r="C207" i="21"/>
  <c r="D207" i="21" s="1"/>
  <c r="E207" i="21" s="1"/>
  <c r="F207" i="21" s="1"/>
  <c r="AQ206" i="14" s="1"/>
  <c r="K206" i="21"/>
  <c r="L206" i="21" s="1"/>
  <c r="M206" i="21" s="1"/>
  <c r="N206" i="21" s="1"/>
  <c r="O206" i="21" s="1"/>
  <c r="AZ205" i="13" s="1"/>
  <c r="G206" i="21"/>
  <c r="H206" i="21" s="1"/>
  <c r="I206" i="21" s="1"/>
  <c r="J206" i="21" s="1"/>
  <c r="AU205" i="14" s="1"/>
  <c r="C206" i="21"/>
  <c r="D206" i="21" s="1"/>
  <c r="E206" i="21" s="1"/>
  <c r="F206" i="21" s="1"/>
  <c r="AQ205" i="14" s="1"/>
  <c r="K205" i="21"/>
  <c r="AV204" i="14" s="1"/>
  <c r="G205" i="21"/>
  <c r="H205" i="21" s="1"/>
  <c r="I205" i="21" s="1"/>
  <c r="J205" i="21" s="1"/>
  <c r="AU204" i="14" s="1"/>
  <c r="C205" i="21"/>
  <c r="AN204" i="14" s="1"/>
  <c r="O81" i="21"/>
  <c r="N81" i="21"/>
  <c r="M81" i="21"/>
  <c r="L81" i="21"/>
  <c r="K81" i="21"/>
  <c r="J81" i="21"/>
  <c r="I81" i="21"/>
  <c r="H81" i="21"/>
  <c r="G81" i="21"/>
  <c r="F81" i="21"/>
  <c r="E81" i="21"/>
  <c r="D81" i="21"/>
  <c r="C81" i="21"/>
  <c r="O80" i="21"/>
  <c r="N80" i="21"/>
  <c r="M80" i="21"/>
  <c r="L80" i="21"/>
  <c r="K80" i="21"/>
  <c r="J80" i="21"/>
  <c r="I80" i="21"/>
  <c r="H80" i="21"/>
  <c r="G80" i="21"/>
  <c r="F80" i="21"/>
  <c r="E80" i="21"/>
  <c r="D80" i="21"/>
  <c r="C80" i="21"/>
  <c r="O79" i="21"/>
  <c r="N79" i="21"/>
  <c r="M79" i="21"/>
  <c r="L79" i="21"/>
  <c r="K79" i="21"/>
  <c r="J79" i="21"/>
  <c r="I79" i="21"/>
  <c r="H79" i="21"/>
  <c r="G79" i="21"/>
  <c r="F79" i="21"/>
  <c r="E79" i="21"/>
  <c r="D79" i="21"/>
  <c r="C79" i="21"/>
  <c r="O78" i="21"/>
  <c r="N78" i="21"/>
  <c r="M78" i="21"/>
  <c r="L78" i="21"/>
  <c r="K78" i="21"/>
  <c r="J78" i="21"/>
  <c r="I78" i="21"/>
  <c r="H78" i="21"/>
  <c r="G78" i="21"/>
  <c r="F78" i="21"/>
  <c r="E78" i="21"/>
  <c r="D78" i="21"/>
  <c r="C78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O76" i="21"/>
  <c r="N76" i="21"/>
  <c r="M76" i="21"/>
  <c r="L76" i="21"/>
  <c r="K76" i="21"/>
  <c r="J76" i="21"/>
  <c r="I76" i="21"/>
  <c r="H76" i="21"/>
  <c r="G76" i="21"/>
  <c r="F76" i="21"/>
  <c r="E76" i="21"/>
  <c r="D76" i="21"/>
  <c r="C76" i="21"/>
  <c r="D209" i="21" l="1"/>
  <c r="E209" i="21" s="1"/>
  <c r="F209" i="21" s="1"/>
  <c r="AQ208" i="14" s="1"/>
  <c r="L205" i="21"/>
  <c r="M205" i="21" s="1"/>
  <c r="N205" i="21" s="1"/>
  <c r="O205" i="21" s="1"/>
  <c r="AZ204" i="14" s="1"/>
  <c r="D208" i="21"/>
  <c r="E208" i="21" s="1"/>
  <c r="F208" i="21" s="1"/>
  <c r="AQ207" i="14" s="1"/>
  <c r="AN207" i="13"/>
  <c r="AT206" i="13"/>
  <c r="AS204" i="14"/>
  <c r="AO208" i="14"/>
  <c r="L208" i="21"/>
  <c r="M208" i="21" s="1"/>
  <c r="N208" i="21" s="1"/>
  <c r="O208" i="21" s="1"/>
  <c r="AZ207" i="14" s="1"/>
  <c r="AT204" i="13"/>
  <c r="AX206" i="13"/>
  <c r="AN205" i="14"/>
  <c r="AS208" i="14"/>
  <c r="AO205" i="13"/>
  <c r="AR207" i="13"/>
  <c r="AR205" i="14"/>
  <c r="AN209" i="14"/>
  <c r="AP205" i="13"/>
  <c r="AV205" i="14"/>
  <c r="AR209" i="14"/>
  <c r="AT205" i="13"/>
  <c r="AP208" i="13"/>
  <c r="AZ205" i="14"/>
  <c r="AX205" i="13"/>
  <c r="AT208" i="13"/>
  <c r="AU206" i="14"/>
  <c r="AR206" i="13"/>
  <c r="AP209" i="13"/>
  <c r="AY206" i="14"/>
  <c r="H208" i="21"/>
  <c r="I208" i="21" s="1"/>
  <c r="AN205" i="13"/>
  <c r="AS206" i="13"/>
  <c r="AT209" i="13"/>
  <c r="Q139" i="23"/>
  <c r="J139" i="23"/>
  <c r="P139" i="23"/>
  <c r="R139" i="23"/>
  <c r="M139" i="23"/>
  <c r="K54" i="13"/>
  <c r="AX209" i="13"/>
  <c r="D205" i="21"/>
  <c r="L209" i="21"/>
  <c r="AN204" i="13"/>
  <c r="AN208" i="13"/>
  <c r="AU204" i="13"/>
  <c r="AQ205" i="13"/>
  <c r="AU205" i="13"/>
  <c r="AY205" i="13"/>
  <c r="AQ206" i="13"/>
  <c r="AY206" i="13"/>
  <c r="AQ207" i="13"/>
  <c r="AQ208" i="13"/>
  <c r="AU208" i="13"/>
  <c r="AQ209" i="13"/>
  <c r="AU209" i="13"/>
  <c r="AY209" i="13"/>
  <c r="AT204" i="14"/>
  <c r="AO205" i="14"/>
  <c r="AS205" i="14"/>
  <c r="AW205" i="14"/>
  <c r="AN206" i="14"/>
  <c r="AR206" i="14"/>
  <c r="AV206" i="14"/>
  <c r="AZ206" i="14"/>
  <c r="AP208" i="14"/>
  <c r="AT208" i="14"/>
  <c r="AO209" i="14"/>
  <c r="AS209" i="14"/>
  <c r="AW209" i="14"/>
  <c r="AP206" i="13"/>
  <c r="AZ209" i="14"/>
  <c r="AN209" i="13"/>
  <c r="AR204" i="13"/>
  <c r="AV204" i="13"/>
  <c r="AR205" i="13"/>
  <c r="AV205" i="13"/>
  <c r="AV206" i="13"/>
  <c r="AV207" i="13"/>
  <c r="AR208" i="13"/>
  <c r="AV208" i="13"/>
  <c r="AR209" i="13"/>
  <c r="AV209" i="13"/>
  <c r="AP205" i="14"/>
  <c r="AT205" i="14"/>
  <c r="AX205" i="14"/>
  <c r="AO206" i="14"/>
  <c r="AS206" i="14"/>
  <c r="AW206" i="14"/>
  <c r="AP209" i="14"/>
  <c r="AT209" i="14"/>
  <c r="AX209" i="14"/>
  <c r="AP207" i="13"/>
  <c r="AP207" i="14"/>
  <c r="AV209" i="14"/>
  <c r="AN206" i="13"/>
  <c r="AS204" i="13"/>
  <c r="AS205" i="13"/>
  <c r="AW205" i="13"/>
  <c r="AO206" i="13"/>
  <c r="AW206" i="13"/>
  <c r="AO207" i="13"/>
  <c r="AO208" i="13"/>
  <c r="AS208" i="13"/>
  <c r="AO209" i="13"/>
  <c r="AS209" i="13"/>
  <c r="AW209" i="13"/>
  <c r="AR204" i="14"/>
  <c r="AY205" i="14"/>
  <c r="AP206" i="14"/>
  <c r="AT206" i="14"/>
  <c r="AX206" i="14"/>
  <c r="AO207" i="14"/>
  <c r="AR208" i="14"/>
  <c r="AY209" i="14"/>
  <c r="AD110" i="11"/>
  <c r="AA193" i="14"/>
  <c r="S193" i="14"/>
  <c r="G110" i="11"/>
  <c r="Z203" i="13"/>
  <c r="AA193" i="13"/>
  <c r="K203" i="13"/>
  <c r="K202" i="13"/>
  <c r="S193" i="13"/>
  <c r="K200" i="14"/>
  <c r="R201" i="14"/>
  <c r="Z200" i="14"/>
  <c r="R199" i="14"/>
  <c r="Z201" i="14"/>
  <c r="K201" i="14"/>
  <c r="K199" i="14"/>
  <c r="Z199" i="14"/>
  <c r="R200" i="14"/>
  <c r="Z203" i="14"/>
  <c r="K203" i="14"/>
  <c r="R203" i="14"/>
  <c r="R202" i="14"/>
  <c r="Z202" i="14"/>
  <c r="K202" i="14"/>
  <c r="R200" i="13"/>
  <c r="K201" i="13"/>
  <c r="R203" i="13"/>
  <c r="R201" i="13"/>
  <c r="Z201" i="13"/>
  <c r="R202" i="13"/>
  <c r="Z202" i="13"/>
  <c r="Z200" i="13"/>
  <c r="K200" i="13"/>
  <c r="P117" i="23"/>
  <c r="P127" i="23"/>
  <c r="P136" i="23"/>
  <c r="M65" i="23"/>
  <c r="J117" i="23"/>
  <c r="J127" i="23"/>
  <c r="J136" i="23"/>
  <c r="P62" i="23"/>
  <c r="R129" i="23"/>
  <c r="R140" i="23"/>
  <c r="R65" i="23"/>
  <c r="M107" i="23"/>
  <c r="J108" i="23"/>
  <c r="P108" i="23"/>
  <c r="R113" i="23"/>
  <c r="R124" i="23"/>
  <c r="J107" i="23"/>
  <c r="M108" i="23"/>
  <c r="J109" i="23"/>
  <c r="P109" i="23"/>
  <c r="P114" i="23"/>
  <c r="J121" i="23"/>
  <c r="P121" i="23"/>
  <c r="J126" i="23"/>
  <c r="P126" i="23"/>
  <c r="J140" i="23"/>
  <c r="P140" i="23"/>
  <c r="J65" i="23"/>
  <c r="P65" i="23"/>
  <c r="P113" i="23"/>
  <c r="M111" i="23"/>
  <c r="M127" i="23"/>
  <c r="P135" i="23"/>
  <c r="Q65" i="23"/>
  <c r="J112" i="23"/>
  <c r="P112" i="23"/>
  <c r="J114" i="23"/>
  <c r="P124" i="23"/>
  <c r="M136" i="23"/>
  <c r="R112" i="23"/>
  <c r="R133" i="23"/>
  <c r="P133" i="23"/>
  <c r="J111" i="23"/>
  <c r="P111" i="23"/>
  <c r="M117" i="23"/>
  <c r="R121" i="23"/>
  <c r="J129" i="23"/>
  <c r="P129" i="23"/>
  <c r="J135" i="23"/>
  <c r="R62" i="23"/>
  <c r="M62" i="23"/>
  <c r="Q62" i="23"/>
  <c r="J62" i="23"/>
  <c r="M109" i="23"/>
  <c r="M114" i="23"/>
  <c r="M126" i="23"/>
  <c r="M135" i="23"/>
  <c r="R111" i="23"/>
  <c r="M113" i="23"/>
  <c r="R117" i="23"/>
  <c r="M124" i="23"/>
  <c r="R127" i="23"/>
  <c r="M133" i="23"/>
  <c r="R136" i="23"/>
  <c r="R108" i="23"/>
  <c r="R107" i="23"/>
  <c r="P107" i="23"/>
  <c r="R109" i="23"/>
  <c r="M112" i="23"/>
  <c r="J113" i="23"/>
  <c r="R114" i="23"/>
  <c r="M121" i="23"/>
  <c r="J124" i="23"/>
  <c r="R126" i="23"/>
  <c r="M129" i="23"/>
  <c r="J133" i="23"/>
  <c r="R135" i="23"/>
  <c r="M140" i="23"/>
  <c r="Q108" i="23"/>
  <c r="Q109" i="23"/>
  <c r="Q111" i="23"/>
  <c r="Q112" i="23"/>
  <c r="Q113" i="23"/>
  <c r="Q114" i="23"/>
  <c r="Q117" i="23"/>
  <c r="Q121" i="23"/>
  <c r="Q124" i="23"/>
  <c r="Q126" i="23"/>
  <c r="Q127" i="23"/>
  <c r="Q129" i="23"/>
  <c r="Q133" i="23"/>
  <c r="Q135" i="23"/>
  <c r="Q136" i="23"/>
  <c r="Q140" i="23"/>
  <c r="Q107" i="23"/>
  <c r="C82" i="21"/>
  <c r="H82" i="21"/>
  <c r="E82" i="21"/>
  <c r="M82" i="21"/>
  <c r="D82" i="21"/>
  <c r="Q76" i="21"/>
  <c r="F82" i="21"/>
  <c r="J82" i="21"/>
  <c r="N82" i="21"/>
  <c r="P78" i="21"/>
  <c r="Q78" i="21"/>
  <c r="R78" i="21"/>
  <c r="P79" i="21"/>
  <c r="Q79" i="21"/>
  <c r="R79" i="21"/>
  <c r="R80" i="21"/>
  <c r="Q81" i="21"/>
  <c r="K82" i="21"/>
  <c r="O82" i="21"/>
  <c r="P80" i="21"/>
  <c r="Q80" i="21"/>
  <c r="G82" i="21"/>
  <c r="P77" i="21"/>
  <c r="R77" i="21"/>
  <c r="P81" i="21"/>
  <c r="R81" i="21"/>
  <c r="R76" i="21"/>
  <c r="Q77" i="21"/>
  <c r="L82" i="21"/>
  <c r="I82" i="21"/>
  <c r="P76" i="21"/>
  <c r="A286" i="18"/>
  <c r="Y216" i="14"/>
  <c r="X216" i="14"/>
  <c r="Y215" i="14"/>
  <c r="X215" i="14"/>
  <c r="Y214" i="14"/>
  <c r="X214" i="14"/>
  <c r="Q288" i="18"/>
  <c r="Q295" i="18" s="1"/>
  <c r="P288" i="18"/>
  <c r="P295" i="18" s="1"/>
  <c r="Y212" i="14"/>
  <c r="Z279" i="14" s="1"/>
  <c r="X212" i="14"/>
  <c r="Y279" i="14" s="1"/>
  <c r="AB209" i="13"/>
  <c r="AA209" i="13"/>
  <c r="T209" i="13"/>
  <c r="S209" i="13"/>
  <c r="M209" i="13"/>
  <c r="L209" i="13"/>
  <c r="AB208" i="13"/>
  <c r="AA208" i="13"/>
  <c r="T208" i="13"/>
  <c r="S208" i="13"/>
  <c r="M208" i="13"/>
  <c r="L208" i="13"/>
  <c r="Y216" i="13"/>
  <c r="Q125" i="44" s="1"/>
  <c r="X216" i="13"/>
  <c r="P125" i="44" s="1"/>
  <c r="Y215" i="13"/>
  <c r="Q124" i="44" s="1"/>
  <c r="X215" i="13"/>
  <c r="P124" i="44" s="1"/>
  <c r="X214" i="13"/>
  <c r="Y212" i="13"/>
  <c r="X212" i="13"/>
  <c r="Y262" i="13" s="1"/>
  <c r="Y265" i="13" s="1"/>
  <c r="F182" i="14"/>
  <c r="E182" i="14"/>
  <c r="D182" i="14"/>
  <c r="C182" i="14"/>
  <c r="B182" i="14"/>
  <c r="F170" i="14"/>
  <c r="E170" i="14"/>
  <c r="D170" i="14"/>
  <c r="C170" i="14"/>
  <c r="B170" i="14"/>
  <c r="F182" i="13"/>
  <c r="AA182" i="13" s="1"/>
  <c r="E182" i="13"/>
  <c r="D182" i="13"/>
  <c r="C182" i="13"/>
  <c r="B182" i="13"/>
  <c r="F170" i="13"/>
  <c r="AA170" i="13" s="1"/>
  <c r="E170" i="13"/>
  <c r="D170" i="13"/>
  <c r="C170" i="13"/>
  <c r="B170" i="13"/>
  <c r="AA99" i="11"/>
  <c r="Y99" i="11"/>
  <c r="X99" i="11"/>
  <c r="S99" i="11"/>
  <c r="L99" i="11"/>
  <c r="AA87" i="11"/>
  <c r="Y87" i="11"/>
  <c r="X87" i="11"/>
  <c r="S87" i="11"/>
  <c r="L87" i="11"/>
  <c r="F184" i="14"/>
  <c r="E184" i="14"/>
  <c r="D184" i="14"/>
  <c r="C184" i="14"/>
  <c r="B184" i="14"/>
  <c r="F183" i="14"/>
  <c r="E183" i="14"/>
  <c r="D183" i="14"/>
  <c r="C183" i="14"/>
  <c r="B183" i="14"/>
  <c r="F184" i="13"/>
  <c r="AA184" i="13" s="1"/>
  <c r="E184" i="13"/>
  <c r="D184" i="13"/>
  <c r="C184" i="13"/>
  <c r="B184" i="13"/>
  <c r="F183" i="13"/>
  <c r="AA183" i="13" s="1"/>
  <c r="E183" i="13"/>
  <c r="D183" i="13"/>
  <c r="C183" i="13"/>
  <c r="B183" i="13"/>
  <c r="AA101" i="11"/>
  <c r="Y101" i="11"/>
  <c r="X101" i="11"/>
  <c r="S101" i="11"/>
  <c r="L101" i="11"/>
  <c r="AA100" i="11"/>
  <c r="Y100" i="11"/>
  <c r="X100" i="11"/>
  <c r="S100" i="11"/>
  <c r="L100" i="11"/>
  <c r="Z57" i="14"/>
  <c r="R57" i="14"/>
  <c r="K57" i="14"/>
  <c r="F57" i="14"/>
  <c r="AA57" i="14" s="1"/>
  <c r="E57" i="14"/>
  <c r="D57" i="14"/>
  <c r="C57" i="14"/>
  <c r="B57" i="14"/>
  <c r="Z57" i="13"/>
  <c r="R57" i="13"/>
  <c r="F57" i="13"/>
  <c r="AA57" i="13" s="1"/>
  <c r="E57" i="13"/>
  <c r="D57" i="13"/>
  <c r="C57" i="13"/>
  <c r="B57" i="13"/>
  <c r="AA41" i="11"/>
  <c r="Y41" i="11"/>
  <c r="X41" i="11"/>
  <c r="W41" i="11"/>
  <c r="V41" i="11"/>
  <c r="U41" i="11"/>
  <c r="S41" i="11"/>
  <c r="Q41" i="11"/>
  <c r="P41" i="11"/>
  <c r="O41" i="11"/>
  <c r="N41" i="11"/>
  <c r="L41" i="11"/>
  <c r="J41" i="11"/>
  <c r="I41" i="11"/>
  <c r="H41" i="11"/>
  <c r="G41" i="11"/>
  <c r="Z53" i="14"/>
  <c r="R53" i="14"/>
  <c r="K53" i="14"/>
  <c r="F53" i="14"/>
  <c r="AA53" i="14" s="1"/>
  <c r="E53" i="14"/>
  <c r="D53" i="14"/>
  <c r="C53" i="14"/>
  <c r="B53" i="14"/>
  <c r="Z53" i="13"/>
  <c r="R53" i="13"/>
  <c r="F53" i="13"/>
  <c r="L53" i="13" s="1"/>
  <c r="E53" i="13"/>
  <c r="D53" i="13"/>
  <c r="C53" i="13"/>
  <c r="B53" i="13"/>
  <c r="AA37" i="11"/>
  <c r="Y37" i="11"/>
  <c r="X37" i="11"/>
  <c r="W37" i="11"/>
  <c r="V37" i="11"/>
  <c r="U37" i="11"/>
  <c r="S37" i="11"/>
  <c r="Q37" i="11"/>
  <c r="P37" i="11"/>
  <c r="O37" i="11"/>
  <c r="N37" i="11"/>
  <c r="L37" i="11"/>
  <c r="J37" i="11"/>
  <c r="I37" i="11"/>
  <c r="H37" i="11"/>
  <c r="G37" i="11"/>
  <c r="L33" i="2"/>
  <c r="Y247" i="13" l="1"/>
  <c r="Y248" i="13"/>
  <c r="Z248" i="13"/>
  <c r="Z252" i="13" s="1"/>
  <c r="Z247" i="13"/>
  <c r="Z251" i="13" s="1"/>
  <c r="Y264" i="14"/>
  <c r="Y269" i="14" s="1"/>
  <c r="Y263" i="14"/>
  <c r="Z263" i="14"/>
  <c r="Z268" i="14" s="1"/>
  <c r="Z264" i="14"/>
  <c r="Z269" i="14" s="1"/>
  <c r="AZ207" i="13"/>
  <c r="AX207" i="13"/>
  <c r="AX207" i="14"/>
  <c r="AW207" i="14"/>
  <c r="AS207" i="14"/>
  <c r="AY207" i="13"/>
  <c r="AW207" i="13"/>
  <c r="AY207" i="14"/>
  <c r="AZ204" i="13"/>
  <c r="AW204" i="14"/>
  <c r="AY204" i="13"/>
  <c r="AX204" i="13"/>
  <c r="AX204" i="14"/>
  <c r="AW204" i="13"/>
  <c r="AY204" i="14"/>
  <c r="J208" i="21"/>
  <c r="AT207" i="14"/>
  <c r="AT207" i="13"/>
  <c r="AS207" i="13"/>
  <c r="Q123" i="44"/>
  <c r="Q121" i="44"/>
  <c r="Z262" i="13"/>
  <c r="Z265" i="13" s="1"/>
  <c r="P121" i="44"/>
  <c r="P123" i="44"/>
  <c r="X209" i="14"/>
  <c r="P286" i="44"/>
  <c r="Q291" i="18"/>
  <c r="Q298" i="18" s="1"/>
  <c r="Q286" i="44"/>
  <c r="X208" i="14"/>
  <c r="P285" i="44"/>
  <c r="Y208" i="14"/>
  <c r="Q285" i="44"/>
  <c r="X207" i="14"/>
  <c r="P284" i="44"/>
  <c r="Q289" i="18"/>
  <c r="Q296" i="18" s="1"/>
  <c r="Q439" i="18" s="1"/>
  <c r="Q284" i="44"/>
  <c r="X205" i="14"/>
  <c r="P282" i="44"/>
  <c r="Y205" i="14"/>
  <c r="Q282" i="44"/>
  <c r="S117" i="23"/>
  <c r="S136" i="23"/>
  <c r="S139" i="23"/>
  <c r="M209" i="21"/>
  <c r="AW208" i="13"/>
  <c r="AW208" i="14"/>
  <c r="E205" i="21"/>
  <c r="AO204" i="13"/>
  <c r="AO204" i="14"/>
  <c r="AD193" i="14"/>
  <c r="AC200" i="14"/>
  <c r="AC199" i="14"/>
  <c r="AC200" i="13"/>
  <c r="AC203" i="13"/>
  <c r="AD193" i="13"/>
  <c r="AC201" i="14"/>
  <c r="AC203" i="14"/>
  <c r="AC202" i="14"/>
  <c r="AC202" i="13"/>
  <c r="AC201" i="13"/>
  <c r="Q124" i="18"/>
  <c r="Q131" i="18" s="1"/>
  <c r="Y209" i="13"/>
  <c r="P124" i="18"/>
  <c r="P131" i="18" s="1"/>
  <c r="X209" i="13"/>
  <c r="Q123" i="18"/>
  <c r="Q130" i="18" s="1"/>
  <c r="Y208" i="13"/>
  <c r="P123" i="18"/>
  <c r="P130" i="18" s="1"/>
  <c r="X208" i="13"/>
  <c r="Q121" i="18"/>
  <c r="Q128" i="18" s="1"/>
  <c r="Y206" i="13"/>
  <c r="P121" i="18"/>
  <c r="P128" i="18" s="1"/>
  <c r="X206" i="13"/>
  <c r="Q120" i="18"/>
  <c r="Q127" i="18" s="1"/>
  <c r="P120" i="18"/>
  <c r="P127" i="18" s="1"/>
  <c r="S126" i="23"/>
  <c r="P122" i="18"/>
  <c r="P129" i="18" s="1"/>
  <c r="X207" i="13"/>
  <c r="Q122" i="18"/>
  <c r="Q129" i="18" s="1"/>
  <c r="Y207" i="13"/>
  <c r="S127" i="23"/>
  <c r="S65" i="23"/>
  <c r="S108" i="23"/>
  <c r="S107" i="23"/>
  <c r="Y206" i="14"/>
  <c r="S109" i="23"/>
  <c r="S121" i="23"/>
  <c r="S140" i="23"/>
  <c r="AA182" i="14"/>
  <c r="L182" i="14"/>
  <c r="S182" i="14"/>
  <c r="AA184" i="14"/>
  <c r="S184" i="14"/>
  <c r="L184" i="14"/>
  <c r="AA183" i="14"/>
  <c r="S183" i="14"/>
  <c r="L183" i="14"/>
  <c r="AA170" i="14"/>
  <c r="S170" i="14"/>
  <c r="L170" i="14"/>
  <c r="X206" i="14"/>
  <c r="P289" i="18"/>
  <c r="P296" i="18" s="1"/>
  <c r="P439" i="18" s="1"/>
  <c r="Y207" i="14"/>
  <c r="Y217" i="14"/>
  <c r="Q290" i="18"/>
  <c r="Q297" i="18" s="1"/>
  <c r="Y209" i="14"/>
  <c r="Q287" i="18"/>
  <c r="Q294" i="18" s="1"/>
  <c r="P291" i="18"/>
  <c r="P298" i="18" s="1"/>
  <c r="P290" i="18"/>
  <c r="P297" i="18" s="1"/>
  <c r="P287" i="18"/>
  <c r="P294" i="18" s="1"/>
  <c r="X217" i="14"/>
  <c r="P286" i="18"/>
  <c r="P293" i="18" s="1"/>
  <c r="Q286" i="18"/>
  <c r="Q293" i="18" s="1"/>
  <c r="Z184" i="13"/>
  <c r="Z183" i="13"/>
  <c r="Z170" i="13"/>
  <c r="Z182" i="13"/>
  <c r="S135" i="23"/>
  <c r="S129" i="23"/>
  <c r="S111" i="23"/>
  <c r="S114" i="23"/>
  <c r="S62" i="23"/>
  <c r="S113" i="23"/>
  <c r="S112" i="23"/>
  <c r="M53" i="13"/>
  <c r="S124" i="23"/>
  <c r="S133" i="23"/>
  <c r="S81" i="21"/>
  <c r="S80" i="21"/>
  <c r="S77" i="21"/>
  <c r="S78" i="21"/>
  <c r="Q82" i="21"/>
  <c r="S79" i="21"/>
  <c r="R82" i="21"/>
  <c r="P82" i="21"/>
  <c r="S76" i="21"/>
  <c r="S184" i="13"/>
  <c r="AD87" i="11"/>
  <c r="L170" i="13"/>
  <c r="S182" i="13"/>
  <c r="AD99" i="11"/>
  <c r="S170" i="13"/>
  <c r="L182" i="13"/>
  <c r="AB53" i="14"/>
  <c r="AB57" i="14"/>
  <c r="AC53" i="13"/>
  <c r="AB57" i="13"/>
  <c r="L183" i="13"/>
  <c r="AD100" i="11"/>
  <c r="AD41" i="11"/>
  <c r="AD101" i="11"/>
  <c r="S183" i="13"/>
  <c r="L184" i="13"/>
  <c r="S57" i="14"/>
  <c r="T57" i="14" s="1"/>
  <c r="S57" i="13"/>
  <c r="T57" i="13" s="1"/>
  <c r="L57" i="13"/>
  <c r="L57" i="14"/>
  <c r="AC57" i="14"/>
  <c r="R41" i="11"/>
  <c r="T41" i="11" s="1"/>
  <c r="Z41" i="11"/>
  <c r="AB41" i="11" s="1"/>
  <c r="AC57" i="13"/>
  <c r="K41" i="11"/>
  <c r="M41" i="11" s="1"/>
  <c r="S53" i="14"/>
  <c r="T53" i="14" s="1"/>
  <c r="AD37" i="11"/>
  <c r="L53" i="14"/>
  <c r="AC53" i="14"/>
  <c r="K37" i="11"/>
  <c r="M37" i="11" s="1"/>
  <c r="AA53" i="13"/>
  <c r="AB53" i="13" s="1"/>
  <c r="R37" i="11"/>
  <c r="T37" i="11" s="1"/>
  <c r="S53" i="13"/>
  <c r="T53" i="13" s="1"/>
  <c r="Z37" i="11"/>
  <c r="AB37" i="11" s="1"/>
  <c r="Y252" i="13" l="1"/>
  <c r="AU207" i="14"/>
  <c r="AU207" i="13"/>
  <c r="AB170" i="13"/>
  <c r="AB182" i="13"/>
  <c r="AB183" i="13"/>
  <c r="AB184" i="13"/>
  <c r="P287" i="44"/>
  <c r="Q287" i="44"/>
  <c r="Q159" i="18"/>
  <c r="P159" i="18"/>
  <c r="N110" i="11"/>
  <c r="N209" i="21"/>
  <c r="AX208" i="13"/>
  <c r="AX208" i="14"/>
  <c r="F205" i="21"/>
  <c r="AP204" i="13"/>
  <c r="AP204" i="14"/>
  <c r="Z193" i="13"/>
  <c r="H110" i="11"/>
  <c r="O110" i="11"/>
  <c r="I110" i="11"/>
  <c r="K193" i="13"/>
  <c r="T193" i="13"/>
  <c r="AD182" i="14"/>
  <c r="AD184" i="14"/>
  <c r="Q299" i="18"/>
  <c r="Q300" i="18"/>
  <c r="R170" i="14"/>
  <c r="T170" i="14" s="1"/>
  <c r="AD170" i="14"/>
  <c r="R184" i="14"/>
  <c r="T184" i="14" s="1"/>
  <c r="Q292" i="18"/>
  <c r="Q301" i="18"/>
  <c r="P292" i="18"/>
  <c r="G100" i="11"/>
  <c r="N100" i="11"/>
  <c r="AD184" i="13"/>
  <c r="AD183" i="14"/>
  <c r="S82" i="21"/>
  <c r="P300" i="18"/>
  <c r="P299" i="18"/>
  <c r="P301" i="18"/>
  <c r="AD170" i="13"/>
  <c r="AD182" i="13"/>
  <c r="K182" i="14"/>
  <c r="K170" i="14"/>
  <c r="AD57" i="14"/>
  <c r="AE57" i="14" s="1"/>
  <c r="AD57" i="13"/>
  <c r="AE57" i="13" s="1"/>
  <c r="AD183" i="13"/>
  <c r="K184" i="14"/>
  <c r="AC41" i="11"/>
  <c r="M57" i="13"/>
  <c r="M57" i="14"/>
  <c r="AD53" i="13"/>
  <c r="AE53" i="13" s="1"/>
  <c r="AD53" i="14"/>
  <c r="AE53" i="14" s="1"/>
  <c r="AC37" i="11"/>
  <c r="M53" i="14"/>
  <c r="AA113" i="11"/>
  <c r="S113" i="11"/>
  <c r="L113" i="11"/>
  <c r="AA108" i="11"/>
  <c r="Y108" i="11"/>
  <c r="X108" i="11"/>
  <c r="S108" i="11"/>
  <c r="L108" i="11"/>
  <c r="AA107" i="11"/>
  <c r="Y107" i="11"/>
  <c r="X107" i="11"/>
  <c r="S107" i="11"/>
  <c r="L107" i="11"/>
  <c r="AA106" i="11"/>
  <c r="AA154" i="11" s="1"/>
  <c r="Y106" i="11"/>
  <c r="Y154" i="11" s="1"/>
  <c r="Q129" i="45" s="1"/>
  <c r="X106" i="11"/>
  <c r="X154" i="11" s="1"/>
  <c r="P129" i="45" s="1"/>
  <c r="S106" i="11"/>
  <c r="S154" i="11" s="1"/>
  <c r="L106" i="11"/>
  <c r="L154" i="11" s="1"/>
  <c r="AA95" i="11"/>
  <c r="Y95" i="11"/>
  <c r="X95" i="11"/>
  <c r="S95" i="11"/>
  <c r="L95" i="11"/>
  <c r="AA94" i="11"/>
  <c r="Y94" i="11"/>
  <c r="X94" i="11"/>
  <c r="S94" i="11"/>
  <c r="L94" i="11"/>
  <c r="AA93" i="11"/>
  <c r="Y93" i="11"/>
  <c r="X93" i="11"/>
  <c r="S93" i="11"/>
  <c r="L93" i="11"/>
  <c r="AA90" i="11"/>
  <c r="Y90" i="11"/>
  <c r="X90" i="11"/>
  <c r="S90" i="11"/>
  <c r="L90" i="11"/>
  <c r="AA89" i="11"/>
  <c r="Y89" i="11"/>
  <c r="X89" i="11"/>
  <c r="S89" i="11"/>
  <c r="L89" i="11"/>
  <c r="AA88" i="11"/>
  <c r="Y88" i="11"/>
  <c r="X88" i="11"/>
  <c r="S88" i="11"/>
  <c r="L88" i="11"/>
  <c r="AA85" i="11"/>
  <c r="Y85" i="11"/>
  <c r="X85" i="11"/>
  <c r="S85" i="11"/>
  <c r="L85" i="11"/>
  <c r="AA84" i="11"/>
  <c r="Y84" i="11"/>
  <c r="X84" i="11"/>
  <c r="S84" i="11"/>
  <c r="L84" i="11"/>
  <c r="AA83" i="11"/>
  <c r="Y83" i="11"/>
  <c r="X83" i="11"/>
  <c r="S83" i="11"/>
  <c r="L83" i="11"/>
  <c r="F196" i="14"/>
  <c r="E196" i="14"/>
  <c r="D196" i="14"/>
  <c r="C196" i="14"/>
  <c r="B196" i="14"/>
  <c r="F191" i="14"/>
  <c r="E191" i="14"/>
  <c r="D191" i="14"/>
  <c r="C191" i="14"/>
  <c r="B191" i="14"/>
  <c r="F190" i="14"/>
  <c r="E190" i="14"/>
  <c r="D190" i="14"/>
  <c r="C190" i="14"/>
  <c r="B190" i="14"/>
  <c r="F189" i="14"/>
  <c r="E189" i="14"/>
  <c r="D189" i="14"/>
  <c r="C189" i="14"/>
  <c r="B189" i="14"/>
  <c r="F178" i="14"/>
  <c r="E178" i="14"/>
  <c r="D178" i="14"/>
  <c r="C178" i="14"/>
  <c r="B178" i="14"/>
  <c r="F177" i="14"/>
  <c r="E177" i="14"/>
  <c r="D177" i="14"/>
  <c r="C177" i="14"/>
  <c r="B177" i="14"/>
  <c r="F176" i="14"/>
  <c r="E176" i="14"/>
  <c r="D176" i="14"/>
  <c r="C176" i="14"/>
  <c r="B176" i="14"/>
  <c r="F173" i="14"/>
  <c r="E173" i="14"/>
  <c r="D173" i="14"/>
  <c r="C173" i="14"/>
  <c r="B173" i="14"/>
  <c r="F172" i="14"/>
  <c r="E172" i="14"/>
  <c r="D172" i="14"/>
  <c r="C172" i="14"/>
  <c r="B172" i="14"/>
  <c r="F171" i="14"/>
  <c r="E171" i="14"/>
  <c r="D171" i="14"/>
  <c r="C171" i="14"/>
  <c r="B171" i="14"/>
  <c r="F168" i="14"/>
  <c r="E168" i="14"/>
  <c r="D168" i="14"/>
  <c r="C168" i="14"/>
  <c r="B168" i="14"/>
  <c r="F167" i="14"/>
  <c r="E167" i="14"/>
  <c r="D167" i="14"/>
  <c r="C167" i="14"/>
  <c r="B167" i="14"/>
  <c r="F166" i="14"/>
  <c r="E166" i="14"/>
  <c r="D166" i="14"/>
  <c r="C166" i="14"/>
  <c r="B166" i="14"/>
  <c r="F178" i="13"/>
  <c r="AA178" i="13" s="1"/>
  <c r="E178" i="13"/>
  <c r="D178" i="13"/>
  <c r="C178" i="13"/>
  <c r="B178" i="13"/>
  <c r="F177" i="13"/>
  <c r="AA177" i="13" s="1"/>
  <c r="E177" i="13"/>
  <c r="D177" i="13"/>
  <c r="C177" i="13"/>
  <c r="B177" i="13"/>
  <c r="F176" i="13"/>
  <c r="AA176" i="13" s="1"/>
  <c r="E176" i="13"/>
  <c r="D176" i="13"/>
  <c r="C176" i="13"/>
  <c r="B176" i="13"/>
  <c r="F173" i="13"/>
  <c r="AA173" i="13" s="1"/>
  <c r="E173" i="13"/>
  <c r="D173" i="13"/>
  <c r="C173" i="13"/>
  <c r="B173" i="13"/>
  <c r="F172" i="13"/>
  <c r="AA172" i="13" s="1"/>
  <c r="E172" i="13"/>
  <c r="D172" i="13"/>
  <c r="C172" i="13"/>
  <c r="B172" i="13"/>
  <c r="F171" i="13"/>
  <c r="E171" i="13"/>
  <c r="D171" i="13"/>
  <c r="C171" i="13"/>
  <c r="B171" i="13"/>
  <c r="F168" i="13"/>
  <c r="E168" i="13"/>
  <c r="D168" i="13"/>
  <c r="C168" i="13"/>
  <c r="B168" i="13"/>
  <c r="F167" i="13"/>
  <c r="E167" i="13"/>
  <c r="D167" i="13"/>
  <c r="C167" i="13"/>
  <c r="B167" i="13"/>
  <c r="F166" i="13"/>
  <c r="E166" i="13"/>
  <c r="D166" i="13"/>
  <c r="C166" i="13"/>
  <c r="B166" i="13"/>
  <c r="AE41" i="11" l="1"/>
  <c r="AT41" i="11"/>
  <c r="AE37" i="11"/>
  <c r="AT37" i="11"/>
  <c r="AB193" i="13"/>
  <c r="S152" i="11"/>
  <c r="AA152" i="11"/>
  <c r="L152" i="11"/>
  <c r="X152" i="11"/>
  <c r="P127" i="45" s="1"/>
  <c r="Y152" i="11"/>
  <c r="Q127" i="45" s="1"/>
  <c r="AQ204" i="14"/>
  <c r="AQ204" i="13"/>
  <c r="O209" i="21"/>
  <c r="AY208" i="14"/>
  <c r="AY208" i="13"/>
  <c r="O38" i="21"/>
  <c r="O124" i="21" s="1"/>
  <c r="Q129" i="17"/>
  <c r="Q136" i="17" s="1"/>
  <c r="N38" i="21"/>
  <c r="N124" i="21" s="1"/>
  <c r="N167" i="21" s="1"/>
  <c r="P129" i="17"/>
  <c r="P136" i="17" s="1"/>
  <c r="V110" i="11"/>
  <c r="J110" i="11"/>
  <c r="K193" i="14"/>
  <c r="M193" i="14" s="1"/>
  <c r="P110" i="11"/>
  <c r="M193" i="13"/>
  <c r="AC193" i="13"/>
  <c r="AE193" i="13" s="1"/>
  <c r="S168" i="14"/>
  <c r="L168" i="14"/>
  <c r="S172" i="14"/>
  <c r="L172" i="14"/>
  <c r="L176" i="14"/>
  <c r="S176" i="14"/>
  <c r="S178" i="14"/>
  <c r="L178" i="14"/>
  <c r="S190" i="14"/>
  <c r="L190" i="14"/>
  <c r="S196" i="14"/>
  <c r="L196" i="14"/>
  <c r="S171" i="14"/>
  <c r="L171" i="14"/>
  <c r="S173" i="14"/>
  <c r="L173" i="14"/>
  <c r="S177" i="14"/>
  <c r="L177" i="14"/>
  <c r="S189" i="14"/>
  <c r="L189" i="14"/>
  <c r="S191" i="14"/>
  <c r="L191" i="14"/>
  <c r="R182" i="14"/>
  <c r="T182" i="14" s="1"/>
  <c r="S166" i="14"/>
  <c r="L166" i="14"/>
  <c r="S167" i="14"/>
  <c r="L167" i="14"/>
  <c r="G99" i="11"/>
  <c r="N99" i="11"/>
  <c r="AB178" i="13"/>
  <c r="Z177" i="13"/>
  <c r="G101" i="11"/>
  <c r="U214" i="13"/>
  <c r="O100" i="11"/>
  <c r="N101" i="11"/>
  <c r="AB172" i="13"/>
  <c r="Z173" i="13"/>
  <c r="G87" i="11"/>
  <c r="H100" i="11"/>
  <c r="M184" i="14"/>
  <c r="M182" i="14"/>
  <c r="M170" i="14"/>
  <c r="X151" i="11"/>
  <c r="P126" i="45" s="1"/>
  <c r="X155" i="11"/>
  <c r="P130" i="45" s="1"/>
  <c r="AA214" i="13"/>
  <c r="L155" i="11"/>
  <c r="L151" i="11"/>
  <c r="L153" i="11"/>
  <c r="S153" i="11"/>
  <c r="AA155" i="11"/>
  <c r="S151" i="11"/>
  <c r="AA153" i="11"/>
  <c r="S155" i="11"/>
  <c r="AA151" i="11"/>
  <c r="Y153" i="11"/>
  <c r="Q128" i="45" s="1"/>
  <c r="Y151" i="11"/>
  <c r="Q126" i="45" s="1"/>
  <c r="Y155" i="11"/>
  <c r="Q130" i="45" s="1"/>
  <c r="X153" i="11"/>
  <c r="P128" i="45" s="1"/>
  <c r="AA166" i="13"/>
  <c r="AA171" i="13"/>
  <c r="AA213" i="13" s="1"/>
  <c r="L166" i="13"/>
  <c r="AA168" i="13"/>
  <c r="AA167" i="13"/>
  <c r="L173" i="13"/>
  <c r="L176" i="13"/>
  <c r="L177" i="13"/>
  <c r="L178" i="13"/>
  <c r="AD85" i="11"/>
  <c r="AD88" i="11"/>
  <c r="AD89" i="11"/>
  <c r="AD95" i="11"/>
  <c r="AD106" i="11"/>
  <c r="AD154" i="11" s="1"/>
  <c r="AD108" i="11"/>
  <c r="AD113" i="11"/>
  <c r="AD93" i="11"/>
  <c r="AD94" i="11"/>
  <c r="L172" i="13"/>
  <c r="AD83" i="11"/>
  <c r="AD90" i="11"/>
  <c r="L168" i="13"/>
  <c r="AD107" i="11"/>
  <c r="L171" i="13"/>
  <c r="L167" i="13"/>
  <c r="AD84" i="11"/>
  <c r="AA166" i="14"/>
  <c r="AA167" i="14"/>
  <c r="AA168" i="14"/>
  <c r="AA171" i="14"/>
  <c r="AA172" i="14"/>
  <c r="AA173" i="14"/>
  <c r="AA176" i="14"/>
  <c r="AA177" i="14"/>
  <c r="AA178" i="14"/>
  <c r="AA189" i="14"/>
  <c r="AA190" i="14"/>
  <c r="AA191" i="14"/>
  <c r="AA196" i="14"/>
  <c r="S166" i="13"/>
  <c r="S167" i="13"/>
  <c r="S168" i="13"/>
  <c r="S171" i="13"/>
  <c r="S172" i="13"/>
  <c r="S173" i="13"/>
  <c r="S176" i="13"/>
  <c r="S177" i="13"/>
  <c r="S178" i="13"/>
  <c r="V247" i="13" l="1"/>
  <c r="V248" i="13"/>
  <c r="V252" i="13" s="1"/>
  <c r="M123" i="44"/>
  <c r="AB173" i="13"/>
  <c r="AB177" i="13"/>
  <c r="AD152" i="11"/>
  <c r="L213" i="14"/>
  <c r="L206" i="14" s="1"/>
  <c r="S213" i="14"/>
  <c r="S206" i="14" s="1"/>
  <c r="AA213" i="14"/>
  <c r="AA206" i="14" s="1"/>
  <c r="S213" i="13"/>
  <c r="L213" i="13"/>
  <c r="AD178" i="13"/>
  <c r="AZ208" i="14"/>
  <c r="AZ208" i="13"/>
  <c r="O167" i="21"/>
  <c r="O37" i="21"/>
  <c r="O123" i="21" s="1"/>
  <c r="O166" i="21" s="1"/>
  <c r="Q128" i="17"/>
  <c r="Q135" i="17" s="1"/>
  <c r="N36" i="21"/>
  <c r="N122" i="21" s="1"/>
  <c r="N165" i="21" s="1"/>
  <c r="P127" i="17"/>
  <c r="P134" i="17" s="1"/>
  <c r="O36" i="21"/>
  <c r="O122" i="21" s="1"/>
  <c r="O165" i="21" s="1"/>
  <c r="Q127" i="17"/>
  <c r="Q134" i="17" s="1"/>
  <c r="O39" i="21"/>
  <c r="O125" i="21" s="1"/>
  <c r="O168" i="21" s="1"/>
  <c r="Q130" i="17"/>
  <c r="Q137" i="17" s="1"/>
  <c r="Q166" i="17" s="1"/>
  <c r="N37" i="21"/>
  <c r="N123" i="21" s="1"/>
  <c r="N166" i="21" s="1"/>
  <c r="P128" i="17"/>
  <c r="P135" i="17" s="1"/>
  <c r="N35" i="21"/>
  <c r="N121" i="21" s="1"/>
  <c r="N164" i="21" s="1"/>
  <c r="P126" i="17"/>
  <c r="O35" i="21"/>
  <c r="O121" i="21" s="1"/>
  <c r="O164" i="21" s="1"/>
  <c r="Q126" i="17"/>
  <c r="N39" i="21"/>
  <c r="N125" i="21" s="1"/>
  <c r="N168" i="21" s="1"/>
  <c r="P130" i="17"/>
  <c r="P137" i="17" s="1"/>
  <c r="P166" i="17" s="1"/>
  <c r="Q110" i="11"/>
  <c r="R193" i="14"/>
  <c r="T193" i="14" s="1"/>
  <c r="W110" i="11"/>
  <c r="Z193" i="14"/>
  <c r="V87" i="11"/>
  <c r="M122" i="18"/>
  <c r="M129" i="18" s="1"/>
  <c r="U207" i="13"/>
  <c r="V99" i="11"/>
  <c r="S215" i="14"/>
  <c r="S208" i="14" s="1"/>
  <c r="W101" i="11"/>
  <c r="V101" i="11"/>
  <c r="Z184" i="14"/>
  <c r="W100" i="11"/>
  <c r="V100" i="11"/>
  <c r="N215" i="14"/>
  <c r="H285" i="44" s="1"/>
  <c r="R173" i="14"/>
  <c r="T173" i="14" s="1"/>
  <c r="R166" i="14"/>
  <c r="T166" i="14" s="1"/>
  <c r="L216" i="14"/>
  <c r="L209" i="14" s="1"/>
  <c r="N214" i="14"/>
  <c r="N216" i="14"/>
  <c r="H286" i="44" s="1"/>
  <c r="L214" i="14"/>
  <c r="L207" i="14" s="1"/>
  <c r="R183" i="14"/>
  <c r="L215" i="14"/>
  <c r="L208" i="14" s="1"/>
  <c r="L212" i="14"/>
  <c r="L205" i="14" s="1"/>
  <c r="V93" i="11"/>
  <c r="U214" i="14"/>
  <c r="U216" i="14"/>
  <c r="M286" i="44" s="1"/>
  <c r="AA215" i="14"/>
  <c r="AA208" i="14" s="1"/>
  <c r="U212" i="14"/>
  <c r="V279" i="14" s="1"/>
  <c r="T183" i="13"/>
  <c r="P100" i="11"/>
  <c r="H101" i="11"/>
  <c r="G83" i="11"/>
  <c r="O99" i="11"/>
  <c r="O101" i="11"/>
  <c r="N83" i="11"/>
  <c r="H99" i="11"/>
  <c r="K183" i="13"/>
  <c r="I100" i="11"/>
  <c r="H87" i="11"/>
  <c r="V214" i="13"/>
  <c r="G214" i="13"/>
  <c r="H247" i="13" s="1"/>
  <c r="G85" i="11"/>
  <c r="G93" i="11"/>
  <c r="G212" i="13"/>
  <c r="H262" i="13" s="1"/>
  <c r="H265" i="13" s="1"/>
  <c r="G84" i="11"/>
  <c r="N84" i="11"/>
  <c r="S214" i="14"/>
  <c r="S207" i="14" s="1"/>
  <c r="AA214" i="14"/>
  <c r="AA207" i="14" s="1"/>
  <c r="AA212" i="14"/>
  <c r="AA205" i="14" s="1"/>
  <c r="S216" i="14"/>
  <c r="S209" i="14" s="1"/>
  <c r="S212" i="14"/>
  <c r="S205" i="14" s="1"/>
  <c r="AA216" i="14"/>
  <c r="AA209" i="14" s="1"/>
  <c r="S214" i="13"/>
  <c r="AA212" i="13"/>
  <c r="L214" i="13"/>
  <c r="L212" i="13"/>
  <c r="S212" i="13"/>
  <c r="AD153" i="11"/>
  <c r="AD151" i="11"/>
  <c r="AD155" i="11"/>
  <c r="AD172" i="14"/>
  <c r="AD176" i="14"/>
  <c r="AD178" i="14"/>
  <c r="AD196" i="14"/>
  <c r="AD189" i="14"/>
  <c r="AD215" i="14" s="1"/>
  <c r="AD173" i="14"/>
  <c r="AD166" i="14"/>
  <c r="K168" i="14"/>
  <c r="K172" i="14"/>
  <c r="K178" i="14"/>
  <c r="K173" i="14"/>
  <c r="K177" i="14"/>
  <c r="K166" i="14"/>
  <c r="M166" i="14" s="1"/>
  <c r="K191" i="14"/>
  <c r="AD190" i="14"/>
  <c r="AD167" i="14"/>
  <c r="AD177" i="13"/>
  <c r="AD176" i="13"/>
  <c r="AD166" i="13"/>
  <c r="AD177" i="14"/>
  <c r="AD168" i="14"/>
  <c r="AD173" i="13"/>
  <c r="AD172" i="13"/>
  <c r="AD168" i="13"/>
  <c r="AD191" i="14"/>
  <c r="AD171" i="13"/>
  <c r="AD171" i="14"/>
  <c r="AD167" i="13"/>
  <c r="AU27" i="11"/>
  <c r="AU28" i="11"/>
  <c r="O54" i="23"/>
  <c r="N54" i="23"/>
  <c r="L54" i="23"/>
  <c r="K54" i="23"/>
  <c r="I54" i="23"/>
  <c r="H54" i="23"/>
  <c r="CD265" i="14"/>
  <c r="CC265" i="14"/>
  <c r="CB265" i="14"/>
  <c r="CA265" i="14"/>
  <c r="F191" i="13"/>
  <c r="E191" i="13"/>
  <c r="D191" i="13"/>
  <c r="C191" i="13"/>
  <c r="B191" i="13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Y77" i="14"/>
  <c r="X77" i="14"/>
  <c r="W77" i="14"/>
  <c r="V77" i="14"/>
  <c r="U77" i="14"/>
  <c r="Q77" i="14"/>
  <c r="P77" i="14"/>
  <c r="O77" i="14"/>
  <c r="N77" i="14"/>
  <c r="H77" i="14"/>
  <c r="G77" i="14"/>
  <c r="Y77" i="13"/>
  <c r="X77" i="13"/>
  <c r="W77" i="13"/>
  <c r="V77" i="13"/>
  <c r="U77" i="13"/>
  <c r="Q77" i="13"/>
  <c r="P77" i="13"/>
  <c r="O77" i="13"/>
  <c r="N77" i="13"/>
  <c r="H77" i="13"/>
  <c r="G77" i="13"/>
  <c r="H255" i="13" s="1"/>
  <c r="H257" i="13" s="1"/>
  <c r="Z45" i="14"/>
  <c r="R45" i="14"/>
  <c r="F45" i="14"/>
  <c r="E45" i="14"/>
  <c r="D45" i="14"/>
  <c r="C45" i="14"/>
  <c r="B45" i="14"/>
  <c r="Z45" i="13"/>
  <c r="R45" i="13"/>
  <c r="F45" i="13"/>
  <c r="E45" i="13"/>
  <c r="D45" i="13"/>
  <c r="C45" i="13"/>
  <c r="B45" i="13"/>
  <c r="AA29" i="11"/>
  <c r="Y29" i="11"/>
  <c r="X29" i="11"/>
  <c r="W29" i="11"/>
  <c r="V29" i="11"/>
  <c r="U29" i="11"/>
  <c r="S29" i="11"/>
  <c r="Q29" i="11"/>
  <c r="P29" i="11"/>
  <c r="O29" i="11"/>
  <c r="N29" i="11"/>
  <c r="L29" i="11"/>
  <c r="H29" i="11"/>
  <c r="G29" i="11"/>
  <c r="Q255" i="13" l="1"/>
  <c r="Q257" i="13" s="1"/>
  <c r="U255" i="13"/>
  <c r="U257" i="13" s="1"/>
  <c r="V255" i="13"/>
  <c r="V257" i="13" s="1"/>
  <c r="W255" i="13"/>
  <c r="W257" i="13" s="1"/>
  <c r="V251" i="13"/>
  <c r="P255" i="13"/>
  <c r="P257" i="13" s="1"/>
  <c r="X255" i="13"/>
  <c r="X257" i="13" s="1"/>
  <c r="I255" i="13"/>
  <c r="I257" i="13" s="1"/>
  <c r="Y255" i="13"/>
  <c r="Y257" i="13" s="1"/>
  <c r="O255" i="13"/>
  <c r="O257" i="13" s="1"/>
  <c r="Z255" i="13"/>
  <c r="Z257" i="13" s="1"/>
  <c r="Z258" i="13" s="1"/>
  <c r="Y251" i="13"/>
  <c r="H248" i="13"/>
  <c r="W247" i="13"/>
  <c r="W248" i="13"/>
  <c r="V272" i="14"/>
  <c r="V274" i="14" s="1"/>
  <c r="V264" i="14"/>
  <c r="V269" i="14" s="1"/>
  <c r="V263" i="14"/>
  <c r="H272" i="14"/>
  <c r="H274" i="14" s="1"/>
  <c r="X272" i="14"/>
  <c r="X274" i="14" s="1"/>
  <c r="I272" i="14"/>
  <c r="I274" i="14" s="1"/>
  <c r="Y272" i="14"/>
  <c r="Y274" i="14" s="1"/>
  <c r="W272" i="14"/>
  <c r="W274" i="14" s="1"/>
  <c r="O272" i="14"/>
  <c r="O274" i="14" s="1"/>
  <c r="Z272" i="14"/>
  <c r="Z274" i="14" s="1"/>
  <c r="Z275" i="14" s="1"/>
  <c r="Y268" i="14"/>
  <c r="P272" i="14"/>
  <c r="P274" i="14" s="1"/>
  <c r="Q272" i="14"/>
  <c r="Q274" i="14" s="1"/>
  <c r="U272" i="14"/>
  <c r="U274" i="14" s="1"/>
  <c r="O263" i="14"/>
  <c r="O264" i="14"/>
  <c r="O269" i="14" s="1"/>
  <c r="M282" i="44"/>
  <c r="H282" i="44"/>
  <c r="C121" i="44"/>
  <c r="M284" i="44"/>
  <c r="H284" i="44"/>
  <c r="N123" i="44"/>
  <c r="C123" i="44"/>
  <c r="AD213" i="14"/>
  <c r="AD213" i="13"/>
  <c r="Q165" i="17"/>
  <c r="P165" i="17"/>
  <c r="AB193" i="14"/>
  <c r="AC193" i="14"/>
  <c r="AE193" i="14" s="1"/>
  <c r="W87" i="11"/>
  <c r="Z87" i="11" s="1"/>
  <c r="AB87" i="11" s="1"/>
  <c r="Z170" i="14"/>
  <c r="Z101" i="11"/>
  <c r="AB101" i="11" s="1"/>
  <c r="C122" i="18"/>
  <c r="C129" i="18" s="1"/>
  <c r="G207" i="13"/>
  <c r="Z100" i="11"/>
  <c r="AB100" i="11" s="1"/>
  <c r="C120" i="18"/>
  <c r="C127" i="18" s="1"/>
  <c r="M121" i="18"/>
  <c r="M128" i="18" s="1"/>
  <c r="M159" i="18" s="1"/>
  <c r="U206" i="13"/>
  <c r="N122" i="18"/>
  <c r="N129" i="18" s="1"/>
  <c r="V207" i="13"/>
  <c r="M288" i="18"/>
  <c r="W99" i="11"/>
  <c r="Z99" i="11" s="1"/>
  <c r="AB99" i="11" s="1"/>
  <c r="Z182" i="14"/>
  <c r="U153" i="11"/>
  <c r="M128" i="45" s="1"/>
  <c r="U152" i="11"/>
  <c r="M127" i="45" s="1"/>
  <c r="AB184" i="14"/>
  <c r="AC184" i="14"/>
  <c r="AE184" i="14" s="1"/>
  <c r="Z183" i="14"/>
  <c r="AB183" i="14" s="1"/>
  <c r="R178" i="14"/>
  <c r="T178" i="14" s="1"/>
  <c r="G215" i="14"/>
  <c r="C285" i="44" s="1"/>
  <c r="H291" i="18"/>
  <c r="N209" i="14"/>
  <c r="O215" i="14"/>
  <c r="I285" i="44" s="1"/>
  <c r="G151" i="11"/>
  <c r="O216" i="14"/>
  <c r="I286" i="44" s="1"/>
  <c r="R177" i="14"/>
  <c r="T177" i="14" s="1"/>
  <c r="G216" i="14"/>
  <c r="C286" i="44" s="1"/>
  <c r="Z168" i="14"/>
  <c r="T183" i="14"/>
  <c r="G214" i="14"/>
  <c r="H289" i="18"/>
  <c r="N207" i="14"/>
  <c r="R172" i="14"/>
  <c r="T172" i="14" s="1"/>
  <c r="R168" i="14"/>
  <c r="T168" i="14" s="1"/>
  <c r="H288" i="18"/>
  <c r="N206" i="14"/>
  <c r="R191" i="14"/>
  <c r="T191" i="14" s="1"/>
  <c r="O214" i="14"/>
  <c r="H290" i="18"/>
  <c r="N208" i="14"/>
  <c r="K183" i="14"/>
  <c r="Z196" i="14"/>
  <c r="AB196" i="14" s="1"/>
  <c r="H287" i="18"/>
  <c r="N205" i="14"/>
  <c r="O212" i="14"/>
  <c r="P279" i="14" s="1"/>
  <c r="G212" i="14"/>
  <c r="H279" i="14" s="1"/>
  <c r="W95" i="11"/>
  <c r="V95" i="11"/>
  <c r="M289" i="18"/>
  <c r="U207" i="14"/>
  <c r="W93" i="11"/>
  <c r="V214" i="14"/>
  <c r="V90" i="11"/>
  <c r="V94" i="11"/>
  <c r="V89" i="11"/>
  <c r="Z166" i="14"/>
  <c r="Z190" i="14"/>
  <c r="AB190" i="14" s="1"/>
  <c r="M291" i="18"/>
  <c r="U209" i="14"/>
  <c r="V216" i="14"/>
  <c r="N286" i="44" s="1"/>
  <c r="U215" i="14"/>
  <c r="M285" i="44" s="1"/>
  <c r="U205" i="14"/>
  <c r="M287" i="18"/>
  <c r="V212" i="14"/>
  <c r="W279" i="14" s="1"/>
  <c r="J99" i="11"/>
  <c r="I99" i="11"/>
  <c r="O83" i="11"/>
  <c r="V88" i="11"/>
  <c r="H83" i="11"/>
  <c r="N85" i="11"/>
  <c r="N151" i="11" s="1"/>
  <c r="H126" i="45" s="1"/>
  <c r="H93" i="11"/>
  <c r="G94" i="11"/>
  <c r="G95" i="11"/>
  <c r="O214" i="13"/>
  <c r="N153" i="11"/>
  <c r="H128" i="45" s="1"/>
  <c r="G88" i="11"/>
  <c r="G89" i="11"/>
  <c r="AC183" i="13"/>
  <c r="AE183" i="13" s="1"/>
  <c r="M183" i="13"/>
  <c r="J101" i="11"/>
  <c r="I101" i="11"/>
  <c r="W214" i="13"/>
  <c r="Q100" i="11"/>
  <c r="R100" i="11" s="1"/>
  <c r="H85" i="11"/>
  <c r="G90" i="11"/>
  <c r="N214" i="13"/>
  <c r="J87" i="11"/>
  <c r="I87" i="11"/>
  <c r="Q101" i="11"/>
  <c r="P101" i="11"/>
  <c r="P99" i="11"/>
  <c r="N212" i="13"/>
  <c r="O262" i="13" s="1"/>
  <c r="O265" i="13" s="1"/>
  <c r="Z176" i="13"/>
  <c r="V83" i="11"/>
  <c r="O212" i="13"/>
  <c r="P262" i="13" s="1"/>
  <c r="P265" i="13" s="1"/>
  <c r="O84" i="11"/>
  <c r="V262" i="13"/>
  <c r="V265" i="13" s="1"/>
  <c r="H212" i="13"/>
  <c r="I262" i="13" s="1"/>
  <c r="I265" i="13" s="1"/>
  <c r="M168" i="14"/>
  <c r="M191" i="14"/>
  <c r="M173" i="14"/>
  <c r="M172" i="14"/>
  <c r="M178" i="14"/>
  <c r="M177" i="14"/>
  <c r="AD212" i="14"/>
  <c r="AD216" i="14"/>
  <c r="AD214" i="14"/>
  <c r="AD212" i="13"/>
  <c r="AD214" i="13"/>
  <c r="AA45" i="13"/>
  <c r="AB45" i="13" s="1"/>
  <c r="L45" i="14"/>
  <c r="AA191" i="13"/>
  <c r="R54" i="23"/>
  <c r="S191" i="13"/>
  <c r="L191" i="13"/>
  <c r="P54" i="23"/>
  <c r="J54" i="23"/>
  <c r="M54" i="23"/>
  <c r="Q54" i="23"/>
  <c r="L45" i="13"/>
  <c r="S45" i="13"/>
  <c r="T45" i="13" s="1"/>
  <c r="R29" i="11"/>
  <c r="T29" i="11" s="1"/>
  <c r="AD29" i="11"/>
  <c r="AA45" i="14"/>
  <c r="S45" i="14"/>
  <c r="Z29" i="11"/>
  <c r="F2" i="46"/>
  <c r="AU76" i="11"/>
  <c r="AU64" i="11"/>
  <c r="AU63" i="11"/>
  <c r="AU61" i="11"/>
  <c r="AU58" i="11"/>
  <c r="AU55" i="11"/>
  <c r="AU22" i="11"/>
  <c r="AU16" i="11"/>
  <c r="AU13" i="11"/>
  <c r="AU8" i="11"/>
  <c r="F101" i="46"/>
  <c r="F100" i="46"/>
  <c r="AU94" i="11" s="1"/>
  <c r="F99" i="46"/>
  <c r="F98" i="46"/>
  <c r="F97" i="46"/>
  <c r="AU88" i="11" s="1"/>
  <c r="F96" i="46"/>
  <c r="AU84" i="11" s="1"/>
  <c r="F95" i="46"/>
  <c r="F94" i="46"/>
  <c r="F93" i="46"/>
  <c r="F92" i="46"/>
  <c r="AU96" i="11" s="1"/>
  <c r="F91" i="46"/>
  <c r="F90" i="46"/>
  <c r="F89" i="46"/>
  <c r="F88" i="46"/>
  <c r="F87" i="46"/>
  <c r="F86" i="46"/>
  <c r="F85" i="46"/>
  <c r="F84" i="46"/>
  <c r="F83" i="46"/>
  <c r="F82" i="46"/>
  <c r="F81" i="46"/>
  <c r="F80" i="46"/>
  <c r="AU113" i="11" s="1"/>
  <c r="F79" i="46"/>
  <c r="AU42" i="11" s="1"/>
  <c r="F78" i="46"/>
  <c r="AU112" i="11" s="1"/>
  <c r="F77" i="46"/>
  <c r="F76" i="46"/>
  <c r="AU97" i="11" s="1"/>
  <c r="F75" i="46"/>
  <c r="F74" i="46"/>
  <c r="F73" i="46"/>
  <c r="F72" i="46"/>
  <c r="AU101" i="11" s="1"/>
  <c r="F71" i="46"/>
  <c r="F70" i="46"/>
  <c r="F69" i="46"/>
  <c r="F68" i="46"/>
  <c r="F67" i="46"/>
  <c r="F66" i="46"/>
  <c r="F65" i="46"/>
  <c r="F64" i="46"/>
  <c r="F63" i="46"/>
  <c r="F62" i="46"/>
  <c r="AU75" i="11" s="1"/>
  <c r="F61" i="46"/>
  <c r="AU66" i="11" s="1"/>
  <c r="F60" i="46"/>
  <c r="F59" i="46"/>
  <c r="F58" i="46"/>
  <c r="F57" i="46"/>
  <c r="AU69" i="11" s="1"/>
  <c r="F56" i="46"/>
  <c r="F55" i="46"/>
  <c r="F54" i="46"/>
  <c r="F53" i="46"/>
  <c r="AU34" i="11" s="1"/>
  <c r="F52" i="46"/>
  <c r="AU30" i="11" s="1"/>
  <c r="F51" i="46"/>
  <c r="AU26" i="11" s="1"/>
  <c r="F50" i="46"/>
  <c r="F49" i="46"/>
  <c r="AU35" i="11" s="1"/>
  <c r="F48" i="46"/>
  <c r="AU39" i="11" s="1"/>
  <c r="F47" i="46"/>
  <c r="F46" i="46"/>
  <c r="AU38" i="11" s="1"/>
  <c r="F45" i="46"/>
  <c r="F44" i="46"/>
  <c r="AU23" i="11" s="1"/>
  <c r="F43" i="46"/>
  <c r="AU29" i="11" s="1"/>
  <c r="F42" i="46"/>
  <c r="F41" i="46"/>
  <c r="F40" i="46"/>
  <c r="AU36" i="11" s="1"/>
  <c r="F39" i="46"/>
  <c r="F38" i="46"/>
  <c r="F37" i="46"/>
  <c r="F36" i="46"/>
  <c r="F35" i="46"/>
  <c r="AU32" i="11" s="1"/>
  <c r="F34" i="46"/>
  <c r="F33" i="46"/>
  <c r="F32" i="46"/>
  <c r="AU59" i="11" s="1"/>
  <c r="F31" i="46"/>
  <c r="F30" i="46"/>
  <c r="F29" i="46"/>
  <c r="F28" i="46"/>
  <c r="AU56" i="11" s="1"/>
  <c r="F27" i="46"/>
  <c r="AU48" i="11" s="1"/>
  <c r="F26" i="46"/>
  <c r="F25" i="46"/>
  <c r="F24" i="46"/>
  <c r="AU51" i="11" s="1"/>
  <c r="F23" i="46"/>
  <c r="F22" i="46"/>
  <c r="AU49" i="11" s="1"/>
  <c r="F21" i="46"/>
  <c r="AU52" i="11" s="1"/>
  <c r="F20" i="46"/>
  <c r="AU54" i="11" s="1"/>
  <c r="F19" i="46"/>
  <c r="AU47" i="11" s="1"/>
  <c r="F18" i="46"/>
  <c r="AU50" i="11" s="1"/>
  <c r="F17" i="46"/>
  <c r="AU10" i="11" s="1"/>
  <c r="F16" i="46"/>
  <c r="AU12" i="11" s="1"/>
  <c r="F15" i="46"/>
  <c r="AU9" i="11" s="1"/>
  <c r="F14" i="46"/>
  <c r="AU11" i="11" s="1"/>
  <c r="F13" i="46"/>
  <c r="AU18" i="11" s="1"/>
  <c r="F12" i="46"/>
  <c r="AU19" i="11" s="1"/>
  <c r="F11" i="46"/>
  <c r="AU17" i="11" s="1"/>
  <c r="F10" i="46"/>
  <c r="F9" i="46"/>
  <c r="F8" i="46"/>
  <c r="AU15" i="11" s="1"/>
  <c r="F7" i="46"/>
  <c r="F6" i="46"/>
  <c r="F5" i="46"/>
  <c r="F4" i="46"/>
  <c r="F3" i="46"/>
  <c r="Y275" i="14" l="1"/>
  <c r="W251" i="13"/>
  <c r="Y258" i="13"/>
  <c r="V268" i="14"/>
  <c r="V275" i="14" s="1"/>
  <c r="O268" i="14"/>
  <c r="O275" i="14" s="1"/>
  <c r="H251" i="13"/>
  <c r="V258" i="13"/>
  <c r="H252" i="13"/>
  <c r="P247" i="13"/>
  <c r="P251" i="13" s="1"/>
  <c r="P248" i="13"/>
  <c r="O248" i="13"/>
  <c r="O247" i="13"/>
  <c r="O251" i="13" s="1"/>
  <c r="X247" i="13"/>
  <c r="X251" i="13" s="1"/>
  <c r="X248" i="13"/>
  <c r="W252" i="13"/>
  <c r="P263" i="14"/>
  <c r="P268" i="14" s="1"/>
  <c r="P264" i="14"/>
  <c r="P269" i="14" s="1"/>
  <c r="H264" i="14"/>
  <c r="H269" i="14" s="1"/>
  <c r="H263" i="14"/>
  <c r="H268" i="14" s="1"/>
  <c r="W264" i="14"/>
  <c r="W269" i="14" s="1"/>
  <c r="W263" i="14"/>
  <c r="W268" i="14" s="1"/>
  <c r="AU109" i="11"/>
  <c r="AU104" i="11"/>
  <c r="AU57" i="11"/>
  <c r="AU79" i="11"/>
  <c r="AU60" i="11"/>
  <c r="AU24" i="11"/>
  <c r="AU80" i="11"/>
  <c r="AU106" i="11"/>
  <c r="AU78" i="11"/>
  <c r="AU31" i="11"/>
  <c r="AU45" i="11"/>
  <c r="AU62" i="11"/>
  <c r="AU33" i="11"/>
  <c r="AU81" i="11"/>
  <c r="AU74" i="11"/>
  <c r="AU103" i="11"/>
  <c r="AU108" i="11"/>
  <c r="AU110" i="11"/>
  <c r="AU85" i="11"/>
  <c r="AU83" i="11"/>
  <c r="AU102" i="11"/>
  <c r="AU71" i="11"/>
  <c r="AU99" i="11"/>
  <c r="AU67" i="11"/>
  <c r="AU53" i="11"/>
  <c r="AU40" i="11"/>
  <c r="AU82" i="11"/>
  <c r="AU90" i="11"/>
  <c r="AU20" i="11"/>
  <c r="AU46" i="11"/>
  <c r="AU25" i="11"/>
  <c r="AU68" i="11"/>
  <c r="AU100" i="11"/>
  <c r="AU87" i="11"/>
  <c r="AU92" i="11"/>
  <c r="AU89" i="11"/>
  <c r="AU86" i="11"/>
  <c r="AU70" i="11"/>
  <c r="AU107" i="11"/>
  <c r="AU95" i="11"/>
  <c r="AU93" i="11"/>
  <c r="AB168" i="14"/>
  <c r="AB166" i="14"/>
  <c r="M287" i="44"/>
  <c r="N282" i="44"/>
  <c r="I282" i="44"/>
  <c r="H287" i="44"/>
  <c r="C282" i="44"/>
  <c r="D121" i="44"/>
  <c r="H121" i="44"/>
  <c r="M121" i="44"/>
  <c r="I121" i="44"/>
  <c r="I284" i="44"/>
  <c r="C284" i="44"/>
  <c r="N284" i="44"/>
  <c r="H123" i="44"/>
  <c r="I123" i="44"/>
  <c r="O123" i="44"/>
  <c r="R123" i="44" s="1"/>
  <c r="C126" i="17"/>
  <c r="C126" i="45"/>
  <c r="M127" i="17"/>
  <c r="G152" i="11"/>
  <c r="C127" i="45" s="1"/>
  <c r="V152" i="11"/>
  <c r="N127" i="45" s="1"/>
  <c r="M128" i="17"/>
  <c r="K196" i="14"/>
  <c r="M196" i="14" s="1"/>
  <c r="U206" i="14"/>
  <c r="AB170" i="14"/>
  <c r="AC170" i="14"/>
  <c r="AE170" i="14" s="1"/>
  <c r="M120" i="18"/>
  <c r="M127" i="18" s="1"/>
  <c r="H120" i="18"/>
  <c r="H127" i="18" s="1"/>
  <c r="D120" i="18"/>
  <c r="D127" i="18" s="1"/>
  <c r="I120" i="18"/>
  <c r="I127" i="18" s="1"/>
  <c r="O122" i="18"/>
  <c r="O129" i="18" s="1"/>
  <c r="W207" i="13"/>
  <c r="C121" i="18"/>
  <c r="C128" i="18" s="1"/>
  <c r="C159" i="18" s="1"/>
  <c r="G206" i="13"/>
  <c r="N121" i="18"/>
  <c r="N128" i="18" s="1"/>
  <c r="N159" i="18" s="1"/>
  <c r="V206" i="13"/>
  <c r="H122" i="18"/>
  <c r="H129" i="18" s="1"/>
  <c r="N207" i="13"/>
  <c r="I122" i="18"/>
  <c r="I129" i="18" s="1"/>
  <c r="O207" i="13"/>
  <c r="K37" i="21"/>
  <c r="K123" i="21" s="1"/>
  <c r="K166" i="21" s="1"/>
  <c r="AB182" i="14"/>
  <c r="AC182" i="14"/>
  <c r="AE182" i="14" s="1"/>
  <c r="J100" i="11"/>
  <c r="K100" i="11" s="1"/>
  <c r="AC100" i="11" s="1"/>
  <c r="AT100" i="11" s="1"/>
  <c r="M183" i="14"/>
  <c r="AC183" i="14"/>
  <c r="AE183" i="14" s="1"/>
  <c r="AC168" i="14"/>
  <c r="AE168" i="14" s="1"/>
  <c r="Z95" i="11"/>
  <c r="AB95" i="11" s="1"/>
  <c r="G209" i="14"/>
  <c r="C291" i="18"/>
  <c r="C298" i="18" s="1"/>
  <c r="P216" i="14"/>
  <c r="J286" i="44" s="1"/>
  <c r="I288" i="18"/>
  <c r="I295" i="18" s="1"/>
  <c r="O206" i="14"/>
  <c r="G208" i="14"/>
  <c r="C290" i="18"/>
  <c r="I289" i="18"/>
  <c r="I296" i="18" s="1"/>
  <c r="O207" i="14"/>
  <c r="H295" i="18"/>
  <c r="C289" i="18"/>
  <c r="C296" i="18" s="1"/>
  <c r="G207" i="14"/>
  <c r="H216" i="14"/>
  <c r="D286" i="44" s="1"/>
  <c r="H215" i="14"/>
  <c r="D285" i="44" s="1"/>
  <c r="C35" i="21"/>
  <c r="C121" i="21" s="1"/>
  <c r="C164" i="21" s="1"/>
  <c r="H297" i="18"/>
  <c r="Q214" i="14"/>
  <c r="P214" i="14"/>
  <c r="I93" i="11"/>
  <c r="H214" i="14"/>
  <c r="I290" i="18"/>
  <c r="I297" i="18" s="1"/>
  <c r="O208" i="14"/>
  <c r="G206" i="14"/>
  <c r="C288" i="18"/>
  <c r="C295" i="18" s="1"/>
  <c r="H296" i="18"/>
  <c r="I291" i="18"/>
  <c r="I298" i="18" s="1"/>
  <c r="O209" i="14"/>
  <c r="P215" i="14"/>
  <c r="J285" i="44" s="1"/>
  <c r="H298" i="18"/>
  <c r="K170" i="13"/>
  <c r="K184" i="13"/>
  <c r="M184" i="13" s="1"/>
  <c r="G153" i="11"/>
  <c r="C128" i="45" s="1"/>
  <c r="C287" i="18"/>
  <c r="C294" i="18" s="1"/>
  <c r="G205" i="14"/>
  <c r="I84" i="11"/>
  <c r="H212" i="14"/>
  <c r="I279" i="14" s="1"/>
  <c r="I287" i="18"/>
  <c r="I294" i="18" s="1"/>
  <c r="O205" i="14"/>
  <c r="Q212" i="14"/>
  <c r="P212" i="14"/>
  <c r="Q279" i="14" s="1"/>
  <c r="H294" i="18"/>
  <c r="M296" i="18"/>
  <c r="Z93" i="11"/>
  <c r="AB93" i="11" s="1"/>
  <c r="N288" i="18"/>
  <c r="N295" i="18" s="1"/>
  <c r="V206" i="14"/>
  <c r="V153" i="11"/>
  <c r="N128" i="45" s="1"/>
  <c r="Z171" i="14"/>
  <c r="H151" i="11"/>
  <c r="N289" i="18"/>
  <c r="N296" i="18" s="1"/>
  <c r="V207" i="14"/>
  <c r="AC166" i="14"/>
  <c r="AE166" i="14" s="1"/>
  <c r="W89" i="11"/>
  <c r="Z89" i="11" s="1"/>
  <c r="AB89" i="11" s="1"/>
  <c r="Z172" i="14"/>
  <c r="W214" i="14"/>
  <c r="Z176" i="14"/>
  <c r="W90" i="11"/>
  <c r="Z90" i="11" s="1"/>
  <c r="AB90" i="11" s="1"/>
  <c r="Z173" i="14"/>
  <c r="M295" i="18"/>
  <c r="W94" i="11"/>
  <c r="Z94" i="11" s="1"/>
  <c r="AB94" i="11" s="1"/>
  <c r="Z177" i="14"/>
  <c r="Z178" i="14"/>
  <c r="V209" i="14"/>
  <c r="N291" i="18"/>
  <c r="N298" i="18" s="1"/>
  <c r="W216" i="14"/>
  <c r="O286" i="44" s="1"/>
  <c r="R286" i="44" s="1"/>
  <c r="Z191" i="14"/>
  <c r="M298" i="18"/>
  <c r="U208" i="14"/>
  <c r="M290" i="18"/>
  <c r="V215" i="14"/>
  <c r="N285" i="44" s="1"/>
  <c r="R101" i="11"/>
  <c r="T101" i="11" s="1"/>
  <c r="V205" i="14"/>
  <c r="N287" i="18"/>
  <c r="N294" i="18" s="1"/>
  <c r="W212" i="14"/>
  <c r="X279" i="14" s="1"/>
  <c r="Z167" i="14"/>
  <c r="M294" i="18"/>
  <c r="T100" i="11"/>
  <c r="G37" i="21"/>
  <c r="H128" i="17"/>
  <c r="K36" i="21"/>
  <c r="P214" i="13"/>
  <c r="O153" i="11"/>
  <c r="I128" i="45" s="1"/>
  <c r="H214" i="13"/>
  <c r="W85" i="11"/>
  <c r="V85" i="11"/>
  <c r="G108" i="11"/>
  <c r="R176" i="13"/>
  <c r="K101" i="11"/>
  <c r="K176" i="13"/>
  <c r="W88" i="11"/>
  <c r="Z171" i="13"/>
  <c r="Z213" i="13" s="1"/>
  <c r="Z214" i="13"/>
  <c r="Z207" i="13" s="1"/>
  <c r="AB176" i="13"/>
  <c r="AB214" i="13" s="1"/>
  <c r="H89" i="11"/>
  <c r="W83" i="11"/>
  <c r="Z83" i="11" s="1"/>
  <c r="AB83" i="11" s="1"/>
  <c r="Z166" i="13"/>
  <c r="H90" i="11"/>
  <c r="H95" i="11"/>
  <c r="Q83" i="11"/>
  <c r="P83" i="11"/>
  <c r="O85" i="11"/>
  <c r="O151" i="11" s="1"/>
  <c r="I126" i="45" s="1"/>
  <c r="Q99" i="11"/>
  <c r="R99" i="11" s="1"/>
  <c r="T99" i="11" s="1"/>
  <c r="T182" i="13"/>
  <c r="T184" i="13"/>
  <c r="K87" i="11"/>
  <c r="R170" i="13"/>
  <c r="T170" i="13" s="1"/>
  <c r="H88" i="11"/>
  <c r="K182" i="13"/>
  <c r="Z168" i="13"/>
  <c r="R87" i="11"/>
  <c r="T87" i="11" s="1"/>
  <c r="J85" i="11"/>
  <c r="H94" i="11"/>
  <c r="J83" i="11"/>
  <c r="I83" i="11"/>
  <c r="K99" i="11"/>
  <c r="P84" i="11"/>
  <c r="U151" i="11"/>
  <c r="M126" i="45" s="1"/>
  <c r="G35" i="21"/>
  <c r="H126" i="17"/>
  <c r="V212" i="13"/>
  <c r="W262" i="13" s="1"/>
  <c r="W265" i="13" s="1"/>
  <c r="V84" i="11"/>
  <c r="I29" i="11"/>
  <c r="AC45" i="13"/>
  <c r="K45" i="14"/>
  <c r="J29" i="11"/>
  <c r="AD191" i="13"/>
  <c r="S54" i="23"/>
  <c r="AD45" i="13"/>
  <c r="T45" i="14"/>
  <c r="AB45" i="14"/>
  <c r="AD45" i="14"/>
  <c r="AB29" i="11"/>
  <c r="G175" i="17"/>
  <c r="L175" i="17"/>
  <c r="R175" i="17"/>
  <c r="S175" i="17"/>
  <c r="C175" i="17"/>
  <c r="U279" i="14" l="1"/>
  <c r="U282" i="14" s="1"/>
  <c r="H275" i="14"/>
  <c r="W275" i="14"/>
  <c r="P275" i="14"/>
  <c r="W258" i="13"/>
  <c r="H258" i="13"/>
  <c r="P252" i="13"/>
  <c r="P258" i="13" s="1"/>
  <c r="X252" i="13"/>
  <c r="X258" i="13" s="1"/>
  <c r="Q248" i="13"/>
  <c r="Q247" i="13"/>
  <c r="Q251" i="13" s="1"/>
  <c r="O252" i="13"/>
  <c r="O258" i="13" s="1"/>
  <c r="I248" i="13"/>
  <c r="I247" i="13"/>
  <c r="U263" i="14"/>
  <c r="U268" i="14" s="1"/>
  <c r="U264" i="14"/>
  <c r="U269" i="14" s="1"/>
  <c r="X264" i="14"/>
  <c r="X269" i="14" s="1"/>
  <c r="X263" i="14"/>
  <c r="X268" i="14" s="1"/>
  <c r="I264" i="14"/>
  <c r="I269" i="14" s="1"/>
  <c r="I263" i="14"/>
  <c r="Q263" i="14"/>
  <c r="Q268" i="14" s="1"/>
  <c r="Q264" i="14"/>
  <c r="Q269" i="14" s="1"/>
  <c r="C287" i="44"/>
  <c r="I287" i="44"/>
  <c r="O282" i="44"/>
  <c r="R282" i="44" s="1"/>
  <c r="J282" i="44"/>
  <c r="K282" i="44"/>
  <c r="N287" i="44"/>
  <c r="D282" i="44"/>
  <c r="N121" i="44"/>
  <c r="K284" i="44"/>
  <c r="J284" i="44"/>
  <c r="O284" i="44"/>
  <c r="R284" i="44" s="1"/>
  <c r="D284" i="44"/>
  <c r="D123" i="44"/>
  <c r="J123" i="44"/>
  <c r="AB168" i="13"/>
  <c r="AB166" i="13"/>
  <c r="M170" i="13"/>
  <c r="D35" i="21"/>
  <c r="D121" i="21" s="1"/>
  <c r="D164" i="21" s="1"/>
  <c r="D126" i="45"/>
  <c r="Z213" i="14"/>
  <c r="Z206" i="14" s="1"/>
  <c r="H152" i="11"/>
  <c r="D127" i="45" s="1"/>
  <c r="W152" i="11"/>
  <c r="O127" i="45" s="1"/>
  <c r="R127" i="45" s="1"/>
  <c r="I439" i="18"/>
  <c r="N439" i="18"/>
  <c r="M439" i="18"/>
  <c r="H439" i="18"/>
  <c r="C439" i="18"/>
  <c r="R122" i="18"/>
  <c r="R129" i="18" s="1"/>
  <c r="C36" i="21"/>
  <c r="C122" i="21" s="1"/>
  <c r="C165" i="21" s="1"/>
  <c r="AE100" i="11"/>
  <c r="C37" i="21"/>
  <c r="C123" i="21" s="1"/>
  <c r="C166" i="21" s="1"/>
  <c r="H35" i="21"/>
  <c r="H121" i="21" s="1"/>
  <c r="H164" i="21" s="1"/>
  <c r="K35" i="21"/>
  <c r="K121" i="21" s="1"/>
  <c r="K164" i="21" s="1"/>
  <c r="M126" i="17"/>
  <c r="L36" i="21"/>
  <c r="L122" i="21" s="1"/>
  <c r="L165" i="21" s="1"/>
  <c r="N127" i="17"/>
  <c r="N134" i="17" s="1"/>
  <c r="L37" i="21"/>
  <c r="L123" i="21" s="1"/>
  <c r="L166" i="21" s="1"/>
  <c r="N128" i="17"/>
  <c r="R196" i="14"/>
  <c r="Q216" i="14"/>
  <c r="Z110" i="11"/>
  <c r="AB110" i="11" s="1"/>
  <c r="M135" i="17"/>
  <c r="M100" i="11"/>
  <c r="J121" i="18"/>
  <c r="J128" i="18" s="1"/>
  <c r="P206" i="13"/>
  <c r="O121" i="18"/>
  <c r="O128" i="18" s="1"/>
  <c r="O159" i="18" s="1"/>
  <c r="W206" i="13"/>
  <c r="N120" i="18"/>
  <c r="N127" i="18" s="1"/>
  <c r="D121" i="18"/>
  <c r="D128" i="18" s="1"/>
  <c r="H206" i="13"/>
  <c r="D122" i="18"/>
  <c r="D129" i="18" s="1"/>
  <c r="H207" i="13"/>
  <c r="I121" i="18"/>
  <c r="I128" i="18" s="1"/>
  <c r="I159" i="18" s="1"/>
  <c r="O206" i="13"/>
  <c r="J122" i="18"/>
  <c r="J129" i="18" s="1"/>
  <c r="P207" i="13"/>
  <c r="C127" i="17"/>
  <c r="C134" i="17" s="1"/>
  <c r="Z85" i="11"/>
  <c r="AB85" i="11" s="1"/>
  <c r="V151" i="11"/>
  <c r="N126" i="45" s="1"/>
  <c r="C128" i="17"/>
  <c r="C135" i="17" s="1"/>
  <c r="H153" i="11"/>
  <c r="D128" i="45" s="1"/>
  <c r="R83" i="11"/>
  <c r="T83" i="11" s="1"/>
  <c r="K289" i="18"/>
  <c r="K296" i="18" s="1"/>
  <c r="Q207" i="14"/>
  <c r="K288" i="18"/>
  <c r="K295" i="18" s="1"/>
  <c r="Q206" i="14"/>
  <c r="H206" i="14"/>
  <c r="D288" i="18"/>
  <c r="P208" i="14"/>
  <c r="J290" i="18"/>
  <c r="J297" i="18" s="1"/>
  <c r="R176" i="14"/>
  <c r="H207" i="14"/>
  <c r="D289" i="18"/>
  <c r="H208" i="14"/>
  <c r="D290" i="18"/>
  <c r="D297" i="18" s="1"/>
  <c r="Q215" i="14"/>
  <c r="K285" i="44" s="1"/>
  <c r="L285" i="44" s="1"/>
  <c r="R189" i="14"/>
  <c r="I214" i="14"/>
  <c r="I215" i="14"/>
  <c r="E285" i="44" s="1"/>
  <c r="H209" i="14"/>
  <c r="D291" i="18"/>
  <c r="C297" i="18"/>
  <c r="R190" i="14"/>
  <c r="P207" i="14"/>
  <c r="J289" i="18"/>
  <c r="J288" i="18"/>
  <c r="J295" i="18" s="1"/>
  <c r="P206" i="14"/>
  <c r="I216" i="14"/>
  <c r="E286" i="44" s="1"/>
  <c r="P209" i="14"/>
  <c r="J291" i="18"/>
  <c r="J298" i="18" s="1"/>
  <c r="R171" i="14"/>
  <c r="R213" i="14" s="1"/>
  <c r="K166" i="13"/>
  <c r="M166" i="13" s="1"/>
  <c r="AC170" i="13"/>
  <c r="AE170" i="13" s="1"/>
  <c r="W153" i="11"/>
  <c r="O128" i="45" s="1"/>
  <c r="R128" i="45" s="1"/>
  <c r="AB153" i="11"/>
  <c r="Q205" i="14"/>
  <c r="K287" i="18"/>
  <c r="K294" i="18" s="1"/>
  <c r="H205" i="14"/>
  <c r="D287" i="18"/>
  <c r="J84" i="11"/>
  <c r="J151" i="11" s="1"/>
  <c r="F126" i="45" s="1"/>
  <c r="I212" i="14"/>
  <c r="J279" i="14" s="1"/>
  <c r="D126" i="17"/>
  <c r="R167" i="14"/>
  <c r="P205" i="14"/>
  <c r="J287" i="18"/>
  <c r="J294" i="18" s="1"/>
  <c r="AB173" i="14"/>
  <c r="AC173" i="14"/>
  <c r="AE173" i="14" s="1"/>
  <c r="AB178" i="14"/>
  <c r="AC178" i="14"/>
  <c r="AE178" i="14" s="1"/>
  <c r="Z214" i="14"/>
  <c r="Z207" i="14" s="1"/>
  <c r="AB176" i="14"/>
  <c r="O289" i="18"/>
  <c r="O296" i="18" s="1"/>
  <c r="W207" i="14"/>
  <c r="AB171" i="14"/>
  <c r="Z153" i="11"/>
  <c r="AB172" i="14"/>
  <c r="AC172" i="14"/>
  <c r="AE172" i="14" s="1"/>
  <c r="W206" i="14"/>
  <c r="O288" i="18"/>
  <c r="O295" i="18" s="1"/>
  <c r="AB177" i="14"/>
  <c r="AC177" i="14"/>
  <c r="AE177" i="14" s="1"/>
  <c r="K83" i="11"/>
  <c r="M83" i="11" s="1"/>
  <c r="Z216" i="14"/>
  <c r="Z209" i="14" s="1"/>
  <c r="AB191" i="14"/>
  <c r="AB216" i="14" s="1"/>
  <c r="AB209" i="14" s="1"/>
  <c r="AC191" i="14"/>
  <c r="O291" i="18"/>
  <c r="W209" i="14"/>
  <c r="N290" i="18"/>
  <c r="N297" i="18" s="1"/>
  <c r="V208" i="14"/>
  <c r="W215" i="14"/>
  <c r="O285" i="44" s="1"/>
  <c r="R285" i="44" s="1"/>
  <c r="Z189" i="14"/>
  <c r="M297" i="18"/>
  <c r="I126" i="17"/>
  <c r="Z212" i="14"/>
  <c r="Z205" i="14" s="1"/>
  <c r="AB167" i="14"/>
  <c r="AB212" i="14" s="1"/>
  <c r="AB205" i="14" s="1"/>
  <c r="W205" i="14"/>
  <c r="O287" i="18"/>
  <c r="I128" i="17"/>
  <c r="I135" i="17" s="1"/>
  <c r="H37" i="21"/>
  <c r="H123" i="21" s="1"/>
  <c r="H166" i="21" s="1"/>
  <c r="J89" i="11"/>
  <c r="I89" i="11"/>
  <c r="Z206" i="13"/>
  <c r="AB171" i="13"/>
  <c r="AB213" i="13" s="1"/>
  <c r="R94" i="11"/>
  <c r="T94" i="11" s="1"/>
  <c r="M134" i="17"/>
  <c r="J95" i="11"/>
  <c r="I95" i="11"/>
  <c r="J90" i="11"/>
  <c r="I90" i="11"/>
  <c r="K122" i="21"/>
  <c r="K165" i="21" s="1"/>
  <c r="J94" i="11"/>
  <c r="I94" i="11"/>
  <c r="M176" i="13"/>
  <c r="AC176" i="13"/>
  <c r="H108" i="11"/>
  <c r="T176" i="13"/>
  <c r="R93" i="11"/>
  <c r="Q214" i="13"/>
  <c r="Q85" i="11"/>
  <c r="P85" i="11"/>
  <c r="M101" i="11"/>
  <c r="AC101" i="11"/>
  <c r="AT101" i="11" s="1"/>
  <c r="P212" i="13"/>
  <c r="Q262" i="13" s="1"/>
  <c r="Q265" i="13" s="1"/>
  <c r="N108" i="11"/>
  <c r="I214" i="13"/>
  <c r="Z88" i="11"/>
  <c r="Z152" i="11" s="1"/>
  <c r="H135" i="17"/>
  <c r="M99" i="11"/>
  <c r="AC99" i="11"/>
  <c r="AT99" i="11" s="1"/>
  <c r="I88" i="11"/>
  <c r="AC182" i="13"/>
  <c r="AE182" i="13" s="1"/>
  <c r="M182" i="13"/>
  <c r="M87" i="11"/>
  <c r="AC87" i="11"/>
  <c r="AT87" i="11" s="1"/>
  <c r="R166" i="13"/>
  <c r="T166" i="13" s="1"/>
  <c r="J93" i="11"/>
  <c r="AC184" i="13"/>
  <c r="AE184" i="13" s="1"/>
  <c r="G123" i="21"/>
  <c r="G166" i="21" s="1"/>
  <c r="J212" i="13"/>
  <c r="N262" i="13" s="1"/>
  <c r="W212" i="13"/>
  <c r="X262" i="13" s="1"/>
  <c r="X265" i="13" s="1"/>
  <c r="W84" i="11"/>
  <c r="W151" i="11" s="1"/>
  <c r="O126" i="45" s="1"/>
  <c r="Z167" i="13"/>
  <c r="Q84" i="11"/>
  <c r="R167" i="13"/>
  <c r="G121" i="21"/>
  <c r="G164" i="21" s="1"/>
  <c r="K167" i="13"/>
  <c r="M45" i="13"/>
  <c r="AE45" i="13"/>
  <c r="AC45" i="14"/>
  <c r="AE45" i="14" s="1"/>
  <c r="M45" i="14"/>
  <c r="K29" i="11"/>
  <c r="U275" i="14" l="1"/>
  <c r="X275" i="14"/>
  <c r="Q275" i="14"/>
  <c r="I252" i="13"/>
  <c r="Q252" i="13"/>
  <c r="Q258" i="13" s="1"/>
  <c r="U247" i="13"/>
  <c r="U251" i="13" s="1"/>
  <c r="U248" i="13"/>
  <c r="U252" i="13" s="1"/>
  <c r="J248" i="13"/>
  <c r="J247" i="13"/>
  <c r="J263" i="14"/>
  <c r="J264" i="14"/>
  <c r="J269" i="14" s="1"/>
  <c r="J287" i="44"/>
  <c r="L282" i="44"/>
  <c r="L284" i="44"/>
  <c r="D287" i="44"/>
  <c r="E282" i="44"/>
  <c r="O121" i="44"/>
  <c r="R121" i="44" s="1"/>
  <c r="J121" i="44"/>
  <c r="F121" i="44"/>
  <c r="E284" i="44"/>
  <c r="E123" i="44"/>
  <c r="K123" i="44"/>
  <c r="L123" i="44" s="1"/>
  <c r="K291" i="18"/>
  <c r="K298" i="18" s="1"/>
  <c r="K286" i="44"/>
  <c r="L286" i="44" s="1"/>
  <c r="O287" i="44"/>
  <c r="R287" i="44"/>
  <c r="R126" i="45"/>
  <c r="AB213" i="14"/>
  <c r="AB206" i="14" s="1"/>
  <c r="I152" i="11"/>
  <c r="E127" i="45" s="1"/>
  <c r="C165" i="17"/>
  <c r="M165" i="17"/>
  <c r="K439" i="18"/>
  <c r="J159" i="18"/>
  <c r="D159" i="18"/>
  <c r="O439" i="18"/>
  <c r="AE101" i="11"/>
  <c r="D37" i="21"/>
  <c r="D123" i="21" s="1"/>
  <c r="D166" i="21" s="1"/>
  <c r="AE99" i="11"/>
  <c r="AE87" i="11"/>
  <c r="Q209" i="14"/>
  <c r="L35" i="21"/>
  <c r="L121" i="21" s="1"/>
  <c r="L164" i="21" s="1"/>
  <c r="N126" i="17"/>
  <c r="M36" i="21"/>
  <c r="M122" i="21" s="1"/>
  <c r="M165" i="21" s="1"/>
  <c r="R165" i="21" s="1"/>
  <c r="O127" i="17"/>
  <c r="O134" i="17" s="1"/>
  <c r="N135" i="17"/>
  <c r="N165" i="17" s="1"/>
  <c r="M35" i="21"/>
  <c r="M121" i="21" s="1"/>
  <c r="M164" i="21" s="1"/>
  <c r="O126" i="17"/>
  <c r="M37" i="21"/>
  <c r="M123" i="21" s="1"/>
  <c r="M166" i="21" s="1"/>
  <c r="R166" i="21" s="1"/>
  <c r="O128" i="17"/>
  <c r="O135" i="17" s="1"/>
  <c r="R121" i="18"/>
  <c r="R128" i="18" s="1"/>
  <c r="R159" i="18" s="1"/>
  <c r="T196" i="14"/>
  <c r="AC196" i="14"/>
  <c r="AE196" i="14" s="1"/>
  <c r="J108" i="11"/>
  <c r="K110" i="11"/>
  <c r="D128" i="17"/>
  <c r="D135" i="17" s="1"/>
  <c r="F120" i="18"/>
  <c r="F127" i="18" s="1"/>
  <c r="E122" i="18"/>
  <c r="E129" i="18" s="1"/>
  <c r="I207" i="13"/>
  <c r="O120" i="18"/>
  <c r="O127" i="18" s="1"/>
  <c r="E121" i="18"/>
  <c r="E128" i="18" s="1"/>
  <c r="I206" i="13"/>
  <c r="J120" i="18"/>
  <c r="J127" i="18" s="1"/>
  <c r="K122" i="18"/>
  <c r="K129" i="18" s="1"/>
  <c r="Q207" i="13"/>
  <c r="R85" i="11"/>
  <c r="T85" i="11" s="1"/>
  <c r="Q151" i="11"/>
  <c r="K126" i="45" s="1"/>
  <c r="K173" i="13"/>
  <c r="M173" i="13" s="1"/>
  <c r="R90" i="11"/>
  <c r="T90" i="11" s="1"/>
  <c r="I153" i="11"/>
  <c r="E128" i="45" s="1"/>
  <c r="L288" i="18"/>
  <c r="L295" i="18" s="1"/>
  <c r="J215" i="14"/>
  <c r="F285" i="44" s="1"/>
  <c r="G285" i="44" s="1"/>
  <c r="S285" i="44" s="1"/>
  <c r="K189" i="14"/>
  <c r="AC189" i="14" s="1"/>
  <c r="Q208" i="14"/>
  <c r="K290" i="18"/>
  <c r="T176" i="14"/>
  <c r="R214" i="14"/>
  <c r="R207" i="14" s="1"/>
  <c r="AB214" i="14"/>
  <c r="AB207" i="14" s="1"/>
  <c r="R216" i="14"/>
  <c r="R209" i="14" s="1"/>
  <c r="T190" i="14"/>
  <c r="D298" i="18"/>
  <c r="E289" i="18"/>
  <c r="E296" i="18" s="1"/>
  <c r="I207" i="14"/>
  <c r="E288" i="18"/>
  <c r="E295" i="18" s="1"/>
  <c r="I206" i="14"/>
  <c r="E291" i="18"/>
  <c r="E298" i="18" s="1"/>
  <c r="I209" i="14"/>
  <c r="J296" i="18"/>
  <c r="J439" i="18" s="1"/>
  <c r="L289" i="18"/>
  <c r="L296" i="18" s="1"/>
  <c r="J214" i="14"/>
  <c r="K176" i="14"/>
  <c r="K171" i="14"/>
  <c r="K213" i="14" s="1"/>
  <c r="D296" i="18"/>
  <c r="T171" i="14"/>
  <c r="R206" i="14"/>
  <c r="J216" i="14"/>
  <c r="F286" i="44" s="1"/>
  <c r="G286" i="44" s="1"/>
  <c r="K190" i="14"/>
  <c r="I208" i="14"/>
  <c r="E290" i="18"/>
  <c r="T189" i="14"/>
  <c r="T215" i="14" s="1"/>
  <c r="T208" i="14" s="1"/>
  <c r="R215" i="14"/>
  <c r="R208" i="14" s="1"/>
  <c r="D295" i="18"/>
  <c r="K178" i="13"/>
  <c r="R168" i="13"/>
  <c r="T168" i="13" s="1"/>
  <c r="J127" i="17"/>
  <c r="J134" i="17" s="1"/>
  <c r="K84" i="11"/>
  <c r="M84" i="11" s="1"/>
  <c r="R288" i="18"/>
  <c r="R295" i="18" s="1"/>
  <c r="K94" i="11"/>
  <c r="AC94" i="11" s="1"/>
  <c r="K90" i="11"/>
  <c r="M90" i="11" s="1"/>
  <c r="J212" i="14"/>
  <c r="K167" i="14"/>
  <c r="L287" i="18"/>
  <c r="L294" i="18" s="1"/>
  <c r="I205" i="14"/>
  <c r="E287" i="18"/>
  <c r="E294" i="18" s="1"/>
  <c r="D294" i="18"/>
  <c r="T167" i="14"/>
  <c r="T212" i="14" s="1"/>
  <c r="T205" i="14" s="1"/>
  <c r="R212" i="14"/>
  <c r="R205" i="14" s="1"/>
  <c r="R289" i="18"/>
  <c r="AC83" i="11"/>
  <c r="AT83" i="11" s="1"/>
  <c r="K95" i="11"/>
  <c r="M95" i="11" s="1"/>
  <c r="O298" i="18"/>
  <c r="R291" i="18"/>
  <c r="AE191" i="14"/>
  <c r="Z215" i="14"/>
  <c r="Z208" i="14" s="1"/>
  <c r="AB189" i="14"/>
  <c r="AB215" i="14" s="1"/>
  <c r="AB208" i="14" s="1"/>
  <c r="O290" i="18"/>
  <c r="W208" i="14"/>
  <c r="O294" i="18"/>
  <c r="R287" i="18"/>
  <c r="R173" i="13"/>
  <c r="T173" i="13" s="1"/>
  <c r="K89" i="11"/>
  <c r="I108" i="11"/>
  <c r="AE176" i="13"/>
  <c r="AB88" i="11"/>
  <c r="AB152" i="11" s="1"/>
  <c r="I127" i="17"/>
  <c r="I134" i="17" s="1"/>
  <c r="I165" i="17" s="1"/>
  <c r="H36" i="21"/>
  <c r="H122" i="21" s="1"/>
  <c r="H165" i="21" s="1"/>
  <c r="T93" i="11"/>
  <c r="R89" i="11"/>
  <c r="R172" i="13"/>
  <c r="T172" i="13" s="1"/>
  <c r="AC166" i="13"/>
  <c r="AE166" i="13" s="1"/>
  <c r="T177" i="13"/>
  <c r="J88" i="11"/>
  <c r="K171" i="13"/>
  <c r="O108" i="11"/>
  <c r="J153" i="11"/>
  <c r="F128" i="45" s="1"/>
  <c r="K93" i="11"/>
  <c r="Q212" i="13"/>
  <c r="U262" i="13" s="1"/>
  <c r="J214" i="13"/>
  <c r="P151" i="11"/>
  <c r="J126" i="45" s="1"/>
  <c r="V108" i="11"/>
  <c r="Q153" i="11"/>
  <c r="K128" i="45" s="1"/>
  <c r="K177" i="13"/>
  <c r="P153" i="11"/>
  <c r="J128" i="45" s="1"/>
  <c r="K172" i="13"/>
  <c r="D127" i="17"/>
  <c r="D36" i="21"/>
  <c r="R84" i="11"/>
  <c r="Z212" i="13"/>
  <c r="AB167" i="13"/>
  <c r="AB212" i="13" s="1"/>
  <c r="Z84" i="11"/>
  <c r="T167" i="13"/>
  <c r="AC167" i="13"/>
  <c r="M167" i="13"/>
  <c r="F35" i="21"/>
  <c r="F121" i="21" s="1"/>
  <c r="F164" i="21" s="1"/>
  <c r="F126" i="17"/>
  <c r="AC29" i="11"/>
  <c r="M29" i="11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Y197" i="14"/>
  <c r="X197" i="14"/>
  <c r="Y197" i="13"/>
  <c r="X197" i="13"/>
  <c r="F196" i="13"/>
  <c r="E196" i="13"/>
  <c r="D196" i="13"/>
  <c r="C196" i="13"/>
  <c r="B196" i="13"/>
  <c r="CA258" i="14"/>
  <c r="CB258" i="14"/>
  <c r="CC258" i="14"/>
  <c r="CD258" i="14"/>
  <c r="CA260" i="14"/>
  <c r="CB260" i="14"/>
  <c r="CC260" i="14"/>
  <c r="CD260" i="14"/>
  <c r="CB232" i="14"/>
  <c r="CC232" i="14"/>
  <c r="CD232" i="14"/>
  <c r="CA232" i="14"/>
  <c r="N279" i="14" l="1"/>
  <c r="N282" i="14" s="1"/>
  <c r="U258" i="13"/>
  <c r="J252" i="13"/>
  <c r="N248" i="13"/>
  <c r="N247" i="13"/>
  <c r="N251" i="13" s="1"/>
  <c r="N263" i="14"/>
  <c r="N268" i="14" s="1"/>
  <c r="N264" i="14"/>
  <c r="N269" i="14" s="1"/>
  <c r="E287" i="44"/>
  <c r="L287" i="44"/>
  <c r="F282" i="44"/>
  <c r="G282" i="44" s="1"/>
  <c r="S282" i="44" s="1"/>
  <c r="K121" i="44"/>
  <c r="L121" i="44" s="1"/>
  <c r="F284" i="44"/>
  <c r="G284" i="44" s="1"/>
  <c r="F123" i="44"/>
  <c r="G123" i="44" s="1"/>
  <c r="S123" i="44" s="1"/>
  <c r="AT94" i="11"/>
  <c r="AE94" i="11"/>
  <c r="K287" i="44"/>
  <c r="L291" i="18"/>
  <c r="L298" i="18" s="1"/>
  <c r="S286" i="44"/>
  <c r="L128" i="45"/>
  <c r="L126" i="45"/>
  <c r="G128" i="45"/>
  <c r="T213" i="14"/>
  <c r="T206" i="14" s="1"/>
  <c r="K213" i="13"/>
  <c r="K206" i="13" s="1"/>
  <c r="J152" i="11"/>
  <c r="F127" i="45" s="1"/>
  <c r="G127" i="45" s="1"/>
  <c r="M178" i="13"/>
  <c r="AC178" i="13"/>
  <c r="AE178" i="13" s="1"/>
  <c r="O165" i="17"/>
  <c r="T214" i="14"/>
  <c r="T207" i="14" s="1"/>
  <c r="D439" i="18"/>
  <c r="E439" i="18"/>
  <c r="L439" i="18"/>
  <c r="E159" i="18"/>
  <c r="AE83" i="11"/>
  <c r="E36" i="21"/>
  <c r="E122" i="21" s="1"/>
  <c r="E165" i="21" s="1"/>
  <c r="E128" i="17"/>
  <c r="E135" i="17" s="1"/>
  <c r="J35" i="21"/>
  <c r="J121" i="21" s="1"/>
  <c r="J164" i="21" s="1"/>
  <c r="R164" i="21"/>
  <c r="R36" i="21"/>
  <c r="R122" i="21" s="1"/>
  <c r="T216" i="14"/>
  <c r="T209" i="14" s="1"/>
  <c r="R37" i="21"/>
  <c r="R123" i="21" s="1"/>
  <c r="R128" i="17"/>
  <c r="R135" i="17" s="1"/>
  <c r="R35" i="21"/>
  <c r="R121" i="21" s="1"/>
  <c r="R127" i="17"/>
  <c r="R134" i="17" s="1"/>
  <c r="R110" i="11"/>
  <c r="T110" i="11" s="1"/>
  <c r="M110" i="11"/>
  <c r="K120" i="18"/>
  <c r="K127" i="18" s="1"/>
  <c r="F121" i="18"/>
  <c r="F128" i="18" s="1"/>
  <c r="J206" i="13"/>
  <c r="R120" i="18"/>
  <c r="R127" i="18" s="1"/>
  <c r="K121" i="18"/>
  <c r="Q206" i="13"/>
  <c r="F122" i="18"/>
  <c r="F129" i="18" s="1"/>
  <c r="J207" i="13"/>
  <c r="L122" i="18"/>
  <c r="L129" i="18" s="1"/>
  <c r="K126" i="17"/>
  <c r="I36" i="21"/>
  <c r="I122" i="21" s="1"/>
  <c r="I165" i="21" s="1"/>
  <c r="E127" i="17"/>
  <c r="E134" i="17" s="1"/>
  <c r="AC90" i="11"/>
  <c r="AT90" i="11" s="1"/>
  <c r="M94" i="11"/>
  <c r="E37" i="21"/>
  <c r="E123" i="21" s="1"/>
  <c r="E166" i="21" s="1"/>
  <c r="E297" i="18"/>
  <c r="M171" i="14"/>
  <c r="K206" i="14"/>
  <c r="AC171" i="14"/>
  <c r="AC213" i="14" s="1"/>
  <c r="K297" i="18"/>
  <c r="L290" i="18"/>
  <c r="L297" i="18" s="1"/>
  <c r="J206" i="14"/>
  <c r="F288" i="18"/>
  <c r="F295" i="18" s="1"/>
  <c r="M190" i="14"/>
  <c r="M216" i="14" s="1"/>
  <c r="M209" i="14" s="1"/>
  <c r="K216" i="14"/>
  <c r="K209" i="14" s="1"/>
  <c r="M176" i="14"/>
  <c r="K214" i="14"/>
  <c r="K207" i="14" s="1"/>
  <c r="AC176" i="14"/>
  <c r="AC190" i="14"/>
  <c r="M189" i="14"/>
  <c r="M215" i="14" s="1"/>
  <c r="M208" i="14" s="1"/>
  <c r="K215" i="14"/>
  <c r="K208" i="14" s="1"/>
  <c r="F291" i="18"/>
  <c r="F298" i="18" s="1"/>
  <c r="J209" i="14"/>
  <c r="J207" i="14"/>
  <c r="F289" i="18"/>
  <c r="F296" i="18" s="1"/>
  <c r="F290" i="18"/>
  <c r="F297" i="18" s="1"/>
  <c r="J208" i="14"/>
  <c r="R212" i="13"/>
  <c r="AC173" i="13"/>
  <c r="AE173" i="13" s="1"/>
  <c r="T212" i="13"/>
  <c r="K108" i="11"/>
  <c r="M108" i="11" s="1"/>
  <c r="R95" i="11"/>
  <c r="T95" i="11" s="1"/>
  <c r="T153" i="11" s="1"/>
  <c r="M167" i="14"/>
  <c r="M212" i="14" s="1"/>
  <c r="M205" i="14" s="1"/>
  <c r="K212" i="14"/>
  <c r="K205" i="14" s="1"/>
  <c r="AC167" i="14"/>
  <c r="F287" i="18"/>
  <c r="J205" i="14"/>
  <c r="K127" i="17"/>
  <c r="K134" i="17" s="1"/>
  <c r="R296" i="18"/>
  <c r="R439" i="18" s="1"/>
  <c r="R298" i="18"/>
  <c r="O297" i="18"/>
  <c r="R290" i="18"/>
  <c r="AC215" i="14"/>
  <c r="AC208" i="14" s="1"/>
  <c r="AE189" i="14"/>
  <c r="AE215" i="14" s="1"/>
  <c r="R294" i="18"/>
  <c r="T89" i="11"/>
  <c r="D122" i="21"/>
  <c r="D165" i="21" s="1"/>
  <c r="W108" i="11"/>
  <c r="Z108" i="11" s="1"/>
  <c r="AB108" i="11" s="1"/>
  <c r="Z191" i="13"/>
  <c r="Q108" i="11"/>
  <c r="P108" i="11"/>
  <c r="M171" i="13"/>
  <c r="AC172" i="13"/>
  <c r="AE172" i="13" s="1"/>
  <c r="M172" i="13"/>
  <c r="K88" i="11"/>
  <c r="K152" i="11" s="1"/>
  <c r="D134" i="17"/>
  <c r="D165" i="17" s="1"/>
  <c r="J37" i="21"/>
  <c r="J123" i="21" s="1"/>
  <c r="J166" i="21" s="1"/>
  <c r="K128" i="17"/>
  <c r="K135" i="17" s="1"/>
  <c r="J128" i="17"/>
  <c r="I37" i="21"/>
  <c r="I35" i="21"/>
  <c r="I121" i="21" s="1"/>
  <c r="I164" i="21" s="1"/>
  <c r="J126" i="17"/>
  <c r="K191" i="13"/>
  <c r="M177" i="13"/>
  <c r="K214" i="13"/>
  <c r="K207" i="13" s="1"/>
  <c r="AC177" i="13"/>
  <c r="M89" i="11"/>
  <c r="AC89" i="11"/>
  <c r="AT89" i="11" s="1"/>
  <c r="F37" i="21"/>
  <c r="F123" i="21" s="1"/>
  <c r="F166" i="21" s="1"/>
  <c r="F128" i="17"/>
  <c r="F135" i="17" s="1"/>
  <c r="T178" i="13"/>
  <c r="T214" i="13" s="1"/>
  <c r="R214" i="13"/>
  <c r="R207" i="13" s="1"/>
  <c r="AC93" i="11"/>
  <c r="AT93" i="11" s="1"/>
  <c r="K153" i="11"/>
  <c r="M93" i="11"/>
  <c r="AB84" i="11"/>
  <c r="AB151" i="11" s="1"/>
  <c r="Z151" i="11"/>
  <c r="AC84" i="11"/>
  <c r="AT84" i="11" s="1"/>
  <c r="AE167" i="13"/>
  <c r="T84" i="11"/>
  <c r="T151" i="11" s="1"/>
  <c r="R151" i="11"/>
  <c r="AA196" i="13"/>
  <c r="AT29" i="11"/>
  <c r="AE29" i="11"/>
  <c r="S196" i="13"/>
  <c r="L196" i="13"/>
  <c r="G79" i="13"/>
  <c r="N252" i="13" l="1"/>
  <c r="F287" i="44"/>
  <c r="AB191" i="13"/>
  <c r="S128" i="45"/>
  <c r="S284" i="44"/>
  <c r="G287" i="44"/>
  <c r="F127" i="17"/>
  <c r="F134" i="17" s="1"/>
  <c r="F165" i="17" s="1"/>
  <c r="F36" i="21"/>
  <c r="F122" i="21" s="1"/>
  <c r="F165" i="21" s="1"/>
  <c r="P165" i="21" s="1"/>
  <c r="M213" i="14"/>
  <c r="M206" i="14" s="1"/>
  <c r="M213" i="13"/>
  <c r="K165" i="17"/>
  <c r="E165" i="17"/>
  <c r="R165" i="17"/>
  <c r="M214" i="13"/>
  <c r="M214" i="14"/>
  <c r="M207" i="14" s="1"/>
  <c r="F439" i="18"/>
  <c r="F159" i="18"/>
  <c r="AE90" i="11"/>
  <c r="AE89" i="11"/>
  <c r="AC110" i="11"/>
  <c r="AT110" i="11" s="1"/>
  <c r="G113" i="11"/>
  <c r="N113" i="11"/>
  <c r="L120" i="18"/>
  <c r="L127" i="18" s="1"/>
  <c r="G122" i="18"/>
  <c r="G129" i="18" s="1"/>
  <c r="G121" i="18"/>
  <c r="G128" i="18" s="1"/>
  <c r="K128" i="18"/>
  <c r="K159" i="18" s="1"/>
  <c r="AC95" i="11"/>
  <c r="AT95" i="11" s="1"/>
  <c r="L126" i="17"/>
  <c r="M153" i="11"/>
  <c r="G289" i="18"/>
  <c r="G296" i="18" s="1"/>
  <c r="J36" i="21"/>
  <c r="G291" i="18"/>
  <c r="G290" i="18"/>
  <c r="G297" i="18" s="1"/>
  <c r="AE190" i="14"/>
  <c r="AE216" i="14" s="1"/>
  <c r="AC216" i="14"/>
  <c r="AC209" i="14" s="1"/>
  <c r="AC206" i="14"/>
  <c r="AE171" i="14"/>
  <c r="AE213" i="14" s="1"/>
  <c r="AC214" i="14"/>
  <c r="AC207" i="14" s="1"/>
  <c r="AE176" i="14"/>
  <c r="AE214" i="14" s="1"/>
  <c r="G288" i="18"/>
  <c r="T191" i="13"/>
  <c r="R153" i="11"/>
  <c r="R108" i="11"/>
  <c r="T108" i="11" s="1"/>
  <c r="G128" i="17"/>
  <c r="G135" i="17" s="1"/>
  <c r="AE167" i="14"/>
  <c r="AE212" i="14" s="1"/>
  <c r="AC212" i="14"/>
  <c r="AC205" i="14" s="1"/>
  <c r="F294" i="18"/>
  <c r="G287" i="18"/>
  <c r="Q35" i="21"/>
  <c r="Q121" i="21" s="1"/>
  <c r="R297" i="18"/>
  <c r="Q164" i="21"/>
  <c r="J135" i="17"/>
  <c r="J165" i="17" s="1"/>
  <c r="L128" i="17"/>
  <c r="M88" i="11"/>
  <c r="M152" i="11" s="1"/>
  <c r="AE93" i="11"/>
  <c r="M191" i="13"/>
  <c r="P37" i="21"/>
  <c r="AE177" i="13"/>
  <c r="AE214" i="13" s="1"/>
  <c r="AC214" i="13"/>
  <c r="AC207" i="13" s="1"/>
  <c r="P166" i="21"/>
  <c r="I123" i="21"/>
  <c r="I166" i="21" s="1"/>
  <c r="Q166" i="21" s="1"/>
  <c r="Q37" i="21"/>
  <c r="Q123" i="21" s="1"/>
  <c r="AE84" i="11"/>
  <c r="AD196" i="13"/>
  <c r="S287" i="44" l="1"/>
  <c r="G127" i="17"/>
  <c r="G134" i="17" s="1"/>
  <c r="G165" i="17" s="1"/>
  <c r="P36" i="21"/>
  <c r="G159" i="18"/>
  <c r="AE95" i="11"/>
  <c r="AE153" i="11" s="1"/>
  <c r="AE110" i="11"/>
  <c r="O113" i="11"/>
  <c r="H113" i="11"/>
  <c r="S122" i="18"/>
  <c r="S129" i="18" s="1"/>
  <c r="AC153" i="11"/>
  <c r="S289" i="18"/>
  <c r="S296" i="18" s="1"/>
  <c r="AC191" i="13"/>
  <c r="AE191" i="13" s="1"/>
  <c r="AC108" i="11"/>
  <c r="AT108" i="11" s="1"/>
  <c r="J122" i="21"/>
  <c r="J165" i="21" s="1"/>
  <c r="S290" i="18"/>
  <c r="S297" i="18" s="1"/>
  <c r="G295" i="18"/>
  <c r="G439" i="18" s="1"/>
  <c r="S288" i="18"/>
  <c r="S295" i="18" s="1"/>
  <c r="G298" i="18"/>
  <c r="S291" i="18"/>
  <c r="S298" i="18" s="1"/>
  <c r="G294" i="18"/>
  <c r="S287" i="18"/>
  <c r="S294" i="18" s="1"/>
  <c r="L135" i="17"/>
  <c r="S128" i="17"/>
  <c r="S135" i="17" s="1"/>
  <c r="P123" i="21"/>
  <c r="S37" i="21"/>
  <c r="S123" i="21" s="1"/>
  <c r="S166" i="21"/>
  <c r="Y198" i="14"/>
  <c r="X198" i="14"/>
  <c r="W198" i="14"/>
  <c r="V198" i="14"/>
  <c r="U198" i="14"/>
  <c r="Q198" i="14"/>
  <c r="P198" i="14"/>
  <c r="O198" i="14"/>
  <c r="N198" i="14"/>
  <c r="J198" i="14"/>
  <c r="I198" i="14"/>
  <c r="H198" i="14"/>
  <c r="G198" i="14"/>
  <c r="Q119" i="18"/>
  <c r="Q125" i="18" s="1"/>
  <c r="P119" i="18"/>
  <c r="P125" i="18" s="1"/>
  <c r="G198" i="13"/>
  <c r="Y199" i="13"/>
  <c r="Y205" i="13" s="1"/>
  <c r="X199" i="13"/>
  <c r="X205" i="13" s="1"/>
  <c r="W199" i="13"/>
  <c r="W205" i="13" s="1"/>
  <c r="V199" i="13"/>
  <c r="V205" i="13" s="1"/>
  <c r="U199" i="13"/>
  <c r="U205" i="13" s="1"/>
  <c r="Q199" i="13"/>
  <c r="Q205" i="13" s="1"/>
  <c r="P199" i="13"/>
  <c r="P205" i="13" s="1"/>
  <c r="O199" i="13"/>
  <c r="O205" i="13" s="1"/>
  <c r="N199" i="13"/>
  <c r="N205" i="13" s="1"/>
  <c r="J199" i="13"/>
  <c r="J205" i="13" s="1"/>
  <c r="I199" i="13"/>
  <c r="H199" i="13"/>
  <c r="H205" i="13" s="1"/>
  <c r="G199" i="13"/>
  <c r="G205" i="13" s="1"/>
  <c r="Y198" i="13"/>
  <c r="X198" i="13"/>
  <c r="W198" i="13"/>
  <c r="V198" i="13"/>
  <c r="U198" i="13"/>
  <c r="Q198" i="13"/>
  <c r="P198" i="13"/>
  <c r="O198" i="13"/>
  <c r="N198" i="13"/>
  <c r="J198" i="13"/>
  <c r="I198" i="13"/>
  <c r="H198" i="13"/>
  <c r="P122" i="21" l="1"/>
  <c r="S439" i="18"/>
  <c r="V113" i="11"/>
  <c r="W113" i="11"/>
  <c r="Q113" i="11"/>
  <c r="P113" i="11"/>
  <c r="J113" i="11"/>
  <c r="I113" i="11"/>
  <c r="AE108" i="11"/>
  <c r="K198" i="13"/>
  <c r="R198" i="13"/>
  <c r="X204" i="13"/>
  <c r="AY210" i="13" s="1"/>
  <c r="Y204" i="13"/>
  <c r="AZ210" i="13" s="1"/>
  <c r="R198" i="14"/>
  <c r="Q120" i="44"/>
  <c r="Q126" i="44" s="1"/>
  <c r="K199" i="13"/>
  <c r="Y204" i="14"/>
  <c r="K198" i="14"/>
  <c r="Z198" i="14"/>
  <c r="X204" i="14"/>
  <c r="X217" i="13"/>
  <c r="Y217" i="13"/>
  <c r="R199" i="13"/>
  <c r="R205" i="13" s="1"/>
  <c r="P120" i="44"/>
  <c r="P126" i="44" s="1"/>
  <c r="Z199" i="13"/>
  <c r="Z205" i="13" s="1"/>
  <c r="Z198" i="13"/>
  <c r="Y210" i="14" l="1"/>
  <c r="AZ210" i="14"/>
  <c r="X210" i="14"/>
  <c r="AY210" i="14"/>
  <c r="K196" i="13"/>
  <c r="M196" i="13" s="1"/>
  <c r="K113" i="11"/>
  <c r="M113" i="11" s="1"/>
  <c r="Z113" i="11"/>
  <c r="AB113" i="11" s="1"/>
  <c r="Z196" i="13"/>
  <c r="AC198" i="13"/>
  <c r="AC198" i="14"/>
  <c r="AC199" i="13"/>
  <c r="BB60" i="14"/>
  <c r="BB61" i="14"/>
  <c r="BU61" i="14"/>
  <c r="AB196" i="13" l="1"/>
  <c r="T196" i="13"/>
  <c r="R113" i="11"/>
  <c r="T113" i="11" s="1"/>
  <c r="AC113" i="11" l="1"/>
  <c r="AT113" i="11" s="1"/>
  <c r="AC196" i="13"/>
  <c r="AE196" i="13" s="1"/>
  <c r="AE113" i="11" l="1"/>
  <c r="O64" i="23" l="1"/>
  <c r="N64" i="23"/>
  <c r="L64" i="23"/>
  <c r="K64" i="23"/>
  <c r="I64" i="23"/>
  <c r="H64" i="23"/>
  <c r="R64" i="23" l="1"/>
  <c r="P64" i="23"/>
  <c r="J64" i="23"/>
  <c r="M64" i="23"/>
  <c r="Q64" i="23"/>
  <c r="S64" i="23" l="1"/>
  <c r="Z54" i="14" l="1"/>
  <c r="R54" i="14"/>
  <c r="F54" i="14"/>
  <c r="E54" i="14"/>
  <c r="D54" i="14"/>
  <c r="C54" i="14"/>
  <c r="B54" i="14"/>
  <c r="Z54" i="13"/>
  <c r="R54" i="13"/>
  <c r="F54" i="13"/>
  <c r="E54" i="13"/>
  <c r="D54" i="13"/>
  <c r="C54" i="13"/>
  <c r="B54" i="13"/>
  <c r="AA38" i="11"/>
  <c r="Y38" i="11"/>
  <c r="X38" i="11"/>
  <c r="W38" i="11"/>
  <c r="V38" i="11"/>
  <c r="U38" i="11"/>
  <c r="S38" i="11"/>
  <c r="Q38" i="11"/>
  <c r="P38" i="11"/>
  <c r="O38" i="11"/>
  <c r="N38" i="11"/>
  <c r="L38" i="11"/>
  <c r="H38" i="11"/>
  <c r="G38" i="11"/>
  <c r="L54" i="13" l="1"/>
  <c r="L54" i="14"/>
  <c r="J38" i="11"/>
  <c r="AD38" i="11"/>
  <c r="AA54" i="14"/>
  <c r="AB54" i="14" s="1"/>
  <c r="S54" i="14"/>
  <c r="T54" i="14" s="1"/>
  <c r="AA54" i="13"/>
  <c r="AB54" i="13" s="1"/>
  <c r="R38" i="11"/>
  <c r="T38" i="11" s="1"/>
  <c r="S54" i="13"/>
  <c r="T54" i="13" s="1"/>
  <c r="Z38" i="11"/>
  <c r="AB38" i="11" s="1"/>
  <c r="K54" i="14" l="1"/>
  <c r="AC54" i="14" s="1"/>
  <c r="I38" i="11"/>
  <c r="K38" i="11" s="1"/>
  <c r="M38" i="11" s="1"/>
  <c r="AD54" i="13"/>
  <c r="AD54" i="14"/>
  <c r="AC38" i="11" l="1"/>
  <c r="AE54" i="14"/>
  <c r="M54" i="14"/>
  <c r="AC54" i="13"/>
  <c r="AE54" i="13" s="1"/>
  <c r="M54" i="13"/>
  <c r="C407" i="18"/>
  <c r="C418" i="18" s="1"/>
  <c r="D407" i="18"/>
  <c r="E407" i="18"/>
  <c r="F407" i="18"/>
  <c r="G407" i="18"/>
  <c r="H407" i="18"/>
  <c r="I407" i="18"/>
  <c r="J407" i="18"/>
  <c r="K407" i="18"/>
  <c r="L407" i="18"/>
  <c r="M407" i="18"/>
  <c r="N407" i="18"/>
  <c r="O407" i="18"/>
  <c r="P407" i="18"/>
  <c r="Q407" i="18"/>
  <c r="R407" i="18"/>
  <c r="S407" i="18"/>
  <c r="AE38" i="11" l="1"/>
  <c r="AT38" i="11"/>
  <c r="O68" i="23" l="1"/>
  <c r="N68" i="23"/>
  <c r="L68" i="23"/>
  <c r="K68" i="23"/>
  <c r="I68" i="23"/>
  <c r="H68" i="23"/>
  <c r="O67" i="23"/>
  <c r="N67" i="23"/>
  <c r="L67" i="23"/>
  <c r="K67" i="23"/>
  <c r="I67" i="23"/>
  <c r="H67" i="23"/>
  <c r="O66" i="23"/>
  <c r="N66" i="23"/>
  <c r="L66" i="23"/>
  <c r="K66" i="23"/>
  <c r="I66" i="23"/>
  <c r="H66" i="23"/>
  <c r="O63" i="23"/>
  <c r="N63" i="23"/>
  <c r="L63" i="23"/>
  <c r="K63" i="23"/>
  <c r="I63" i="23"/>
  <c r="H63" i="23"/>
  <c r="O61" i="23"/>
  <c r="N61" i="23"/>
  <c r="L61" i="23"/>
  <c r="K61" i="23"/>
  <c r="I61" i="23"/>
  <c r="H61" i="23"/>
  <c r="O60" i="23"/>
  <c r="N60" i="23"/>
  <c r="L60" i="23"/>
  <c r="K60" i="23"/>
  <c r="I60" i="23"/>
  <c r="H60" i="23"/>
  <c r="O59" i="23"/>
  <c r="N59" i="23"/>
  <c r="L59" i="23"/>
  <c r="K59" i="23"/>
  <c r="I59" i="23"/>
  <c r="H59" i="23"/>
  <c r="O58" i="23"/>
  <c r="N58" i="23"/>
  <c r="L58" i="23"/>
  <c r="K58" i="23"/>
  <c r="I58" i="23"/>
  <c r="H58" i="23"/>
  <c r="O57" i="23"/>
  <c r="N57" i="23"/>
  <c r="L57" i="23"/>
  <c r="K57" i="23"/>
  <c r="I57" i="23"/>
  <c r="H57" i="23"/>
  <c r="O56" i="23"/>
  <c r="N56" i="23"/>
  <c r="L56" i="23"/>
  <c r="K56" i="23"/>
  <c r="I56" i="23"/>
  <c r="H56" i="23"/>
  <c r="O55" i="23"/>
  <c r="N55" i="23"/>
  <c r="L55" i="23"/>
  <c r="K55" i="23"/>
  <c r="I55" i="23"/>
  <c r="H55" i="23"/>
  <c r="O53" i="23"/>
  <c r="N53" i="23"/>
  <c r="L53" i="23"/>
  <c r="K53" i="23"/>
  <c r="I53" i="23"/>
  <c r="H53" i="23"/>
  <c r="O52" i="23"/>
  <c r="N52" i="23"/>
  <c r="L52" i="23"/>
  <c r="K52" i="23"/>
  <c r="I52" i="23"/>
  <c r="H52" i="23"/>
  <c r="O51" i="23"/>
  <c r="N51" i="23"/>
  <c r="L51" i="23"/>
  <c r="K51" i="23"/>
  <c r="I51" i="23"/>
  <c r="H51" i="23"/>
  <c r="O50" i="23"/>
  <c r="N50" i="23"/>
  <c r="L50" i="23"/>
  <c r="K50" i="23"/>
  <c r="I50" i="23"/>
  <c r="H50" i="23"/>
  <c r="O49" i="23"/>
  <c r="N49" i="23"/>
  <c r="L49" i="23"/>
  <c r="K49" i="23"/>
  <c r="I49" i="23"/>
  <c r="H49" i="23"/>
  <c r="O48" i="23"/>
  <c r="N48" i="23"/>
  <c r="L48" i="23"/>
  <c r="K48" i="23"/>
  <c r="I48" i="23"/>
  <c r="H48" i="23"/>
  <c r="Y79" i="13"/>
  <c r="X79" i="13"/>
  <c r="W79" i="13"/>
  <c r="V79" i="13"/>
  <c r="U79" i="13"/>
  <c r="Q79" i="13"/>
  <c r="P79" i="13"/>
  <c r="O79" i="13"/>
  <c r="N79" i="13"/>
  <c r="H79" i="13"/>
  <c r="Y78" i="13"/>
  <c r="X78" i="13"/>
  <c r="W78" i="13"/>
  <c r="V78" i="13"/>
  <c r="U78" i="13"/>
  <c r="Q78" i="13"/>
  <c r="P78" i="13"/>
  <c r="O78" i="13"/>
  <c r="N78" i="13"/>
  <c r="H78" i="13"/>
  <c r="G78" i="13"/>
  <c r="Z55" i="13"/>
  <c r="R55" i="13"/>
  <c r="F55" i="13"/>
  <c r="E55" i="13"/>
  <c r="D55" i="13"/>
  <c r="C55" i="13"/>
  <c r="B55" i="13"/>
  <c r="Y78" i="14"/>
  <c r="X78" i="14"/>
  <c r="W78" i="14"/>
  <c r="V78" i="14"/>
  <c r="U78" i="14"/>
  <c r="Q78" i="14"/>
  <c r="P78" i="14"/>
  <c r="O78" i="14"/>
  <c r="N78" i="14"/>
  <c r="H78" i="14"/>
  <c r="G78" i="14"/>
  <c r="Z55" i="14"/>
  <c r="R55" i="14"/>
  <c r="F55" i="14"/>
  <c r="E55" i="14"/>
  <c r="D55" i="14"/>
  <c r="C55" i="14"/>
  <c r="B55" i="14"/>
  <c r="AA39" i="11"/>
  <c r="Y39" i="11"/>
  <c r="X39" i="11"/>
  <c r="W39" i="11"/>
  <c r="V39" i="11"/>
  <c r="U39" i="11"/>
  <c r="S39" i="11"/>
  <c r="Q39" i="11"/>
  <c r="P39" i="11"/>
  <c r="O39" i="11"/>
  <c r="N39" i="11"/>
  <c r="L39" i="11"/>
  <c r="H39" i="11"/>
  <c r="G39" i="11"/>
  <c r="L55" i="14" l="1"/>
  <c r="J39" i="11"/>
  <c r="L55" i="13"/>
  <c r="R66" i="23"/>
  <c r="R56" i="23"/>
  <c r="R58" i="23"/>
  <c r="R60" i="23"/>
  <c r="R51" i="23"/>
  <c r="R53" i="23"/>
  <c r="R63" i="23"/>
  <c r="R49" i="23"/>
  <c r="R57" i="23"/>
  <c r="R61" i="23"/>
  <c r="R68" i="23"/>
  <c r="M48" i="23"/>
  <c r="J49" i="23"/>
  <c r="M50" i="23"/>
  <c r="J51" i="23"/>
  <c r="M52" i="23"/>
  <c r="J53" i="23"/>
  <c r="M55" i="23"/>
  <c r="J56" i="23"/>
  <c r="P56" i="23"/>
  <c r="M57" i="23"/>
  <c r="J58" i="23"/>
  <c r="M59" i="23"/>
  <c r="J60" i="23"/>
  <c r="M61" i="23"/>
  <c r="J63" i="23"/>
  <c r="M66" i="23"/>
  <c r="J67" i="23"/>
  <c r="M68" i="23"/>
  <c r="R67" i="23"/>
  <c r="J48" i="23"/>
  <c r="M49" i="23"/>
  <c r="J50" i="23"/>
  <c r="M51" i="23"/>
  <c r="J52" i="23"/>
  <c r="M53" i="23"/>
  <c r="J55" i="23"/>
  <c r="M56" i="23"/>
  <c r="J57" i="23"/>
  <c r="M58" i="23"/>
  <c r="J59" i="23"/>
  <c r="M60" i="23"/>
  <c r="J61" i="23"/>
  <c r="M63" i="23"/>
  <c r="J66" i="23"/>
  <c r="M67" i="23"/>
  <c r="J68" i="23"/>
  <c r="P68" i="23"/>
  <c r="R48" i="23"/>
  <c r="R50" i="23"/>
  <c r="R52" i="23"/>
  <c r="R55" i="23"/>
  <c r="R59" i="23"/>
  <c r="P51" i="23"/>
  <c r="P60" i="23"/>
  <c r="P67" i="23"/>
  <c r="P50" i="23"/>
  <c r="P55" i="23"/>
  <c r="P59" i="23"/>
  <c r="P66" i="23"/>
  <c r="P49" i="23"/>
  <c r="P53" i="23"/>
  <c r="P58" i="23"/>
  <c r="P63" i="23"/>
  <c r="AD39" i="11"/>
  <c r="P48" i="23"/>
  <c r="P52" i="23"/>
  <c r="P57" i="23"/>
  <c r="P61" i="23"/>
  <c r="Q55" i="23"/>
  <c r="Q56" i="23"/>
  <c r="Q57" i="23"/>
  <c r="Q58" i="23"/>
  <c r="Q59" i="23"/>
  <c r="Q60" i="23"/>
  <c r="Q61" i="23"/>
  <c r="Q63" i="23"/>
  <c r="Q66" i="23"/>
  <c r="Q67" i="23"/>
  <c r="Q68" i="23"/>
  <c r="Q48" i="23"/>
  <c r="Q49" i="23"/>
  <c r="Q50" i="23"/>
  <c r="Q51" i="23"/>
  <c r="Q52" i="23"/>
  <c r="Q53" i="23"/>
  <c r="AA55" i="13"/>
  <c r="AB55" i="13" s="1"/>
  <c r="Z39" i="11"/>
  <c r="AB39" i="11" s="1"/>
  <c r="S55" i="13"/>
  <c r="T55" i="13" s="1"/>
  <c r="AA55" i="14"/>
  <c r="AB55" i="14" s="1"/>
  <c r="R39" i="11"/>
  <c r="T39" i="11" s="1"/>
  <c r="S55" i="14"/>
  <c r="T55" i="14" s="1"/>
  <c r="K55" i="14" l="1"/>
  <c r="AC55" i="14" s="1"/>
  <c r="I39" i="11"/>
  <c r="K39" i="11" s="1"/>
  <c r="M39" i="11" s="1"/>
  <c r="S66" i="23"/>
  <c r="AD55" i="14"/>
  <c r="AD55" i="13"/>
  <c r="S51" i="23"/>
  <c r="S59" i="23"/>
  <c r="S68" i="23"/>
  <c r="S67" i="23"/>
  <c r="S56" i="23"/>
  <c r="S61" i="23"/>
  <c r="S55" i="23"/>
  <c r="S57" i="23"/>
  <c r="S50" i="23"/>
  <c r="S48" i="23"/>
  <c r="S60" i="23"/>
  <c r="S52" i="23"/>
  <c r="S58" i="23"/>
  <c r="S53" i="23"/>
  <c r="S49" i="23"/>
  <c r="S63" i="23"/>
  <c r="AZ155" i="14"/>
  <c r="Y155" i="14" s="1"/>
  <c r="AY155" i="14"/>
  <c r="X155" i="14" s="1"/>
  <c r="AX155" i="14"/>
  <c r="W155" i="14" s="1"/>
  <c r="AW155" i="14"/>
  <c r="V155" i="14" s="1"/>
  <c r="AV155" i="14"/>
  <c r="U155" i="14" s="1"/>
  <c r="AU155" i="14"/>
  <c r="Q155" i="14" s="1"/>
  <c r="AT155" i="14"/>
  <c r="P155" i="14" s="1"/>
  <c r="AS155" i="14"/>
  <c r="O155" i="14" s="1"/>
  <c r="AR155" i="14"/>
  <c r="N155" i="14" s="1"/>
  <c r="AQ155" i="14"/>
  <c r="J155" i="14" s="1"/>
  <c r="AP155" i="14"/>
  <c r="I155" i="14" s="1"/>
  <c r="AO155" i="14"/>
  <c r="H155" i="14" s="1"/>
  <c r="AN155" i="14"/>
  <c r="G155" i="14" s="1"/>
  <c r="G79" i="14"/>
  <c r="AM35" i="14"/>
  <c r="AM73" i="14" s="1"/>
  <c r="AM114" i="14" s="1"/>
  <c r="AZ155" i="13"/>
  <c r="Y155" i="13" s="1"/>
  <c r="AY155" i="13"/>
  <c r="X155" i="13" s="1"/>
  <c r="AX155" i="13"/>
  <c r="W155" i="13" s="1"/>
  <c r="AW155" i="13"/>
  <c r="V155" i="13" s="1"/>
  <c r="AV155" i="13"/>
  <c r="U155" i="13" s="1"/>
  <c r="AU155" i="13"/>
  <c r="Q155" i="13" s="1"/>
  <c r="AT155" i="13"/>
  <c r="P155" i="13" s="1"/>
  <c r="AS155" i="13"/>
  <c r="O155" i="13" s="1"/>
  <c r="AR155" i="13"/>
  <c r="N155" i="13" s="1"/>
  <c r="AQ155" i="13"/>
  <c r="J155" i="13" s="1"/>
  <c r="AP155" i="13"/>
  <c r="I155" i="13" s="1"/>
  <c r="AO155" i="13"/>
  <c r="H155" i="13" s="1"/>
  <c r="AN155" i="13"/>
  <c r="G155" i="13" s="1"/>
  <c r="K183" i="21"/>
  <c r="G183" i="21"/>
  <c r="H183" i="21" s="1"/>
  <c r="C183" i="21"/>
  <c r="AN141" i="14" s="1"/>
  <c r="K182" i="21"/>
  <c r="G182" i="21"/>
  <c r="H182" i="21" s="1"/>
  <c r="C182" i="21"/>
  <c r="AN140" i="14" s="1"/>
  <c r="K181" i="21"/>
  <c r="G181" i="21"/>
  <c r="H181" i="21" s="1"/>
  <c r="C181" i="21"/>
  <c r="D181" i="21" s="1"/>
  <c r="K180" i="21"/>
  <c r="G180" i="21"/>
  <c r="C180" i="21"/>
  <c r="AN138" i="13" s="1"/>
  <c r="AN141" i="13" l="1"/>
  <c r="AO139" i="13"/>
  <c r="AO139" i="14"/>
  <c r="E181" i="21"/>
  <c r="AS139" i="13"/>
  <c r="AS139" i="14"/>
  <c r="I181" i="21"/>
  <c r="AV139" i="14"/>
  <c r="AV139" i="13"/>
  <c r="D182" i="21"/>
  <c r="AV141" i="14"/>
  <c r="AV141" i="13"/>
  <c r="I183" i="21"/>
  <c r="AS141" i="13"/>
  <c r="AS141" i="14"/>
  <c r="AN139" i="14"/>
  <c r="H180" i="21"/>
  <c r="AR138" i="14"/>
  <c r="AR138" i="13"/>
  <c r="AV140" i="14"/>
  <c r="AV140" i="13"/>
  <c r="D183" i="21"/>
  <c r="L183" i="21"/>
  <c r="AN139" i="13"/>
  <c r="AR139" i="14"/>
  <c r="AR139" i="13"/>
  <c r="AS140" i="13"/>
  <c r="AS140" i="14"/>
  <c r="D180" i="21"/>
  <c r="AN138" i="14"/>
  <c r="L181" i="21"/>
  <c r="I182" i="21"/>
  <c r="L180" i="21"/>
  <c r="AV138" i="14"/>
  <c r="AV138" i="13"/>
  <c r="AR140" i="14"/>
  <c r="AR140" i="13"/>
  <c r="L182" i="21"/>
  <c r="AR141" i="14"/>
  <c r="AR141" i="13"/>
  <c r="AN140" i="13"/>
  <c r="AE55" i="14"/>
  <c r="AC39" i="11"/>
  <c r="M55" i="14"/>
  <c r="AC55" i="13"/>
  <c r="AE55" i="13" s="1"/>
  <c r="M55" i="13"/>
  <c r="K155" i="14"/>
  <c r="R155" i="14"/>
  <c r="Z155" i="14"/>
  <c r="K155" i="13"/>
  <c r="R155" i="13"/>
  <c r="Z155" i="13"/>
  <c r="J183" i="21" l="1"/>
  <c r="AT141" i="14"/>
  <c r="AT141" i="13"/>
  <c r="J182" i="21"/>
  <c r="AT140" i="14"/>
  <c r="AT140" i="13"/>
  <c r="AP139" i="14"/>
  <c r="AP139" i="13"/>
  <c r="F181" i="21"/>
  <c r="M180" i="21"/>
  <c r="AW138" i="13"/>
  <c r="AW138" i="14"/>
  <c r="AW139" i="13"/>
  <c r="AW139" i="14"/>
  <c r="M181" i="21"/>
  <c r="M183" i="21"/>
  <c r="AW141" i="13"/>
  <c r="AW141" i="14"/>
  <c r="AT139" i="14"/>
  <c r="J181" i="21"/>
  <c r="AT139" i="13"/>
  <c r="E180" i="21"/>
  <c r="AO138" i="14"/>
  <c r="AO138" i="13"/>
  <c r="I180" i="21"/>
  <c r="AS138" i="13"/>
  <c r="AS138" i="14"/>
  <c r="AW140" i="13"/>
  <c r="AW140" i="14"/>
  <c r="M182" i="21"/>
  <c r="E183" i="21"/>
  <c r="AO141" i="13"/>
  <c r="AO141" i="14"/>
  <c r="AO140" i="13"/>
  <c r="AO140" i="14"/>
  <c r="E182" i="21"/>
  <c r="AT39" i="11"/>
  <c r="AE39" i="11"/>
  <c r="AC155" i="14"/>
  <c r="AC155" i="13"/>
  <c r="AU139" i="13" l="1"/>
  <c r="AU139" i="14"/>
  <c r="AU140" i="13"/>
  <c r="AU140" i="14"/>
  <c r="F183" i="21"/>
  <c r="AP141" i="14"/>
  <c r="AP141" i="13"/>
  <c r="AX139" i="14"/>
  <c r="N181" i="21"/>
  <c r="AX139" i="13"/>
  <c r="F182" i="21"/>
  <c r="AP140" i="14"/>
  <c r="AP140" i="13"/>
  <c r="N183" i="21"/>
  <c r="AX141" i="14"/>
  <c r="AX141" i="13"/>
  <c r="N182" i="21"/>
  <c r="AX140" i="14"/>
  <c r="AX140" i="13"/>
  <c r="N180" i="21"/>
  <c r="AX138" i="14"/>
  <c r="AX138" i="13"/>
  <c r="F180" i="21"/>
  <c r="AP138" i="14"/>
  <c r="AP138" i="13"/>
  <c r="J180" i="21"/>
  <c r="AT138" i="14"/>
  <c r="AT138" i="13"/>
  <c r="AQ139" i="13"/>
  <c r="AQ139" i="14"/>
  <c r="AU141" i="13"/>
  <c r="AU141" i="14"/>
  <c r="C62" i="21"/>
  <c r="O180" i="21" l="1"/>
  <c r="AY138" i="13"/>
  <c r="AY138" i="14"/>
  <c r="AQ138" i="13"/>
  <c r="AQ138" i="14"/>
  <c r="AQ140" i="13"/>
  <c r="AQ140" i="14"/>
  <c r="AU138" i="13"/>
  <c r="AU138" i="14"/>
  <c r="O183" i="21"/>
  <c r="AY141" i="13"/>
  <c r="AY141" i="14"/>
  <c r="O182" i="21"/>
  <c r="AY140" i="13"/>
  <c r="AY140" i="14"/>
  <c r="O181" i="21"/>
  <c r="AY139" i="13"/>
  <c r="AY139" i="14"/>
  <c r="AQ141" i="13"/>
  <c r="AQ141" i="14"/>
  <c r="O53" i="21"/>
  <c r="N53" i="21"/>
  <c r="M53" i="21"/>
  <c r="L53" i="21"/>
  <c r="K53" i="21"/>
  <c r="J53" i="21"/>
  <c r="I53" i="21"/>
  <c r="H53" i="21"/>
  <c r="G53" i="21"/>
  <c r="F53" i="21"/>
  <c r="E53" i="21"/>
  <c r="D53" i="21"/>
  <c r="C53" i="21"/>
  <c r="O52" i="21"/>
  <c r="N52" i="21"/>
  <c r="M52" i="21"/>
  <c r="L52" i="21"/>
  <c r="K52" i="21"/>
  <c r="J52" i="21"/>
  <c r="I52" i="21"/>
  <c r="H52" i="21"/>
  <c r="G52" i="21"/>
  <c r="F52" i="21"/>
  <c r="E52" i="21"/>
  <c r="D52" i="21"/>
  <c r="C52" i="21"/>
  <c r="O51" i="21"/>
  <c r="N51" i="21"/>
  <c r="M51" i="21"/>
  <c r="L51" i="21"/>
  <c r="K51" i="21"/>
  <c r="J51" i="21"/>
  <c r="I51" i="21"/>
  <c r="H51" i="21"/>
  <c r="G51" i="21"/>
  <c r="F51" i="21"/>
  <c r="E51" i="21"/>
  <c r="D51" i="21"/>
  <c r="C51" i="21"/>
  <c r="O50" i="21"/>
  <c r="N50" i="21"/>
  <c r="M50" i="21"/>
  <c r="L50" i="21"/>
  <c r="K50" i="21"/>
  <c r="J50" i="21"/>
  <c r="I50" i="21"/>
  <c r="H50" i="21"/>
  <c r="G50" i="21"/>
  <c r="F50" i="21"/>
  <c r="E50" i="21"/>
  <c r="D50" i="21"/>
  <c r="C50" i="21"/>
  <c r="K197" i="21"/>
  <c r="G197" i="21"/>
  <c r="C197" i="21"/>
  <c r="O67" i="21"/>
  <c r="N67" i="21"/>
  <c r="M67" i="21"/>
  <c r="L67" i="21"/>
  <c r="K67" i="21"/>
  <c r="J67" i="21"/>
  <c r="I67" i="21"/>
  <c r="H67" i="21"/>
  <c r="G67" i="21"/>
  <c r="F67" i="21"/>
  <c r="E67" i="21"/>
  <c r="D67" i="21"/>
  <c r="C67" i="21"/>
  <c r="K191" i="21"/>
  <c r="G191" i="21"/>
  <c r="C191" i="21"/>
  <c r="D191" i="21" s="1"/>
  <c r="O61" i="21"/>
  <c r="N61" i="21"/>
  <c r="M61" i="21"/>
  <c r="L61" i="21"/>
  <c r="K61" i="21"/>
  <c r="J61" i="21"/>
  <c r="I61" i="21"/>
  <c r="H61" i="21"/>
  <c r="G61" i="21"/>
  <c r="F61" i="21"/>
  <c r="E61" i="21"/>
  <c r="D61" i="21"/>
  <c r="C61" i="21"/>
  <c r="AN72" i="14" l="1"/>
  <c r="AN72" i="13"/>
  <c r="AZ139" i="14"/>
  <c r="AZ139" i="13"/>
  <c r="AV157" i="13"/>
  <c r="AV157" i="14"/>
  <c r="D197" i="21"/>
  <c r="E197" i="21" s="1"/>
  <c r="AN157" i="13"/>
  <c r="AN157" i="14"/>
  <c r="L191" i="21"/>
  <c r="H197" i="21"/>
  <c r="AR72" i="14"/>
  <c r="AR72" i="13"/>
  <c r="AZ141" i="14"/>
  <c r="AZ141" i="13"/>
  <c r="H191" i="21"/>
  <c r="AR157" i="13"/>
  <c r="AR157" i="14"/>
  <c r="E191" i="21"/>
  <c r="AO157" i="14"/>
  <c r="AO157" i="13"/>
  <c r="L197" i="21"/>
  <c r="M197" i="21" s="1"/>
  <c r="AV72" i="14"/>
  <c r="AV72" i="13"/>
  <c r="AZ140" i="14"/>
  <c r="AZ140" i="13"/>
  <c r="AZ138" i="14"/>
  <c r="AZ138" i="13"/>
  <c r="R67" i="21"/>
  <c r="P52" i="21"/>
  <c r="Q67" i="21"/>
  <c r="P67" i="21"/>
  <c r="R53" i="21"/>
  <c r="P50" i="21"/>
  <c r="R50" i="21"/>
  <c r="R51" i="21"/>
  <c r="Q52" i="21"/>
  <c r="P53" i="21"/>
  <c r="Q51" i="21"/>
  <c r="R52" i="21"/>
  <c r="Q53" i="21"/>
  <c r="Q50" i="21"/>
  <c r="P51" i="21"/>
  <c r="P61" i="21"/>
  <c r="Q61" i="21"/>
  <c r="R61" i="21"/>
  <c r="AP72" i="13" l="1"/>
  <c r="AP72" i="14"/>
  <c r="AS72" i="13"/>
  <c r="AS72" i="14"/>
  <c r="AO72" i="13"/>
  <c r="AO72" i="14"/>
  <c r="AX72" i="13"/>
  <c r="AX72" i="14"/>
  <c r="AW72" i="13"/>
  <c r="AW72" i="14"/>
  <c r="M191" i="21"/>
  <c r="AW157" i="14"/>
  <c r="AW157" i="13"/>
  <c r="I191" i="21"/>
  <c r="AS157" i="14"/>
  <c r="AS157" i="13"/>
  <c r="F191" i="21"/>
  <c r="AP157" i="13"/>
  <c r="AP157" i="14"/>
  <c r="I197" i="21"/>
  <c r="S52" i="21"/>
  <c r="S67" i="21"/>
  <c r="S50" i="21"/>
  <c r="S53" i="21"/>
  <c r="S51" i="21"/>
  <c r="N197" i="21"/>
  <c r="F197" i="21"/>
  <c r="S61" i="21"/>
  <c r="Y79" i="14"/>
  <c r="X79" i="14"/>
  <c r="W79" i="14"/>
  <c r="V79" i="14"/>
  <c r="U79" i="14"/>
  <c r="N79" i="14"/>
  <c r="Z56" i="14"/>
  <c r="F56" i="14"/>
  <c r="E56" i="14"/>
  <c r="D56" i="14"/>
  <c r="C56" i="14"/>
  <c r="B56" i="14"/>
  <c r="Z52" i="14"/>
  <c r="F52" i="14"/>
  <c r="E52" i="14"/>
  <c r="D52" i="14"/>
  <c r="C52" i="14"/>
  <c r="B52" i="14"/>
  <c r="Z56" i="13"/>
  <c r="F56" i="13"/>
  <c r="E56" i="13"/>
  <c r="D56" i="13"/>
  <c r="C56" i="13"/>
  <c r="B56" i="13"/>
  <c r="Z52" i="13"/>
  <c r="F52" i="13"/>
  <c r="E52" i="13"/>
  <c r="D52" i="13"/>
  <c r="C52" i="13"/>
  <c r="B52" i="13"/>
  <c r="AA40" i="11"/>
  <c r="Y40" i="11"/>
  <c r="X40" i="11"/>
  <c r="W40" i="11"/>
  <c r="V40" i="11"/>
  <c r="U40" i="11"/>
  <c r="S40" i="11"/>
  <c r="N40" i="11"/>
  <c r="L40" i="11"/>
  <c r="G40" i="11"/>
  <c r="AA36" i="11"/>
  <c r="Y36" i="11"/>
  <c r="X36" i="11"/>
  <c r="W36" i="11"/>
  <c r="V36" i="11"/>
  <c r="U36" i="11"/>
  <c r="S36" i="11"/>
  <c r="N36" i="11"/>
  <c r="L36" i="11"/>
  <c r="G36" i="11"/>
  <c r="AT72" i="13" l="1"/>
  <c r="AT72" i="14"/>
  <c r="N191" i="21"/>
  <c r="AX157" i="13"/>
  <c r="AX157" i="14"/>
  <c r="AQ72" i="13"/>
  <c r="AQ72" i="14"/>
  <c r="J191" i="21"/>
  <c r="AT157" i="13"/>
  <c r="AT157" i="14"/>
  <c r="AY72" i="13"/>
  <c r="AY72" i="14"/>
  <c r="J197" i="21"/>
  <c r="AQ157" i="14"/>
  <c r="AQ157" i="13"/>
  <c r="L56" i="14"/>
  <c r="L56" i="13"/>
  <c r="L52" i="13"/>
  <c r="AD40" i="11"/>
  <c r="O197" i="21"/>
  <c r="AD36" i="11"/>
  <c r="Z36" i="11"/>
  <c r="AB36" i="11" s="1"/>
  <c r="P40" i="11"/>
  <c r="AA56" i="14"/>
  <c r="S56" i="14"/>
  <c r="H40" i="11"/>
  <c r="Q40" i="11"/>
  <c r="L52" i="14"/>
  <c r="Q36" i="11"/>
  <c r="P36" i="11"/>
  <c r="AA52" i="14"/>
  <c r="AB52" i="14" s="1"/>
  <c r="S52" i="14"/>
  <c r="AA56" i="13"/>
  <c r="S56" i="13"/>
  <c r="Z40" i="11"/>
  <c r="AA52" i="13"/>
  <c r="S52" i="13"/>
  <c r="O103" i="23"/>
  <c r="O141" i="23" s="1"/>
  <c r="N103" i="23"/>
  <c r="N141" i="23" s="1"/>
  <c r="L103" i="23"/>
  <c r="L141" i="23" s="1"/>
  <c r="K103" i="23"/>
  <c r="K141" i="23" s="1"/>
  <c r="I103" i="23"/>
  <c r="I141" i="23" s="1"/>
  <c r="H103" i="23"/>
  <c r="H141" i="23" s="1"/>
  <c r="AU157" i="14" l="1"/>
  <c r="AU157" i="13"/>
  <c r="AZ72" i="14"/>
  <c r="AZ72" i="13"/>
  <c r="O191" i="21"/>
  <c r="AY157" i="14"/>
  <c r="AY157" i="13"/>
  <c r="AU72" i="13"/>
  <c r="AU72" i="14"/>
  <c r="M56" i="13"/>
  <c r="J36" i="11"/>
  <c r="M52" i="13"/>
  <c r="I36" i="11"/>
  <c r="AD56" i="14"/>
  <c r="AD56" i="13"/>
  <c r="AD52" i="13"/>
  <c r="AD52" i="14"/>
  <c r="AB52" i="13"/>
  <c r="R103" i="23"/>
  <c r="R141" i="23" s="1"/>
  <c r="AB56" i="13"/>
  <c r="AB56" i="14"/>
  <c r="AB40" i="11"/>
  <c r="I40" i="11"/>
  <c r="R56" i="14"/>
  <c r="T56" i="14" s="1"/>
  <c r="J40" i="11"/>
  <c r="K56" i="14"/>
  <c r="K52" i="14"/>
  <c r="H36" i="11"/>
  <c r="R52" i="14"/>
  <c r="T52" i="14" s="1"/>
  <c r="O40" i="11"/>
  <c r="R56" i="13"/>
  <c r="O36" i="11"/>
  <c r="R36" i="11" s="1"/>
  <c r="R52" i="13"/>
  <c r="J103" i="23"/>
  <c r="J141" i="23" s="1"/>
  <c r="P103" i="23"/>
  <c r="P141" i="23" s="1"/>
  <c r="M103" i="23"/>
  <c r="M141" i="23" s="1"/>
  <c r="Q103" i="23"/>
  <c r="Q141" i="23" s="1"/>
  <c r="AZ157" i="13" l="1"/>
  <c r="AZ157" i="14"/>
  <c r="K36" i="11"/>
  <c r="M36" i="11" s="1"/>
  <c r="R40" i="11"/>
  <c r="K40" i="11"/>
  <c r="AC56" i="14"/>
  <c r="AE56" i="14" s="1"/>
  <c r="M56" i="14"/>
  <c r="AC52" i="14"/>
  <c r="AE52" i="14" s="1"/>
  <c r="M52" i="14"/>
  <c r="T56" i="13"/>
  <c r="AC56" i="13"/>
  <c r="AE56" i="13" s="1"/>
  <c r="T52" i="13"/>
  <c r="AC52" i="13"/>
  <c r="AE52" i="13" s="1"/>
  <c r="T36" i="11"/>
  <c r="S103" i="23"/>
  <c r="S141" i="23" s="1"/>
  <c r="AC36" i="11" l="1"/>
  <c r="AE36" i="11" s="1"/>
  <c r="AC40" i="11"/>
  <c r="M40" i="11"/>
  <c r="T40" i="11"/>
  <c r="AT36" i="11" l="1"/>
  <c r="AT40" i="11"/>
  <c r="AE40" i="11"/>
  <c r="O101" i="23" l="1"/>
  <c r="N101" i="23"/>
  <c r="L101" i="23"/>
  <c r="K101" i="23"/>
  <c r="I101" i="23"/>
  <c r="H101" i="23"/>
  <c r="R101" i="23" l="1"/>
  <c r="J101" i="23"/>
  <c r="P101" i="23"/>
  <c r="M101" i="23"/>
  <c r="Q101" i="23"/>
  <c r="A160" i="44"/>
  <c r="A29" i="44"/>
  <c r="S101" i="23" l="1"/>
  <c r="BU60" i="14"/>
  <c r="BU59" i="14"/>
  <c r="BU58" i="14"/>
  <c r="BU57" i="14"/>
  <c r="BU56" i="14"/>
  <c r="BU55" i="14"/>
  <c r="BU54" i="14"/>
  <c r="BU53" i="14"/>
  <c r="BU52" i="14"/>
  <c r="BU51" i="14"/>
  <c r="BU50" i="14"/>
  <c r="BU49" i="14"/>
  <c r="BU48" i="14"/>
  <c r="BU47" i="14"/>
  <c r="BU46" i="14"/>
  <c r="BU45" i="14"/>
  <c r="BU44" i="14"/>
  <c r="BU43" i="14"/>
  <c r="BU42" i="14"/>
  <c r="BU41" i="14"/>
  <c r="BU40" i="14"/>
  <c r="BU39" i="14"/>
  <c r="BU38" i="14"/>
  <c r="BU37" i="14"/>
  <c r="BU36" i="14"/>
  <c r="BU35" i="14"/>
  <c r="BU34" i="14"/>
  <c r="BU33" i="14"/>
  <c r="BU32" i="14"/>
  <c r="BU31" i="14"/>
  <c r="BU30" i="14"/>
  <c r="BU29" i="14"/>
  <c r="BU28" i="14"/>
  <c r="BU27" i="14"/>
  <c r="BU26" i="14"/>
  <c r="BU25" i="14"/>
  <c r="BU24" i="14"/>
  <c r="BU23" i="14"/>
  <c r="BU22" i="14"/>
  <c r="BU21" i="14"/>
  <c r="BU20" i="14"/>
  <c r="BU19" i="14"/>
  <c r="BU18" i="14"/>
  <c r="BU17" i="14"/>
  <c r="BU16" i="14"/>
  <c r="BU15" i="14"/>
  <c r="BU14" i="14"/>
  <c r="BU13" i="14"/>
  <c r="BU12" i="14"/>
  <c r="BU11" i="14"/>
  <c r="BU10" i="14"/>
  <c r="BU9" i="14"/>
  <c r="BU8" i="14"/>
  <c r="BU8" i="13"/>
  <c r="BU9" i="13"/>
  <c r="BU10" i="13"/>
  <c r="BU11" i="13"/>
  <c r="BU12" i="13"/>
  <c r="BU13" i="13"/>
  <c r="BU14" i="13"/>
  <c r="BU15" i="13"/>
  <c r="BU16" i="13"/>
  <c r="BU17" i="13"/>
  <c r="BU18" i="13"/>
  <c r="BU19" i="13"/>
  <c r="BU20" i="13"/>
  <c r="BU21" i="13"/>
  <c r="BU22" i="13"/>
  <c r="BU23" i="13"/>
  <c r="BU24" i="13"/>
  <c r="BU25" i="13"/>
  <c r="BU26" i="13"/>
  <c r="BU27" i="13"/>
  <c r="BU28" i="13"/>
  <c r="BU29" i="13"/>
  <c r="BU30" i="13"/>
  <c r="BU31" i="13"/>
  <c r="BU32" i="13"/>
  <c r="BU33" i="13"/>
  <c r="BU34" i="13"/>
  <c r="BU35" i="13"/>
  <c r="BU36" i="13"/>
  <c r="BU37" i="13"/>
  <c r="BU38" i="13"/>
  <c r="BU39" i="13"/>
  <c r="BU40" i="13"/>
  <c r="BU41" i="13"/>
  <c r="BU42" i="13"/>
  <c r="BU43" i="13"/>
  <c r="BU44" i="13"/>
  <c r="BU45" i="13"/>
  <c r="BU46" i="13"/>
  <c r="BU47" i="13"/>
  <c r="BU48" i="13"/>
  <c r="BU49" i="13"/>
  <c r="BU50" i="13"/>
  <c r="BU51" i="13"/>
  <c r="A142" i="45"/>
  <c r="A125" i="45"/>
  <c r="A119" i="45"/>
  <c r="A109" i="45"/>
  <c r="A107" i="45"/>
  <c r="A89" i="45"/>
  <c r="A59" i="45"/>
  <c r="A41" i="45"/>
  <c r="A36" i="45"/>
  <c r="A85" i="45" s="1"/>
  <c r="Q29" i="45"/>
  <c r="P29" i="45"/>
  <c r="O29" i="45"/>
  <c r="N29" i="45"/>
  <c r="M29" i="45"/>
  <c r="K29" i="45"/>
  <c r="J29" i="45"/>
  <c r="I29" i="45"/>
  <c r="H29" i="45"/>
  <c r="F29" i="45"/>
  <c r="E29" i="45"/>
  <c r="D29" i="45"/>
  <c r="C29" i="45"/>
  <c r="Q28" i="45"/>
  <c r="P28" i="45"/>
  <c r="O28" i="45"/>
  <c r="N28" i="45"/>
  <c r="M28" i="45"/>
  <c r="K28" i="45"/>
  <c r="J28" i="45"/>
  <c r="I28" i="45"/>
  <c r="H28" i="45"/>
  <c r="F28" i="45"/>
  <c r="E28" i="45"/>
  <c r="D28" i="45"/>
  <c r="C28" i="45"/>
  <c r="R24" i="45"/>
  <c r="R29" i="45" s="1"/>
  <c r="L24" i="45"/>
  <c r="L29" i="45" s="1"/>
  <c r="G24" i="45"/>
  <c r="G29" i="45" s="1"/>
  <c r="R23" i="45"/>
  <c r="R28" i="45" s="1"/>
  <c r="L23" i="45"/>
  <c r="L28" i="45" s="1"/>
  <c r="G23" i="45"/>
  <c r="G28" i="45" s="1"/>
  <c r="A17" i="45"/>
  <c r="B10" i="45"/>
  <c r="B9" i="45"/>
  <c r="B7" i="45"/>
  <c r="A7" i="45"/>
  <c r="B6" i="45"/>
  <c r="D2" i="45"/>
  <c r="S402" i="44"/>
  <c r="R402" i="44"/>
  <c r="Q402" i="44"/>
  <c r="P402" i="44"/>
  <c r="O402" i="44"/>
  <c r="N402" i="44"/>
  <c r="M402" i="44"/>
  <c r="L402" i="44"/>
  <c r="K402" i="44"/>
  <c r="J402" i="44"/>
  <c r="I402" i="44"/>
  <c r="H402" i="44"/>
  <c r="G402" i="44"/>
  <c r="F402" i="44"/>
  <c r="E402" i="44"/>
  <c r="D402" i="44"/>
  <c r="C402" i="44"/>
  <c r="S399" i="44"/>
  <c r="R399" i="44"/>
  <c r="Q399" i="44"/>
  <c r="P399" i="44"/>
  <c r="O399" i="44"/>
  <c r="N399" i="44"/>
  <c r="M399" i="44"/>
  <c r="L399" i="44"/>
  <c r="K399" i="44"/>
  <c r="J399" i="44"/>
  <c r="I399" i="44"/>
  <c r="H399" i="44"/>
  <c r="G399" i="44"/>
  <c r="F399" i="44"/>
  <c r="E399" i="44"/>
  <c r="D399" i="44"/>
  <c r="C399" i="44"/>
  <c r="S398" i="44"/>
  <c r="R398" i="44"/>
  <c r="Q398" i="44"/>
  <c r="P398" i="44"/>
  <c r="O398" i="44"/>
  <c r="N398" i="44"/>
  <c r="M398" i="44"/>
  <c r="L398" i="44"/>
  <c r="K398" i="44"/>
  <c r="J398" i="44"/>
  <c r="I398" i="44"/>
  <c r="H398" i="44"/>
  <c r="G398" i="44"/>
  <c r="F398" i="44"/>
  <c r="E398" i="44"/>
  <c r="D398" i="44"/>
  <c r="C398" i="44"/>
  <c r="Q396" i="44"/>
  <c r="P396" i="44"/>
  <c r="O396" i="44"/>
  <c r="N396" i="44"/>
  <c r="M396" i="44"/>
  <c r="K396" i="44"/>
  <c r="J396" i="44"/>
  <c r="I396" i="44"/>
  <c r="H396" i="44"/>
  <c r="F396" i="44"/>
  <c r="E396" i="44"/>
  <c r="D396" i="44"/>
  <c r="C396" i="44"/>
  <c r="Q395" i="44"/>
  <c r="P395" i="44"/>
  <c r="O395" i="44"/>
  <c r="N395" i="44"/>
  <c r="M395" i="44"/>
  <c r="K395" i="44"/>
  <c r="J395" i="44"/>
  <c r="I395" i="44"/>
  <c r="H395" i="44"/>
  <c r="F395" i="44"/>
  <c r="E395" i="44"/>
  <c r="D395" i="44"/>
  <c r="C395" i="44"/>
  <c r="Q394" i="44"/>
  <c r="P394" i="44"/>
  <c r="O394" i="44"/>
  <c r="N394" i="44"/>
  <c r="M394" i="44"/>
  <c r="K394" i="44"/>
  <c r="J394" i="44"/>
  <c r="I394" i="44"/>
  <c r="H394" i="44"/>
  <c r="F394" i="44"/>
  <c r="E394" i="44"/>
  <c r="D394" i="44"/>
  <c r="C394" i="44"/>
  <c r="A388" i="44"/>
  <c r="Q378" i="44"/>
  <c r="P378" i="44"/>
  <c r="O378" i="44"/>
  <c r="N378" i="44"/>
  <c r="M378" i="44"/>
  <c r="K378" i="44"/>
  <c r="J378" i="44"/>
  <c r="I378" i="44"/>
  <c r="H378" i="44"/>
  <c r="F378" i="44"/>
  <c r="E378" i="44"/>
  <c r="D378" i="44"/>
  <c r="C378" i="44"/>
  <c r="Q377" i="44"/>
  <c r="P377" i="44"/>
  <c r="O377" i="44"/>
  <c r="N377" i="44"/>
  <c r="M377" i="44"/>
  <c r="K377" i="44"/>
  <c r="J377" i="44"/>
  <c r="I377" i="44"/>
  <c r="H377" i="44"/>
  <c r="F377" i="44"/>
  <c r="E377" i="44"/>
  <c r="D377" i="44"/>
  <c r="C377" i="44"/>
  <c r="Q376" i="44"/>
  <c r="P376" i="44"/>
  <c r="O376" i="44"/>
  <c r="N376" i="44"/>
  <c r="M376" i="44"/>
  <c r="R376" i="44" s="1"/>
  <c r="K376" i="44"/>
  <c r="J376" i="44"/>
  <c r="I376" i="44"/>
  <c r="H376" i="44"/>
  <c r="F376" i="44"/>
  <c r="E376" i="44"/>
  <c r="D376" i="44"/>
  <c r="C376" i="44"/>
  <c r="G376" i="44" s="1"/>
  <c r="Q375" i="44"/>
  <c r="P375" i="44"/>
  <c r="O375" i="44"/>
  <c r="N375" i="44"/>
  <c r="M375" i="44"/>
  <c r="K375" i="44"/>
  <c r="J375" i="44"/>
  <c r="I375" i="44"/>
  <c r="H375" i="44"/>
  <c r="F375" i="44"/>
  <c r="E375" i="44"/>
  <c r="D375" i="44"/>
  <c r="C375" i="44"/>
  <c r="Q374" i="44"/>
  <c r="P374" i="44"/>
  <c r="O374" i="44"/>
  <c r="N374" i="44"/>
  <c r="M374" i="44"/>
  <c r="K374" i="44"/>
  <c r="J374" i="44"/>
  <c r="I374" i="44"/>
  <c r="H374" i="44"/>
  <c r="F374" i="44"/>
  <c r="E374" i="44"/>
  <c r="D374" i="44"/>
  <c r="C374" i="44"/>
  <c r="A370" i="44"/>
  <c r="S360" i="44"/>
  <c r="R360" i="44"/>
  <c r="Q360" i="44"/>
  <c r="P360" i="44"/>
  <c r="O360" i="44"/>
  <c r="N360" i="44"/>
  <c r="M360" i="44"/>
  <c r="K360" i="44"/>
  <c r="J360" i="44"/>
  <c r="I360" i="44"/>
  <c r="H360" i="44"/>
  <c r="G360" i="44"/>
  <c r="F360" i="44"/>
  <c r="E360" i="44"/>
  <c r="D360" i="44"/>
  <c r="C360" i="44"/>
  <c r="B360" i="44"/>
  <c r="Q359" i="44"/>
  <c r="P359" i="44"/>
  <c r="O359" i="44"/>
  <c r="N359" i="44"/>
  <c r="M359" i="44"/>
  <c r="K359" i="44"/>
  <c r="J359" i="44"/>
  <c r="I359" i="44"/>
  <c r="H359" i="44"/>
  <c r="F359" i="44"/>
  <c r="E359" i="44"/>
  <c r="D359" i="44"/>
  <c r="C359" i="44"/>
  <c r="B359" i="44"/>
  <c r="Q358" i="44"/>
  <c r="P358" i="44"/>
  <c r="O358" i="44"/>
  <c r="N358" i="44"/>
  <c r="M358" i="44"/>
  <c r="K358" i="44"/>
  <c r="J358" i="44"/>
  <c r="I358" i="44"/>
  <c r="H358" i="44"/>
  <c r="F358" i="44"/>
  <c r="E358" i="44"/>
  <c r="D358" i="44"/>
  <c r="C358" i="44"/>
  <c r="B358" i="44"/>
  <c r="Q357" i="44"/>
  <c r="P357" i="44"/>
  <c r="O357" i="44"/>
  <c r="N357" i="44"/>
  <c r="M357" i="44"/>
  <c r="K357" i="44"/>
  <c r="J357" i="44"/>
  <c r="I357" i="44"/>
  <c r="H357" i="44"/>
  <c r="F357" i="44"/>
  <c r="E357" i="44"/>
  <c r="D357" i="44"/>
  <c r="C357" i="44"/>
  <c r="B355" i="44"/>
  <c r="B354" i="44"/>
  <c r="A354" i="44"/>
  <c r="L345" i="44"/>
  <c r="B345" i="44"/>
  <c r="Q344" i="44"/>
  <c r="P344" i="44"/>
  <c r="O344" i="44"/>
  <c r="N344" i="44"/>
  <c r="M344" i="44"/>
  <c r="K344" i="44"/>
  <c r="J344" i="44"/>
  <c r="I344" i="44"/>
  <c r="H344" i="44"/>
  <c r="F344" i="44"/>
  <c r="E344" i="44"/>
  <c r="D344" i="44"/>
  <c r="C344" i="44"/>
  <c r="B344" i="44"/>
  <c r="Q343" i="44"/>
  <c r="P343" i="44"/>
  <c r="O343" i="44"/>
  <c r="N343" i="44"/>
  <c r="M343" i="44"/>
  <c r="K343" i="44"/>
  <c r="J343" i="44"/>
  <c r="I343" i="44"/>
  <c r="H343" i="44"/>
  <c r="F343" i="44"/>
  <c r="E343" i="44"/>
  <c r="D343" i="44"/>
  <c r="C343" i="44"/>
  <c r="B343" i="44"/>
  <c r="S342" i="44"/>
  <c r="Q342" i="44"/>
  <c r="P342" i="44"/>
  <c r="O342" i="44"/>
  <c r="N342" i="44"/>
  <c r="M342" i="44"/>
  <c r="L342" i="44"/>
  <c r="K342" i="44"/>
  <c r="J342" i="44"/>
  <c r="I342" i="44"/>
  <c r="H342" i="44"/>
  <c r="G342" i="44"/>
  <c r="F342" i="44"/>
  <c r="E342" i="44"/>
  <c r="D342" i="44"/>
  <c r="C342" i="44"/>
  <c r="R341" i="44"/>
  <c r="R342" i="44" s="1"/>
  <c r="B341" i="44"/>
  <c r="A339" i="44"/>
  <c r="S330" i="44"/>
  <c r="R330" i="44"/>
  <c r="Q330" i="44"/>
  <c r="P330" i="44"/>
  <c r="O330" i="44"/>
  <c r="N330" i="44"/>
  <c r="M330" i="44"/>
  <c r="L330" i="44"/>
  <c r="K330" i="44"/>
  <c r="J330" i="44"/>
  <c r="I330" i="44"/>
  <c r="H330" i="44"/>
  <c r="G330" i="44"/>
  <c r="F330" i="44"/>
  <c r="E330" i="44"/>
  <c r="D330" i="44"/>
  <c r="C330" i="44"/>
  <c r="S329" i="44"/>
  <c r="R329" i="44"/>
  <c r="Q329" i="44"/>
  <c r="P329" i="44"/>
  <c r="O329" i="44"/>
  <c r="N329" i="44"/>
  <c r="M329" i="44"/>
  <c r="L329" i="44"/>
  <c r="K329" i="44"/>
  <c r="J329" i="44"/>
  <c r="I329" i="44"/>
  <c r="H329" i="44"/>
  <c r="G329" i="44"/>
  <c r="F329" i="44"/>
  <c r="E329" i="44"/>
  <c r="D329" i="44"/>
  <c r="C329" i="44"/>
  <c r="S328" i="44"/>
  <c r="R328" i="44"/>
  <c r="Q328" i="44"/>
  <c r="P328" i="44"/>
  <c r="O328" i="44"/>
  <c r="N328" i="44"/>
  <c r="M328" i="44"/>
  <c r="L328" i="44"/>
  <c r="K328" i="44"/>
  <c r="J328" i="44"/>
  <c r="I328" i="44"/>
  <c r="H328" i="44"/>
  <c r="G328" i="44"/>
  <c r="F328" i="44"/>
  <c r="E328" i="44"/>
  <c r="D328" i="44"/>
  <c r="C328" i="44"/>
  <c r="S327" i="44"/>
  <c r="R327" i="44"/>
  <c r="Q327" i="44"/>
  <c r="P327" i="44"/>
  <c r="O327" i="44"/>
  <c r="N327" i="44"/>
  <c r="M327" i="44"/>
  <c r="L327" i="44"/>
  <c r="K327" i="44"/>
  <c r="J327" i="44"/>
  <c r="I327" i="44"/>
  <c r="H327" i="44"/>
  <c r="G327" i="44"/>
  <c r="F327" i="44"/>
  <c r="E327" i="44"/>
  <c r="D327" i="44"/>
  <c r="C327" i="44"/>
  <c r="S326" i="44"/>
  <c r="R326" i="44"/>
  <c r="Q326" i="44"/>
  <c r="P326" i="44"/>
  <c r="O326" i="44"/>
  <c r="N326" i="44"/>
  <c r="M326" i="44"/>
  <c r="L326" i="44"/>
  <c r="K326" i="44"/>
  <c r="J326" i="44"/>
  <c r="I326" i="44"/>
  <c r="H326" i="44"/>
  <c r="G326" i="44"/>
  <c r="F326" i="44"/>
  <c r="E326" i="44"/>
  <c r="D326" i="44"/>
  <c r="C326" i="44"/>
  <c r="S325" i="44"/>
  <c r="R325" i="44"/>
  <c r="Q325" i="44"/>
  <c r="P325" i="44"/>
  <c r="O325" i="44"/>
  <c r="N325" i="44"/>
  <c r="M325" i="44"/>
  <c r="L325" i="44"/>
  <c r="K325" i="44"/>
  <c r="J325" i="44"/>
  <c r="I325" i="44"/>
  <c r="H325" i="44"/>
  <c r="G325" i="44"/>
  <c r="F325" i="44"/>
  <c r="E325" i="44"/>
  <c r="D325" i="44"/>
  <c r="C325" i="44"/>
  <c r="Q324" i="44"/>
  <c r="P324" i="44"/>
  <c r="O324" i="44"/>
  <c r="N324" i="44"/>
  <c r="M324" i="44"/>
  <c r="K324" i="44"/>
  <c r="J324" i="44"/>
  <c r="I324" i="44"/>
  <c r="H324" i="44"/>
  <c r="F324" i="44"/>
  <c r="E324" i="44"/>
  <c r="D324" i="44"/>
  <c r="C324" i="44"/>
  <c r="B323" i="44"/>
  <c r="B330" i="44" s="1"/>
  <c r="B322" i="44"/>
  <c r="B329" i="44" s="1"/>
  <c r="B321" i="44"/>
  <c r="B328" i="44" s="1"/>
  <c r="B320" i="44"/>
  <c r="B327" i="44" s="1"/>
  <c r="B319" i="44"/>
  <c r="B326" i="44" s="1"/>
  <c r="B318" i="44"/>
  <c r="B325" i="44" s="1"/>
  <c r="A318" i="44"/>
  <c r="L310" i="44"/>
  <c r="S309" i="44"/>
  <c r="R309" i="44"/>
  <c r="L309" i="44"/>
  <c r="G309" i="44"/>
  <c r="C309" i="44"/>
  <c r="S308" i="44"/>
  <c r="R308" i="44"/>
  <c r="Q308" i="44"/>
  <c r="P308" i="44"/>
  <c r="O308" i="44"/>
  <c r="N308" i="44"/>
  <c r="M308" i="44"/>
  <c r="L308" i="44"/>
  <c r="K308" i="44"/>
  <c r="J308" i="44"/>
  <c r="I308" i="44"/>
  <c r="H308" i="44"/>
  <c r="G308" i="44"/>
  <c r="F308" i="44"/>
  <c r="E308" i="44"/>
  <c r="D308" i="44"/>
  <c r="C308" i="44"/>
  <c r="T298" i="44"/>
  <c r="T401" i="44" s="1"/>
  <c r="A264" i="44"/>
  <c r="L260" i="44"/>
  <c r="A244" i="44"/>
  <c r="B200" i="44"/>
  <c r="B207" i="44" s="1"/>
  <c r="B199" i="44"/>
  <c r="B206" i="44" s="1"/>
  <c r="B198" i="44"/>
  <c r="B205" i="44" s="1"/>
  <c r="B197" i="44"/>
  <c r="B204" i="44" s="1"/>
  <c r="B196" i="44"/>
  <c r="B203" i="44" s="1"/>
  <c r="A196" i="44"/>
  <c r="R179" i="44"/>
  <c r="L179" i="44"/>
  <c r="G179" i="44"/>
  <c r="R178" i="44"/>
  <c r="L178" i="44"/>
  <c r="G178" i="44"/>
  <c r="A176" i="44"/>
  <c r="S156" i="44"/>
  <c r="R156" i="44"/>
  <c r="L156" i="44"/>
  <c r="G156" i="44"/>
  <c r="C156" i="44"/>
  <c r="S155" i="44"/>
  <c r="R155" i="44"/>
  <c r="Q155" i="44"/>
  <c r="P155" i="44"/>
  <c r="O155" i="44"/>
  <c r="N155" i="44"/>
  <c r="M155" i="44"/>
  <c r="L155" i="44"/>
  <c r="K155" i="44"/>
  <c r="J155" i="44"/>
  <c r="I155" i="44"/>
  <c r="H155" i="44"/>
  <c r="G155" i="44"/>
  <c r="F155" i="44"/>
  <c r="E155" i="44"/>
  <c r="D155" i="44"/>
  <c r="C155" i="44"/>
  <c r="L143" i="44"/>
  <c r="L142" i="44"/>
  <c r="A120" i="44"/>
  <c r="A104" i="44"/>
  <c r="L100" i="44"/>
  <c r="A84" i="44"/>
  <c r="A78" i="44"/>
  <c r="A137" i="44" s="1"/>
  <c r="L75" i="44"/>
  <c r="L51" i="44"/>
  <c r="B40" i="44"/>
  <c r="B47" i="44" s="1"/>
  <c r="B39" i="44"/>
  <c r="B46" i="44" s="1"/>
  <c r="B38" i="44"/>
  <c r="B45" i="44" s="1"/>
  <c r="B37" i="44"/>
  <c r="B44" i="44" s="1"/>
  <c r="B36" i="44"/>
  <c r="B43" i="44" s="1"/>
  <c r="A36" i="44"/>
  <c r="A8" i="44" s="1"/>
  <c r="B35" i="44"/>
  <c r="B42" i="44" s="1"/>
  <c r="A35" i="44"/>
  <c r="L27" i="44"/>
  <c r="A19" i="44"/>
  <c r="B8" i="44"/>
  <c r="B11" i="44" s="1"/>
  <c r="B7" i="44"/>
  <c r="B10" i="44" s="1"/>
  <c r="A7" i="44"/>
  <c r="A172" i="44"/>
  <c r="V2" i="44"/>
  <c r="D2" i="44"/>
  <c r="N379" i="44" l="1"/>
  <c r="L396" i="44"/>
  <c r="H346" i="44"/>
  <c r="K362" i="44"/>
  <c r="D363" i="44"/>
  <c r="P381" i="44"/>
  <c r="E333" i="44"/>
  <c r="M123" i="45"/>
  <c r="C123" i="45"/>
  <c r="I122" i="45"/>
  <c r="O121" i="45"/>
  <c r="O135" i="45" s="1"/>
  <c r="E121" i="45"/>
  <c r="E135" i="45" s="1"/>
  <c r="K120" i="45"/>
  <c r="K134" i="45" s="1"/>
  <c r="N121" i="45"/>
  <c r="N135" i="45" s="1"/>
  <c r="D121" i="45"/>
  <c r="D135" i="45" s="1"/>
  <c r="J120" i="45"/>
  <c r="J134" i="45" s="1"/>
  <c r="K123" i="45"/>
  <c r="Q122" i="45"/>
  <c r="Q136" i="45" s="1"/>
  <c r="H122" i="45"/>
  <c r="J123" i="45"/>
  <c r="P122" i="45"/>
  <c r="P136" i="45" s="1"/>
  <c r="F122" i="45"/>
  <c r="M121" i="45"/>
  <c r="C121" i="45"/>
  <c r="I120" i="45"/>
  <c r="I134" i="45" s="1"/>
  <c r="I121" i="45"/>
  <c r="I135" i="45" s="1"/>
  <c r="I123" i="45"/>
  <c r="O122" i="45"/>
  <c r="E122" i="45"/>
  <c r="K121" i="45"/>
  <c r="K135" i="45" s="1"/>
  <c r="Q120" i="45"/>
  <c r="Q134" i="45" s="1"/>
  <c r="H120" i="45"/>
  <c r="M122" i="45"/>
  <c r="E120" i="45"/>
  <c r="E134" i="45" s="1"/>
  <c r="Q123" i="45"/>
  <c r="Q137" i="45" s="1"/>
  <c r="H123" i="45"/>
  <c r="N122" i="45"/>
  <c r="D122" i="45"/>
  <c r="J121" i="45"/>
  <c r="J135" i="45" s="1"/>
  <c r="P120" i="45"/>
  <c r="P134" i="45" s="1"/>
  <c r="F120" i="45"/>
  <c r="F134" i="45" s="1"/>
  <c r="C122" i="45"/>
  <c r="O120" i="45"/>
  <c r="O134" i="45" s="1"/>
  <c r="C120" i="45"/>
  <c r="P123" i="45"/>
  <c r="P137" i="45" s="1"/>
  <c r="F123" i="45"/>
  <c r="O123" i="45"/>
  <c r="E123" i="45"/>
  <c r="K122" i="45"/>
  <c r="Q121" i="45"/>
  <c r="Q135" i="45" s="1"/>
  <c r="H121" i="45"/>
  <c r="N120" i="45"/>
  <c r="N134" i="45" s="1"/>
  <c r="D120" i="45"/>
  <c r="D134" i="45" s="1"/>
  <c r="N123" i="45"/>
  <c r="D123" i="45"/>
  <c r="J122" i="45"/>
  <c r="P121" i="45"/>
  <c r="P135" i="45" s="1"/>
  <c r="F121" i="45"/>
  <c r="F135" i="45" s="1"/>
  <c r="M120" i="45"/>
  <c r="M361" i="44"/>
  <c r="J347" i="44"/>
  <c r="C363" i="44"/>
  <c r="D346" i="44"/>
  <c r="G333" i="44"/>
  <c r="O333" i="44"/>
  <c r="H363" i="44"/>
  <c r="Q363" i="44"/>
  <c r="E363" i="44"/>
  <c r="H333" i="44"/>
  <c r="P333" i="44"/>
  <c r="I361" i="44"/>
  <c r="F332" i="44"/>
  <c r="M333" i="44"/>
  <c r="O346" i="44"/>
  <c r="H348" i="44"/>
  <c r="F347" i="44"/>
  <c r="P346" i="44"/>
  <c r="P362" i="44"/>
  <c r="J332" i="44"/>
  <c r="R332" i="44"/>
  <c r="K347" i="44"/>
  <c r="Q361" i="44"/>
  <c r="S331" i="44"/>
  <c r="G344" i="44"/>
  <c r="R344" i="44"/>
  <c r="D348" i="44"/>
  <c r="F348" i="44"/>
  <c r="I332" i="44"/>
  <c r="Q332" i="44"/>
  <c r="K403" i="44"/>
  <c r="K404" i="44" s="1"/>
  <c r="K346" i="44"/>
  <c r="D361" i="44"/>
  <c r="H381" i="44"/>
  <c r="G394" i="44"/>
  <c r="S179" i="44"/>
  <c r="D362" i="44"/>
  <c r="L324" i="44"/>
  <c r="I331" i="44"/>
  <c r="Q331" i="44"/>
  <c r="C346" i="44"/>
  <c r="C347" i="44"/>
  <c r="G357" i="44"/>
  <c r="O363" i="44"/>
  <c r="H362" i="44"/>
  <c r="Q362" i="44"/>
  <c r="Q403" i="44"/>
  <c r="Q404" i="44" s="1"/>
  <c r="K381" i="44"/>
  <c r="E380" i="44"/>
  <c r="G378" i="44"/>
  <c r="R378" i="44"/>
  <c r="C333" i="44"/>
  <c r="K333" i="44"/>
  <c r="S333" i="44"/>
  <c r="C331" i="44"/>
  <c r="I333" i="44"/>
  <c r="N347" i="44"/>
  <c r="P348" i="44"/>
  <c r="O347" i="44"/>
  <c r="I362" i="44"/>
  <c r="I363" i="44"/>
  <c r="C381" i="44"/>
  <c r="G331" i="44"/>
  <c r="L376" i="44"/>
  <c r="S376" i="44" s="1"/>
  <c r="E332" i="44"/>
  <c r="M332" i="44"/>
  <c r="K331" i="44"/>
  <c r="Q333" i="44"/>
  <c r="J348" i="44"/>
  <c r="E379" i="44"/>
  <c r="O381" i="44"/>
  <c r="I380" i="44"/>
  <c r="G377" i="44"/>
  <c r="L394" i="44"/>
  <c r="D333" i="44"/>
  <c r="E361" i="44"/>
  <c r="Q380" i="44"/>
  <c r="R396" i="44"/>
  <c r="G324" i="44"/>
  <c r="E331" i="44"/>
  <c r="M331" i="44"/>
  <c r="O331" i="44"/>
  <c r="L343" i="44"/>
  <c r="N348" i="44"/>
  <c r="L357" i="44"/>
  <c r="M363" i="44"/>
  <c r="R374" i="44"/>
  <c r="P380" i="44"/>
  <c r="D381" i="44"/>
  <c r="L378" i="44"/>
  <c r="G395" i="44"/>
  <c r="N119" i="45"/>
  <c r="D119" i="45"/>
  <c r="J118" i="45"/>
  <c r="I119" i="45"/>
  <c r="M119" i="45"/>
  <c r="C119" i="45"/>
  <c r="I118" i="45"/>
  <c r="E118" i="45"/>
  <c r="E119" i="45"/>
  <c r="K119" i="45"/>
  <c r="Q118" i="45"/>
  <c r="H118" i="45"/>
  <c r="O119" i="45"/>
  <c r="J119" i="45"/>
  <c r="P118" i="45"/>
  <c r="F118" i="45"/>
  <c r="O118" i="45"/>
  <c r="Q119" i="45"/>
  <c r="H119" i="45"/>
  <c r="N118" i="45"/>
  <c r="D118" i="45"/>
  <c r="K118" i="45"/>
  <c r="P119" i="45"/>
  <c r="F119" i="45"/>
  <c r="M118" i="45"/>
  <c r="C118" i="45"/>
  <c r="E2" i="45"/>
  <c r="P106" i="45"/>
  <c r="K106" i="45"/>
  <c r="F106" i="45"/>
  <c r="I106" i="45"/>
  <c r="Q106" i="45"/>
  <c r="C106" i="45"/>
  <c r="O106" i="45"/>
  <c r="J106" i="45"/>
  <c r="E106" i="45"/>
  <c r="N106" i="45"/>
  <c r="D106" i="45"/>
  <c r="M106" i="45"/>
  <c r="H106" i="45"/>
  <c r="A163" i="44"/>
  <c r="A66" i="45"/>
  <c r="I59" i="45"/>
  <c r="P34" i="45"/>
  <c r="E82" i="45"/>
  <c r="J3" i="45"/>
  <c r="H37" i="45"/>
  <c r="D87" i="45"/>
  <c r="P16" i="45"/>
  <c r="H107" i="45"/>
  <c r="P85" i="45"/>
  <c r="I83" i="45"/>
  <c r="D63" i="45"/>
  <c r="M60" i="45"/>
  <c r="E58" i="45"/>
  <c r="Q37" i="45"/>
  <c r="N36" i="45"/>
  <c r="J35" i="45"/>
  <c r="F34" i="45"/>
  <c r="O17" i="45"/>
  <c r="E17" i="45"/>
  <c r="K16" i="45"/>
  <c r="O4" i="45"/>
  <c r="K4" i="45"/>
  <c r="F4" i="45"/>
  <c r="M87" i="45"/>
  <c r="E85" i="45"/>
  <c r="N82" i="45"/>
  <c r="Q61" i="45"/>
  <c r="J59" i="45"/>
  <c r="C39" i="45"/>
  <c r="I37" i="45"/>
  <c r="E36" i="45"/>
  <c r="Q34" i="45"/>
  <c r="K17" i="45"/>
  <c r="Q16" i="45"/>
  <c r="H16" i="45"/>
  <c r="P3" i="45"/>
  <c r="K3" i="45"/>
  <c r="F3" i="45"/>
  <c r="M3" i="45"/>
  <c r="F17" i="45"/>
  <c r="K35" i="45"/>
  <c r="C38" i="45"/>
  <c r="Q83" i="45"/>
  <c r="E3" i="45"/>
  <c r="O3" i="45"/>
  <c r="F16" i="45"/>
  <c r="J17" i="45"/>
  <c r="D36" i="45"/>
  <c r="Q38" i="45"/>
  <c r="P61" i="45"/>
  <c r="M84" i="45"/>
  <c r="C3" i="45"/>
  <c r="C16" i="45"/>
  <c r="N60" i="45"/>
  <c r="P107" i="45"/>
  <c r="H3" i="45"/>
  <c r="P4" i="45"/>
  <c r="M16" i="45"/>
  <c r="P17" i="45"/>
  <c r="H34" i="45"/>
  <c r="O36" i="45"/>
  <c r="F58" i="45"/>
  <c r="E63" i="45"/>
  <c r="I86" i="45"/>
  <c r="Q107" i="45"/>
  <c r="C4" i="45"/>
  <c r="D4" i="45"/>
  <c r="H4" i="45"/>
  <c r="I4" i="45"/>
  <c r="M4" i="45"/>
  <c r="Q3" i="45"/>
  <c r="Q4" i="45"/>
  <c r="D16" i="45"/>
  <c r="I16" i="45"/>
  <c r="N16" i="45"/>
  <c r="C17" i="45"/>
  <c r="H17" i="45"/>
  <c r="M17" i="45"/>
  <c r="Q17" i="45"/>
  <c r="K34" i="45"/>
  <c r="E35" i="45"/>
  <c r="O35" i="45"/>
  <c r="I36" i="45"/>
  <c r="C37" i="45"/>
  <c r="M37" i="45"/>
  <c r="H38" i="45"/>
  <c r="K39" i="45"/>
  <c r="O58" i="45"/>
  <c r="C60" i="45"/>
  <c r="F61" i="45"/>
  <c r="J62" i="45"/>
  <c r="N63" i="45"/>
  <c r="O82" i="45"/>
  <c r="C84" i="45"/>
  <c r="F85" i="45"/>
  <c r="J86" i="45"/>
  <c r="N87" i="45"/>
  <c r="O107" i="45"/>
  <c r="J107" i="45"/>
  <c r="E107" i="45"/>
  <c r="P87" i="45"/>
  <c r="K87" i="45"/>
  <c r="F87" i="45"/>
  <c r="Q86" i="45"/>
  <c r="M86" i="45"/>
  <c r="H86" i="45"/>
  <c r="C86" i="45"/>
  <c r="N85" i="45"/>
  <c r="I85" i="45"/>
  <c r="D85" i="45"/>
  <c r="O84" i="45"/>
  <c r="J84" i="45"/>
  <c r="E84" i="45"/>
  <c r="P83" i="45"/>
  <c r="K83" i="45"/>
  <c r="F83" i="45"/>
  <c r="Q82" i="45"/>
  <c r="M82" i="45"/>
  <c r="H82" i="45"/>
  <c r="C82" i="45"/>
  <c r="Q63" i="45"/>
  <c r="M63" i="45"/>
  <c r="H63" i="45"/>
  <c r="C63" i="45"/>
  <c r="N62" i="45"/>
  <c r="I62" i="45"/>
  <c r="D62" i="45"/>
  <c r="O61" i="45"/>
  <c r="J61" i="45"/>
  <c r="E61" i="45"/>
  <c r="P60" i="45"/>
  <c r="K60" i="45"/>
  <c r="F60" i="45"/>
  <c r="Q59" i="45"/>
  <c r="M59" i="45"/>
  <c r="H59" i="45"/>
  <c r="C59" i="45"/>
  <c r="N58" i="45"/>
  <c r="I58" i="45"/>
  <c r="D58" i="45"/>
  <c r="O39" i="45"/>
  <c r="J39" i="45"/>
  <c r="E39" i="45"/>
  <c r="P38" i="45"/>
  <c r="K38" i="45"/>
  <c r="F38" i="45"/>
  <c r="N107" i="45"/>
  <c r="I107" i="45"/>
  <c r="D107" i="45"/>
  <c r="O87" i="45"/>
  <c r="J87" i="45"/>
  <c r="E87" i="45"/>
  <c r="P86" i="45"/>
  <c r="K86" i="45"/>
  <c r="F86" i="45"/>
  <c r="Q85" i="45"/>
  <c r="M85" i="45"/>
  <c r="H85" i="45"/>
  <c r="C85" i="45"/>
  <c r="N84" i="45"/>
  <c r="I84" i="45"/>
  <c r="D84" i="45"/>
  <c r="O83" i="45"/>
  <c r="J83" i="45"/>
  <c r="E83" i="45"/>
  <c r="P82" i="45"/>
  <c r="K82" i="45"/>
  <c r="F82" i="45"/>
  <c r="P63" i="45"/>
  <c r="K63" i="45"/>
  <c r="F63" i="45"/>
  <c r="Q62" i="45"/>
  <c r="M62" i="45"/>
  <c r="H62" i="45"/>
  <c r="C62" i="45"/>
  <c r="N61" i="45"/>
  <c r="I61" i="45"/>
  <c r="D61" i="45"/>
  <c r="O60" i="45"/>
  <c r="J60" i="45"/>
  <c r="E60" i="45"/>
  <c r="P59" i="45"/>
  <c r="K59" i="45"/>
  <c r="F59" i="45"/>
  <c r="Q58" i="45"/>
  <c r="M58" i="45"/>
  <c r="H58" i="45"/>
  <c r="C58" i="45"/>
  <c r="N39" i="45"/>
  <c r="I39" i="45"/>
  <c r="D39" i="45"/>
  <c r="O38" i="45"/>
  <c r="J38" i="45"/>
  <c r="M107" i="45"/>
  <c r="C107" i="45"/>
  <c r="I87" i="45"/>
  <c r="O86" i="45"/>
  <c r="E86" i="45"/>
  <c r="K85" i="45"/>
  <c r="Q84" i="45"/>
  <c r="H84" i="45"/>
  <c r="N83" i="45"/>
  <c r="D83" i="45"/>
  <c r="J82" i="45"/>
  <c r="J63" i="45"/>
  <c r="P62" i="45"/>
  <c r="F62" i="45"/>
  <c r="M61" i="45"/>
  <c r="C61" i="45"/>
  <c r="I60" i="45"/>
  <c r="O59" i="45"/>
  <c r="E59" i="45"/>
  <c r="K58" i="45"/>
  <c r="Q39" i="45"/>
  <c r="H39" i="45"/>
  <c r="N38" i="45"/>
  <c r="E38" i="45"/>
  <c r="P37" i="45"/>
  <c r="K37" i="45"/>
  <c r="F37" i="45"/>
  <c r="Q36" i="45"/>
  <c r="M36" i="45"/>
  <c r="H36" i="45"/>
  <c r="C36" i="45"/>
  <c r="N35" i="45"/>
  <c r="I35" i="45"/>
  <c r="D35" i="45"/>
  <c r="O34" i="45"/>
  <c r="J34" i="45"/>
  <c r="E34" i="45"/>
  <c r="K107" i="45"/>
  <c r="Q87" i="45"/>
  <c r="H87" i="45"/>
  <c r="N86" i="45"/>
  <c r="D86" i="45"/>
  <c r="J85" i="45"/>
  <c r="P84" i="45"/>
  <c r="F84" i="45"/>
  <c r="M83" i="45"/>
  <c r="C83" i="45"/>
  <c r="I82" i="45"/>
  <c r="I63" i="45"/>
  <c r="O62" i="45"/>
  <c r="E62" i="45"/>
  <c r="K61" i="45"/>
  <c r="Q60" i="45"/>
  <c r="H60" i="45"/>
  <c r="N59" i="45"/>
  <c r="D59" i="45"/>
  <c r="J58" i="45"/>
  <c r="P39" i="45"/>
  <c r="F39" i="45"/>
  <c r="M38" i="45"/>
  <c r="D38" i="45"/>
  <c r="O37" i="45"/>
  <c r="J37" i="45"/>
  <c r="E37" i="45"/>
  <c r="P36" i="45"/>
  <c r="K36" i="45"/>
  <c r="F36" i="45"/>
  <c r="Q35" i="45"/>
  <c r="M35" i="45"/>
  <c r="H35" i="45"/>
  <c r="C35" i="45"/>
  <c r="N34" i="45"/>
  <c r="I34" i="45"/>
  <c r="D34" i="45"/>
  <c r="D3" i="45"/>
  <c r="E4" i="45"/>
  <c r="I3" i="45"/>
  <c r="J4" i="45"/>
  <c r="N3" i="45"/>
  <c r="N4" i="45"/>
  <c r="E16" i="45"/>
  <c r="J16" i="45"/>
  <c r="O16" i="45"/>
  <c r="D17" i="45"/>
  <c r="I17" i="45"/>
  <c r="N17" i="45"/>
  <c r="C34" i="45"/>
  <c r="M34" i="45"/>
  <c r="F35" i="45"/>
  <c r="P35" i="45"/>
  <c r="J36" i="45"/>
  <c r="D37" i="45"/>
  <c r="N37" i="45"/>
  <c r="I38" i="45"/>
  <c r="M39" i="45"/>
  <c r="P58" i="45"/>
  <c r="D60" i="45"/>
  <c r="H61" i="45"/>
  <c r="K62" i="45"/>
  <c r="O63" i="45"/>
  <c r="D82" i="45"/>
  <c r="H83" i="45"/>
  <c r="K84" i="45"/>
  <c r="O85" i="45"/>
  <c r="C87" i="45"/>
  <c r="F107" i="45"/>
  <c r="A126" i="45"/>
  <c r="A110" i="45"/>
  <c r="A143" i="45"/>
  <c r="A43" i="45"/>
  <c r="A92" i="45" s="1"/>
  <c r="A22" i="45"/>
  <c r="S23" i="45"/>
  <c r="S28" i="45" s="1"/>
  <c r="S24" i="45"/>
  <c r="S29" i="45" s="1"/>
  <c r="D309" i="44"/>
  <c r="D156" i="44"/>
  <c r="A403" i="44"/>
  <c r="A414" i="44" s="1"/>
  <c r="A221" i="44"/>
  <c r="A275" i="44"/>
  <c r="A265" i="44"/>
  <c r="A197" i="44"/>
  <c r="A85" i="44"/>
  <c r="A138" i="44" s="1"/>
  <c r="A60" i="44"/>
  <c r="A402" i="44"/>
  <c r="A413" i="44" s="1"/>
  <c r="A214" i="44"/>
  <c r="A262" i="44"/>
  <c r="A190" i="44"/>
  <c r="A102" i="44"/>
  <c r="A177" i="44"/>
  <c r="A105" i="44"/>
  <c r="E2" i="44"/>
  <c r="A20" i="44"/>
  <c r="A121" i="44" s="1"/>
  <c r="A17" i="44"/>
  <c r="A114" i="44" s="1"/>
  <c r="A53" i="44"/>
  <c r="S178" i="44"/>
  <c r="N363" i="44"/>
  <c r="N362" i="44"/>
  <c r="N361" i="44"/>
  <c r="R358" i="44"/>
  <c r="J381" i="44"/>
  <c r="J380" i="44"/>
  <c r="J379" i="44"/>
  <c r="L331" i="44"/>
  <c r="M348" i="44"/>
  <c r="M347" i="44"/>
  <c r="M346" i="44"/>
  <c r="R343" i="44"/>
  <c r="Q348" i="44"/>
  <c r="Q347" i="44"/>
  <c r="Q346" i="44"/>
  <c r="J363" i="44"/>
  <c r="J362" i="44"/>
  <c r="J361" i="44"/>
  <c r="C403" i="44"/>
  <c r="H403" i="44"/>
  <c r="R324" i="44"/>
  <c r="I348" i="44"/>
  <c r="I347" i="44"/>
  <c r="I346" i="44"/>
  <c r="R357" i="44"/>
  <c r="F363" i="44"/>
  <c r="F362" i="44"/>
  <c r="F361" i="44"/>
  <c r="G359" i="44"/>
  <c r="L359" i="44"/>
  <c r="L360" i="44"/>
  <c r="D403" i="44"/>
  <c r="F331" i="44"/>
  <c r="F333" i="44"/>
  <c r="J331" i="44"/>
  <c r="J333" i="44"/>
  <c r="N331" i="44"/>
  <c r="N333" i="44"/>
  <c r="R331" i="44"/>
  <c r="R333" i="44"/>
  <c r="N332" i="44"/>
  <c r="E348" i="44"/>
  <c r="E347" i="44"/>
  <c r="E346" i="44"/>
  <c r="O403" i="44"/>
  <c r="M380" i="44"/>
  <c r="D331" i="44"/>
  <c r="H331" i="44"/>
  <c r="P331" i="44"/>
  <c r="C332" i="44"/>
  <c r="G332" i="44"/>
  <c r="K332" i="44"/>
  <c r="O332" i="44"/>
  <c r="S332" i="44"/>
  <c r="L344" i="44"/>
  <c r="D347" i="44"/>
  <c r="H347" i="44"/>
  <c r="P347" i="44"/>
  <c r="C348" i="44"/>
  <c r="K348" i="44"/>
  <c r="O348" i="44"/>
  <c r="G358" i="44"/>
  <c r="E362" i="44"/>
  <c r="M362" i="44"/>
  <c r="K363" i="44"/>
  <c r="E403" i="44"/>
  <c r="I403" i="44"/>
  <c r="N403" i="44"/>
  <c r="F381" i="44"/>
  <c r="F380" i="44"/>
  <c r="L377" i="44"/>
  <c r="R394" i="44"/>
  <c r="G396" i="44"/>
  <c r="D332" i="44"/>
  <c r="H332" i="44"/>
  <c r="P332" i="44"/>
  <c r="G343" i="44"/>
  <c r="F346" i="44"/>
  <c r="J346" i="44"/>
  <c r="N346" i="44"/>
  <c r="L358" i="44"/>
  <c r="P363" i="44"/>
  <c r="R359" i="44"/>
  <c r="C361" i="44"/>
  <c r="K361" i="44"/>
  <c r="O361" i="44"/>
  <c r="F403" i="44"/>
  <c r="J403" i="44"/>
  <c r="H380" i="44"/>
  <c r="M379" i="44"/>
  <c r="Q379" i="44"/>
  <c r="R377" i="44"/>
  <c r="F379" i="44"/>
  <c r="H361" i="44"/>
  <c r="P361" i="44"/>
  <c r="C362" i="44"/>
  <c r="O362" i="44"/>
  <c r="G374" i="44"/>
  <c r="P403" i="44"/>
  <c r="D380" i="44"/>
  <c r="I379" i="44"/>
  <c r="N381" i="44"/>
  <c r="N380" i="44"/>
  <c r="R375" i="44"/>
  <c r="L395" i="44"/>
  <c r="R395" i="44"/>
  <c r="L374" i="44"/>
  <c r="G375" i="44"/>
  <c r="C379" i="44"/>
  <c r="K379" i="44"/>
  <c r="O379" i="44"/>
  <c r="E381" i="44"/>
  <c r="I381" i="44"/>
  <c r="M381" i="44"/>
  <c r="Q381" i="44"/>
  <c r="L375" i="44"/>
  <c r="D379" i="44"/>
  <c r="H379" i="44"/>
  <c r="P379" i="44"/>
  <c r="C380" i="44"/>
  <c r="K380" i="44"/>
  <c r="O380" i="44"/>
  <c r="M403" i="44"/>
  <c r="S344" i="44" l="1"/>
  <c r="L123" i="45"/>
  <c r="R121" i="45"/>
  <c r="M135" i="45"/>
  <c r="G120" i="45"/>
  <c r="G134" i="45" s="1"/>
  <c r="C134" i="45"/>
  <c r="M134" i="45"/>
  <c r="R120" i="45"/>
  <c r="L121" i="45"/>
  <c r="L135" i="45" s="1"/>
  <c r="H135" i="45"/>
  <c r="L122" i="45"/>
  <c r="N124" i="45"/>
  <c r="G122" i="45"/>
  <c r="R122" i="45"/>
  <c r="G123" i="45"/>
  <c r="L120" i="45"/>
  <c r="G121" i="45"/>
  <c r="G135" i="45" s="1"/>
  <c r="C135" i="45"/>
  <c r="R123" i="45"/>
  <c r="C124" i="45"/>
  <c r="D124" i="45"/>
  <c r="K124" i="45"/>
  <c r="I124" i="45"/>
  <c r="H124" i="45"/>
  <c r="Q124" i="45"/>
  <c r="J124" i="45"/>
  <c r="M124" i="45"/>
  <c r="O124" i="45"/>
  <c r="F124" i="45"/>
  <c r="E124" i="45"/>
  <c r="P124" i="45"/>
  <c r="L348" i="44"/>
  <c r="S378" i="44"/>
  <c r="S324" i="44"/>
  <c r="S396" i="44"/>
  <c r="L363" i="44"/>
  <c r="L362" i="44"/>
  <c r="S394" i="44"/>
  <c r="S357" i="44"/>
  <c r="L346" i="44"/>
  <c r="R361" i="44"/>
  <c r="G361" i="44"/>
  <c r="L347" i="44"/>
  <c r="L403" i="44"/>
  <c r="G346" i="44"/>
  <c r="L333" i="44"/>
  <c r="S377" i="44"/>
  <c r="G403" i="44"/>
  <c r="R403" i="44"/>
  <c r="G119" i="45"/>
  <c r="R119" i="45"/>
  <c r="L118" i="45"/>
  <c r="L119" i="45"/>
  <c r="G118" i="45"/>
  <c r="R118" i="45"/>
  <c r="F2" i="45"/>
  <c r="K108" i="45"/>
  <c r="J108" i="45"/>
  <c r="H108" i="45"/>
  <c r="R106" i="45"/>
  <c r="C108" i="45"/>
  <c r="N108" i="45"/>
  <c r="M108" i="45"/>
  <c r="O108" i="45"/>
  <c r="Q108" i="45"/>
  <c r="G106" i="45"/>
  <c r="I108" i="45"/>
  <c r="E108" i="45"/>
  <c r="P108" i="45"/>
  <c r="F108" i="45"/>
  <c r="D108" i="45"/>
  <c r="L106" i="45"/>
  <c r="F5" i="45"/>
  <c r="E20" i="45"/>
  <c r="F20" i="45"/>
  <c r="G83" i="45"/>
  <c r="P20" i="45"/>
  <c r="N5" i="45"/>
  <c r="R83" i="45"/>
  <c r="G82" i="45"/>
  <c r="O64" i="45"/>
  <c r="P40" i="45"/>
  <c r="L37" i="45"/>
  <c r="O88" i="45"/>
  <c r="G60" i="45"/>
  <c r="G17" i="45"/>
  <c r="G16" i="45"/>
  <c r="C20" i="45"/>
  <c r="R84" i="45"/>
  <c r="N88" i="45"/>
  <c r="R39" i="45"/>
  <c r="J20" i="45"/>
  <c r="N40" i="45"/>
  <c r="P88" i="45"/>
  <c r="E40" i="45"/>
  <c r="R107" i="45"/>
  <c r="M64" i="45"/>
  <c r="L62" i="45"/>
  <c r="L85" i="45"/>
  <c r="R58" i="45"/>
  <c r="N64" i="45"/>
  <c r="R82" i="45"/>
  <c r="R37" i="45"/>
  <c r="L4" i="45"/>
  <c r="K5" i="45"/>
  <c r="I88" i="45"/>
  <c r="G34" i="45"/>
  <c r="C40" i="45"/>
  <c r="J5" i="45"/>
  <c r="R38" i="45"/>
  <c r="L87" i="45"/>
  <c r="D88" i="45"/>
  <c r="R63" i="45"/>
  <c r="L86" i="45"/>
  <c r="L61" i="45"/>
  <c r="I5" i="45"/>
  <c r="G35" i="45"/>
  <c r="J40" i="45"/>
  <c r="G61" i="45"/>
  <c r="H88" i="45"/>
  <c r="R62" i="45"/>
  <c r="G37" i="45"/>
  <c r="N20" i="45"/>
  <c r="L34" i="45"/>
  <c r="H40" i="45"/>
  <c r="C5" i="45"/>
  <c r="G3" i="45"/>
  <c r="Q88" i="45"/>
  <c r="P5" i="45"/>
  <c r="F40" i="45"/>
  <c r="E64" i="45"/>
  <c r="R59" i="45"/>
  <c r="L84" i="45"/>
  <c r="G87" i="45"/>
  <c r="D40" i="45"/>
  <c r="L35" i="45"/>
  <c r="L60" i="45"/>
  <c r="M88" i="45"/>
  <c r="O40" i="45"/>
  <c r="G36" i="45"/>
  <c r="R61" i="45"/>
  <c r="J88" i="45"/>
  <c r="G58" i="45"/>
  <c r="C64" i="45"/>
  <c r="F88" i="45"/>
  <c r="D64" i="45"/>
  <c r="L59" i="45"/>
  <c r="G63" i="45"/>
  <c r="C88" i="45"/>
  <c r="R85" i="45"/>
  <c r="R17" i="45"/>
  <c r="I20" i="45"/>
  <c r="R4" i="45"/>
  <c r="G4" i="45"/>
  <c r="O5" i="45"/>
  <c r="G38" i="45"/>
  <c r="M5" i="45"/>
  <c r="R3" i="45"/>
  <c r="L16" i="45"/>
  <c r="H20" i="45"/>
  <c r="Q40" i="45"/>
  <c r="R87" i="45"/>
  <c r="K20" i="45"/>
  <c r="R60" i="45"/>
  <c r="L107" i="45"/>
  <c r="L83" i="45"/>
  <c r="R35" i="45"/>
  <c r="K64" i="45"/>
  <c r="Q64" i="45"/>
  <c r="K40" i="45"/>
  <c r="Q5" i="45"/>
  <c r="L3" i="45"/>
  <c r="H5" i="45"/>
  <c r="G39" i="45"/>
  <c r="G59" i="45"/>
  <c r="E88" i="45"/>
  <c r="P64" i="45"/>
  <c r="R34" i="45"/>
  <c r="M40" i="45"/>
  <c r="O20" i="45"/>
  <c r="D5" i="45"/>
  <c r="I40" i="45"/>
  <c r="J64" i="45"/>
  <c r="R86" i="45"/>
  <c r="L36" i="45"/>
  <c r="L39" i="45"/>
  <c r="G107" i="45"/>
  <c r="L58" i="45"/>
  <c r="H64" i="45"/>
  <c r="G62" i="45"/>
  <c r="K88" i="45"/>
  <c r="G85" i="45"/>
  <c r="I64" i="45"/>
  <c r="L63" i="45"/>
  <c r="L82" i="45"/>
  <c r="G86" i="45"/>
  <c r="G84" i="45"/>
  <c r="L38" i="45"/>
  <c r="L17" i="45"/>
  <c r="D20" i="45"/>
  <c r="F64" i="45"/>
  <c r="R16" i="45"/>
  <c r="M20" i="45"/>
  <c r="E5" i="45"/>
  <c r="Q20" i="45"/>
  <c r="R36" i="45"/>
  <c r="P404" i="44"/>
  <c r="J404" i="44"/>
  <c r="R346" i="44"/>
  <c r="A245" i="44"/>
  <c r="A299" i="44"/>
  <c r="A319" i="44" s="1"/>
  <c r="A341" i="44" s="1"/>
  <c r="M404" i="44"/>
  <c r="S395" i="44"/>
  <c r="L361" i="44"/>
  <c r="F404" i="44"/>
  <c r="S359" i="44"/>
  <c r="L332" i="44"/>
  <c r="I404" i="44"/>
  <c r="O404" i="44"/>
  <c r="S374" i="44"/>
  <c r="E309" i="44"/>
  <c r="F2" i="44"/>
  <c r="E156" i="44"/>
  <c r="N404" i="44"/>
  <c r="E404" i="44"/>
  <c r="G362" i="44"/>
  <c r="G363" i="44"/>
  <c r="D404" i="44"/>
  <c r="R363" i="44"/>
  <c r="R362" i="44"/>
  <c r="S358" i="44"/>
  <c r="C404" i="44"/>
  <c r="L380" i="44"/>
  <c r="L379" i="44"/>
  <c r="L381" i="44"/>
  <c r="G381" i="44"/>
  <c r="G380" i="44"/>
  <c r="G379" i="44"/>
  <c r="R381" i="44"/>
  <c r="R380" i="44"/>
  <c r="S375" i="44"/>
  <c r="R379" i="44"/>
  <c r="G348" i="44"/>
  <c r="G347" i="44"/>
  <c r="H404" i="44"/>
  <c r="R347" i="44"/>
  <c r="S343" i="44"/>
  <c r="R348" i="44"/>
  <c r="A298" i="44"/>
  <c r="A312" i="44" s="1"/>
  <c r="A337" i="44" s="1"/>
  <c r="A238" i="44"/>
  <c r="M142" i="45" l="1"/>
  <c r="N142" i="45"/>
  <c r="O142" i="45"/>
  <c r="P142" i="45"/>
  <c r="Q142" i="45"/>
  <c r="C142" i="45"/>
  <c r="H142" i="45"/>
  <c r="J142" i="45"/>
  <c r="D142" i="45"/>
  <c r="I142" i="45"/>
  <c r="E142" i="45"/>
  <c r="K142" i="45"/>
  <c r="F142" i="45"/>
  <c r="R134" i="45"/>
  <c r="S120" i="45"/>
  <c r="S123" i="45"/>
  <c r="S122" i="45"/>
  <c r="S121" i="45"/>
  <c r="S135" i="45" s="1"/>
  <c r="R135" i="45"/>
  <c r="G124" i="45"/>
  <c r="R124" i="45"/>
  <c r="L124" i="45"/>
  <c r="S403" i="44"/>
  <c r="L404" i="44"/>
  <c r="S361" i="44"/>
  <c r="S346" i="44"/>
  <c r="G404" i="44"/>
  <c r="S118" i="45"/>
  <c r="S119" i="45"/>
  <c r="H2" i="45"/>
  <c r="R108" i="45"/>
  <c r="L108" i="45"/>
  <c r="S106" i="45"/>
  <c r="G108" i="45"/>
  <c r="L5" i="45"/>
  <c r="S83" i="45"/>
  <c r="R88" i="45"/>
  <c r="L88" i="45"/>
  <c r="L20" i="45"/>
  <c r="G20" i="45"/>
  <c r="S59" i="45"/>
  <c r="S38" i="45"/>
  <c r="G88" i="45"/>
  <c r="S87" i="45"/>
  <c r="S85" i="45"/>
  <c r="L40" i="45"/>
  <c r="S39" i="45"/>
  <c r="S35" i="45"/>
  <c r="S4" i="45"/>
  <c r="S58" i="45"/>
  <c r="R64" i="45"/>
  <c r="S107" i="45"/>
  <c r="S82" i="45"/>
  <c r="R20" i="45"/>
  <c r="S16" i="45"/>
  <c r="L64" i="45"/>
  <c r="S60" i="45"/>
  <c r="S3" i="45"/>
  <c r="R5" i="45"/>
  <c r="S61" i="45"/>
  <c r="S62" i="45"/>
  <c r="S37" i="45"/>
  <c r="R40" i="45"/>
  <c r="S34" i="45"/>
  <c r="G5" i="45"/>
  <c r="S63" i="45"/>
  <c r="G40" i="45"/>
  <c r="S86" i="45"/>
  <c r="S36" i="45"/>
  <c r="S17" i="45"/>
  <c r="G64" i="45"/>
  <c r="S84" i="45"/>
  <c r="S348" i="44"/>
  <c r="S347" i="44"/>
  <c r="S381" i="44"/>
  <c r="S380" i="44"/>
  <c r="S379" i="44"/>
  <c r="R404" i="44"/>
  <c r="S362" i="44"/>
  <c r="S363" i="44"/>
  <c r="F309" i="44"/>
  <c r="F156" i="44"/>
  <c r="H2" i="44"/>
  <c r="A371" i="44"/>
  <c r="A389" i="44" s="1"/>
  <c r="A355" i="44"/>
  <c r="A366" i="44"/>
  <c r="A384" i="44" s="1"/>
  <c r="A351" i="44"/>
  <c r="R142" i="45" l="1"/>
  <c r="L142" i="45"/>
  <c r="G142" i="45"/>
  <c r="S124" i="45"/>
  <c r="S404" i="44"/>
  <c r="I2" i="45"/>
  <c r="S108" i="45"/>
  <c r="S5" i="45"/>
  <c r="S88" i="45"/>
  <c r="S64" i="45"/>
  <c r="S40" i="45"/>
  <c r="S20" i="45"/>
  <c r="H309" i="44"/>
  <c r="H156" i="44"/>
  <c r="I2" i="44"/>
  <c r="S142" i="45" l="1"/>
  <c r="J2" i="45"/>
  <c r="I309" i="44"/>
  <c r="I156" i="44"/>
  <c r="J2" i="44"/>
  <c r="K2" i="45" l="1"/>
  <c r="J309" i="44"/>
  <c r="J156" i="44"/>
  <c r="K2" i="44"/>
  <c r="M2" i="45" l="1"/>
  <c r="N2" i="45" s="1"/>
  <c r="O2" i="45" s="1"/>
  <c r="P2" i="45" s="1"/>
  <c r="Q2" i="45" s="1"/>
  <c r="K309" i="44"/>
  <c r="K156" i="44"/>
  <c r="M2" i="44"/>
  <c r="M309" i="44" l="1"/>
  <c r="M156" i="44"/>
  <c r="N2" i="44"/>
  <c r="N309" i="44" l="1"/>
  <c r="O2" i="44"/>
  <c r="N156" i="44"/>
  <c r="O309" i="44" l="1"/>
  <c r="O156" i="44"/>
  <c r="P2" i="44"/>
  <c r="P309" i="44" l="1"/>
  <c r="P156" i="44"/>
  <c r="Q2" i="44"/>
  <c r="Q309" i="44" l="1"/>
  <c r="Q156" i="44"/>
  <c r="BB58" i="14" l="1"/>
  <c r="BB57" i="14"/>
  <c r="BB56" i="14"/>
  <c r="BB55" i="14"/>
  <c r="BB54" i="14"/>
  <c r="BB53" i="14"/>
  <c r="BB52" i="14"/>
  <c r="BB51" i="14"/>
  <c r="BB50" i="14"/>
  <c r="BB49" i="14"/>
  <c r="BB48" i="14"/>
  <c r="BB47" i="14"/>
  <c r="BB46" i="14"/>
  <c r="BB45" i="14"/>
  <c r="BB44" i="14"/>
  <c r="BB43" i="14"/>
  <c r="BB42" i="14"/>
  <c r="BB41" i="14"/>
  <c r="BB40" i="14"/>
  <c r="BB39" i="14"/>
  <c r="BB38" i="14"/>
  <c r="BB37" i="14"/>
  <c r="BB36" i="14"/>
  <c r="BB35" i="14"/>
  <c r="BB34" i="14"/>
  <c r="BB33" i="14"/>
  <c r="BB3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 l="1"/>
  <c r="BB8" i="13"/>
  <c r="P279" i="44" l="1"/>
  <c r="P293" i="44" s="1"/>
  <c r="F279" i="44"/>
  <c r="F293" i="44" s="1"/>
  <c r="M278" i="44"/>
  <c r="C278" i="44"/>
  <c r="I277" i="44"/>
  <c r="I291" i="44" s="1"/>
  <c r="O276" i="44"/>
  <c r="O290" i="44" s="1"/>
  <c r="E276" i="44"/>
  <c r="E290" i="44" s="1"/>
  <c r="K275" i="44"/>
  <c r="K289" i="44" s="1"/>
  <c r="Q274" i="44"/>
  <c r="O279" i="44"/>
  <c r="O293" i="44" s="1"/>
  <c r="E279" i="44"/>
  <c r="E293" i="44" s="1"/>
  <c r="K278" i="44"/>
  <c r="K292" i="44" s="1"/>
  <c r="Q277" i="44"/>
  <c r="Q291" i="44" s="1"/>
  <c r="H277" i="44"/>
  <c r="N276" i="44"/>
  <c r="N290" i="44" s="1"/>
  <c r="D276" i="44"/>
  <c r="D290" i="44" s="1"/>
  <c r="J275" i="44"/>
  <c r="J289" i="44" s="1"/>
  <c r="P274" i="44"/>
  <c r="F274" i="44"/>
  <c r="P278" i="44"/>
  <c r="P292" i="44" s="1"/>
  <c r="F278" i="44"/>
  <c r="F292" i="44" s="1"/>
  <c r="M277" i="44"/>
  <c r="C277" i="44"/>
  <c r="I276" i="44"/>
  <c r="I290" i="44" s="1"/>
  <c r="O275" i="44"/>
  <c r="O289" i="44" s="1"/>
  <c r="E275" i="44"/>
  <c r="E289" i="44" s="1"/>
  <c r="I279" i="44"/>
  <c r="I293" i="44" s="1"/>
  <c r="E278" i="44"/>
  <c r="E292" i="44" s="1"/>
  <c r="Q276" i="44"/>
  <c r="Q290" i="44" s="1"/>
  <c r="H276" i="44"/>
  <c r="D275" i="44"/>
  <c r="D289" i="44" s="1"/>
  <c r="J274" i="44"/>
  <c r="H279" i="44"/>
  <c r="D278" i="44"/>
  <c r="D292" i="44" s="1"/>
  <c r="J277" i="44"/>
  <c r="J291" i="44" s="1"/>
  <c r="F276" i="44"/>
  <c r="F290" i="44" s="1"/>
  <c r="C275" i="44"/>
  <c r="H274" i="44"/>
  <c r="N279" i="44"/>
  <c r="N293" i="44" s="1"/>
  <c r="D279" i="44"/>
  <c r="D293" i="44" s="1"/>
  <c r="J278" i="44"/>
  <c r="J292" i="44" s="1"/>
  <c r="P277" i="44"/>
  <c r="P291" i="44" s="1"/>
  <c r="F277" i="44"/>
  <c r="F291" i="44" s="1"/>
  <c r="M276" i="44"/>
  <c r="C276" i="44"/>
  <c r="I275" i="44"/>
  <c r="I289" i="44" s="1"/>
  <c r="O274" i="44"/>
  <c r="E274" i="44"/>
  <c r="M279" i="44"/>
  <c r="C279" i="44"/>
  <c r="I278" i="44"/>
  <c r="I292" i="44" s="1"/>
  <c r="O277" i="44"/>
  <c r="O291" i="44" s="1"/>
  <c r="E277" i="44"/>
  <c r="E291" i="44" s="1"/>
  <c r="K276" i="44"/>
  <c r="K290" i="44" s="1"/>
  <c r="Q275" i="44"/>
  <c r="Q289" i="44" s="1"/>
  <c r="H275" i="44"/>
  <c r="N274" i="44"/>
  <c r="D274" i="44"/>
  <c r="J279" i="44"/>
  <c r="J293" i="44" s="1"/>
  <c r="K279" i="44"/>
  <c r="K293" i="44" s="1"/>
  <c r="Q278" i="44"/>
  <c r="Q292" i="44" s="1"/>
  <c r="H278" i="44"/>
  <c r="N277" i="44"/>
  <c r="N291" i="44" s="1"/>
  <c r="D277" i="44"/>
  <c r="D291" i="44" s="1"/>
  <c r="J276" i="44"/>
  <c r="J290" i="44" s="1"/>
  <c r="P275" i="44"/>
  <c r="P289" i="44" s="1"/>
  <c r="F275" i="44"/>
  <c r="F289" i="44" s="1"/>
  <c r="M274" i="44"/>
  <c r="C274" i="44"/>
  <c r="K274" i="44"/>
  <c r="O278" i="44"/>
  <c r="O292" i="44" s="1"/>
  <c r="K277" i="44"/>
  <c r="K291" i="44" s="1"/>
  <c r="N275" i="44"/>
  <c r="N289" i="44" s="1"/>
  <c r="Q279" i="44"/>
  <c r="Q293" i="44" s="1"/>
  <c r="N278" i="44"/>
  <c r="N292" i="44" s="1"/>
  <c r="P276" i="44"/>
  <c r="P290" i="44" s="1"/>
  <c r="M275" i="44"/>
  <c r="I274" i="44"/>
  <c r="J242" i="44"/>
  <c r="P241" i="44"/>
  <c r="F241" i="44"/>
  <c r="M240" i="44"/>
  <c r="C240" i="44"/>
  <c r="I239" i="44"/>
  <c r="O238" i="44"/>
  <c r="E238" i="44"/>
  <c r="K237" i="44"/>
  <c r="Q262" i="44"/>
  <c r="H262" i="44"/>
  <c r="N261" i="44"/>
  <c r="D261" i="44"/>
  <c r="P239" i="44"/>
  <c r="F239" i="44"/>
  <c r="M238" i="44"/>
  <c r="I237" i="44"/>
  <c r="E262" i="44"/>
  <c r="H261" i="44"/>
  <c r="C242" i="44"/>
  <c r="E240" i="44"/>
  <c r="D237" i="44"/>
  <c r="M237" i="44"/>
  <c r="I242" i="44"/>
  <c r="O241" i="44"/>
  <c r="E241" i="44"/>
  <c r="K240" i="44"/>
  <c r="Q239" i="44"/>
  <c r="H239" i="44"/>
  <c r="N238" i="44"/>
  <c r="D238" i="44"/>
  <c r="J237" i="44"/>
  <c r="P262" i="44"/>
  <c r="F262" i="44"/>
  <c r="M261" i="44"/>
  <c r="C261" i="44"/>
  <c r="Q242" i="44"/>
  <c r="H242" i="44"/>
  <c r="N241" i="44"/>
  <c r="D241" i="44"/>
  <c r="J240" i="44"/>
  <c r="C238" i="44"/>
  <c r="O262" i="44"/>
  <c r="K261" i="44"/>
  <c r="Q261" i="44"/>
  <c r="M242" i="44"/>
  <c r="K239" i="44"/>
  <c r="Q238" i="44"/>
  <c r="J262" i="44"/>
  <c r="H241" i="44"/>
  <c r="F238" i="44"/>
  <c r="E261" i="44"/>
  <c r="P242" i="44"/>
  <c r="F242" i="44"/>
  <c r="M241" i="44"/>
  <c r="C241" i="44"/>
  <c r="I240" i="44"/>
  <c r="O239" i="44"/>
  <c r="E239" i="44"/>
  <c r="K238" i="44"/>
  <c r="Q237" i="44"/>
  <c r="H237" i="44"/>
  <c r="N262" i="44"/>
  <c r="D262" i="44"/>
  <c r="J261" i="44"/>
  <c r="N239" i="44"/>
  <c r="D239" i="44"/>
  <c r="J238" i="44"/>
  <c r="P237" i="44"/>
  <c r="F237" i="44"/>
  <c r="M262" i="44"/>
  <c r="C262" i="44"/>
  <c r="I261" i="44"/>
  <c r="N242" i="44"/>
  <c r="D242" i="44"/>
  <c r="P240" i="44"/>
  <c r="F240" i="44"/>
  <c r="I238" i="44"/>
  <c r="E237" i="44"/>
  <c r="O240" i="44"/>
  <c r="N237" i="44"/>
  <c r="P261" i="44"/>
  <c r="Q241" i="44"/>
  <c r="N240" i="44"/>
  <c r="P238" i="44"/>
  <c r="I262" i="44"/>
  <c r="O242" i="44"/>
  <c r="E242" i="44"/>
  <c r="K241" i="44"/>
  <c r="Q240" i="44"/>
  <c r="H240" i="44"/>
  <c r="J241" i="44"/>
  <c r="M239" i="44"/>
  <c r="C239" i="44"/>
  <c r="O237" i="44"/>
  <c r="K262" i="44"/>
  <c r="I241" i="44"/>
  <c r="H238" i="44"/>
  <c r="F261" i="44"/>
  <c r="K242" i="44"/>
  <c r="D240" i="44"/>
  <c r="J239" i="44"/>
  <c r="C237" i="44"/>
  <c r="O261" i="44"/>
  <c r="P218" i="44"/>
  <c r="K218" i="44"/>
  <c r="F218" i="44"/>
  <c r="Q217" i="44"/>
  <c r="M217" i="44"/>
  <c r="H217" i="44"/>
  <c r="C217" i="44"/>
  <c r="N216" i="44"/>
  <c r="I216" i="44"/>
  <c r="D216" i="44"/>
  <c r="O215" i="44"/>
  <c r="J215" i="44"/>
  <c r="E215" i="44"/>
  <c r="P214" i="44"/>
  <c r="K214" i="44"/>
  <c r="F214" i="44"/>
  <c r="Q213" i="44"/>
  <c r="M213" i="44"/>
  <c r="H213" i="44"/>
  <c r="C213" i="44"/>
  <c r="Q194" i="44"/>
  <c r="M194" i="44"/>
  <c r="H194" i="44"/>
  <c r="C194" i="44"/>
  <c r="N193" i="44"/>
  <c r="I193" i="44"/>
  <c r="D193" i="44"/>
  <c r="O192" i="44"/>
  <c r="J192" i="44"/>
  <c r="E192" i="44"/>
  <c r="P191" i="44"/>
  <c r="K191" i="44"/>
  <c r="F191" i="44"/>
  <c r="Q190" i="44"/>
  <c r="M190" i="44"/>
  <c r="H190" i="44"/>
  <c r="C190" i="44"/>
  <c r="N189" i="44"/>
  <c r="I189" i="44"/>
  <c r="D189" i="44"/>
  <c r="O218" i="44"/>
  <c r="J218" i="44"/>
  <c r="E218" i="44"/>
  <c r="P217" i="44"/>
  <c r="K217" i="44"/>
  <c r="F217" i="44"/>
  <c r="Q216" i="44"/>
  <c r="M216" i="44"/>
  <c r="H216" i="44"/>
  <c r="C216" i="44"/>
  <c r="N215" i="44"/>
  <c r="I215" i="44"/>
  <c r="D215" i="44"/>
  <c r="O214" i="44"/>
  <c r="J214" i="44"/>
  <c r="E214" i="44"/>
  <c r="P213" i="44"/>
  <c r="K213" i="44"/>
  <c r="F213" i="44"/>
  <c r="P194" i="44"/>
  <c r="K194" i="44"/>
  <c r="F194" i="44"/>
  <c r="Q193" i="44"/>
  <c r="M193" i="44"/>
  <c r="H193" i="44"/>
  <c r="C193" i="44"/>
  <c r="N192" i="44"/>
  <c r="I192" i="44"/>
  <c r="D192" i="44"/>
  <c r="O191" i="44"/>
  <c r="J191" i="44"/>
  <c r="E191" i="44"/>
  <c r="P190" i="44"/>
  <c r="K190" i="44"/>
  <c r="F190" i="44"/>
  <c r="Q189" i="44"/>
  <c r="M189" i="44"/>
  <c r="H189" i="44"/>
  <c r="C189" i="44"/>
  <c r="Q218" i="44"/>
  <c r="H218" i="44"/>
  <c r="N217" i="44"/>
  <c r="D217" i="44"/>
  <c r="J216" i="44"/>
  <c r="P215" i="44"/>
  <c r="F215" i="44"/>
  <c r="M214" i="44"/>
  <c r="C214" i="44"/>
  <c r="I213" i="44"/>
  <c r="N194" i="44"/>
  <c r="D194" i="44"/>
  <c r="N218" i="44"/>
  <c r="D218" i="44"/>
  <c r="J217" i="44"/>
  <c r="P216" i="44"/>
  <c r="F216" i="44"/>
  <c r="M215" i="44"/>
  <c r="C215" i="44"/>
  <c r="I214" i="44"/>
  <c r="O213" i="44"/>
  <c r="E213" i="44"/>
  <c r="J194" i="44"/>
  <c r="P193" i="44"/>
  <c r="F193" i="44"/>
  <c r="M192" i="44"/>
  <c r="C192" i="44"/>
  <c r="I191" i="44"/>
  <c r="O190" i="44"/>
  <c r="E190" i="44"/>
  <c r="K189" i="44"/>
  <c r="Q172" i="44"/>
  <c r="M172" i="44"/>
  <c r="H172" i="44"/>
  <c r="C172" i="44"/>
  <c r="N171" i="44"/>
  <c r="I171" i="44"/>
  <c r="D171" i="44"/>
  <c r="O160" i="44"/>
  <c r="O159" i="44"/>
  <c r="K159" i="44"/>
  <c r="I160" i="44"/>
  <c r="H159" i="44"/>
  <c r="E160" i="44"/>
  <c r="C160" i="44"/>
  <c r="M218" i="44"/>
  <c r="I217" i="44"/>
  <c r="E216" i="44"/>
  <c r="Q214" i="44"/>
  <c r="N213" i="44"/>
  <c r="I194" i="44"/>
  <c r="J193" i="44"/>
  <c r="K192" i="44"/>
  <c r="N191" i="44"/>
  <c r="C191" i="44"/>
  <c r="D190" i="44"/>
  <c r="F189" i="44"/>
  <c r="K172" i="44"/>
  <c r="E172" i="44"/>
  <c r="O171" i="44"/>
  <c r="H171" i="44"/>
  <c r="P160" i="44"/>
  <c r="N159" i="44"/>
  <c r="K160" i="44"/>
  <c r="H160" i="44"/>
  <c r="D159" i="44"/>
  <c r="I218" i="44"/>
  <c r="E217" i="44"/>
  <c r="Q215" i="44"/>
  <c r="N214" i="44"/>
  <c r="J213" i="44"/>
  <c r="E194" i="44"/>
  <c r="E193" i="44"/>
  <c r="H192" i="44"/>
  <c r="M191" i="44"/>
  <c r="N190" i="44"/>
  <c r="P189" i="44"/>
  <c r="E189" i="44"/>
  <c r="P172" i="44"/>
  <c r="J172" i="44"/>
  <c r="D172" i="44"/>
  <c r="M171" i="44"/>
  <c r="F171" i="44"/>
  <c r="N160" i="44"/>
  <c r="M160" i="44"/>
  <c r="J160" i="44"/>
  <c r="F159" i="44"/>
  <c r="F160" i="44"/>
  <c r="C159" i="44"/>
  <c r="C218" i="44"/>
  <c r="O216" i="44"/>
  <c r="K215" i="44"/>
  <c r="H214" i="44"/>
  <c r="D213" i="44"/>
  <c r="O193" i="44"/>
  <c r="Q192" i="44"/>
  <c r="F192" i="44"/>
  <c r="H191" i="44"/>
  <c r="J190" i="44"/>
  <c r="O189" i="44"/>
  <c r="O172" i="44"/>
  <c r="I172" i="44"/>
  <c r="Q171" i="44"/>
  <c r="K171" i="44"/>
  <c r="E171" i="44"/>
  <c r="Q159" i="44"/>
  <c r="M159" i="44"/>
  <c r="J159" i="44"/>
  <c r="D160" i="44"/>
  <c r="D214" i="44"/>
  <c r="O194" i="44"/>
  <c r="D191" i="44"/>
  <c r="F172" i="44"/>
  <c r="Q160" i="44"/>
  <c r="P192" i="44"/>
  <c r="E159" i="44"/>
  <c r="H215" i="44"/>
  <c r="N172" i="44"/>
  <c r="I159" i="44"/>
  <c r="O217" i="44"/>
  <c r="K193" i="44"/>
  <c r="I190" i="44"/>
  <c r="P171" i="44"/>
  <c r="P159" i="44"/>
  <c r="K216" i="44"/>
  <c r="J189" i="44"/>
  <c r="J171" i="44"/>
  <c r="Q191" i="44"/>
  <c r="C171" i="44"/>
  <c r="Q29" i="17"/>
  <c r="P29" i="17"/>
  <c r="O29" i="17"/>
  <c r="N29" i="17"/>
  <c r="M29" i="17"/>
  <c r="K29" i="17"/>
  <c r="J29" i="17"/>
  <c r="I29" i="17"/>
  <c r="H29" i="17"/>
  <c r="F29" i="17"/>
  <c r="E29" i="17"/>
  <c r="D29" i="17"/>
  <c r="C29" i="17"/>
  <c r="Q28" i="17"/>
  <c r="P28" i="17"/>
  <c r="O28" i="17"/>
  <c r="N28" i="17"/>
  <c r="M28" i="17"/>
  <c r="K28" i="17"/>
  <c r="J28" i="17"/>
  <c r="I28" i="17"/>
  <c r="H28" i="17"/>
  <c r="F28" i="17"/>
  <c r="E28" i="17"/>
  <c r="D28" i="17"/>
  <c r="C28" i="17"/>
  <c r="Y118" i="14"/>
  <c r="Q223" i="44" s="1"/>
  <c r="X118" i="14"/>
  <c r="P223" i="44" s="1"/>
  <c r="W118" i="14"/>
  <c r="O223" i="44" s="1"/>
  <c r="V118" i="14"/>
  <c r="N223" i="44" s="1"/>
  <c r="U118" i="14"/>
  <c r="M223" i="44" s="1"/>
  <c r="Q118" i="14"/>
  <c r="K223" i="44" s="1"/>
  <c r="P118" i="14"/>
  <c r="J223" i="44" s="1"/>
  <c r="O118" i="14"/>
  <c r="I223" i="44" s="1"/>
  <c r="N118" i="14"/>
  <c r="H223" i="44" s="1"/>
  <c r="H118" i="14"/>
  <c r="D223" i="44" s="1"/>
  <c r="Y117" i="14"/>
  <c r="Q222" i="44" s="1"/>
  <c r="X117" i="14"/>
  <c r="P222" i="44" s="1"/>
  <c r="W117" i="14"/>
  <c r="O222" i="44" s="1"/>
  <c r="V117" i="14"/>
  <c r="N222" i="44" s="1"/>
  <c r="U117" i="14"/>
  <c r="M222" i="44" s="1"/>
  <c r="Q117" i="14"/>
  <c r="K222" i="44" s="1"/>
  <c r="P117" i="14"/>
  <c r="J222" i="44" s="1"/>
  <c r="O117" i="14"/>
  <c r="I222" i="44" s="1"/>
  <c r="N117" i="14"/>
  <c r="H222" i="44" s="1"/>
  <c r="H117" i="14"/>
  <c r="D222" i="44" s="1"/>
  <c r="Y116" i="14"/>
  <c r="Q221" i="44" s="1"/>
  <c r="X116" i="14"/>
  <c r="P221" i="44" s="1"/>
  <c r="W116" i="14"/>
  <c r="O221" i="44" s="1"/>
  <c r="V116" i="14"/>
  <c r="N221" i="44" s="1"/>
  <c r="U116" i="14"/>
  <c r="M221" i="44" s="1"/>
  <c r="Q116" i="14"/>
  <c r="K221" i="44" s="1"/>
  <c r="P116" i="14"/>
  <c r="J221" i="44" s="1"/>
  <c r="O116" i="14"/>
  <c r="I221" i="44" s="1"/>
  <c r="N116" i="14"/>
  <c r="H221" i="44" s="1"/>
  <c r="H116" i="14"/>
  <c r="D221" i="44" s="1"/>
  <c r="Y115" i="14"/>
  <c r="Q220" i="44" s="1"/>
  <c r="X115" i="14"/>
  <c r="P220" i="44" s="1"/>
  <c r="W115" i="14"/>
  <c r="O220" i="44" s="1"/>
  <c r="V115" i="14"/>
  <c r="N220" i="44" s="1"/>
  <c r="U115" i="14"/>
  <c r="M220" i="44" s="1"/>
  <c r="Q115" i="14"/>
  <c r="K220" i="44" s="1"/>
  <c r="P115" i="14"/>
  <c r="J220" i="44" s="1"/>
  <c r="O115" i="14"/>
  <c r="I220" i="44" s="1"/>
  <c r="N115" i="14"/>
  <c r="H220" i="44" s="1"/>
  <c r="H115" i="14"/>
  <c r="D220" i="44" s="1"/>
  <c r="G118" i="14"/>
  <c r="C223" i="44" s="1"/>
  <c r="G117" i="14"/>
  <c r="C222" i="44" s="1"/>
  <c r="G116" i="14"/>
  <c r="C221" i="44" s="1"/>
  <c r="G115" i="14"/>
  <c r="C220" i="44" s="1"/>
  <c r="Q201" i="44"/>
  <c r="P201" i="44"/>
  <c r="O201" i="44"/>
  <c r="N201" i="44"/>
  <c r="M201" i="44"/>
  <c r="H201" i="44"/>
  <c r="Q200" i="44"/>
  <c r="P200" i="44"/>
  <c r="O200" i="44"/>
  <c r="N200" i="44"/>
  <c r="M200" i="44"/>
  <c r="H200" i="44"/>
  <c r="C200" i="44"/>
  <c r="C201" i="44"/>
  <c r="Y118" i="13"/>
  <c r="Q62" i="44" s="1"/>
  <c r="X118" i="13"/>
  <c r="P62" i="44" s="1"/>
  <c r="W118" i="13"/>
  <c r="O62" i="44" s="1"/>
  <c r="V118" i="13"/>
  <c r="N62" i="44" s="1"/>
  <c r="U118" i="13"/>
  <c r="M62" i="44" s="1"/>
  <c r="Q118" i="13"/>
  <c r="K62" i="44" s="1"/>
  <c r="P118" i="13"/>
  <c r="J62" i="44" s="1"/>
  <c r="O118" i="13"/>
  <c r="I62" i="44" s="1"/>
  <c r="N118" i="13"/>
  <c r="H62" i="44" s="1"/>
  <c r="H118" i="13"/>
  <c r="D62" i="44" s="1"/>
  <c r="Y117" i="13"/>
  <c r="Q61" i="44" s="1"/>
  <c r="X117" i="13"/>
  <c r="P61" i="44" s="1"/>
  <c r="W117" i="13"/>
  <c r="O61" i="44" s="1"/>
  <c r="V117" i="13"/>
  <c r="N61" i="44" s="1"/>
  <c r="U117" i="13"/>
  <c r="M61" i="44" s="1"/>
  <c r="Q117" i="13"/>
  <c r="K61" i="44" s="1"/>
  <c r="P117" i="13"/>
  <c r="J61" i="44" s="1"/>
  <c r="O117" i="13"/>
  <c r="I61" i="44" s="1"/>
  <c r="N117" i="13"/>
  <c r="H61" i="44" s="1"/>
  <c r="H117" i="13"/>
  <c r="D61" i="44" s="1"/>
  <c r="Y116" i="13"/>
  <c r="Q60" i="44" s="1"/>
  <c r="X116" i="13"/>
  <c r="P60" i="44" s="1"/>
  <c r="W116" i="13"/>
  <c r="O60" i="44" s="1"/>
  <c r="V116" i="13"/>
  <c r="N60" i="44" s="1"/>
  <c r="U116" i="13"/>
  <c r="M60" i="44" s="1"/>
  <c r="Q116" i="13"/>
  <c r="K60" i="44" s="1"/>
  <c r="P116" i="13"/>
  <c r="J60" i="44" s="1"/>
  <c r="O116" i="13"/>
  <c r="I60" i="44" s="1"/>
  <c r="N116" i="13"/>
  <c r="H60" i="44" s="1"/>
  <c r="H116" i="13"/>
  <c r="D60" i="44" s="1"/>
  <c r="Y115" i="13"/>
  <c r="Q59" i="44" s="1"/>
  <c r="X115" i="13"/>
  <c r="P59" i="44" s="1"/>
  <c r="W115" i="13"/>
  <c r="O59" i="44" s="1"/>
  <c r="V115" i="13"/>
  <c r="N59" i="44" s="1"/>
  <c r="U115" i="13"/>
  <c r="M59" i="44" s="1"/>
  <c r="N115" i="13"/>
  <c r="H59" i="44" s="1"/>
  <c r="H115" i="13"/>
  <c r="D59" i="44" s="1"/>
  <c r="G118" i="13"/>
  <c r="C62" i="44" s="1"/>
  <c r="G117" i="13"/>
  <c r="C61" i="44" s="1"/>
  <c r="G116" i="13"/>
  <c r="C60" i="44" s="1"/>
  <c r="Q40" i="44"/>
  <c r="P40" i="44"/>
  <c r="O40" i="44"/>
  <c r="N40" i="44"/>
  <c r="M40" i="44"/>
  <c r="H40" i="44"/>
  <c r="D40" i="44"/>
  <c r="Q39" i="44"/>
  <c r="P39" i="44"/>
  <c r="O39" i="44"/>
  <c r="N39" i="44"/>
  <c r="M39" i="44"/>
  <c r="H39" i="44"/>
  <c r="D39" i="44"/>
  <c r="C40" i="44"/>
  <c r="C39" i="44"/>
  <c r="G277" i="44" l="1"/>
  <c r="G291" i="44" s="1"/>
  <c r="C291" i="44"/>
  <c r="I288" i="44"/>
  <c r="I280" i="44"/>
  <c r="K280" i="44"/>
  <c r="K288" i="44"/>
  <c r="H292" i="44"/>
  <c r="L278" i="44"/>
  <c r="L292" i="44" s="1"/>
  <c r="H280" i="44"/>
  <c r="H288" i="44"/>
  <c r="L274" i="44"/>
  <c r="L276" i="44"/>
  <c r="L290" i="44" s="1"/>
  <c r="H290" i="44"/>
  <c r="R277" i="44"/>
  <c r="M291" i="44"/>
  <c r="L277" i="44"/>
  <c r="L291" i="44" s="1"/>
  <c r="H291" i="44"/>
  <c r="M289" i="44"/>
  <c r="R275" i="44"/>
  <c r="G274" i="44"/>
  <c r="C288" i="44"/>
  <c r="C280" i="44"/>
  <c r="G276" i="44"/>
  <c r="G290" i="44" s="1"/>
  <c r="C290" i="44"/>
  <c r="G275" i="44"/>
  <c r="G289" i="44" s="1"/>
  <c r="C289" i="44"/>
  <c r="L275" i="44"/>
  <c r="L289" i="44" s="1"/>
  <c r="H289" i="44"/>
  <c r="O288" i="44"/>
  <c r="O280" i="44"/>
  <c r="R274" i="44"/>
  <c r="M280" i="44"/>
  <c r="M288" i="44"/>
  <c r="M290" i="44"/>
  <c r="R276" i="44"/>
  <c r="C292" i="44"/>
  <c r="G278" i="44"/>
  <c r="G292" i="44" s="1"/>
  <c r="J288" i="44"/>
  <c r="J280" i="44"/>
  <c r="F288" i="44"/>
  <c r="F280" i="44"/>
  <c r="M292" i="44"/>
  <c r="R278" i="44"/>
  <c r="E288" i="44"/>
  <c r="E280" i="44"/>
  <c r="D280" i="44"/>
  <c r="D288" i="44"/>
  <c r="C293" i="44"/>
  <c r="G279" i="44"/>
  <c r="G293" i="44" s="1"/>
  <c r="P288" i="44"/>
  <c r="P280" i="44"/>
  <c r="N288" i="44"/>
  <c r="N280" i="44"/>
  <c r="R279" i="44"/>
  <c r="M293" i="44"/>
  <c r="L279" i="44"/>
  <c r="L293" i="44" s="1"/>
  <c r="H293" i="44"/>
  <c r="Q288" i="44"/>
  <c r="Q280" i="44"/>
  <c r="J263" i="44"/>
  <c r="E263" i="44"/>
  <c r="Q263" i="44"/>
  <c r="P263" i="44"/>
  <c r="F263" i="44"/>
  <c r="L240" i="44"/>
  <c r="K263" i="44"/>
  <c r="G241" i="44"/>
  <c r="D263" i="44"/>
  <c r="E243" i="44"/>
  <c r="O263" i="44"/>
  <c r="O243" i="44"/>
  <c r="R241" i="44"/>
  <c r="R239" i="44"/>
  <c r="G262" i="44"/>
  <c r="J243" i="44"/>
  <c r="R238" i="44"/>
  <c r="G239" i="44"/>
  <c r="F243" i="44"/>
  <c r="H243" i="44"/>
  <c r="L237" i="44"/>
  <c r="R242" i="44"/>
  <c r="L242" i="44"/>
  <c r="D243" i="44"/>
  <c r="P243" i="44"/>
  <c r="Q243" i="44"/>
  <c r="L239" i="44"/>
  <c r="G240" i="44"/>
  <c r="C243" i="44"/>
  <c r="G237" i="44"/>
  <c r="R262" i="44"/>
  <c r="M243" i="44"/>
  <c r="R237" i="44"/>
  <c r="C263" i="44"/>
  <c r="G261" i="44"/>
  <c r="G242" i="44"/>
  <c r="N263" i="44"/>
  <c r="R240" i="44"/>
  <c r="M263" i="44"/>
  <c r="R261" i="44"/>
  <c r="H263" i="44"/>
  <c r="L261" i="44"/>
  <c r="L262" i="44"/>
  <c r="L238" i="44"/>
  <c r="L241" i="44"/>
  <c r="G238" i="44"/>
  <c r="N243" i="44"/>
  <c r="I263" i="44"/>
  <c r="I243" i="44"/>
  <c r="K243" i="44"/>
  <c r="D228" i="44"/>
  <c r="Q229" i="44"/>
  <c r="I228" i="44"/>
  <c r="D229" i="44"/>
  <c r="I229" i="44"/>
  <c r="D230" i="44"/>
  <c r="I230" i="44"/>
  <c r="C40" i="18"/>
  <c r="L220" i="44"/>
  <c r="L61" i="44"/>
  <c r="L222" i="44"/>
  <c r="L221" i="44"/>
  <c r="K229" i="44"/>
  <c r="L223" i="44"/>
  <c r="Q230" i="44"/>
  <c r="P230" i="44"/>
  <c r="R223" i="44"/>
  <c r="O230" i="44"/>
  <c r="N230" i="44"/>
  <c r="R222" i="44"/>
  <c r="P229" i="44"/>
  <c r="O229" i="44"/>
  <c r="M229" i="44"/>
  <c r="R221" i="44"/>
  <c r="Q228" i="44"/>
  <c r="P228" i="44"/>
  <c r="O228" i="44"/>
  <c r="N228" i="44"/>
  <c r="R220" i="44"/>
  <c r="Q208" i="44"/>
  <c r="P208" i="44"/>
  <c r="O208" i="44"/>
  <c r="N208" i="44"/>
  <c r="R201" i="44"/>
  <c r="Q207" i="44"/>
  <c r="P207" i="44"/>
  <c r="R200" i="44"/>
  <c r="O207" i="44"/>
  <c r="N207" i="44"/>
  <c r="J230" i="44"/>
  <c r="J228" i="44"/>
  <c r="J229" i="44"/>
  <c r="K228" i="44"/>
  <c r="K230" i="44"/>
  <c r="R62" i="44"/>
  <c r="R61" i="44"/>
  <c r="R60" i="44"/>
  <c r="R59" i="44"/>
  <c r="R40" i="44"/>
  <c r="R39" i="44"/>
  <c r="L60" i="44"/>
  <c r="L62" i="44"/>
  <c r="G191" i="44"/>
  <c r="G214" i="44"/>
  <c r="C228" i="44"/>
  <c r="E219" i="44"/>
  <c r="R214" i="44"/>
  <c r="M228" i="44"/>
  <c r="G189" i="44"/>
  <c r="C195" i="44"/>
  <c r="R192" i="44"/>
  <c r="K219" i="44"/>
  <c r="K227" i="44"/>
  <c r="G216" i="44"/>
  <c r="C230" i="44"/>
  <c r="D195" i="44"/>
  <c r="L190" i="44"/>
  <c r="G194" i="44"/>
  <c r="C208" i="44"/>
  <c r="L213" i="44"/>
  <c r="H219" i="44"/>
  <c r="H227" i="44"/>
  <c r="G217" i="44"/>
  <c r="I161" i="44"/>
  <c r="Q161" i="44"/>
  <c r="C161" i="44"/>
  <c r="R160" i="44"/>
  <c r="L171" i="44"/>
  <c r="H175" i="44"/>
  <c r="N175" i="44"/>
  <c r="G215" i="44"/>
  <c r="C229" i="44"/>
  <c r="Q195" i="44"/>
  <c r="G190" i="44"/>
  <c r="J175" i="44"/>
  <c r="R191" i="44"/>
  <c r="O175" i="44"/>
  <c r="G171" i="44"/>
  <c r="C175" i="44"/>
  <c r="J195" i="44"/>
  <c r="J161" i="44"/>
  <c r="K175" i="44"/>
  <c r="G159" i="44"/>
  <c r="F161" i="44"/>
  <c r="F175" i="44"/>
  <c r="E195" i="44"/>
  <c r="L192" i="44"/>
  <c r="J219" i="44"/>
  <c r="J227" i="44"/>
  <c r="N161" i="44"/>
  <c r="F195" i="44"/>
  <c r="N219" i="44"/>
  <c r="N227" i="44"/>
  <c r="R218" i="44"/>
  <c r="D175" i="44"/>
  <c r="L172" i="44"/>
  <c r="K195" i="44"/>
  <c r="G192" i="44"/>
  <c r="O219" i="44"/>
  <c r="O227" i="44"/>
  <c r="L189" i="44"/>
  <c r="H195" i="44"/>
  <c r="G193" i="44"/>
  <c r="C207" i="44"/>
  <c r="P219" i="44"/>
  <c r="P227" i="44"/>
  <c r="L216" i="44"/>
  <c r="H230" i="44"/>
  <c r="I195" i="44"/>
  <c r="L194" i="44"/>
  <c r="H208" i="44"/>
  <c r="R213" i="44"/>
  <c r="M219" i="44"/>
  <c r="M227" i="44"/>
  <c r="L217" i="44"/>
  <c r="P161" i="44"/>
  <c r="L215" i="44"/>
  <c r="H229" i="44"/>
  <c r="L214" i="44"/>
  <c r="H228" i="44"/>
  <c r="R190" i="44"/>
  <c r="L160" i="44"/>
  <c r="O161" i="44"/>
  <c r="R193" i="44"/>
  <c r="M207" i="44"/>
  <c r="F219" i="44"/>
  <c r="R215" i="44"/>
  <c r="N229" i="44"/>
  <c r="G213" i="44"/>
  <c r="C219" i="44"/>
  <c r="C227" i="44"/>
  <c r="P175" i="44"/>
  <c r="E161" i="44"/>
  <c r="E175" i="44"/>
  <c r="O195" i="44"/>
  <c r="H161" i="44"/>
  <c r="G172" i="44"/>
  <c r="R159" i="44"/>
  <c r="M161" i="44"/>
  <c r="Q175" i="44"/>
  <c r="L191" i="44"/>
  <c r="D219" i="44"/>
  <c r="D227" i="44"/>
  <c r="G218" i="44"/>
  <c r="R171" i="44"/>
  <c r="M175" i="44"/>
  <c r="P195" i="44"/>
  <c r="D161" i="44"/>
  <c r="G160" i="44"/>
  <c r="L159" i="44"/>
  <c r="K161" i="44"/>
  <c r="I175" i="44"/>
  <c r="R172" i="44"/>
  <c r="I219" i="44"/>
  <c r="I227" i="44"/>
  <c r="L218" i="44"/>
  <c r="R189" i="44"/>
  <c r="M195" i="44"/>
  <c r="L193" i="44"/>
  <c r="H207" i="44"/>
  <c r="R216" i="44"/>
  <c r="M230" i="44"/>
  <c r="N195" i="44"/>
  <c r="R194" i="44"/>
  <c r="M208" i="44"/>
  <c r="Q219" i="44"/>
  <c r="Q227" i="44"/>
  <c r="R217" i="44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F298" i="44" l="1"/>
  <c r="N298" i="44"/>
  <c r="P298" i="44"/>
  <c r="O298" i="44"/>
  <c r="Q298" i="44"/>
  <c r="C298" i="44"/>
  <c r="E298" i="44"/>
  <c r="H298" i="44"/>
  <c r="D298" i="44"/>
  <c r="J298" i="44"/>
  <c r="I298" i="44"/>
  <c r="M298" i="44"/>
  <c r="K298" i="44"/>
  <c r="F296" i="44"/>
  <c r="F294" i="44"/>
  <c r="F295" i="44"/>
  <c r="D296" i="44"/>
  <c r="D294" i="44"/>
  <c r="D295" i="44"/>
  <c r="R288" i="44"/>
  <c r="S274" i="44"/>
  <c r="R280" i="44"/>
  <c r="K296" i="44"/>
  <c r="K294" i="44"/>
  <c r="K295" i="44"/>
  <c r="O295" i="44"/>
  <c r="O294" i="44"/>
  <c r="O296" i="44"/>
  <c r="C295" i="44"/>
  <c r="C296" i="44"/>
  <c r="C294" i="44"/>
  <c r="S279" i="44"/>
  <c r="S293" i="44" s="1"/>
  <c r="R293" i="44"/>
  <c r="N295" i="44"/>
  <c r="N294" i="44"/>
  <c r="N296" i="44"/>
  <c r="E295" i="44"/>
  <c r="E296" i="44"/>
  <c r="E294" i="44"/>
  <c r="G288" i="44"/>
  <c r="G280" i="44"/>
  <c r="S277" i="44"/>
  <c r="S291" i="44" s="1"/>
  <c r="R291" i="44"/>
  <c r="S278" i="44"/>
  <c r="S292" i="44" s="1"/>
  <c r="R292" i="44"/>
  <c r="S276" i="44"/>
  <c r="S290" i="44" s="1"/>
  <c r="R290" i="44"/>
  <c r="R289" i="44"/>
  <c r="S275" i="44"/>
  <c r="S289" i="44" s="1"/>
  <c r="L288" i="44"/>
  <c r="L280" i="44"/>
  <c r="I296" i="44"/>
  <c r="I295" i="44"/>
  <c r="I294" i="44"/>
  <c r="J294" i="44"/>
  <c r="J296" i="44"/>
  <c r="J295" i="44"/>
  <c r="Q296" i="44"/>
  <c r="Q294" i="44"/>
  <c r="Q295" i="44"/>
  <c r="P294" i="44"/>
  <c r="P296" i="44"/>
  <c r="P295" i="44"/>
  <c r="H295" i="44"/>
  <c r="H294" i="44"/>
  <c r="H296" i="44"/>
  <c r="M295" i="44"/>
  <c r="M296" i="44"/>
  <c r="M294" i="44"/>
  <c r="N118" i="44"/>
  <c r="C118" i="44"/>
  <c r="N116" i="44"/>
  <c r="N130" i="44" s="1"/>
  <c r="M116" i="44"/>
  <c r="D115" i="44"/>
  <c r="D129" i="44" s="1"/>
  <c r="D117" i="44"/>
  <c r="E115" i="44"/>
  <c r="E129" i="44" s="1"/>
  <c r="D118" i="44"/>
  <c r="I117" i="44"/>
  <c r="D116" i="44"/>
  <c r="D130" i="44" s="1"/>
  <c r="C116" i="44"/>
  <c r="I118" i="44"/>
  <c r="Q116" i="44"/>
  <c r="Q130" i="44" s="1"/>
  <c r="O118" i="44"/>
  <c r="J117" i="44"/>
  <c r="O116" i="44"/>
  <c r="O130" i="44" s="1"/>
  <c r="J115" i="44"/>
  <c r="J129" i="44" s="1"/>
  <c r="I115" i="44"/>
  <c r="I129" i="44" s="1"/>
  <c r="O117" i="44"/>
  <c r="P118" i="44"/>
  <c r="P132" i="44" s="1"/>
  <c r="H116" i="44"/>
  <c r="P116" i="44"/>
  <c r="P130" i="44" s="1"/>
  <c r="E116" i="44"/>
  <c r="E130" i="44" s="1"/>
  <c r="N117" i="44"/>
  <c r="H118" i="44"/>
  <c r="E117" i="44"/>
  <c r="F118" i="44"/>
  <c r="K117" i="44"/>
  <c r="F116" i="44"/>
  <c r="F130" i="44" s="1"/>
  <c r="K115" i="44"/>
  <c r="K129" i="44" s="1"/>
  <c r="P115" i="44"/>
  <c r="P129" i="44" s="1"/>
  <c r="J116" i="44"/>
  <c r="J130" i="44" s="1"/>
  <c r="K116" i="44"/>
  <c r="K130" i="44" s="1"/>
  <c r="M117" i="44"/>
  <c r="M115" i="44"/>
  <c r="K118" i="44"/>
  <c r="J118" i="44"/>
  <c r="F115" i="44"/>
  <c r="F129" i="44" s="1"/>
  <c r="Q115" i="44"/>
  <c r="Q129" i="44" s="1"/>
  <c r="C117" i="44"/>
  <c r="C115" i="44"/>
  <c r="Q117" i="44"/>
  <c r="Q131" i="44" s="1"/>
  <c r="P117" i="44"/>
  <c r="P131" i="44" s="1"/>
  <c r="E118" i="44"/>
  <c r="H115" i="44"/>
  <c r="I116" i="44"/>
  <c r="I130" i="44" s="1"/>
  <c r="M118" i="44"/>
  <c r="H117" i="44"/>
  <c r="F117" i="44"/>
  <c r="N115" i="44"/>
  <c r="N129" i="44" s="1"/>
  <c r="Q118" i="44"/>
  <c r="Q132" i="44" s="1"/>
  <c r="O115" i="44"/>
  <c r="O129" i="44" s="1"/>
  <c r="K114" i="44"/>
  <c r="I114" i="44"/>
  <c r="F114" i="44"/>
  <c r="J113" i="44"/>
  <c r="F113" i="44"/>
  <c r="Q113" i="44"/>
  <c r="O113" i="44"/>
  <c r="O114" i="44"/>
  <c r="C114" i="44"/>
  <c r="C128" i="44" s="1"/>
  <c r="I113" i="44"/>
  <c r="D114" i="44"/>
  <c r="H113" i="44"/>
  <c r="E113" i="44"/>
  <c r="E114" i="44"/>
  <c r="C113" i="44"/>
  <c r="P114" i="44"/>
  <c r="P128" i="44" s="1"/>
  <c r="K113" i="44"/>
  <c r="N114" i="44"/>
  <c r="J114" i="44"/>
  <c r="Q114" i="44"/>
  <c r="Q128" i="44" s="1"/>
  <c r="M114" i="44"/>
  <c r="P113" i="44"/>
  <c r="H114" i="44"/>
  <c r="N113" i="44"/>
  <c r="M113" i="44"/>
  <c r="D113" i="44"/>
  <c r="S241" i="44"/>
  <c r="S240" i="44"/>
  <c r="S262" i="44"/>
  <c r="L263" i="44"/>
  <c r="G243" i="44"/>
  <c r="G263" i="44"/>
  <c r="S239" i="44"/>
  <c r="R243" i="44"/>
  <c r="S237" i="44"/>
  <c r="L243" i="44"/>
  <c r="S261" i="44"/>
  <c r="R263" i="44"/>
  <c r="S238" i="44"/>
  <c r="S242" i="44"/>
  <c r="L228" i="44"/>
  <c r="N102" i="44"/>
  <c r="F102" i="44"/>
  <c r="M102" i="44"/>
  <c r="O102" i="44"/>
  <c r="E102" i="44"/>
  <c r="C102" i="44"/>
  <c r="P102" i="44"/>
  <c r="K102" i="44"/>
  <c r="I102" i="44"/>
  <c r="J102" i="44"/>
  <c r="H102" i="44"/>
  <c r="D102" i="44"/>
  <c r="Q102" i="44"/>
  <c r="G175" i="44"/>
  <c r="G161" i="44"/>
  <c r="L230" i="44"/>
  <c r="L229" i="44"/>
  <c r="S172" i="44"/>
  <c r="S194" i="44"/>
  <c r="R208" i="44"/>
  <c r="S216" i="44"/>
  <c r="R230" i="44"/>
  <c r="S159" i="44"/>
  <c r="R161" i="44"/>
  <c r="S192" i="44"/>
  <c r="G203" i="44"/>
  <c r="G195" i="44"/>
  <c r="S214" i="44"/>
  <c r="R228" i="44"/>
  <c r="L203" i="44"/>
  <c r="L195" i="44"/>
  <c r="S217" i="44"/>
  <c r="G219" i="44"/>
  <c r="S215" i="44"/>
  <c r="R229" i="44"/>
  <c r="S193" i="44"/>
  <c r="R207" i="44"/>
  <c r="R219" i="44"/>
  <c r="S213" i="44"/>
  <c r="R227" i="44"/>
  <c r="S218" i="44"/>
  <c r="L175" i="44"/>
  <c r="L219" i="44"/>
  <c r="L227" i="44"/>
  <c r="R195" i="44"/>
  <c r="R203" i="44"/>
  <c r="S189" i="44"/>
  <c r="S190" i="44"/>
  <c r="L161" i="44"/>
  <c r="R175" i="44"/>
  <c r="S171" i="44"/>
  <c r="S191" i="44"/>
  <c r="S160" i="44"/>
  <c r="P101" i="44"/>
  <c r="I82" i="44"/>
  <c r="E81" i="44"/>
  <c r="Q79" i="44"/>
  <c r="N78" i="44"/>
  <c r="J77" i="44"/>
  <c r="J101" i="44"/>
  <c r="H82" i="44"/>
  <c r="D81" i="44"/>
  <c r="P79" i="44"/>
  <c r="M78" i="44"/>
  <c r="I77" i="44"/>
  <c r="H101" i="44"/>
  <c r="Q80" i="44"/>
  <c r="J78" i="44"/>
  <c r="Q56" i="44"/>
  <c r="N55" i="44"/>
  <c r="N69" i="44" s="1"/>
  <c r="J54" i="44"/>
  <c r="J68" i="44" s="1"/>
  <c r="F53" i="44"/>
  <c r="C52" i="44"/>
  <c r="P32" i="44"/>
  <c r="P46" i="44" s="1"/>
  <c r="M31" i="44"/>
  <c r="I30" i="44"/>
  <c r="E29" i="44"/>
  <c r="C17" i="44"/>
  <c r="O16" i="44"/>
  <c r="O4" i="44"/>
  <c r="C5" i="44"/>
  <c r="Q81" i="44"/>
  <c r="J79" i="44"/>
  <c r="C77" i="44"/>
  <c r="J57" i="44"/>
  <c r="F56" i="44"/>
  <c r="C55" i="44"/>
  <c r="O53" i="44"/>
  <c r="O67" i="44" s="1"/>
  <c r="K52" i="44"/>
  <c r="D33" i="44"/>
  <c r="D47" i="44" s="1"/>
  <c r="P31" i="44"/>
  <c r="M30" i="44"/>
  <c r="I29" i="44"/>
  <c r="E28" i="44"/>
  <c r="D17" i="44"/>
  <c r="N5" i="44"/>
  <c r="F4" i="44"/>
  <c r="F81" i="44"/>
  <c r="D57" i="44"/>
  <c r="M54" i="44"/>
  <c r="E52" i="44"/>
  <c r="O31" i="44"/>
  <c r="H29" i="44"/>
  <c r="Q16" i="44"/>
  <c r="F5" i="44"/>
  <c r="D53" i="44"/>
  <c r="D67" i="44" s="1"/>
  <c r="F30" i="44"/>
  <c r="M5" i="44"/>
  <c r="Q77" i="44"/>
  <c r="P54" i="44"/>
  <c r="P68" i="44" s="1"/>
  <c r="M32" i="44"/>
  <c r="M46" i="44" s="1"/>
  <c r="P17" i="44"/>
  <c r="F82" i="44"/>
  <c r="H77" i="44"/>
  <c r="M57" i="44"/>
  <c r="E55" i="44"/>
  <c r="N52" i="44"/>
  <c r="H32" i="44"/>
  <c r="P29" i="44"/>
  <c r="K17" i="44"/>
  <c r="K101" i="44"/>
  <c r="D82" i="44"/>
  <c r="P80" i="44"/>
  <c r="M79" i="44"/>
  <c r="I78" i="44"/>
  <c r="E77" i="44"/>
  <c r="E101" i="44"/>
  <c r="C82" i="44"/>
  <c r="O80" i="44"/>
  <c r="K79" i="44"/>
  <c r="H78" i="44"/>
  <c r="D77" i="44"/>
  <c r="O82" i="44"/>
  <c r="H80" i="44"/>
  <c r="P77" i="44"/>
  <c r="P57" i="44"/>
  <c r="M56" i="44"/>
  <c r="I55" i="44"/>
  <c r="I69" i="44" s="1"/>
  <c r="E54" i="44"/>
  <c r="Q52" i="44"/>
  <c r="O33" i="44"/>
  <c r="O47" i="44" s="1"/>
  <c r="K32" i="44"/>
  <c r="H31" i="44"/>
  <c r="D30" i="44"/>
  <c r="P28" i="44"/>
  <c r="O17" i="44"/>
  <c r="J16" i="44"/>
  <c r="K5" i="44"/>
  <c r="N101" i="44"/>
  <c r="H81" i="44"/>
  <c r="P78" i="44"/>
  <c r="E57" i="44"/>
  <c r="Q55" i="44"/>
  <c r="Q69" i="44" s="1"/>
  <c r="N54" i="44"/>
  <c r="N68" i="44" s="1"/>
  <c r="J53" i="44"/>
  <c r="J67" i="44" s="1"/>
  <c r="F52" i="44"/>
  <c r="O32" i="44"/>
  <c r="O46" i="44" s="1"/>
  <c r="K31" i="44"/>
  <c r="H30" i="44"/>
  <c r="D29" i="44"/>
  <c r="C16" i="44"/>
  <c r="N16" i="44"/>
  <c r="N4" i="44"/>
  <c r="C4" i="44"/>
  <c r="C80" i="44"/>
  <c r="J56" i="44"/>
  <c r="C54" i="44"/>
  <c r="M33" i="44"/>
  <c r="E31" i="44"/>
  <c r="N28" i="44"/>
  <c r="H16" i="44"/>
  <c r="P81" i="44"/>
  <c r="O56" i="44"/>
  <c r="Q33" i="44"/>
  <c r="Q47" i="44" s="1"/>
  <c r="C29" i="44"/>
  <c r="E4" i="44"/>
  <c r="F54" i="44"/>
  <c r="O30" i="44"/>
  <c r="K16" i="44"/>
  <c r="C81" i="44"/>
  <c r="C57" i="44"/>
  <c r="K54" i="44"/>
  <c r="K68" i="44" s="1"/>
  <c r="D52" i="44"/>
  <c r="N31" i="44"/>
  <c r="F29" i="44"/>
  <c r="P16" i="44"/>
  <c r="E5" i="44"/>
  <c r="N53" i="44"/>
  <c r="N67" i="44" s="1"/>
  <c r="P30" i="44"/>
  <c r="Q5" i="44"/>
  <c r="J55" i="44"/>
  <c r="J69" i="44" s="1"/>
  <c r="C32" i="44"/>
  <c r="F17" i="44"/>
  <c r="N82" i="44"/>
  <c r="F80" i="44"/>
  <c r="C79" i="44"/>
  <c r="O77" i="44"/>
  <c r="M82" i="44"/>
  <c r="E80" i="44"/>
  <c r="F101" i="44"/>
  <c r="O81" i="44"/>
  <c r="K80" i="44"/>
  <c r="H79" i="44"/>
  <c r="D78" i="44"/>
  <c r="Q82" i="44"/>
  <c r="N81" i="44"/>
  <c r="J80" i="44"/>
  <c r="F79" i="44"/>
  <c r="C78" i="44"/>
  <c r="E82" i="44"/>
  <c r="N79" i="44"/>
  <c r="F77" i="44"/>
  <c r="K57" i="44"/>
  <c r="H56" i="44"/>
  <c r="D55" i="44"/>
  <c r="D69" i="44" s="1"/>
  <c r="P53" i="44"/>
  <c r="P67" i="44" s="1"/>
  <c r="M52" i="44"/>
  <c r="J33" i="44"/>
  <c r="F32" i="44"/>
  <c r="C31" i="44"/>
  <c r="O29" i="44"/>
  <c r="K28" i="44"/>
  <c r="J17" i="44"/>
  <c r="E16" i="44"/>
  <c r="J4" i="44"/>
  <c r="D101" i="44"/>
  <c r="N80" i="44"/>
  <c r="F78" i="44"/>
  <c r="P56" i="44"/>
  <c r="M55" i="44"/>
  <c r="I54" i="44"/>
  <c r="I68" i="44" s="1"/>
  <c r="E53" i="44"/>
  <c r="N33" i="44"/>
  <c r="N47" i="44" s="1"/>
  <c r="J32" i="44"/>
  <c r="F31" i="44"/>
  <c r="C30" i="44"/>
  <c r="O28" i="44"/>
  <c r="N17" i="44"/>
  <c r="I16" i="44"/>
  <c r="J5" i="44"/>
  <c r="M101" i="44"/>
  <c r="O78" i="44"/>
  <c r="P55" i="44"/>
  <c r="P69" i="44" s="1"/>
  <c r="I53" i="44"/>
  <c r="I67" i="44" s="1"/>
  <c r="C33" i="44"/>
  <c r="K30" i="44"/>
  <c r="D28" i="44"/>
  <c r="Q4" i="44"/>
  <c r="I79" i="44"/>
  <c r="K55" i="44"/>
  <c r="K69" i="44" s="1"/>
  <c r="N32" i="44"/>
  <c r="Q17" i="44"/>
  <c r="M81" i="44"/>
  <c r="Q57" i="44"/>
  <c r="C53" i="44"/>
  <c r="K29" i="44"/>
  <c r="M4" i="44"/>
  <c r="O79" i="44"/>
  <c r="I56" i="44"/>
  <c r="Q53" i="44"/>
  <c r="Q67" i="44" s="1"/>
  <c r="K33" i="44"/>
  <c r="D31" i="44"/>
  <c r="M28" i="44"/>
  <c r="F16" i="44"/>
  <c r="C101" i="44"/>
  <c r="I57" i="44"/>
  <c r="J52" i="44"/>
  <c r="M29" i="44"/>
  <c r="H5" i="44"/>
  <c r="M53" i="44"/>
  <c r="I31" i="44"/>
  <c r="P5" i="44"/>
  <c r="J81" i="44"/>
  <c r="O101" i="44"/>
  <c r="I81" i="44"/>
  <c r="Q78" i="44"/>
  <c r="N77" i="44"/>
  <c r="O54" i="44"/>
  <c r="O68" i="44" s="1"/>
  <c r="Q31" i="44"/>
  <c r="E17" i="44"/>
  <c r="D80" i="44"/>
  <c r="K56" i="44"/>
  <c r="I33" i="44"/>
  <c r="J28" i="44"/>
  <c r="J82" i="44"/>
  <c r="O52" i="44"/>
  <c r="I5" i="44"/>
  <c r="M16" i="44"/>
  <c r="Q28" i="44"/>
  <c r="O55" i="44"/>
  <c r="O69" i="44" s="1"/>
  <c r="C28" i="44"/>
  <c r="D32" i="44"/>
  <c r="D46" i="44" s="1"/>
  <c r="E79" i="44"/>
  <c r="F33" i="44"/>
  <c r="D4" i="44"/>
  <c r="Q30" i="44"/>
  <c r="H54" i="44"/>
  <c r="K78" i="44"/>
  <c r="Q54" i="44"/>
  <c r="Q68" i="44" s="1"/>
  <c r="D56" i="44"/>
  <c r="C56" i="44"/>
  <c r="F28" i="44"/>
  <c r="O57" i="44"/>
  <c r="I4" i="44"/>
  <c r="M17" i="44"/>
  <c r="M80" i="44"/>
  <c r="P82" i="44"/>
  <c r="H4" i="44"/>
  <c r="Q101" i="44"/>
  <c r="K53" i="44"/>
  <c r="K67" i="44" s="1"/>
  <c r="N30" i="44"/>
  <c r="O5" i="44"/>
  <c r="M77" i="44"/>
  <c r="H55" i="44"/>
  <c r="E32" i="44"/>
  <c r="I17" i="44"/>
  <c r="K77" i="44"/>
  <c r="I32" i="44"/>
  <c r="E78" i="44"/>
  <c r="I80" i="44"/>
  <c r="I101" i="44"/>
  <c r="H53" i="44"/>
  <c r="P4" i="44"/>
  <c r="E56" i="44"/>
  <c r="I28" i="44"/>
  <c r="H57" i="44"/>
  <c r="E30" i="44"/>
  <c r="K81" i="44"/>
  <c r="F57" i="44"/>
  <c r="H52" i="44"/>
  <c r="J29" i="44"/>
  <c r="D5" i="44"/>
  <c r="D54" i="44"/>
  <c r="D68" i="44" s="1"/>
  <c r="D16" i="44"/>
  <c r="N57" i="44"/>
  <c r="Q29" i="44"/>
  <c r="N56" i="44"/>
  <c r="Q32" i="44"/>
  <c r="Q46" i="44" s="1"/>
  <c r="K4" i="44"/>
  <c r="H17" i="44"/>
  <c r="H28" i="44"/>
  <c r="D79" i="44"/>
  <c r="E33" i="44"/>
  <c r="K82" i="44"/>
  <c r="P52" i="44"/>
  <c r="N29" i="44"/>
  <c r="F55" i="44"/>
  <c r="J31" i="44"/>
  <c r="P33" i="44"/>
  <c r="P47" i="44" s="1"/>
  <c r="J30" i="44"/>
  <c r="H33" i="44"/>
  <c r="I52" i="44"/>
  <c r="A119" i="18"/>
  <c r="A119" i="17"/>
  <c r="A107" i="17"/>
  <c r="A125" i="17"/>
  <c r="Y78" i="11"/>
  <c r="X78" i="11"/>
  <c r="F161" i="14"/>
  <c r="E161" i="14"/>
  <c r="D161" i="14"/>
  <c r="C161" i="14"/>
  <c r="B161" i="14"/>
  <c r="F190" i="13"/>
  <c r="E190" i="13"/>
  <c r="D190" i="13"/>
  <c r="C190" i="13"/>
  <c r="B190" i="13"/>
  <c r="F189" i="13"/>
  <c r="E189" i="13"/>
  <c r="D189" i="13"/>
  <c r="C189" i="13"/>
  <c r="B189" i="13"/>
  <c r="F161" i="13"/>
  <c r="E161" i="13"/>
  <c r="D161" i="13"/>
  <c r="C161" i="13"/>
  <c r="B161" i="13"/>
  <c r="AA78" i="11"/>
  <c r="S78" i="11"/>
  <c r="L78" i="11"/>
  <c r="L298" i="44" l="1"/>
  <c r="R298" i="44"/>
  <c r="G298" i="44"/>
  <c r="R296" i="44"/>
  <c r="R294" i="44"/>
  <c r="R295" i="44"/>
  <c r="G295" i="44"/>
  <c r="G296" i="44"/>
  <c r="G294" i="44"/>
  <c r="L296" i="44"/>
  <c r="L295" i="44"/>
  <c r="L294" i="44"/>
  <c r="S280" i="44"/>
  <c r="S288" i="44"/>
  <c r="I119" i="44"/>
  <c r="K119" i="44"/>
  <c r="L117" i="44"/>
  <c r="G117" i="44"/>
  <c r="R118" i="44"/>
  <c r="L115" i="44"/>
  <c r="L116" i="44"/>
  <c r="L130" i="44" s="1"/>
  <c r="H130" i="44"/>
  <c r="R116" i="44"/>
  <c r="M130" i="44"/>
  <c r="R115" i="44"/>
  <c r="M129" i="44"/>
  <c r="C130" i="44"/>
  <c r="G116" i="44"/>
  <c r="G130" i="44" s="1"/>
  <c r="R117" i="44"/>
  <c r="G118" i="44"/>
  <c r="C129" i="44"/>
  <c r="G115" i="44"/>
  <c r="G129" i="44" s="1"/>
  <c r="L118" i="44"/>
  <c r="D119" i="44"/>
  <c r="N119" i="44"/>
  <c r="C119" i="44"/>
  <c r="M119" i="44"/>
  <c r="E119" i="44"/>
  <c r="F119" i="44"/>
  <c r="O119" i="44"/>
  <c r="P119" i="44"/>
  <c r="Q119" i="44"/>
  <c r="H119" i="44"/>
  <c r="J119" i="44"/>
  <c r="Y150" i="11"/>
  <c r="X150" i="11"/>
  <c r="AA150" i="11"/>
  <c r="AA156" i="11" s="1"/>
  <c r="L150" i="11"/>
  <c r="L156" i="11" s="1"/>
  <c r="S150" i="11"/>
  <c r="S156" i="11" s="1"/>
  <c r="S161" i="14"/>
  <c r="S211" i="14" s="1"/>
  <c r="L161" i="14"/>
  <c r="L211" i="14" s="1"/>
  <c r="AA161" i="14"/>
  <c r="AA211" i="14" s="1"/>
  <c r="S161" i="13"/>
  <c r="S211" i="13" s="1"/>
  <c r="L190" i="13"/>
  <c r="L114" i="11"/>
  <c r="AA114" i="11"/>
  <c r="S114" i="11"/>
  <c r="L114" i="44"/>
  <c r="G113" i="44"/>
  <c r="P127" i="44"/>
  <c r="Q127" i="44"/>
  <c r="R114" i="44"/>
  <c r="L113" i="44"/>
  <c r="R113" i="44"/>
  <c r="G114" i="44"/>
  <c r="S263" i="44"/>
  <c r="S243" i="44"/>
  <c r="Q103" i="44"/>
  <c r="J103" i="44"/>
  <c r="F103" i="44"/>
  <c r="N103" i="44"/>
  <c r="E103" i="44"/>
  <c r="I103" i="44"/>
  <c r="P103" i="44"/>
  <c r="O103" i="44"/>
  <c r="L102" i="44"/>
  <c r="R102" i="44"/>
  <c r="C103" i="44"/>
  <c r="D103" i="44"/>
  <c r="K103" i="44"/>
  <c r="G102" i="44"/>
  <c r="AA190" i="13"/>
  <c r="S175" i="44"/>
  <c r="S219" i="44"/>
  <c r="S203" i="44"/>
  <c r="S195" i="44"/>
  <c r="S161" i="44"/>
  <c r="K6" i="44"/>
  <c r="F34" i="44"/>
  <c r="G28" i="44"/>
  <c r="C34" i="44"/>
  <c r="L5" i="44"/>
  <c r="J6" i="44"/>
  <c r="M58" i="44"/>
  <c r="M66" i="44"/>
  <c r="R33" i="44"/>
  <c r="M47" i="44"/>
  <c r="C18" i="44"/>
  <c r="G16" i="44"/>
  <c r="J18" i="44"/>
  <c r="E58" i="44"/>
  <c r="E34" i="44"/>
  <c r="O18" i="44"/>
  <c r="I83" i="44"/>
  <c r="L82" i="44"/>
  <c r="D18" i="44"/>
  <c r="P6" i="44"/>
  <c r="L4" i="44"/>
  <c r="H6" i="44"/>
  <c r="G56" i="44"/>
  <c r="O58" i="44"/>
  <c r="O66" i="44"/>
  <c r="F18" i="44"/>
  <c r="R4" i="44"/>
  <c r="E18" i="44"/>
  <c r="G57" i="44"/>
  <c r="C6" i="44"/>
  <c r="F58" i="44"/>
  <c r="L81" i="44"/>
  <c r="P83" i="44"/>
  <c r="R57" i="44"/>
  <c r="G17" i="44"/>
  <c r="R78" i="44"/>
  <c r="P58" i="44"/>
  <c r="P66" i="44"/>
  <c r="L28" i="44"/>
  <c r="H34" i="44"/>
  <c r="L53" i="44"/>
  <c r="L67" i="44" s="1"/>
  <c r="H67" i="44"/>
  <c r="L55" i="44"/>
  <c r="L69" i="44" s="1"/>
  <c r="H69" i="44"/>
  <c r="Q34" i="44"/>
  <c r="O34" i="44"/>
  <c r="F83" i="44"/>
  <c r="G78" i="44"/>
  <c r="R82" i="44"/>
  <c r="R28" i="44"/>
  <c r="N34" i="44"/>
  <c r="N6" i="44"/>
  <c r="L30" i="44"/>
  <c r="P34" i="44"/>
  <c r="R56" i="44"/>
  <c r="L80" i="44"/>
  <c r="E83" i="44"/>
  <c r="L32" i="44"/>
  <c r="H46" i="44"/>
  <c r="L77" i="44"/>
  <c r="H83" i="44"/>
  <c r="L29" i="44"/>
  <c r="R30" i="44"/>
  <c r="G5" i="44"/>
  <c r="G52" i="44"/>
  <c r="C58" i="44"/>
  <c r="J83" i="44"/>
  <c r="L33" i="44"/>
  <c r="H47" i="44"/>
  <c r="G101" i="44"/>
  <c r="I18" i="44"/>
  <c r="G79" i="44"/>
  <c r="G32" i="44"/>
  <c r="C46" i="44"/>
  <c r="P18" i="44"/>
  <c r="K18" i="44"/>
  <c r="G80" i="44"/>
  <c r="L31" i="44"/>
  <c r="D83" i="44"/>
  <c r="G82" i="44"/>
  <c r="M6" i="44"/>
  <c r="R5" i="44"/>
  <c r="R31" i="44"/>
  <c r="R17" i="44"/>
  <c r="L54" i="44"/>
  <c r="L68" i="44" s="1"/>
  <c r="H68" i="44"/>
  <c r="R29" i="44"/>
  <c r="R81" i="44"/>
  <c r="G33" i="44"/>
  <c r="C47" i="44"/>
  <c r="R55" i="44"/>
  <c r="M69" i="44"/>
  <c r="G31" i="44"/>
  <c r="L79" i="44"/>
  <c r="G29" i="44"/>
  <c r="L16" i="44"/>
  <c r="H18" i="44"/>
  <c r="G54" i="44"/>
  <c r="C68" i="44"/>
  <c r="L78" i="44"/>
  <c r="Q18" i="44"/>
  <c r="R54" i="44"/>
  <c r="M68" i="44"/>
  <c r="F6" i="44"/>
  <c r="K58" i="44"/>
  <c r="L52" i="44"/>
  <c r="H58" i="44"/>
  <c r="H66" i="44"/>
  <c r="L57" i="44"/>
  <c r="I6" i="44"/>
  <c r="R53" i="44"/>
  <c r="M67" i="44"/>
  <c r="J58" i="44"/>
  <c r="M34" i="44"/>
  <c r="Q6" i="44"/>
  <c r="R101" i="44"/>
  <c r="M103" i="44"/>
  <c r="I58" i="44"/>
  <c r="L17" i="44"/>
  <c r="I34" i="44"/>
  <c r="K83" i="44"/>
  <c r="R77" i="44"/>
  <c r="M83" i="44"/>
  <c r="R80" i="44"/>
  <c r="G4" i="44"/>
  <c r="D6" i="44"/>
  <c r="M18" i="44"/>
  <c r="R16" i="44"/>
  <c r="J34" i="44"/>
  <c r="N83" i="44"/>
  <c r="G53" i="44"/>
  <c r="C67" i="44"/>
  <c r="R32" i="44"/>
  <c r="N46" i="44"/>
  <c r="D34" i="44"/>
  <c r="G30" i="44"/>
  <c r="K34" i="44"/>
  <c r="L56" i="44"/>
  <c r="R79" i="44"/>
  <c r="O83" i="44"/>
  <c r="E6" i="44"/>
  <c r="D58" i="44"/>
  <c r="D66" i="44"/>
  <c r="G81" i="44"/>
  <c r="N18" i="44"/>
  <c r="Q58" i="44"/>
  <c r="Q66" i="44"/>
  <c r="R52" i="44"/>
  <c r="N66" i="44"/>
  <c r="N58" i="44"/>
  <c r="Q83" i="44"/>
  <c r="G55" i="44"/>
  <c r="C69" i="44"/>
  <c r="G77" i="44"/>
  <c r="C83" i="44"/>
  <c r="O6" i="44"/>
  <c r="L101" i="44"/>
  <c r="H103" i="44"/>
  <c r="AD78" i="11"/>
  <c r="S189" i="13"/>
  <c r="AA189" i="13"/>
  <c r="L189" i="13"/>
  <c r="AA161" i="13"/>
  <c r="AA211" i="13" s="1"/>
  <c r="L161" i="13"/>
  <c r="L211" i="13" s="1"/>
  <c r="L204" i="13" s="1"/>
  <c r="S190" i="13"/>
  <c r="O137" i="44" l="1"/>
  <c r="O413" i="44" s="1"/>
  <c r="F137" i="44"/>
  <c r="F413" i="44" s="1"/>
  <c r="M137" i="44"/>
  <c r="M413" i="44" s="1"/>
  <c r="N137" i="44"/>
  <c r="N413" i="44" s="1"/>
  <c r="D137" i="44"/>
  <c r="D413" i="44" s="1"/>
  <c r="I137" i="44"/>
  <c r="I413" i="44" s="1"/>
  <c r="E137" i="44"/>
  <c r="E413" i="44" s="1"/>
  <c r="P137" i="44"/>
  <c r="P413" i="44" s="1"/>
  <c r="H137" i="44"/>
  <c r="H413" i="44" s="1"/>
  <c r="S298" i="44"/>
  <c r="Q137" i="44"/>
  <c r="Q413" i="44" s="1"/>
  <c r="C137" i="44"/>
  <c r="C413" i="44" s="1"/>
  <c r="J137" i="44"/>
  <c r="J413" i="44" s="1"/>
  <c r="K137" i="44"/>
  <c r="K413" i="44" s="1"/>
  <c r="S294" i="44"/>
  <c r="S296" i="44"/>
  <c r="S295" i="44"/>
  <c r="S115" i="44"/>
  <c r="R129" i="44"/>
  <c r="S118" i="44"/>
  <c r="S116" i="44"/>
  <c r="S130" i="44" s="1"/>
  <c r="R130" i="44"/>
  <c r="S117" i="44"/>
  <c r="P125" i="17"/>
  <c r="P131" i="17" s="1"/>
  <c r="P125" i="45"/>
  <c r="P131" i="45" s="1"/>
  <c r="Q125" i="17"/>
  <c r="Q131" i="17" s="1"/>
  <c r="Q125" i="45"/>
  <c r="Q131" i="45" s="1"/>
  <c r="P133" i="44"/>
  <c r="P135" i="44"/>
  <c r="P134" i="44"/>
  <c r="Q133" i="44"/>
  <c r="Q134" i="44"/>
  <c r="Q135" i="44"/>
  <c r="R119" i="44"/>
  <c r="L119" i="44"/>
  <c r="G119" i="44"/>
  <c r="O34" i="21"/>
  <c r="O120" i="21" s="1"/>
  <c r="X156" i="11"/>
  <c r="Y156" i="11"/>
  <c r="N34" i="21"/>
  <c r="N120" i="21" s="1"/>
  <c r="AD150" i="11"/>
  <c r="AD156" i="11" s="1"/>
  <c r="S217" i="14"/>
  <c r="L197" i="14"/>
  <c r="N197" i="14"/>
  <c r="U197" i="14"/>
  <c r="S216" i="13"/>
  <c r="S205" i="13" s="1"/>
  <c r="L215" i="13"/>
  <c r="M124" i="44"/>
  <c r="AA216" i="13"/>
  <c r="AA205" i="13" s="1"/>
  <c r="S215" i="13"/>
  <c r="L216" i="13"/>
  <c r="L205" i="13" s="1"/>
  <c r="S204" i="13"/>
  <c r="AA217" i="14"/>
  <c r="AA215" i="13"/>
  <c r="AD161" i="13"/>
  <c r="AD211" i="13" s="1"/>
  <c r="AD189" i="13"/>
  <c r="AD215" i="13" s="1"/>
  <c r="AD190" i="13"/>
  <c r="AD216" i="13" s="1"/>
  <c r="S197" i="14"/>
  <c r="AA197" i="14"/>
  <c r="AA197" i="13"/>
  <c r="L197" i="13"/>
  <c r="S197" i="13"/>
  <c r="Q133" i="45"/>
  <c r="Y114" i="11"/>
  <c r="AD114" i="11"/>
  <c r="AD161" i="14"/>
  <c r="S113" i="44"/>
  <c r="S114" i="44"/>
  <c r="P126" i="18"/>
  <c r="Q126" i="18"/>
  <c r="G103" i="44"/>
  <c r="L103" i="44"/>
  <c r="S102" i="44"/>
  <c r="G6" i="44"/>
  <c r="S79" i="44"/>
  <c r="S5" i="44"/>
  <c r="S81" i="44"/>
  <c r="S80" i="44"/>
  <c r="L34" i="44"/>
  <c r="S78" i="44"/>
  <c r="R58" i="44"/>
  <c r="S52" i="44"/>
  <c r="R66" i="44"/>
  <c r="S54" i="44"/>
  <c r="R68" i="44"/>
  <c r="S82" i="44"/>
  <c r="R18" i="44"/>
  <c r="S16" i="44"/>
  <c r="R83" i="44"/>
  <c r="S77" i="44"/>
  <c r="S55" i="44"/>
  <c r="R69" i="44"/>
  <c r="G58" i="44"/>
  <c r="S57" i="44"/>
  <c r="G83" i="44"/>
  <c r="R103" i="44"/>
  <c r="S101" i="44"/>
  <c r="S53" i="44"/>
  <c r="R67" i="44"/>
  <c r="L18" i="44"/>
  <c r="S29" i="44"/>
  <c r="S17" i="44"/>
  <c r="S31" i="44"/>
  <c r="S30" i="44"/>
  <c r="L83" i="44"/>
  <c r="S56" i="44"/>
  <c r="R34" i="44"/>
  <c r="S28" i="44"/>
  <c r="G34" i="44"/>
  <c r="R46" i="44"/>
  <c r="S32" i="44"/>
  <c r="L58" i="44"/>
  <c r="S4" i="44"/>
  <c r="R6" i="44"/>
  <c r="G18" i="44"/>
  <c r="S33" i="44"/>
  <c r="R47" i="44"/>
  <c r="L6" i="44"/>
  <c r="G137" i="44" l="1"/>
  <c r="G413" i="44" s="1"/>
  <c r="L137" i="44"/>
  <c r="L413" i="44" s="1"/>
  <c r="R137" i="44"/>
  <c r="R413" i="44" s="1"/>
  <c r="M131" i="44"/>
  <c r="P132" i="45"/>
  <c r="S119" i="44"/>
  <c r="O40" i="21"/>
  <c r="N40" i="21"/>
  <c r="AD211" i="14"/>
  <c r="AD217" i="14" s="1"/>
  <c r="M123" i="18"/>
  <c r="M130" i="18" s="1"/>
  <c r="U208" i="13"/>
  <c r="N217" i="14"/>
  <c r="H286" i="18"/>
  <c r="N204" i="14"/>
  <c r="O197" i="14"/>
  <c r="L217" i="14"/>
  <c r="L204" i="14"/>
  <c r="L210" i="14" s="1"/>
  <c r="G197" i="14"/>
  <c r="AA204" i="14"/>
  <c r="AA210" i="14" s="1"/>
  <c r="M286" i="18"/>
  <c r="U217" i="14"/>
  <c r="U204" i="14"/>
  <c r="V197" i="14"/>
  <c r="G216" i="13"/>
  <c r="G107" i="11"/>
  <c r="G155" i="11" s="1"/>
  <c r="C130" i="45" s="1"/>
  <c r="C137" i="45" s="1"/>
  <c r="V215" i="13"/>
  <c r="N124" i="44" s="1"/>
  <c r="N131" i="44" s="1"/>
  <c r="V106" i="11"/>
  <c r="V154" i="11" s="1"/>
  <c r="N129" i="45" s="1"/>
  <c r="N136" i="45" s="1"/>
  <c r="G106" i="11"/>
  <c r="G154" i="11" s="1"/>
  <c r="C129" i="45" s="1"/>
  <c r="G215" i="13"/>
  <c r="C124" i="44" s="1"/>
  <c r="C131" i="44" s="1"/>
  <c r="N216" i="13"/>
  <c r="N107" i="11"/>
  <c r="U154" i="11"/>
  <c r="M129" i="45" s="1"/>
  <c r="U197" i="13"/>
  <c r="U150" i="11"/>
  <c r="M125" i="45" s="1"/>
  <c r="G78" i="11"/>
  <c r="G150" i="11" s="1"/>
  <c r="C125" i="45" s="1"/>
  <c r="G197" i="13"/>
  <c r="N78" i="11"/>
  <c r="N150" i="11" s="1"/>
  <c r="H125" i="45" s="1"/>
  <c r="AD217" i="13"/>
  <c r="O163" i="21"/>
  <c r="O169" i="21" s="1"/>
  <c r="O126" i="21"/>
  <c r="N163" i="21"/>
  <c r="N169" i="21" s="1"/>
  <c r="N126" i="21"/>
  <c r="Q132" i="18"/>
  <c r="Q134" i="18"/>
  <c r="Q133" i="18"/>
  <c r="P132" i="18"/>
  <c r="P134" i="18"/>
  <c r="P133" i="18"/>
  <c r="L217" i="13"/>
  <c r="L206" i="13" s="1"/>
  <c r="F133" i="17"/>
  <c r="AD197" i="13"/>
  <c r="Q133" i="17"/>
  <c r="J133" i="17"/>
  <c r="AD197" i="14"/>
  <c r="S217" i="13"/>
  <c r="S206" i="13" s="1"/>
  <c r="K133" i="17"/>
  <c r="D133" i="17"/>
  <c r="M133" i="17"/>
  <c r="X114" i="11"/>
  <c r="H133" i="17"/>
  <c r="Q132" i="17"/>
  <c r="P132" i="17"/>
  <c r="Q132" i="45"/>
  <c r="S204" i="14"/>
  <c r="S210" i="14" s="1"/>
  <c r="AA217" i="13"/>
  <c r="AA206" i="13" s="1"/>
  <c r="AA204" i="13"/>
  <c r="S103" i="44"/>
  <c r="S6" i="44"/>
  <c r="S34" i="44"/>
  <c r="S83" i="44"/>
  <c r="S58" i="44"/>
  <c r="S18" i="44"/>
  <c r="S137" i="44" l="1"/>
  <c r="S413" i="44" s="1"/>
  <c r="C136" i="45"/>
  <c r="M136" i="45"/>
  <c r="N209" i="13"/>
  <c r="H125" i="44"/>
  <c r="G209" i="13"/>
  <c r="C125" i="44"/>
  <c r="U209" i="13"/>
  <c r="M125" i="44"/>
  <c r="C131" i="45"/>
  <c r="Q139" i="45"/>
  <c r="Q138" i="45"/>
  <c r="Q140" i="45"/>
  <c r="Q164" i="17"/>
  <c r="Q167" i="17" s="1"/>
  <c r="M129" i="17"/>
  <c r="U210" i="14"/>
  <c r="AV210" i="14"/>
  <c r="N210" i="14"/>
  <c r="AR210" i="14"/>
  <c r="L38" i="21"/>
  <c r="L124" i="21" s="1"/>
  <c r="L167" i="21" s="1"/>
  <c r="N129" i="17"/>
  <c r="N136" i="17" s="1"/>
  <c r="C123" i="18"/>
  <c r="C130" i="18" s="1"/>
  <c r="G208" i="13"/>
  <c r="N123" i="18"/>
  <c r="N130" i="18" s="1"/>
  <c r="V208" i="13"/>
  <c r="I286" i="18"/>
  <c r="O217" i="14"/>
  <c r="O204" i="14"/>
  <c r="R161" i="14"/>
  <c r="R211" i="14" s="1"/>
  <c r="P197" i="14"/>
  <c r="C286" i="18"/>
  <c r="G217" i="14"/>
  <c r="G204" i="14"/>
  <c r="H292" i="18"/>
  <c r="H293" i="18"/>
  <c r="H197" i="14"/>
  <c r="V217" i="14"/>
  <c r="N286" i="18"/>
  <c r="V204" i="14"/>
  <c r="W197" i="14"/>
  <c r="Z161" i="14"/>
  <c r="M293" i="18"/>
  <c r="M292" i="18"/>
  <c r="N155" i="11"/>
  <c r="H130" i="45" s="1"/>
  <c r="H137" i="45" s="1"/>
  <c r="C38" i="21"/>
  <c r="C124" i="21" s="1"/>
  <c r="C167" i="21" s="1"/>
  <c r="C129" i="17"/>
  <c r="C136" i="17" s="1"/>
  <c r="W215" i="13"/>
  <c r="O124" i="44" s="1"/>
  <c r="O131" i="44" s="1"/>
  <c r="W106" i="11"/>
  <c r="W154" i="11" s="1"/>
  <c r="O129" i="45" s="1"/>
  <c r="O136" i="45" s="1"/>
  <c r="Z189" i="13"/>
  <c r="H124" i="18"/>
  <c r="H106" i="11"/>
  <c r="H215" i="13"/>
  <c r="D124" i="44" s="1"/>
  <c r="D131" i="44" s="1"/>
  <c r="O216" i="13"/>
  <c r="O209" i="13" s="1"/>
  <c r="O107" i="11"/>
  <c r="O155" i="11" s="1"/>
  <c r="I130" i="45" s="1"/>
  <c r="I137" i="45" s="1"/>
  <c r="C130" i="17"/>
  <c r="C137" i="17" s="1"/>
  <c r="C39" i="21"/>
  <c r="C125" i="21" s="1"/>
  <c r="C168" i="21" s="1"/>
  <c r="V216" i="13"/>
  <c r="V107" i="11"/>
  <c r="V155" i="11" s="1"/>
  <c r="K38" i="21"/>
  <c r="U155" i="11"/>
  <c r="C124" i="18"/>
  <c r="M124" i="18"/>
  <c r="O106" i="11"/>
  <c r="O154" i="11" s="1"/>
  <c r="I129" i="45" s="1"/>
  <c r="I136" i="45" s="1"/>
  <c r="O215" i="13"/>
  <c r="I124" i="44" s="1"/>
  <c r="I131" i="44" s="1"/>
  <c r="H216" i="13"/>
  <c r="H107" i="11"/>
  <c r="G204" i="13"/>
  <c r="G217" i="13"/>
  <c r="C119" i="18"/>
  <c r="C120" i="44"/>
  <c r="G114" i="11"/>
  <c r="H197" i="13"/>
  <c r="H78" i="11"/>
  <c r="H150" i="11" s="1"/>
  <c r="D125" i="45" s="1"/>
  <c r="U114" i="11"/>
  <c r="H119" i="18"/>
  <c r="N204" i="13"/>
  <c r="H120" i="44"/>
  <c r="O197" i="13"/>
  <c r="O78" i="11"/>
  <c r="O150" i="11" s="1"/>
  <c r="I125" i="45" s="1"/>
  <c r="M119" i="18"/>
  <c r="U204" i="13"/>
  <c r="M120" i="44"/>
  <c r="U217" i="13"/>
  <c r="V197" i="13"/>
  <c r="V78" i="11"/>
  <c r="V150" i="11" s="1"/>
  <c r="N125" i="45" s="1"/>
  <c r="Q140" i="17"/>
  <c r="Q139" i="17"/>
  <c r="Q138" i="17"/>
  <c r="P133" i="17"/>
  <c r="P139" i="17" s="1"/>
  <c r="O133" i="17"/>
  <c r="N133" i="17"/>
  <c r="P133" i="45"/>
  <c r="I133" i="17"/>
  <c r="Z211" i="14" l="1"/>
  <c r="AV210" i="13"/>
  <c r="C126" i="44"/>
  <c r="M126" i="44"/>
  <c r="R124" i="44"/>
  <c r="R129" i="45"/>
  <c r="H209" i="13"/>
  <c r="D125" i="44"/>
  <c r="V209" i="13"/>
  <c r="N125" i="44"/>
  <c r="N132" i="44" s="1"/>
  <c r="M132" i="44"/>
  <c r="C132" i="44"/>
  <c r="I125" i="44"/>
  <c r="I132" i="44" s="1"/>
  <c r="H132" i="44"/>
  <c r="M130" i="17"/>
  <c r="M130" i="45"/>
  <c r="N133" i="45"/>
  <c r="N130" i="45"/>
  <c r="N137" i="45" s="1"/>
  <c r="I131" i="45"/>
  <c r="P140" i="45"/>
  <c r="P139" i="45"/>
  <c r="P138" i="45"/>
  <c r="H127" i="44"/>
  <c r="C166" i="17"/>
  <c r="P164" i="17"/>
  <c r="P167" i="17" s="1"/>
  <c r="AN210" i="13"/>
  <c r="I133" i="45"/>
  <c r="M133" i="45"/>
  <c r="V210" i="14"/>
  <c r="AW210" i="14"/>
  <c r="O210" i="14"/>
  <c r="AS210" i="14"/>
  <c r="G210" i="14"/>
  <c r="AN210" i="14"/>
  <c r="L39" i="21"/>
  <c r="L125" i="21" s="1"/>
  <c r="L168" i="21" s="1"/>
  <c r="N130" i="17"/>
  <c r="N137" i="17" s="1"/>
  <c r="N166" i="17" s="1"/>
  <c r="M38" i="21"/>
  <c r="M124" i="21" s="1"/>
  <c r="M167" i="21" s="1"/>
  <c r="O129" i="17"/>
  <c r="O136" i="17" s="1"/>
  <c r="I123" i="18"/>
  <c r="I130" i="18" s="1"/>
  <c r="O208" i="13"/>
  <c r="O123" i="18"/>
  <c r="W208" i="13"/>
  <c r="D123" i="18"/>
  <c r="D130" i="18" s="1"/>
  <c r="H208" i="13"/>
  <c r="D286" i="18"/>
  <c r="H217" i="14"/>
  <c r="H204" i="14"/>
  <c r="R197" i="14"/>
  <c r="T161" i="14"/>
  <c r="T211" i="14" s="1"/>
  <c r="I197" i="14"/>
  <c r="J286" i="18"/>
  <c r="P217" i="14"/>
  <c r="P204" i="14"/>
  <c r="H300" i="18"/>
  <c r="H299" i="18"/>
  <c r="H301" i="18"/>
  <c r="Q197" i="14"/>
  <c r="C293" i="18"/>
  <c r="C292" i="18"/>
  <c r="K161" i="14"/>
  <c r="I293" i="18"/>
  <c r="I292" i="18"/>
  <c r="M299" i="18"/>
  <c r="M301" i="18"/>
  <c r="M300" i="18"/>
  <c r="AB161" i="14"/>
  <c r="AB211" i="14" s="1"/>
  <c r="Z197" i="14"/>
  <c r="O286" i="18"/>
  <c r="R286" i="18" s="1"/>
  <c r="W217" i="14"/>
  <c r="W204" i="14"/>
  <c r="N293" i="18"/>
  <c r="N292" i="18"/>
  <c r="I216" i="13"/>
  <c r="I107" i="11"/>
  <c r="I155" i="11" s="1"/>
  <c r="E130" i="45" s="1"/>
  <c r="E137" i="45" s="1"/>
  <c r="K124" i="21"/>
  <c r="K167" i="21" s="1"/>
  <c r="M136" i="17"/>
  <c r="Z106" i="11"/>
  <c r="H154" i="11"/>
  <c r="D129" i="45" s="1"/>
  <c r="H155" i="11"/>
  <c r="D130" i="45" s="1"/>
  <c r="P216" i="13"/>
  <c r="P107" i="11"/>
  <c r="P155" i="11" s="1"/>
  <c r="J130" i="45" s="1"/>
  <c r="D124" i="18"/>
  <c r="D131" i="18" s="1"/>
  <c r="I215" i="13"/>
  <c r="E124" i="44" s="1"/>
  <c r="I106" i="11"/>
  <c r="I154" i="11" s="1"/>
  <c r="E129" i="45" s="1"/>
  <c r="E136" i="45" s="1"/>
  <c r="M131" i="18"/>
  <c r="K39" i="21"/>
  <c r="P106" i="11"/>
  <c r="P154" i="11" s="1"/>
  <c r="J129" i="45" s="1"/>
  <c r="J136" i="45" s="1"/>
  <c r="P215" i="13"/>
  <c r="J124" i="44" s="1"/>
  <c r="J131" i="44" s="1"/>
  <c r="C131" i="18"/>
  <c r="N124" i="18"/>
  <c r="N131" i="18" s="1"/>
  <c r="N128" i="44"/>
  <c r="G39" i="21"/>
  <c r="H130" i="17"/>
  <c r="W216" i="13"/>
  <c r="W107" i="11"/>
  <c r="H39" i="21"/>
  <c r="H125" i="21" s="1"/>
  <c r="H168" i="21" s="1"/>
  <c r="I130" i="17"/>
  <c r="I137" i="17" s="1"/>
  <c r="H128" i="44"/>
  <c r="Z215" i="13"/>
  <c r="Z208" i="13" s="1"/>
  <c r="AB189" i="13"/>
  <c r="AB215" i="13" s="1"/>
  <c r="I129" i="17"/>
  <c r="I136" i="17" s="1"/>
  <c r="H38" i="21"/>
  <c r="H124" i="21" s="1"/>
  <c r="H167" i="21" s="1"/>
  <c r="K190" i="13"/>
  <c r="M128" i="44"/>
  <c r="I124" i="18"/>
  <c r="I131" i="18" s="1"/>
  <c r="I128" i="44"/>
  <c r="H131" i="18"/>
  <c r="Z190" i="13"/>
  <c r="N125" i="17"/>
  <c r="V114" i="11"/>
  <c r="H217" i="13"/>
  <c r="H204" i="13"/>
  <c r="D119" i="18"/>
  <c r="O114" i="11"/>
  <c r="V217" i="13"/>
  <c r="N120" i="44"/>
  <c r="V204" i="13"/>
  <c r="N119" i="18"/>
  <c r="U156" i="11"/>
  <c r="K34" i="21"/>
  <c r="M125" i="17"/>
  <c r="W197" i="13"/>
  <c r="W78" i="11"/>
  <c r="W150" i="11" s="1"/>
  <c r="O125" i="45" s="1"/>
  <c r="Z161" i="13"/>
  <c r="Z211" i="13" s="1"/>
  <c r="I120" i="44"/>
  <c r="I119" i="18"/>
  <c r="O204" i="13"/>
  <c r="O217" i="13"/>
  <c r="C34" i="21"/>
  <c r="C125" i="17"/>
  <c r="G156" i="11"/>
  <c r="G34" i="21"/>
  <c r="H125" i="17"/>
  <c r="C127" i="44"/>
  <c r="M127" i="44"/>
  <c r="C126" i="18"/>
  <c r="C125" i="18"/>
  <c r="I78" i="11"/>
  <c r="I150" i="11" s="1"/>
  <c r="E125" i="45" s="1"/>
  <c r="H114" i="11"/>
  <c r="P197" i="13"/>
  <c r="P78" i="11"/>
  <c r="P150" i="11" s="1"/>
  <c r="J125" i="45" s="1"/>
  <c r="M125" i="18"/>
  <c r="M126" i="18"/>
  <c r="H126" i="18"/>
  <c r="P138" i="17"/>
  <c r="P140" i="17"/>
  <c r="R126" i="17"/>
  <c r="L133" i="17"/>
  <c r="C133" i="17"/>
  <c r="C133" i="45"/>
  <c r="I126" i="44" l="1"/>
  <c r="AW210" i="13"/>
  <c r="N126" i="44"/>
  <c r="D131" i="45"/>
  <c r="R131" i="44"/>
  <c r="D136" i="45"/>
  <c r="E131" i="44"/>
  <c r="R136" i="45"/>
  <c r="W209" i="13"/>
  <c r="O125" i="44"/>
  <c r="O132" i="44" s="1"/>
  <c r="I209" i="13"/>
  <c r="E125" i="44"/>
  <c r="D126" i="44"/>
  <c r="D132" i="44"/>
  <c r="P209" i="13"/>
  <c r="J125" i="44"/>
  <c r="J137" i="45"/>
  <c r="J131" i="45"/>
  <c r="M137" i="45"/>
  <c r="M131" i="45"/>
  <c r="D137" i="45"/>
  <c r="N131" i="45"/>
  <c r="C133" i="44"/>
  <c r="C135" i="44"/>
  <c r="C134" i="44"/>
  <c r="M133" i="44"/>
  <c r="M135" i="44"/>
  <c r="M134" i="44"/>
  <c r="AC161" i="14"/>
  <c r="AC211" i="14" s="1"/>
  <c r="K211" i="14"/>
  <c r="I166" i="17"/>
  <c r="AS210" i="13"/>
  <c r="D133" i="45"/>
  <c r="J133" i="45"/>
  <c r="P210" i="14"/>
  <c r="AT210" i="14"/>
  <c r="H210" i="14"/>
  <c r="AO210" i="14"/>
  <c r="W210" i="14"/>
  <c r="AX210" i="14"/>
  <c r="AO210" i="13"/>
  <c r="R167" i="21"/>
  <c r="R38" i="21"/>
  <c r="R124" i="21" s="1"/>
  <c r="R129" i="17"/>
  <c r="R136" i="17" s="1"/>
  <c r="N131" i="17"/>
  <c r="N132" i="17"/>
  <c r="N164" i="17" s="1"/>
  <c r="N167" i="17" s="1"/>
  <c r="O130" i="18"/>
  <c r="R123" i="18"/>
  <c r="R130" i="18" s="1"/>
  <c r="E123" i="18"/>
  <c r="E130" i="18" s="1"/>
  <c r="I208" i="13"/>
  <c r="J123" i="18"/>
  <c r="J130" i="18" s="1"/>
  <c r="P208" i="13"/>
  <c r="J197" i="14"/>
  <c r="K286" i="18"/>
  <c r="L286" i="18" s="1"/>
  <c r="Q217" i="14"/>
  <c r="Q204" i="14"/>
  <c r="I301" i="18"/>
  <c r="I300" i="18"/>
  <c r="I299" i="18"/>
  <c r="R217" i="14"/>
  <c r="R204" i="14"/>
  <c r="R210" i="14" s="1"/>
  <c r="K197" i="14"/>
  <c r="M161" i="14"/>
  <c r="M211" i="14" s="1"/>
  <c r="T197" i="14"/>
  <c r="E286" i="18"/>
  <c r="I217" i="14"/>
  <c r="I204" i="14"/>
  <c r="C300" i="18"/>
  <c r="C299" i="18"/>
  <c r="C301" i="18"/>
  <c r="J293" i="18"/>
  <c r="J292" i="18"/>
  <c r="D293" i="18"/>
  <c r="D292" i="18"/>
  <c r="R293" i="18"/>
  <c r="R292" i="18"/>
  <c r="AB197" i="14"/>
  <c r="Z217" i="14"/>
  <c r="Z204" i="14"/>
  <c r="Z210" i="14" s="1"/>
  <c r="N299" i="18"/>
  <c r="N300" i="18"/>
  <c r="N301" i="18"/>
  <c r="O293" i="18"/>
  <c r="O292" i="18"/>
  <c r="H137" i="17"/>
  <c r="E38" i="21"/>
  <c r="E124" i="21" s="1"/>
  <c r="E167" i="21" s="1"/>
  <c r="E129" i="17"/>
  <c r="E136" i="17" s="1"/>
  <c r="I39" i="21"/>
  <c r="I125" i="21" s="1"/>
  <c r="I168" i="21" s="1"/>
  <c r="J130" i="17"/>
  <c r="J137" i="17" s="1"/>
  <c r="G125" i="21"/>
  <c r="G168" i="21" s="1"/>
  <c r="J215" i="13"/>
  <c r="F124" i="44" s="1"/>
  <c r="F131" i="44" s="1"/>
  <c r="J106" i="11"/>
  <c r="J154" i="11" s="1"/>
  <c r="F129" i="45" s="1"/>
  <c r="F136" i="45" s="1"/>
  <c r="K189" i="13"/>
  <c r="K216" i="13"/>
  <c r="K209" i="13" s="1"/>
  <c r="M190" i="13"/>
  <c r="M216" i="13" s="1"/>
  <c r="M205" i="13" s="1"/>
  <c r="Q106" i="11"/>
  <c r="Q154" i="11" s="1"/>
  <c r="K129" i="45" s="1"/>
  <c r="K136" i="45" s="1"/>
  <c r="Q215" i="13"/>
  <c r="K124" i="44" s="1"/>
  <c r="K131" i="44" s="1"/>
  <c r="Q216" i="13"/>
  <c r="Q107" i="11"/>
  <c r="M137" i="17"/>
  <c r="M166" i="17" s="1"/>
  <c r="D130" i="17"/>
  <c r="D39" i="21"/>
  <c r="W155" i="11"/>
  <c r="Z107" i="11"/>
  <c r="K125" i="21"/>
  <c r="K168" i="21" s="1"/>
  <c r="E130" i="17"/>
  <c r="E137" i="17" s="1"/>
  <c r="E39" i="21"/>
  <c r="E125" i="21" s="1"/>
  <c r="E168" i="21" s="1"/>
  <c r="Z216" i="13"/>
  <c r="Z209" i="13" s="1"/>
  <c r="AB190" i="13"/>
  <c r="AB216" i="13" s="1"/>
  <c r="AB205" i="13" s="1"/>
  <c r="J124" i="18"/>
  <c r="J129" i="17"/>
  <c r="J136" i="17" s="1"/>
  <c r="I38" i="21"/>
  <c r="I124" i="21" s="1"/>
  <c r="I167" i="21" s="1"/>
  <c r="O124" i="18"/>
  <c r="O131" i="18" s="1"/>
  <c r="D128" i="44"/>
  <c r="D129" i="17"/>
  <c r="D38" i="21"/>
  <c r="E124" i="18"/>
  <c r="AB106" i="11"/>
  <c r="AB154" i="11" s="1"/>
  <c r="Z154" i="11"/>
  <c r="J216" i="13"/>
  <c r="J107" i="11"/>
  <c r="I127" i="44"/>
  <c r="N125" i="18"/>
  <c r="N126" i="18"/>
  <c r="P114" i="11"/>
  <c r="I204" i="13"/>
  <c r="E119" i="18"/>
  <c r="O125" i="17"/>
  <c r="R125" i="17" s="1"/>
  <c r="R132" i="17" s="1"/>
  <c r="W114" i="11"/>
  <c r="D125" i="18"/>
  <c r="D126" i="18"/>
  <c r="AB161" i="13"/>
  <c r="AB211" i="13" s="1"/>
  <c r="Z197" i="13"/>
  <c r="J78" i="11"/>
  <c r="J150" i="11" s="1"/>
  <c r="F125" i="45" s="1"/>
  <c r="J197" i="13"/>
  <c r="C132" i="17"/>
  <c r="C131" i="17"/>
  <c r="N127" i="44"/>
  <c r="D127" i="44"/>
  <c r="P217" i="13"/>
  <c r="J119" i="18"/>
  <c r="J120" i="44"/>
  <c r="P204" i="13"/>
  <c r="C120" i="21"/>
  <c r="C40" i="21"/>
  <c r="O120" i="44"/>
  <c r="W217" i="13"/>
  <c r="W204" i="13"/>
  <c r="O119" i="18"/>
  <c r="R119" i="18" s="1"/>
  <c r="Q197" i="13"/>
  <c r="Q78" i="11"/>
  <c r="Q150" i="11" s="1"/>
  <c r="K125" i="45" s="1"/>
  <c r="R161" i="13"/>
  <c r="R211" i="13" s="1"/>
  <c r="C134" i="18"/>
  <c r="C133" i="18"/>
  <c r="C132" i="18"/>
  <c r="M132" i="45"/>
  <c r="C132" i="45"/>
  <c r="M132" i="18"/>
  <c r="M134" i="18"/>
  <c r="M133" i="18"/>
  <c r="H132" i="17"/>
  <c r="H164" i="17" s="1"/>
  <c r="M131" i="17"/>
  <c r="M132" i="17"/>
  <c r="M164" i="17" s="1"/>
  <c r="V156" i="11"/>
  <c r="L34" i="21"/>
  <c r="H156" i="11"/>
  <c r="D125" i="17"/>
  <c r="D34" i="21"/>
  <c r="G120" i="21"/>
  <c r="I125" i="18"/>
  <c r="I126" i="18"/>
  <c r="K120" i="21"/>
  <c r="K40" i="21"/>
  <c r="H34" i="21"/>
  <c r="I125" i="17"/>
  <c r="O156" i="11"/>
  <c r="K161" i="13"/>
  <c r="K211" i="13" s="1"/>
  <c r="R133" i="17"/>
  <c r="AE161" i="14" l="1"/>
  <c r="AE211" i="14" s="1"/>
  <c r="AE217" i="14" s="1"/>
  <c r="J126" i="44"/>
  <c r="AX210" i="13"/>
  <c r="G129" i="45"/>
  <c r="G136" i="45" s="1"/>
  <c r="O126" i="44"/>
  <c r="G124" i="44"/>
  <c r="G131" i="44" s="1"/>
  <c r="R125" i="44"/>
  <c r="R132" i="44" s="1"/>
  <c r="Q209" i="13"/>
  <c r="K125" i="44"/>
  <c r="K132" i="44" s="1"/>
  <c r="J209" i="13"/>
  <c r="F125" i="44"/>
  <c r="G125" i="44" s="1"/>
  <c r="G132" i="44" s="1"/>
  <c r="E132" i="44"/>
  <c r="J132" i="44"/>
  <c r="O133" i="45"/>
  <c r="O130" i="45"/>
  <c r="C139" i="45"/>
  <c r="C138" i="45"/>
  <c r="C140" i="45"/>
  <c r="M138" i="45"/>
  <c r="M140" i="45"/>
  <c r="M139" i="45"/>
  <c r="D135" i="44"/>
  <c r="D134" i="44"/>
  <c r="N133" i="44"/>
  <c r="N135" i="44"/>
  <c r="N134" i="44"/>
  <c r="I133" i="44"/>
  <c r="I134" i="44"/>
  <c r="I135" i="44"/>
  <c r="D133" i="44"/>
  <c r="AC197" i="14"/>
  <c r="M167" i="17"/>
  <c r="C138" i="17"/>
  <c r="C164" i="17"/>
  <c r="C167" i="17" s="1"/>
  <c r="R164" i="17"/>
  <c r="J166" i="17"/>
  <c r="E166" i="17"/>
  <c r="I210" i="14"/>
  <c r="AP210" i="14"/>
  <c r="Q210" i="14"/>
  <c r="AU210" i="14"/>
  <c r="AT210" i="13"/>
  <c r="O132" i="17"/>
  <c r="O164" i="17" s="1"/>
  <c r="N140" i="17"/>
  <c r="N139" i="17"/>
  <c r="N138" i="17"/>
  <c r="M39" i="21"/>
  <c r="M125" i="21" s="1"/>
  <c r="M168" i="21" s="1"/>
  <c r="R168" i="21" s="1"/>
  <c r="O130" i="17"/>
  <c r="F123" i="18"/>
  <c r="F130" i="18" s="1"/>
  <c r="J208" i="13"/>
  <c r="K123" i="18"/>
  <c r="K130" i="18" s="1"/>
  <c r="Q208" i="13"/>
  <c r="R124" i="18"/>
  <c r="R125" i="18" s="1"/>
  <c r="T217" i="14"/>
  <c r="T204" i="14"/>
  <c r="T210" i="14" s="1"/>
  <c r="J299" i="18"/>
  <c r="J301" i="18"/>
  <c r="J300" i="18"/>
  <c r="M197" i="14"/>
  <c r="L293" i="18"/>
  <c r="L292" i="18"/>
  <c r="K217" i="14"/>
  <c r="K204" i="14"/>
  <c r="K210" i="14" s="1"/>
  <c r="K293" i="18"/>
  <c r="K292" i="18"/>
  <c r="E293" i="18"/>
  <c r="E292" i="18"/>
  <c r="D299" i="18"/>
  <c r="D300" i="18"/>
  <c r="D301" i="18"/>
  <c r="J217" i="14"/>
  <c r="F286" i="18"/>
  <c r="J204" i="14"/>
  <c r="AB217" i="14"/>
  <c r="AB204" i="14"/>
  <c r="AB210" i="14" s="1"/>
  <c r="O299" i="18"/>
  <c r="O300" i="18"/>
  <c r="O301" i="18"/>
  <c r="AC217" i="14"/>
  <c r="AC204" i="14"/>
  <c r="AC210" i="14" s="1"/>
  <c r="C140" i="17"/>
  <c r="R299" i="18"/>
  <c r="R301" i="18"/>
  <c r="R300" i="18"/>
  <c r="F124" i="18"/>
  <c r="F131" i="18" s="1"/>
  <c r="F128" i="44"/>
  <c r="J131" i="18"/>
  <c r="AB107" i="11"/>
  <c r="AB155" i="11" s="1"/>
  <c r="Z155" i="11"/>
  <c r="Q155" i="11"/>
  <c r="R107" i="11"/>
  <c r="F38" i="21"/>
  <c r="F124" i="21" s="1"/>
  <c r="F167" i="21" s="1"/>
  <c r="F129" i="17"/>
  <c r="F136" i="17" s="1"/>
  <c r="J128" i="44"/>
  <c r="R216" i="13"/>
  <c r="R209" i="13" s="1"/>
  <c r="T190" i="13"/>
  <c r="T216" i="13" s="1"/>
  <c r="T205" i="13" s="1"/>
  <c r="M189" i="13"/>
  <c r="M215" i="13" s="1"/>
  <c r="K215" i="13"/>
  <c r="K208" i="13" s="1"/>
  <c r="O128" i="44"/>
  <c r="D125" i="21"/>
  <c r="D168" i="21" s="1"/>
  <c r="K129" i="17"/>
  <c r="J38" i="21"/>
  <c r="J124" i="21" s="1"/>
  <c r="J167" i="21" s="1"/>
  <c r="J155" i="11"/>
  <c r="K107" i="11"/>
  <c r="K124" i="18"/>
  <c r="K131" i="18" s="1"/>
  <c r="K128" i="44"/>
  <c r="E131" i="18"/>
  <c r="D124" i="21"/>
  <c r="D167" i="21" s="1"/>
  <c r="D137" i="17"/>
  <c r="D136" i="17"/>
  <c r="K106" i="11"/>
  <c r="AC190" i="13"/>
  <c r="I131" i="17"/>
  <c r="I132" i="17"/>
  <c r="I164" i="17" s="1"/>
  <c r="I167" i="17" s="1"/>
  <c r="E125" i="17"/>
  <c r="E34" i="21"/>
  <c r="N132" i="45"/>
  <c r="R126" i="18"/>
  <c r="G163" i="21"/>
  <c r="L120" i="21"/>
  <c r="L40" i="21"/>
  <c r="O127" i="44"/>
  <c r="J204" i="13"/>
  <c r="F119" i="18"/>
  <c r="G120" i="44"/>
  <c r="J217" i="13"/>
  <c r="W156" i="11"/>
  <c r="M34" i="21"/>
  <c r="N132" i="18"/>
  <c r="N134" i="18"/>
  <c r="N133" i="18"/>
  <c r="H120" i="21"/>
  <c r="H40" i="21"/>
  <c r="Q114" i="11"/>
  <c r="D132" i="45"/>
  <c r="Q217" i="13"/>
  <c r="K119" i="18"/>
  <c r="K120" i="44"/>
  <c r="Q204" i="13"/>
  <c r="D120" i="21"/>
  <c r="D40" i="21"/>
  <c r="AC161" i="13"/>
  <c r="AC211" i="13" s="1"/>
  <c r="M161" i="13"/>
  <c r="M211" i="13" s="1"/>
  <c r="D131" i="17"/>
  <c r="D132" i="17"/>
  <c r="D164" i="17" s="1"/>
  <c r="M140" i="17"/>
  <c r="M139" i="17"/>
  <c r="M138" i="17"/>
  <c r="C163" i="21"/>
  <c r="C126" i="21"/>
  <c r="Z204" i="13"/>
  <c r="Z217" i="13"/>
  <c r="E127" i="44"/>
  <c r="I34" i="21"/>
  <c r="P156" i="11"/>
  <c r="J125" i="17"/>
  <c r="J114" i="11"/>
  <c r="K163" i="21"/>
  <c r="K126" i="21"/>
  <c r="E126" i="18"/>
  <c r="C139" i="17"/>
  <c r="I132" i="45"/>
  <c r="I133" i="18"/>
  <c r="I132" i="18"/>
  <c r="I134" i="18"/>
  <c r="T161" i="13"/>
  <c r="T211" i="13" s="1"/>
  <c r="J125" i="18"/>
  <c r="J126" i="18"/>
  <c r="AB197" i="13"/>
  <c r="O125" i="18"/>
  <c r="O126" i="18"/>
  <c r="J127" i="44"/>
  <c r="R120" i="44"/>
  <c r="D132" i="18"/>
  <c r="D134" i="18"/>
  <c r="D133" i="18"/>
  <c r="O30" i="23"/>
  <c r="N30" i="23"/>
  <c r="L30" i="23"/>
  <c r="K30" i="23"/>
  <c r="I30" i="23"/>
  <c r="H30" i="23"/>
  <c r="AE197" i="14" l="1"/>
  <c r="R126" i="44"/>
  <c r="K126" i="44"/>
  <c r="L125" i="44"/>
  <c r="L132" i="44" s="1"/>
  <c r="F126" i="44"/>
  <c r="F132" i="44"/>
  <c r="F133" i="45"/>
  <c r="F130" i="45"/>
  <c r="O137" i="45"/>
  <c r="O131" i="45"/>
  <c r="R130" i="45"/>
  <c r="K133" i="45"/>
  <c r="K130" i="45"/>
  <c r="N139" i="45"/>
  <c r="N138" i="45"/>
  <c r="N140" i="45"/>
  <c r="D138" i="45"/>
  <c r="D139" i="45"/>
  <c r="D140" i="45"/>
  <c r="I140" i="45"/>
  <c r="I139" i="45"/>
  <c r="I138" i="45"/>
  <c r="O135" i="44"/>
  <c r="O134" i="44"/>
  <c r="J133" i="44"/>
  <c r="J135" i="44"/>
  <c r="J134" i="44"/>
  <c r="O133" i="44"/>
  <c r="D166" i="17"/>
  <c r="D167" i="17" s="1"/>
  <c r="R39" i="21"/>
  <c r="R125" i="21" s="1"/>
  <c r="AU210" i="13"/>
  <c r="G123" i="18"/>
  <c r="G130" i="18" s="1"/>
  <c r="AQ210" i="13"/>
  <c r="J210" i="14"/>
  <c r="AQ210" i="14"/>
  <c r="O137" i="17"/>
  <c r="R130" i="17"/>
  <c r="O131" i="17"/>
  <c r="R131" i="18"/>
  <c r="R134" i="18" s="1"/>
  <c r="G124" i="18"/>
  <c r="G131" i="18" s="1"/>
  <c r="L128" i="44"/>
  <c r="E299" i="18"/>
  <c r="E300" i="18"/>
  <c r="E301" i="18"/>
  <c r="M217" i="14"/>
  <c r="M204" i="14"/>
  <c r="M210" i="14" s="1"/>
  <c r="F292" i="18"/>
  <c r="F293" i="18"/>
  <c r="K300" i="18"/>
  <c r="K301" i="18"/>
  <c r="K299" i="18"/>
  <c r="G286" i="18"/>
  <c r="L301" i="18"/>
  <c r="L299" i="18"/>
  <c r="L300" i="18"/>
  <c r="P167" i="21"/>
  <c r="P38" i="21"/>
  <c r="K155" i="11"/>
  <c r="AC107" i="11"/>
  <c r="AT107" i="11" s="1"/>
  <c r="M107" i="11"/>
  <c r="M155" i="11" s="1"/>
  <c r="R128" i="44"/>
  <c r="L124" i="18"/>
  <c r="K154" i="11"/>
  <c r="M106" i="11"/>
  <c r="M154" i="11" s="1"/>
  <c r="K136" i="17"/>
  <c r="G129" i="17"/>
  <c r="G136" i="17" s="1"/>
  <c r="R155" i="11"/>
  <c r="T107" i="11"/>
  <c r="T155" i="11" s="1"/>
  <c r="J39" i="21"/>
  <c r="K130" i="17"/>
  <c r="F130" i="17"/>
  <c r="F39" i="21"/>
  <c r="AC216" i="13"/>
  <c r="AC209" i="13" s="1"/>
  <c r="AE190" i="13"/>
  <c r="AE216" i="13" s="1"/>
  <c r="O134" i="18"/>
  <c r="O133" i="18"/>
  <c r="O132" i="18"/>
  <c r="F34" i="21"/>
  <c r="P34" i="21" s="1"/>
  <c r="F125" i="17"/>
  <c r="G125" i="17" s="1"/>
  <c r="J156" i="11"/>
  <c r="G127" i="44"/>
  <c r="E132" i="45"/>
  <c r="D163" i="21"/>
  <c r="D169" i="21" s="1"/>
  <c r="D126" i="21"/>
  <c r="H163" i="21"/>
  <c r="H169" i="21" s="1"/>
  <c r="H126" i="21"/>
  <c r="F127" i="44"/>
  <c r="E120" i="21"/>
  <c r="R204" i="13"/>
  <c r="K127" i="44"/>
  <c r="L120" i="44"/>
  <c r="E132" i="17"/>
  <c r="J132" i="45"/>
  <c r="K125" i="18"/>
  <c r="K126" i="18"/>
  <c r="I138" i="17"/>
  <c r="I139" i="17"/>
  <c r="I140" i="17"/>
  <c r="R127" i="44"/>
  <c r="J131" i="17"/>
  <c r="J132" i="17"/>
  <c r="J164" i="17" s="1"/>
  <c r="J167" i="17" s="1"/>
  <c r="O132" i="45"/>
  <c r="R125" i="45"/>
  <c r="D140" i="17"/>
  <c r="D139" i="17"/>
  <c r="D138" i="17"/>
  <c r="AB204" i="13"/>
  <c r="AB217" i="13"/>
  <c r="AB206" i="13" s="1"/>
  <c r="K169" i="21"/>
  <c r="C169" i="21"/>
  <c r="AE161" i="13"/>
  <c r="AE211" i="13" s="1"/>
  <c r="M120" i="21"/>
  <c r="M40" i="21"/>
  <c r="R34" i="21"/>
  <c r="L119" i="18"/>
  <c r="F125" i="18"/>
  <c r="F126" i="18"/>
  <c r="J134" i="18"/>
  <c r="J133" i="18"/>
  <c r="J132" i="18"/>
  <c r="G119" i="18"/>
  <c r="I120" i="21"/>
  <c r="I40" i="21"/>
  <c r="K204" i="13"/>
  <c r="Q156" i="11"/>
  <c r="K125" i="17"/>
  <c r="J34" i="21"/>
  <c r="Q34" i="21" s="1"/>
  <c r="L163" i="21"/>
  <c r="L169" i="21" s="1"/>
  <c r="L126" i="21"/>
  <c r="R30" i="23"/>
  <c r="P30" i="23"/>
  <c r="Q30" i="23"/>
  <c r="M30" i="23"/>
  <c r="J30" i="23"/>
  <c r="S125" i="44" l="1"/>
  <c r="S132" i="44" s="1"/>
  <c r="R131" i="45"/>
  <c r="K137" i="45"/>
  <c r="L130" i="45"/>
  <c r="L137" i="45" s="1"/>
  <c r="K131" i="45"/>
  <c r="R137" i="45"/>
  <c r="F137" i="45"/>
  <c r="G130" i="45"/>
  <c r="G137" i="45" s="1"/>
  <c r="F131" i="45"/>
  <c r="O139" i="45"/>
  <c r="O140" i="45"/>
  <c r="O138" i="45"/>
  <c r="J140" i="45"/>
  <c r="J139" i="45"/>
  <c r="J138" i="45"/>
  <c r="K133" i="44"/>
  <c r="K135" i="44"/>
  <c r="K134" i="44"/>
  <c r="S120" i="44"/>
  <c r="R133" i="44"/>
  <c r="R134" i="44"/>
  <c r="R135" i="44"/>
  <c r="F133" i="44"/>
  <c r="F135" i="44"/>
  <c r="F134" i="44"/>
  <c r="O138" i="17"/>
  <c r="O166" i="17"/>
  <c r="O167" i="17" s="1"/>
  <c r="O139" i="17"/>
  <c r="O140" i="17"/>
  <c r="R137" i="17"/>
  <c r="R166" i="17" s="1"/>
  <c r="R167" i="17" s="1"/>
  <c r="R131" i="17"/>
  <c r="R133" i="18"/>
  <c r="R132" i="18"/>
  <c r="P124" i="21"/>
  <c r="F301" i="18"/>
  <c r="F300" i="18"/>
  <c r="F299" i="18"/>
  <c r="G293" i="18"/>
  <c r="G292" i="18"/>
  <c r="S286" i="18"/>
  <c r="L131" i="18"/>
  <c r="S124" i="18"/>
  <c r="S131" i="18" s="1"/>
  <c r="F125" i="21"/>
  <c r="F168" i="21" s="1"/>
  <c r="P168" i="21" s="1"/>
  <c r="P39" i="21"/>
  <c r="F137" i="17"/>
  <c r="F166" i="17" s="1"/>
  <c r="G130" i="17"/>
  <c r="G137" i="17" s="1"/>
  <c r="G166" i="17" s="1"/>
  <c r="AC155" i="11"/>
  <c r="AE107" i="11"/>
  <c r="K137" i="17"/>
  <c r="K166" i="17" s="1"/>
  <c r="L130" i="17"/>
  <c r="J125" i="21"/>
  <c r="J168" i="21" s="1"/>
  <c r="Q168" i="21" s="1"/>
  <c r="Q39" i="21"/>
  <c r="Q125" i="21" s="1"/>
  <c r="AC204" i="13"/>
  <c r="J140" i="17"/>
  <c r="J139" i="17"/>
  <c r="J138" i="17"/>
  <c r="F132" i="45"/>
  <c r="G125" i="45"/>
  <c r="K131" i="17"/>
  <c r="K132" i="17"/>
  <c r="K164" i="17" s="1"/>
  <c r="R120" i="21"/>
  <c r="R126" i="21" s="1"/>
  <c r="R40" i="21"/>
  <c r="G132" i="17"/>
  <c r="T204" i="13"/>
  <c r="K132" i="18"/>
  <c r="K134" i="18"/>
  <c r="K133" i="18"/>
  <c r="L127" i="44"/>
  <c r="L126" i="18"/>
  <c r="S119" i="18"/>
  <c r="M204" i="13"/>
  <c r="Q120" i="21"/>
  <c r="I163" i="21"/>
  <c r="I169" i="21" s="1"/>
  <c r="I126" i="21"/>
  <c r="E163" i="21"/>
  <c r="F132" i="17"/>
  <c r="F164" i="17" s="1"/>
  <c r="F131" i="17"/>
  <c r="S34" i="21"/>
  <c r="P120" i="21"/>
  <c r="K132" i="45"/>
  <c r="F132" i="18"/>
  <c r="F134" i="18"/>
  <c r="F133" i="18"/>
  <c r="M163" i="21"/>
  <c r="M169" i="21" s="1"/>
  <c r="M126" i="21"/>
  <c r="J120" i="21"/>
  <c r="J40" i="21"/>
  <c r="G126" i="18"/>
  <c r="R132" i="45"/>
  <c r="F40" i="21"/>
  <c r="F120" i="21"/>
  <c r="L125" i="17"/>
  <c r="S30" i="23"/>
  <c r="AE155" i="11" l="1"/>
  <c r="S130" i="45"/>
  <c r="S137" i="45" s="1"/>
  <c r="G132" i="45"/>
  <c r="F140" i="45"/>
  <c r="F139" i="45"/>
  <c r="F138" i="45"/>
  <c r="K140" i="45"/>
  <c r="K139" i="45"/>
  <c r="K138" i="45"/>
  <c r="S127" i="44"/>
  <c r="F167" i="17"/>
  <c r="K167" i="17"/>
  <c r="R139" i="17"/>
  <c r="R138" i="17"/>
  <c r="R140" i="17"/>
  <c r="S292" i="18"/>
  <c r="S293" i="18"/>
  <c r="G299" i="18"/>
  <c r="G300" i="18"/>
  <c r="G301" i="18"/>
  <c r="S39" i="21"/>
  <c r="S125" i="21" s="1"/>
  <c r="P125" i="21"/>
  <c r="L137" i="17"/>
  <c r="S130" i="17"/>
  <c r="S137" i="17" s="1"/>
  <c r="R163" i="21"/>
  <c r="R169" i="21" s="1"/>
  <c r="S168" i="21"/>
  <c r="J126" i="21"/>
  <c r="J163" i="21"/>
  <c r="J169" i="21" s="1"/>
  <c r="S126" i="18"/>
  <c r="K140" i="17"/>
  <c r="K139" i="17"/>
  <c r="K138" i="17"/>
  <c r="S125" i="17"/>
  <c r="L132" i="17"/>
  <c r="L164" i="17" s="1"/>
  <c r="S120" i="21"/>
  <c r="F163" i="21"/>
  <c r="F169" i="21" s="1"/>
  <c r="F126" i="21"/>
  <c r="F140" i="17"/>
  <c r="F139" i="17"/>
  <c r="F138" i="17"/>
  <c r="Q199" i="44"/>
  <c r="Q206" i="44" s="1"/>
  <c r="P199" i="44"/>
  <c r="P206" i="44" s="1"/>
  <c r="O199" i="44"/>
  <c r="O206" i="44" s="1"/>
  <c r="N199" i="44"/>
  <c r="N206" i="44" s="1"/>
  <c r="M199" i="44"/>
  <c r="H199" i="44"/>
  <c r="H206" i="44" s="1"/>
  <c r="C199" i="44"/>
  <c r="C206" i="44" s="1"/>
  <c r="Y75" i="14"/>
  <c r="X75" i="14"/>
  <c r="W75" i="14"/>
  <c r="V75" i="14"/>
  <c r="U75" i="14"/>
  <c r="Q75" i="14"/>
  <c r="P75" i="14"/>
  <c r="O75" i="14"/>
  <c r="N75" i="14"/>
  <c r="H75" i="14"/>
  <c r="G75" i="14"/>
  <c r="Q38" i="44"/>
  <c r="Q45" i="44" s="1"/>
  <c r="P38" i="44"/>
  <c r="P45" i="44" s="1"/>
  <c r="O38" i="44"/>
  <c r="O45" i="44" s="1"/>
  <c r="N38" i="44"/>
  <c r="N45" i="44" s="1"/>
  <c r="M38" i="44"/>
  <c r="H38" i="44"/>
  <c r="H45" i="44" s="1"/>
  <c r="D38" i="44"/>
  <c r="D45" i="44" s="1"/>
  <c r="C38" i="44"/>
  <c r="Y75" i="13"/>
  <c r="X75" i="13"/>
  <c r="W75" i="13"/>
  <c r="V75" i="13"/>
  <c r="U75" i="13"/>
  <c r="Q75" i="13"/>
  <c r="P75" i="13"/>
  <c r="O75" i="13"/>
  <c r="N75" i="13"/>
  <c r="G75" i="13"/>
  <c r="AA34" i="11"/>
  <c r="Y34" i="11"/>
  <c r="X34" i="11"/>
  <c r="W34" i="11"/>
  <c r="V34" i="11"/>
  <c r="U34" i="11"/>
  <c r="S34" i="11"/>
  <c r="N34" i="11"/>
  <c r="L34" i="11"/>
  <c r="G34" i="11"/>
  <c r="G35" i="11"/>
  <c r="G130" i="11" s="1"/>
  <c r="G42" i="11"/>
  <c r="G43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AA26" i="11"/>
  <c r="Y26" i="11"/>
  <c r="X26" i="11"/>
  <c r="W26" i="11"/>
  <c r="V26" i="11"/>
  <c r="U26" i="11"/>
  <c r="S26" i="11"/>
  <c r="Q26" i="11"/>
  <c r="P26" i="11"/>
  <c r="O26" i="11"/>
  <c r="N26" i="11"/>
  <c r="L26" i="11"/>
  <c r="H26" i="11"/>
  <c r="G26" i="11"/>
  <c r="Z50" i="14"/>
  <c r="F50" i="14"/>
  <c r="E50" i="14"/>
  <c r="D50" i="14"/>
  <c r="C50" i="14"/>
  <c r="B50" i="14"/>
  <c r="Z42" i="14"/>
  <c r="R42" i="14"/>
  <c r="F42" i="14"/>
  <c r="E42" i="14"/>
  <c r="D42" i="14"/>
  <c r="C42" i="14"/>
  <c r="B42" i="14"/>
  <c r="Z50" i="13"/>
  <c r="F50" i="13"/>
  <c r="E50" i="13"/>
  <c r="D50" i="13"/>
  <c r="C50" i="13"/>
  <c r="B50" i="13"/>
  <c r="Z42" i="13"/>
  <c r="R42" i="13"/>
  <c r="F42" i="13"/>
  <c r="E42" i="13"/>
  <c r="D42" i="13"/>
  <c r="C42" i="13"/>
  <c r="B42" i="13"/>
  <c r="S132" i="17" l="1"/>
  <c r="Q36" i="44"/>
  <c r="Q43" i="44" s="1"/>
  <c r="Z269" i="13"/>
  <c r="Z271" i="13" s="1"/>
  <c r="Z272" i="13" s="1"/>
  <c r="P36" i="44"/>
  <c r="P43" i="44" s="1"/>
  <c r="Y269" i="13"/>
  <c r="Y271" i="13" s="1"/>
  <c r="Y272" i="13" s="1"/>
  <c r="O36" i="44"/>
  <c r="O43" i="44" s="1"/>
  <c r="X269" i="13"/>
  <c r="X271" i="13" s="1"/>
  <c r="X272" i="13" s="1"/>
  <c r="N36" i="44"/>
  <c r="N43" i="44" s="1"/>
  <c r="W269" i="13"/>
  <c r="W271" i="13" s="1"/>
  <c r="W272" i="13" s="1"/>
  <c r="M36" i="44"/>
  <c r="M43" i="44" s="1"/>
  <c r="V269" i="13"/>
  <c r="V271" i="13" s="1"/>
  <c r="V272" i="13" s="1"/>
  <c r="Q197" i="44"/>
  <c r="Q204" i="44" s="1"/>
  <c r="Z286" i="14"/>
  <c r="Z288" i="14" s="1"/>
  <c r="P197" i="44"/>
  <c r="P204" i="44" s="1"/>
  <c r="Y286" i="14"/>
  <c r="Y288" i="14" s="1"/>
  <c r="O197" i="44"/>
  <c r="O204" i="44" s="1"/>
  <c r="X286" i="14"/>
  <c r="X288" i="14" s="1"/>
  <c r="N197" i="44"/>
  <c r="N204" i="44" s="1"/>
  <c r="W286" i="14"/>
  <c r="W288" i="14" s="1"/>
  <c r="M197" i="44"/>
  <c r="M204" i="44" s="1"/>
  <c r="V286" i="14"/>
  <c r="V288" i="14" s="1"/>
  <c r="K36" i="44"/>
  <c r="K43" i="44" s="1"/>
  <c r="U269" i="13"/>
  <c r="U271" i="13" s="1"/>
  <c r="J36" i="44"/>
  <c r="J43" i="44" s="1"/>
  <c r="Q269" i="13"/>
  <c r="Q271" i="13" s="1"/>
  <c r="Q272" i="13" s="1"/>
  <c r="I36" i="44"/>
  <c r="I43" i="44" s="1"/>
  <c r="P269" i="13"/>
  <c r="P271" i="13" s="1"/>
  <c r="P272" i="13" s="1"/>
  <c r="H36" i="44"/>
  <c r="H43" i="44" s="1"/>
  <c r="O269" i="13"/>
  <c r="O271" i="13" s="1"/>
  <c r="O272" i="13" s="1"/>
  <c r="K197" i="44"/>
  <c r="K204" i="44" s="1"/>
  <c r="U286" i="14"/>
  <c r="U288" i="14" s="1"/>
  <c r="U289" i="14" s="1"/>
  <c r="J197" i="44"/>
  <c r="J204" i="44" s="1"/>
  <c r="Q286" i="14"/>
  <c r="Q288" i="14" s="1"/>
  <c r="I197" i="44"/>
  <c r="I204" i="44" s="1"/>
  <c r="P286" i="14"/>
  <c r="P288" i="14" s="1"/>
  <c r="H197" i="44"/>
  <c r="H204" i="44" s="1"/>
  <c r="O286" i="14"/>
  <c r="O288" i="14" s="1"/>
  <c r="C36" i="44"/>
  <c r="C43" i="44" s="1"/>
  <c r="H269" i="13"/>
  <c r="H271" i="13" s="1"/>
  <c r="H272" i="13" s="1"/>
  <c r="D197" i="44"/>
  <c r="D204" i="44" s="1"/>
  <c r="I286" i="14"/>
  <c r="I288" i="14" s="1"/>
  <c r="C197" i="44"/>
  <c r="C204" i="44" s="1"/>
  <c r="H286" i="14"/>
  <c r="H288" i="14" s="1"/>
  <c r="S300" i="18"/>
  <c r="S299" i="18"/>
  <c r="S301" i="18"/>
  <c r="P163" i="21"/>
  <c r="Q163" i="21"/>
  <c r="S42" i="13"/>
  <c r="T42" i="13" s="1"/>
  <c r="AA42" i="14"/>
  <c r="AB42" i="14" s="1"/>
  <c r="G131" i="11"/>
  <c r="C45" i="45"/>
  <c r="C52" i="45" s="1"/>
  <c r="AA50" i="14"/>
  <c r="AB50" i="14" s="1"/>
  <c r="K199" i="44"/>
  <c r="K206" i="44" s="1"/>
  <c r="J199" i="44"/>
  <c r="J206" i="44" s="1"/>
  <c r="G136" i="11"/>
  <c r="C68" i="45" s="1"/>
  <c r="C75" i="45" s="1"/>
  <c r="G135" i="11"/>
  <c r="C67" i="45" s="1"/>
  <c r="C45" i="44"/>
  <c r="G134" i="11"/>
  <c r="C66" i="45" s="1"/>
  <c r="C73" i="45" s="1"/>
  <c r="R199" i="44"/>
  <c r="R206" i="44" s="1"/>
  <c r="M206" i="44"/>
  <c r="R38" i="44"/>
  <c r="R45" i="44" s="1"/>
  <c r="M45" i="44"/>
  <c r="S50" i="13"/>
  <c r="L50" i="13"/>
  <c r="L50" i="14"/>
  <c r="AA50" i="13"/>
  <c r="AA42" i="13"/>
  <c r="L42" i="13"/>
  <c r="AD26" i="11"/>
  <c r="AD34" i="11"/>
  <c r="S42" i="14"/>
  <c r="T42" i="14" s="1"/>
  <c r="L42" i="14"/>
  <c r="Z34" i="11"/>
  <c r="AB34" i="11" s="1"/>
  <c r="Z26" i="11"/>
  <c r="AB26" i="11" s="1"/>
  <c r="R26" i="11"/>
  <c r="T26" i="11" s="1"/>
  <c r="S50" i="14"/>
  <c r="R36" i="44" l="1"/>
  <c r="R43" i="44" s="1"/>
  <c r="R197" i="44"/>
  <c r="R204" i="44" s="1"/>
  <c r="R419" i="44" s="1"/>
  <c r="L36" i="44"/>
  <c r="L43" i="44" s="1"/>
  <c r="L197" i="44"/>
  <c r="L204" i="44" s="1"/>
  <c r="L419" i="44" s="1"/>
  <c r="S163" i="21"/>
  <c r="K42" i="14"/>
  <c r="AC42" i="14" s="1"/>
  <c r="J34" i="11"/>
  <c r="M50" i="13"/>
  <c r="I26" i="11"/>
  <c r="AC42" i="13"/>
  <c r="J26" i="11"/>
  <c r="C46" i="45"/>
  <c r="C53" i="45" s="1"/>
  <c r="C25" i="21"/>
  <c r="C46" i="17"/>
  <c r="C53" i="17" s="1"/>
  <c r="C74" i="45"/>
  <c r="I34" i="11"/>
  <c r="AD50" i="13"/>
  <c r="I199" i="44"/>
  <c r="R50" i="14"/>
  <c r="T50" i="14" s="1"/>
  <c r="R50" i="13"/>
  <c r="I38" i="44"/>
  <c r="O34" i="11"/>
  <c r="J38" i="44"/>
  <c r="J45" i="44" s="1"/>
  <c r="P34" i="11"/>
  <c r="K38" i="44"/>
  <c r="K45" i="44" s="1"/>
  <c r="Q34" i="11"/>
  <c r="AD42" i="13"/>
  <c r="AB42" i="13"/>
  <c r="AB50" i="13"/>
  <c r="AD42" i="14"/>
  <c r="AD50" i="14"/>
  <c r="K50" i="14"/>
  <c r="H34" i="11"/>
  <c r="D199" i="44"/>
  <c r="AE42" i="14" l="1"/>
  <c r="M42" i="14"/>
  <c r="K26" i="11"/>
  <c r="AE42" i="13"/>
  <c r="M42" i="13"/>
  <c r="C111" i="21"/>
  <c r="I206" i="44"/>
  <c r="L199" i="44"/>
  <c r="D206" i="44"/>
  <c r="I45" i="44"/>
  <c r="L38" i="44"/>
  <c r="AC50" i="14"/>
  <c r="AE50" i="14" s="1"/>
  <c r="T50" i="13"/>
  <c r="AC50" i="13"/>
  <c r="AE50" i="13" s="1"/>
  <c r="R34" i="11"/>
  <c r="T34" i="11" s="1"/>
  <c r="K34" i="11"/>
  <c r="M34" i="11" s="1"/>
  <c r="M50" i="14"/>
  <c r="AC26" i="11" l="1"/>
  <c r="M26" i="11"/>
  <c r="C154" i="21"/>
  <c r="L206" i="44"/>
  <c r="L45" i="44"/>
  <c r="AC34" i="11"/>
  <c r="AE26" i="11" l="1"/>
  <c r="AT26" i="11"/>
  <c r="AE34" i="11"/>
  <c r="AT34" i="11"/>
  <c r="AN135" i="14"/>
  <c r="G135" i="14" s="1"/>
  <c r="AO135" i="14"/>
  <c r="H135" i="14" s="1"/>
  <c r="AP135" i="14"/>
  <c r="I135" i="14" s="1"/>
  <c r="AQ135" i="14"/>
  <c r="J135" i="14" s="1"/>
  <c r="AR135" i="14"/>
  <c r="N135" i="14" s="1"/>
  <c r="AS135" i="14"/>
  <c r="O135" i="14" s="1"/>
  <c r="AT135" i="14"/>
  <c r="P135" i="14" s="1"/>
  <c r="AU135" i="14"/>
  <c r="Q135" i="14" s="1"/>
  <c r="AV135" i="14"/>
  <c r="U135" i="14" s="1"/>
  <c r="AW135" i="14"/>
  <c r="V135" i="14" s="1"/>
  <c r="AX135" i="14"/>
  <c r="W135" i="14" s="1"/>
  <c r="AY135" i="14"/>
  <c r="X135" i="14" s="1"/>
  <c r="AZ135" i="14"/>
  <c r="Y135" i="14" s="1"/>
  <c r="AN135" i="13"/>
  <c r="G135" i="13" s="1"/>
  <c r="AO135" i="13"/>
  <c r="H135" i="13" s="1"/>
  <c r="AP135" i="13"/>
  <c r="I135" i="13" s="1"/>
  <c r="AQ135" i="13"/>
  <c r="J135" i="13" s="1"/>
  <c r="AR135" i="13"/>
  <c r="N135" i="13" s="1"/>
  <c r="AS135" i="13"/>
  <c r="O135" i="13" s="1"/>
  <c r="AT135" i="13"/>
  <c r="P135" i="13" s="1"/>
  <c r="AU135" i="13"/>
  <c r="Q135" i="13" s="1"/>
  <c r="AV135" i="13"/>
  <c r="U135" i="13" s="1"/>
  <c r="AW135" i="13"/>
  <c r="V135" i="13" s="1"/>
  <c r="AX135" i="13"/>
  <c r="W135" i="13" s="1"/>
  <c r="AY135" i="13"/>
  <c r="X135" i="13" s="1"/>
  <c r="AZ135" i="13"/>
  <c r="Y135" i="13" s="1"/>
  <c r="Z135" i="13" l="1"/>
  <c r="R135" i="13"/>
  <c r="K135" i="13"/>
  <c r="R135" i="14"/>
  <c r="K135" i="14"/>
  <c r="Z135" i="14"/>
  <c r="Y76" i="14" l="1"/>
  <c r="Q198" i="44" s="1"/>
  <c r="Q205" i="44" s="1"/>
  <c r="Q420" i="44" s="1"/>
  <c r="X76" i="14"/>
  <c r="P198" i="44" s="1"/>
  <c r="P205" i="44" s="1"/>
  <c r="P420" i="44" s="1"/>
  <c r="W76" i="14"/>
  <c r="O198" i="44" s="1"/>
  <c r="O205" i="44" s="1"/>
  <c r="O420" i="44" s="1"/>
  <c r="V76" i="14"/>
  <c r="N198" i="44" s="1"/>
  <c r="N205" i="44" s="1"/>
  <c r="N420" i="44" s="1"/>
  <c r="U76" i="14"/>
  <c r="M198" i="44" s="1"/>
  <c r="Q76" i="14"/>
  <c r="K198" i="44" s="1"/>
  <c r="K205" i="44" s="1"/>
  <c r="K420" i="44" s="1"/>
  <c r="P76" i="14"/>
  <c r="J198" i="44" s="1"/>
  <c r="O76" i="14"/>
  <c r="I198" i="44" s="1"/>
  <c r="I205" i="44" s="1"/>
  <c r="I420" i="44" s="1"/>
  <c r="N76" i="14"/>
  <c r="H198" i="44" s="1"/>
  <c r="H205" i="44" s="1"/>
  <c r="H420" i="44" s="1"/>
  <c r="H76" i="14"/>
  <c r="D198" i="44" s="1"/>
  <c r="D205" i="44" s="1"/>
  <c r="D420" i="44" s="1"/>
  <c r="G76" i="14"/>
  <c r="C198" i="44" s="1"/>
  <c r="G76" i="13"/>
  <c r="C37" i="44" s="1"/>
  <c r="F44" i="14"/>
  <c r="E44" i="14"/>
  <c r="D44" i="14"/>
  <c r="C44" i="14"/>
  <c r="B44" i="14"/>
  <c r="Z44" i="14"/>
  <c r="R44" i="14"/>
  <c r="Z44" i="13"/>
  <c r="R44" i="13"/>
  <c r="F44" i="13"/>
  <c r="E44" i="13"/>
  <c r="D44" i="13"/>
  <c r="C44" i="13"/>
  <c r="B44" i="13"/>
  <c r="AA28" i="11"/>
  <c r="Y28" i="11"/>
  <c r="X28" i="11"/>
  <c r="W28" i="11"/>
  <c r="V28" i="11"/>
  <c r="U28" i="11"/>
  <c r="S28" i="11"/>
  <c r="Q28" i="11"/>
  <c r="P28" i="11"/>
  <c r="O28" i="11"/>
  <c r="N28" i="11"/>
  <c r="L28" i="11"/>
  <c r="H28" i="11"/>
  <c r="G28" i="11"/>
  <c r="L44" i="13" l="1"/>
  <c r="L44" i="14"/>
  <c r="C205" i="44"/>
  <c r="C420" i="44" s="1"/>
  <c r="C44" i="44"/>
  <c r="R198" i="44"/>
  <c r="R205" i="44" s="1"/>
  <c r="R420" i="44" s="1"/>
  <c r="M205" i="44"/>
  <c r="M420" i="44" s="1"/>
  <c r="L198" i="44"/>
  <c r="J205" i="44"/>
  <c r="J420" i="44" s="1"/>
  <c r="S44" i="14"/>
  <c r="AA44" i="14"/>
  <c r="AB44" i="14" s="1"/>
  <c r="AD28" i="11"/>
  <c r="R28" i="11"/>
  <c r="T28" i="11" s="1"/>
  <c r="S44" i="13"/>
  <c r="T44" i="13" s="1"/>
  <c r="AA44" i="13"/>
  <c r="AB44" i="13" s="1"/>
  <c r="Z28" i="11"/>
  <c r="AB28" i="11" s="1"/>
  <c r="CA222" i="14"/>
  <c r="CB222" i="14"/>
  <c r="CC222" i="14"/>
  <c r="CD222" i="14"/>
  <c r="CA223" i="14"/>
  <c r="CB223" i="14"/>
  <c r="CC223" i="14"/>
  <c r="CD223" i="14"/>
  <c r="CB221" i="14"/>
  <c r="CC221" i="14"/>
  <c r="CD221" i="14"/>
  <c r="CA221" i="14"/>
  <c r="C148" i="44" l="1"/>
  <c r="R209" i="44"/>
  <c r="L205" i="44"/>
  <c r="L420" i="44" s="1"/>
  <c r="AD44" i="14"/>
  <c r="T44" i="14"/>
  <c r="J28" i="11"/>
  <c r="I28" i="11"/>
  <c r="K44" i="14"/>
  <c r="AD44" i="13"/>
  <c r="AC44" i="13" l="1"/>
  <c r="AE44" i="13" s="1"/>
  <c r="M44" i="13"/>
  <c r="K28" i="11"/>
  <c r="M28" i="11" s="1"/>
  <c r="AC44" i="14"/>
  <c r="AE44" i="14" s="1"/>
  <c r="M44" i="14"/>
  <c r="AC28" i="11" l="1"/>
  <c r="G60" i="13"/>
  <c r="AT28" i="11" l="1"/>
  <c r="AE28" i="11"/>
  <c r="Z46" i="14"/>
  <c r="R46" i="14"/>
  <c r="F46" i="14"/>
  <c r="E46" i="14"/>
  <c r="D46" i="14"/>
  <c r="C46" i="14"/>
  <c r="B46" i="14"/>
  <c r="Z46" i="13"/>
  <c r="R46" i="13"/>
  <c r="F46" i="13"/>
  <c r="E46" i="13"/>
  <c r="D46" i="13"/>
  <c r="C46" i="13"/>
  <c r="B46" i="13"/>
  <c r="AA30" i="11"/>
  <c r="Y30" i="11"/>
  <c r="X30" i="11"/>
  <c r="W30" i="11"/>
  <c r="V30" i="11"/>
  <c r="U30" i="11"/>
  <c r="S30" i="11"/>
  <c r="Q30" i="11"/>
  <c r="P30" i="11"/>
  <c r="O30" i="11"/>
  <c r="N30" i="11"/>
  <c r="L30" i="11"/>
  <c r="G30" i="11"/>
  <c r="L46" i="13" l="1"/>
  <c r="L46" i="14"/>
  <c r="AD30" i="11"/>
  <c r="AA46" i="14"/>
  <c r="S46" i="14"/>
  <c r="S46" i="13"/>
  <c r="R30" i="11"/>
  <c r="AA46" i="13"/>
  <c r="Z30" i="11"/>
  <c r="J30" i="11" l="1"/>
  <c r="H30" i="11"/>
  <c r="K46" i="14"/>
  <c r="I30" i="11"/>
  <c r="AD46" i="14"/>
  <c r="AD46" i="13"/>
  <c r="AB46" i="14"/>
  <c r="T46" i="14"/>
  <c r="T46" i="13"/>
  <c r="AB46" i="13"/>
  <c r="AB30" i="11"/>
  <c r="T30" i="11"/>
  <c r="K30" i="11" l="1"/>
  <c r="AC46" i="14"/>
  <c r="M46" i="14"/>
  <c r="AC46" i="13"/>
  <c r="M46" i="13"/>
  <c r="AE46" i="14" l="1"/>
  <c r="M30" i="11"/>
  <c r="AE46" i="13"/>
  <c r="AC30" i="11"/>
  <c r="AE30" i="11" l="1"/>
  <c r="AT30" i="11"/>
  <c r="A17" i="17"/>
  <c r="Z89" i="14" l="1"/>
  <c r="Z47" i="14" l="1"/>
  <c r="R47" i="14"/>
  <c r="F47" i="14"/>
  <c r="E47" i="14"/>
  <c r="D47" i="14"/>
  <c r="C47" i="14"/>
  <c r="B47" i="14"/>
  <c r="Z47" i="13"/>
  <c r="R47" i="13"/>
  <c r="F47" i="13"/>
  <c r="E47" i="13"/>
  <c r="D47" i="13"/>
  <c r="C47" i="13"/>
  <c r="B47" i="13"/>
  <c r="AA31" i="11"/>
  <c r="Y31" i="11"/>
  <c r="X31" i="11"/>
  <c r="W31" i="11"/>
  <c r="V31" i="11"/>
  <c r="U31" i="11"/>
  <c r="S31" i="11"/>
  <c r="Q31" i="11"/>
  <c r="P31" i="11"/>
  <c r="O31" i="11"/>
  <c r="N31" i="11"/>
  <c r="L31" i="11"/>
  <c r="G31" i="11"/>
  <c r="AA47" i="13" l="1"/>
  <c r="S47" i="14"/>
  <c r="L47" i="14"/>
  <c r="S47" i="13"/>
  <c r="L47" i="13"/>
  <c r="AD31" i="11"/>
  <c r="R31" i="11"/>
  <c r="AA47" i="14"/>
  <c r="Z31" i="11"/>
  <c r="T47" i="14" l="1"/>
  <c r="AB47" i="13"/>
  <c r="H31" i="11"/>
  <c r="I31" i="11"/>
  <c r="K47" i="14"/>
  <c r="J31" i="11"/>
  <c r="AB47" i="14"/>
  <c r="AD47" i="14"/>
  <c r="T47" i="13"/>
  <c r="AD47" i="13"/>
  <c r="AB31" i="11"/>
  <c r="T31" i="11"/>
  <c r="AC47" i="14" l="1"/>
  <c r="AE47" i="14" s="1"/>
  <c r="AC47" i="13"/>
  <c r="M47" i="14"/>
  <c r="K31" i="11"/>
  <c r="M47" i="13"/>
  <c r="M31" i="11" l="1"/>
  <c r="AE47" i="13"/>
  <c r="AC31" i="11"/>
  <c r="AE31" i="11" l="1"/>
  <c r="AT31" i="11"/>
  <c r="Y119" i="14" l="1"/>
  <c r="Q224" i="44" s="1"/>
  <c r="X119" i="14"/>
  <c r="P224" i="44" s="1"/>
  <c r="W119" i="14"/>
  <c r="O224" i="44" s="1"/>
  <c r="V119" i="14"/>
  <c r="N224" i="44" s="1"/>
  <c r="U119" i="14"/>
  <c r="M224" i="44" s="1"/>
  <c r="Q119" i="14"/>
  <c r="K224" i="44" s="1"/>
  <c r="K231" i="44" s="1"/>
  <c r="P119" i="14"/>
  <c r="J224" i="44" s="1"/>
  <c r="O119" i="14"/>
  <c r="I224" i="44" s="1"/>
  <c r="I231" i="44" s="1"/>
  <c r="N119" i="14"/>
  <c r="H224" i="44" s="1"/>
  <c r="G119" i="14"/>
  <c r="C224" i="44" s="1"/>
  <c r="Y119" i="13"/>
  <c r="Q63" i="44" s="1"/>
  <c r="X119" i="13"/>
  <c r="P63" i="44" s="1"/>
  <c r="W119" i="13"/>
  <c r="O63" i="44" s="1"/>
  <c r="V119" i="13"/>
  <c r="N63" i="44" s="1"/>
  <c r="U119" i="13"/>
  <c r="M63" i="44" s="1"/>
  <c r="Q119" i="13"/>
  <c r="K63" i="44" s="1"/>
  <c r="K70" i="44" s="1"/>
  <c r="P119" i="13"/>
  <c r="J63" i="44" s="1"/>
  <c r="O119" i="13"/>
  <c r="I63" i="44" s="1"/>
  <c r="I70" i="44" s="1"/>
  <c r="N119" i="13"/>
  <c r="H63" i="44" s="1"/>
  <c r="G119" i="13"/>
  <c r="C63" i="44" s="1"/>
  <c r="Z97" i="14"/>
  <c r="R97" i="14"/>
  <c r="F97" i="14"/>
  <c r="E97" i="14"/>
  <c r="D97" i="14"/>
  <c r="C97" i="14"/>
  <c r="B97" i="14"/>
  <c r="Z97" i="13"/>
  <c r="R97" i="13"/>
  <c r="F97" i="13"/>
  <c r="E97" i="13"/>
  <c r="D97" i="13"/>
  <c r="C97" i="13"/>
  <c r="B97" i="13"/>
  <c r="AA61" i="11"/>
  <c r="Y61" i="11"/>
  <c r="X61" i="11"/>
  <c r="W61" i="11"/>
  <c r="V61" i="11"/>
  <c r="U61" i="11"/>
  <c r="S61" i="11"/>
  <c r="Q61" i="11"/>
  <c r="P61" i="11"/>
  <c r="O61" i="11"/>
  <c r="N61" i="11"/>
  <c r="L61" i="11"/>
  <c r="C231" i="44" l="1"/>
  <c r="H231" i="44"/>
  <c r="C70" i="44"/>
  <c r="H70" i="44"/>
  <c r="Q231" i="44"/>
  <c r="P231" i="44"/>
  <c r="O231" i="44"/>
  <c r="N231" i="44"/>
  <c r="R224" i="44"/>
  <c r="M231" i="44"/>
  <c r="L224" i="44"/>
  <c r="J231" i="44"/>
  <c r="Q70" i="44"/>
  <c r="P70" i="44"/>
  <c r="O70" i="44"/>
  <c r="N70" i="44"/>
  <c r="R63" i="44"/>
  <c r="R70" i="44" s="1"/>
  <c r="M70" i="44"/>
  <c r="L63" i="44"/>
  <c r="J70" i="44"/>
  <c r="L97" i="13"/>
  <c r="L97" i="14"/>
  <c r="AD61" i="11"/>
  <c r="AA97" i="14"/>
  <c r="S97" i="14"/>
  <c r="T97" i="14" s="1"/>
  <c r="Z61" i="11"/>
  <c r="AB61" i="11" s="1"/>
  <c r="AA97" i="13"/>
  <c r="AB97" i="13" s="1"/>
  <c r="R61" i="11"/>
  <c r="T61" i="11" s="1"/>
  <c r="S97" i="13"/>
  <c r="T97" i="13" s="1"/>
  <c r="I61" i="11" l="1"/>
  <c r="R231" i="44"/>
  <c r="L231" i="44"/>
  <c r="L70" i="44"/>
  <c r="AB97" i="14"/>
  <c r="AD97" i="14"/>
  <c r="K97" i="14"/>
  <c r="J61" i="11"/>
  <c r="K97" i="13"/>
  <c r="H61" i="11"/>
  <c r="K61" i="11" l="1"/>
  <c r="M61" i="11" s="1"/>
  <c r="M97" i="13"/>
  <c r="AC97" i="13"/>
  <c r="M97" i="14"/>
  <c r="AC97" i="14"/>
  <c r="AE97" i="14" s="1"/>
  <c r="Z40" i="14"/>
  <c r="R40" i="14"/>
  <c r="F40" i="14"/>
  <c r="E40" i="14"/>
  <c r="D40" i="14"/>
  <c r="C40" i="14"/>
  <c r="B40" i="14"/>
  <c r="Z40" i="13"/>
  <c r="R40" i="13"/>
  <c r="F40" i="13"/>
  <c r="E40" i="13"/>
  <c r="D40" i="13"/>
  <c r="C40" i="13"/>
  <c r="B40" i="13"/>
  <c r="AA24" i="11"/>
  <c r="Y24" i="11"/>
  <c r="X24" i="11"/>
  <c r="W24" i="11"/>
  <c r="V24" i="11"/>
  <c r="U24" i="11"/>
  <c r="S24" i="11"/>
  <c r="Q24" i="11"/>
  <c r="P24" i="11"/>
  <c r="O24" i="11"/>
  <c r="N24" i="11"/>
  <c r="L24" i="11"/>
  <c r="G24" i="11"/>
  <c r="AC61" i="11" l="1"/>
  <c r="S40" i="13"/>
  <c r="T40" i="13" s="1"/>
  <c r="S40" i="14"/>
  <c r="T40" i="14" s="1"/>
  <c r="L40" i="14"/>
  <c r="AD24" i="11"/>
  <c r="AA40" i="14"/>
  <c r="Z24" i="11"/>
  <c r="AB24" i="11" s="1"/>
  <c r="L40" i="13"/>
  <c r="AA40" i="13"/>
  <c r="AB40" i="13" s="1"/>
  <c r="R24" i="11"/>
  <c r="T24" i="11" s="1"/>
  <c r="K40" i="14" l="1"/>
  <c r="AC40" i="14" s="1"/>
  <c r="AE61" i="11"/>
  <c r="AT61" i="11"/>
  <c r="AD40" i="13"/>
  <c r="AB40" i="14"/>
  <c r="AD40" i="14"/>
  <c r="I24" i="11"/>
  <c r="AC40" i="13"/>
  <c r="H24" i="11"/>
  <c r="J24" i="11"/>
  <c r="M40" i="14" l="1"/>
  <c r="AE40" i="14"/>
  <c r="AE40" i="13"/>
  <c r="K24" i="11"/>
  <c r="AC24" i="11" s="1"/>
  <c r="M40" i="13"/>
  <c r="K99" i="2"/>
  <c r="K100" i="2"/>
  <c r="K101" i="2"/>
  <c r="K102" i="2"/>
  <c r="K103" i="2"/>
  <c r="K104" i="2"/>
  <c r="K105" i="2"/>
  <c r="K106" i="2"/>
  <c r="K107" i="2"/>
  <c r="AE24" i="11" l="1"/>
  <c r="AT24" i="11"/>
  <c r="M24" i="11"/>
  <c r="H86" i="23"/>
  <c r="I86" i="23"/>
  <c r="K86" i="23"/>
  <c r="L86" i="23"/>
  <c r="N86" i="23"/>
  <c r="O86" i="23"/>
  <c r="K94" i="2"/>
  <c r="K95" i="2"/>
  <c r="K96" i="2"/>
  <c r="K97" i="2"/>
  <c r="K98" i="2"/>
  <c r="R86" i="23" l="1"/>
  <c r="P86" i="23"/>
  <c r="J86" i="23"/>
  <c r="M86" i="23"/>
  <c r="Q86" i="23"/>
  <c r="S86" i="23" l="1"/>
  <c r="K92" i="2" l="1"/>
  <c r="K93" i="2"/>
  <c r="O100" i="23"/>
  <c r="N100" i="23"/>
  <c r="L100" i="23"/>
  <c r="K100" i="23"/>
  <c r="I100" i="23"/>
  <c r="H100" i="23"/>
  <c r="O99" i="23"/>
  <c r="N99" i="23"/>
  <c r="L99" i="23"/>
  <c r="K99" i="23"/>
  <c r="I99" i="23"/>
  <c r="H99" i="23"/>
  <c r="O97" i="23"/>
  <c r="N97" i="23"/>
  <c r="L97" i="23"/>
  <c r="K97" i="23"/>
  <c r="I97" i="23"/>
  <c r="H97" i="23"/>
  <c r="O96" i="23"/>
  <c r="N96" i="23"/>
  <c r="L96" i="23"/>
  <c r="K96" i="23"/>
  <c r="I96" i="23"/>
  <c r="H96" i="23"/>
  <c r="O95" i="23"/>
  <c r="N95" i="23"/>
  <c r="L95" i="23"/>
  <c r="K95" i="23"/>
  <c r="I95" i="23"/>
  <c r="H95" i="23"/>
  <c r="O94" i="23"/>
  <c r="N94" i="23"/>
  <c r="L94" i="23"/>
  <c r="K94" i="23"/>
  <c r="I94" i="23"/>
  <c r="H94" i="23"/>
  <c r="O93" i="23"/>
  <c r="N93" i="23"/>
  <c r="L93" i="23"/>
  <c r="K93" i="23"/>
  <c r="I93" i="23"/>
  <c r="H93" i="23"/>
  <c r="O92" i="23"/>
  <c r="N92" i="23"/>
  <c r="L92" i="23"/>
  <c r="K92" i="23"/>
  <c r="I92" i="23"/>
  <c r="H92" i="23"/>
  <c r="H84" i="23"/>
  <c r="I84" i="23"/>
  <c r="K84" i="23"/>
  <c r="L84" i="23"/>
  <c r="N84" i="23"/>
  <c r="O84" i="23"/>
  <c r="H102" i="23" l="1"/>
  <c r="O102" i="23"/>
  <c r="I102" i="23"/>
  <c r="O98" i="23"/>
  <c r="L102" i="23"/>
  <c r="H98" i="23"/>
  <c r="I98" i="23"/>
  <c r="R96" i="23"/>
  <c r="R100" i="23"/>
  <c r="M93" i="23"/>
  <c r="J96" i="23"/>
  <c r="K98" i="23"/>
  <c r="R93" i="23"/>
  <c r="R97" i="23"/>
  <c r="P99" i="23"/>
  <c r="J95" i="23"/>
  <c r="M96" i="23"/>
  <c r="R94" i="23"/>
  <c r="P96" i="23"/>
  <c r="P95" i="23"/>
  <c r="P94" i="23"/>
  <c r="J97" i="23"/>
  <c r="M99" i="23"/>
  <c r="M100" i="23"/>
  <c r="M97" i="23"/>
  <c r="P100" i="23"/>
  <c r="N102" i="23"/>
  <c r="L98" i="23"/>
  <c r="P93" i="23"/>
  <c r="R95" i="23"/>
  <c r="P97" i="23"/>
  <c r="N98" i="23"/>
  <c r="J94" i="23"/>
  <c r="M95" i="23"/>
  <c r="R99" i="23"/>
  <c r="J99" i="23"/>
  <c r="J100" i="23"/>
  <c r="J93" i="23"/>
  <c r="M94" i="23"/>
  <c r="K102" i="23"/>
  <c r="Q99" i="23"/>
  <c r="Q100" i="23"/>
  <c r="P92" i="23"/>
  <c r="Q96" i="23"/>
  <c r="Q92" i="23"/>
  <c r="Q94" i="23"/>
  <c r="J92" i="23"/>
  <c r="R92" i="23"/>
  <c r="Q95" i="23"/>
  <c r="Q97" i="23"/>
  <c r="M92" i="23"/>
  <c r="Q93" i="23"/>
  <c r="M84" i="23"/>
  <c r="R84" i="23"/>
  <c r="J84" i="23"/>
  <c r="Q84" i="23"/>
  <c r="P84" i="23"/>
  <c r="AZ154" i="13"/>
  <c r="Y154" i="13" s="1"/>
  <c r="AY154" i="13"/>
  <c r="X154" i="13" s="1"/>
  <c r="AX154" i="13"/>
  <c r="W154" i="13" s="1"/>
  <c r="AW154" i="13"/>
  <c r="V154" i="13" s="1"/>
  <c r="AV154" i="13"/>
  <c r="U154" i="13" s="1"/>
  <c r="AU154" i="13"/>
  <c r="Q154" i="13" s="1"/>
  <c r="AT154" i="13"/>
  <c r="P154" i="13" s="1"/>
  <c r="AS154" i="13"/>
  <c r="O154" i="13" s="1"/>
  <c r="AR154" i="13"/>
  <c r="N154" i="13" s="1"/>
  <c r="AQ154" i="13"/>
  <c r="J154" i="13" s="1"/>
  <c r="AP154" i="13"/>
  <c r="I154" i="13" s="1"/>
  <c r="AO154" i="13"/>
  <c r="H154" i="13" s="1"/>
  <c r="AN154" i="13"/>
  <c r="G154" i="13" s="1"/>
  <c r="R154" i="13" l="1"/>
  <c r="Z154" i="13"/>
  <c r="K154" i="13"/>
  <c r="Q102" i="23"/>
  <c r="R102" i="23"/>
  <c r="P102" i="23"/>
  <c r="S96" i="23"/>
  <c r="S84" i="23"/>
  <c r="S94" i="23"/>
  <c r="R98" i="23"/>
  <c r="S95" i="23"/>
  <c r="S93" i="23"/>
  <c r="M102" i="23"/>
  <c r="M98" i="23"/>
  <c r="P98" i="23"/>
  <c r="S99" i="23"/>
  <c r="J102" i="23"/>
  <c r="S97" i="23"/>
  <c r="S100" i="23"/>
  <c r="J98" i="23"/>
  <c r="S92" i="23"/>
  <c r="Q98" i="23"/>
  <c r="F51" i="14"/>
  <c r="E51" i="14"/>
  <c r="D51" i="14"/>
  <c r="C51" i="14"/>
  <c r="B51" i="14"/>
  <c r="F51" i="13"/>
  <c r="E51" i="13"/>
  <c r="D51" i="13"/>
  <c r="C51" i="13"/>
  <c r="B51" i="13"/>
  <c r="AA35" i="11"/>
  <c r="AA130" i="11" s="1"/>
  <c r="S35" i="11"/>
  <c r="S130" i="11" s="1"/>
  <c r="L35" i="11"/>
  <c r="L130" i="11" s="1"/>
  <c r="J78" i="13" l="1"/>
  <c r="F39" i="44" s="1"/>
  <c r="F46" i="44" s="1"/>
  <c r="I78" i="13"/>
  <c r="E39" i="44" s="1"/>
  <c r="J78" i="14"/>
  <c r="I78" i="14"/>
  <c r="AC154" i="13"/>
  <c r="K200" i="44"/>
  <c r="K207" i="44" s="1"/>
  <c r="K39" i="44"/>
  <c r="K46" i="44" s="1"/>
  <c r="S98" i="23"/>
  <c r="S102" i="23"/>
  <c r="AD35" i="11"/>
  <c r="AD130" i="11" s="1"/>
  <c r="S51" i="14"/>
  <c r="S78" i="14" s="1"/>
  <c r="AA51" i="14"/>
  <c r="AA78" i="14" s="1"/>
  <c r="L51" i="14"/>
  <c r="L78" i="14" s="1"/>
  <c r="S51" i="13"/>
  <c r="S78" i="13" s="1"/>
  <c r="AA51" i="13"/>
  <c r="AA78" i="13" s="1"/>
  <c r="L51" i="13"/>
  <c r="L78" i="13" s="1"/>
  <c r="G39" i="44" l="1"/>
  <c r="G46" i="44" s="1"/>
  <c r="E46" i="44"/>
  <c r="J39" i="44"/>
  <c r="J46" i="44" s="1"/>
  <c r="I39" i="44"/>
  <c r="AD51" i="14"/>
  <c r="AD78" i="14" s="1"/>
  <c r="AD51" i="13"/>
  <c r="AD78" i="13" s="1"/>
  <c r="Y35" i="11"/>
  <c r="Y130" i="11" s="1"/>
  <c r="X35" i="11"/>
  <c r="X130" i="11" s="1"/>
  <c r="W35" i="11"/>
  <c r="W130" i="11" s="1"/>
  <c r="O35" i="11"/>
  <c r="O130" i="11" s="1"/>
  <c r="I35" i="11"/>
  <c r="I130" i="11" s="1"/>
  <c r="H35" i="11"/>
  <c r="H130" i="11" s="1"/>
  <c r="V35" i="11"/>
  <c r="V130" i="11" s="1"/>
  <c r="Z51" i="14"/>
  <c r="Z78" i="14" s="1"/>
  <c r="R51" i="14"/>
  <c r="R78" i="14" s="1"/>
  <c r="K51" i="14"/>
  <c r="K78" i="14" s="1"/>
  <c r="Q35" i="11"/>
  <c r="Q130" i="11" s="1"/>
  <c r="J35" i="11"/>
  <c r="J130" i="11" s="1"/>
  <c r="P35" i="11"/>
  <c r="P130" i="11" s="1"/>
  <c r="K78" i="13"/>
  <c r="U35" i="11"/>
  <c r="U130" i="11" s="1"/>
  <c r="Z51" i="13"/>
  <c r="Z78" i="13" s="1"/>
  <c r="N35" i="11"/>
  <c r="N130" i="11" s="1"/>
  <c r="R51" i="13"/>
  <c r="R78" i="13" s="1"/>
  <c r="A270" i="18"/>
  <c r="A250" i="18"/>
  <c r="J200" i="44" l="1"/>
  <c r="J207" i="44" s="1"/>
  <c r="I200" i="44"/>
  <c r="I207" i="44" s="1"/>
  <c r="F200" i="44"/>
  <c r="F207" i="44" s="1"/>
  <c r="E200" i="44"/>
  <c r="E207" i="44" s="1"/>
  <c r="D200" i="44"/>
  <c r="D207" i="44" s="1"/>
  <c r="L39" i="44"/>
  <c r="L46" i="44" s="1"/>
  <c r="I46" i="44"/>
  <c r="H45" i="45"/>
  <c r="H52" i="45" s="1"/>
  <c r="H45" i="17"/>
  <c r="AB51" i="14"/>
  <c r="AB78" i="14" s="1"/>
  <c r="Q45" i="45"/>
  <c r="Q52" i="45" s="1"/>
  <c r="Q45" i="17"/>
  <c r="P45" i="45"/>
  <c r="P52" i="45" s="1"/>
  <c r="P45" i="17"/>
  <c r="O45" i="45"/>
  <c r="O52" i="45" s="1"/>
  <c r="O45" i="17"/>
  <c r="N45" i="45"/>
  <c r="N52" i="45" s="1"/>
  <c r="N45" i="17"/>
  <c r="M45" i="45"/>
  <c r="M45" i="17"/>
  <c r="F45" i="17"/>
  <c r="F45" i="45"/>
  <c r="F52" i="45" s="1"/>
  <c r="D45" i="17"/>
  <c r="D45" i="45"/>
  <c r="E45" i="17"/>
  <c r="E45" i="45"/>
  <c r="E52" i="45" s="1"/>
  <c r="K45" i="17"/>
  <c r="K45" i="45"/>
  <c r="K52" i="45" s="1"/>
  <c r="I45" i="17"/>
  <c r="I45" i="45"/>
  <c r="J45" i="17"/>
  <c r="J45" i="45"/>
  <c r="J52" i="45" s="1"/>
  <c r="M51" i="14"/>
  <c r="M78" i="14" s="1"/>
  <c r="T51" i="14"/>
  <c r="T78" i="14" s="1"/>
  <c r="T51" i="13"/>
  <c r="T78" i="13" s="1"/>
  <c r="AB51" i="13"/>
  <c r="AB78" i="13" s="1"/>
  <c r="K35" i="11"/>
  <c r="K130" i="11" s="1"/>
  <c r="Z35" i="11"/>
  <c r="Z130" i="11" s="1"/>
  <c r="AC51" i="14"/>
  <c r="AC78" i="14" s="1"/>
  <c r="R35" i="11"/>
  <c r="R130" i="11" s="1"/>
  <c r="AC51" i="13"/>
  <c r="AC78" i="13" s="1"/>
  <c r="M51" i="13"/>
  <c r="M78" i="13" s="1"/>
  <c r="A109" i="17"/>
  <c r="J52" i="17" l="1"/>
  <c r="P52" i="17"/>
  <c r="I52" i="17"/>
  <c r="F52" i="17"/>
  <c r="D52" i="17"/>
  <c r="Q52" i="17"/>
  <c r="O52" i="17"/>
  <c r="K52" i="17"/>
  <c r="N52" i="17"/>
  <c r="E52" i="17"/>
  <c r="H52" i="17"/>
  <c r="L200" i="44"/>
  <c r="L207" i="44" s="1"/>
  <c r="G200" i="44"/>
  <c r="G207" i="44" s="1"/>
  <c r="S39" i="44"/>
  <c r="S46" i="44" s="1"/>
  <c r="M52" i="17"/>
  <c r="R45" i="17"/>
  <c r="R45" i="45"/>
  <c r="R52" i="45" s="1"/>
  <c r="M52" i="45"/>
  <c r="G45" i="45"/>
  <c r="G52" i="45" s="1"/>
  <c r="D52" i="45"/>
  <c r="I52" i="45"/>
  <c r="L45" i="45"/>
  <c r="M35" i="11"/>
  <c r="M130" i="11" s="1"/>
  <c r="AE51" i="14"/>
  <c r="AE78" i="14" s="1"/>
  <c r="AE51" i="13"/>
  <c r="AE78" i="13" s="1"/>
  <c r="AC35" i="11"/>
  <c r="AB35" i="11"/>
  <c r="AB130" i="11" s="1"/>
  <c r="T35" i="11"/>
  <c r="T130" i="11" s="1"/>
  <c r="F152" i="13"/>
  <c r="E152" i="13"/>
  <c r="D152" i="13"/>
  <c r="C152" i="13"/>
  <c r="B152" i="13"/>
  <c r="F151" i="13"/>
  <c r="E151" i="13"/>
  <c r="D151" i="13"/>
  <c r="C151" i="13"/>
  <c r="B151" i="13"/>
  <c r="F150" i="13"/>
  <c r="E150" i="13"/>
  <c r="D150" i="13"/>
  <c r="C150" i="13"/>
  <c r="B150" i="13"/>
  <c r="S151" i="13" l="1"/>
  <c r="L151" i="13"/>
  <c r="AC130" i="11"/>
  <c r="AT35" i="11"/>
  <c r="R52" i="17"/>
  <c r="S200" i="44"/>
  <c r="S207" i="44" s="1"/>
  <c r="L52" i="45"/>
  <c r="S45" i="45"/>
  <c r="S52" i="45" s="1"/>
  <c r="AE35" i="11"/>
  <c r="AA151" i="13"/>
  <c r="AA150" i="13"/>
  <c r="S150" i="13"/>
  <c r="L150" i="13"/>
  <c r="S152" i="13"/>
  <c r="AA152" i="13"/>
  <c r="L152" i="13"/>
  <c r="S158" i="13" l="1"/>
  <c r="AA159" i="13"/>
  <c r="L158" i="13"/>
  <c r="S159" i="13"/>
  <c r="AA158" i="13"/>
  <c r="L159" i="13"/>
  <c r="AE130" i="11"/>
  <c r="L153" i="13"/>
  <c r="AD150" i="13"/>
  <c r="AD158" i="13" s="1"/>
  <c r="S153" i="13"/>
  <c r="AA153" i="13"/>
  <c r="AD151" i="13"/>
  <c r="AD159" i="13" s="1"/>
  <c r="AD152" i="13"/>
  <c r="N153" i="13"/>
  <c r="S160" i="13" l="1"/>
  <c r="AA160" i="13"/>
  <c r="U153" i="13"/>
  <c r="G159" i="13"/>
  <c r="L160" i="13"/>
  <c r="U159" i="13"/>
  <c r="G158" i="13"/>
  <c r="U158" i="13"/>
  <c r="N159" i="13"/>
  <c r="N158" i="13"/>
  <c r="AD160" i="13"/>
  <c r="AD153" i="13"/>
  <c r="H158" i="13" l="1"/>
  <c r="V159" i="13"/>
  <c r="N160" i="13"/>
  <c r="N156" i="13"/>
  <c r="H104" i="18"/>
  <c r="H105" i="44"/>
  <c r="N157" i="13"/>
  <c r="C105" i="44"/>
  <c r="G157" i="13"/>
  <c r="C104" i="18"/>
  <c r="C103" i="18"/>
  <c r="G160" i="13"/>
  <c r="G156" i="13"/>
  <c r="M105" i="44"/>
  <c r="U157" i="13"/>
  <c r="M104" i="18"/>
  <c r="O159" i="13"/>
  <c r="U160" i="13"/>
  <c r="U156" i="13"/>
  <c r="O158" i="13"/>
  <c r="O153" i="13"/>
  <c r="V158" i="13"/>
  <c r="V153" i="13"/>
  <c r="H159" i="13"/>
  <c r="F39" i="14"/>
  <c r="E39" i="14"/>
  <c r="D39" i="14"/>
  <c r="C39" i="14"/>
  <c r="B39" i="14"/>
  <c r="F39" i="13"/>
  <c r="E39" i="13"/>
  <c r="D39" i="13"/>
  <c r="C39" i="13"/>
  <c r="B39" i="13"/>
  <c r="AA23" i="11"/>
  <c r="S23" i="11"/>
  <c r="L23" i="11"/>
  <c r="M107" i="18" l="1"/>
  <c r="C108" i="44"/>
  <c r="N105" i="44"/>
  <c r="N108" i="44" s="1"/>
  <c r="V157" i="13"/>
  <c r="N104" i="18"/>
  <c r="N107" i="18" s="1"/>
  <c r="C106" i="18"/>
  <c r="C105" i="18"/>
  <c r="C107" i="18"/>
  <c r="Q159" i="13"/>
  <c r="P159" i="13"/>
  <c r="D105" i="44"/>
  <c r="D108" i="44" s="1"/>
  <c r="H157" i="13"/>
  <c r="D104" i="18"/>
  <c r="D107" i="18" s="1"/>
  <c r="W159" i="13"/>
  <c r="V160" i="13"/>
  <c r="V156" i="13"/>
  <c r="J159" i="13"/>
  <c r="N263" i="13" s="1"/>
  <c r="I159" i="13"/>
  <c r="K151" i="13"/>
  <c r="O160" i="13"/>
  <c r="O156" i="13"/>
  <c r="M108" i="44"/>
  <c r="H160" i="13"/>
  <c r="D103" i="18"/>
  <c r="H156" i="13"/>
  <c r="H107" i="18"/>
  <c r="P158" i="13"/>
  <c r="P153" i="13"/>
  <c r="J158" i="13"/>
  <c r="I158" i="13"/>
  <c r="W158" i="13"/>
  <c r="W153" i="13"/>
  <c r="I104" i="18"/>
  <c r="I107" i="18" s="1"/>
  <c r="I105" i="44"/>
  <c r="I108" i="44" s="1"/>
  <c r="O157" i="13"/>
  <c r="H108" i="44"/>
  <c r="R151" i="13"/>
  <c r="AA39" i="14"/>
  <c r="S39" i="13"/>
  <c r="AA39" i="13"/>
  <c r="L39" i="14"/>
  <c r="S39" i="14"/>
  <c r="L39" i="13"/>
  <c r="AD23" i="11"/>
  <c r="U263" i="13" l="1"/>
  <c r="U265" i="13" s="1"/>
  <c r="U272" i="13" s="1"/>
  <c r="J157" i="13"/>
  <c r="N265" i="13"/>
  <c r="M151" i="13"/>
  <c r="X158" i="13"/>
  <c r="X153" i="13"/>
  <c r="W157" i="13"/>
  <c r="O105" i="44"/>
  <c r="O104" i="18"/>
  <c r="O107" i="18" s="1"/>
  <c r="J105" i="44"/>
  <c r="J108" i="44" s="1"/>
  <c r="P157" i="13"/>
  <c r="J104" i="18"/>
  <c r="Y159" i="13"/>
  <c r="X159" i="13"/>
  <c r="Q157" i="13"/>
  <c r="K105" i="44"/>
  <c r="K108" i="44" s="1"/>
  <c r="K104" i="18"/>
  <c r="K107" i="18" s="1"/>
  <c r="F103" i="18"/>
  <c r="J156" i="13"/>
  <c r="J160" i="13"/>
  <c r="E105" i="44"/>
  <c r="E108" i="44" s="1"/>
  <c r="E104" i="18"/>
  <c r="I157" i="13"/>
  <c r="F105" i="44"/>
  <c r="F108" i="44" s="1"/>
  <c r="F104" i="18"/>
  <c r="F107" i="18" s="1"/>
  <c r="I156" i="13"/>
  <c r="E103" i="18"/>
  <c r="I160" i="13"/>
  <c r="P160" i="13"/>
  <c r="P156" i="13"/>
  <c r="W160" i="13"/>
  <c r="W156" i="13"/>
  <c r="Q158" i="13"/>
  <c r="Q153" i="13"/>
  <c r="C108" i="18"/>
  <c r="C110" i="18"/>
  <c r="C109" i="18"/>
  <c r="AD39" i="13"/>
  <c r="AD39" i="14"/>
  <c r="X23" i="11"/>
  <c r="Q23" i="11"/>
  <c r="U23" i="11"/>
  <c r="O23" i="11"/>
  <c r="I23" i="11"/>
  <c r="P23" i="11"/>
  <c r="G23" i="11"/>
  <c r="Y23" i="11"/>
  <c r="W23" i="11"/>
  <c r="Z39" i="14"/>
  <c r="V23" i="11"/>
  <c r="Z39" i="13"/>
  <c r="J23" i="11"/>
  <c r="K39" i="14"/>
  <c r="R39" i="14"/>
  <c r="R39" i="13"/>
  <c r="N23" i="11"/>
  <c r="K156" i="13" l="1"/>
  <c r="G103" i="18"/>
  <c r="G108" i="44"/>
  <c r="R157" i="13"/>
  <c r="K157" i="13"/>
  <c r="L108" i="44"/>
  <c r="Y158" i="13"/>
  <c r="Y153" i="13"/>
  <c r="X160" i="13"/>
  <c r="X156" i="13"/>
  <c r="E107" i="18"/>
  <c r="G107" i="18" s="1"/>
  <c r="G104" i="18"/>
  <c r="O108" i="44"/>
  <c r="G105" i="44"/>
  <c r="P105" i="44"/>
  <c r="P108" i="44" s="1"/>
  <c r="P104" i="18"/>
  <c r="X157" i="13"/>
  <c r="L105" i="44"/>
  <c r="Q105" i="44"/>
  <c r="Q108" i="44" s="1"/>
  <c r="Y157" i="13"/>
  <c r="Q104" i="18"/>
  <c r="Q107" i="18" s="1"/>
  <c r="Q160" i="13"/>
  <c r="Q156" i="13"/>
  <c r="R156" i="13" s="1"/>
  <c r="J107" i="18"/>
  <c r="L107" i="18" s="1"/>
  <c r="L104" i="18"/>
  <c r="T39" i="14"/>
  <c r="AB39" i="14"/>
  <c r="AB39" i="13"/>
  <c r="T39" i="13"/>
  <c r="R23" i="11"/>
  <c r="Z23" i="11"/>
  <c r="AC39" i="14"/>
  <c r="M39" i="14"/>
  <c r="G105" i="18" l="1"/>
  <c r="Z157" i="13"/>
  <c r="AC157" i="13" s="1"/>
  <c r="Y160" i="13"/>
  <c r="Y156" i="13"/>
  <c r="Z156" i="13" s="1"/>
  <c r="AC156" i="13" s="1"/>
  <c r="R108" i="44"/>
  <c r="S108" i="44" s="1"/>
  <c r="R105" i="44"/>
  <c r="S105" i="44" s="1"/>
  <c r="P107" i="18"/>
  <c r="R107" i="18" s="1"/>
  <c r="S107" i="18" s="1"/>
  <c r="R104" i="18"/>
  <c r="S104" i="18" s="1"/>
  <c r="AE39" i="14"/>
  <c r="AB23" i="11"/>
  <c r="T23" i="11"/>
  <c r="K86" i="2" l="1"/>
  <c r="K87" i="2"/>
  <c r="K88" i="2"/>
  <c r="K89" i="2"/>
  <c r="K90" i="2"/>
  <c r="K91" i="2"/>
  <c r="H80" i="23" l="1"/>
  <c r="I80" i="23"/>
  <c r="K80" i="23"/>
  <c r="L80" i="23"/>
  <c r="N80" i="23"/>
  <c r="O80" i="23"/>
  <c r="R80" i="23" l="1"/>
  <c r="P80" i="23"/>
  <c r="J80" i="23"/>
  <c r="M80" i="23"/>
  <c r="Q80" i="23"/>
  <c r="S80" i="23" l="1"/>
  <c r="F92" i="14" l="1"/>
  <c r="E92" i="14"/>
  <c r="D92" i="14"/>
  <c r="C92" i="14"/>
  <c r="B92" i="14"/>
  <c r="F92" i="13"/>
  <c r="E92" i="13"/>
  <c r="D92" i="13"/>
  <c r="C92" i="13"/>
  <c r="B92" i="13"/>
  <c r="AA56" i="11"/>
  <c r="S56" i="11"/>
  <c r="L56" i="11"/>
  <c r="F91" i="14"/>
  <c r="E91" i="14"/>
  <c r="D91" i="14"/>
  <c r="C91" i="14"/>
  <c r="B91" i="14"/>
  <c r="F91" i="13"/>
  <c r="E91" i="13"/>
  <c r="D91" i="13"/>
  <c r="C91" i="13"/>
  <c r="B91" i="13"/>
  <c r="AA55" i="11"/>
  <c r="S55" i="11"/>
  <c r="L55" i="11"/>
  <c r="L92" i="13" l="1"/>
  <c r="S92" i="13"/>
  <c r="AA92" i="13"/>
  <c r="S92" i="14"/>
  <c r="L92" i="14"/>
  <c r="S91" i="14"/>
  <c r="L91" i="14"/>
  <c r="AA91" i="13"/>
  <c r="L91" i="13"/>
  <c r="S91" i="13"/>
  <c r="AD56" i="11"/>
  <c r="AA92" i="14"/>
  <c r="AD55" i="11"/>
  <c r="AA91" i="14"/>
  <c r="R92" i="13" l="1"/>
  <c r="K91" i="14"/>
  <c r="K92" i="13"/>
  <c r="K91" i="13"/>
  <c r="K92" i="14"/>
  <c r="R91" i="13"/>
  <c r="T91" i="13" s="1"/>
  <c r="R92" i="14"/>
  <c r="R91" i="14"/>
  <c r="T91" i="14" s="1"/>
  <c r="Y56" i="11"/>
  <c r="AD92" i="13"/>
  <c r="X56" i="11"/>
  <c r="Y55" i="11"/>
  <c r="AD91" i="14"/>
  <c r="U56" i="11"/>
  <c r="I56" i="11"/>
  <c r="AD92" i="14"/>
  <c r="AD91" i="13"/>
  <c r="O56" i="11"/>
  <c r="W56" i="11"/>
  <c r="Q56" i="11"/>
  <c r="P56" i="11"/>
  <c r="J56" i="11"/>
  <c r="H56" i="11"/>
  <c r="V56" i="11"/>
  <c r="Z92" i="14"/>
  <c r="N56" i="11"/>
  <c r="Z92" i="13"/>
  <c r="W55" i="11"/>
  <c r="Q55" i="11"/>
  <c r="J55" i="11"/>
  <c r="V55" i="11"/>
  <c r="Z91" i="14"/>
  <c r="AB91" i="14" s="1"/>
  <c r="O55" i="11"/>
  <c r="P55" i="11"/>
  <c r="H55" i="11"/>
  <c r="X55" i="11"/>
  <c r="I55" i="11"/>
  <c r="U55" i="11"/>
  <c r="Z91" i="13"/>
  <c r="AB91" i="13" s="1"/>
  <c r="N55" i="11"/>
  <c r="K81" i="2"/>
  <c r="K82" i="2"/>
  <c r="K83" i="2"/>
  <c r="K84" i="2"/>
  <c r="K85" i="2"/>
  <c r="M91" i="14" l="1"/>
  <c r="M91" i="13"/>
  <c r="T92" i="13"/>
  <c r="T92" i="14"/>
  <c r="M92" i="13"/>
  <c r="M92" i="14"/>
  <c r="AB92" i="13"/>
  <c r="K56" i="11"/>
  <c r="Z56" i="11"/>
  <c r="R56" i="11"/>
  <c r="AC92" i="14"/>
  <c r="AB92" i="14"/>
  <c r="AC92" i="13"/>
  <c r="R55" i="11"/>
  <c r="T55" i="11" s="1"/>
  <c r="K55" i="11"/>
  <c r="Z55" i="11"/>
  <c r="AB55" i="11" s="1"/>
  <c r="AC91" i="14"/>
  <c r="AE91" i="14" s="1"/>
  <c r="AC91" i="13"/>
  <c r="AE91" i="13" s="1"/>
  <c r="AD34" i="14"/>
  <c r="AD33" i="14"/>
  <c r="AD32" i="14"/>
  <c r="AD31" i="14"/>
  <c r="AD30" i="14"/>
  <c r="AD149" i="14"/>
  <c r="AD147" i="14"/>
  <c r="AD146" i="14"/>
  <c r="AD145" i="14"/>
  <c r="AD144" i="14"/>
  <c r="AD143" i="14"/>
  <c r="AD19" i="14"/>
  <c r="AD18" i="14"/>
  <c r="AD17" i="14"/>
  <c r="AD16" i="14"/>
  <c r="AD15" i="14"/>
  <c r="AD34" i="13"/>
  <c r="AD33" i="13"/>
  <c r="AD32" i="13"/>
  <c r="AD31" i="13"/>
  <c r="AD30" i="13"/>
  <c r="AD18" i="13"/>
  <c r="AD16" i="13"/>
  <c r="AD15" i="13"/>
  <c r="M55" i="11" l="1"/>
  <c r="AE92" i="13"/>
  <c r="AE92" i="14"/>
  <c r="T56" i="11"/>
  <c r="AB56" i="11"/>
  <c r="M56" i="11"/>
  <c r="AC56" i="11"/>
  <c r="AT56" i="11" s="1"/>
  <c r="AC55" i="11"/>
  <c r="AT55" i="11" s="1"/>
  <c r="AE55" i="11" l="1"/>
  <c r="AE56" i="11"/>
  <c r="R4" i="14" l="1"/>
  <c r="K4" i="14"/>
  <c r="K24" i="2" l="1"/>
  <c r="K25" i="2"/>
  <c r="K26" i="2"/>
  <c r="AZ104" i="14" l="1"/>
  <c r="AT104" i="14"/>
  <c r="AX104" i="14"/>
  <c r="AY104" i="14"/>
  <c r="AW104" i="14"/>
  <c r="AV104" i="14"/>
  <c r="AU104" i="14"/>
  <c r="AS104" i="14"/>
  <c r="AR104" i="14"/>
  <c r="AQ104" i="14"/>
  <c r="AP104" i="14"/>
  <c r="AO104" i="14"/>
  <c r="AN104" i="14"/>
  <c r="AZ105" i="13" l="1"/>
  <c r="AY105" i="13"/>
  <c r="AX105" i="13"/>
  <c r="AW105" i="13"/>
  <c r="AV105" i="13"/>
  <c r="AU105" i="13"/>
  <c r="AT105" i="13"/>
  <c r="AS105" i="13"/>
  <c r="AR105" i="13"/>
  <c r="AQ105" i="13"/>
  <c r="AP105" i="13"/>
  <c r="AO105" i="13"/>
  <c r="AN105" i="13"/>
  <c r="AZ104" i="13"/>
  <c r="AY104" i="13"/>
  <c r="AX104" i="13"/>
  <c r="AW104" i="13"/>
  <c r="AV104" i="13"/>
  <c r="AU104" i="13"/>
  <c r="AT104" i="13"/>
  <c r="AS104" i="13"/>
  <c r="AR104" i="13"/>
  <c r="AQ104" i="13"/>
  <c r="AP104" i="13"/>
  <c r="AO104" i="13"/>
  <c r="AN104" i="13"/>
  <c r="AZ103" i="13"/>
  <c r="AY103" i="13"/>
  <c r="AX103" i="13"/>
  <c r="AW103" i="13"/>
  <c r="AV103" i="13"/>
  <c r="AU103" i="13"/>
  <c r="AT103" i="13"/>
  <c r="AS103" i="13"/>
  <c r="AR103" i="13"/>
  <c r="AQ103" i="13"/>
  <c r="AP103" i="13"/>
  <c r="AO103" i="13"/>
  <c r="AN103" i="13"/>
  <c r="AZ102" i="13"/>
  <c r="AY102" i="13"/>
  <c r="AX102" i="13"/>
  <c r="AW102" i="13"/>
  <c r="AV102" i="13"/>
  <c r="AU102" i="13"/>
  <c r="AT102" i="13"/>
  <c r="AS102" i="13"/>
  <c r="AR102" i="13"/>
  <c r="AQ102" i="13"/>
  <c r="AP102" i="13"/>
  <c r="AO102" i="13"/>
  <c r="AN102" i="13"/>
  <c r="AZ65" i="13"/>
  <c r="AY65" i="13"/>
  <c r="AX65" i="13"/>
  <c r="AW65" i="13"/>
  <c r="AV65" i="13"/>
  <c r="AU65" i="13"/>
  <c r="AT65" i="13"/>
  <c r="AS65" i="13"/>
  <c r="AR65" i="13"/>
  <c r="AQ65" i="13"/>
  <c r="AP65" i="13"/>
  <c r="AO65" i="13"/>
  <c r="AN65" i="13"/>
  <c r="AZ64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Z63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Z62" i="13"/>
  <c r="AY62" i="13"/>
  <c r="AX62" i="13"/>
  <c r="AW62" i="13"/>
  <c r="AV62" i="13"/>
  <c r="AU62" i="13"/>
  <c r="AT62" i="13"/>
  <c r="AS62" i="13"/>
  <c r="AR62" i="13"/>
  <c r="AQ62" i="13"/>
  <c r="AP62" i="13"/>
  <c r="AO62" i="13"/>
  <c r="AN62" i="13"/>
  <c r="AN64" i="14" l="1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O90" i="23" l="1"/>
  <c r="N90" i="23"/>
  <c r="L90" i="23"/>
  <c r="K90" i="23"/>
  <c r="I90" i="23"/>
  <c r="H90" i="23"/>
  <c r="O89" i="23"/>
  <c r="N89" i="23"/>
  <c r="L89" i="23"/>
  <c r="K89" i="23"/>
  <c r="I89" i="23"/>
  <c r="H89" i="23"/>
  <c r="R90" i="23" l="1"/>
  <c r="Q89" i="23"/>
  <c r="P89" i="23"/>
  <c r="M90" i="23"/>
  <c r="R89" i="23"/>
  <c r="M89" i="23"/>
  <c r="J90" i="23"/>
  <c r="P90" i="23"/>
  <c r="Q90" i="23"/>
  <c r="J89" i="23"/>
  <c r="K196" i="21"/>
  <c r="G196" i="21"/>
  <c r="C196" i="21"/>
  <c r="AN71" i="14" s="1"/>
  <c r="K195" i="21"/>
  <c r="G195" i="21"/>
  <c r="C195" i="21"/>
  <c r="AN70" i="14" s="1"/>
  <c r="O66" i="21"/>
  <c r="N66" i="21"/>
  <c r="M66" i="21"/>
  <c r="L66" i="21"/>
  <c r="K66" i="21"/>
  <c r="J66" i="21"/>
  <c r="I66" i="21"/>
  <c r="H66" i="21"/>
  <c r="G66" i="21"/>
  <c r="F66" i="21"/>
  <c r="E66" i="21"/>
  <c r="D66" i="21"/>
  <c r="C66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C65" i="21"/>
  <c r="A41" i="17"/>
  <c r="AV70" i="14" l="1"/>
  <c r="AV70" i="13"/>
  <c r="AR71" i="14"/>
  <c r="AR71" i="13"/>
  <c r="AR70" i="14"/>
  <c r="AR70" i="13"/>
  <c r="AV71" i="14"/>
  <c r="AV71" i="13"/>
  <c r="S89" i="23"/>
  <c r="D195" i="21"/>
  <c r="AN70" i="13"/>
  <c r="H196" i="21"/>
  <c r="H195" i="21"/>
  <c r="L196" i="21"/>
  <c r="L195" i="21"/>
  <c r="D196" i="21"/>
  <c r="AN71" i="13"/>
  <c r="S90" i="23"/>
  <c r="P66" i="21"/>
  <c r="Q66" i="21"/>
  <c r="R66" i="21"/>
  <c r="Q65" i="21"/>
  <c r="R65" i="21"/>
  <c r="P65" i="21"/>
  <c r="F59" i="14"/>
  <c r="E59" i="14"/>
  <c r="D59" i="14"/>
  <c r="C59" i="14"/>
  <c r="B59" i="14"/>
  <c r="F58" i="14"/>
  <c r="E58" i="14"/>
  <c r="D58" i="14"/>
  <c r="C58" i="14"/>
  <c r="B58" i="14"/>
  <c r="F59" i="13"/>
  <c r="E59" i="13"/>
  <c r="D59" i="13"/>
  <c r="C59" i="13"/>
  <c r="B59" i="13"/>
  <c r="F58" i="13"/>
  <c r="E58" i="13"/>
  <c r="D58" i="13"/>
  <c r="C58" i="13"/>
  <c r="B58" i="13"/>
  <c r="AA43" i="11"/>
  <c r="S43" i="11"/>
  <c r="L43" i="11"/>
  <c r="AA42" i="11"/>
  <c r="S42" i="11"/>
  <c r="L42" i="11"/>
  <c r="AO71" i="13" l="1"/>
  <c r="AO71" i="14"/>
  <c r="AW70" i="13"/>
  <c r="AW70" i="14"/>
  <c r="AW71" i="13"/>
  <c r="AW71" i="14"/>
  <c r="AO70" i="13"/>
  <c r="AO70" i="14"/>
  <c r="AS71" i="13"/>
  <c r="AS71" i="14"/>
  <c r="AS70" i="13"/>
  <c r="AS70" i="14"/>
  <c r="AA131" i="11"/>
  <c r="S131" i="11"/>
  <c r="L131" i="11"/>
  <c r="Q79" i="14"/>
  <c r="L59" i="13"/>
  <c r="AA59" i="13"/>
  <c r="S59" i="13"/>
  <c r="L59" i="14"/>
  <c r="S59" i="14"/>
  <c r="AA58" i="13"/>
  <c r="S58" i="13"/>
  <c r="L58" i="13"/>
  <c r="L58" i="14"/>
  <c r="S58" i="14"/>
  <c r="AA59" i="14"/>
  <c r="AA58" i="14"/>
  <c r="E196" i="21"/>
  <c r="M196" i="21"/>
  <c r="I196" i="21"/>
  <c r="M195" i="21"/>
  <c r="I195" i="21"/>
  <c r="E195" i="21"/>
  <c r="S65" i="21"/>
  <c r="S66" i="21"/>
  <c r="AD42" i="11"/>
  <c r="AD43" i="11"/>
  <c r="AP70" i="13" l="1"/>
  <c r="AP70" i="14"/>
  <c r="AX70" i="13"/>
  <c r="AX70" i="14"/>
  <c r="AT71" i="13"/>
  <c r="AT71" i="14"/>
  <c r="AX71" i="13"/>
  <c r="AX71" i="14"/>
  <c r="AT70" i="13"/>
  <c r="AT70" i="14"/>
  <c r="AP71" i="13"/>
  <c r="AP71" i="14"/>
  <c r="J79" i="13"/>
  <c r="F40" i="44" s="1"/>
  <c r="F47" i="44" s="1"/>
  <c r="I79" i="13"/>
  <c r="E40" i="44" s="1"/>
  <c r="AD58" i="13"/>
  <c r="AD59" i="14"/>
  <c r="AD58" i="14"/>
  <c r="AD59" i="13"/>
  <c r="L79" i="13"/>
  <c r="S79" i="13"/>
  <c r="AD131" i="11"/>
  <c r="AA79" i="13"/>
  <c r="S79" i="14"/>
  <c r="AA79" i="14"/>
  <c r="L79" i="14"/>
  <c r="O79" i="14"/>
  <c r="J79" i="14"/>
  <c r="I79" i="14"/>
  <c r="J40" i="44"/>
  <c r="J47" i="44" s="1"/>
  <c r="I40" i="44"/>
  <c r="I47" i="44" s="1"/>
  <c r="P79" i="14"/>
  <c r="H79" i="14"/>
  <c r="K40" i="44"/>
  <c r="K47" i="44" s="1"/>
  <c r="K201" i="44"/>
  <c r="K208" i="44" s="1"/>
  <c r="R59" i="13"/>
  <c r="T59" i="13" s="1"/>
  <c r="K59" i="14"/>
  <c r="M59" i="14" s="1"/>
  <c r="R59" i="14"/>
  <c r="T59" i="14" s="1"/>
  <c r="K59" i="13"/>
  <c r="M59" i="13" s="1"/>
  <c r="R58" i="13"/>
  <c r="R58" i="14"/>
  <c r="K58" i="14"/>
  <c r="W42" i="11"/>
  <c r="V43" i="11"/>
  <c r="F195" i="21"/>
  <c r="N195" i="21"/>
  <c r="N196" i="21"/>
  <c r="J195" i="21"/>
  <c r="J196" i="21"/>
  <c r="F196" i="21"/>
  <c r="O42" i="11"/>
  <c r="N42" i="11"/>
  <c r="I43" i="11"/>
  <c r="H42" i="11"/>
  <c r="Z58" i="14"/>
  <c r="P42" i="11"/>
  <c r="Q42" i="11"/>
  <c r="I42" i="11"/>
  <c r="J43" i="11"/>
  <c r="U43" i="11"/>
  <c r="Z59" i="14"/>
  <c r="AB59" i="14" s="1"/>
  <c r="N43" i="11"/>
  <c r="J42" i="11"/>
  <c r="U42" i="11"/>
  <c r="Z58" i="13"/>
  <c r="H43" i="11"/>
  <c r="Z59" i="13"/>
  <c r="AB59" i="13" s="1"/>
  <c r="X43" i="11"/>
  <c r="X42" i="11"/>
  <c r="Q43" i="11"/>
  <c r="W43" i="11"/>
  <c r="Y43" i="11"/>
  <c r="V42" i="11"/>
  <c r="P43" i="11"/>
  <c r="O43" i="11"/>
  <c r="Y42" i="11"/>
  <c r="AU70" i="13" l="1"/>
  <c r="AU70" i="14"/>
  <c r="AQ71" i="13"/>
  <c r="AQ71" i="14"/>
  <c r="AY70" i="13"/>
  <c r="AY70" i="14"/>
  <c r="AY71" i="13"/>
  <c r="AY71" i="14"/>
  <c r="AU71" i="13"/>
  <c r="AU71" i="14"/>
  <c r="AQ70" i="13"/>
  <c r="AQ70" i="14"/>
  <c r="G40" i="44"/>
  <c r="G47" i="44" s="1"/>
  <c r="E47" i="44"/>
  <c r="J131" i="11"/>
  <c r="AD79" i="13"/>
  <c r="V131" i="11"/>
  <c r="Z79" i="13"/>
  <c r="Y131" i="11"/>
  <c r="O25" i="21" s="1"/>
  <c r="O111" i="21" s="1"/>
  <c r="O154" i="21" s="1"/>
  <c r="X131" i="11"/>
  <c r="W131" i="11"/>
  <c r="U131" i="11"/>
  <c r="K25" i="21" s="1"/>
  <c r="K111" i="21" s="1"/>
  <c r="R79" i="13"/>
  <c r="Q131" i="11"/>
  <c r="J25" i="21" s="1"/>
  <c r="J111" i="21" s="1"/>
  <c r="J154" i="21" s="1"/>
  <c r="P131" i="11"/>
  <c r="I25" i="21" s="1"/>
  <c r="I111" i="21" s="1"/>
  <c r="I154" i="21" s="1"/>
  <c r="O131" i="11"/>
  <c r="H25" i="21" s="1"/>
  <c r="H111" i="21" s="1"/>
  <c r="H154" i="21" s="1"/>
  <c r="N131" i="11"/>
  <c r="I131" i="11"/>
  <c r="K79" i="13"/>
  <c r="H131" i="11"/>
  <c r="D25" i="21" s="1"/>
  <c r="J201" i="44"/>
  <c r="J208" i="44" s="1"/>
  <c r="I201" i="44"/>
  <c r="I208" i="44" s="1"/>
  <c r="F201" i="44"/>
  <c r="F208" i="44" s="1"/>
  <c r="E201" i="44"/>
  <c r="E208" i="44" s="1"/>
  <c r="D201" i="44"/>
  <c r="D208" i="44" s="1"/>
  <c r="AD79" i="14"/>
  <c r="Z79" i="14"/>
  <c r="R79" i="14"/>
  <c r="K79" i="14"/>
  <c r="AB58" i="14"/>
  <c r="AB79" i="14" s="1"/>
  <c r="L40" i="44"/>
  <c r="L47" i="44" s="1"/>
  <c r="M58" i="14"/>
  <c r="M79" i="14" s="1"/>
  <c r="T58" i="14"/>
  <c r="T79" i="14" s="1"/>
  <c r="AB58" i="13"/>
  <c r="AB79" i="13" s="1"/>
  <c r="T58" i="13"/>
  <c r="T79" i="13" s="1"/>
  <c r="M58" i="13"/>
  <c r="M79" i="13" s="1"/>
  <c r="O195" i="21"/>
  <c r="O196" i="21"/>
  <c r="AC59" i="14"/>
  <c r="AE59" i="14" s="1"/>
  <c r="AC58" i="14"/>
  <c r="AE58" i="14" s="1"/>
  <c r="AC59" i="13"/>
  <c r="AE59" i="13" s="1"/>
  <c r="AC58" i="13"/>
  <c r="AE58" i="13" s="1"/>
  <c r="AZ71" i="14" l="1"/>
  <c r="AZ71" i="13"/>
  <c r="AZ70" i="14"/>
  <c r="AZ70" i="13"/>
  <c r="L201" i="44"/>
  <c r="L208" i="44" s="1"/>
  <c r="L209" i="44" s="1"/>
  <c r="AC79" i="13"/>
  <c r="Q46" i="17"/>
  <c r="G201" i="44"/>
  <c r="G208" i="44" s="1"/>
  <c r="M46" i="17"/>
  <c r="P46" i="45"/>
  <c r="P53" i="45" s="1"/>
  <c r="N25" i="21"/>
  <c r="N111" i="21" s="1"/>
  <c r="N154" i="21" s="1"/>
  <c r="O46" i="45"/>
  <c r="O53" i="45" s="1"/>
  <c r="M25" i="21"/>
  <c r="M111" i="21" s="1"/>
  <c r="M154" i="21" s="1"/>
  <c r="N46" i="17"/>
  <c r="L25" i="21"/>
  <c r="K154" i="21"/>
  <c r="H46" i="17"/>
  <c r="G25" i="21"/>
  <c r="F46" i="45"/>
  <c r="F53" i="45" s="1"/>
  <c r="F25" i="21"/>
  <c r="F111" i="21" s="1"/>
  <c r="F154" i="21" s="1"/>
  <c r="E46" i="17"/>
  <c r="E25" i="21"/>
  <c r="E111" i="21" s="1"/>
  <c r="E154" i="21" s="1"/>
  <c r="D111" i="21"/>
  <c r="AC79" i="14"/>
  <c r="M46" i="45"/>
  <c r="M53" i="45" s="1"/>
  <c r="H46" i="45"/>
  <c r="H53" i="45" s="1"/>
  <c r="F46" i="17"/>
  <c r="E46" i="45"/>
  <c r="E53" i="45" s="1"/>
  <c r="O46" i="17"/>
  <c r="Q46" i="45"/>
  <c r="Q53" i="45" s="1"/>
  <c r="P46" i="17"/>
  <c r="N46" i="45"/>
  <c r="N53" i="45" s="1"/>
  <c r="D46" i="17"/>
  <c r="D46" i="45"/>
  <c r="S40" i="44"/>
  <c r="S47" i="44" s="1"/>
  <c r="K46" i="17"/>
  <c r="K46" i="45"/>
  <c r="K53" i="45" s="1"/>
  <c r="I46" i="17"/>
  <c r="I46" i="45"/>
  <c r="J46" i="17"/>
  <c r="J46" i="45"/>
  <c r="J53" i="45" s="1"/>
  <c r="AE79" i="14"/>
  <c r="AE79" i="13"/>
  <c r="K53" i="17" l="1"/>
  <c r="H53" i="17"/>
  <c r="M53" i="17"/>
  <c r="F53" i="17"/>
  <c r="J53" i="17"/>
  <c r="P53" i="17"/>
  <c r="Q53" i="17"/>
  <c r="N53" i="17"/>
  <c r="I53" i="17"/>
  <c r="O53" i="17"/>
  <c r="E53" i="17"/>
  <c r="S201" i="44"/>
  <c r="S208" i="44" s="1"/>
  <c r="L111" i="21"/>
  <c r="R25" i="21"/>
  <c r="G111" i="21"/>
  <c r="Q25" i="21"/>
  <c r="P25" i="21"/>
  <c r="D154" i="21"/>
  <c r="P154" i="21" s="1"/>
  <c r="P111" i="21"/>
  <c r="R46" i="17"/>
  <c r="G46" i="17"/>
  <c r="G53" i="17" s="1"/>
  <c r="R46" i="45"/>
  <c r="R53" i="45" s="1"/>
  <c r="L46" i="17"/>
  <c r="G46" i="45"/>
  <c r="G53" i="45" s="1"/>
  <c r="D53" i="45"/>
  <c r="D53" i="17"/>
  <c r="I53" i="45"/>
  <c r="L46" i="45"/>
  <c r="H87" i="23"/>
  <c r="I87" i="23"/>
  <c r="K87" i="23"/>
  <c r="L87" i="23"/>
  <c r="N87" i="23"/>
  <c r="O87" i="23"/>
  <c r="H88" i="23"/>
  <c r="I88" i="23"/>
  <c r="K88" i="23"/>
  <c r="L88" i="23"/>
  <c r="N88" i="23"/>
  <c r="O88" i="23"/>
  <c r="R53" i="17" l="1"/>
  <c r="L154" i="21"/>
  <c r="R154" i="21" s="1"/>
  <c r="R111" i="21"/>
  <c r="S25" i="21"/>
  <c r="G154" i="21"/>
  <c r="Q154" i="21" s="1"/>
  <c r="Q111" i="21"/>
  <c r="S46" i="17"/>
  <c r="S53" i="17" s="1"/>
  <c r="L53" i="17"/>
  <c r="L53" i="45"/>
  <c r="S46" i="45"/>
  <c r="S53" i="45" s="1"/>
  <c r="R88" i="23"/>
  <c r="Q88" i="23"/>
  <c r="Q87" i="23"/>
  <c r="P88" i="23"/>
  <c r="R87" i="23"/>
  <c r="M88" i="23"/>
  <c r="P87" i="23"/>
  <c r="J87" i="23"/>
  <c r="J88" i="23"/>
  <c r="M87" i="23"/>
  <c r="S154" i="21" l="1"/>
  <c r="S111" i="21"/>
  <c r="S87" i="23"/>
  <c r="S88" i="23"/>
  <c r="Z4" i="13" l="1"/>
  <c r="R4" i="13"/>
  <c r="AC4" i="13" l="1"/>
  <c r="Z4" i="14"/>
  <c r="AA4" i="14" s="1"/>
  <c r="AC4" i="14" l="1"/>
  <c r="K54" i="2" l="1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45" i="2" l="1"/>
  <c r="K46" i="2"/>
  <c r="K47" i="2"/>
  <c r="K48" i="2"/>
  <c r="K49" i="2"/>
  <c r="K50" i="2"/>
  <c r="K51" i="2"/>
  <c r="K52" i="2"/>
  <c r="K53" i="2"/>
  <c r="A29" i="18" l="1"/>
  <c r="A407" i="18" s="1"/>
  <c r="H79" i="23" l="1"/>
  <c r="I79" i="23"/>
  <c r="K79" i="23"/>
  <c r="L79" i="23"/>
  <c r="N79" i="23"/>
  <c r="O79" i="23"/>
  <c r="H81" i="23"/>
  <c r="I81" i="23"/>
  <c r="K81" i="23"/>
  <c r="L81" i="23"/>
  <c r="N81" i="23"/>
  <c r="O81" i="23"/>
  <c r="H82" i="23"/>
  <c r="I82" i="23"/>
  <c r="K82" i="23"/>
  <c r="L82" i="23"/>
  <c r="N82" i="23"/>
  <c r="O82" i="23"/>
  <c r="H83" i="23"/>
  <c r="I83" i="23"/>
  <c r="K83" i="23"/>
  <c r="L83" i="23"/>
  <c r="N83" i="23"/>
  <c r="O83" i="23"/>
  <c r="H85" i="23"/>
  <c r="I85" i="23"/>
  <c r="K85" i="23"/>
  <c r="L85" i="23"/>
  <c r="N85" i="23"/>
  <c r="O85" i="23"/>
  <c r="R81" i="23" l="1"/>
  <c r="R83" i="23"/>
  <c r="P83" i="23"/>
  <c r="P81" i="23"/>
  <c r="Q83" i="23"/>
  <c r="Q81" i="23"/>
  <c r="P85" i="23"/>
  <c r="P82" i="23"/>
  <c r="Q85" i="23"/>
  <c r="Q82" i="23"/>
  <c r="M85" i="23"/>
  <c r="M82" i="23"/>
  <c r="M79" i="23"/>
  <c r="R85" i="23"/>
  <c r="R82" i="23"/>
  <c r="R79" i="23"/>
  <c r="M83" i="23"/>
  <c r="M81" i="23"/>
  <c r="P79" i="23"/>
  <c r="J79" i="23"/>
  <c r="J83" i="23"/>
  <c r="J81" i="23"/>
  <c r="J85" i="23"/>
  <c r="J82" i="23"/>
  <c r="Q79" i="23"/>
  <c r="S83" i="23" l="1"/>
  <c r="S79" i="23"/>
  <c r="S82" i="23"/>
  <c r="S85" i="23"/>
  <c r="S81" i="23"/>
  <c r="K31" i="2" l="1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O17" i="23" l="1"/>
  <c r="N17" i="23"/>
  <c r="L17" i="23"/>
  <c r="K17" i="23"/>
  <c r="I17" i="23"/>
  <c r="H17" i="23"/>
  <c r="R17" i="23" l="1"/>
  <c r="M17" i="23"/>
  <c r="J17" i="23"/>
  <c r="P17" i="23"/>
  <c r="Q17" i="23"/>
  <c r="S17" i="23" l="1"/>
  <c r="I5" i="23" l="1"/>
  <c r="S161" i="18" l="1"/>
  <c r="R161" i="18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E161" i="18"/>
  <c r="D161" i="18"/>
  <c r="C161" i="18"/>
  <c r="A22" i="17" l="1"/>
  <c r="A110" i="17"/>
  <c r="A126" i="17"/>
  <c r="O31" i="23"/>
  <c r="N31" i="23"/>
  <c r="L31" i="23"/>
  <c r="K31" i="23"/>
  <c r="I31" i="23"/>
  <c r="H31" i="23"/>
  <c r="R31" i="23" l="1"/>
  <c r="P31" i="23"/>
  <c r="M31" i="23"/>
  <c r="J31" i="23"/>
  <c r="Q31" i="23"/>
  <c r="S31" i="23" l="1"/>
  <c r="K6" i="2" l="1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7" i="2"/>
  <c r="K28" i="2"/>
  <c r="K29" i="2"/>
  <c r="K30" i="2"/>
  <c r="H34" i="23"/>
  <c r="I34" i="23"/>
  <c r="K34" i="23"/>
  <c r="L34" i="23"/>
  <c r="N34" i="23"/>
  <c r="O34" i="23"/>
  <c r="F95" i="14"/>
  <c r="E95" i="14"/>
  <c r="D95" i="14"/>
  <c r="C95" i="14"/>
  <c r="B95" i="14"/>
  <c r="F95" i="13"/>
  <c r="E95" i="13"/>
  <c r="D95" i="13"/>
  <c r="C95" i="13"/>
  <c r="B95" i="13"/>
  <c r="AA59" i="11"/>
  <c r="S59" i="11"/>
  <c r="L59" i="11"/>
  <c r="H78" i="23"/>
  <c r="I78" i="23"/>
  <c r="K78" i="23"/>
  <c r="N78" i="23"/>
  <c r="L78" i="23"/>
  <c r="O78" i="23"/>
  <c r="C201" i="21"/>
  <c r="G201" i="21"/>
  <c r="AR110" i="14" s="1"/>
  <c r="K201" i="21"/>
  <c r="AV110" i="13" s="1"/>
  <c r="C202" i="21"/>
  <c r="AN111" i="14" s="1"/>
  <c r="G202" i="21"/>
  <c r="AR111" i="14" s="1"/>
  <c r="K202" i="21"/>
  <c r="L202" i="21" s="1"/>
  <c r="AW111" i="14" s="1"/>
  <c r="H36" i="23"/>
  <c r="I36" i="23"/>
  <c r="L36" i="23"/>
  <c r="O36" i="23"/>
  <c r="K36" i="23"/>
  <c r="N36" i="23"/>
  <c r="H42" i="23"/>
  <c r="I42" i="23"/>
  <c r="K42" i="23"/>
  <c r="L42" i="23"/>
  <c r="N42" i="23"/>
  <c r="O42" i="23"/>
  <c r="H43" i="23"/>
  <c r="I43" i="23"/>
  <c r="L43" i="23"/>
  <c r="O43" i="23"/>
  <c r="K43" i="23"/>
  <c r="N43" i="23"/>
  <c r="H44" i="23"/>
  <c r="I44" i="23"/>
  <c r="K44" i="23"/>
  <c r="L44" i="23"/>
  <c r="N44" i="23"/>
  <c r="O44" i="23"/>
  <c r="H45" i="23"/>
  <c r="I45" i="23"/>
  <c r="K45" i="23"/>
  <c r="L45" i="23"/>
  <c r="N45" i="23"/>
  <c r="O45" i="23"/>
  <c r="O47" i="23"/>
  <c r="N47" i="23"/>
  <c r="L47" i="23"/>
  <c r="K47" i="23"/>
  <c r="I47" i="23"/>
  <c r="H47" i="23"/>
  <c r="AA45" i="11"/>
  <c r="AA133" i="11" s="1"/>
  <c r="S45" i="11"/>
  <c r="S133" i="11" s="1"/>
  <c r="L45" i="11"/>
  <c r="L133" i="11" s="1"/>
  <c r="F81" i="14"/>
  <c r="E81" i="14"/>
  <c r="D81" i="14"/>
  <c r="C81" i="14"/>
  <c r="B81" i="14"/>
  <c r="F81" i="13"/>
  <c r="E81" i="13"/>
  <c r="D81" i="13"/>
  <c r="C81" i="13"/>
  <c r="B81" i="13"/>
  <c r="L63" i="11"/>
  <c r="S63" i="11"/>
  <c r="AA63" i="11"/>
  <c r="B99" i="13"/>
  <c r="C99" i="13"/>
  <c r="D99" i="13"/>
  <c r="E99" i="13"/>
  <c r="F99" i="13"/>
  <c r="B99" i="14"/>
  <c r="C99" i="14"/>
  <c r="D99" i="14"/>
  <c r="E99" i="14"/>
  <c r="F99" i="14"/>
  <c r="O41" i="23"/>
  <c r="N41" i="23"/>
  <c r="L41" i="23"/>
  <c r="K41" i="23"/>
  <c r="H41" i="23"/>
  <c r="I41" i="23"/>
  <c r="H71" i="23"/>
  <c r="I71" i="23"/>
  <c r="K71" i="23"/>
  <c r="L71" i="23"/>
  <c r="N71" i="23"/>
  <c r="O71" i="23"/>
  <c r="H72" i="23"/>
  <c r="I72" i="23"/>
  <c r="K72" i="23"/>
  <c r="L72" i="23"/>
  <c r="N72" i="23"/>
  <c r="O72" i="23"/>
  <c r="H73" i="23"/>
  <c r="I73" i="23"/>
  <c r="K73" i="23"/>
  <c r="N73" i="23"/>
  <c r="O73" i="23"/>
  <c r="L73" i="23"/>
  <c r="H74" i="23"/>
  <c r="I74" i="23"/>
  <c r="K74" i="23"/>
  <c r="L74" i="23"/>
  <c r="N74" i="23"/>
  <c r="O74" i="23"/>
  <c r="H75" i="23"/>
  <c r="I75" i="23"/>
  <c r="K75" i="23"/>
  <c r="L75" i="23"/>
  <c r="N75" i="23"/>
  <c r="O75" i="23"/>
  <c r="H76" i="23"/>
  <c r="I76" i="23"/>
  <c r="K76" i="23"/>
  <c r="L76" i="23"/>
  <c r="N76" i="23"/>
  <c r="O76" i="23"/>
  <c r="H77" i="23"/>
  <c r="I77" i="23"/>
  <c r="K77" i="23"/>
  <c r="L77" i="23"/>
  <c r="N77" i="23"/>
  <c r="O77" i="23"/>
  <c r="A53" i="18"/>
  <c r="AZ31" i="14"/>
  <c r="Y31" i="14" s="1"/>
  <c r="AY31" i="14"/>
  <c r="X31" i="14" s="1"/>
  <c r="AV31" i="14"/>
  <c r="U31" i="14" s="1"/>
  <c r="AW31" i="14"/>
  <c r="V31" i="14" s="1"/>
  <c r="AX31" i="14"/>
  <c r="W31" i="14" s="1"/>
  <c r="AU31" i="14"/>
  <c r="Q31" i="14" s="1"/>
  <c r="AO31" i="14"/>
  <c r="H31" i="14" s="1"/>
  <c r="AN31" i="14"/>
  <c r="G31" i="14" s="1"/>
  <c r="AP31" i="14"/>
  <c r="I31" i="14" s="1"/>
  <c r="AQ31" i="14"/>
  <c r="J31" i="14" s="1"/>
  <c r="AV30" i="14"/>
  <c r="U30" i="14" s="1"/>
  <c r="AS133" i="13"/>
  <c r="O133" i="13" s="1"/>
  <c r="L418" i="18"/>
  <c r="G418" i="18"/>
  <c r="C74" i="21"/>
  <c r="D74" i="21"/>
  <c r="E74" i="21"/>
  <c r="F74" i="21"/>
  <c r="G74" i="21"/>
  <c r="H74" i="21"/>
  <c r="I74" i="21"/>
  <c r="J74" i="21"/>
  <c r="K74" i="21"/>
  <c r="L74" i="21"/>
  <c r="M74" i="21"/>
  <c r="N74" i="21"/>
  <c r="O74" i="21"/>
  <c r="C71" i="21"/>
  <c r="D71" i="21"/>
  <c r="E71" i="21"/>
  <c r="F71" i="21"/>
  <c r="G71" i="21"/>
  <c r="H71" i="21"/>
  <c r="I71" i="21"/>
  <c r="J71" i="21"/>
  <c r="K71" i="21"/>
  <c r="L71" i="21"/>
  <c r="M71" i="21"/>
  <c r="N71" i="21"/>
  <c r="O71" i="21"/>
  <c r="O69" i="21"/>
  <c r="O70" i="21"/>
  <c r="O72" i="21"/>
  <c r="O73" i="21"/>
  <c r="C72" i="21"/>
  <c r="D72" i="21"/>
  <c r="E72" i="21"/>
  <c r="F72" i="21"/>
  <c r="G72" i="21"/>
  <c r="H72" i="21"/>
  <c r="I72" i="21"/>
  <c r="J72" i="21"/>
  <c r="K72" i="21"/>
  <c r="L72" i="21"/>
  <c r="M72" i="21"/>
  <c r="N72" i="21"/>
  <c r="C73" i="21"/>
  <c r="D73" i="21"/>
  <c r="E73" i="21"/>
  <c r="F73" i="21"/>
  <c r="G73" i="21"/>
  <c r="H73" i="21"/>
  <c r="I73" i="21"/>
  <c r="J73" i="21"/>
  <c r="K73" i="21"/>
  <c r="L73" i="21"/>
  <c r="M73" i="21"/>
  <c r="N73" i="21"/>
  <c r="AN103" i="14"/>
  <c r="G103" i="14" s="1"/>
  <c r="AO103" i="14"/>
  <c r="H103" i="14" s="1"/>
  <c r="AP103" i="14"/>
  <c r="I103" i="14" s="1"/>
  <c r="AQ103" i="14"/>
  <c r="J103" i="14" s="1"/>
  <c r="AR103" i="14"/>
  <c r="N103" i="14" s="1"/>
  <c r="AS103" i="14"/>
  <c r="O103" i="14" s="1"/>
  <c r="AT103" i="14"/>
  <c r="P103" i="14" s="1"/>
  <c r="AU103" i="14"/>
  <c r="Q103" i="14" s="1"/>
  <c r="AV103" i="14"/>
  <c r="U103" i="14" s="1"/>
  <c r="AW103" i="14"/>
  <c r="V103" i="14" s="1"/>
  <c r="AX103" i="14"/>
  <c r="W103" i="14" s="1"/>
  <c r="AY103" i="14"/>
  <c r="X103" i="14" s="1"/>
  <c r="AZ103" i="14"/>
  <c r="Y103" i="14" s="1"/>
  <c r="G104" i="14"/>
  <c r="H104" i="14"/>
  <c r="I104" i="14"/>
  <c r="J104" i="14"/>
  <c r="N104" i="14"/>
  <c r="O104" i="14"/>
  <c r="P104" i="14"/>
  <c r="Q104" i="14"/>
  <c r="U104" i="14"/>
  <c r="V104" i="14"/>
  <c r="W104" i="14"/>
  <c r="X104" i="14"/>
  <c r="Y104" i="14"/>
  <c r="AN105" i="14"/>
  <c r="G105" i="14" s="1"/>
  <c r="AO105" i="14"/>
  <c r="H105" i="14" s="1"/>
  <c r="AP105" i="14"/>
  <c r="I105" i="14" s="1"/>
  <c r="AQ105" i="14"/>
  <c r="J105" i="14" s="1"/>
  <c r="AR105" i="14"/>
  <c r="N105" i="14" s="1"/>
  <c r="AS105" i="14"/>
  <c r="O105" i="14" s="1"/>
  <c r="AT105" i="14"/>
  <c r="P105" i="14" s="1"/>
  <c r="AU105" i="14"/>
  <c r="Q105" i="14" s="1"/>
  <c r="AV105" i="14"/>
  <c r="U105" i="14" s="1"/>
  <c r="AW105" i="14"/>
  <c r="V105" i="14" s="1"/>
  <c r="AX105" i="14"/>
  <c r="W105" i="14" s="1"/>
  <c r="AY105" i="14"/>
  <c r="X105" i="14" s="1"/>
  <c r="AZ105" i="14"/>
  <c r="Y105" i="14" s="1"/>
  <c r="AN106" i="14"/>
  <c r="G106" i="14" s="1"/>
  <c r="AO106" i="14"/>
  <c r="H106" i="14" s="1"/>
  <c r="AP106" i="14"/>
  <c r="I106" i="14" s="1"/>
  <c r="AQ106" i="14"/>
  <c r="J106" i="14" s="1"/>
  <c r="AR106" i="14"/>
  <c r="N106" i="14" s="1"/>
  <c r="AS106" i="14"/>
  <c r="O106" i="14" s="1"/>
  <c r="AT106" i="14"/>
  <c r="P106" i="14" s="1"/>
  <c r="AU106" i="14"/>
  <c r="Q106" i="14" s="1"/>
  <c r="AV106" i="14"/>
  <c r="U106" i="14" s="1"/>
  <c r="AW106" i="14"/>
  <c r="V106" i="14" s="1"/>
  <c r="AX106" i="14"/>
  <c r="W106" i="14" s="1"/>
  <c r="AY106" i="14"/>
  <c r="X106" i="14" s="1"/>
  <c r="AZ106" i="14"/>
  <c r="Y106" i="14" s="1"/>
  <c r="AN107" i="14"/>
  <c r="G107" i="14" s="1"/>
  <c r="AO107" i="14"/>
  <c r="H107" i="14" s="1"/>
  <c r="AP107" i="14"/>
  <c r="I107" i="14" s="1"/>
  <c r="AQ107" i="14"/>
  <c r="J107" i="14" s="1"/>
  <c r="AR107" i="14"/>
  <c r="N107" i="14" s="1"/>
  <c r="AS107" i="14"/>
  <c r="O107" i="14" s="1"/>
  <c r="AT107" i="14"/>
  <c r="P107" i="14" s="1"/>
  <c r="AU107" i="14"/>
  <c r="Q107" i="14" s="1"/>
  <c r="AV107" i="14"/>
  <c r="U107" i="14" s="1"/>
  <c r="AW107" i="14"/>
  <c r="V107" i="14" s="1"/>
  <c r="AX107" i="14"/>
  <c r="W107" i="14" s="1"/>
  <c r="AY107" i="14"/>
  <c r="X107" i="14" s="1"/>
  <c r="AZ107" i="14"/>
  <c r="Y107" i="14" s="1"/>
  <c r="AN106" i="13"/>
  <c r="G106" i="13" s="1"/>
  <c r="AO106" i="13"/>
  <c r="H106" i="13" s="1"/>
  <c r="AP106" i="13"/>
  <c r="I106" i="13" s="1"/>
  <c r="AQ106" i="13"/>
  <c r="J106" i="13" s="1"/>
  <c r="AR106" i="13"/>
  <c r="N106" i="13" s="1"/>
  <c r="AS106" i="13"/>
  <c r="O106" i="13" s="1"/>
  <c r="AT106" i="13"/>
  <c r="P106" i="13" s="1"/>
  <c r="AU106" i="13"/>
  <c r="Q106" i="13" s="1"/>
  <c r="AV106" i="13"/>
  <c r="U106" i="13" s="1"/>
  <c r="AW106" i="13"/>
  <c r="V106" i="13" s="1"/>
  <c r="AX106" i="13"/>
  <c r="W106" i="13" s="1"/>
  <c r="AY106" i="13"/>
  <c r="X106" i="13" s="1"/>
  <c r="AZ106" i="13"/>
  <c r="Y106" i="13" s="1"/>
  <c r="AN107" i="13"/>
  <c r="G107" i="13" s="1"/>
  <c r="AO107" i="13"/>
  <c r="H107" i="13" s="1"/>
  <c r="AP107" i="13"/>
  <c r="I107" i="13" s="1"/>
  <c r="AQ107" i="13"/>
  <c r="J107" i="13" s="1"/>
  <c r="AR107" i="13"/>
  <c r="N107" i="13" s="1"/>
  <c r="AS107" i="13"/>
  <c r="O107" i="13" s="1"/>
  <c r="AT107" i="13"/>
  <c r="P107" i="13" s="1"/>
  <c r="AU107" i="13"/>
  <c r="Q107" i="13" s="1"/>
  <c r="AV107" i="13"/>
  <c r="U107" i="13" s="1"/>
  <c r="AW107" i="13"/>
  <c r="V107" i="13" s="1"/>
  <c r="AX107" i="13"/>
  <c r="W107" i="13" s="1"/>
  <c r="AY107" i="13"/>
  <c r="X107" i="13" s="1"/>
  <c r="AZ107" i="13"/>
  <c r="Y107" i="13" s="1"/>
  <c r="L60" i="11"/>
  <c r="S60" i="11"/>
  <c r="AA60" i="11"/>
  <c r="L62" i="11"/>
  <c r="S62" i="11"/>
  <c r="AA62" i="11"/>
  <c r="L64" i="11"/>
  <c r="S64" i="11"/>
  <c r="AA64" i="11"/>
  <c r="L52" i="11"/>
  <c r="S52" i="11"/>
  <c r="AA52" i="11"/>
  <c r="L53" i="11"/>
  <c r="S53" i="11"/>
  <c r="AA53" i="11"/>
  <c r="L54" i="11"/>
  <c r="S54" i="11"/>
  <c r="AA54" i="11"/>
  <c r="L57" i="11"/>
  <c r="S57" i="11"/>
  <c r="AA57" i="11"/>
  <c r="L58" i="11"/>
  <c r="S58" i="11"/>
  <c r="AA58" i="11"/>
  <c r="L47" i="11"/>
  <c r="S47" i="11"/>
  <c r="AA47" i="11"/>
  <c r="L48" i="11"/>
  <c r="S48" i="11"/>
  <c r="AA48" i="11"/>
  <c r="L49" i="11"/>
  <c r="S49" i="11"/>
  <c r="AA49" i="11"/>
  <c r="L50" i="11"/>
  <c r="S50" i="11"/>
  <c r="AA50" i="11"/>
  <c r="L51" i="11"/>
  <c r="S51" i="11"/>
  <c r="AA51" i="11"/>
  <c r="B90" i="14"/>
  <c r="C90" i="14"/>
  <c r="D90" i="14"/>
  <c r="E90" i="14"/>
  <c r="F90" i="14"/>
  <c r="B93" i="14"/>
  <c r="C93" i="14"/>
  <c r="D93" i="14"/>
  <c r="E93" i="14"/>
  <c r="F93" i="14"/>
  <c r="B94" i="14"/>
  <c r="C94" i="14"/>
  <c r="D94" i="14"/>
  <c r="E94" i="14"/>
  <c r="F94" i="14"/>
  <c r="B96" i="14"/>
  <c r="C96" i="14"/>
  <c r="D96" i="14"/>
  <c r="E96" i="14"/>
  <c r="F96" i="14"/>
  <c r="B98" i="14"/>
  <c r="C98" i="14"/>
  <c r="D98" i="14"/>
  <c r="E98" i="14"/>
  <c r="F98" i="14"/>
  <c r="B100" i="14"/>
  <c r="C100" i="14"/>
  <c r="D100" i="14"/>
  <c r="E100" i="14"/>
  <c r="F100" i="14"/>
  <c r="B87" i="14"/>
  <c r="C87" i="14"/>
  <c r="D87" i="14"/>
  <c r="E87" i="14"/>
  <c r="F87" i="14"/>
  <c r="B88" i="14"/>
  <c r="C88" i="14"/>
  <c r="D88" i="14"/>
  <c r="E88" i="14"/>
  <c r="F88" i="14"/>
  <c r="B89" i="14"/>
  <c r="C89" i="14"/>
  <c r="D89" i="14"/>
  <c r="E89" i="14"/>
  <c r="F89" i="14"/>
  <c r="B83" i="14"/>
  <c r="C83" i="14"/>
  <c r="D83" i="14"/>
  <c r="E83" i="14"/>
  <c r="F83" i="14"/>
  <c r="B84" i="14"/>
  <c r="C84" i="14"/>
  <c r="D84" i="14"/>
  <c r="E84" i="14"/>
  <c r="F84" i="14"/>
  <c r="B85" i="14"/>
  <c r="C85" i="14"/>
  <c r="D85" i="14"/>
  <c r="E85" i="14"/>
  <c r="F85" i="14"/>
  <c r="B86" i="14"/>
  <c r="C86" i="14"/>
  <c r="D86" i="14"/>
  <c r="E86" i="14"/>
  <c r="F86" i="14"/>
  <c r="B89" i="13"/>
  <c r="C89" i="13"/>
  <c r="D89" i="13"/>
  <c r="E89" i="13"/>
  <c r="F89" i="13"/>
  <c r="B90" i="13"/>
  <c r="C90" i="13"/>
  <c r="D90" i="13"/>
  <c r="E90" i="13"/>
  <c r="F90" i="13"/>
  <c r="B93" i="13"/>
  <c r="C93" i="13"/>
  <c r="D93" i="13"/>
  <c r="E93" i="13"/>
  <c r="F93" i="13"/>
  <c r="B94" i="13"/>
  <c r="C94" i="13"/>
  <c r="D94" i="13"/>
  <c r="E94" i="13"/>
  <c r="F94" i="13"/>
  <c r="B96" i="13"/>
  <c r="C96" i="13"/>
  <c r="D96" i="13"/>
  <c r="E96" i="13"/>
  <c r="F96" i="13"/>
  <c r="B98" i="13"/>
  <c r="C98" i="13"/>
  <c r="D98" i="13"/>
  <c r="E98" i="13"/>
  <c r="F98" i="13"/>
  <c r="B100" i="13"/>
  <c r="C100" i="13"/>
  <c r="D100" i="13"/>
  <c r="E100" i="13"/>
  <c r="F100" i="13"/>
  <c r="B86" i="13"/>
  <c r="C86" i="13"/>
  <c r="D86" i="13"/>
  <c r="E86" i="13"/>
  <c r="F86" i="13"/>
  <c r="B87" i="13"/>
  <c r="C87" i="13"/>
  <c r="D87" i="13"/>
  <c r="E87" i="13"/>
  <c r="F87" i="13"/>
  <c r="B88" i="13"/>
  <c r="C88" i="13"/>
  <c r="D88" i="13"/>
  <c r="E88" i="13"/>
  <c r="F88" i="13"/>
  <c r="B83" i="13"/>
  <c r="C83" i="13"/>
  <c r="D83" i="13"/>
  <c r="E83" i="13"/>
  <c r="F83" i="13"/>
  <c r="B84" i="13"/>
  <c r="C84" i="13"/>
  <c r="D84" i="13"/>
  <c r="E84" i="13"/>
  <c r="F84" i="13"/>
  <c r="B85" i="13"/>
  <c r="C85" i="13"/>
  <c r="D85" i="13"/>
  <c r="E85" i="13"/>
  <c r="F85" i="13"/>
  <c r="L18" i="11"/>
  <c r="S18" i="11"/>
  <c r="AA18" i="11"/>
  <c r="B26" i="14"/>
  <c r="C26" i="14"/>
  <c r="D26" i="14"/>
  <c r="E26" i="14"/>
  <c r="F26" i="14"/>
  <c r="B26" i="13"/>
  <c r="C26" i="13"/>
  <c r="D26" i="13"/>
  <c r="E26" i="13"/>
  <c r="F26" i="13"/>
  <c r="H5" i="23"/>
  <c r="K5" i="23" s="1"/>
  <c r="N5" i="23" s="1"/>
  <c r="Q5" i="23" s="1"/>
  <c r="B82" i="14"/>
  <c r="C82" i="14"/>
  <c r="D82" i="14"/>
  <c r="E82" i="14"/>
  <c r="F82" i="14"/>
  <c r="B82" i="13"/>
  <c r="C82" i="13"/>
  <c r="D82" i="13"/>
  <c r="E82" i="13"/>
  <c r="F82" i="13"/>
  <c r="AA46" i="11"/>
  <c r="S46" i="11"/>
  <c r="L46" i="11"/>
  <c r="AA19" i="11"/>
  <c r="H39" i="23"/>
  <c r="I39" i="23"/>
  <c r="K39" i="23"/>
  <c r="L39" i="23"/>
  <c r="N39" i="23"/>
  <c r="O39" i="23"/>
  <c r="O38" i="23"/>
  <c r="N38" i="23"/>
  <c r="L38" i="23"/>
  <c r="K38" i="23"/>
  <c r="H38" i="23"/>
  <c r="I38" i="23"/>
  <c r="AA17" i="11"/>
  <c r="AN16" i="14"/>
  <c r="G16" i="14" s="1"/>
  <c r="O18" i="23"/>
  <c r="N18" i="23"/>
  <c r="L18" i="23"/>
  <c r="K18" i="23"/>
  <c r="I18" i="23"/>
  <c r="H18" i="23"/>
  <c r="O16" i="23"/>
  <c r="N16" i="23"/>
  <c r="L16" i="23"/>
  <c r="K16" i="23"/>
  <c r="I16" i="23"/>
  <c r="H16" i="23"/>
  <c r="O12" i="23"/>
  <c r="N12" i="23"/>
  <c r="L12" i="23"/>
  <c r="K12" i="23"/>
  <c r="I12" i="23"/>
  <c r="H12" i="23"/>
  <c r="O11" i="23"/>
  <c r="N11" i="23"/>
  <c r="L11" i="23"/>
  <c r="K11" i="23"/>
  <c r="I11" i="23"/>
  <c r="H11" i="23"/>
  <c r="O10" i="23"/>
  <c r="N10" i="23"/>
  <c r="L10" i="23"/>
  <c r="K10" i="23"/>
  <c r="I10" i="23"/>
  <c r="H10" i="23"/>
  <c r="O9" i="23"/>
  <c r="N9" i="23"/>
  <c r="L9" i="23"/>
  <c r="K9" i="23"/>
  <c r="I9" i="23"/>
  <c r="H9" i="23"/>
  <c r="O8" i="23"/>
  <c r="N8" i="23"/>
  <c r="L8" i="23"/>
  <c r="K8" i="23"/>
  <c r="I8" i="23"/>
  <c r="H8" i="23"/>
  <c r="F27" i="14"/>
  <c r="E27" i="14"/>
  <c r="D27" i="14"/>
  <c r="C27" i="14"/>
  <c r="B27" i="14"/>
  <c r="F25" i="14"/>
  <c r="E25" i="14"/>
  <c r="D25" i="14"/>
  <c r="C25" i="14"/>
  <c r="B25" i="14"/>
  <c r="F27" i="13"/>
  <c r="E27" i="13"/>
  <c r="D27" i="13"/>
  <c r="C27" i="13"/>
  <c r="B27" i="13"/>
  <c r="F25" i="13"/>
  <c r="E25" i="13"/>
  <c r="D25" i="13"/>
  <c r="C25" i="13"/>
  <c r="B25" i="13"/>
  <c r="S19" i="11"/>
  <c r="L19" i="11"/>
  <c r="S17" i="11"/>
  <c r="L17" i="11"/>
  <c r="F12" i="14"/>
  <c r="E12" i="14"/>
  <c r="D12" i="14"/>
  <c r="C12" i="14"/>
  <c r="B12" i="14"/>
  <c r="F12" i="13"/>
  <c r="E12" i="13"/>
  <c r="D12" i="13"/>
  <c r="C12" i="13"/>
  <c r="B12" i="13"/>
  <c r="AA12" i="11"/>
  <c r="L46" i="21"/>
  <c r="S12" i="11"/>
  <c r="L12" i="11"/>
  <c r="AZ102" i="14"/>
  <c r="Y102" i="14" s="1"/>
  <c r="AY102" i="14"/>
  <c r="X102" i="14" s="1"/>
  <c r="AX102" i="14"/>
  <c r="W102" i="14" s="1"/>
  <c r="AW102" i="14"/>
  <c r="V102" i="14" s="1"/>
  <c r="AV102" i="14"/>
  <c r="U102" i="14" s="1"/>
  <c r="AU102" i="14"/>
  <c r="Q102" i="14" s="1"/>
  <c r="AT102" i="14"/>
  <c r="P102" i="14" s="1"/>
  <c r="AS102" i="14"/>
  <c r="AR102" i="14"/>
  <c r="N102" i="14" s="1"/>
  <c r="AQ102" i="14"/>
  <c r="J102" i="14" s="1"/>
  <c r="AP102" i="14"/>
  <c r="I102" i="14" s="1"/>
  <c r="AO102" i="14"/>
  <c r="H102" i="14" s="1"/>
  <c r="AN102" i="14"/>
  <c r="G102" i="14" s="1"/>
  <c r="AZ154" i="14"/>
  <c r="K190" i="21"/>
  <c r="AY154" i="14"/>
  <c r="AX154" i="14"/>
  <c r="AW154" i="14"/>
  <c r="AV154" i="14"/>
  <c r="AU154" i="14"/>
  <c r="AT154" i="14"/>
  <c r="AS154" i="14"/>
  <c r="AR154" i="14"/>
  <c r="AQ154" i="14"/>
  <c r="AP154" i="14"/>
  <c r="AO154" i="14"/>
  <c r="AN154" i="14"/>
  <c r="AW30" i="14"/>
  <c r="V30" i="14" s="1"/>
  <c r="AX30" i="14"/>
  <c r="W30" i="14" s="1"/>
  <c r="AY30" i="14"/>
  <c r="X30" i="14" s="1"/>
  <c r="AZ30" i="14"/>
  <c r="Y30" i="14" s="1"/>
  <c r="AT31" i="14"/>
  <c r="P31" i="14" s="1"/>
  <c r="AS31" i="14"/>
  <c r="O31" i="14" s="1"/>
  <c r="AR31" i="14"/>
  <c r="N31" i="14" s="1"/>
  <c r="AQ30" i="14"/>
  <c r="J30" i="14" s="1"/>
  <c r="AU30" i="14"/>
  <c r="Q30" i="14" s="1"/>
  <c r="AT30" i="14"/>
  <c r="P30" i="14" s="1"/>
  <c r="AS30" i="14"/>
  <c r="O30" i="14" s="1"/>
  <c r="AR30" i="14"/>
  <c r="N30" i="14" s="1"/>
  <c r="AP30" i="14"/>
  <c r="I30" i="14" s="1"/>
  <c r="AO30" i="14"/>
  <c r="H30" i="14" s="1"/>
  <c r="AN30" i="14"/>
  <c r="G30" i="14" s="1"/>
  <c r="AZ134" i="14"/>
  <c r="Y134" i="14" s="1"/>
  <c r="AY134" i="14"/>
  <c r="X134" i="14" s="1"/>
  <c r="AX134" i="14"/>
  <c r="W134" i="14" s="1"/>
  <c r="AW134" i="14"/>
  <c r="V134" i="14" s="1"/>
  <c r="AV134" i="14"/>
  <c r="U134" i="14" s="1"/>
  <c r="AU134" i="14"/>
  <c r="Q134" i="14" s="1"/>
  <c r="AT134" i="14"/>
  <c r="P134" i="14" s="1"/>
  <c r="AS134" i="14"/>
  <c r="O134" i="14" s="1"/>
  <c r="AR134" i="14"/>
  <c r="N134" i="14" s="1"/>
  <c r="AQ134" i="14"/>
  <c r="J134" i="14" s="1"/>
  <c r="AP134" i="14"/>
  <c r="I134" i="14" s="1"/>
  <c r="AO134" i="14"/>
  <c r="H134" i="14" s="1"/>
  <c r="AN134" i="14"/>
  <c r="G134" i="14" s="1"/>
  <c r="AZ133" i="14"/>
  <c r="Y133" i="14" s="1"/>
  <c r="AY133" i="14"/>
  <c r="X133" i="14" s="1"/>
  <c r="AX133" i="14"/>
  <c r="W133" i="14" s="1"/>
  <c r="AW133" i="14"/>
  <c r="V133" i="14" s="1"/>
  <c r="AV133" i="14"/>
  <c r="U133" i="14" s="1"/>
  <c r="AU133" i="14"/>
  <c r="Q133" i="14" s="1"/>
  <c r="AT133" i="14"/>
  <c r="P133" i="14" s="1"/>
  <c r="AS133" i="14"/>
  <c r="O133" i="14" s="1"/>
  <c r="AR133" i="14"/>
  <c r="N133" i="14" s="1"/>
  <c r="AQ133" i="14"/>
  <c r="J133" i="14" s="1"/>
  <c r="AP133" i="14"/>
  <c r="I133" i="14" s="1"/>
  <c r="AO133" i="14"/>
  <c r="H133" i="14" s="1"/>
  <c r="AN133" i="14"/>
  <c r="G133" i="14" s="1"/>
  <c r="AZ132" i="14"/>
  <c r="Y132" i="14" s="1"/>
  <c r="AY132" i="14"/>
  <c r="X132" i="14" s="1"/>
  <c r="AX132" i="14"/>
  <c r="W132" i="14" s="1"/>
  <c r="AW132" i="14"/>
  <c r="V132" i="14" s="1"/>
  <c r="AV132" i="14"/>
  <c r="U132" i="14" s="1"/>
  <c r="AU132" i="14"/>
  <c r="Q132" i="14" s="1"/>
  <c r="AT132" i="14"/>
  <c r="P132" i="14" s="1"/>
  <c r="AS132" i="14"/>
  <c r="O132" i="14" s="1"/>
  <c r="AR132" i="14"/>
  <c r="N132" i="14" s="1"/>
  <c r="AQ132" i="14"/>
  <c r="J132" i="14" s="1"/>
  <c r="AP132" i="14"/>
  <c r="I132" i="14" s="1"/>
  <c r="AO132" i="14"/>
  <c r="H132" i="14" s="1"/>
  <c r="AN132" i="14"/>
  <c r="G132" i="14" s="1"/>
  <c r="AZ131" i="14"/>
  <c r="Y131" i="14" s="1"/>
  <c r="AY131" i="14"/>
  <c r="X131" i="14" s="1"/>
  <c r="AX131" i="14"/>
  <c r="W131" i="14" s="1"/>
  <c r="AW131" i="14"/>
  <c r="V131" i="14" s="1"/>
  <c r="AV131" i="14"/>
  <c r="U131" i="14" s="1"/>
  <c r="AU131" i="14"/>
  <c r="Q131" i="14" s="1"/>
  <c r="AT131" i="14"/>
  <c r="P131" i="14" s="1"/>
  <c r="AS131" i="14"/>
  <c r="O131" i="14" s="1"/>
  <c r="AR131" i="14"/>
  <c r="N131" i="14" s="1"/>
  <c r="AQ131" i="14"/>
  <c r="J131" i="14" s="1"/>
  <c r="AP131" i="14"/>
  <c r="I131" i="14" s="1"/>
  <c r="AN131" i="14"/>
  <c r="G131" i="14" s="1"/>
  <c r="AO131" i="14"/>
  <c r="H131" i="14" s="1"/>
  <c r="AZ130" i="14"/>
  <c r="Y130" i="14" s="1"/>
  <c r="AY130" i="14"/>
  <c r="X130" i="14" s="1"/>
  <c r="AX130" i="14"/>
  <c r="W130" i="14" s="1"/>
  <c r="AW130" i="14"/>
  <c r="V130" i="14" s="1"/>
  <c r="AV130" i="14"/>
  <c r="U130" i="14" s="1"/>
  <c r="AU130" i="14"/>
  <c r="Q130" i="14" s="1"/>
  <c r="AT130" i="14"/>
  <c r="P130" i="14" s="1"/>
  <c r="AS130" i="14"/>
  <c r="O130" i="14" s="1"/>
  <c r="AR130" i="14"/>
  <c r="N130" i="14" s="1"/>
  <c r="AQ130" i="14"/>
  <c r="J130" i="14" s="1"/>
  <c r="AP130" i="14"/>
  <c r="I130" i="14" s="1"/>
  <c r="AO130" i="14"/>
  <c r="H130" i="14" s="1"/>
  <c r="AN130" i="14"/>
  <c r="G130" i="14" s="1"/>
  <c r="AZ16" i="14"/>
  <c r="Y16" i="14" s="1"/>
  <c r="AY16" i="14"/>
  <c r="X16" i="14" s="1"/>
  <c r="AX16" i="14"/>
  <c r="W16" i="14" s="1"/>
  <c r="AW16" i="14"/>
  <c r="V16" i="14" s="1"/>
  <c r="AV16" i="14"/>
  <c r="U16" i="14" s="1"/>
  <c r="AU16" i="14"/>
  <c r="Q16" i="14" s="1"/>
  <c r="AT16" i="14"/>
  <c r="P16" i="14" s="1"/>
  <c r="AS16" i="14"/>
  <c r="O16" i="14" s="1"/>
  <c r="AR16" i="14"/>
  <c r="N16" i="14" s="1"/>
  <c r="AQ16" i="14"/>
  <c r="J16" i="14" s="1"/>
  <c r="AP16" i="14"/>
  <c r="I16" i="14" s="1"/>
  <c r="AO16" i="14"/>
  <c r="H16" i="14" s="1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Z66" i="14"/>
  <c r="Y66" i="14" s="1"/>
  <c r="Y72" i="14" s="1"/>
  <c r="AY66" i="14"/>
  <c r="X66" i="14" s="1"/>
  <c r="X72" i="14" s="1"/>
  <c r="AX66" i="14"/>
  <c r="AW66" i="14"/>
  <c r="V66" i="14" s="1"/>
  <c r="V72" i="14" s="1"/>
  <c r="AV66" i="14"/>
  <c r="U66" i="14" s="1"/>
  <c r="U72" i="14" s="1"/>
  <c r="AU66" i="14"/>
  <c r="Q66" i="14" s="1"/>
  <c r="Q72" i="14" s="1"/>
  <c r="AT66" i="14"/>
  <c r="P66" i="14" s="1"/>
  <c r="P72" i="14" s="1"/>
  <c r="AS66" i="14"/>
  <c r="O66" i="14" s="1"/>
  <c r="O72" i="14" s="1"/>
  <c r="AR66" i="14"/>
  <c r="N66" i="14" s="1"/>
  <c r="N72" i="14" s="1"/>
  <c r="AQ66" i="14"/>
  <c r="J66" i="14" s="1"/>
  <c r="J72" i="14" s="1"/>
  <c r="AP66" i="14"/>
  <c r="I66" i="14" s="1"/>
  <c r="I72" i="14" s="1"/>
  <c r="AO66" i="14"/>
  <c r="H66" i="14" s="1"/>
  <c r="H72" i="14" s="1"/>
  <c r="AN66" i="14"/>
  <c r="G66" i="14" s="1"/>
  <c r="G72" i="14" s="1"/>
  <c r="AZ65" i="14"/>
  <c r="Y65" i="14" s="1"/>
  <c r="Y71" i="14" s="1"/>
  <c r="AY65" i="14"/>
  <c r="X65" i="14" s="1"/>
  <c r="X71" i="14" s="1"/>
  <c r="AX65" i="14"/>
  <c r="W65" i="14" s="1"/>
  <c r="W71" i="14" s="1"/>
  <c r="AW65" i="14"/>
  <c r="V65" i="14" s="1"/>
  <c r="V71" i="14" s="1"/>
  <c r="AV65" i="14"/>
  <c r="U65" i="14" s="1"/>
  <c r="U71" i="14" s="1"/>
  <c r="AU65" i="14"/>
  <c r="Q65" i="14" s="1"/>
  <c r="Q71" i="14" s="1"/>
  <c r="AT65" i="14"/>
  <c r="P65" i="14" s="1"/>
  <c r="P71" i="14" s="1"/>
  <c r="AS65" i="14"/>
  <c r="O65" i="14" s="1"/>
  <c r="O71" i="14" s="1"/>
  <c r="AR65" i="14"/>
  <c r="N65" i="14" s="1"/>
  <c r="N71" i="14" s="1"/>
  <c r="AQ65" i="14"/>
  <c r="J65" i="14" s="1"/>
  <c r="J71" i="14" s="1"/>
  <c r="AP65" i="14"/>
  <c r="I65" i="14" s="1"/>
  <c r="I71" i="14" s="1"/>
  <c r="AO65" i="14"/>
  <c r="H65" i="14" s="1"/>
  <c r="H71" i="14" s="1"/>
  <c r="AN65" i="14"/>
  <c r="G65" i="14" s="1"/>
  <c r="G71" i="14" s="1"/>
  <c r="Y64" i="14"/>
  <c r="Y70" i="14" s="1"/>
  <c r="X64" i="14"/>
  <c r="X70" i="14" s="1"/>
  <c r="W64" i="14"/>
  <c r="W70" i="14" s="1"/>
  <c r="V64" i="14"/>
  <c r="V70" i="14" s="1"/>
  <c r="U64" i="14"/>
  <c r="U70" i="14" s="1"/>
  <c r="Q64" i="14"/>
  <c r="Q70" i="14" s="1"/>
  <c r="P64" i="14"/>
  <c r="P70" i="14" s="1"/>
  <c r="O64" i="14"/>
  <c r="O70" i="14" s="1"/>
  <c r="N64" i="14"/>
  <c r="N70" i="14" s="1"/>
  <c r="J64" i="14"/>
  <c r="J70" i="14" s="1"/>
  <c r="I64" i="14"/>
  <c r="I70" i="14" s="1"/>
  <c r="H64" i="14"/>
  <c r="H70" i="14" s="1"/>
  <c r="G64" i="14"/>
  <c r="G70" i="14" s="1"/>
  <c r="AZ63" i="14"/>
  <c r="Y63" i="14" s="1"/>
  <c r="Y69" i="14" s="1"/>
  <c r="AY63" i="14"/>
  <c r="X63" i="14" s="1"/>
  <c r="X69" i="14" s="1"/>
  <c r="AX63" i="14"/>
  <c r="W63" i="14" s="1"/>
  <c r="W69" i="14" s="1"/>
  <c r="AW63" i="14"/>
  <c r="V63" i="14" s="1"/>
  <c r="V69" i="14" s="1"/>
  <c r="AV63" i="14"/>
  <c r="U63" i="14" s="1"/>
  <c r="U69" i="14" s="1"/>
  <c r="AU63" i="14"/>
  <c r="Q63" i="14" s="1"/>
  <c r="Q69" i="14" s="1"/>
  <c r="AT63" i="14"/>
  <c r="P63" i="14" s="1"/>
  <c r="P69" i="14" s="1"/>
  <c r="AS63" i="14"/>
  <c r="O63" i="14" s="1"/>
  <c r="O69" i="14" s="1"/>
  <c r="AR63" i="14"/>
  <c r="N63" i="14" s="1"/>
  <c r="N69" i="14" s="1"/>
  <c r="AQ63" i="14"/>
  <c r="J63" i="14" s="1"/>
  <c r="AP63" i="14"/>
  <c r="I63" i="14" s="1"/>
  <c r="AO63" i="14"/>
  <c r="H63" i="14" s="1"/>
  <c r="H69" i="14" s="1"/>
  <c r="AN63" i="14"/>
  <c r="G63" i="14" s="1"/>
  <c r="AZ62" i="14"/>
  <c r="Y62" i="14" s="1"/>
  <c r="Y68" i="14" s="1"/>
  <c r="AY62" i="14"/>
  <c r="X62" i="14" s="1"/>
  <c r="X68" i="14" s="1"/>
  <c r="AX62" i="14"/>
  <c r="W62" i="14" s="1"/>
  <c r="W68" i="14" s="1"/>
  <c r="AW62" i="14"/>
  <c r="V62" i="14" s="1"/>
  <c r="V68" i="14" s="1"/>
  <c r="AV62" i="14"/>
  <c r="U62" i="14" s="1"/>
  <c r="U68" i="14" s="1"/>
  <c r="AU62" i="14"/>
  <c r="Q62" i="14" s="1"/>
  <c r="Q68" i="14" s="1"/>
  <c r="AT62" i="14"/>
  <c r="P62" i="14" s="1"/>
  <c r="P68" i="14" s="1"/>
  <c r="AS62" i="14"/>
  <c r="O62" i="14" s="1"/>
  <c r="O68" i="14" s="1"/>
  <c r="AR62" i="14"/>
  <c r="N62" i="14" s="1"/>
  <c r="N68" i="14" s="1"/>
  <c r="AQ62" i="14"/>
  <c r="J62" i="14" s="1"/>
  <c r="AP62" i="14"/>
  <c r="I62" i="14" s="1"/>
  <c r="AO62" i="14"/>
  <c r="H62" i="14" s="1"/>
  <c r="H68" i="14" s="1"/>
  <c r="AN62" i="14"/>
  <c r="G62" i="14" s="1"/>
  <c r="AZ61" i="14"/>
  <c r="Y61" i="14" s="1"/>
  <c r="Y67" i="14" s="1"/>
  <c r="AY61" i="14"/>
  <c r="X61" i="14" s="1"/>
  <c r="X67" i="14" s="1"/>
  <c r="AX61" i="14"/>
  <c r="W61" i="14" s="1"/>
  <c r="W67" i="14" s="1"/>
  <c r="AW61" i="14"/>
  <c r="V61" i="14" s="1"/>
  <c r="V67" i="14" s="1"/>
  <c r="AV61" i="14"/>
  <c r="U61" i="14" s="1"/>
  <c r="U67" i="14" s="1"/>
  <c r="AU61" i="14"/>
  <c r="Q61" i="14" s="1"/>
  <c r="Q67" i="14" s="1"/>
  <c r="AT61" i="14"/>
  <c r="P61" i="14" s="1"/>
  <c r="P67" i="14" s="1"/>
  <c r="AS61" i="14"/>
  <c r="O61" i="14" s="1"/>
  <c r="O67" i="14" s="1"/>
  <c r="AR61" i="14"/>
  <c r="N61" i="14" s="1"/>
  <c r="N67" i="14" s="1"/>
  <c r="AQ61" i="14"/>
  <c r="J61" i="14" s="1"/>
  <c r="AP61" i="14"/>
  <c r="I61" i="14" s="1"/>
  <c r="AO61" i="14"/>
  <c r="H61" i="14" s="1"/>
  <c r="H67" i="14" s="1"/>
  <c r="AN61" i="14"/>
  <c r="G61" i="14" s="1"/>
  <c r="Y105" i="13"/>
  <c r="X105" i="13"/>
  <c r="W105" i="13"/>
  <c r="V105" i="13"/>
  <c r="U105" i="13"/>
  <c r="Q105" i="13"/>
  <c r="P105" i="13"/>
  <c r="O105" i="13"/>
  <c r="J105" i="13"/>
  <c r="I105" i="13"/>
  <c r="H105" i="13"/>
  <c r="G105" i="13"/>
  <c r="Y104" i="13"/>
  <c r="X104" i="13"/>
  <c r="W104" i="13"/>
  <c r="V104" i="13"/>
  <c r="U104" i="13"/>
  <c r="Q104" i="13"/>
  <c r="P104" i="13"/>
  <c r="O104" i="13"/>
  <c r="N104" i="13"/>
  <c r="J104" i="13"/>
  <c r="I104" i="13"/>
  <c r="H104" i="13"/>
  <c r="G104" i="13"/>
  <c r="Y103" i="13"/>
  <c r="X103" i="13"/>
  <c r="W103" i="13"/>
  <c r="V103" i="13"/>
  <c r="U103" i="13"/>
  <c r="Q103" i="13"/>
  <c r="P103" i="13"/>
  <c r="O103" i="13"/>
  <c r="N103" i="13"/>
  <c r="J103" i="13"/>
  <c r="I103" i="13"/>
  <c r="H103" i="13"/>
  <c r="G103" i="13"/>
  <c r="Y102" i="13"/>
  <c r="X102" i="13"/>
  <c r="W102" i="13"/>
  <c r="V102" i="13"/>
  <c r="U102" i="13"/>
  <c r="Q102" i="13"/>
  <c r="P102" i="13"/>
  <c r="O102" i="13"/>
  <c r="N102" i="13"/>
  <c r="J102" i="13"/>
  <c r="I102" i="13"/>
  <c r="H102" i="13"/>
  <c r="G102" i="13"/>
  <c r="AZ31" i="13"/>
  <c r="Y31" i="13" s="1"/>
  <c r="AY31" i="13"/>
  <c r="X31" i="13" s="1"/>
  <c r="AX31" i="13"/>
  <c r="W31" i="13" s="1"/>
  <c r="AX30" i="13"/>
  <c r="W30" i="13" s="1"/>
  <c r="AW31" i="13"/>
  <c r="V31" i="13" s="1"/>
  <c r="AV31" i="13"/>
  <c r="U31" i="13" s="1"/>
  <c r="AU31" i="13"/>
  <c r="Q31" i="13" s="1"/>
  <c r="AT31" i="13"/>
  <c r="P31" i="13" s="1"/>
  <c r="AS31" i="13"/>
  <c r="O31" i="13" s="1"/>
  <c r="AR31" i="13"/>
  <c r="N31" i="13" s="1"/>
  <c r="AQ31" i="13"/>
  <c r="J31" i="13" s="1"/>
  <c r="AP31" i="13"/>
  <c r="I31" i="13" s="1"/>
  <c r="AO31" i="13"/>
  <c r="H31" i="13" s="1"/>
  <c r="AN31" i="13"/>
  <c r="G31" i="13" s="1"/>
  <c r="AZ30" i="13"/>
  <c r="Y30" i="13" s="1"/>
  <c r="AY30" i="13"/>
  <c r="X30" i="13" s="1"/>
  <c r="AV30" i="13"/>
  <c r="U30" i="13" s="1"/>
  <c r="AW30" i="13"/>
  <c r="V30" i="13" s="1"/>
  <c r="AU30" i="13"/>
  <c r="Q30" i="13" s="1"/>
  <c r="AT30" i="13"/>
  <c r="P30" i="13" s="1"/>
  <c r="AS30" i="13"/>
  <c r="O30" i="13" s="1"/>
  <c r="AR30" i="13"/>
  <c r="N30" i="13" s="1"/>
  <c r="AQ30" i="13"/>
  <c r="J30" i="13" s="1"/>
  <c r="AP30" i="13"/>
  <c r="I30" i="13" s="1"/>
  <c r="AO30" i="13"/>
  <c r="H30" i="13" s="1"/>
  <c r="AN30" i="13"/>
  <c r="AZ134" i="13"/>
  <c r="Y134" i="13" s="1"/>
  <c r="AY134" i="13"/>
  <c r="X134" i="13" s="1"/>
  <c r="AX134" i="13"/>
  <c r="W134" i="13" s="1"/>
  <c r="AW134" i="13"/>
  <c r="V134" i="13" s="1"/>
  <c r="AV134" i="13"/>
  <c r="U134" i="13" s="1"/>
  <c r="AU134" i="13"/>
  <c r="Q134" i="13" s="1"/>
  <c r="AT134" i="13"/>
  <c r="P134" i="13" s="1"/>
  <c r="AS134" i="13"/>
  <c r="O134" i="13" s="1"/>
  <c r="AR134" i="13"/>
  <c r="N134" i="13" s="1"/>
  <c r="AQ134" i="13"/>
  <c r="J134" i="13" s="1"/>
  <c r="AP134" i="13"/>
  <c r="I134" i="13" s="1"/>
  <c r="AO134" i="13"/>
  <c r="H134" i="13" s="1"/>
  <c r="AN134" i="13"/>
  <c r="G134" i="13" s="1"/>
  <c r="AZ133" i="13"/>
  <c r="Y133" i="13" s="1"/>
  <c r="AY133" i="13"/>
  <c r="X133" i="13" s="1"/>
  <c r="AX133" i="13"/>
  <c r="W133" i="13" s="1"/>
  <c r="AV133" i="13"/>
  <c r="U133" i="13" s="1"/>
  <c r="AW133" i="13"/>
  <c r="V133" i="13" s="1"/>
  <c r="AU133" i="13"/>
  <c r="Q133" i="13" s="1"/>
  <c r="AT133" i="13"/>
  <c r="P133" i="13" s="1"/>
  <c r="AR133" i="13"/>
  <c r="N133" i="13" s="1"/>
  <c r="AQ133" i="13"/>
  <c r="J133" i="13" s="1"/>
  <c r="AP133" i="13"/>
  <c r="I133" i="13" s="1"/>
  <c r="AO133" i="13"/>
  <c r="H133" i="13" s="1"/>
  <c r="AN133" i="13"/>
  <c r="G133" i="13" s="1"/>
  <c r="AZ132" i="13"/>
  <c r="Y132" i="13" s="1"/>
  <c r="AY132" i="13"/>
  <c r="X132" i="13" s="1"/>
  <c r="AX132" i="13"/>
  <c r="W132" i="13" s="1"/>
  <c r="AW132" i="13"/>
  <c r="V132" i="13" s="1"/>
  <c r="AV132" i="13"/>
  <c r="U132" i="13" s="1"/>
  <c r="AU132" i="13"/>
  <c r="Q132" i="13" s="1"/>
  <c r="AT132" i="13"/>
  <c r="P132" i="13" s="1"/>
  <c r="AS132" i="13"/>
  <c r="O132" i="13" s="1"/>
  <c r="AR132" i="13"/>
  <c r="N132" i="13" s="1"/>
  <c r="AQ132" i="13"/>
  <c r="J132" i="13" s="1"/>
  <c r="AN132" i="13"/>
  <c r="G132" i="13" s="1"/>
  <c r="AO132" i="13"/>
  <c r="H132" i="13" s="1"/>
  <c r="AP132" i="13"/>
  <c r="I132" i="13" s="1"/>
  <c r="AZ131" i="13"/>
  <c r="Y131" i="13" s="1"/>
  <c r="AY131" i="13"/>
  <c r="X131" i="13" s="1"/>
  <c r="AX131" i="13"/>
  <c r="W131" i="13" s="1"/>
  <c r="AW131" i="13"/>
  <c r="V131" i="13" s="1"/>
  <c r="AV131" i="13"/>
  <c r="U131" i="13" s="1"/>
  <c r="AU131" i="13"/>
  <c r="Q131" i="13" s="1"/>
  <c r="AT131" i="13"/>
  <c r="P131" i="13" s="1"/>
  <c r="AS131" i="13"/>
  <c r="O131" i="13" s="1"/>
  <c r="AR131" i="13"/>
  <c r="N131" i="13" s="1"/>
  <c r="AQ131" i="13"/>
  <c r="J131" i="13" s="1"/>
  <c r="AP131" i="13"/>
  <c r="I131" i="13" s="1"/>
  <c r="AO131" i="13"/>
  <c r="H131" i="13" s="1"/>
  <c r="AN131" i="13"/>
  <c r="G131" i="13" s="1"/>
  <c r="AZ130" i="13"/>
  <c r="AY130" i="13"/>
  <c r="AX130" i="13"/>
  <c r="AW130" i="13"/>
  <c r="AV130" i="13"/>
  <c r="AU130" i="13"/>
  <c r="AT130" i="13"/>
  <c r="AS130" i="13"/>
  <c r="AR130" i="13"/>
  <c r="AQ130" i="13"/>
  <c r="AP130" i="13"/>
  <c r="AO130" i="13"/>
  <c r="AN130" i="13"/>
  <c r="G130" i="13" s="1"/>
  <c r="AZ16" i="13"/>
  <c r="Y16" i="13" s="1"/>
  <c r="AY16" i="13"/>
  <c r="X16" i="13" s="1"/>
  <c r="AX16" i="13"/>
  <c r="W16" i="13" s="1"/>
  <c r="AX15" i="13"/>
  <c r="AW16" i="13"/>
  <c r="V16" i="13" s="1"/>
  <c r="AV16" i="13"/>
  <c r="U16" i="13" s="1"/>
  <c r="AU16" i="13"/>
  <c r="Q16" i="13" s="1"/>
  <c r="AT16" i="13"/>
  <c r="P16" i="13" s="1"/>
  <c r="AT15" i="13"/>
  <c r="AS16" i="13"/>
  <c r="O16" i="13" s="1"/>
  <c r="AR16" i="13"/>
  <c r="N16" i="13" s="1"/>
  <c r="AQ16" i="13"/>
  <c r="J16" i="13" s="1"/>
  <c r="AP16" i="13"/>
  <c r="I16" i="13" s="1"/>
  <c r="AN16" i="13"/>
  <c r="G16" i="13" s="1"/>
  <c r="AO16" i="13"/>
  <c r="H16" i="13" s="1"/>
  <c r="AZ15" i="13"/>
  <c r="AY15" i="13"/>
  <c r="AW15" i="13"/>
  <c r="AV15" i="13"/>
  <c r="AU15" i="13"/>
  <c r="AS15" i="13"/>
  <c r="AR15" i="13"/>
  <c r="AQ15" i="13"/>
  <c r="AP15" i="13"/>
  <c r="AO15" i="13"/>
  <c r="AN15" i="13"/>
  <c r="AZ66" i="13"/>
  <c r="Y66" i="13" s="1"/>
  <c r="Y72" i="13" s="1"/>
  <c r="AY66" i="13"/>
  <c r="X66" i="13" s="1"/>
  <c r="X72" i="13" s="1"/>
  <c r="AX66" i="13"/>
  <c r="W66" i="13" s="1"/>
  <c r="W72" i="13" s="1"/>
  <c r="AW66" i="13"/>
  <c r="V66" i="13" s="1"/>
  <c r="V72" i="13" s="1"/>
  <c r="AV66" i="13"/>
  <c r="U66" i="13" s="1"/>
  <c r="U72" i="13" s="1"/>
  <c r="AU66" i="13"/>
  <c r="Q66" i="13" s="1"/>
  <c r="AT66" i="13"/>
  <c r="P66" i="13" s="1"/>
  <c r="P72" i="13" s="1"/>
  <c r="AS66" i="13"/>
  <c r="O66" i="13" s="1"/>
  <c r="O72" i="13" s="1"/>
  <c r="AR66" i="13"/>
  <c r="N66" i="13" s="1"/>
  <c r="N72" i="13" s="1"/>
  <c r="AQ66" i="13"/>
  <c r="J66" i="13" s="1"/>
  <c r="J72" i="13" s="1"/>
  <c r="AP66" i="13"/>
  <c r="I66" i="13" s="1"/>
  <c r="I72" i="13" s="1"/>
  <c r="AO66" i="13"/>
  <c r="H66" i="13" s="1"/>
  <c r="H72" i="13" s="1"/>
  <c r="AN66" i="13"/>
  <c r="G66" i="13" s="1"/>
  <c r="Y65" i="13"/>
  <c r="Y71" i="13" s="1"/>
  <c r="X65" i="13"/>
  <c r="X71" i="13" s="1"/>
  <c r="W65" i="13"/>
  <c r="W71" i="13" s="1"/>
  <c r="V65" i="13"/>
  <c r="V71" i="13" s="1"/>
  <c r="U65" i="13"/>
  <c r="U71" i="13" s="1"/>
  <c r="Q65" i="13"/>
  <c r="Q71" i="13" s="1"/>
  <c r="P65" i="13"/>
  <c r="P71" i="13" s="1"/>
  <c r="O65" i="13"/>
  <c r="O71" i="13" s="1"/>
  <c r="N65" i="13"/>
  <c r="N71" i="13" s="1"/>
  <c r="J65" i="13"/>
  <c r="J71" i="13" s="1"/>
  <c r="I65" i="13"/>
  <c r="I71" i="13" s="1"/>
  <c r="H65" i="13"/>
  <c r="H71" i="13" s="1"/>
  <c r="G65" i="13"/>
  <c r="G71" i="13" s="1"/>
  <c r="Y64" i="13"/>
  <c r="Y70" i="13" s="1"/>
  <c r="X64" i="13"/>
  <c r="X70" i="13" s="1"/>
  <c r="W64" i="13"/>
  <c r="W70" i="13" s="1"/>
  <c r="V64" i="13"/>
  <c r="V70" i="13" s="1"/>
  <c r="U64" i="13"/>
  <c r="U70" i="13" s="1"/>
  <c r="Q64" i="13"/>
  <c r="Q70" i="13" s="1"/>
  <c r="P64" i="13"/>
  <c r="P70" i="13" s="1"/>
  <c r="O64" i="13"/>
  <c r="O70" i="13" s="1"/>
  <c r="N64" i="13"/>
  <c r="N70" i="13" s="1"/>
  <c r="J64" i="13"/>
  <c r="I64" i="13"/>
  <c r="G64" i="13"/>
  <c r="G70" i="13" s="1"/>
  <c r="H64" i="13"/>
  <c r="H70" i="13" s="1"/>
  <c r="Y63" i="13"/>
  <c r="X63" i="13"/>
  <c r="W63" i="13"/>
  <c r="V63" i="13"/>
  <c r="U63" i="13"/>
  <c r="Q63" i="13"/>
  <c r="P63" i="13"/>
  <c r="O63" i="13"/>
  <c r="N63" i="13"/>
  <c r="J63" i="13"/>
  <c r="I63" i="13"/>
  <c r="H63" i="13"/>
  <c r="G63" i="13"/>
  <c r="G69" i="13" s="1"/>
  <c r="Y62" i="13"/>
  <c r="Y68" i="13" s="1"/>
  <c r="X62" i="13"/>
  <c r="X68" i="13" s="1"/>
  <c r="W62" i="13"/>
  <c r="W68" i="13" s="1"/>
  <c r="V62" i="13"/>
  <c r="V68" i="13" s="1"/>
  <c r="U62" i="13"/>
  <c r="U68" i="13" s="1"/>
  <c r="Q62" i="13"/>
  <c r="Q68" i="13" s="1"/>
  <c r="P62" i="13"/>
  <c r="P68" i="13" s="1"/>
  <c r="O62" i="13"/>
  <c r="O68" i="13" s="1"/>
  <c r="N62" i="13"/>
  <c r="N68" i="13" s="1"/>
  <c r="J62" i="13"/>
  <c r="I62" i="13"/>
  <c r="H62" i="13"/>
  <c r="G62" i="13"/>
  <c r="G68" i="13" s="1"/>
  <c r="AZ61" i="13"/>
  <c r="Y61" i="13" s="1"/>
  <c r="AY61" i="13"/>
  <c r="X61" i="13" s="1"/>
  <c r="AX61" i="13"/>
  <c r="W61" i="13" s="1"/>
  <c r="AW61" i="13"/>
  <c r="V61" i="13" s="1"/>
  <c r="AV61" i="13"/>
  <c r="U61" i="13" s="1"/>
  <c r="AU61" i="13"/>
  <c r="Q61" i="13" s="1"/>
  <c r="AT61" i="13"/>
  <c r="P61" i="13" s="1"/>
  <c r="AS61" i="13"/>
  <c r="O61" i="13" s="1"/>
  <c r="AR61" i="13"/>
  <c r="N61" i="13" s="1"/>
  <c r="AQ61" i="13"/>
  <c r="J61" i="13" s="1"/>
  <c r="AP61" i="13"/>
  <c r="I61" i="13" s="1"/>
  <c r="AO61" i="13"/>
  <c r="H61" i="13" s="1"/>
  <c r="AN61" i="13"/>
  <c r="G61" i="13" s="1"/>
  <c r="N70" i="21"/>
  <c r="M70" i="21"/>
  <c r="L70" i="21"/>
  <c r="K70" i="21"/>
  <c r="J70" i="21"/>
  <c r="I70" i="21"/>
  <c r="I69" i="21"/>
  <c r="H70" i="21"/>
  <c r="G70" i="21"/>
  <c r="F70" i="21"/>
  <c r="E70" i="21"/>
  <c r="D70" i="21"/>
  <c r="C70" i="21"/>
  <c r="N69" i="21"/>
  <c r="M69" i="21"/>
  <c r="L69" i="21"/>
  <c r="K69" i="21"/>
  <c r="J69" i="21"/>
  <c r="H69" i="21"/>
  <c r="G69" i="21"/>
  <c r="F69" i="21"/>
  <c r="E69" i="21"/>
  <c r="D69" i="21"/>
  <c r="C69" i="21"/>
  <c r="C60" i="21"/>
  <c r="O60" i="21"/>
  <c r="N60" i="21"/>
  <c r="M60" i="21"/>
  <c r="L60" i="21"/>
  <c r="K60" i="21"/>
  <c r="J60" i="21"/>
  <c r="G60" i="21"/>
  <c r="H60" i="21"/>
  <c r="I60" i="21"/>
  <c r="F60" i="21"/>
  <c r="E60" i="21"/>
  <c r="D60" i="21"/>
  <c r="O56" i="21"/>
  <c r="N56" i="21"/>
  <c r="K56" i="21"/>
  <c r="L56" i="21"/>
  <c r="M56" i="21"/>
  <c r="M55" i="21"/>
  <c r="J56" i="21"/>
  <c r="G56" i="21"/>
  <c r="H56" i="21"/>
  <c r="I56" i="21"/>
  <c r="F56" i="21"/>
  <c r="C56" i="21"/>
  <c r="D56" i="21"/>
  <c r="E56" i="21"/>
  <c r="O55" i="21"/>
  <c r="N55" i="21"/>
  <c r="L55" i="21"/>
  <c r="K55" i="21"/>
  <c r="J55" i="21"/>
  <c r="I55" i="21"/>
  <c r="H55" i="21"/>
  <c r="G55" i="21"/>
  <c r="F55" i="21"/>
  <c r="E55" i="21"/>
  <c r="C55" i="21"/>
  <c r="D55" i="21"/>
  <c r="O49" i="21"/>
  <c r="O48" i="21"/>
  <c r="N49" i="21"/>
  <c r="M49" i="21"/>
  <c r="L49" i="21"/>
  <c r="L48" i="21"/>
  <c r="K49" i="21"/>
  <c r="J49" i="21"/>
  <c r="I49" i="21"/>
  <c r="H49" i="21"/>
  <c r="G49" i="21"/>
  <c r="G48" i="21"/>
  <c r="F49" i="21"/>
  <c r="E49" i="21"/>
  <c r="D49" i="21"/>
  <c r="C49" i="21"/>
  <c r="N48" i="21"/>
  <c r="M48" i="21"/>
  <c r="K48" i="21"/>
  <c r="J48" i="21"/>
  <c r="I48" i="21"/>
  <c r="H48" i="21"/>
  <c r="F48" i="21"/>
  <c r="E48" i="21"/>
  <c r="D48" i="21"/>
  <c r="C48" i="21"/>
  <c r="O64" i="21"/>
  <c r="N64" i="21"/>
  <c r="N62" i="21"/>
  <c r="N63" i="21"/>
  <c r="M64" i="21"/>
  <c r="M62" i="21"/>
  <c r="M63" i="21"/>
  <c r="L64" i="21"/>
  <c r="K64" i="21"/>
  <c r="J64" i="21"/>
  <c r="I64" i="21"/>
  <c r="H64" i="21"/>
  <c r="G64" i="21"/>
  <c r="F64" i="21"/>
  <c r="E64" i="21"/>
  <c r="D64" i="21"/>
  <c r="C64" i="21"/>
  <c r="O63" i="21"/>
  <c r="L63" i="21"/>
  <c r="K63" i="21"/>
  <c r="J63" i="21"/>
  <c r="I63" i="21"/>
  <c r="H63" i="21"/>
  <c r="G63" i="21"/>
  <c r="F63" i="21"/>
  <c r="E63" i="21"/>
  <c r="D63" i="21"/>
  <c r="C63" i="21"/>
  <c r="O62" i="21"/>
  <c r="L62" i="21"/>
  <c r="K62" i="21"/>
  <c r="J62" i="21"/>
  <c r="I62" i="21"/>
  <c r="H62" i="21"/>
  <c r="G62" i="21"/>
  <c r="F62" i="21"/>
  <c r="E62" i="21"/>
  <c r="D62" i="21"/>
  <c r="O46" i="21"/>
  <c r="N46" i="21"/>
  <c r="M46" i="21"/>
  <c r="K46" i="21"/>
  <c r="J46" i="21"/>
  <c r="I46" i="21"/>
  <c r="H46" i="21"/>
  <c r="G46" i="21"/>
  <c r="F46" i="21"/>
  <c r="E46" i="21"/>
  <c r="D46" i="21"/>
  <c r="C46" i="21"/>
  <c r="O45" i="21"/>
  <c r="N45" i="21"/>
  <c r="M45" i="21"/>
  <c r="L45" i="21"/>
  <c r="K45" i="21"/>
  <c r="J45" i="21"/>
  <c r="I45" i="21"/>
  <c r="H45" i="21"/>
  <c r="G45" i="21"/>
  <c r="F45" i="21"/>
  <c r="E45" i="21"/>
  <c r="D45" i="21"/>
  <c r="C45" i="21"/>
  <c r="C190" i="21"/>
  <c r="K204" i="21"/>
  <c r="G204" i="21"/>
  <c r="AR113" i="13" s="1"/>
  <c r="C204" i="21"/>
  <c r="AN113" i="14" s="1"/>
  <c r="O33" i="23"/>
  <c r="O35" i="23"/>
  <c r="O37" i="23"/>
  <c r="O40" i="23"/>
  <c r="N33" i="23"/>
  <c r="L33" i="23"/>
  <c r="K33" i="23"/>
  <c r="I33" i="23"/>
  <c r="H33" i="23"/>
  <c r="K203" i="21"/>
  <c r="L203" i="21" s="1"/>
  <c r="AW112" i="13" s="1"/>
  <c r="G203" i="21"/>
  <c r="AR112" i="14" s="1"/>
  <c r="C203" i="21"/>
  <c r="D203" i="21" s="1"/>
  <c r="AO112" i="13" s="1"/>
  <c r="K200" i="21"/>
  <c r="AV109" i="14" s="1"/>
  <c r="G200" i="21"/>
  <c r="AR109" i="14" s="1"/>
  <c r="C200" i="21"/>
  <c r="AN109" i="13" s="1"/>
  <c r="K199" i="21"/>
  <c r="L199" i="21" s="1"/>
  <c r="M199" i="21" s="1"/>
  <c r="N199" i="21" s="1"/>
  <c r="AY108" i="13" s="1"/>
  <c r="G199" i="21"/>
  <c r="AR108" i="14" s="1"/>
  <c r="C199" i="21"/>
  <c r="AN108" i="14" s="1"/>
  <c r="A59" i="17"/>
  <c r="K4" i="2"/>
  <c r="K5" i="2"/>
  <c r="O7" i="23"/>
  <c r="N7" i="23"/>
  <c r="L7" i="23"/>
  <c r="K7" i="23"/>
  <c r="I7" i="23"/>
  <c r="H7" i="23"/>
  <c r="AA8" i="11"/>
  <c r="S8" i="11"/>
  <c r="L8" i="11"/>
  <c r="F8" i="14"/>
  <c r="E8" i="14"/>
  <c r="D8" i="14"/>
  <c r="C8" i="14"/>
  <c r="B8" i="14"/>
  <c r="F8" i="13"/>
  <c r="E8" i="13"/>
  <c r="D8" i="13"/>
  <c r="C8" i="13"/>
  <c r="B8" i="13"/>
  <c r="Y4" i="11"/>
  <c r="X4" i="11"/>
  <c r="W4" i="11"/>
  <c r="V4" i="11"/>
  <c r="U4" i="11"/>
  <c r="Q4" i="11"/>
  <c r="P4" i="11"/>
  <c r="O4" i="11"/>
  <c r="N4" i="11"/>
  <c r="J4" i="11"/>
  <c r="I4" i="11"/>
  <c r="H4" i="11"/>
  <c r="G4" i="11"/>
  <c r="N40" i="23"/>
  <c r="L40" i="23"/>
  <c r="K40" i="23"/>
  <c r="I40" i="23"/>
  <c r="H40" i="23"/>
  <c r="N37" i="23"/>
  <c r="L37" i="23"/>
  <c r="K37" i="23"/>
  <c r="H37" i="23"/>
  <c r="I37" i="23"/>
  <c r="N35" i="23"/>
  <c r="L35" i="23"/>
  <c r="K35" i="23"/>
  <c r="I35" i="23"/>
  <c r="H35" i="23"/>
  <c r="F124" i="14"/>
  <c r="E124" i="14"/>
  <c r="D124" i="14"/>
  <c r="C124" i="14"/>
  <c r="B124" i="14"/>
  <c r="F124" i="13"/>
  <c r="E124" i="13"/>
  <c r="D124" i="13"/>
  <c r="C124" i="13"/>
  <c r="B124" i="13"/>
  <c r="AA68" i="11"/>
  <c r="AA142" i="11" s="1"/>
  <c r="S68" i="11"/>
  <c r="S142" i="11" s="1"/>
  <c r="L68" i="11"/>
  <c r="L142" i="11" s="1"/>
  <c r="R346" i="18"/>
  <c r="R347" i="18" s="1"/>
  <c r="O19" i="23"/>
  <c r="N19" i="23"/>
  <c r="L19" i="23"/>
  <c r="K19" i="23"/>
  <c r="H19" i="23"/>
  <c r="I19" i="23"/>
  <c r="AA15" i="11"/>
  <c r="AA123" i="11" s="1"/>
  <c r="S15" i="11"/>
  <c r="S123" i="11" s="1"/>
  <c r="L15" i="11"/>
  <c r="L123" i="11" s="1"/>
  <c r="F23" i="14"/>
  <c r="E23" i="14"/>
  <c r="D23" i="14"/>
  <c r="C23" i="14"/>
  <c r="B23" i="14"/>
  <c r="F23" i="13"/>
  <c r="E23" i="13"/>
  <c r="D23" i="13"/>
  <c r="C23" i="13"/>
  <c r="B23" i="13"/>
  <c r="O15" i="23"/>
  <c r="N15" i="23"/>
  <c r="L15" i="23"/>
  <c r="K15" i="23"/>
  <c r="I15" i="23"/>
  <c r="H15" i="23"/>
  <c r="F28" i="14"/>
  <c r="E28" i="14"/>
  <c r="D28" i="14"/>
  <c r="C28" i="14"/>
  <c r="B28" i="14"/>
  <c r="F28" i="13"/>
  <c r="E28" i="13"/>
  <c r="D28" i="13"/>
  <c r="C28" i="13"/>
  <c r="B28" i="13"/>
  <c r="AA20" i="11"/>
  <c r="S20" i="11"/>
  <c r="L20" i="11"/>
  <c r="O14" i="23"/>
  <c r="N14" i="23"/>
  <c r="L14" i="23"/>
  <c r="K14" i="23"/>
  <c r="I14" i="23"/>
  <c r="H14" i="23"/>
  <c r="K2" i="2"/>
  <c r="K3" i="2"/>
  <c r="AM35" i="13"/>
  <c r="A19" i="18"/>
  <c r="F24" i="14"/>
  <c r="E24" i="14"/>
  <c r="D24" i="14"/>
  <c r="C24" i="14"/>
  <c r="B24" i="14"/>
  <c r="F24" i="13"/>
  <c r="E24" i="13"/>
  <c r="D24" i="13"/>
  <c r="C24" i="13"/>
  <c r="B24" i="13"/>
  <c r="AA16" i="11"/>
  <c r="S16" i="11"/>
  <c r="L16" i="11"/>
  <c r="G186" i="21"/>
  <c r="K186" i="21"/>
  <c r="AV33" i="14" s="1"/>
  <c r="C186" i="21"/>
  <c r="AN33" i="13" s="1"/>
  <c r="G190" i="21"/>
  <c r="F152" i="14"/>
  <c r="E152" i="14"/>
  <c r="D152" i="14"/>
  <c r="C152" i="14"/>
  <c r="B152" i="14"/>
  <c r="AA76" i="11"/>
  <c r="S76" i="11"/>
  <c r="L76" i="11"/>
  <c r="F13" i="14"/>
  <c r="E13" i="14"/>
  <c r="D13" i="14"/>
  <c r="C13" i="14"/>
  <c r="B13" i="14"/>
  <c r="F11" i="14"/>
  <c r="E11" i="14"/>
  <c r="D11" i="14"/>
  <c r="C11" i="14"/>
  <c r="B11" i="14"/>
  <c r="F10" i="14"/>
  <c r="E10" i="14"/>
  <c r="D10" i="14"/>
  <c r="C10" i="14"/>
  <c r="B10" i="14"/>
  <c r="F9" i="14"/>
  <c r="E9" i="14"/>
  <c r="D9" i="14"/>
  <c r="C9" i="14"/>
  <c r="B9" i="14"/>
  <c r="F13" i="13"/>
  <c r="E13" i="13"/>
  <c r="D13" i="13"/>
  <c r="C13" i="13"/>
  <c r="B13" i="13"/>
  <c r="F11" i="13"/>
  <c r="E11" i="13"/>
  <c r="D11" i="13"/>
  <c r="C11" i="13"/>
  <c r="B11" i="13"/>
  <c r="F10" i="13"/>
  <c r="E10" i="13"/>
  <c r="D10" i="13"/>
  <c r="C10" i="13"/>
  <c r="B10" i="13"/>
  <c r="AA13" i="11"/>
  <c r="S13" i="11"/>
  <c r="L13" i="11"/>
  <c r="AA11" i="11"/>
  <c r="S11" i="11"/>
  <c r="L11" i="11"/>
  <c r="AA10" i="11"/>
  <c r="S10" i="11"/>
  <c r="L10" i="11"/>
  <c r="E347" i="18"/>
  <c r="Q347" i="18"/>
  <c r="I347" i="18"/>
  <c r="J347" i="18"/>
  <c r="N347" i="18"/>
  <c r="M347" i="18"/>
  <c r="P347" i="18"/>
  <c r="O347" i="18"/>
  <c r="K347" i="18"/>
  <c r="H347" i="18"/>
  <c r="C349" i="18"/>
  <c r="C348" i="18"/>
  <c r="C347" i="18"/>
  <c r="D347" i="18"/>
  <c r="F347" i="18"/>
  <c r="G185" i="21"/>
  <c r="AR32" i="14" s="1"/>
  <c r="L347" i="18"/>
  <c r="G347" i="18"/>
  <c r="F5" i="13"/>
  <c r="F38" i="13"/>
  <c r="F41" i="13"/>
  <c r="F43" i="13"/>
  <c r="F48" i="13"/>
  <c r="F49" i="13"/>
  <c r="F9" i="13"/>
  <c r="F122" i="13"/>
  <c r="F123" i="13"/>
  <c r="F125" i="13"/>
  <c r="F126" i="13"/>
  <c r="F127" i="13"/>
  <c r="F128" i="13"/>
  <c r="K5" i="13"/>
  <c r="K7" i="13"/>
  <c r="C185" i="21"/>
  <c r="AN32" i="14" s="1"/>
  <c r="C178" i="21"/>
  <c r="C179" i="21"/>
  <c r="S347" i="18"/>
  <c r="D1" i="21"/>
  <c r="E1" i="21" s="1"/>
  <c r="E43" i="21" s="1"/>
  <c r="E130" i="21" s="1"/>
  <c r="E9" i="13"/>
  <c r="D9" i="13"/>
  <c r="C9" i="13"/>
  <c r="B9" i="13"/>
  <c r="AA9" i="11"/>
  <c r="S9" i="11"/>
  <c r="L9" i="11"/>
  <c r="P333" i="18"/>
  <c r="P330" i="18"/>
  <c r="P331" i="18"/>
  <c r="P332" i="18"/>
  <c r="I333" i="18"/>
  <c r="Q333" i="18"/>
  <c r="K333" i="18"/>
  <c r="J333" i="18"/>
  <c r="M333" i="18"/>
  <c r="C332" i="18"/>
  <c r="F333" i="18"/>
  <c r="E333" i="18"/>
  <c r="E330" i="18"/>
  <c r="E331" i="18"/>
  <c r="E332" i="18"/>
  <c r="O333" i="18"/>
  <c r="D333" i="18"/>
  <c r="C333" i="18"/>
  <c r="G333" i="18"/>
  <c r="H333" i="18"/>
  <c r="L333" i="18"/>
  <c r="N333" i="18"/>
  <c r="R333" i="18"/>
  <c r="S333" i="18"/>
  <c r="AM142" i="13"/>
  <c r="AM142" i="14"/>
  <c r="AM160" i="14" s="1"/>
  <c r="O26" i="23"/>
  <c r="N26" i="23"/>
  <c r="L26" i="23"/>
  <c r="K26" i="23"/>
  <c r="I26" i="23"/>
  <c r="H26" i="23"/>
  <c r="O21" i="23"/>
  <c r="N21" i="23"/>
  <c r="L21" i="23"/>
  <c r="K21" i="23"/>
  <c r="H21" i="23"/>
  <c r="I21" i="23"/>
  <c r="F150" i="14"/>
  <c r="E150" i="14"/>
  <c r="D150" i="14"/>
  <c r="C150" i="14"/>
  <c r="B150" i="14"/>
  <c r="AA74" i="11"/>
  <c r="AA147" i="11" s="1"/>
  <c r="S74" i="11"/>
  <c r="S147" i="11" s="1"/>
  <c r="L74" i="11"/>
  <c r="L147" i="11" s="1"/>
  <c r="O27" i="23"/>
  <c r="N27" i="23"/>
  <c r="L27" i="23"/>
  <c r="K27" i="23"/>
  <c r="I27" i="23"/>
  <c r="H27" i="23"/>
  <c r="Y2" i="21"/>
  <c r="Y173" i="21" s="1"/>
  <c r="X2" i="21"/>
  <c r="X173" i="21" s="1"/>
  <c r="W2" i="21"/>
  <c r="W173" i="21" s="1"/>
  <c r="F5" i="14"/>
  <c r="F38" i="14"/>
  <c r="F41" i="14"/>
  <c r="F43" i="14"/>
  <c r="F48" i="14"/>
  <c r="F49" i="14"/>
  <c r="F122" i="14"/>
  <c r="F123" i="14"/>
  <c r="F125" i="14"/>
  <c r="F126" i="14"/>
  <c r="F127" i="14"/>
  <c r="F128" i="14"/>
  <c r="F151" i="14"/>
  <c r="K5" i="14"/>
  <c r="K7" i="14"/>
  <c r="G229" i="14"/>
  <c r="G233" i="14" s="1"/>
  <c r="G241" i="14" s="1"/>
  <c r="H229" i="14"/>
  <c r="H233" i="14" s="1"/>
  <c r="I229" i="14"/>
  <c r="I233" i="14" s="1"/>
  <c r="I241" i="14" s="1"/>
  <c r="J229" i="14"/>
  <c r="J233" i="14" s="1"/>
  <c r="J241" i="14" s="1"/>
  <c r="G231" i="14"/>
  <c r="H231" i="14"/>
  <c r="I231" i="14"/>
  <c r="J231" i="14"/>
  <c r="C101" i="21"/>
  <c r="C187" i="21"/>
  <c r="D187" i="21" s="1"/>
  <c r="E187" i="21" s="1"/>
  <c r="F187" i="21" s="1"/>
  <c r="C102" i="21"/>
  <c r="C188" i="21"/>
  <c r="D188" i="21" s="1"/>
  <c r="E188" i="21" s="1"/>
  <c r="F188" i="21" s="1"/>
  <c r="C192" i="21"/>
  <c r="C193" i="21"/>
  <c r="AN68" i="14" s="1"/>
  <c r="C194" i="21"/>
  <c r="AN69" i="14" s="1"/>
  <c r="C175" i="21"/>
  <c r="D175" i="21" s="1"/>
  <c r="C176" i="21"/>
  <c r="AN18" i="14" s="1"/>
  <c r="D101" i="21"/>
  <c r="D102" i="21"/>
  <c r="E101" i="21"/>
  <c r="E102" i="21"/>
  <c r="F101" i="21"/>
  <c r="F102" i="21"/>
  <c r="A36" i="18"/>
  <c r="A408" i="18" s="1"/>
  <c r="E151" i="14"/>
  <c r="D151" i="14"/>
  <c r="C151" i="14"/>
  <c r="B151" i="14"/>
  <c r="AA75" i="11"/>
  <c r="AA148" i="11" s="1"/>
  <c r="S75" i="11"/>
  <c r="S148" i="11" s="1"/>
  <c r="L75" i="11"/>
  <c r="L148" i="11" s="1"/>
  <c r="U88" i="17"/>
  <c r="U89" i="17" s="1"/>
  <c r="H22" i="23"/>
  <c r="I22" i="23"/>
  <c r="K22" i="23"/>
  <c r="L22" i="23"/>
  <c r="N22" i="23"/>
  <c r="O22" i="23"/>
  <c r="H23" i="23"/>
  <c r="I23" i="23"/>
  <c r="K23" i="23"/>
  <c r="L23" i="23"/>
  <c r="N23" i="23"/>
  <c r="O23" i="23"/>
  <c r="H24" i="23"/>
  <c r="I24" i="23"/>
  <c r="K24" i="23"/>
  <c r="L24" i="23"/>
  <c r="N24" i="23"/>
  <c r="O24" i="23"/>
  <c r="K175" i="21"/>
  <c r="G175" i="21"/>
  <c r="AR17" i="14" s="1"/>
  <c r="Y229" i="14"/>
  <c r="X229" i="14"/>
  <c r="X233" i="14" s="1"/>
  <c r="X241" i="14" s="1"/>
  <c r="W229" i="14"/>
  <c r="W233" i="14" s="1"/>
  <c r="W241" i="14" s="1"/>
  <c r="V229" i="14"/>
  <c r="V233" i="14" s="1"/>
  <c r="V241" i="14" s="1"/>
  <c r="U229" i="14"/>
  <c r="U233" i="14" s="1"/>
  <c r="U241" i="14" s="1"/>
  <c r="K364" i="18"/>
  <c r="L314" i="18"/>
  <c r="L313" i="18"/>
  <c r="L162" i="18"/>
  <c r="A142" i="17"/>
  <c r="J88" i="21"/>
  <c r="J44" i="21"/>
  <c r="J131" i="21" s="1"/>
  <c r="L350" i="18"/>
  <c r="L315" i="18"/>
  <c r="L312" i="18"/>
  <c r="L311" i="18"/>
  <c r="L266" i="18"/>
  <c r="L142" i="18"/>
  <c r="L141" i="18"/>
  <c r="L75" i="18"/>
  <c r="L51" i="18"/>
  <c r="L27" i="18"/>
  <c r="L99" i="18"/>
  <c r="L3" i="18"/>
  <c r="K381" i="18"/>
  <c r="K380" i="18"/>
  <c r="K382" i="18"/>
  <c r="K383" i="18"/>
  <c r="K335" i="18"/>
  <c r="K334" i="18"/>
  <c r="K330" i="18"/>
  <c r="K313" i="18"/>
  <c r="K207" i="18"/>
  <c r="K214" i="18" s="1"/>
  <c r="K206" i="18"/>
  <c r="K213" i="18" s="1"/>
  <c r="K40" i="18"/>
  <c r="K47" i="18" s="1"/>
  <c r="K39" i="18"/>
  <c r="K46" i="18" s="1"/>
  <c r="K349" i="18"/>
  <c r="K348" i="18"/>
  <c r="K401" i="18"/>
  <c r="K400" i="18"/>
  <c r="K399" i="18"/>
  <c r="K332" i="18"/>
  <c r="R239" i="14"/>
  <c r="R235" i="14"/>
  <c r="R234" i="14"/>
  <c r="Q231" i="14"/>
  <c r="Q119" i="11"/>
  <c r="S22" i="11"/>
  <c r="S126" i="11" s="1"/>
  <c r="Q7" i="14"/>
  <c r="Q7" i="13"/>
  <c r="K365" i="18"/>
  <c r="K379" i="18"/>
  <c r="K363" i="18"/>
  <c r="K331" i="18"/>
  <c r="K362" i="18"/>
  <c r="K329" i="18"/>
  <c r="J102" i="21"/>
  <c r="K404" i="18"/>
  <c r="K403" i="18"/>
  <c r="J101" i="21"/>
  <c r="AE230" i="13"/>
  <c r="AD230" i="13"/>
  <c r="AE229" i="13"/>
  <c r="AD229" i="13"/>
  <c r="P365" i="18"/>
  <c r="O365" i="18"/>
  <c r="O363" i="18"/>
  <c r="O364" i="18"/>
  <c r="J365" i="18"/>
  <c r="I365" i="18"/>
  <c r="E365" i="18"/>
  <c r="C365" i="18"/>
  <c r="Q364" i="18"/>
  <c r="P364" i="18"/>
  <c r="N364" i="18"/>
  <c r="M364" i="18"/>
  <c r="M363" i="18"/>
  <c r="M365" i="18"/>
  <c r="J364" i="18"/>
  <c r="I364" i="18"/>
  <c r="E364" i="18"/>
  <c r="D364" i="18"/>
  <c r="C364" i="18"/>
  <c r="N363" i="18"/>
  <c r="F363" i="18"/>
  <c r="D363" i="18"/>
  <c r="Q349" i="18"/>
  <c r="P349" i="18"/>
  <c r="O349" i="18"/>
  <c r="O348" i="18"/>
  <c r="N349" i="18"/>
  <c r="M349" i="18"/>
  <c r="I349" i="18"/>
  <c r="F349" i="18"/>
  <c r="F348" i="18"/>
  <c r="E349" i="18"/>
  <c r="E348" i="18"/>
  <c r="D349" i="18"/>
  <c r="Q348" i="18"/>
  <c r="J348" i="18"/>
  <c r="J349" i="18"/>
  <c r="D348" i="18"/>
  <c r="Q401" i="18"/>
  <c r="M401" i="18"/>
  <c r="N401" i="18"/>
  <c r="O401" i="18"/>
  <c r="P401" i="18"/>
  <c r="J401" i="18"/>
  <c r="I401" i="18"/>
  <c r="F401" i="18"/>
  <c r="E401" i="18"/>
  <c r="C401" i="18"/>
  <c r="D401" i="18"/>
  <c r="Q400" i="18"/>
  <c r="N400" i="18"/>
  <c r="M400" i="18"/>
  <c r="I400" i="18"/>
  <c r="H400" i="18"/>
  <c r="J400" i="18"/>
  <c r="E400" i="18"/>
  <c r="D400" i="18"/>
  <c r="C400" i="18"/>
  <c r="Q399" i="18"/>
  <c r="P399" i="18"/>
  <c r="O399" i="18"/>
  <c r="N399" i="18"/>
  <c r="M399" i="18"/>
  <c r="J399" i="18"/>
  <c r="I399" i="18"/>
  <c r="F399" i="18"/>
  <c r="E399" i="18"/>
  <c r="D399" i="18"/>
  <c r="Q383" i="18"/>
  <c r="P383" i="18"/>
  <c r="J383" i="18"/>
  <c r="I383" i="18"/>
  <c r="D383" i="18"/>
  <c r="P382" i="18"/>
  <c r="O382" i="18"/>
  <c r="M382" i="18"/>
  <c r="E382" i="18"/>
  <c r="F383" i="18"/>
  <c r="E383" i="18"/>
  <c r="Q382" i="18"/>
  <c r="Q380" i="18"/>
  <c r="Q381" i="18"/>
  <c r="J382" i="18"/>
  <c r="F382" i="18"/>
  <c r="C382" i="18"/>
  <c r="D380" i="18"/>
  <c r="D381" i="18"/>
  <c r="D382" i="18"/>
  <c r="F380" i="18"/>
  <c r="Q332" i="18"/>
  <c r="O332" i="18"/>
  <c r="O330" i="18"/>
  <c r="O331" i="18"/>
  <c r="O334" i="18"/>
  <c r="O335" i="18"/>
  <c r="M332" i="18"/>
  <c r="J332" i="18"/>
  <c r="I332" i="18"/>
  <c r="F332" i="18"/>
  <c r="D332" i="18"/>
  <c r="Q331" i="18"/>
  <c r="N331" i="18"/>
  <c r="J331" i="18"/>
  <c r="F331" i="18"/>
  <c r="D331" i="18"/>
  <c r="O380" i="18"/>
  <c r="N380" i="18"/>
  <c r="K193" i="21"/>
  <c r="S314" i="18"/>
  <c r="R314" i="18"/>
  <c r="G314" i="18"/>
  <c r="S313" i="18"/>
  <c r="R313" i="18"/>
  <c r="Q313" i="18"/>
  <c r="P313" i="18"/>
  <c r="O313" i="18"/>
  <c r="N313" i="18"/>
  <c r="M313" i="18"/>
  <c r="J313" i="18"/>
  <c r="I313" i="18"/>
  <c r="H313" i="18"/>
  <c r="G313" i="18"/>
  <c r="F313" i="18"/>
  <c r="E313" i="18"/>
  <c r="D313" i="18"/>
  <c r="C314" i="18"/>
  <c r="C313" i="18"/>
  <c r="S162" i="18"/>
  <c r="R162" i="18"/>
  <c r="G162" i="18"/>
  <c r="C162" i="18"/>
  <c r="O25" i="23"/>
  <c r="N25" i="23"/>
  <c r="L25" i="23"/>
  <c r="K25" i="23"/>
  <c r="I25" i="23"/>
  <c r="H25" i="23"/>
  <c r="I29" i="23"/>
  <c r="I32" i="23" s="1"/>
  <c r="O29" i="23"/>
  <c r="O32" i="23" s="1"/>
  <c r="N29" i="23"/>
  <c r="N32" i="23" s="1"/>
  <c r="L29" i="23"/>
  <c r="L32" i="23" s="1"/>
  <c r="K29" i="23"/>
  <c r="K32" i="23" s="1"/>
  <c r="H29" i="23"/>
  <c r="H32" i="23" s="1"/>
  <c r="B365" i="18"/>
  <c r="B364" i="18"/>
  <c r="B363" i="18"/>
  <c r="B360" i="18"/>
  <c r="B359" i="18"/>
  <c r="A359" i="18"/>
  <c r="D2" i="18"/>
  <c r="D162" i="18" s="1"/>
  <c r="D40" i="18"/>
  <c r="D47" i="18" s="1"/>
  <c r="AA5" i="11"/>
  <c r="H5" i="11"/>
  <c r="S5" i="11"/>
  <c r="S5" i="14" s="1"/>
  <c r="L5" i="11"/>
  <c r="M381" i="18"/>
  <c r="P381" i="18"/>
  <c r="N381" i="18"/>
  <c r="O381" i="18"/>
  <c r="O383" i="18"/>
  <c r="J381" i="18"/>
  <c r="I381" i="18"/>
  <c r="E381" i="18"/>
  <c r="S173" i="21"/>
  <c r="R173" i="21"/>
  <c r="Q173" i="21"/>
  <c r="P173" i="21"/>
  <c r="H207" i="18"/>
  <c r="H214" i="18" s="1"/>
  <c r="O40" i="18"/>
  <c r="O47" i="18" s="1"/>
  <c r="M40" i="18"/>
  <c r="M47" i="18" s="1"/>
  <c r="E207" i="18"/>
  <c r="E214" i="18" s="1"/>
  <c r="I207" i="18"/>
  <c r="I214" i="18" s="1"/>
  <c r="J40" i="18"/>
  <c r="J47" i="18" s="1"/>
  <c r="H40" i="18"/>
  <c r="H47" i="18" s="1"/>
  <c r="D207" i="18"/>
  <c r="D214" i="18" s="1"/>
  <c r="M207" i="18"/>
  <c r="M214" i="18" s="1"/>
  <c r="O207" i="18"/>
  <c r="O214" i="18" s="1"/>
  <c r="I4" i="23"/>
  <c r="L4" i="23"/>
  <c r="O4" i="23"/>
  <c r="L5" i="23"/>
  <c r="O5" i="23" s="1"/>
  <c r="R5" i="23" s="1"/>
  <c r="C173" i="21"/>
  <c r="P43" i="21"/>
  <c r="P130" i="21" s="1"/>
  <c r="Q43" i="21"/>
  <c r="Q130" i="21" s="1"/>
  <c r="R43" i="21"/>
  <c r="R130" i="21" s="1"/>
  <c r="S43" i="21"/>
  <c r="S130" i="21" s="1"/>
  <c r="C44" i="21"/>
  <c r="C131" i="21" s="1"/>
  <c r="D44" i="21"/>
  <c r="D131" i="21" s="1"/>
  <c r="E44" i="21"/>
  <c r="E131" i="21" s="1"/>
  <c r="F44" i="21"/>
  <c r="F131" i="21" s="1"/>
  <c r="G44" i="21"/>
  <c r="G131" i="21" s="1"/>
  <c r="H44" i="21"/>
  <c r="H131" i="21" s="1"/>
  <c r="I44" i="21"/>
  <c r="I131" i="21" s="1"/>
  <c r="K44" i="21"/>
  <c r="K131" i="21" s="1"/>
  <c r="L44" i="21"/>
  <c r="L131" i="21" s="1"/>
  <c r="M44" i="21"/>
  <c r="M131" i="21" s="1"/>
  <c r="N44" i="21"/>
  <c r="N131" i="21" s="1"/>
  <c r="O44" i="21"/>
  <c r="O131" i="21" s="1"/>
  <c r="S44" i="21"/>
  <c r="S131" i="21" s="1"/>
  <c r="P87" i="21"/>
  <c r="Q87" i="21"/>
  <c r="R87" i="21"/>
  <c r="S87" i="21"/>
  <c r="C88" i="21"/>
  <c r="D88" i="21"/>
  <c r="E88" i="21"/>
  <c r="F88" i="21"/>
  <c r="G88" i="21"/>
  <c r="H88" i="21"/>
  <c r="I88" i="21"/>
  <c r="K88" i="21"/>
  <c r="L88" i="21"/>
  <c r="M88" i="21"/>
  <c r="N88" i="21"/>
  <c r="O88" i="21"/>
  <c r="S88" i="21"/>
  <c r="G176" i="21"/>
  <c r="K176" i="21"/>
  <c r="AV18" i="13" s="1"/>
  <c r="G192" i="21"/>
  <c r="K192" i="21"/>
  <c r="G193" i="21"/>
  <c r="G194" i="21"/>
  <c r="K194" i="21"/>
  <c r="G178" i="21"/>
  <c r="K178" i="21"/>
  <c r="G179" i="21"/>
  <c r="K179" i="21"/>
  <c r="K185" i="21"/>
  <c r="AV32" i="13" s="1"/>
  <c r="G187" i="21"/>
  <c r="H187" i="21" s="1"/>
  <c r="I187" i="21" s="1"/>
  <c r="K187" i="21"/>
  <c r="L187" i="21" s="1"/>
  <c r="M187" i="21" s="1"/>
  <c r="N187" i="21" s="1"/>
  <c r="O187" i="21" s="1"/>
  <c r="G188" i="21"/>
  <c r="H188" i="21" s="1"/>
  <c r="I188" i="21" s="1"/>
  <c r="J188" i="21" s="1"/>
  <c r="K188" i="21"/>
  <c r="L188" i="21" s="1"/>
  <c r="M188" i="21" s="1"/>
  <c r="N188" i="21" s="1"/>
  <c r="O188" i="21" s="1"/>
  <c r="A35" i="18"/>
  <c r="B35" i="18"/>
  <c r="B42" i="18" s="1"/>
  <c r="B36" i="18"/>
  <c r="B43" i="18" s="1"/>
  <c r="B37" i="18"/>
  <c r="B44" i="18" s="1"/>
  <c r="B38" i="18"/>
  <c r="B45" i="18" s="1"/>
  <c r="B39" i="18"/>
  <c r="B46" i="18" s="1"/>
  <c r="B40" i="18"/>
  <c r="B47" i="18" s="1"/>
  <c r="A83" i="18"/>
  <c r="A7" i="18"/>
  <c r="B7" i="18"/>
  <c r="B10" i="18" s="1"/>
  <c r="B8" i="18"/>
  <c r="B11" i="18" s="1"/>
  <c r="A103" i="18"/>
  <c r="A202" i="18"/>
  <c r="B202" i="18"/>
  <c r="B209" i="18" s="1"/>
  <c r="B203" i="18"/>
  <c r="B210" i="18" s="1"/>
  <c r="B204" i="18"/>
  <c r="B211" i="18" s="1"/>
  <c r="B205" i="18"/>
  <c r="B212" i="18" s="1"/>
  <c r="B206" i="18"/>
  <c r="B213" i="18" s="1"/>
  <c r="A182" i="18"/>
  <c r="A323" i="18"/>
  <c r="B323" i="18"/>
  <c r="B330" i="18" s="1"/>
  <c r="B324" i="18"/>
  <c r="B331" i="18" s="1"/>
  <c r="B325" i="18"/>
  <c r="B332" i="18" s="1"/>
  <c r="B326" i="18"/>
  <c r="B333" i="18" s="1"/>
  <c r="B327" i="18"/>
  <c r="B334" i="18" s="1"/>
  <c r="B328" i="18"/>
  <c r="B335" i="18" s="1"/>
  <c r="A344" i="18"/>
  <c r="B346" i="18"/>
  <c r="B348" i="18"/>
  <c r="B349" i="18"/>
  <c r="B350" i="18"/>
  <c r="A375" i="18"/>
  <c r="A393" i="18"/>
  <c r="D2" i="17"/>
  <c r="B6" i="17"/>
  <c r="B7" i="17"/>
  <c r="B9" i="17"/>
  <c r="B10" i="17"/>
  <c r="T49" i="17"/>
  <c r="T50" i="17"/>
  <c r="T51" i="17"/>
  <c r="A89" i="17"/>
  <c r="T98" i="17"/>
  <c r="T99" i="17"/>
  <c r="T26" i="17"/>
  <c r="C334" i="18"/>
  <c r="D334" i="18"/>
  <c r="E334" i="18"/>
  <c r="P334" i="18"/>
  <c r="C330" i="18"/>
  <c r="C331" i="18"/>
  <c r="D330" i="18"/>
  <c r="F330" i="18"/>
  <c r="H330" i="18"/>
  <c r="J330" i="18"/>
  <c r="N330" i="18"/>
  <c r="N332" i="18"/>
  <c r="N334" i="18"/>
  <c r="N335" i="18"/>
  <c r="Q330" i="18"/>
  <c r="J334" i="18"/>
  <c r="H334" i="18"/>
  <c r="I334" i="18"/>
  <c r="M334" i="18"/>
  <c r="M330" i="18"/>
  <c r="M331" i="18"/>
  <c r="M335" i="18"/>
  <c r="D335" i="18"/>
  <c r="E335" i="18"/>
  <c r="F335" i="18"/>
  <c r="H335" i="18"/>
  <c r="I335" i="18"/>
  <c r="Q335" i="18"/>
  <c r="B5" i="14"/>
  <c r="C5" i="14"/>
  <c r="D5" i="14"/>
  <c r="E5" i="14"/>
  <c r="G5" i="14"/>
  <c r="R5" i="14"/>
  <c r="T5" i="14"/>
  <c r="Z5" i="14"/>
  <c r="AB5" i="14"/>
  <c r="AC5" i="14"/>
  <c r="AD5" i="14"/>
  <c r="AE5" i="14"/>
  <c r="G6" i="14"/>
  <c r="H7" i="14"/>
  <c r="I7" i="14"/>
  <c r="J7" i="14"/>
  <c r="N7" i="14"/>
  <c r="O7" i="14"/>
  <c r="P7" i="14"/>
  <c r="R7" i="14"/>
  <c r="S7" i="14"/>
  <c r="U7" i="14"/>
  <c r="V7" i="14"/>
  <c r="W7" i="14"/>
  <c r="X7" i="14"/>
  <c r="Y7" i="14"/>
  <c r="Z7" i="14"/>
  <c r="AA7" i="14"/>
  <c r="AC7" i="14"/>
  <c r="AO7" i="14"/>
  <c r="AP7" i="14" s="1"/>
  <c r="AQ7" i="14" s="1"/>
  <c r="AR7" i="14" s="1"/>
  <c r="AS7" i="14" s="1"/>
  <c r="AT7" i="14" s="1"/>
  <c r="AU7" i="14" s="1"/>
  <c r="AV7" i="14" s="1"/>
  <c r="AW7" i="14" s="1"/>
  <c r="AX7" i="14" s="1"/>
  <c r="AY7" i="14" s="1"/>
  <c r="AZ7" i="14" s="1"/>
  <c r="B38" i="14"/>
  <c r="C38" i="14"/>
  <c r="D38" i="14"/>
  <c r="E38" i="14"/>
  <c r="B41" i="14"/>
  <c r="C41" i="14"/>
  <c r="D41" i="14"/>
  <c r="E41" i="14"/>
  <c r="B43" i="14"/>
  <c r="C43" i="14"/>
  <c r="D43" i="14"/>
  <c r="E43" i="14"/>
  <c r="B48" i="14"/>
  <c r="C48" i="14"/>
  <c r="D48" i="14"/>
  <c r="E48" i="14"/>
  <c r="B49" i="14"/>
  <c r="C49" i="14"/>
  <c r="D49" i="14"/>
  <c r="E49" i="14"/>
  <c r="J206" i="18"/>
  <c r="C206" i="18"/>
  <c r="E206" i="18"/>
  <c r="E213" i="18" s="1"/>
  <c r="F206" i="18"/>
  <c r="F213" i="18" s="1"/>
  <c r="I206" i="18"/>
  <c r="I213" i="18" s="1"/>
  <c r="N206" i="18"/>
  <c r="N213" i="18" s="1"/>
  <c r="P206" i="18"/>
  <c r="P213" i="18" s="1"/>
  <c r="B122" i="14"/>
  <c r="C122" i="14"/>
  <c r="D122" i="14"/>
  <c r="E122" i="14"/>
  <c r="B123" i="14"/>
  <c r="C123" i="14"/>
  <c r="D123" i="14"/>
  <c r="E123" i="14"/>
  <c r="B125" i="14"/>
  <c r="C125" i="14"/>
  <c r="D125" i="14"/>
  <c r="E125" i="14"/>
  <c r="B126" i="14"/>
  <c r="C126" i="14"/>
  <c r="D126" i="14"/>
  <c r="E126" i="14"/>
  <c r="B127" i="14"/>
  <c r="C127" i="14"/>
  <c r="D127" i="14"/>
  <c r="E127" i="14"/>
  <c r="B128" i="14"/>
  <c r="C128" i="14"/>
  <c r="D128" i="14"/>
  <c r="E128" i="14"/>
  <c r="B129" i="14"/>
  <c r="N231" i="14"/>
  <c r="O231" i="14"/>
  <c r="P231" i="14"/>
  <c r="U231" i="14"/>
  <c r="V231" i="14"/>
  <c r="W231" i="14"/>
  <c r="X231" i="14"/>
  <c r="Y231" i="14"/>
  <c r="B5" i="13"/>
  <c r="C5" i="13"/>
  <c r="D5" i="13"/>
  <c r="E5" i="13"/>
  <c r="G5" i="13"/>
  <c r="M5" i="13"/>
  <c r="R5" i="13"/>
  <c r="T5" i="13"/>
  <c r="Z5" i="13"/>
  <c r="AB5" i="13"/>
  <c r="AC5" i="13"/>
  <c r="G6" i="13"/>
  <c r="H7" i="13"/>
  <c r="I7" i="13"/>
  <c r="J7" i="13"/>
  <c r="L7" i="13"/>
  <c r="N7" i="13"/>
  <c r="O7" i="13"/>
  <c r="P7" i="13"/>
  <c r="R7" i="13"/>
  <c r="S7" i="13"/>
  <c r="U7" i="13"/>
  <c r="V7" i="13"/>
  <c r="W7" i="13"/>
  <c r="X7" i="13"/>
  <c r="Y7" i="13"/>
  <c r="Z7" i="13"/>
  <c r="AA7" i="13"/>
  <c r="AC7" i="13"/>
  <c r="AO7" i="13"/>
  <c r="AP7" i="13" s="1"/>
  <c r="AQ7" i="13" s="1"/>
  <c r="AR7" i="13" s="1"/>
  <c r="AS7" i="13" s="1"/>
  <c r="AT7" i="13" s="1"/>
  <c r="AU7" i="13" s="1"/>
  <c r="AV7" i="13" s="1"/>
  <c r="AW7" i="13" s="1"/>
  <c r="AX7" i="13" s="1"/>
  <c r="AY7" i="13" s="1"/>
  <c r="AZ7" i="13" s="1"/>
  <c r="B38" i="13"/>
  <c r="C38" i="13"/>
  <c r="D38" i="13"/>
  <c r="E38" i="13"/>
  <c r="B41" i="13"/>
  <c r="C41" i="13"/>
  <c r="D41" i="13"/>
  <c r="E41" i="13"/>
  <c r="B43" i="13"/>
  <c r="C43" i="13"/>
  <c r="D43" i="13"/>
  <c r="E43" i="13"/>
  <c r="B48" i="13"/>
  <c r="C48" i="13"/>
  <c r="D48" i="13"/>
  <c r="E48" i="13"/>
  <c r="B49" i="13"/>
  <c r="C49" i="13"/>
  <c r="D49" i="13"/>
  <c r="E49" i="13"/>
  <c r="D39" i="18"/>
  <c r="D46" i="18" s="1"/>
  <c r="J39" i="18"/>
  <c r="E39" i="18"/>
  <c r="E46" i="18" s="1"/>
  <c r="F39" i="18"/>
  <c r="F46" i="18" s="1"/>
  <c r="C39" i="18"/>
  <c r="C46" i="18" s="1"/>
  <c r="H39" i="18"/>
  <c r="H46" i="18" s="1"/>
  <c r="M39" i="18"/>
  <c r="M46" i="18" s="1"/>
  <c r="N39" i="18"/>
  <c r="N46" i="18" s="1"/>
  <c r="P39" i="18"/>
  <c r="P46" i="18" s="1"/>
  <c r="Q39" i="18"/>
  <c r="Q46" i="18" s="1"/>
  <c r="B122" i="13"/>
  <c r="C122" i="13"/>
  <c r="D122" i="13"/>
  <c r="E122" i="13"/>
  <c r="B123" i="13"/>
  <c r="C123" i="13"/>
  <c r="D123" i="13"/>
  <c r="E123" i="13"/>
  <c r="B125" i="13"/>
  <c r="C125" i="13"/>
  <c r="D125" i="13"/>
  <c r="E125" i="13"/>
  <c r="B126" i="13"/>
  <c r="C126" i="13"/>
  <c r="D126" i="13"/>
  <c r="E126" i="13"/>
  <c r="B127" i="13"/>
  <c r="C127" i="13"/>
  <c r="D127" i="13"/>
  <c r="E127" i="13"/>
  <c r="B128" i="13"/>
  <c r="C128" i="13"/>
  <c r="D128" i="13"/>
  <c r="E128" i="13"/>
  <c r="B129" i="13"/>
  <c r="H6" i="11"/>
  <c r="I6" i="11" s="1"/>
  <c r="L22" i="11"/>
  <c r="L126" i="11" s="1"/>
  <c r="AA22" i="11"/>
  <c r="AA126" i="11" s="1"/>
  <c r="L25" i="11"/>
  <c r="L127" i="11" s="1"/>
  <c r="S25" i="11"/>
  <c r="S127" i="11" s="1"/>
  <c r="AA25" i="11"/>
  <c r="AA127" i="11" s="1"/>
  <c r="L27" i="11"/>
  <c r="L128" i="11" s="1"/>
  <c r="S27" i="11"/>
  <c r="S128" i="11" s="1"/>
  <c r="AA27" i="11"/>
  <c r="AA128" i="11" s="1"/>
  <c r="L32" i="11"/>
  <c r="S32" i="11"/>
  <c r="AA32" i="11"/>
  <c r="L33" i="11"/>
  <c r="S33" i="11"/>
  <c r="AA33" i="11"/>
  <c r="L66" i="11"/>
  <c r="L140" i="11" s="1"/>
  <c r="L67" i="11"/>
  <c r="L141" i="11" s="1"/>
  <c r="S66" i="11"/>
  <c r="S140" i="11" s="1"/>
  <c r="AA66" i="11"/>
  <c r="AA140" i="11" s="1"/>
  <c r="S67" i="11"/>
  <c r="S141" i="11" s="1"/>
  <c r="AA67" i="11"/>
  <c r="AA141" i="11" s="1"/>
  <c r="L69" i="11"/>
  <c r="L143" i="11" s="1"/>
  <c r="S69" i="11"/>
  <c r="S143" i="11" s="1"/>
  <c r="AA69" i="11"/>
  <c r="AA143" i="11" s="1"/>
  <c r="L70" i="11"/>
  <c r="L144" i="11" s="1"/>
  <c r="S70" i="11"/>
  <c r="S144" i="11" s="1"/>
  <c r="AA70" i="11"/>
  <c r="AA144" i="11" s="1"/>
  <c r="L71" i="11"/>
  <c r="L145" i="11" s="1"/>
  <c r="S71" i="11"/>
  <c r="S145" i="11" s="1"/>
  <c r="AA71" i="11"/>
  <c r="AA145" i="11" s="1"/>
  <c r="L72" i="11"/>
  <c r="S72" i="11"/>
  <c r="AA72" i="11"/>
  <c r="G118" i="11"/>
  <c r="K118" i="11"/>
  <c r="M118" i="11"/>
  <c r="R118" i="11"/>
  <c r="T118" i="11"/>
  <c r="Z118" i="11"/>
  <c r="AB118" i="11"/>
  <c r="AC118" i="11"/>
  <c r="AD118" i="11"/>
  <c r="AE118" i="11"/>
  <c r="G119" i="11"/>
  <c r="H119" i="11"/>
  <c r="I119" i="11"/>
  <c r="J119" i="11"/>
  <c r="K119" i="11"/>
  <c r="L119" i="11"/>
  <c r="N119" i="11"/>
  <c r="O119" i="11"/>
  <c r="P119" i="11"/>
  <c r="R119" i="11"/>
  <c r="S119" i="11"/>
  <c r="U119" i="11"/>
  <c r="V119" i="11"/>
  <c r="W119" i="11"/>
  <c r="X119" i="11"/>
  <c r="Y119" i="11"/>
  <c r="Z119" i="11"/>
  <c r="AA119" i="11"/>
  <c r="AC119" i="11"/>
  <c r="Q207" i="18"/>
  <c r="Q214" i="18" s="1"/>
  <c r="P207" i="18"/>
  <c r="P214" i="18" s="1"/>
  <c r="C207" i="18"/>
  <c r="C214" i="18" s="1"/>
  <c r="F207" i="18"/>
  <c r="F214" i="18" s="1"/>
  <c r="Q40" i="18"/>
  <c r="Q47" i="18" s="1"/>
  <c r="F40" i="18"/>
  <c r="F47" i="18" s="1"/>
  <c r="I40" i="18"/>
  <c r="I47" i="18" s="1"/>
  <c r="F334" i="18"/>
  <c r="O206" i="18"/>
  <c r="O39" i="18"/>
  <c r="O46" i="18" s="1"/>
  <c r="I330" i="18"/>
  <c r="I331" i="18"/>
  <c r="I39" i="18"/>
  <c r="I46" i="18" s="1"/>
  <c r="C47" i="18"/>
  <c r="P335" i="18"/>
  <c r="J335" i="18"/>
  <c r="Q334" i="18"/>
  <c r="C335" i="18"/>
  <c r="C381" i="18"/>
  <c r="F381" i="18"/>
  <c r="H206" i="18"/>
  <c r="H213" i="18" s="1"/>
  <c r="J207" i="18"/>
  <c r="J214" i="18" s="1"/>
  <c r="Q206" i="18"/>
  <c r="M206" i="18"/>
  <c r="M213" i="18" s="1"/>
  <c r="P40" i="18"/>
  <c r="P47" i="18" s="1"/>
  <c r="N40" i="18"/>
  <c r="N207" i="18"/>
  <c r="N214" i="18" s="1"/>
  <c r="D206" i="18"/>
  <c r="E40" i="18"/>
  <c r="E47" i="18" s="1"/>
  <c r="A36" i="17"/>
  <c r="A85" i="17" s="1"/>
  <c r="R330" i="18"/>
  <c r="R331" i="18"/>
  <c r="R332" i="18"/>
  <c r="C403" i="18"/>
  <c r="C404" i="18"/>
  <c r="F403" i="18"/>
  <c r="F404" i="18"/>
  <c r="P404" i="18"/>
  <c r="P403" i="18"/>
  <c r="E403" i="18"/>
  <c r="E404" i="18"/>
  <c r="N404" i="18"/>
  <c r="N403" i="18"/>
  <c r="M404" i="18"/>
  <c r="M403" i="18"/>
  <c r="H365" i="18"/>
  <c r="H380" i="18"/>
  <c r="H381" i="18"/>
  <c r="L330" i="18"/>
  <c r="L209" i="18"/>
  <c r="L335" i="18"/>
  <c r="L334" i="18"/>
  <c r="C43" i="21"/>
  <c r="C130" i="21" s="1"/>
  <c r="I362" i="18"/>
  <c r="J362" i="18"/>
  <c r="P348" i="18"/>
  <c r="I380" i="18"/>
  <c r="J380" i="18"/>
  <c r="I363" i="18"/>
  <c r="C380" i="18"/>
  <c r="O400" i="18"/>
  <c r="Q379" i="18"/>
  <c r="E379" i="18"/>
  <c r="E362" i="18"/>
  <c r="E329" i="18"/>
  <c r="N365" i="18"/>
  <c r="C87" i="21"/>
  <c r="I102" i="21"/>
  <c r="G102" i="21"/>
  <c r="H102" i="21"/>
  <c r="E380" i="18"/>
  <c r="F379" i="18"/>
  <c r="R335" i="18"/>
  <c r="G334" i="18"/>
  <c r="P363" i="18"/>
  <c r="P362" i="18"/>
  <c r="D379" i="18"/>
  <c r="D362" i="18"/>
  <c r="D329" i="18"/>
  <c r="C362" i="18"/>
  <c r="C379" i="18"/>
  <c r="C329" i="18"/>
  <c r="J379" i="18"/>
  <c r="E363" i="18"/>
  <c r="Q363" i="18"/>
  <c r="J363" i="18"/>
  <c r="N379" i="18"/>
  <c r="N362" i="18"/>
  <c r="N329" i="18"/>
  <c r="R209" i="18"/>
  <c r="R185" i="18"/>
  <c r="G185" i="18"/>
  <c r="L185" i="18"/>
  <c r="G184" i="18"/>
  <c r="M101" i="21"/>
  <c r="P329" i="18"/>
  <c r="R184" i="18"/>
  <c r="L184" i="18"/>
  <c r="G209" i="18"/>
  <c r="M380" i="18"/>
  <c r="G335" i="18"/>
  <c r="G330" i="18"/>
  <c r="R334" i="18"/>
  <c r="I382" i="18"/>
  <c r="I348" i="18"/>
  <c r="F400" i="18"/>
  <c r="Q329" i="18"/>
  <c r="N383" i="18"/>
  <c r="O404" i="18"/>
  <c r="O403" i="18"/>
  <c r="H404" i="18"/>
  <c r="H403" i="18"/>
  <c r="M329" i="18"/>
  <c r="L332" i="18"/>
  <c r="H332" i="18"/>
  <c r="H331" i="18"/>
  <c r="H382" i="18"/>
  <c r="H348" i="18"/>
  <c r="H401" i="18"/>
  <c r="H349" i="18"/>
  <c r="H363" i="18"/>
  <c r="N348" i="18"/>
  <c r="M348" i="18"/>
  <c r="L101" i="21"/>
  <c r="S334" i="18"/>
  <c r="G331" i="18"/>
  <c r="G332" i="18"/>
  <c r="I379" i="18"/>
  <c r="S209" i="18"/>
  <c r="C363" i="18"/>
  <c r="O362" i="18"/>
  <c r="M362" i="18"/>
  <c r="M379" i="18"/>
  <c r="Q362" i="18"/>
  <c r="K102" i="21"/>
  <c r="P380" i="18"/>
  <c r="P379" i="18"/>
  <c r="J329" i="18"/>
  <c r="D365" i="18"/>
  <c r="F362" i="18"/>
  <c r="S330" i="18"/>
  <c r="S335" i="18"/>
  <c r="C383" i="18"/>
  <c r="N382" i="18"/>
  <c r="H364" i="18"/>
  <c r="H362" i="18"/>
  <c r="N102" i="21"/>
  <c r="N101" i="21"/>
  <c r="O102" i="21"/>
  <c r="L102" i="21"/>
  <c r="P400" i="18"/>
  <c r="O101" i="21"/>
  <c r="F364" i="18"/>
  <c r="F365" i="18"/>
  <c r="G365" i="18"/>
  <c r="H399" i="18"/>
  <c r="H383" i="18"/>
  <c r="H379" i="18"/>
  <c r="H101" i="21"/>
  <c r="C399" i="18"/>
  <c r="Q365" i="18"/>
  <c r="Q229" i="14"/>
  <c r="Q233" i="14" s="1"/>
  <c r="Q241" i="14" s="1"/>
  <c r="O379" i="18"/>
  <c r="M383" i="18"/>
  <c r="I404" i="18"/>
  <c r="I403" i="18"/>
  <c r="Q404" i="18"/>
  <c r="Q403" i="18"/>
  <c r="D404" i="18"/>
  <c r="D403" i="18"/>
  <c r="J404" i="18"/>
  <c r="J403" i="18"/>
  <c r="L331" i="18"/>
  <c r="L24" i="17"/>
  <c r="L29" i="17" s="1"/>
  <c r="H329" i="18"/>
  <c r="P229" i="14"/>
  <c r="P233" i="14" s="1"/>
  <c r="P241" i="14" s="1"/>
  <c r="O229" i="14"/>
  <c r="O233" i="14" s="1"/>
  <c r="O241" i="14" s="1"/>
  <c r="N229" i="14"/>
  <c r="N233" i="14" s="1"/>
  <c r="N241" i="14" s="1"/>
  <c r="S332" i="18"/>
  <c r="S331" i="18"/>
  <c r="R24" i="17"/>
  <c r="R29" i="17" s="1"/>
  <c r="G24" i="17"/>
  <c r="G29" i="17" s="1"/>
  <c r="K101" i="21"/>
  <c r="M102" i="21"/>
  <c r="R23" i="17"/>
  <c r="R28" i="17" s="1"/>
  <c r="R365" i="18"/>
  <c r="S365" i="18"/>
  <c r="O329" i="18"/>
  <c r="F329" i="18"/>
  <c r="I329" i="18"/>
  <c r="I101" i="21"/>
  <c r="L404" i="18"/>
  <c r="L403" i="18"/>
  <c r="R404" i="18"/>
  <c r="R403" i="18"/>
  <c r="G403" i="18"/>
  <c r="G404" i="18"/>
  <c r="G23" i="17"/>
  <c r="G28" i="17" s="1"/>
  <c r="L23" i="17"/>
  <c r="L28" i="17" s="1"/>
  <c r="G101" i="21"/>
  <c r="S404" i="18"/>
  <c r="S403" i="18"/>
  <c r="U143" i="17"/>
  <c r="P130" i="13" l="1"/>
  <c r="AT219" i="13"/>
  <c r="Q130" i="13"/>
  <c r="AU219" i="13"/>
  <c r="AS220" i="14"/>
  <c r="AZ220" i="14"/>
  <c r="U130" i="13"/>
  <c r="AV219" i="13"/>
  <c r="AT220" i="14"/>
  <c r="H130" i="13"/>
  <c r="AO219" i="13"/>
  <c r="V130" i="13"/>
  <c r="AW219" i="13"/>
  <c r="AU220" i="14"/>
  <c r="I130" i="13"/>
  <c r="AP219" i="13"/>
  <c r="W130" i="13"/>
  <c r="AX219" i="13"/>
  <c r="AV220" i="14"/>
  <c r="J130" i="13"/>
  <c r="AQ219" i="13"/>
  <c r="X130" i="13"/>
  <c r="AY219" i="13"/>
  <c r="AO220" i="14"/>
  <c r="AW220" i="14"/>
  <c r="N130" i="13"/>
  <c r="AR219" i="13"/>
  <c r="Y130" i="13"/>
  <c r="AZ219" i="13"/>
  <c r="AP220" i="14"/>
  <c r="AX220" i="14"/>
  <c r="AR220" i="14"/>
  <c r="O130" i="13"/>
  <c r="AS219" i="13"/>
  <c r="AQ220" i="14"/>
  <c r="AY220" i="14"/>
  <c r="AN219" i="13"/>
  <c r="AN220" i="14"/>
  <c r="N154" i="14"/>
  <c r="O154" i="14"/>
  <c r="Y154" i="14"/>
  <c r="P154" i="14"/>
  <c r="Q154" i="14"/>
  <c r="G154" i="14"/>
  <c r="V154" i="14"/>
  <c r="I154" i="14"/>
  <c r="W154" i="14"/>
  <c r="U154" i="14"/>
  <c r="H154" i="14"/>
  <c r="J154" i="14"/>
  <c r="X154" i="14"/>
  <c r="AY3" i="47"/>
  <c r="BP3" i="47" s="1"/>
  <c r="AT4" i="47"/>
  <c r="BK4" i="47" s="1"/>
  <c r="BB4" i="47"/>
  <c r="BS4" i="47" s="1"/>
  <c r="AW5" i="47"/>
  <c r="BN5" i="47" s="1"/>
  <c r="AR6" i="47"/>
  <c r="AZ6" i="47"/>
  <c r="BQ6" i="47" s="1"/>
  <c r="AU7" i="47"/>
  <c r="BL7" i="47" s="1"/>
  <c r="BC7" i="47"/>
  <c r="BT7" i="47" s="1"/>
  <c r="AX8" i="47"/>
  <c r="BO8" i="47" s="1"/>
  <c r="AS9" i="47"/>
  <c r="BJ9" i="47" s="1"/>
  <c r="BA9" i="47"/>
  <c r="BR9" i="47" s="1"/>
  <c r="AV10" i="47"/>
  <c r="BM10" i="47" s="1"/>
  <c r="BD10" i="47"/>
  <c r="BU10" i="47" s="1"/>
  <c r="AY11" i="47"/>
  <c r="BP11" i="47" s="1"/>
  <c r="AT12" i="47"/>
  <c r="BK12" i="47" s="1"/>
  <c r="BB12" i="47"/>
  <c r="BS12" i="47" s="1"/>
  <c r="AW13" i="47"/>
  <c r="BN13" i="47" s="1"/>
  <c r="AR14" i="47"/>
  <c r="AZ14" i="47"/>
  <c r="BQ14" i="47" s="1"/>
  <c r="AU15" i="47"/>
  <c r="BL15" i="47" s="1"/>
  <c r="BC15" i="47"/>
  <c r="BT15" i="47" s="1"/>
  <c r="AX16" i="47"/>
  <c r="BO16" i="47" s="1"/>
  <c r="AS17" i="47"/>
  <c r="BJ17" i="47" s="1"/>
  <c r="BA17" i="47"/>
  <c r="BR17" i="47" s="1"/>
  <c r="AV18" i="47"/>
  <c r="BM18" i="47" s="1"/>
  <c r="BD18" i="47"/>
  <c r="BU18" i="47" s="1"/>
  <c r="AY19" i="47"/>
  <c r="BP19" i="47" s="1"/>
  <c r="AT20" i="47"/>
  <c r="BK20" i="47" s="1"/>
  <c r="BB20" i="47"/>
  <c r="BS20" i="47" s="1"/>
  <c r="AW21" i="47"/>
  <c r="BN21" i="47" s="1"/>
  <c r="AR22" i="47"/>
  <c r="AZ22" i="47"/>
  <c r="BQ22" i="47" s="1"/>
  <c r="AU23" i="47"/>
  <c r="BL23" i="47" s="1"/>
  <c r="BC23" i="47"/>
  <c r="BT23" i="47" s="1"/>
  <c r="AX24" i="47"/>
  <c r="BO24" i="47" s="1"/>
  <c r="AS25" i="47"/>
  <c r="BJ25" i="47" s="1"/>
  <c r="BA25" i="47"/>
  <c r="BR25" i="47" s="1"/>
  <c r="AV26" i="47"/>
  <c r="BM26" i="47" s="1"/>
  <c r="BD26" i="47"/>
  <c r="BU26" i="47" s="1"/>
  <c r="AY27" i="47"/>
  <c r="BP27" i="47" s="1"/>
  <c r="AT28" i="47"/>
  <c r="BK28" i="47" s="1"/>
  <c r="BB28" i="47"/>
  <c r="BS28" i="47" s="1"/>
  <c r="AW29" i="47"/>
  <c r="BN29" i="47" s="1"/>
  <c r="AR30" i="47"/>
  <c r="AZ30" i="47"/>
  <c r="BQ30" i="47" s="1"/>
  <c r="AU31" i="47"/>
  <c r="BL31" i="47" s="1"/>
  <c r="BC31" i="47"/>
  <c r="BT31" i="47" s="1"/>
  <c r="AX32" i="47"/>
  <c r="BO32" i="47" s="1"/>
  <c r="AS33" i="47"/>
  <c r="BJ33" i="47" s="1"/>
  <c r="BA33" i="47"/>
  <c r="BR33" i="47" s="1"/>
  <c r="AV34" i="47"/>
  <c r="BM34" i="47" s="1"/>
  <c r="BD34" i="47"/>
  <c r="BU34" i="47" s="1"/>
  <c r="AY35" i="47"/>
  <c r="BP35" i="47" s="1"/>
  <c r="AT36" i="47"/>
  <c r="BK36" i="47" s="1"/>
  <c r="BB36" i="47"/>
  <c r="BS36" i="47" s="1"/>
  <c r="AW37" i="47"/>
  <c r="BN37" i="47" s="1"/>
  <c r="AR38" i="47"/>
  <c r="AZ38" i="47"/>
  <c r="BQ38" i="47" s="1"/>
  <c r="AU39" i="47"/>
  <c r="BL39" i="47" s="1"/>
  <c r="BC39" i="47"/>
  <c r="BT39" i="47" s="1"/>
  <c r="AX40" i="47"/>
  <c r="BO40" i="47" s="1"/>
  <c r="AS41" i="47"/>
  <c r="BJ41" i="47" s="1"/>
  <c r="BA41" i="47"/>
  <c r="BR41" i="47" s="1"/>
  <c r="AV42" i="47"/>
  <c r="BM42" i="47" s="1"/>
  <c r="BD42" i="47"/>
  <c r="BU42" i="47" s="1"/>
  <c r="AY43" i="47"/>
  <c r="BP43" i="47" s="1"/>
  <c r="AT44" i="47"/>
  <c r="BK44" i="47" s="1"/>
  <c r="BB44" i="47"/>
  <c r="BS44" i="47" s="1"/>
  <c r="AW45" i="47"/>
  <c r="BN45" i="47" s="1"/>
  <c r="AR46" i="47"/>
  <c r="AZ46" i="47"/>
  <c r="BQ46" i="47" s="1"/>
  <c r="AU47" i="47"/>
  <c r="BL47" i="47" s="1"/>
  <c r="BC47" i="47"/>
  <c r="BT47" i="47" s="1"/>
  <c r="AX48" i="47"/>
  <c r="BO48" i="47" s="1"/>
  <c r="AS49" i="47"/>
  <c r="BJ49" i="47" s="1"/>
  <c r="BA49" i="47"/>
  <c r="BR49" i="47" s="1"/>
  <c r="AV50" i="47"/>
  <c r="BM50" i="47" s="1"/>
  <c r="BD50" i="47"/>
  <c r="BU50" i="47" s="1"/>
  <c r="AY51" i="47"/>
  <c r="BP51" i="47" s="1"/>
  <c r="AT52" i="47"/>
  <c r="BK52" i="47" s="1"/>
  <c r="BB52" i="47"/>
  <c r="BS52" i="47" s="1"/>
  <c r="AW53" i="47"/>
  <c r="BN53" i="47" s="1"/>
  <c r="AR54" i="47"/>
  <c r="AZ54" i="47"/>
  <c r="BQ54" i="47" s="1"/>
  <c r="AU55" i="47"/>
  <c r="BL55" i="47" s="1"/>
  <c r="AR3" i="47"/>
  <c r="AZ3" i="47"/>
  <c r="BQ3" i="47" s="1"/>
  <c r="AU4" i="47"/>
  <c r="BL4" i="47" s="1"/>
  <c r="BC4" i="47"/>
  <c r="BT4" i="47" s="1"/>
  <c r="AX5" i="47"/>
  <c r="BO5" i="47" s="1"/>
  <c r="AS6" i="47"/>
  <c r="BJ6" i="47" s="1"/>
  <c r="BA6" i="47"/>
  <c r="BR6" i="47" s="1"/>
  <c r="AV7" i="47"/>
  <c r="BM7" i="47" s="1"/>
  <c r="BD7" i="47"/>
  <c r="BU7" i="47" s="1"/>
  <c r="AY8" i="47"/>
  <c r="BP8" i="47" s="1"/>
  <c r="AT9" i="47"/>
  <c r="BK9" i="47" s="1"/>
  <c r="BB9" i="47"/>
  <c r="BS9" i="47" s="1"/>
  <c r="AW10" i="47"/>
  <c r="BN10" i="47" s="1"/>
  <c r="AR11" i="47"/>
  <c r="AZ11" i="47"/>
  <c r="BQ11" i="47" s="1"/>
  <c r="AU12" i="47"/>
  <c r="BL12" i="47" s="1"/>
  <c r="BC12" i="47"/>
  <c r="BT12" i="47" s="1"/>
  <c r="AX13" i="47"/>
  <c r="BO13" i="47" s="1"/>
  <c r="AS14" i="47"/>
  <c r="BJ14" i="47" s="1"/>
  <c r="BA14" i="47"/>
  <c r="BR14" i="47" s="1"/>
  <c r="AV15" i="47"/>
  <c r="BM15" i="47" s="1"/>
  <c r="BD15" i="47"/>
  <c r="BU15" i="47" s="1"/>
  <c r="AY16" i="47"/>
  <c r="BP16" i="47" s="1"/>
  <c r="AT17" i="47"/>
  <c r="BK17" i="47" s="1"/>
  <c r="BB17" i="47"/>
  <c r="BS17" i="47" s="1"/>
  <c r="AW18" i="47"/>
  <c r="BN18" i="47" s="1"/>
  <c r="AR19" i="47"/>
  <c r="AZ19" i="47"/>
  <c r="BQ19" i="47" s="1"/>
  <c r="AU20" i="47"/>
  <c r="BL20" i="47" s="1"/>
  <c r="BC20" i="47"/>
  <c r="BT20" i="47" s="1"/>
  <c r="AX21" i="47"/>
  <c r="BO21" i="47" s="1"/>
  <c r="AS22" i="47"/>
  <c r="BJ22" i="47" s="1"/>
  <c r="BA22" i="47"/>
  <c r="BR22" i="47" s="1"/>
  <c r="AV23" i="47"/>
  <c r="BM23" i="47" s="1"/>
  <c r="BD23" i="47"/>
  <c r="BU23" i="47" s="1"/>
  <c r="AY24" i="47"/>
  <c r="BP24" i="47" s="1"/>
  <c r="AT25" i="47"/>
  <c r="BK25" i="47" s="1"/>
  <c r="BB25" i="47"/>
  <c r="BS25" i="47" s="1"/>
  <c r="AW26" i="47"/>
  <c r="BN26" i="47" s="1"/>
  <c r="AR27" i="47"/>
  <c r="AZ27" i="47"/>
  <c r="BQ27" i="47" s="1"/>
  <c r="AU28" i="47"/>
  <c r="BL28" i="47" s="1"/>
  <c r="BC28" i="47"/>
  <c r="BT28" i="47" s="1"/>
  <c r="AX29" i="47"/>
  <c r="BO29" i="47" s="1"/>
  <c r="AS30" i="47"/>
  <c r="BJ30" i="47" s="1"/>
  <c r="BA30" i="47"/>
  <c r="BR30" i="47" s="1"/>
  <c r="AV31" i="47"/>
  <c r="BM31" i="47" s="1"/>
  <c r="BD31" i="47"/>
  <c r="BU31" i="47" s="1"/>
  <c r="AY32" i="47"/>
  <c r="BP32" i="47" s="1"/>
  <c r="AT33" i="47"/>
  <c r="BK33" i="47" s="1"/>
  <c r="BB33" i="47"/>
  <c r="BS33" i="47" s="1"/>
  <c r="AW34" i="47"/>
  <c r="BN34" i="47" s="1"/>
  <c r="AR35" i="47"/>
  <c r="AZ35" i="47"/>
  <c r="BQ35" i="47" s="1"/>
  <c r="AU36" i="47"/>
  <c r="BL36" i="47" s="1"/>
  <c r="BC36" i="47"/>
  <c r="BT36" i="47" s="1"/>
  <c r="AX37" i="47"/>
  <c r="BO37" i="47" s="1"/>
  <c r="AS38" i="47"/>
  <c r="BJ38" i="47" s="1"/>
  <c r="BA38" i="47"/>
  <c r="BR38" i="47" s="1"/>
  <c r="AV39" i="47"/>
  <c r="BM39" i="47" s="1"/>
  <c r="BD39" i="47"/>
  <c r="BU39" i="47" s="1"/>
  <c r="AY40" i="47"/>
  <c r="BP40" i="47" s="1"/>
  <c r="AT41" i="47"/>
  <c r="BK41" i="47" s="1"/>
  <c r="BB41" i="47"/>
  <c r="BS41" i="47" s="1"/>
  <c r="AW42" i="47"/>
  <c r="BN42" i="47" s="1"/>
  <c r="AR43" i="47"/>
  <c r="AZ43" i="47"/>
  <c r="BQ43" i="47" s="1"/>
  <c r="AU44" i="47"/>
  <c r="BL44" i="47" s="1"/>
  <c r="BC44" i="47"/>
  <c r="BT44" i="47" s="1"/>
  <c r="AX45" i="47"/>
  <c r="BO45" i="47" s="1"/>
  <c r="AS46" i="47"/>
  <c r="BJ46" i="47" s="1"/>
  <c r="BA46" i="47"/>
  <c r="BR46" i="47" s="1"/>
  <c r="AV47" i="47"/>
  <c r="BM47" i="47" s="1"/>
  <c r="BD47" i="47"/>
  <c r="BU47" i="47" s="1"/>
  <c r="AY48" i="47"/>
  <c r="BP48" i="47" s="1"/>
  <c r="AT49" i="47"/>
  <c r="BK49" i="47" s="1"/>
  <c r="BB49" i="47"/>
  <c r="BS49" i="47" s="1"/>
  <c r="AW50" i="47"/>
  <c r="BN50" i="47" s="1"/>
  <c r="AR51" i="47"/>
  <c r="AZ51" i="47"/>
  <c r="BQ51" i="47" s="1"/>
  <c r="AU52" i="47"/>
  <c r="BL52" i="47" s="1"/>
  <c r="BC52" i="47"/>
  <c r="BT52" i="47" s="1"/>
  <c r="AX53" i="47"/>
  <c r="BO53" i="47" s="1"/>
  <c r="AS54" i="47"/>
  <c r="BJ54" i="47" s="1"/>
  <c r="AS3" i="47"/>
  <c r="BJ3" i="47" s="1"/>
  <c r="BA3" i="47"/>
  <c r="BR3" i="47" s="1"/>
  <c r="AV4" i="47"/>
  <c r="BM4" i="47" s="1"/>
  <c r="BD4" i="47"/>
  <c r="BU4" i="47" s="1"/>
  <c r="AY5" i="47"/>
  <c r="BP5" i="47" s="1"/>
  <c r="AT6" i="47"/>
  <c r="BK6" i="47" s="1"/>
  <c r="BB6" i="47"/>
  <c r="BS6" i="47" s="1"/>
  <c r="AW7" i="47"/>
  <c r="BN7" i="47" s="1"/>
  <c r="AR8" i="47"/>
  <c r="AZ8" i="47"/>
  <c r="BQ8" i="47" s="1"/>
  <c r="AU9" i="47"/>
  <c r="BL9" i="47" s="1"/>
  <c r="BC9" i="47"/>
  <c r="BT9" i="47" s="1"/>
  <c r="AX10" i="47"/>
  <c r="BO10" i="47" s="1"/>
  <c r="AS11" i="47"/>
  <c r="BJ11" i="47" s="1"/>
  <c r="BA11" i="47"/>
  <c r="BR11" i="47" s="1"/>
  <c r="AV12" i="47"/>
  <c r="BM12" i="47" s="1"/>
  <c r="BD12" i="47"/>
  <c r="BU12" i="47" s="1"/>
  <c r="AY13" i="47"/>
  <c r="BP13" i="47" s="1"/>
  <c r="AT14" i="47"/>
  <c r="BK14" i="47" s="1"/>
  <c r="BB14" i="47"/>
  <c r="BS14" i="47" s="1"/>
  <c r="AW15" i="47"/>
  <c r="BN15" i="47" s="1"/>
  <c r="AR16" i="47"/>
  <c r="AZ16" i="47"/>
  <c r="BQ16" i="47" s="1"/>
  <c r="AU17" i="47"/>
  <c r="BL17" i="47" s="1"/>
  <c r="BC17" i="47"/>
  <c r="BT17" i="47" s="1"/>
  <c r="AX18" i="47"/>
  <c r="BO18" i="47" s="1"/>
  <c r="AS19" i="47"/>
  <c r="BJ19" i="47" s="1"/>
  <c r="BA19" i="47"/>
  <c r="BR19" i="47" s="1"/>
  <c r="AV20" i="47"/>
  <c r="BM20" i="47" s="1"/>
  <c r="BD20" i="47"/>
  <c r="BU20" i="47" s="1"/>
  <c r="AY21" i="47"/>
  <c r="BP21" i="47" s="1"/>
  <c r="AT22" i="47"/>
  <c r="BK22" i="47" s="1"/>
  <c r="BB22" i="47"/>
  <c r="BS22" i="47" s="1"/>
  <c r="AW23" i="47"/>
  <c r="BN23" i="47" s="1"/>
  <c r="AR24" i="47"/>
  <c r="AZ24" i="47"/>
  <c r="BQ24" i="47" s="1"/>
  <c r="AU25" i="47"/>
  <c r="BL25" i="47" s="1"/>
  <c r="BC25" i="47"/>
  <c r="BT25" i="47" s="1"/>
  <c r="AX26" i="47"/>
  <c r="BO26" i="47" s="1"/>
  <c r="AS27" i="47"/>
  <c r="BJ27" i="47" s="1"/>
  <c r="BA27" i="47"/>
  <c r="BR27" i="47" s="1"/>
  <c r="AV28" i="47"/>
  <c r="BM28" i="47" s="1"/>
  <c r="BD28" i="47"/>
  <c r="BU28" i="47" s="1"/>
  <c r="AY29" i="47"/>
  <c r="BP29" i="47" s="1"/>
  <c r="AT30" i="47"/>
  <c r="BK30" i="47" s="1"/>
  <c r="BB30" i="47"/>
  <c r="BS30" i="47" s="1"/>
  <c r="AW31" i="47"/>
  <c r="BN31" i="47" s="1"/>
  <c r="AR32" i="47"/>
  <c r="AZ32" i="47"/>
  <c r="BQ32" i="47" s="1"/>
  <c r="AU33" i="47"/>
  <c r="BL33" i="47" s="1"/>
  <c r="BC33" i="47"/>
  <c r="BT33" i="47" s="1"/>
  <c r="AX34" i="47"/>
  <c r="BO34" i="47" s="1"/>
  <c r="AS35" i="47"/>
  <c r="BJ35" i="47" s="1"/>
  <c r="BA35" i="47"/>
  <c r="BR35" i="47" s="1"/>
  <c r="AV36" i="47"/>
  <c r="BM36" i="47" s="1"/>
  <c r="BD36" i="47"/>
  <c r="BU36" i="47" s="1"/>
  <c r="AY37" i="47"/>
  <c r="BP37" i="47" s="1"/>
  <c r="AT38" i="47"/>
  <c r="BK38" i="47" s="1"/>
  <c r="BB38" i="47"/>
  <c r="BS38" i="47" s="1"/>
  <c r="AW39" i="47"/>
  <c r="BN39" i="47" s="1"/>
  <c r="AR40" i="47"/>
  <c r="AZ40" i="47"/>
  <c r="BQ40" i="47" s="1"/>
  <c r="AU41" i="47"/>
  <c r="BL41" i="47" s="1"/>
  <c r="BC41" i="47"/>
  <c r="BT41" i="47" s="1"/>
  <c r="AX42" i="47"/>
  <c r="BO42" i="47" s="1"/>
  <c r="AS43" i="47"/>
  <c r="BJ43" i="47" s="1"/>
  <c r="BA43" i="47"/>
  <c r="BR43" i="47" s="1"/>
  <c r="AV44" i="47"/>
  <c r="BM44" i="47" s="1"/>
  <c r="BD44" i="47"/>
  <c r="BU44" i="47" s="1"/>
  <c r="AY45" i="47"/>
  <c r="BP45" i="47" s="1"/>
  <c r="AT46" i="47"/>
  <c r="BK46" i="47" s="1"/>
  <c r="BB46" i="47"/>
  <c r="BS46" i="47" s="1"/>
  <c r="AW47" i="47"/>
  <c r="BN47" i="47" s="1"/>
  <c r="AR48" i="47"/>
  <c r="AZ48" i="47"/>
  <c r="BQ48" i="47" s="1"/>
  <c r="AU49" i="47"/>
  <c r="BL49" i="47" s="1"/>
  <c r="BC49" i="47"/>
  <c r="BT49" i="47" s="1"/>
  <c r="AX50" i="47"/>
  <c r="BO50" i="47" s="1"/>
  <c r="AS51" i="47"/>
  <c r="BJ51" i="47" s="1"/>
  <c r="BA51" i="47"/>
  <c r="BR51" i="47" s="1"/>
  <c r="AV52" i="47"/>
  <c r="BM52" i="47" s="1"/>
  <c r="BD52" i="47"/>
  <c r="BU52" i="47" s="1"/>
  <c r="AY53" i="47"/>
  <c r="BP53" i="47" s="1"/>
  <c r="AT54" i="47"/>
  <c r="BK54" i="47" s="1"/>
  <c r="AT3" i="47"/>
  <c r="BK3" i="47" s="1"/>
  <c r="BB3" i="47"/>
  <c r="BS3" i="47" s="1"/>
  <c r="AW4" i="47"/>
  <c r="BN4" i="47" s="1"/>
  <c r="AR5" i="47"/>
  <c r="AZ5" i="47"/>
  <c r="BQ5" i="47" s="1"/>
  <c r="AU6" i="47"/>
  <c r="BL6" i="47" s="1"/>
  <c r="BC6" i="47"/>
  <c r="BT6" i="47" s="1"/>
  <c r="AX7" i="47"/>
  <c r="BO7" i="47" s="1"/>
  <c r="AS8" i="47"/>
  <c r="BJ8" i="47" s="1"/>
  <c r="BA8" i="47"/>
  <c r="BR8" i="47" s="1"/>
  <c r="AV9" i="47"/>
  <c r="BM9" i="47" s="1"/>
  <c r="BD9" i="47"/>
  <c r="BU9" i="47" s="1"/>
  <c r="AY10" i="47"/>
  <c r="BP10" i="47" s="1"/>
  <c r="AT11" i="47"/>
  <c r="BK11" i="47" s="1"/>
  <c r="BB11" i="47"/>
  <c r="BS11" i="47" s="1"/>
  <c r="AW12" i="47"/>
  <c r="BN12" i="47" s="1"/>
  <c r="AR13" i="47"/>
  <c r="AZ13" i="47"/>
  <c r="BQ13" i="47" s="1"/>
  <c r="AU14" i="47"/>
  <c r="BL14" i="47" s="1"/>
  <c r="BC14" i="47"/>
  <c r="BT14" i="47" s="1"/>
  <c r="AX15" i="47"/>
  <c r="BO15" i="47" s="1"/>
  <c r="AS16" i="47"/>
  <c r="BJ16" i="47" s="1"/>
  <c r="BA16" i="47"/>
  <c r="BR16" i="47" s="1"/>
  <c r="AV17" i="47"/>
  <c r="BM17" i="47" s="1"/>
  <c r="BD17" i="47"/>
  <c r="BU17" i="47" s="1"/>
  <c r="AY18" i="47"/>
  <c r="BP18" i="47" s="1"/>
  <c r="AT19" i="47"/>
  <c r="BK19" i="47" s="1"/>
  <c r="BB19" i="47"/>
  <c r="BS19" i="47" s="1"/>
  <c r="AW20" i="47"/>
  <c r="BN20" i="47" s="1"/>
  <c r="AR21" i="47"/>
  <c r="AZ21" i="47"/>
  <c r="BQ21" i="47" s="1"/>
  <c r="AU22" i="47"/>
  <c r="BL22" i="47" s="1"/>
  <c r="BC22" i="47"/>
  <c r="BT22" i="47" s="1"/>
  <c r="AX23" i="47"/>
  <c r="BO23" i="47" s="1"/>
  <c r="AS24" i="47"/>
  <c r="BJ24" i="47" s="1"/>
  <c r="BA24" i="47"/>
  <c r="BR24" i="47" s="1"/>
  <c r="AV25" i="47"/>
  <c r="BM25" i="47" s="1"/>
  <c r="BD25" i="47"/>
  <c r="BU25" i="47" s="1"/>
  <c r="AY26" i="47"/>
  <c r="BP26" i="47" s="1"/>
  <c r="AT27" i="47"/>
  <c r="BK27" i="47" s="1"/>
  <c r="BB27" i="47"/>
  <c r="BS27" i="47" s="1"/>
  <c r="AW28" i="47"/>
  <c r="BN28" i="47" s="1"/>
  <c r="AR29" i="47"/>
  <c r="AZ29" i="47"/>
  <c r="BQ29" i="47" s="1"/>
  <c r="AU30" i="47"/>
  <c r="BL30" i="47" s="1"/>
  <c r="BC30" i="47"/>
  <c r="BT30" i="47" s="1"/>
  <c r="AX31" i="47"/>
  <c r="BO31" i="47" s="1"/>
  <c r="AS32" i="47"/>
  <c r="BJ32" i="47" s="1"/>
  <c r="BA32" i="47"/>
  <c r="BR32" i="47" s="1"/>
  <c r="AV33" i="47"/>
  <c r="BM33" i="47" s="1"/>
  <c r="BD33" i="47"/>
  <c r="BU33" i="47" s="1"/>
  <c r="AY34" i="47"/>
  <c r="BP34" i="47" s="1"/>
  <c r="AT35" i="47"/>
  <c r="BK35" i="47" s="1"/>
  <c r="BB35" i="47"/>
  <c r="BS35" i="47" s="1"/>
  <c r="AW36" i="47"/>
  <c r="BN36" i="47" s="1"/>
  <c r="AR37" i="47"/>
  <c r="AZ37" i="47"/>
  <c r="BQ37" i="47" s="1"/>
  <c r="AU38" i="47"/>
  <c r="BL38" i="47" s="1"/>
  <c r="BC38" i="47"/>
  <c r="BT38" i="47" s="1"/>
  <c r="AX39" i="47"/>
  <c r="BO39" i="47" s="1"/>
  <c r="AS40" i="47"/>
  <c r="BJ40" i="47" s="1"/>
  <c r="BA40" i="47"/>
  <c r="BR40" i="47" s="1"/>
  <c r="AV41" i="47"/>
  <c r="BM41" i="47" s="1"/>
  <c r="BD41" i="47"/>
  <c r="BU41" i="47" s="1"/>
  <c r="AY42" i="47"/>
  <c r="BP42" i="47" s="1"/>
  <c r="AT43" i="47"/>
  <c r="BK43" i="47" s="1"/>
  <c r="BB43" i="47"/>
  <c r="BS43" i="47" s="1"/>
  <c r="AW44" i="47"/>
  <c r="BN44" i="47" s="1"/>
  <c r="AR45" i="47"/>
  <c r="AZ45" i="47"/>
  <c r="BQ45" i="47" s="1"/>
  <c r="AU46" i="47"/>
  <c r="BL46" i="47" s="1"/>
  <c r="BC46" i="47"/>
  <c r="BT46" i="47" s="1"/>
  <c r="AX47" i="47"/>
  <c r="BO47" i="47" s="1"/>
  <c r="AS48" i="47"/>
  <c r="BJ48" i="47" s="1"/>
  <c r="BA48" i="47"/>
  <c r="BR48" i="47" s="1"/>
  <c r="AV49" i="47"/>
  <c r="BM49" i="47" s="1"/>
  <c r="BD49" i="47"/>
  <c r="BU49" i="47" s="1"/>
  <c r="AY50" i="47"/>
  <c r="BP50" i="47" s="1"/>
  <c r="AT51" i="47"/>
  <c r="BK51" i="47" s="1"/>
  <c r="BB51" i="47"/>
  <c r="BS51" i="47" s="1"/>
  <c r="AW52" i="47"/>
  <c r="BN52" i="47" s="1"/>
  <c r="AR53" i="47"/>
  <c r="AZ53" i="47"/>
  <c r="BQ53" i="47" s="1"/>
  <c r="AU54" i="47"/>
  <c r="BL54" i="47" s="1"/>
  <c r="BC54" i="47"/>
  <c r="BT54" i="47" s="1"/>
  <c r="AU3" i="47"/>
  <c r="BL3" i="47" s="1"/>
  <c r="BC3" i="47"/>
  <c r="BT3" i="47" s="1"/>
  <c r="AX4" i="47"/>
  <c r="BO4" i="47" s="1"/>
  <c r="AS5" i="47"/>
  <c r="BJ5" i="47" s="1"/>
  <c r="BA5" i="47"/>
  <c r="BR5" i="47" s="1"/>
  <c r="AV6" i="47"/>
  <c r="BM6" i="47" s="1"/>
  <c r="BD6" i="47"/>
  <c r="BU6" i="47" s="1"/>
  <c r="AY7" i="47"/>
  <c r="BP7" i="47" s="1"/>
  <c r="AT8" i="47"/>
  <c r="BK8" i="47" s="1"/>
  <c r="BB8" i="47"/>
  <c r="BS8" i="47" s="1"/>
  <c r="AW9" i="47"/>
  <c r="BN9" i="47" s="1"/>
  <c r="AR10" i="47"/>
  <c r="AZ10" i="47"/>
  <c r="BQ10" i="47" s="1"/>
  <c r="AU11" i="47"/>
  <c r="BL11" i="47" s="1"/>
  <c r="BC11" i="47"/>
  <c r="BT11" i="47" s="1"/>
  <c r="AX12" i="47"/>
  <c r="BO12" i="47" s="1"/>
  <c r="AS13" i="47"/>
  <c r="BJ13" i="47" s="1"/>
  <c r="BA13" i="47"/>
  <c r="BR13" i="47" s="1"/>
  <c r="AV14" i="47"/>
  <c r="BM14" i="47" s="1"/>
  <c r="BD14" i="47"/>
  <c r="BU14" i="47" s="1"/>
  <c r="AY15" i="47"/>
  <c r="BP15" i="47" s="1"/>
  <c r="AT16" i="47"/>
  <c r="BK16" i="47" s="1"/>
  <c r="BB16" i="47"/>
  <c r="BS16" i="47" s="1"/>
  <c r="AW17" i="47"/>
  <c r="BN17" i="47" s="1"/>
  <c r="AR18" i="47"/>
  <c r="AZ18" i="47"/>
  <c r="BQ18" i="47" s="1"/>
  <c r="AU19" i="47"/>
  <c r="BL19" i="47" s="1"/>
  <c r="BC19" i="47"/>
  <c r="BT19" i="47" s="1"/>
  <c r="AX20" i="47"/>
  <c r="BO20" i="47" s="1"/>
  <c r="AS21" i="47"/>
  <c r="BJ21" i="47" s="1"/>
  <c r="BA21" i="47"/>
  <c r="BR21" i="47" s="1"/>
  <c r="AV22" i="47"/>
  <c r="BM22" i="47" s="1"/>
  <c r="BD22" i="47"/>
  <c r="BU22" i="47" s="1"/>
  <c r="AY23" i="47"/>
  <c r="BP23" i="47" s="1"/>
  <c r="AT24" i="47"/>
  <c r="BK24" i="47" s="1"/>
  <c r="BB24" i="47"/>
  <c r="BS24" i="47" s="1"/>
  <c r="AW25" i="47"/>
  <c r="BN25" i="47" s="1"/>
  <c r="AR26" i="47"/>
  <c r="AZ26" i="47"/>
  <c r="BQ26" i="47" s="1"/>
  <c r="AU27" i="47"/>
  <c r="BL27" i="47" s="1"/>
  <c r="BC27" i="47"/>
  <c r="BT27" i="47" s="1"/>
  <c r="AX28" i="47"/>
  <c r="BO28" i="47" s="1"/>
  <c r="AS29" i="47"/>
  <c r="BJ29" i="47" s="1"/>
  <c r="BA29" i="47"/>
  <c r="BR29" i="47" s="1"/>
  <c r="AV30" i="47"/>
  <c r="BM30" i="47" s="1"/>
  <c r="BD30" i="47"/>
  <c r="BU30" i="47" s="1"/>
  <c r="AY31" i="47"/>
  <c r="BP31" i="47" s="1"/>
  <c r="AT32" i="47"/>
  <c r="BK32" i="47" s="1"/>
  <c r="BB32" i="47"/>
  <c r="BS32" i="47" s="1"/>
  <c r="AW33" i="47"/>
  <c r="BN33" i="47" s="1"/>
  <c r="AR34" i="47"/>
  <c r="AZ34" i="47"/>
  <c r="BQ34" i="47" s="1"/>
  <c r="AU35" i="47"/>
  <c r="BL35" i="47" s="1"/>
  <c r="BC35" i="47"/>
  <c r="BT35" i="47" s="1"/>
  <c r="AX36" i="47"/>
  <c r="BO36" i="47" s="1"/>
  <c r="AS37" i="47"/>
  <c r="BJ37" i="47" s="1"/>
  <c r="BA37" i="47"/>
  <c r="BR37" i="47" s="1"/>
  <c r="AV38" i="47"/>
  <c r="BM38" i="47" s="1"/>
  <c r="BD38" i="47"/>
  <c r="BU38" i="47" s="1"/>
  <c r="AY39" i="47"/>
  <c r="BP39" i="47" s="1"/>
  <c r="AT40" i="47"/>
  <c r="BK40" i="47" s="1"/>
  <c r="BB40" i="47"/>
  <c r="BS40" i="47" s="1"/>
  <c r="AW41" i="47"/>
  <c r="BN41" i="47" s="1"/>
  <c r="AR42" i="47"/>
  <c r="AZ42" i="47"/>
  <c r="BQ42" i="47" s="1"/>
  <c r="AU43" i="47"/>
  <c r="BL43" i="47" s="1"/>
  <c r="BC43" i="47"/>
  <c r="BT43" i="47" s="1"/>
  <c r="AX44" i="47"/>
  <c r="BO44" i="47" s="1"/>
  <c r="AS45" i="47"/>
  <c r="BJ45" i="47" s="1"/>
  <c r="BA45" i="47"/>
  <c r="BR45" i="47" s="1"/>
  <c r="AV46" i="47"/>
  <c r="BM46" i="47" s="1"/>
  <c r="BD46" i="47"/>
  <c r="BU46" i="47" s="1"/>
  <c r="AY47" i="47"/>
  <c r="BP47" i="47" s="1"/>
  <c r="AT48" i="47"/>
  <c r="BK48" i="47" s="1"/>
  <c r="BB48" i="47"/>
  <c r="BS48" i="47" s="1"/>
  <c r="AW49" i="47"/>
  <c r="BN49" i="47" s="1"/>
  <c r="AR50" i="47"/>
  <c r="AZ50" i="47"/>
  <c r="BQ50" i="47" s="1"/>
  <c r="AU51" i="47"/>
  <c r="BL51" i="47" s="1"/>
  <c r="BC51" i="47"/>
  <c r="BT51" i="47" s="1"/>
  <c r="AX52" i="47"/>
  <c r="BO52" i="47" s="1"/>
  <c r="AS53" i="47"/>
  <c r="BJ53" i="47" s="1"/>
  <c r="BA53" i="47"/>
  <c r="BR53" i="47" s="1"/>
  <c r="AV54" i="47"/>
  <c r="BM54" i="47" s="1"/>
  <c r="AV3" i="47"/>
  <c r="BM3" i="47" s="1"/>
  <c r="BD3" i="47"/>
  <c r="BU3" i="47" s="1"/>
  <c r="AY4" i="47"/>
  <c r="BP4" i="47" s="1"/>
  <c r="AT5" i="47"/>
  <c r="BK5" i="47" s="1"/>
  <c r="BB5" i="47"/>
  <c r="BS5" i="47" s="1"/>
  <c r="AW6" i="47"/>
  <c r="BN6" i="47" s="1"/>
  <c r="AR7" i="47"/>
  <c r="AZ7" i="47"/>
  <c r="BQ7" i="47" s="1"/>
  <c r="AU8" i="47"/>
  <c r="BL8" i="47" s="1"/>
  <c r="BC8" i="47"/>
  <c r="BT8" i="47" s="1"/>
  <c r="AX9" i="47"/>
  <c r="BO9" i="47" s="1"/>
  <c r="AS10" i="47"/>
  <c r="BJ10" i="47" s="1"/>
  <c r="BA10" i="47"/>
  <c r="BR10" i="47" s="1"/>
  <c r="AV11" i="47"/>
  <c r="BM11" i="47" s="1"/>
  <c r="BD11" i="47"/>
  <c r="BU11" i="47" s="1"/>
  <c r="AY12" i="47"/>
  <c r="BP12" i="47" s="1"/>
  <c r="AT13" i="47"/>
  <c r="BK13" i="47" s="1"/>
  <c r="BB13" i="47"/>
  <c r="BS13" i="47" s="1"/>
  <c r="AW14" i="47"/>
  <c r="BN14" i="47" s="1"/>
  <c r="AR15" i="47"/>
  <c r="AZ15" i="47"/>
  <c r="BQ15" i="47" s="1"/>
  <c r="AU16" i="47"/>
  <c r="BL16" i="47" s="1"/>
  <c r="BC16" i="47"/>
  <c r="BT16" i="47" s="1"/>
  <c r="AX17" i="47"/>
  <c r="BO17" i="47" s="1"/>
  <c r="AS18" i="47"/>
  <c r="BJ18" i="47" s="1"/>
  <c r="BA18" i="47"/>
  <c r="BR18" i="47" s="1"/>
  <c r="AV19" i="47"/>
  <c r="BM19" i="47" s="1"/>
  <c r="BD19" i="47"/>
  <c r="BU19" i="47" s="1"/>
  <c r="AY20" i="47"/>
  <c r="BP20" i="47" s="1"/>
  <c r="AT21" i="47"/>
  <c r="BK21" i="47" s="1"/>
  <c r="BB21" i="47"/>
  <c r="BS21" i="47" s="1"/>
  <c r="AW22" i="47"/>
  <c r="BN22" i="47" s="1"/>
  <c r="AR23" i="47"/>
  <c r="AZ23" i="47"/>
  <c r="BQ23" i="47" s="1"/>
  <c r="AU24" i="47"/>
  <c r="BL24" i="47" s="1"/>
  <c r="BC24" i="47"/>
  <c r="BT24" i="47" s="1"/>
  <c r="AX25" i="47"/>
  <c r="BO25" i="47" s="1"/>
  <c r="AS26" i="47"/>
  <c r="BJ26" i="47" s="1"/>
  <c r="BA26" i="47"/>
  <c r="BR26" i="47" s="1"/>
  <c r="AV27" i="47"/>
  <c r="BM27" i="47" s="1"/>
  <c r="BD27" i="47"/>
  <c r="BU27" i="47" s="1"/>
  <c r="AY28" i="47"/>
  <c r="BP28" i="47" s="1"/>
  <c r="AT29" i="47"/>
  <c r="BK29" i="47" s="1"/>
  <c r="BB29" i="47"/>
  <c r="BS29" i="47" s="1"/>
  <c r="AW30" i="47"/>
  <c r="BN30" i="47" s="1"/>
  <c r="AR31" i="47"/>
  <c r="AZ31" i="47"/>
  <c r="BQ31" i="47" s="1"/>
  <c r="AU32" i="47"/>
  <c r="BL32" i="47" s="1"/>
  <c r="BC32" i="47"/>
  <c r="BT32" i="47" s="1"/>
  <c r="AX33" i="47"/>
  <c r="BO33" i="47" s="1"/>
  <c r="AS34" i="47"/>
  <c r="BJ34" i="47" s="1"/>
  <c r="BA34" i="47"/>
  <c r="BR34" i="47" s="1"/>
  <c r="AV35" i="47"/>
  <c r="BM35" i="47" s="1"/>
  <c r="BD35" i="47"/>
  <c r="BU35" i="47" s="1"/>
  <c r="AY36" i="47"/>
  <c r="BP36" i="47" s="1"/>
  <c r="AT37" i="47"/>
  <c r="BK37" i="47" s="1"/>
  <c r="BB37" i="47"/>
  <c r="BS37" i="47" s="1"/>
  <c r="AW38" i="47"/>
  <c r="BN38" i="47" s="1"/>
  <c r="AR39" i="47"/>
  <c r="AZ39" i="47"/>
  <c r="BQ39" i="47" s="1"/>
  <c r="AU40" i="47"/>
  <c r="BL40" i="47" s="1"/>
  <c r="BC40" i="47"/>
  <c r="BT40" i="47" s="1"/>
  <c r="AX41" i="47"/>
  <c r="BO41" i="47" s="1"/>
  <c r="AS42" i="47"/>
  <c r="BJ42" i="47" s="1"/>
  <c r="BA42" i="47"/>
  <c r="BR42" i="47" s="1"/>
  <c r="AV43" i="47"/>
  <c r="BM43" i="47" s="1"/>
  <c r="BD43" i="47"/>
  <c r="BU43" i="47" s="1"/>
  <c r="AY44" i="47"/>
  <c r="BP44" i="47" s="1"/>
  <c r="AT45" i="47"/>
  <c r="BK45" i="47" s="1"/>
  <c r="BB45" i="47"/>
  <c r="BS45" i="47" s="1"/>
  <c r="AW46" i="47"/>
  <c r="BN46" i="47" s="1"/>
  <c r="AR47" i="47"/>
  <c r="AZ47" i="47"/>
  <c r="BQ47" i="47" s="1"/>
  <c r="AU48" i="47"/>
  <c r="BL48" i="47" s="1"/>
  <c r="BC48" i="47"/>
  <c r="BT48" i="47" s="1"/>
  <c r="AX49" i="47"/>
  <c r="BO49" i="47" s="1"/>
  <c r="AS50" i="47"/>
  <c r="BJ50" i="47" s="1"/>
  <c r="BA50" i="47"/>
  <c r="BR50" i="47" s="1"/>
  <c r="AV51" i="47"/>
  <c r="BM51" i="47" s="1"/>
  <c r="BD51" i="47"/>
  <c r="BU51" i="47" s="1"/>
  <c r="AY52" i="47"/>
  <c r="BP52" i="47" s="1"/>
  <c r="AT53" i="47"/>
  <c r="BK53" i="47" s="1"/>
  <c r="BB53" i="47"/>
  <c r="BS53" i="47" s="1"/>
  <c r="AW54" i="47"/>
  <c r="BN54" i="47" s="1"/>
  <c r="AR55" i="47"/>
  <c r="AW3" i="47"/>
  <c r="BN3" i="47" s="1"/>
  <c r="AR4" i="47"/>
  <c r="AZ4" i="47"/>
  <c r="BQ4" i="47" s="1"/>
  <c r="AU5" i="47"/>
  <c r="BL5" i="47" s="1"/>
  <c r="BC5" i="47"/>
  <c r="BT5" i="47" s="1"/>
  <c r="AX6" i="47"/>
  <c r="BO6" i="47" s="1"/>
  <c r="AS7" i="47"/>
  <c r="BJ7" i="47" s="1"/>
  <c r="BA7" i="47"/>
  <c r="BR7" i="47" s="1"/>
  <c r="AV8" i="47"/>
  <c r="BM8" i="47" s="1"/>
  <c r="BD8" i="47"/>
  <c r="BU8" i="47" s="1"/>
  <c r="AY9" i="47"/>
  <c r="BP9" i="47" s="1"/>
  <c r="AT10" i="47"/>
  <c r="BK10" i="47" s="1"/>
  <c r="BB10" i="47"/>
  <c r="BS10" i="47" s="1"/>
  <c r="AW11" i="47"/>
  <c r="BN11" i="47" s="1"/>
  <c r="AR12" i="47"/>
  <c r="AZ12" i="47"/>
  <c r="BQ12" i="47" s="1"/>
  <c r="AU13" i="47"/>
  <c r="BL13" i="47" s="1"/>
  <c r="BC13" i="47"/>
  <c r="BT13" i="47" s="1"/>
  <c r="AX14" i="47"/>
  <c r="BO14" i="47" s="1"/>
  <c r="AS15" i="47"/>
  <c r="BJ15" i="47" s="1"/>
  <c r="BA15" i="47"/>
  <c r="BR15" i="47" s="1"/>
  <c r="AV16" i="47"/>
  <c r="BM16" i="47" s="1"/>
  <c r="BD16" i="47"/>
  <c r="BU16" i="47" s="1"/>
  <c r="AY17" i="47"/>
  <c r="BP17" i="47" s="1"/>
  <c r="AT18" i="47"/>
  <c r="BK18" i="47" s="1"/>
  <c r="BB18" i="47"/>
  <c r="BS18" i="47" s="1"/>
  <c r="AW19" i="47"/>
  <c r="BN19" i="47" s="1"/>
  <c r="AR20" i="47"/>
  <c r="AZ20" i="47"/>
  <c r="BQ20" i="47" s="1"/>
  <c r="AU21" i="47"/>
  <c r="BL21" i="47" s="1"/>
  <c r="BC21" i="47"/>
  <c r="BT21" i="47" s="1"/>
  <c r="AX22" i="47"/>
  <c r="BO22" i="47" s="1"/>
  <c r="AS23" i="47"/>
  <c r="BJ23" i="47" s="1"/>
  <c r="BA23" i="47"/>
  <c r="BR23" i="47" s="1"/>
  <c r="AV24" i="47"/>
  <c r="BM24" i="47" s="1"/>
  <c r="BD24" i="47"/>
  <c r="BU24" i="47" s="1"/>
  <c r="AY25" i="47"/>
  <c r="BP25" i="47" s="1"/>
  <c r="AT26" i="47"/>
  <c r="BK26" i="47" s="1"/>
  <c r="BB26" i="47"/>
  <c r="BS26" i="47" s="1"/>
  <c r="AW27" i="47"/>
  <c r="BN27" i="47" s="1"/>
  <c r="AR28" i="47"/>
  <c r="AZ28" i="47"/>
  <c r="BQ28" i="47" s="1"/>
  <c r="AU29" i="47"/>
  <c r="BL29" i="47" s="1"/>
  <c r="BC29" i="47"/>
  <c r="BT29" i="47" s="1"/>
  <c r="AX30" i="47"/>
  <c r="BO30" i="47" s="1"/>
  <c r="AS31" i="47"/>
  <c r="BJ31" i="47" s="1"/>
  <c r="BA31" i="47"/>
  <c r="BR31" i="47" s="1"/>
  <c r="AV32" i="47"/>
  <c r="BM32" i="47" s="1"/>
  <c r="BD32" i="47"/>
  <c r="BU32" i="47" s="1"/>
  <c r="AY33" i="47"/>
  <c r="BP33" i="47" s="1"/>
  <c r="AT34" i="47"/>
  <c r="BK34" i="47" s="1"/>
  <c r="BB34" i="47"/>
  <c r="BS34" i="47" s="1"/>
  <c r="AW35" i="47"/>
  <c r="BN35" i="47" s="1"/>
  <c r="AR36" i="47"/>
  <c r="AZ36" i="47"/>
  <c r="BQ36" i="47" s="1"/>
  <c r="AU37" i="47"/>
  <c r="BL37" i="47" s="1"/>
  <c r="BC37" i="47"/>
  <c r="BT37" i="47" s="1"/>
  <c r="AX38" i="47"/>
  <c r="BO38" i="47" s="1"/>
  <c r="AS39" i="47"/>
  <c r="BJ39" i="47" s="1"/>
  <c r="BA39" i="47"/>
  <c r="BR39" i="47" s="1"/>
  <c r="AV40" i="47"/>
  <c r="BM40" i="47" s="1"/>
  <c r="BD40" i="47"/>
  <c r="BU40" i="47" s="1"/>
  <c r="AY41" i="47"/>
  <c r="BP41" i="47" s="1"/>
  <c r="AT42" i="47"/>
  <c r="BK42" i="47" s="1"/>
  <c r="BB42" i="47"/>
  <c r="BS42" i="47" s="1"/>
  <c r="AW43" i="47"/>
  <c r="BN43" i="47" s="1"/>
  <c r="AR44" i="47"/>
  <c r="AZ44" i="47"/>
  <c r="BQ44" i="47" s="1"/>
  <c r="AU45" i="47"/>
  <c r="BL45" i="47" s="1"/>
  <c r="BC45" i="47"/>
  <c r="BT45" i="47" s="1"/>
  <c r="AX46" i="47"/>
  <c r="BO46" i="47" s="1"/>
  <c r="AS47" i="47"/>
  <c r="BJ47" i="47" s="1"/>
  <c r="BA47" i="47"/>
  <c r="BR47" i="47" s="1"/>
  <c r="AV48" i="47"/>
  <c r="BM48" i="47" s="1"/>
  <c r="BD48" i="47"/>
  <c r="BU48" i="47" s="1"/>
  <c r="AY49" i="47"/>
  <c r="BP49" i="47" s="1"/>
  <c r="AT50" i="47"/>
  <c r="BK50" i="47" s="1"/>
  <c r="BB50" i="47"/>
  <c r="BS50" i="47" s="1"/>
  <c r="AW51" i="47"/>
  <c r="BN51" i="47" s="1"/>
  <c r="AR52" i="47"/>
  <c r="AZ52" i="47"/>
  <c r="BQ52" i="47" s="1"/>
  <c r="AU53" i="47"/>
  <c r="BL53" i="47" s="1"/>
  <c r="BC53" i="47"/>
  <c r="BT53" i="47" s="1"/>
  <c r="AX54" i="47"/>
  <c r="BO54" i="47" s="1"/>
  <c r="AS55" i="47"/>
  <c r="BJ55" i="47" s="1"/>
  <c r="BB7" i="47"/>
  <c r="BS7" i="47" s="1"/>
  <c r="BA12" i="47"/>
  <c r="BR12" i="47" s="1"/>
  <c r="AZ17" i="47"/>
  <c r="BQ17" i="47" s="1"/>
  <c r="AY22" i="47"/>
  <c r="BP22" i="47" s="1"/>
  <c r="AX27" i="47"/>
  <c r="BO27" i="47" s="1"/>
  <c r="AW32" i="47"/>
  <c r="BN32" i="47" s="1"/>
  <c r="AV37" i="47"/>
  <c r="BM37" i="47" s="1"/>
  <c r="AU42" i="47"/>
  <c r="BL42" i="47" s="1"/>
  <c r="AT47" i="47"/>
  <c r="BK47" i="47" s="1"/>
  <c r="AS52" i="47"/>
  <c r="BJ52" i="47" s="1"/>
  <c r="AX55" i="47"/>
  <c r="BO55" i="47" s="1"/>
  <c r="AS56" i="47"/>
  <c r="BJ56" i="47" s="1"/>
  <c r="BA56" i="47"/>
  <c r="BR56" i="47" s="1"/>
  <c r="AV57" i="47"/>
  <c r="BM57" i="47" s="1"/>
  <c r="BD57" i="47"/>
  <c r="BU57" i="47" s="1"/>
  <c r="AY58" i="47"/>
  <c r="BP58" i="47" s="1"/>
  <c r="AT59" i="47"/>
  <c r="BK59" i="47" s="1"/>
  <c r="BB59" i="47"/>
  <c r="BS59" i="47" s="1"/>
  <c r="AW60" i="47"/>
  <c r="BN60" i="47" s="1"/>
  <c r="AR61" i="47"/>
  <c r="AZ61" i="47"/>
  <c r="BQ61" i="47" s="1"/>
  <c r="AU62" i="47"/>
  <c r="BL62" i="47" s="1"/>
  <c r="BC62" i="47"/>
  <c r="BT62" i="47" s="1"/>
  <c r="AX63" i="47"/>
  <c r="BO63" i="47" s="1"/>
  <c r="AS64" i="47"/>
  <c r="BJ64" i="47" s="1"/>
  <c r="BA64" i="47"/>
  <c r="BR64" i="47" s="1"/>
  <c r="AV65" i="47"/>
  <c r="BM65" i="47" s="1"/>
  <c r="BD65" i="47"/>
  <c r="BU65" i="47" s="1"/>
  <c r="BX65" i="47" s="1"/>
  <c r="AY66" i="47"/>
  <c r="BP66" i="47" s="1"/>
  <c r="AT67" i="47"/>
  <c r="BK67" i="47" s="1"/>
  <c r="BB67" i="47"/>
  <c r="BS67" i="47" s="1"/>
  <c r="AW68" i="47"/>
  <c r="BN68" i="47" s="1"/>
  <c r="AR69" i="47"/>
  <c r="AZ69" i="47"/>
  <c r="BQ69" i="47" s="1"/>
  <c r="AU70" i="47"/>
  <c r="BL70" i="47" s="1"/>
  <c r="BC70" i="47"/>
  <c r="BT70" i="47" s="1"/>
  <c r="AX71" i="47"/>
  <c r="BO71" i="47" s="1"/>
  <c r="AS72" i="47"/>
  <c r="BJ72" i="47" s="1"/>
  <c r="BA72" i="47"/>
  <c r="BR72" i="47" s="1"/>
  <c r="AV73" i="47"/>
  <c r="BM73" i="47" s="1"/>
  <c r="BD73" i="47"/>
  <c r="BU73" i="47" s="1"/>
  <c r="BX69" i="47" s="1"/>
  <c r="AY74" i="47"/>
  <c r="BP74" i="47" s="1"/>
  <c r="AT75" i="47"/>
  <c r="BK75" i="47" s="1"/>
  <c r="BB75" i="47"/>
  <c r="BS75" i="47" s="1"/>
  <c r="AW76" i="47"/>
  <c r="BN76" i="47" s="1"/>
  <c r="AR77" i="47"/>
  <c r="AZ77" i="47"/>
  <c r="BQ77" i="47" s="1"/>
  <c r="AU78" i="47"/>
  <c r="BL78" i="47" s="1"/>
  <c r="BC78" i="47"/>
  <c r="BT78" i="47" s="1"/>
  <c r="AX79" i="47"/>
  <c r="BO79" i="47" s="1"/>
  <c r="AS80" i="47"/>
  <c r="BJ80" i="47" s="1"/>
  <c r="BA80" i="47"/>
  <c r="BR80" i="47" s="1"/>
  <c r="AV81" i="47"/>
  <c r="BM81" i="47" s="1"/>
  <c r="BD81" i="47"/>
  <c r="BU81" i="47" s="1"/>
  <c r="BX78" i="47" s="1"/>
  <c r="AY82" i="47"/>
  <c r="BP82" i="47" s="1"/>
  <c r="AT83" i="47"/>
  <c r="BK83" i="47" s="1"/>
  <c r="BB83" i="47"/>
  <c r="BS83" i="47" s="1"/>
  <c r="AW84" i="47"/>
  <c r="BN84" i="47" s="1"/>
  <c r="AR85" i="47"/>
  <c r="AZ85" i="47"/>
  <c r="BQ85" i="47" s="1"/>
  <c r="AU86" i="47"/>
  <c r="BL86" i="47" s="1"/>
  <c r="BC86" i="47"/>
  <c r="BT86" i="47" s="1"/>
  <c r="AX87" i="47"/>
  <c r="BO87" i="47" s="1"/>
  <c r="AS88" i="47"/>
  <c r="BJ88" i="47" s="1"/>
  <c r="BA88" i="47"/>
  <c r="BR88" i="47" s="1"/>
  <c r="AV89" i="47"/>
  <c r="BM89" i="47" s="1"/>
  <c r="AX3" i="47"/>
  <c r="BO3" i="47" s="1"/>
  <c r="AW8" i="47"/>
  <c r="BN8" i="47" s="1"/>
  <c r="AV13" i="47"/>
  <c r="BM13" i="47" s="1"/>
  <c r="AU18" i="47"/>
  <c r="BL18" i="47" s="1"/>
  <c r="AT23" i="47"/>
  <c r="BK23" i="47" s="1"/>
  <c r="AS28" i="47"/>
  <c r="BJ28" i="47" s="1"/>
  <c r="AR33" i="47"/>
  <c r="BD37" i="47"/>
  <c r="BU37" i="47" s="1"/>
  <c r="BC42" i="47"/>
  <c r="BT42" i="47" s="1"/>
  <c r="BB47" i="47"/>
  <c r="BS47" i="47" s="1"/>
  <c r="BA52" i="47"/>
  <c r="BR52" i="47" s="1"/>
  <c r="AY55" i="47"/>
  <c r="BP55" i="47" s="1"/>
  <c r="AT56" i="47"/>
  <c r="BK56" i="47" s="1"/>
  <c r="BB56" i="47"/>
  <c r="BS56" i="47" s="1"/>
  <c r="AW57" i="47"/>
  <c r="BN57" i="47" s="1"/>
  <c r="AR58" i="47"/>
  <c r="AZ58" i="47"/>
  <c r="BQ58" i="47" s="1"/>
  <c r="AU59" i="47"/>
  <c r="BL59" i="47" s="1"/>
  <c r="BC59" i="47"/>
  <c r="BT59" i="47" s="1"/>
  <c r="AX60" i="47"/>
  <c r="BO60" i="47" s="1"/>
  <c r="AS61" i="47"/>
  <c r="BJ61" i="47" s="1"/>
  <c r="BA61" i="47"/>
  <c r="BR61" i="47" s="1"/>
  <c r="AV62" i="47"/>
  <c r="BM62" i="47" s="1"/>
  <c r="BD62" i="47"/>
  <c r="BU62" i="47" s="1"/>
  <c r="BX60" i="47" s="1"/>
  <c r="AY63" i="47"/>
  <c r="BP63" i="47" s="1"/>
  <c r="AT64" i="47"/>
  <c r="BK64" i="47" s="1"/>
  <c r="BB64" i="47"/>
  <c r="BS64" i="47" s="1"/>
  <c r="AW65" i="47"/>
  <c r="BN65" i="47" s="1"/>
  <c r="AR66" i="47"/>
  <c r="AZ66" i="47"/>
  <c r="BQ66" i="47" s="1"/>
  <c r="AU67" i="47"/>
  <c r="BL67" i="47" s="1"/>
  <c r="BC67" i="47"/>
  <c r="BT67" i="47" s="1"/>
  <c r="AX68" i="47"/>
  <c r="BO68" i="47" s="1"/>
  <c r="AS69" i="47"/>
  <c r="BJ69" i="47" s="1"/>
  <c r="BA69" i="47"/>
  <c r="BR69" i="47" s="1"/>
  <c r="AV70" i="47"/>
  <c r="BM70" i="47" s="1"/>
  <c r="BD70" i="47"/>
  <c r="BU70" i="47" s="1"/>
  <c r="AY71" i="47"/>
  <c r="BP71" i="47" s="1"/>
  <c r="AT72" i="47"/>
  <c r="BK72" i="47" s="1"/>
  <c r="BB72" i="47"/>
  <c r="BS72" i="47" s="1"/>
  <c r="AW73" i="47"/>
  <c r="BN73" i="47" s="1"/>
  <c r="AR74" i="47"/>
  <c r="AZ74" i="47"/>
  <c r="BQ74" i="47" s="1"/>
  <c r="AU75" i="47"/>
  <c r="BL75" i="47" s="1"/>
  <c r="BC75" i="47"/>
  <c r="BT75" i="47" s="1"/>
  <c r="AX76" i="47"/>
  <c r="BO76" i="47" s="1"/>
  <c r="AS77" i="47"/>
  <c r="BJ77" i="47" s="1"/>
  <c r="BA77" i="47"/>
  <c r="BR77" i="47" s="1"/>
  <c r="AV78" i="47"/>
  <c r="BM78" i="47" s="1"/>
  <c r="BD78" i="47"/>
  <c r="BU78" i="47" s="1"/>
  <c r="BX74" i="47" s="1"/>
  <c r="AY79" i="47"/>
  <c r="BP79" i="47" s="1"/>
  <c r="AT80" i="47"/>
  <c r="BK80" i="47" s="1"/>
  <c r="BB80" i="47"/>
  <c r="BS80" i="47" s="1"/>
  <c r="AW81" i="47"/>
  <c r="BN81" i="47" s="1"/>
  <c r="AS4" i="47"/>
  <c r="BJ4" i="47" s="1"/>
  <c r="AR9" i="47"/>
  <c r="BD13" i="47"/>
  <c r="BU13" i="47" s="1"/>
  <c r="BC18" i="47"/>
  <c r="BT18" i="47" s="1"/>
  <c r="BB23" i="47"/>
  <c r="BS23" i="47" s="1"/>
  <c r="BA28" i="47"/>
  <c r="BR28" i="47" s="1"/>
  <c r="AZ33" i="47"/>
  <c r="BQ33" i="47" s="1"/>
  <c r="AY38" i="47"/>
  <c r="BP38" i="47" s="1"/>
  <c r="AX43" i="47"/>
  <c r="BO43" i="47" s="1"/>
  <c r="AW48" i="47"/>
  <c r="BN48" i="47" s="1"/>
  <c r="AV53" i="47"/>
  <c r="BM53" i="47" s="1"/>
  <c r="AZ55" i="47"/>
  <c r="BQ55" i="47" s="1"/>
  <c r="AU56" i="47"/>
  <c r="BL56" i="47" s="1"/>
  <c r="BC56" i="47"/>
  <c r="BT56" i="47" s="1"/>
  <c r="AX57" i="47"/>
  <c r="BO57" i="47" s="1"/>
  <c r="AS58" i="47"/>
  <c r="BJ58" i="47" s="1"/>
  <c r="BA58" i="47"/>
  <c r="BR58" i="47" s="1"/>
  <c r="AV59" i="47"/>
  <c r="BM59" i="47" s="1"/>
  <c r="BD59" i="47"/>
  <c r="BU59" i="47" s="1"/>
  <c r="BX59" i="47" s="1"/>
  <c r="AY60" i="47"/>
  <c r="BP60" i="47" s="1"/>
  <c r="AT61" i="47"/>
  <c r="BK61" i="47" s="1"/>
  <c r="BB61" i="47"/>
  <c r="BS61" i="47" s="1"/>
  <c r="AW62" i="47"/>
  <c r="BN62" i="47" s="1"/>
  <c r="AR63" i="47"/>
  <c r="AZ63" i="47"/>
  <c r="BQ63" i="47" s="1"/>
  <c r="AU64" i="47"/>
  <c r="BL64" i="47" s="1"/>
  <c r="BC64" i="47"/>
  <c r="BT64" i="47" s="1"/>
  <c r="AX65" i="47"/>
  <c r="BO65" i="47" s="1"/>
  <c r="AS66" i="47"/>
  <c r="BJ66" i="47" s="1"/>
  <c r="BA66" i="47"/>
  <c r="BR66" i="47" s="1"/>
  <c r="AV67" i="47"/>
  <c r="BM67" i="47" s="1"/>
  <c r="BD67" i="47"/>
  <c r="BU67" i="47" s="1"/>
  <c r="AY68" i="47"/>
  <c r="BP68" i="47" s="1"/>
  <c r="AT69" i="47"/>
  <c r="BK69" i="47" s="1"/>
  <c r="BB69" i="47"/>
  <c r="BS69" i="47" s="1"/>
  <c r="AW70" i="47"/>
  <c r="BN70" i="47" s="1"/>
  <c r="AR71" i="47"/>
  <c r="AZ71" i="47"/>
  <c r="BQ71" i="47" s="1"/>
  <c r="AU72" i="47"/>
  <c r="BL72" i="47" s="1"/>
  <c r="BC72" i="47"/>
  <c r="BT72" i="47" s="1"/>
  <c r="AX73" i="47"/>
  <c r="BO73" i="47" s="1"/>
  <c r="AS74" i="47"/>
  <c r="BJ74" i="47" s="1"/>
  <c r="BA74" i="47"/>
  <c r="BR74" i="47" s="1"/>
  <c r="AV75" i="47"/>
  <c r="BM75" i="47" s="1"/>
  <c r="BD75" i="47"/>
  <c r="BU75" i="47" s="1"/>
  <c r="BX71" i="47" s="1"/>
  <c r="AY76" i="47"/>
  <c r="BP76" i="47" s="1"/>
  <c r="AT77" i="47"/>
  <c r="BK77" i="47" s="1"/>
  <c r="BB77" i="47"/>
  <c r="BS77" i="47" s="1"/>
  <c r="AW78" i="47"/>
  <c r="BN78" i="47" s="1"/>
  <c r="AR79" i="47"/>
  <c r="AZ79" i="47"/>
  <c r="BQ79" i="47" s="1"/>
  <c r="AU80" i="47"/>
  <c r="BL80" i="47" s="1"/>
  <c r="BC80" i="47"/>
  <c r="BT80" i="47" s="1"/>
  <c r="AX81" i="47"/>
  <c r="BO81" i="47" s="1"/>
  <c r="AS82" i="47"/>
  <c r="BJ82" i="47" s="1"/>
  <c r="BA82" i="47"/>
  <c r="BR82" i="47" s="1"/>
  <c r="AV83" i="47"/>
  <c r="BM83" i="47" s="1"/>
  <c r="BD83" i="47"/>
  <c r="BU83" i="47" s="1"/>
  <c r="AY84" i="47"/>
  <c r="BP84" i="47" s="1"/>
  <c r="AT85" i="47"/>
  <c r="BK85" i="47" s="1"/>
  <c r="BB85" i="47"/>
  <c r="BS85" i="47" s="1"/>
  <c r="AW86" i="47"/>
  <c r="BN86" i="47" s="1"/>
  <c r="AR87" i="47"/>
  <c r="AZ87" i="47"/>
  <c r="BQ87" i="47" s="1"/>
  <c r="AU88" i="47"/>
  <c r="BL88" i="47" s="1"/>
  <c r="BC88" i="47"/>
  <c r="BT88" i="47" s="1"/>
  <c r="BA4" i="47"/>
  <c r="BR4" i="47" s="1"/>
  <c r="AZ9" i="47"/>
  <c r="BQ9" i="47" s="1"/>
  <c r="AY14" i="47"/>
  <c r="BP14" i="47" s="1"/>
  <c r="AX19" i="47"/>
  <c r="BO19" i="47" s="1"/>
  <c r="AW24" i="47"/>
  <c r="BN24" i="47" s="1"/>
  <c r="AV29" i="47"/>
  <c r="BM29" i="47" s="1"/>
  <c r="AU34" i="47"/>
  <c r="BL34" i="47" s="1"/>
  <c r="AT39" i="47"/>
  <c r="BK39" i="47" s="1"/>
  <c r="AS44" i="47"/>
  <c r="BJ44" i="47" s="1"/>
  <c r="AR49" i="47"/>
  <c r="BD53" i="47"/>
  <c r="BU53" i="47" s="1"/>
  <c r="BA55" i="47"/>
  <c r="BR55" i="47" s="1"/>
  <c r="AV56" i="47"/>
  <c r="BM56" i="47" s="1"/>
  <c r="BD56" i="47"/>
  <c r="BU56" i="47" s="1"/>
  <c r="AY57" i="47"/>
  <c r="BP57" i="47" s="1"/>
  <c r="AT58" i="47"/>
  <c r="BK58" i="47" s="1"/>
  <c r="BB58" i="47"/>
  <c r="BS58" i="47" s="1"/>
  <c r="AW59" i="47"/>
  <c r="BN59" i="47" s="1"/>
  <c r="AR60" i="47"/>
  <c r="AZ60" i="47"/>
  <c r="BQ60" i="47" s="1"/>
  <c r="AU61" i="47"/>
  <c r="BL61" i="47" s="1"/>
  <c r="BC61" i="47"/>
  <c r="BT61" i="47" s="1"/>
  <c r="AX62" i="47"/>
  <c r="BO62" i="47" s="1"/>
  <c r="AS63" i="47"/>
  <c r="BJ63" i="47" s="1"/>
  <c r="BA63" i="47"/>
  <c r="BR63" i="47" s="1"/>
  <c r="AV64" i="47"/>
  <c r="BM64" i="47" s="1"/>
  <c r="BD64" i="47"/>
  <c r="BU64" i="47" s="1"/>
  <c r="BX64" i="47" s="1"/>
  <c r="AY65" i="47"/>
  <c r="BP65" i="47" s="1"/>
  <c r="AT66" i="47"/>
  <c r="BK66" i="47" s="1"/>
  <c r="BB66" i="47"/>
  <c r="BS66" i="47" s="1"/>
  <c r="AW67" i="47"/>
  <c r="BN67" i="47" s="1"/>
  <c r="AR68" i="47"/>
  <c r="AZ68" i="47"/>
  <c r="BQ68" i="47" s="1"/>
  <c r="AU69" i="47"/>
  <c r="BL69" i="47" s="1"/>
  <c r="BC69" i="47"/>
  <c r="BT69" i="47" s="1"/>
  <c r="AX70" i="47"/>
  <c r="BO70" i="47" s="1"/>
  <c r="AS71" i="47"/>
  <c r="BJ71" i="47" s="1"/>
  <c r="BA71" i="47"/>
  <c r="BR71" i="47" s="1"/>
  <c r="AV72" i="47"/>
  <c r="BM72" i="47" s="1"/>
  <c r="BD72" i="47"/>
  <c r="BU72" i="47" s="1"/>
  <c r="BX67" i="47" s="1"/>
  <c r="AY73" i="47"/>
  <c r="BP73" i="47" s="1"/>
  <c r="AT74" i="47"/>
  <c r="BK74" i="47" s="1"/>
  <c r="BB74" i="47"/>
  <c r="BS74" i="47" s="1"/>
  <c r="AW75" i="47"/>
  <c r="BN75" i="47" s="1"/>
  <c r="AR76" i="47"/>
  <c r="AZ76" i="47"/>
  <c r="BQ76" i="47" s="1"/>
  <c r="AU77" i="47"/>
  <c r="BL77" i="47" s="1"/>
  <c r="BC77" i="47"/>
  <c r="BT77" i="47" s="1"/>
  <c r="AX78" i="47"/>
  <c r="BO78" i="47" s="1"/>
  <c r="AS79" i="47"/>
  <c r="BJ79" i="47" s="1"/>
  <c r="BA79" i="47"/>
  <c r="BR79" i="47" s="1"/>
  <c r="AV80" i="47"/>
  <c r="BM80" i="47" s="1"/>
  <c r="BD80" i="47"/>
  <c r="BU80" i="47" s="1"/>
  <c r="BX76" i="47" s="1"/>
  <c r="AV5" i="47"/>
  <c r="BM5" i="47" s="1"/>
  <c r="AU10" i="47"/>
  <c r="BL10" i="47" s="1"/>
  <c r="AT15" i="47"/>
  <c r="BK15" i="47" s="1"/>
  <c r="AS20" i="47"/>
  <c r="BJ20" i="47" s="1"/>
  <c r="AR25" i="47"/>
  <c r="BD29" i="47"/>
  <c r="BU29" i="47" s="1"/>
  <c r="BC34" i="47"/>
  <c r="BT34" i="47" s="1"/>
  <c r="BB39" i="47"/>
  <c r="BS39" i="47" s="1"/>
  <c r="BA44" i="47"/>
  <c r="BR44" i="47" s="1"/>
  <c r="AZ49" i="47"/>
  <c r="BQ49" i="47" s="1"/>
  <c r="AY54" i="47"/>
  <c r="BP54" i="47" s="1"/>
  <c r="BB55" i="47"/>
  <c r="BS55" i="47" s="1"/>
  <c r="AW56" i="47"/>
  <c r="BN56" i="47" s="1"/>
  <c r="AR57" i="47"/>
  <c r="AZ57" i="47"/>
  <c r="BQ57" i="47" s="1"/>
  <c r="AU58" i="47"/>
  <c r="BL58" i="47" s="1"/>
  <c r="BC58" i="47"/>
  <c r="BT58" i="47" s="1"/>
  <c r="AX59" i="47"/>
  <c r="BO59" i="47" s="1"/>
  <c r="AS60" i="47"/>
  <c r="BJ60" i="47" s="1"/>
  <c r="BA60" i="47"/>
  <c r="BR60" i="47" s="1"/>
  <c r="AV61" i="47"/>
  <c r="BM61" i="47" s="1"/>
  <c r="BD61" i="47"/>
  <c r="BU61" i="47" s="1"/>
  <c r="BX61" i="47" s="1"/>
  <c r="AY62" i="47"/>
  <c r="BP62" i="47" s="1"/>
  <c r="AT63" i="47"/>
  <c r="BK63" i="47" s="1"/>
  <c r="BB63" i="47"/>
  <c r="BS63" i="47" s="1"/>
  <c r="AW64" i="47"/>
  <c r="BN64" i="47" s="1"/>
  <c r="AR65" i="47"/>
  <c r="AZ65" i="47"/>
  <c r="BQ65" i="47" s="1"/>
  <c r="AU66" i="47"/>
  <c r="BL66" i="47" s="1"/>
  <c r="BC66" i="47"/>
  <c r="BT66" i="47" s="1"/>
  <c r="AX67" i="47"/>
  <c r="BO67" i="47" s="1"/>
  <c r="AS68" i="47"/>
  <c r="BJ68" i="47" s="1"/>
  <c r="BA68" i="47"/>
  <c r="BR68" i="47" s="1"/>
  <c r="AV69" i="47"/>
  <c r="BM69" i="47" s="1"/>
  <c r="BD69" i="47"/>
  <c r="BU69" i="47" s="1"/>
  <c r="AY70" i="47"/>
  <c r="BP70" i="47" s="1"/>
  <c r="AT71" i="47"/>
  <c r="BK71" i="47" s="1"/>
  <c r="BB71" i="47"/>
  <c r="BS71" i="47" s="1"/>
  <c r="AW72" i="47"/>
  <c r="BN72" i="47" s="1"/>
  <c r="AR73" i="47"/>
  <c r="AZ73" i="47"/>
  <c r="BQ73" i="47" s="1"/>
  <c r="AU74" i="47"/>
  <c r="BL74" i="47" s="1"/>
  <c r="BC74" i="47"/>
  <c r="BT74" i="47" s="1"/>
  <c r="AX75" i="47"/>
  <c r="BO75" i="47" s="1"/>
  <c r="AS76" i="47"/>
  <c r="BJ76" i="47" s="1"/>
  <c r="BA76" i="47"/>
  <c r="BR76" i="47" s="1"/>
  <c r="AV77" i="47"/>
  <c r="BM77" i="47" s="1"/>
  <c r="BD77" i="47"/>
  <c r="BU77" i="47" s="1"/>
  <c r="BX73" i="47" s="1"/>
  <c r="AY78" i="47"/>
  <c r="BP78" i="47" s="1"/>
  <c r="AT79" i="47"/>
  <c r="BK79" i="47" s="1"/>
  <c r="BB79" i="47"/>
  <c r="BS79" i="47" s="1"/>
  <c r="AW80" i="47"/>
  <c r="BN80" i="47" s="1"/>
  <c r="AR81" i="47"/>
  <c r="AZ81" i="47"/>
  <c r="BQ81" i="47" s="1"/>
  <c r="AU82" i="47"/>
  <c r="BL82" i="47" s="1"/>
  <c r="BC82" i="47"/>
  <c r="BT82" i="47" s="1"/>
  <c r="AX83" i="47"/>
  <c r="BO83" i="47" s="1"/>
  <c r="AS84" i="47"/>
  <c r="BJ84" i="47" s="1"/>
  <c r="BA84" i="47"/>
  <c r="BR84" i="47" s="1"/>
  <c r="AV85" i="47"/>
  <c r="BM85" i="47" s="1"/>
  <c r="BD85" i="47"/>
  <c r="BU85" i="47" s="1"/>
  <c r="AY86" i="47"/>
  <c r="BP86" i="47" s="1"/>
  <c r="AT87" i="47"/>
  <c r="BK87" i="47" s="1"/>
  <c r="BB87" i="47"/>
  <c r="BS87" i="47" s="1"/>
  <c r="AW88" i="47"/>
  <c r="BN88" i="47" s="1"/>
  <c r="AR89" i="47"/>
  <c r="AZ89" i="47"/>
  <c r="BQ89" i="47" s="1"/>
  <c r="AU90" i="47"/>
  <c r="BL90" i="47" s="1"/>
  <c r="BC90" i="47"/>
  <c r="BT90" i="47" s="1"/>
  <c r="AX91" i="47"/>
  <c r="BO91" i="47" s="1"/>
  <c r="AS92" i="47"/>
  <c r="BJ92" i="47" s="1"/>
  <c r="BA92" i="47"/>
  <c r="BR92" i="47" s="1"/>
  <c r="AV93" i="47"/>
  <c r="BM93" i="47" s="1"/>
  <c r="BD93" i="47"/>
  <c r="BU93" i="47" s="1"/>
  <c r="AY94" i="47"/>
  <c r="BP94" i="47" s="1"/>
  <c r="AT95" i="47"/>
  <c r="BK95" i="47" s="1"/>
  <c r="BB95" i="47"/>
  <c r="BS95" i="47" s="1"/>
  <c r="AW96" i="47"/>
  <c r="BN96" i="47" s="1"/>
  <c r="AR97" i="47"/>
  <c r="BI97" i="47" s="1"/>
  <c r="AZ97" i="47"/>
  <c r="BQ97" i="47" s="1"/>
  <c r="AU98" i="47"/>
  <c r="BL98" i="47" s="1"/>
  <c r="BC98" i="47"/>
  <c r="BT98" i="47" s="1"/>
  <c r="AX99" i="47"/>
  <c r="BO99" i="47" s="1"/>
  <c r="AS100" i="47"/>
  <c r="BJ100" i="47" s="1"/>
  <c r="BA100" i="47"/>
  <c r="BR100" i="47" s="1"/>
  <c r="BD5" i="47"/>
  <c r="BU5" i="47" s="1"/>
  <c r="BC10" i="47"/>
  <c r="BT10" i="47" s="1"/>
  <c r="BB15" i="47"/>
  <c r="BS15" i="47" s="1"/>
  <c r="BA20" i="47"/>
  <c r="BR20" i="47" s="1"/>
  <c r="AZ25" i="47"/>
  <c r="BQ25" i="47" s="1"/>
  <c r="AY30" i="47"/>
  <c r="BP30" i="47" s="1"/>
  <c r="AX35" i="47"/>
  <c r="BO35" i="47" s="1"/>
  <c r="AW40" i="47"/>
  <c r="BN40" i="47" s="1"/>
  <c r="AV45" i="47"/>
  <c r="BM45" i="47" s="1"/>
  <c r="AU50" i="47"/>
  <c r="BL50" i="47" s="1"/>
  <c r="AT55" i="47"/>
  <c r="BK55" i="47" s="1"/>
  <c r="BC55" i="47"/>
  <c r="BT55" i="47" s="1"/>
  <c r="AX56" i="47"/>
  <c r="BO56" i="47" s="1"/>
  <c r="AS57" i="47"/>
  <c r="BJ57" i="47" s="1"/>
  <c r="BA57" i="47"/>
  <c r="BR57" i="47" s="1"/>
  <c r="AV58" i="47"/>
  <c r="BM58" i="47" s="1"/>
  <c r="BD58" i="47"/>
  <c r="BU58" i="47" s="1"/>
  <c r="AY59" i="47"/>
  <c r="BP59" i="47" s="1"/>
  <c r="AT60" i="47"/>
  <c r="BK60" i="47" s="1"/>
  <c r="BB60" i="47"/>
  <c r="BS60" i="47" s="1"/>
  <c r="AW61" i="47"/>
  <c r="BN61" i="47" s="1"/>
  <c r="AR62" i="47"/>
  <c r="AZ62" i="47"/>
  <c r="BQ62" i="47" s="1"/>
  <c r="AU63" i="47"/>
  <c r="BL63" i="47" s="1"/>
  <c r="BC63" i="47"/>
  <c r="BT63" i="47" s="1"/>
  <c r="AX64" i="47"/>
  <c r="BO64" i="47" s="1"/>
  <c r="AS65" i="47"/>
  <c r="BJ65" i="47" s="1"/>
  <c r="BA65" i="47"/>
  <c r="BR65" i="47" s="1"/>
  <c r="AV66" i="47"/>
  <c r="BM66" i="47" s="1"/>
  <c r="BD66" i="47"/>
  <c r="BU66" i="47" s="1"/>
  <c r="BX66" i="47" s="1"/>
  <c r="AY67" i="47"/>
  <c r="BP67" i="47" s="1"/>
  <c r="AT68" i="47"/>
  <c r="BK68" i="47" s="1"/>
  <c r="BB68" i="47"/>
  <c r="BS68" i="47" s="1"/>
  <c r="AW69" i="47"/>
  <c r="BN69" i="47" s="1"/>
  <c r="AR70" i="47"/>
  <c r="AZ70" i="47"/>
  <c r="BQ70" i="47" s="1"/>
  <c r="AU71" i="47"/>
  <c r="BL71" i="47" s="1"/>
  <c r="BC71" i="47"/>
  <c r="BT71" i="47" s="1"/>
  <c r="AX72" i="47"/>
  <c r="BO72" i="47" s="1"/>
  <c r="AS73" i="47"/>
  <c r="BJ73" i="47" s="1"/>
  <c r="BA73" i="47"/>
  <c r="BR73" i="47" s="1"/>
  <c r="AV74" i="47"/>
  <c r="BM74" i="47" s="1"/>
  <c r="BD74" i="47"/>
  <c r="BU74" i="47" s="1"/>
  <c r="BX70" i="47" s="1"/>
  <c r="AY75" i="47"/>
  <c r="BP75" i="47" s="1"/>
  <c r="AT76" i="47"/>
  <c r="BK76" i="47" s="1"/>
  <c r="BB76" i="47"/>
  <c r="BS76" i="47" s="1"/>
  <c r="AW77" i="47"/>
  <c r="BN77" i="47" s="1"/>
  <c r="AR78" i="47"/>
  <c r="AZ78" i="47"/>
  <c r="BQ78" i="47" s="1"/>
  <c r="AU79" i="47"/>
  <c r="BL79" i="47" s="1"/>
  <c r="BC79" i="47"/>
  <c r="BT79" i="47" s="1"/>
  <c r="AX80" i="47"/>
  <c r="BO80" i="47" s="1"/>
  <c r="AS81" i="47"/>
  <c r="BJ81" i="47" s="1"/>
  <c r="BA81" i="47"/>
  <c r="BR81" i="47" s="1"/>
  <c r="AV82" i="47"/>
  <c r="BM82" i="47" s="1"/>
  <c r="BD82" i="47"/>
  <c r="BU82" i="47" s="1"/>
  <c r="BX80" i="47" s="1"/>
  <c r="AY83" i="47"/>
  <c r="BP83" i="47" s="1"/>
  <c r="AT84" i="47"/>
  <c r="BK84" i="47" s="1"/>
  <c r="BB84" i="47"/>
  <c r="BS84" i="47" s="1"/>
  <c r="AW85" i="47"/>
  <c r="BN85" i="47" s="1"/>
  <c r="AR86" i="47"/>
  <c r="AZ86" i="47"/>
  <c r="BQ86" i="47" s="1"/>
  <c r="AU87" i="47"/>
  <c r="BL87" i="47" s="1"/>
  <c r="BC87" i="47"/>
  <c r="BT87" i="47" s="1"/>
  <c r="AX88" i="47"/>
  <c r="BO88" i="47" s="1"/>
  <c r="AS89" i="47"/>
  <c r="BJ89" i="47" s="1"/>
  <c r="BA89" i="47"/>
  <c r="BR89" i="47" s="1"/>
  <c r="AV90" i="47"/>
  <c r="BM90" i="47" s="1"/>
  <c r="BD90" i="47"/>
  <c r="BU90" i="47" s="1"/>
  <c r="BX87" i="47" s="1"/>
  <c r="AY91" i="47"/>
  <c r="BP91" i="47" s="1"/>
  <c r="AT92" i="47"/>
  <c r="BK92" i="47" s="1"/>
  <c r="BB92" i="47"/>
  <c r="BS92" i="47" s="1"/>
  <c r="AW93" i="47"/>
  <c r="BN93" i="47" s="1"/>
  <c r="AR94" i="47"/>
  <c r="AZ94" i="47"/>
  <c r="BQ94" i="47" s="1"/>
  <c r="AU95" i="47"/>
  <c r="BL95" i="47" s="1"/>
  <c r="BC95" i="47"/>
  <c r="BT95" i="47" s="1"/>
  <c r="AX96" i="47"/>
  <c r="BO96" i="47" s="1"/>
  <c r="AS97" i="47"/>
  <c r="BJ97" i="47" s="1"/>
  <c r="BA97" i="47"/>
  <c r="BR97" i="47" s="1"/>
  <c r="AV98" i="47"/>
  <c r="BM98" i="47" s="1"/>
  <c r="BD98" i="47"/>
  <c r="BU98" i="47" s="1"/>
  <c r="BX88" i="47" s="1"/>
  <c r="AY99" i="47"/>
  <c r="BP99" i="47" s="1"/>
  <c r="AT100" i="47"/>
  <c r="BK100" i="47" s="1"/>
  <c r="BB100" i="47"/>
  <c r="BS100" i="47" s="1"/>
  <c r="AY6" i="47"/>
  <c r="BP6" i="47" s="1"/>
  <c r="AX11" i="47"/>
  <c r="BO11" i="47" s="1"/>
  <c r="AW16" i="47"/>
  <c r="BN16" i="47" s="1"/>
  <c r="AV21" i="47"/>
  <c r="BM21" i="47" s="1"/>
  <c r="AU26" i="47"/>
  <c r="BL26" i="47" s="1"/>
  <c r="AT31" i="47"/>
  <c r="BK31" i="47" s="1"/>
  <c r="AS36" i="47"/>
  <c r="BJ36" i="47" s="1"/>
  <c r="AR41" i="47"/>
  <c r="BD45" i="47"/>
  <c r="BU45" i="47" s="1"/>
  <c r="BC50" i="47"/>
  <c r="BT50" i="47" s="1"/>
  <c r="AV55" i="47"/>
  <c r="BM55" i="47" s="1"/>
  <c r="BD55" i="47"/>
  <c r="BU55" i="47" s="1"/>
  <c r="AY56" i="47"/>
  <c r="BP56" i="47" s="1"/>
  <c r="AT57" i="47"/>
  <c r="BK57" i="47" s="1"/>
  <c r="BB57" i="47"/>
  <c r="BS57" i="47" s="1"/>
  <c r="AW58" i="47"/>
  <c r="BN58" i="47" s="1"/>
  <c r="AR59" i="47"/>
  <c r="AZ59" i="47"/>
  <c r="BQ59" i="47" s="1"/>
  <c r="AU60" i="47"/>
  <c r="BL60" i="47" s="1"/>
  <c r="BC60" i="47"/>
  <c r="BT60" i="47" s="1"/>
  <c r="AX61" i="47"/>
  <c r="BO61" i="47" s="1"/>
  <c r="AS62" i="47"/>
  <c r="BJ62" i="47" s="1"/>
  <c r="BA62" i="47"/>
  <c r="BR62" i="47" s="1"/>
  <c r="AV63" i="47"/>
  <c r="BM63" i="47" s="1"/>
  <c r="BD63" i="47"/>
  <c r="BU63" i="47" s="1"/>
  <c r="BX62" i="47" s="1"/>
  <c r="AY64" i="47"/>
  <c r="BP64" i="47" s="1"/>
  <c r="AT65" i="47"/>
  <c r="BK65" i="47" s="1"/>
  <c r="BB65" i="47"/>
  <c r="BS65" i="47" s="1"/>
  <c r="AW66" i="47"/>
  <c r="BN66" i="47" s="1"/>
  <c r="AR67" i="47"/>
  <c r="AZ67" i="47"/>
  <c r="BQ67" i="47" s="1"/>
  <c r="AU68" i="47"/>
  <c r="BL68" i="47" s="1"/>
  <c r="BC68" i="47"/>
  <c r="BT68" i="47" s="1"/>
  <c r="AX69" i="47"/>
  <c r="BO69" i="47" s="1"/>
  <c r="AS70" i="47"/>
  <c r="BJ70" i="47" s="1"/>
  <c r="BA70" i="47"/>
  <c r="BR70" i="47" s="1"/>
  <c r="AV71" i="47"/>
  <c r="BM71" i="47" s="1"/>
  <c r="BD71" i="47"/>
  <c r="BU71" i="47" s="1"/>
  <c r="AY72" i="47"/>
  <c r="BP72" i="47" s="1"/>
  <c r="AT73" i="47"/>
  <c r="BK73" i="47" s="1"/>
  <c r="BB73" i="47"/>
  <c r="BS73" i="47" s="1"/>
  <c r="AW74" i="47"/>
  <c r="BN74" i="47" s="1"/>
  <c r="AR75" i="47"/>
  <c r="AZ75" i="47"/>
  <c r="BQ75" i="47" s="1"/>
  <c r="AU76" i="47"/>
  <c r="BL76" i="47" s="1"/>
  <c r="BC76" i="47"/>
  <c r="BT76" i="47" s="1"/>
  <c r="AX77" i="47"/>
  <c r="BO77" i="47" s="1"/>
  <c r="AS78" i="47"/>
  <c r="BJ78" i="47" s="1"/>
  <c r="BA78" i="47"/>
  <c r="BR78" i="47" s="1"/>
  <c r="AV79" i="47"/>
  <c r="BM79" i="47" s="1"/>
  <c r="BD79" i="47"/>
  <c r="BU79" i="47" s="1"/>
  <c r="BX75" i="47" s="1"/>
  <c r="AY80" i="47"/>
  <c r="BP80" i="47" s="1"/>
  <c r="AT81" i="47"/>
  <c r="BK81" i="47" s="1"/>
  <c r="BB81" i="47"/>
  <c r="BS81" i="47" s="1"/>
  <c r="AW82" i="47"/>
  <c r="BN82" i="47" s="1"/>
  <c r="AR83" i="47"/>
  <c r="AZ83" i="47"/>
  <c r="BQ83" i="47" s="1"/>
  <c r="AU84" i="47"/>
  <c r="BL84" i="47" s="1"/>
  <c r="BC84" i="47"/>
  <c r="BT84" i="47" s="1"/>
  <c r="AX85" i="47"/>
  <c r="BO85" i="47" s="1"/>
  <c r="AS86" i="47"/>
  <c r="BJ86" i="47" s="1"/>
  <c r="BA86" i="47"/>
  <c r="BR86" i="47" s="1"/>
  <c r="AV87" i="47"/>
  <c r="BM87" i="47" s="1"/>
  <c r="BD87" i="47"/>
  <c r="BU87" i="47" s="1"/>
  <c r="BX79" i="47" s="1"/>
  <c r="AY88" i="47"/>
  <c r="BP88" i="47" s="1"/>
  <c r="AT89" i="47"/>
  <c r="BK89" i="47" s="1"/>
  <c r="BB89" i="47"/>
  <c r="BS89" i="47" s="1"/>
  <c r="AW90" i="47"/>
  <c r="BN90" i="47" s="1"/>
  <c r="AR91" i="47"/>
  <c r="AZ91" i="47"/>
  <c r="BQ91" i="47" s="1"/>
  <c r="AU92" i="47"/>
  <c r="BL92" i="47" s="1"/>
  <c r="BC92" i="47"/>
  <c r="BT92" i="47" s="1"/>
  <c r="AX93" i="47"/>
  <c r="BO93" i="47" s="1"/>
  <c r="AS94" i="47"/>
  <c r="BJ94" i="47" s="1"/>
  <c r="BA94" i="47"/>
  <c r="BR94" i="47" s="1"/>
  <c r="AV95" i="47"/>
  <c r="BM95" i="47" s="1"/>
  <c r="BD95" i="47"/>
  <c r="BU95" i="47" s="1"/>
  <c r="AY96" i="47"/>
  <c r="BP96" i="47" s="1"/>
  <c r="AT97" i="47"/>
  <c r="BK97" i="47" s="1"/>
  <c r="BB97" i="47"/>
  <c r="BS97" i="47" s="1"/>
  <c r="AW98" i="47"/>
  <c r="BN98" i="47" s="1"/>
  <c r="AR99" i="47"/>
  <c r="BI99" i="47" s="1"/>
  <c r="AZ99" i="47"/>
  <c r="BQ99" i="47" s="1"/>
  <c r="AU100" i="47"/>
  <c r="BL100" i="47" s="1"/>
  <c r="BC100" i="47"/>
  <c r="BT100" i="47" s="1"/>
  <c r="AZ41" i="47"/>
  <c r="BQ41" i="47" s="1"/>
  <c r="AX58" i="47"/>
  <c r="BO58" i="47" s="1"/>
  <c r="AW63" i="47"/>
  <c r="BN63" i="47" s="1"/>
  <c r="AV68" i="47"/>
  <c r="BM68" i="47" s="1"/>
  <c r="AU73" i="47"/>
  <c r="BL73" i="47" s="1"/>
  <c r="AT78" i="47"/>
  <c r="BK78" i="47" s="1"/>
  <c r="AR82" i="47"/>
  <c r="BA83" i="47"/>
  <c r="BR83" i="47" s="1"/>
  <c r="AU85" i="47"/>
  <c r="BL85" i="47" s="1"/>
  <c r="BD86" i="47"/>
  <c r="BU86" i="47" s="1"/>
  <c r="BX77" i="47" s="1"/>
  <c r="AZ88" i="47"/>
  <c r="BQ88" i="47" s="1"/>
  <c r="BD89" i="47"/>
  <c r="BU89" i="47" s="1"/>
  <c r="BX82" i="47" s="1"/>
  <c r="BB90" i="47"/>
  <c r="BS90" i="47" s="1"/>
  <c r="BC91" i="47"/>
  <c r="BT91" i="47" s="1"/>
  <c r="BD92" i="47"/>
  <c r="BU92" i="47" s="1"/>
  <c r="BX85" i="47" s="1"/>
  <c r="BB93" i="47"/>
  <c r="BS93" i="47" s="1"/>
  <c r="BC94" i="47"/>
  <c r="BT94" i="47" s="1"/>
  <c r="BA95" i="47"/>
  <c r="BR95" i="47" s="1"/>
  <c r="BB96" i="47"/>
  <c r="BS96" i="47" s="1"/>
  <c r="BC97" i="47"/>
  <c r="BT97" i="47" s="1"/>
  <c r="BA98" i="47"/>
  <c r="BR98" i="47" s="1"/>
  <c r="BB99" i="47"/>
  <c r="BS99" i="47" s="1"/>
  <c r="AZ100" i="47"/>
  <c r="BQ100" i="47" s="1"/>
  <c r="AX101" i="47"/>
  <c r="BO101" i="47" s="1"/>
  <c r="AS102" i="47"/>
  <c r="BJ102" i="47" s="1"/>
  <c r="BA102" i="47"/>
  <c r="BR102" i="47" s="1"/>
  <c r="AV103" i="47"/>
  <c r="BM103" i="47" s="1"/>
  <c r="BD103" i="47"/>
  <c r="BU103" i="47" s="1"/>
  <c r="AY104" i="47"/>
  <c r="BP104" i="47" s="1"/>
  <c r="AT105" i="47"/>
  <c r="BK105" i="47" s="1"/>
  <c r="BB105" i="47"/>
  <c r="BS105" i="47" s="1"/>
  <c r="AW106" i="47"/>
  <c r="BN106" i="47" s="1"/>
  <c r="AR107" i="47"/>
  <c r="BI107" i="47" s="1"/>
  <c r="AX109" i="47"/>
  <c r="BO109" i="47" s="1"/>
  <c r="AT7" i="47"/>
  <c r="BK7" i="47" s="1"/>
  <c r="AY46" i="47"/>
  <c r="BP46" i="47" s="1"/>
  <c r="AS59" i="47"/>
  <c r="BJ59" i="47" s="1"/>
  <c r="AR64" i="47"/>
  <c r="BD68" i="47"/>
  <c r="BU68" i="47" s="1"/>
  <c r="BX68" i="47" s="1"/>
  <c r="BC73" i="47"/>
  <c r="BT73" i="47" s="1"/>
  <c r="BB78" i="47"/>
  <c r="BS78" i="47" s="1"/>
  <c r="AT82" i="47"/>
  <c r="BK82" i="47" s="1"/>
  <c r="BC83" i="47"/>
  <c r="BT83" i="47" s="1"/>
  <c r="AY85" i="47"/>
  <c r="BP85" i="47" s="1"/>
  <c r="AS87" i="47"/>
  <c r="BJ87" i="47" s="1"/>
  <c r="BB88" i="47"/>
  <c r="BS88" i="47" s="1"/>
  <c r="AR90" i="47"/>
  <c r="AS91" i="47"/>
  <c r="BJ91" i="47" s="1"/>
  <c r="BD91" i="47"/>
  <c r="BU91" i="47" s="1"/>
  <c r="BX84" i="47" s="1"/>
  <c r="AR93" i="47"/>
  <c r="BC93" i="47"/>
  <c r="BT93" i="47" s="1"/>
  <c r="BD94" i="47"/>
  <c r="BU94" i="47" s="1"/>
  <c r="AR96" i="47"/>
  <c r="BI96" i="47" s="1"/>
  <c r="BC96" i="47"/>
  <c r="BT96" i="47" s="1"/>
  <c r="BD97" i="47"/>
  <c r="BU97" i="47" s="1"/>
  <c r="BX86" i="47" s="1"/>
  <c r="BB98" i="47"/>
  <c r="BS98" i="47" s="1"/>
  <c r="BC99" i="47"/>
  <c r="BT99" i="47" s="1"/>
  <c r="BD100" i="47"/>
  <c r="BU100" i="47" s="1"/>
  <c r="BX91" i="47" s="1"/>
  <c r="AY101" i="47"/>
  <c r="BP101" i="47" s="1"/>
  <c r="AT102" i="47"/>
  <c r="BK102" i="47" s="1"/>
  <c r="BB102" i="47"/>
  <c r="BS102" i="47" s="1"/>
  <c r="AW103" i="47"/>
  <c r="BN103" i="47" s="1"/>
  <c r="AR104" i="47"/>
  <c r="BI104" i="47" s="1"/>
  <c r="AZ104" i="47"/>
  <c r="BQ104" i="47" s="1"/>
  <c r="AU105" i="47"/>
  <c r="BL105" i="47" s="1"/>
  <c r="BC105" i="47"/>
  <c r="BT105" i="47" s="1"/>
  <c r="AX106" i="47"/>
  <c r="BO106" i="47" s="1"/>
  <c r="AS107" i="47"/>
  <c r="BJ107" i="47" s="1"/>
  <c r="BA107" i="47"/>
  <c r="BR107" i="47" s="1"/>
  <c r="AV108" i="47"/>
  <c r="BM108" i="47" s="1"/>
  <c r="BD108" i="47"/>
  <c r="BU108" i="47" s="1"/>
  <c r="AY109" i="47"/>
  <c r="BP109" i="47" s="1"/>
  <c r="BB2" i="47"/>
  <c r="BS2" i="47" s="1"/>
  <c r="AT2" i="47"/>
  <c r="BK2" i="47" s="1"/>
  <c r="AV105" i="47"/>
  <c r="BM105" i="47" s="1"/>
  <c r="BB107" i="47"/>
  <c r="BS107" i="47" s="1"/>
  <c r="AR109" i="47"/>
  <c r="BA2" i="47"/>
  <c r="BR2" i="47" s="1"/>
  <c r="AS12" i="47"/>
  <c r="BJ12" i="47" s="1"/>
  <c r="AX51" i="47"/>
  <c r="BO51" i="47" s="1"/>
  <c r="BA59" i="47"/>
  <c r="BR59" i="47" s="1"/>
  <c r="AZ64" i="47"/>
  <c r="BQ64" i="47" s="1"/>
  <c r="AY69" i="47"/>
  <c r="BP69" i="47" s="1"/>
  <c r="AX74" i="47"/>
  <c r="BO74" i="47" s="1"/>
  <c r="AW79" i="47"/>
  <c r="BN79" i="47" s="1"/>
  <c r="AX82" i="47"/>
  <c r="BO82" i="47" s="1"/>
  <c r="AR84" i="47"/>
  <c r="BA85" i="47"/>
  <c r="BR85" i="47" s="1"/>
  <c r="AW87" i="47"/>
  <c r="BN87" i="47" s="1"/>
  <c r="BD88" i="47"/>
  <c r="BU88" i="47" s="1"/>
  <c r="BX81" i="47" s="1"/>
  <c r="AS90" i="47"/>
  <c r="BJ90" i="47" s="1"/>
  <c r="AT91" i="47"/>
  <c r="BK91" i="47" s="1"/>
  <c r="AR92" i="47"/>
  <c r="AS93" i="47"/>
  <c r="BJ93" i="47" s="1"/>
  <c r="AT94" i="47"/>
  <c r="BK94" i="47" s="1"/>
  <c r="AR95" i="47"/>
  <c r="BI95" i="47" s="1"/>
  <c r="AS96" i="47"/>
  <c r="BJ96" i="47" s="1"/>
  <c r="BD96" i="47"/>
  <c r="BU96" i="47" s="1"/>
  <c r="BX83" i="47" s="1"/>
  <c r="AR98" i="47"/>
  <c r="BI98" i="47" s="1"/>
  <c r="AS99" i="47"/>
  <c r="BJ99" i="47" s="1"/>
  <c r="BD99" i="47"/>
  <c r="BU99" i="47" s="1"/>
  <c r="BX89" i="47" s="1"/>
  <c r="AR101" i="47"/>
  <c r="BI101" i="47" s="1"/>
  <c r="AZ101" i="47"/>
  <c r="BQ101" i="47" s="1"/>
  <c r="AU102" i="47"/>
  <c r="BL102" i="47" s="1"/>
  <c r="BC102" i="47"/>
  <c r="BT102" i="47" s="1"/>
  <c r="AX103" i="47"/>
  <c r="BO103" i="47" s="1"/>
  <c r="AS104" i="47"/>
  <c r="BJ104" i="47" s="1"/>
  <c r="BA104" i="47"/>
  <c r="BR104" i="47" s="1"/>
  <c r="BD105" i="47"/>
  <c r="BU105" i="47" s="1"/>
  <c r="AY106" i="47"/>
  <c r="BP106" i="47" s="1"/>
  <c r="AT107" i="47"/>
  <c r="BK107" i="47" s="1"/>
  <c r="AW108" i="47"/>
  <c r="BN108" i="47" s="1"/>
  <c r="AZ109" i="47"/>
  <c r="BQ109" i="47" s="1"/>
  <c r="AS2" i="47"/>
  <c r="BJ2" i="47" s="1"/>
  <c r="AR17" i="47"/>
  <c r="AW55" i="47"/>
  <c r="BN55" i="47" s="1"/>
  <c r="AV60" i="47"/>
  <c r="BM60" i="47" s="1"/>
  <c r="AU65" i="47"/>
  <c r="BL65" i="47" s="1"/>
  <c r="AT70" i="47"/>
  <c r="BK70" i="47" s="1"/>
  <c r="AS75" i="47"/>
  <c r="BJ75" i="47" s="1"/>
  <c r="AR80" i="47"/>
  <c r="AZ82" i="47"/>
  <c r="BQ82" i="47" s="1"/>
  <c r="AV84" i="47"/>
  <c r="BM84" i="47" s="1"/>
  <c r="BC85" i="47"/>
  <c r="BT85" i="47" s="1"/>
  <c r="AY87" i="47"/>
  <c r="BP87" i="47" s="1"/>
  <c r="AU89" i="47"/>
  <c r="BL89" i="47" s="1"/>
  <c r="AT90" i="47"/>
  <c r="BK90" i="47" s="1"/>
  <c r="AU91" i="47"/>
  <c r="BL91" i="47" s="1"/>
  <c r="AV92" i="47"/>
  <c r="BM92" i="47" s="1"/>
  <c r="AT93" i="47"/>
  <c r="BK93" i="47" s="1"/>
  <c r="AU94" i="47"/>
  <c r="BL94" i="47" s="1"/>
  <c r="AS95" i="47"/>
  <c r="BJ95" i="47" s="1"/>
  <c r="AT96" i="47"/>
  <c r="BK96" i="47" s="1"/>
  <c r="AU97" i="47"/>
  <c r="BL97" i="47" s="1"/>
  <c r="AS98" i="47"/>
  <c r="BJ98" i="47" s="1"/>
  <c r="AT99" i="47"/>
  <c r="BK99" i="47" s="1"/>
  <c r="AR100" i="47"/>
  <c r="BI100" i="47" s="1"/>
  <c r="AS101" i="47"/>
  <c r="BJ101" i="47" s="1"/>
  <c r="BA101" i="47"/>
  <c r="BR101" i="47" s="1"/>
  <c r="AV102" i="47"/>
  <c r="BM102" i="47" s="1"/>
  <c r="BD102" i="47"/>
  <c r="BU102" i="47" s="1"/>
  <c r="BX93" i="47" s="1"/>
  <c r="AY103" i="47"/>
  <c r="BP103" i="47" s="1"/>
  <c r="AT104" i="47"/>
  <c r="BK104" i="47" s="1"/>
  <c r="BB104" i="47"/>
  <c r="BS104" i="47" s="1"/>
  <c r="AW105" i="47"/>
  <c r="BN105" i="47" s="1"/>
  <c r="AR106" i="47"/>
  <c r="BI106" i="47" s="1"/>
  <c r="AZ106" i="47"/>
  <c r="BQ106" i="47" s="1"/>
  <c r="AU107" i="47"/>
  <c r="BL107" i="47" s="1"/>
  <c r="BC107" i="47"/>
  <c r="BT107" i="47" s="1"/>
  <c r="AX108" i="47"/>
  <c r="BO108" i="47" s="1"/>
  <c r="AS109" i="47"/>
  <c r="BJ109" i="47" s="1"/>
  <c r="BA109" i="47"/>
  <c r="BR109" i="47" s="1"/>
  <c r="AZ2" i="47"/>
  <c r="BQ2" i="47" s="1"/>
  <c r="AR2" i="47"/>
  <c r="BC108" i="47"/>
  <c r="BT108" i="47" s="1"/>
  <c r="BD21" i="47"/>
  <c r="BU21" i="47" s="1"/>
  <c r="AR56" i="47"/>
  <c r="BD60" i="47"/>
  <c r="BU60" i="47" s="1"/>
  <c r="BX63" i="47" s="1"/>
  <c r="BC65" i="47"/>
  <c r="BT65" i="47" s="1"/>
  <c r="BB70" i="47"/>
  <c r="BS70" i="47" s="1"/>
  <c r="BA75" i="47"/>
  <c r="BR75" i="47" s="1"/>
  <c r="AZ80" i="47"/>
  <c r="BQ80" i="47" s="1"/>
  <c r="BB82" i="47"/>
  <c r="BS82" i="47" s="1"/>
  <c r="AX84" i="47"/>
  <c r="BO84" i="47" s="1"/>
  <c r="AT86" i="47"/>
  <c r="BK86" i="47" s="1"/>
  <c r="BA87" i="47"/>
  <c r="BR87" i="47" s="1"/>
  <c r="AW89" i="47"/>
  <c r="BN89" i="47" s="1"/>
  <c r="AX90" i="47"/>
  <c r="BO90" i="47" s="1"/>
  <c r="AV91" i="47"/>
  <c r="BM91" i="47" s="1"/>
  <c r="AW92" i="47"/>
  <c r="BN92" i="47" s="1"/>
  <c r="AU93" i="47"/>
  <c r="BL93" i="47" s="1"/>
  <c r="AV94" i="47"/>
  <c r="BM94" i="47" s="1"/>
  <c r="AW95" i="47"/>
  <c r="BN95" i="47" s="1"/>
  <c r="AU96" i="47"/>
  <c r="BL96" i="47" s="1"/>
  <c r="AV97" i="47"/>
  <c r="BM97" i="47" s="1"/>
  <c r="AT98" i="47"/>
  <c r="BK98" i="47" s="1"/>
  <c r="AU99" i="47"/>
  <c r="BL99" i="47" s="1"/>
  <c r="AV100" i="47"/>
  <c r="BM100" i="47" s="1"/>
  <c r="AT101" i="47"/>
  <c r="BK101" i="47" s="1"/>
  <c r="BB101" i="47"/>
  <c r="BS101" i="47" s="1"/>
  <c r="AW102" i="47"/>
  <c r="BN102" i="47" s="1"/>
  <c r="AR103" i="47"/>
  <c r="BI103" i="47" s="1"/>
  <c r="AZ103" i="47"/>
  <c r="BQ103" i="47" s="1"/>
  <c r="AU104" i="47"/>
  <c r="BL104" i="47" s="1"/>
  <c r="BC104" i="47"/>
  <c r="BT104" i="47" s="1"/>
  <c r="AX105" i="47"/>
  <c r="BO105" i="47" s="1"/>
  <c r="AS106" i="47"/>
  <c r="BJ106" i="47" s="1"/>
  <c r="BA106" i="47"/>
  <c r="BR106" i="47" s="1"/>
  <c r="AV107" i="47"/>
  <c r="BM107" i="47" s="1"/>
  <c r="BD107" i="47"/>
  <c r="BU107" i="47" s="1"/>
  <c r="BX92" i="47" s="1"/>
  <c r="AY108" i="47"/>
  <c r="BP108" i="47" s="1"/>
  <c r="AT109" i="47"/>
  <c r="BK109" i="47" s="1"/>
  <c r="BB109" i="47"/>
  <c r="BS109" i="47" s="1"/>
  <c r="AY2" i="47"/>
  <c r="BP2" i="47" s="1"/>
  <c r="AZ107" i="47"/>
  <c r="BQ107" i="47" s="1"/>
  <c r="BC26" i="47"/>
  <c r="BT26" i="47" s="1"/>
  <c r="AZ56" i="47"/>
  <c r="BQ56" i="47" s="1"/>
  <c r="AY61" i="47"/>
  <c r="BP61" i="47" s="1"/>
  <c r="AX66" i="47"/>
  <c r="BO66" i="47" s="1"/>
  <c r="AW71" i="47"/>
  <c r="BN71" i="47" s="1"/>
  <c r="AV76" i="47"/>
  <c r="BM76" i="47" s="1"/>
  <c r="AU81" i="47"/>
  <c r="BL81" i="47" s="1"/>
  <c r="AS83" i="47"/>
  <c r="BJ83" i="47" s="1"/>
  <c r="AZ84" i="47"/>
  <c r="BQ84" i="47" s="1"/>
  <c r="AV86" i="47"/>
  <c r="BM86" i="47" s="1"/>
  <c r="AR88" i="47"/>
  <c r="AX89" i="47"/>
  <c r="BO89" i="47" s="1"/>
  <c r="AY90" i="47"/>
  <c r="BP90" i="47" s="1"/>
  <c r="AW91" i="47"/>
  <c r="BN91" i="47" s="1"/>
  <c r="AX92" i="47"/>
  <c r="BO92" i="47" s="1"/>
  <c r="AY93" i="47"/>
  <c r="BP93" i="47" s="1"/>
  <c r="AW94" i="47"/>
  <c r="BN94" i="47" s="1"/>
  <c r="AX95" i="47"/>
  <c r="BO95" i="47" s="1"/>
  <c r="AV96" i="47"/>
  <c r="BM96" i="47" s="1"/>
  <c r="AW97" i="47"/>
  <c r="BN97" i="47" s="1"/>
  <c r="AX98" i="47"/>
  <c r="BO98" i="47" s="1"/>
  <c r="AV99" i="47"/>
  <c r="BM99" i="47" s="1"/>
  <c r="AW100" i="47"/>
  <c r="BN100" i="47" s="1"/>
  <c r="AU101" i="47"/>
  <c r="BL101" i="47" s="1"/>
  <c r="BC101" i="47"/>
  <c r="BT101" i="47" s="1"/>
  <c r="AX102" i="47"/>
  <c r="BO102" i="47" s="1"/>
  <c r="AS103" i="47"/>
  <c r="BJ103" i="47" s="1"/>
  <c r="BA103" i="47"/>
  <c r="BR103" i="47" s="1"/>
  <c r="AV104" i="47"/>
  <c r="BM104" i="47" s="1"/>
  <c r="BD104" i="47"/>
  <c r="BU104" i="47" s="1"/>
  <c r="AY105" i="47"/>
  <c r="BP105" i="47" s="1"/>
  <c r="AT106" i="47"/>
  <c r="BK106" i="47" s="1"/>
  <c r="BB106" i="47"/>
  <c r="BS106" i="47" s="1"/>
  <c r="AW107" i="47"/>
  <c r="BN107" i="47" s="1"/>
  <c r="AR108" i="47"/>
  <c r="AZ108" i="47"/>
  <c r="BQ108" i="47" s="1"/>
  <c r="AU109" i="47"/>
  <c r="BL109" i="47" s="1"/>
  <c r="BC109" i="47"/>
  <c r="BT109" i="47" s="1"/>
  <c r="AX2" i="47"/>
  <c r="BO2" i="47" s="1"/>
  <c r="AV2" i="47"/>
  <c r="BM2" i="47" s="1"/>
  <c r="BC2" i="47"/>
  <c r="BT2" i="47" s="1"/>
  <c r="BB31" i="47"/>
  <c r="BS31" i="47" s="1"/>
  <c r="AU57" i="47"/>
  <c r="BL57" i="47" s="1"/>
  <c r="AT62" i="47"/>
  <c r="BK62" i="47" s="1"/>
  <c r="AS67" i="47"/>
  <c r="BJ67" i="47" s="1"/>
  <c r="AR72" i="47"/>
  <c r="BD76" i="47"/>
  <c r="BU76" i="47" s="1"/>
  <c r="BX72" i="47" s="1"/>
  <c r="AY81" i="47"/>
  <c r="BP81" i="47" s="1"/>
  <c r="AU83" i="47"/>
  <c r="BL83" i="47" s="1"/>
  <c r="BD84" i="47"/>
  <c r="BU84" i="47" s="1"/>
  <c r="AX86" i="47"/>
  <c r="BO86" i="47" s="1"/>
  <c r="AT88" i="47"/>
  <c r="BK88" i="47" s="1"/>
  <c r="AY89" i="47"/>
  <c r="BP89" i="47" s="1"/>
  <c r="AZ90" i="47"/>
  <c r="BQ90" i="47" s="1"/>
  <c r="BA91" i="47"/>
  <c r="BR91" i="47" s="1"/>
  <c r="AY92" i="47"/>
  <c r="BP92" i="47" s="1"/>
  <c r="AZ93" i="47"/>
  <c r="BQ93" i="47" s="1"/>
  <c r="AX94" i="47"/>
  <c r="BO94" i="47" s="1"/>
  <c r="AY95" i="47"/>
  <c r="BP95" i="47" s="1"/>
  <c r="AZ96" i="47"/>
  <c r="BQ96" i="47" s="1"/>
  <c r="AX97" i="47"/>
  <c r="BO97" i="47" s="1"/>
  <c r="AY98" i="47"/>
  <c r="BP98" i="47" s="1"/>
  <c r="AW99" i="47"/>
  <c r="BN99" i="47" s="1"/>
  <c r="AX100" i="47"/>
  <c r="BO100" i="47" s="1"/>
  <c r="AV101" i="47"/>
  <c r="BM101" i="47" s="1"/>
  <c r="BD101" i="47"/>
  <c r="BU101" i="47" s="1"/>
  <c r="BX94" i="47" s="1"/>
  <c r="AY102" i="47"/>
  <c r="BP102" i="47" s="1"/>
  <c r="AT103" i="47"/>
  <c r="BK103" i="47" s="1"/>
  <c r="BB103" i="47"/>
  <c r="BS103" i="47" s="1"/>
  <c r="AW104" i="47"/>
  <c r="BN104" i="47" s="1"/>
  <c r="AR105" i="47"/>
  <c r="BI105" i="47" s="1"/>
  <c r="AZ105" i="47"/>
  <c r="BQ105" i="47" s="1"/>
  <c r="AU106" i="47"/>
  <c r="BL106" i="47" s="1"/>
  <c r="BC106" i="47"/>
  <c r="BT106" i="47" s="1"/>
  <c r="AX107" i="47"/>
  <c r="BO107" i="47" s="1"/>
  <c r="AS108" i="47"/>
  <c r="BJ108" i="47" s="1"/>
  <c r="BA108" i="47"/>
  <c r="BR108" i="47" s="1"/>
  <c r="AV109" i="47"/>
  <c r="BM109" i="47" s="1"/>
  <c r="BD109" i="47"/>
  <c r="BU109" i="47" s="1"/>
  <c r="AW2" i="47"/>
  <c r="BN2" i="47" s="1"/>
  <c r="BD2" i="47"/>
  <c r="BU2" i="47" s="1"/>
  <c r="AU2" i="47"/>
  <c r="BL2" i="47" s="1"/>
  <c r="BA36" i="47"/>
  <c r="BR36" i="47" s="1"/>
  <c r="BC57" i="47"/>
  <c r="BT57" i="47" s="1"/>
  <c r="BB62" i="47"/>
  <c r="BS62" i="47" s="1"/>
  <c r="BA67" i="47"/>
  <c r="BR67" i="47" s="1"/>
  <c r="AZ72" i="47"/>
  <c r="BQ72" i="47" s="1"/>
  <c r="AY77" i="47"/>
  <c r="BP77" i="47" s="1"/>
  <c r="BC81" i="47"/>
  <c r="BT81" i="47" s="1"/>
  <c r="AW83" i="47"/>
  <c r="BN83" i="47" s="1"/>
  <c r="AS85" i="47"/>
  <c r="BJ85" i="47" s="1"/>
  <c r="BB86" i="47"/>
  <c r="BS86" i="47" s="1"/>
  <c r="AV88" i="47"/>
  <c r="BM88" i="47" s="1"/>
  <c r="BC89" i="47"/>
  <c r="BT89" i="47" s="1"/>
  <c r="BA90" i="47"/>
  <c r="BR90" i="47" s="1"/>
  <c r="BB91" i="47"/>
  <c r="BS91" i="47" s="1"/>
  <c r="AZ92" i="47"/>
  <c r="BQ92" i="47" s="1"/>
  <c r="BA93" i="47"/>
  <c r="BR93" i="47" s="1"/>
  <c r="BB94" i="47"/>
  <c r="BS94" i="47" s="1"/>
  <c r="AZ95" i="47"/>
  <c r="BQ95" i="47" s="1"/>
  <c r="BA96" i="47"/>
  <c r="BR96" i="47" s="1"/>
  <c r="AY97" i="47"/>
  <c r="BP97" i="47" s="1"/>
  <c r="AZ98" i="47"/>
  <c r="BQ98" i="47" s="1"/>
  <c r="BA99" i="47"/>
  <c r="BR99" i="47" s="1"/>
  <c r="AY100" i="47"/>
  <c r="BP100" i="47" s="1"/>
  <c r="AW101" i="47"/>
  <c r="BN101" i="47" s="1"/>
  <c r="AR102" i="47"/>
  <c r="BI102" i="47" s="1"/>
  <c r="AZ102" i="47"/>
  <c r="BQ102" i="47" s="1"/>
  <c r="AU103" i="47"/>
  <c r="BL103" i="47" s="1"/>
  <c r="BC103" i="47"/>
  <c r="BT103" i="47" s="1"/>
  <c r="AX104" i="47"/>
  <c r="BO104" i="47" s="1"/>
  <c r="AS105" i="47"/>
  <c r="BJ105" i="47" s="1"/>
  <c r="BA105" i="47"/>
  <c r="BR105" i="47" s="1"/>
  <c r="AV106" i="47"/>
  <c r="BM106" i="47" s="1"/>
  <c r="BD106" i="47"/>
  <c r="BU106" i="47" s="1"/>
  <c r="BX90" i="47" s="1"/>
  <c r="AY107" i="47"/>
  <c r="BP107" i="47" s="1"/>
  <c r="AT108" i="47"/>
  <c r="BK108" i="47" s="1"/>
  <c r="BB108" i="47"/>
  <c r="BS108" i="47" s="1"/>
  <c r="AW109" i="47"/>
  <c r="BN109" i="47" s="1"/>
  <c r="AU108" i="47"/>
  <c r="BL108" i="47" s="1"/>
  <c r="J15" i="14"/>
  <c r="Q15" i="14"/>
  <c r="X15" i="14"/>
  <c r="G15" i="14"/>
  <c r="N15" i="14"/>
  <c r="U15" i="14"/>
  <c r="Y15" i="14"/>
  <c r="H15" i="14"/>
  <c r="O15" i="14"/>
  <c r="V15" i="14"/>
  <c r="I15" i="14"/>
  <c r="P15" i="14"/>
  <c r="W15" i="14"/>
  <c r="I15" i="13"/>
  <c r="Q15" i="13"/>
  <c r="Y15" i="13"/>
  <c r="W15" i="13"/>
  <c r="J15" i="13"/>
  <c r="U15" i="13"/>
  <c r="G15" i="13"/>
  <c r="N15" i="13"/>
  <c r="V15" i="13"/>
  <c r="H15" i="13"/>
  <c r="O15" i="13"/>
  <c r="X15" i="13"/>
  <c r="P15" i="13"/>
  <c r="AV136" i="14"/>
  <c r="AV136" i="13"/>
  <c r="AR68" i="14"/>
  <c r="AR68" i="13"/>
  <c r="AV68" i="14"/>
  <c r="AV68" i="13"/>
  <c r="AN137" i="14"/>
  <c r="AN137" i="13"/>
  <c r="AN67" i="13"/>
  <c r="AN67" i="14"/>
  <c r="H190" i="21"/>
  <c r="AR156" i="13"/>
  <c r="AR158" i="13" s="1"/>
  <c r="AR156" i="14"/>
  <c r="AR136" i="14"/>
  <c r="AR136" i="13"/>
  <c r="AV67" i="14"/>
  <c r="AV67" i="13"/>
  <c r="AN136" i="14"/>
  <c r="AN136" i="13"/>
  <c r="AN156" i="13"/>
  <c r="AN158" i="13" s="1"/>
  <c r="AN156" i="14"/>
  <c r="L190" i="21"/>
  <c r="AV156" i="13"/>
  <c r="AV158" i="13" s="1"/>
  <c r="AV156" i="14"/>
  <c r="AR137" i="14"/>
  <c r="AR137" i="13"/>
  <c r="AR69" i="14"/>
  <c r="AR69" i="13"/>
  <c r="L179" i="21"/>
  <c r="M179" i="21" s="1"/>
  <c r="AV137" i="14"/>
  <c r="AV137" i="13"/>
  <c r="AV69" i="14"/>
  <c r="AV69" i="13"/>
  <c r="AR67" i="14"/>
  <c r="AR67" i="13"/>
  <c r="O408" i="18"/>
  <c r="O409" i="18" s="1"/>
  <c r="E2" i="17"/>
  <c r="D175" i="17"/>
  <c r="J146" i="13"/>
  <c r="I146" i="13"/>
  <c r="I145" i="13"/>
  <c r="J77" i="14"/>
  <c r="J268" i="14" s="1"/>
  <c r="J75" i="13"/>
  <c r="I75" i="13"/>
  <c r="I148" i="14"/>
  <c r="J147" i="14"/>
  <c r="F248" i="44" s="1"/>
  <c r="F255" i="44" s="1"/>
  <c r="J118" i="13"/>
  <c r="F62" i="44" s="1"/>
  <c r="F69" i="44" s="1"/>
  <c r="J144" i="14"/>
  <c r="F245" i="44" s="1"/>
  <c r="F252" i="44" s="1"/>
  <c r="J115" i="13"/>
  <c r="F59" i="44" s="1"/>
  <c r="F66" i="44" s="1"/>
  <c r="I115" i="13"/>
  <c r="E59" i="44" s="1"/>
  <c r="J75" i="14"/>
  <c r="I75" i="14"/>
  <c r="I115" i="14"/>
  <c r="E220" i="44" s="1"/>
  <c r="J115" i="14"/>
  <c r="F220" i="44" s="1"/>
  <c r="F227" i="44" s="1"/>
  <c r="I143" i="13"/>
  <c r="J143" i="13"/>
  <c r="J143" i="14"/>
  <c r="F244" i="44" s="1"/>
  <c r="I143" i="14"/>
  <c r="E244" i="44" s="1"/>
  <c r="I117" i="13"/>
  <c r="E61" i="44" s="1"/>
  <c r="J117" i="14"/>
  <c r="F222" i="44" s="1"/>
  <c r="F229" i="44" s="1"/>
  <c r="J76" i="14"/>
  <c r="F198" i="44" s="1"/>
  <c r="F205" i="44" s="1"/>
  <c r="I76" i="14"/>
  <c r="E198" i="44" s="1"/>
  <c r="J68" i="13"/>
  <c r="J67" i="14"/>
  <c r="S129" i="11"/>
  <c r="S132" i="11" s="1"/>
  <c r="AA129" i="11"/>
  <c r="AA132" i="11" s="1"/>
  <c r="L129" i="11"/>
  <c r="L132" i="11" s="1"/>
  <c r="H28" i="23"/>
  <c r="S151" i="14"/>
  <c r="L151" i="14"/>
  <c r="L150" i="14"/>
  <c r="S150" i="14"/>
  <c r="L152" i="14"/>
  <c r="S152" i="14"/>
  <c r="S125" i="14"/>
  <c r="L125" i="14"/>
  <c r="S126" i="14"/>
  <c r="L126" i="14"/>
  <c r="S123" i="14"/>
  <c r="L123" i="14"/>
  <c r="S127" i="14"/>
  <c r="L127" i="14"/>
  <c r="S128" i="14"/>
  <c r="L128" i="14"/>
  <c r="L124" i="14"/>
  <c r="S124" i="14"/>
  <c r="S122" i="14"/>
  <c r="L122" i="14"/>
  <c r="J54" i="21"/>
  <c r="I54" i="21"/>
  <c r="H408" i="18"/>
  <c r="H409" i="18" s="1"/>
  <c r="N408" i="18"/>
  <c r="N409" i="18" s="1"/>
  <c r="J408" i="18"/>
  <c r="J409" i="18" s="1"/>
  <c r="E408" i="18"/>
  <c r="E409" i="18" s="1"/>
  <c r="K408" i="18"/>
  <c r="K409" i="18" s="1"/>
  <c r="F408" i="18"/>
  <c r="F409" i="18" s="1"/>
  <c r="P408" i="18"/>
  <c r="P409" i="18" s="1"/>
  <c r="M408" i="18"/>
  <c r="M409" i="18" s="1"/>
  <c r="Q408" i="18"/>
  <c r="Q409" i="18" s="1"/>
  <c r="I408" i="18"/>
  <c r="I409" i="18" s="1"/>
  <c r="C408" i="18"/>
  <c r="C409" i="18" s="1"/>
  <c r="D408" i="18"/>
  <c r="D409" i="18" s="1"/>
  <c r="F54" i="21"/>
  <c r="O54" i="21"/>
  <c r="H54" i="21"/>
  <c r="L54" i="21"/>
  <c r="K54" i="21"/>
  <c r="C54" i="21"/>
  <c r="M54" i="21"/>
  <c r="E54" i="21"/>
  <c r="D54" i="21"/>
  <c r="N54" i="21"/>
  <c r="G54" i="21"/>
  <c r="Z71" i="14"/>
  <c r="R72" i="14"/>
  <c r="K72" i="14"/>
  <c r="R71" i="14"/>
  <c r="K71" i="14"/>
  <c r="K78" i="11"/>
  <c r="R78" i="11"/>
  <c r="Z78" i="11"/>
  <c r="O68" i="21"/>
  <c r="C68" i="21"/>
  <c r="K68" i="21"/>
  <c r="J68" i="21"/>
  <c r="N68" i="21"/>
  <c r="I68" i="21"/>
  <c r="D68" i="21"/>
  <c r="L68" i="21"/>
  <c r="M68" i="21"/>
  <c r="E68" i="21"/>
  <c r="F68" i="21"/>
  <c r="G68" i="21"/>
  <c r="H68" i="21"/>
  <c r="AA123" i="14"/>
  <c r="Q144" i="14"/>
  <c r="K245" i="44" s="1"/>
  <c r="K252" i="44" s="1"/>
  <c r="P144" i="14"/>
  <c r="J245" i="44" s="1"/>
  <c r="J252" i="44" s="1"/>
  <c r="L134" i="11"/>
  <c r="L136" i="11"/>
  <c r="Q115" i="13"/>
  <c r="K59" i="44" s="1"/>
  <c r="P115" i="13"/>
  <c r="J59" i="44" s="1"/>
  <c r="AA127" i="14"/>
  <c r="Q148" i="14"/>
  <c r="P148" i="14"/>
  <c r="P146" i="13"/>
  <c r="J87" i="44" s="1"/>
  <c r="AA125" i="14"/>
  <c r="Q146" i="14"/>
  <c r="K247" i="44" s="1"/>
  <c r="K254" i="44" s="1"/>
  <c r="P146" i="14"/>
  <c r="J247" i="44" s="1"/>
  <c r="J254" i="44" s="1"/>
  <c r="AA124" i="14"/>
  <c r="P145" i="14"/>
  <c r="J246" i="44" s="1"/>
  <c r="J253" i="44" s="1"/>
  <c r="AA151" i="14"/>
  <c r="AA126" i="14"/>
  <c r="Q147" i="14"/>
  <c r="K248" i="44" s="1"/>
  <c r="K255" i="44" s="1"/>
  <c r="P147" i="14"/>
  <c r="J248" i="44" s="1"/>
  <c r="J255" i="44" s="1"/>
  <c r="Q144" i="13"/>
  <c r="K85" i="44" s="1"/>
  <c r="K92" i="44" s="1"/>
  <c r="P144" i="13"/>
  <c r="J85" i="44" s="1"/>
  <c r="AA152" i="14"/>
  <c r="Q76" i="11"/>
  <c r="P76" i="11"/>
  <c r="Q145" i="13"/>
  <c r="K86" i="44" s="1"/>
  <c r="K93" i="44" s="1"/>
  <c r="P145" i="13"/>
  <c r="J86" i="44" s="1"/>
  <c r="AA150" i="14"/>
  <c r="AA128" i="14"/>
  <c r="P143" i="13"/>
  <c r="J84" i="44" s="1"/>
  <c r="Q143" i="13"/>
  <c r="K84" i="44" s="1"/>
  <c r="AA122" i="14"/>
  <c r="Q143" i="14"/>
  <c r="K244" i="44" s="1"/>
  <c r="P143" i="14"/>
  <c r="J244" i="44" s="1"/>
  <c r="S135" i="11"/>
  <c r="AA136" i="11"/>
  <c r="AA134" i="11"/>
  <c r="L135" i="11"/>
  <c r="S136" i="11"/>
  <c r="S134" i="11"/>
  <c r="AA135" i="11"/>
  <c r="J146" i="14"/>
  <c r="F247" i="44" s="1"/>
  <c r="F254" i="44" s="1"/>
  <c r="O146" i="14"/>
  <c r="I247" i="44" s="1"/>
  <c r="Q146" i="13"/>
  <c r="K87" i="44" s="1"/>
  <c r="K94" i="44" s="1"/>
  <c r="O115" i="13"/>
  <c r="I59" i="44" s="1"/>
  <c r="J148" i="14"/>
  <c r="O148" i="14"/>
  <c r="P148" i="13"/>
  <c r="J89" i="44" s="1"/>
  <c r="Q148" i="13"/>
  <c r="K89" i="44" s="1"/>
  <c r="K96" i="44" s="1"/>
  <c r="O147" i="14"/>
  <c r="I248" i="44" s="1"/>
  <c r="Q147" i="13"/>
  <c r="K88" i="44" s="1"/>
  <c r="K95" i="44" s="1"/>
  <c r="P147" i="13"/>
  <c r="J88" i="44" s="1"/>
  <c r="O76" i="11"/>
  <c r="O145" i="14"/>
  <c r="I246" i="44" s="1"/>
  <c r="O145" i="13"/>
  <c r="O144" i="14"/>
  <c r="I245" i="44" s="1"/>
  <c r="O144" i="13"/>
  <c r="I85" i="44" s="1"/>
  <c r="I92" i="44" s="1"/>
  <c r="O143" i="14"/>
  <c r="I244" i="44" s="1"/>
  <c r="O143" i="13"/>
  <c r="I84" i="44" s="1"/>
  <c r="I147" i="14"/>
  <c r="E248" i="44" s="1"/>
  <c r="E255" i="44" s="1"/>
  <c r="I146" i="14"/>
  <c r="E247" i="44" s="1"/>
  <c r="E254" i="44" s="1"/>
  <c r="H147" i="14"/>
  <c r="D248" i="44" s="1"/>
  <c r="H147" i="13"/>
  <c r="J147" i="13"/>
  <c r="J145" i="13"/>
  <c r="H145" i="13"/>
  <c r="H146" i="14"/>
  <c r="D247" i="44" s="1"/>
  <c r="H146" i="13"/>
  <c r="H145" i="14"/>
  <c r="D246" i="44" s="1"/>
  <c r="H144" i="14"/>
  <c r="D245" i="44" s="1"/>
  <c r="I144" i="13"/>
  <c r="H144" i="13"/>
  <c r="J144" i="13"/>
  <c r="H119" i="14"/>
  <c r="D224" i="44" s="1"/>
  <c r="H148" i="14"/>
  <c r="H143" i="14"/>
  <c r="D244" i="44" s="1"/>
  <c r="H148" i="13"/>
  <c r="D89" i="44" s="1"/>
  <c r="D96" i="44" s="1"/>
  <c r="J148" i="13"/>
  <c r="F89" i="44" s="1"/>
  <c r="F96" i="44" s="1"/>
  <c r="H143" i="13"/>
  <c r="R70" i="14"/>
  <c r="Z70" i="14"/>
  <c r="S137" i="11"/>
  <c r="L137" i="11"/>
  <c r="AA137" i="11"/>
  <c r="U148" i="13"/>
  <c r="M89" i="44" s="1"/>
  <c r="N148" i="13"/>
  <c r="H89" i="44" s="1"/>
  <c r="H96" i="44" s="1"/>
  <c r="X148" i="13"/>
  <c r="O148" i="13"/>
  <c r="N143" i="13"/>
  <c r="H84" i="44" s="1"/>
  <c r="G143" i="13"/>
  <c r="U143" i="13"/>
  <c r="M84" i="44" s="1"/>
  <c r="X143" i="13"/>
  <c r="P84" i="44" s="1"/>
  <c r="W146" i="14"/>
  <c r="V146" i="14"/>
  <c r="Y146" i="14"/>
  <c r="U146" i="14"/>
  <c r="M247" i="44" s="1"/>
  <c r="N146" i="14"/>
  <c r="H247" i="44" s="1"/>
  <c r="H254" i="44" s="1"/>
  <c r="X146" i="14"/>
  <c r="G146" i="14"/>
  <c r="C247" i="44" s="1"/>
  <c r="C254" i="44" s="1"/>
  <c r="N146" i="13"/>
  <c r="X146" i="13"/>
  <c r="U146" i="13"/>
  <c r="O146" i="13"/>
  <c r="X145" i="13"/>
  <c r="N145" i="13"/>
  <c r="U145" i="13"/>
  <c r="U144" i="14"/>
  <c r="M245" i="44" s="1"/>
  <c r="X144" i="14"/>
  <c r="G144" i="14"/>
  <c r="C245" i="44" s="1"/>
  <c r="C252" i="44" s="1"/>
  <c r="N144" i="14"/>
  <c r="H245" i="44" s="1"/>
  <c r="H252" i="44" s="1"/>
  <c r="U144" i="13"/>
  <c r="N144" i="13"/>
  <c r="X144" i="13"/>
  <c r="P85" i="44" s="1"/>
  <c r="P92" i="44" s="1"/>
  <c r="Y76" i="11"/>
  <c r="U76" i="11"/>
  <c r="X76" i="11"/>
  <c r="W76" i="11"/>
  <c r="V76" i="11"/>
  <c r="N76" i="11"/>
  <c r="X145" i="14"/>
  <c r="W145" i="14"/>
  <c r="V145" i="14"/>
  <c r="Y145" i="14"/>
  <c r="U145" i="14"/>
  <c r="M246" i="44" s="1"/>
  <c r="N145" i="14"/>
  <c r="H246" i="44" s="1"/>
  <c r="H253" i="44" s="1"/>
  <c r="G145" i="14"/>
  <c r="C246" i="44" s="1"/>
  <c r="C253" i="44" s="1"/>
  <c r="N75" i="11"/>
  <c r="N148" i="11" s="1"/>
  <c r="Y148" i="14"/>
  <c r="Y141" i="14" s="1"/>
  <c r="U148" i="14"/>
  <c r="X148" i="14"/>
  <c r="X141" i="14" s="1"/>
  <c r="W148" i="14"/>
  <c r="W141" i="14" s="1"/>
  <c r="N148" i="14"/>
  <c r="V148" i="14"/>
  <c r="V141" i="14" s="1"/>
  <c r="G148" i="14"/>
  <c r="V143" i="14"/>
  <c r="Y143" i="14"/>
  <c r="Q244" i="44" s="1"/>
  <c r="U143" i="14"/>
  <c r="X143" i="14"/>
  <c r="P244" i="44" s="1"/>
  <c r="N143" i="14"/>
  <c r="H244" i="44" s="1"/>
  <c r="G143" i="14"/>
  <c r="W143" i="14"/>
  <c r="O244" i="44" s="1"/>
  <c r="V147" i="14"/>
  <c r="Y147" i="14"/>
  <c r="U147" i="14"/>
  <c r="X147" i="14"/>
  <c r="W147" i="14"/>
  <c r="N147" i="14"/>
  <c r="G147" i="14"/>
  <c r="N147" i="13"/>
  <c r="N140" i="13" s="1"/>
  <c r="U147" i="13"/>
  <c r="U140" i="13" s="1"/>
  <c r="O147" i="13"/>
  <c r="O140" i="13" s="1"/>
  <c r="X147" i="13"/>
  <c r="X140" i="13" s="1"/>
  <c r="V13" i="11"/>
  <c r="G13" i="11"/>
  <c r="H192" i="21"/>
  <c r="AA124" i="11"/>
  <c r="AA125" i="11" s="1"/>
  <c r="S124" i="11"/>
  <c r="S125" i="11" s="1"/>
  <c r="AA121" i="11"/>
  <c r="L124" i="11"/>
  <c r="L125" i="11" s="1"/>
  <c r="L121" i="11"/>
  <c r="S121" i="11"/>
  <c r="L120" i="11"/>
  <c r="S120" i="11"/>
  <c r="AA120" i="11"/>
  <c r="S125" i="13"/>
  <c r="AA125" i="13"/>
  <c r="L125" i="13"/>
  <c r="G146" i="13" s="1"/>
  <c r="C87" i="44" s="1"/>
  <c r="S126" i="13"/>
  <c r="L126" i="13"/>
  <c r="AA126" i="13"/>
  <c r="L123" i="13"/>
  <c r="G144" i="13" s="1"/>
  <c r="C85" i="44" s="1"/>
  <c r="S123" i="13"/>
  <c r="AA123" i="13"/>
  <c r="L122" i="13"/>
  <c r="AA122" i="13"/>
  <c r="S122" i="13"/>
  <c r="AA124" i="13"/>
  <c r="L124" i="13"/>
  <c r="G145" i="13" s="1"/>
  <c r="S124" i="13"/>
  <c r="AA128" i="13"/>
  <c r="L128" i="13"/>
  <c r="S128" i="13"/>
  <c r="L127" i="13"/>
  <c r="AA127" i="13"/>
  <c r="S127" i="13"/>
  <c r="N91" i="23"/>
  <c r="O91" i="23"/>
  <c r="H91" i="23"/>
  <c r="I91" i="23"/>
  <c r="K91" i="23"/>
  <c r="L91" i="23"/>
  <c r="S146" i="11"/>
  <c r="AA146" i="11"/>
  <c r="L146" i="11"/>
  <c r="L9" i="13"/>
  <c r="S9" i="13"/>
  <c r="AA9" i="13"/>
  <c r="AA41" i="13"/>
  <c r="AA75" i="13" s="1"/>
  <c r="L41" i="13"/>
  <c r="L75" i="13" s="1"/>
  <c r="S41" i="13"/>
  <c r="S75" i="13" s="1"/>
  <c r="AA25" i="13"/>
  <c r="L25" i="13"/>
  <c r="S25" i="13"/>
  <c r="L26" i="13"/>
  <c r="S26" i="13"/>
  <c r="AA26" i="13"/>
  <c r="AA85" i="13"/>
  <c r="S85" i="13"/>
  <c r="L85" i="13"/>
  <c r="L87" i="13"/>
  <c r="S87" i="13"/>
  <c r="AA87" i="13"/>
  <c r="L96" i="13"/>
  <c r="S96" i="13"/>
  <c r="AA96" i="13"/>
  <c r="AA89" i="13"/>
  <c r="S89" i="13"/>
  <c r="L89" i="13"/>
  <c r="S83" i="14"/>
  <c r="L83" i="14"/>
  <c r="S93" i="14"/>
  <c r="L93" i="14"/>
  <c r="S81" i="14"/>
  <c r="S115" i="14" s="1"/>
  <c r="L81" i="14"/>
  <c r="L115" i="14" s="1"/>
  <c r="L95" i="14"/>
  <c r="S95" i="14"/>
  <c r="S41" i="14"/>
  <c r="S75" i="14" s="1"/>
  <c r="L41" i="14"/>
  <c r="L75" i="14" s="1"/>
  <c r="S24" i="13"/>
  <c r="L24" i="13"/>
  <c r="AA24" i="13"/>
  <c r="S24" i="14"/>
  <c r="L24" i="14"/>
  <c r="S28" i="14"/>
  <c r="L28" i="14"/>
  <c r="S49" i="14"/>
  <c r="L49" i="14"/>
  <c r="S49" i="13"/>
  <c r="AA49" i="13"/>
  <c r="L49" i="13"/>
  <c r="S10" i="13"/>
  <c r="AA10" i="13"/>
  <c r="L10" i="13"/>
  <c r="S10" i="14"/>
  <c r="L10" i="14"/>
  <c r="S23" i="14"/>
  <c r="S35" i="14" s="1"/>
  <c r="L23" i="14"/>
  <c r="L35" i="14" s="1"/>
  <c r="AA12" i="13"/>
  <c r="L12" i="13"/>
  <c r="S12" i="13"/>
  <c r="L27" i="13"/>
  <c r="S27" i="13"/>
  <c r="AA27" i="13"/>
  <c r="S26" i="14"/>
  <c r="L26" i="14"/>
  <c r="S84" i="13"/>
  <c r="AA84" i="13"/>
  <c r="L84" i="13"/>
  <c r="L86" i="13"/>
  <c r="AA86" i="13"/>
  <c r="S86" i="13"/>
  <c r="AA94" i="13"/>
  <c r="L94" i="13"/>
  <c r="S94" i="13"/>
  <c r="L86" i="14"/>
  <c r="S86" i="14"/>
  <c r="S89" i="14"/>
  <c r="L89" i="14"/>
  <c r="S98" i="14"/>
  <c r="L98" i="14"/>
  <c r="S90" i="14"/>
  <c r="L90" i="14"/>
  <c r="L23" i="13"/>
  <c r="L35" i="13" s="1"/>
  <c r="S23" i="13"/>
  <c r="S35" i="13" s="1"/>
  <c r="AA23" i="13"/>
  <c r="AA35" i="13" s="1"/>
  <c r="S48" i="14"/>
  <c r="L48" i="14"/>
  <c r="L48" i="13"/>
  <c r="S48" i="13"/>
  <c r="AA48" i="13"/>
  <c r="AA11" i="13"/>
  <c r="S11" i="13"/>
  <c r="L11" i="13"/>
  <c r="S11" i="14"/>
  <c r="L11" i="14"/>
  <c r="S12" i="14"/>
  <c r="L12" i="14"/>
  <c r="S25" i="14"/>
  <c r="L25" i="14"/>
  <c r="L82" i="13"/>
  <c r="S82" i="13"/>
  <c r="AA82" i="13"/>
  <c r="L83" i="13"/>
  <c r="S83" i="13"/>
  <c r="AA83" i="13"/>
  <c r="S93" i="13"/>
  <c r="AA93" i="13"/>
  <c r="L93" i="13"/>
  <c r="S85" i="14"/>
  <c r="L85" i="14"/>
  <c r="S88" i="14"/>
  <c r="L88" i="14"/>
  <c r="S96" i="14"/>
  <c r="L96" i="14"/>
  <c r="S99" i="14"/>
  <c r="L99" i="14"/>
  <c r="L9" i="14"/>
  <c r="S9" i="14"/>
  <c r="S28" i="13"/>
  <c r="L28" i="13"/>
  <c r="AA28" i="13"/>
  <c r="S27" i="14"/>
  <c r="L27" i="14"/>
  <c r="L82" i="14"/>
  <c r="S82" i="14"/>
  <c r="S88" i="13"/>
  <c r="L88" i="13"/>
  <c r="AA88" i="13"/>
  <c r="S98" i="13"/>
  <c r="L98" i="13"/>
  <c r="AA98" i="13"/>
  <c r="AA90" i="13"/>
  <c r="L90" i="13"/>
  <c r="S90" i="13"/>
  <c r="S84" i="14"/>
  <c r="L84" i="14"/>
  <c r="S87" i="14"/>
  <c r="L87" i="14"/>
  <c r="S94" i="14"/>
  <c r="L94" i="14"/>
  <c r="AA99" i="13"/>
  <c r="S99" i="13"/>
  <c r="L99" i="13"/>
  <c r="AA81" i="13"/>
  <c r="AA115" i="13" s="1"/>
  <c r="L81" i="13"/>
  <c r="L115" i="13" s="1"/>
  <c r="S81" i="13"/>
  <c r="S115" i="13" s="1"/>
  <c r="L95" i="13"/>
  <c r="S95" i="13"/>
  <c r="AA95" i="13"/>
  <c r="S100" i="14"/>
  <c r="S111" i="14" s="1"/>
  <c r="L100" i="14"/>
  <c r="L100" i="13"/>
  <c r="S100" i="13"/>
  <c r="S111" i="13" s="1"/>
  <c r="S114" i="13" s="1"/>
  <c r="AA100" i="13"/>
  <c r="L43" i="14"/>
  <c r="L76" i="14" s="1"/>
  <c r="S43" i="14"/>
  <c r="S76" i="14" s="1"/>
  <c r="AA43" i="13"/>
  <c r="AA76" i="13" s="1"/>
  <c r="L43" i="13"/>
  <c r="S43" i="13"/>
  <c r="S76" i="13" s="1"/>
  <c r="S38" i="14"/>
  <c r="S74" i="14" s="1"/>
  <c r="L38" i="14"/>
  <c r="L74" i="14" s="1"/>
  <c r="S38" i="13"/>
  <c r="AA38" i="13"/>
  <c r="L38" i="13"/>
  <c r="S13" i="14"/>
  <c r="L13" i="14"/>
  <c r="S13" i="13"/>
  <c r="AA13" i="13"/>
  <c r="L13" i="13"/>
  <c r="L8" i="14"/>
  <c r="S8" i="14"/>
  <c r="AA8" i="13"/>
  <c r="S8" i="13"/>
  <c r="L8" i="13"/>
  <c r="AA41" i="14"/>
  <c r="AA75" i="14" s="1"/>
  <c r="AA9" i="14"/>
  <c r="AA24" i="14"/>
  <c r="AA12" i="14"/>
  <c r="AA25" i="14"/>
  <c r="AA85" i="14"/>
  <c r="AA88" i="14"/>
  <c r="AA96" i="14"/>
  <c r="AA26" i="14"/>
  <c r="AA89" i="14"/>
  <c r="AA98" i="14"/>
  <c r="AA90" i="14"/>
  <c r="AA99" i="14"/>
  <c r="AA48" i="14"/>
  <c r="AA11" i="14"/>
  <c r="AA83" i="14"/>
  <c r="AA100" i="14"/>
  <c r="AA93" i="14"/>
  <c r="L5" i="13"/>
  <c r="L5" i="14"/>
  <c r="AA28" i="14"/>
  <c r="AA8" i="14"/>
  <c r="AA43" i="14"/>
  <c r="AA76" i="14" s="1"/>
  <c r="AA13" i="14"/>
  <c r="AA86" i="14"/>
  <c r="AA49" i="14"/>
  <c r="AA38" i="14"/>
  <c r="AA74" i="14" s="1"/>
  <c r="AA10" i="14"/>
  <c r="AA23" i="14"/>
  <c r="AA35" i="14" s="1"/>
  <c r="AA27" i="14"/>
  <c r="AA82" i="14"/>
  <c r="AA84" i="14"/>
  <c r="AA87" i="14"/>
  <c r="AA94" i="14"/>
  <c r="AA81" i="14"/>
  <c r="AA95" i="14"/>
  <c r="K229" i="18"/>
  <c r="K236" i="18" s="1"/>
  <c r="N229" i="18"/>
  <c r="N236" i="18" s="1"/>
  <c r="J104" i="44"/>
  <c r="AN68" i="13"/>
  <c r="L193" i="21"/>
  <c r="L194" i="21"/>
  <c r="AN69" i="13"/>
  <c r="AA44" i="11"/>
  <c r="L44" i="11"/>
  <c r="S44" i="11"/>
  <c r="K4" i="11"/>
  <c r="L4" i="11" s="1"/>
  <c r="D351" i="18"/>
  <c r="AD49" i="11"/>
  <c r="Q352" i="18"/>
  <c r="H145" i="21"/>
  <c r="AR110" i="13"/>
  <c r="AV111" i="13"/>
  <c r="M202" i="21"/>
  <c r="AX111" i="14" s="1"/>
  <c r="L186" i="21"/>
  <c r="AW33" i="13" s="1"/>
  <c r="AV108" i="14"/>
  <c r="AV111" i="14"/>
  <c r="H201" i="21"/>
  <c r="AS110" i="14" s="1"/>
  <c r="AN112" i="13"/>
  <c r="AW111" i="13"/>
  <c r="H204" i="21"/>
  <c r="AS113" i="13" s="1"/>
  <c r="A8" i="18"/>
  <c r="E87" i="21"/>
  <c r="N59" i="21"/>
  <c r="O59" i="21"/>
  <c r="J47" i="21"/>
  <c r="D199" i="21"/>
  <c r="AO108" i="13" s="1"/>
  <c r="L201" i="21"/>
  <c r="AW110" i="14" s="1"/>
  <c r="AV110" i="14"/>
  <c r="D204" i="21"/>
  <c r="AO113" i="14" s="1"/>
  <c r="D43" i="21"/>
  <c r="D130" i="21" s="1"/>
  <c r="AN113" i="13"/>
  <c r="AN112" i="14"/>
  <c r="AV108" i="13"/>
  <c r="AR113" i="14"/>
  <c r="AN18" i="13"/>
  <c r="AV32" i="14"/>
  <c r="A220" i="18"/>
  <c r="A196" i="18"/>
  <c r="A303" i="18" s="1"/>
  <c r="A317" i="18" s="1"/>
  <c r="A342" i="18" s="1"/>
  <c r="A356" i="18" s="1"/>
  <c r="A418" i="18"/>
  <c r="A77" i="18"/>
  <c r="A136" i="18" s="1"/>
  <c r="A169" i="18" s="1"/>
  <c r="A5" i="18"/>
  <c r="R72" i="23"/>
  <c r="O418" i="18"/>
  <c r="E173" i="21"/>
  <c r="D173" i="21"/>
  <c r="F1" i="21"/>
  <c r="F87" i="21" s="1"/>
  <c r="AV33" i="13"/>
  <c r="D192" i="21"/>
  <c r="AN33" i="14"/>
  <c r="H200" i="21"/>
  <c r="AS109" i="13" s="1"/>
  <c r="L185" i="21"/>
  <c r="M185" i="21" s="1"/>
  <c r="N185" i="21" s="1"/>
  <c r="AY32" i="14" s="1"/>
  <c r="AR109" i="13"/>
  <c r="AN108" i="13"/>
  <c r="G382" i="18"/>
  <c r="M19" i="23"/>
  <c r="L399" i="18"/>
  <c r="Q418" i="18"/>
  <c r="J25" i="23"/>
  <c r="R349" i="18"/>
  <c r="H353" i="18"/>
  <c r="I145" i="21"/>
  <c r="Q33" i="23"/>
  <c r="M10" i="23"/>
  <c r="M18" i="23"/>
  <c r="J71" i="23"/>
  <c r="H194" i="21"/>
  <c r="J43" i="23"/>
  <c r="L204" i="21"/>
  <c r="AW113" i="14" s="1"/>
  <c r="AV113" i="14"/>
  <c r="D200" i="21"/>
  <c r="AN109" i="14"/>
  <c r="H203" i="21"/>
  <c r="AR112" i="13"/>
  <c r="L13" i="23"/>
  <c r="AN110" i="14"/>
  <c r="D201" i="21"/>
  <c r="AO110" i="14" s="1"/>
  <c r="J386" i="18"/>
  <c r="D194" i="21"/>
  <c r="AR33" i="13"/>
  <c r="AR33" i="14"/>
  <c r="H186" i="21"/>
  <c r="AS33" i="13" s="1"/>
  <c r="AN110" i="13"/>
  <c r="AV113" i="13"/>
  <c r="Q337" i="18"/>
  <c r="D338" i="18"/>
  <c r="D87" i="21"/>
  <c r="D186" i="21"/>
  <c r="AO33" i="13" s="1"/>
  <c r="M145" i="21"/>
  <c r="C367" i="18"/>
  <c r="N368" i="18"/>
  <c r="J351" i="18"/>
  <c r="O367" i="18"/>
  <c r="R382" i="18"/>
  <c r="C353" i="18"/>
  <c r="M338" i="18"/>
  <c r="A60" i="18"/>
  <c r="L178" i="21"/>
  <c r="M336" i="18"/>
  <c r="P384" i="18"/>
  <c r="G348" i="18"/>
  <c r="D145" i="21"/>
  <c r="R14" i="23"/>
  <c r="Q15" i="23"/>
  <c r="Q40" i="23"/>
  <c r="R7" i="23"/>
  <c r="R10" i="23"/>
  <c r="M37" i="23"/>
  <c r="AD69" i="11"/>
  <c r="AD143" i="11" s="1"/>
  <c r="O199" i="21"/>
  <c r="AZ108" i="14" s="1"/>
  <c r="H366" i="18"/>
  <c r="AX108" i="14"/>
  <c r="O336" i="18"/>
  <c r="L400" i="18"/>
  <c r="E367" i="18"/>
  <c r="M35" i="23"/>
  <c r="P40" i="23"/>
  <c r="J33" i="23"/>
  <c r="R11" i="23"/>
  <c r="Q38" i="23"/>
  <c r="R77" i="23"/>
  <c r="R45" i="23"/>
  <c r="P43" i="23"/>
  <c r="P78" i="23"/>
  <c r="H352" i="18"/>
  <c r="S184" i="18"/>
  <c r="L363" i="18"/>
  <c r="AD19" i="11"/>
  <c r="AD17" i="11"/>
  <c r="S118" i="11"/>
  <c r="AD63" i="11"/>
  <c r="S5" i="13"/>
  <c r="AO17" i="14"/>
  <c r="L200" i="21"/>
  <c r="AW109" i="14" s="1"/>
  <c r="AN111" i="13"/>
  <c r="C386" i="18"/>
  <c r="AY108" i="14"/>
  <c r="AW108" i="13"/>
  <c r="D178" i="21"/>
  <c r="L192" i="21"/>
  <c r="D202" i="21"/>
  <c r="E202" i="21" s="1"/>
  <c r="AP111" i="13" s="1"/>
  <c r="G379" i="18"/>
  <c r="L381" i="18"/>
  <c r="D314" i="18"/>
  <c r="E2" i="18"/>
  <c r="E314" i="18" s="1"/>
  <c r="L364" i="18"/>
  <c r="N351" i="18"/>
  <c r="AN17" i="14"/>
  <c r="A419" i="18"/>
  <c r="A84" i="18"/>
  <c r="A137" i="18" s="1"/>
  <c r="AV109" i="13"/>
  <c r="D386" i="18"/>
  <c r="Q386" i="18"/>
  <c r="G401" i="18"/>
  <c r="R401" i="18"/>
  <c r="F352" i="18"/>
  <c r="G364" i="18"/>
  <c r="P366" i="18"/>
  <c r="O368" i="18"/>
  <c r="F144" i="21"/>
  <c r="N28" i="23"/>
  <c r="Q26" i="23"/>
  <c r="J336" i="18"/>
  <c r="P338" i="18"/>
  <c r="P14" i="23"/>
  <c r="R40" i="23"/>
  <c r="Q7" i="23"/>
  <c r="M33" i="23"/>
  <c r="P35" i="23"/>
  <c r="L59" i="21"/>
  <c r="Q9" i="23"/>
  <c r="Q10" i="23"/>
  <c r="M11" i="23"/>
  <c r="J39" i="23"/>
  <c r="M418" i="18"/>
  <c r="P75" i="23"/>
  <c r="J75" i="23"/>
  <c r="J73" i="23"/>
  <c r="M72" i="23"/>
  <c r="J41" i="23"/>
  <c r="P41" i="23"/>
  <c r="Q47" i="23"/>
  <c r="M45" i="23"/>
  <c r="J42" i="23"/>
  <c r="J78" i="23"/>
  <c r="Q12" i="23"/>
  <c r="M23" i="23"/>
  <c r="P22" i="23"/>
  <c r="J19" i="23"/>
  <c r="J37" i="23"/>
  <c r="J8" i="23"/>
  <c r="P8" i="23"/>
  <c r="M9" i="23"/>
  <c r="P10" i="23"/>
  <c r="M16" i="23"/>
  <c r="J18" i="23"/>
  <c r="R76" i="23"/>
  <c r="Q41" i="23"/>
  <c r="R36" i="23"/>
  <c r="R24" i="23"/>
  <c r="Q21" i="23"/>
  <c r="Q14" i="23"/>
  <c r="H13" i="23"/>
  <c r="N13" i="23"/>
  <c r="J11" i="23"/>
  <c r="M12" i="23"/>
  <c r="P16" i="23"/>
  <c r="Q39" i="23"/>
  <c r="Q77" i="23"/>
  <c r="Q75" i="23"/>
  <c r="M73" i="23"/>
  <c r="Q72" i="23"/>
  <c r="Q71" i="23"/>
  <c r="Q45" i="23"/>
  <c r="Q44" i="23"/>
  <c r="Q42" i="23"/>
  <c r="P34" i="23"/>
  <c r="M27" i="23"/>
  <c r="N46" i="23"/>
  <c r="AD60" i="11"/>
  <c r="P38" i="23"/>
  <c r="Q37" i="23"/>
  <c r="K28" i="23"/>
  <c r="Q74" i="23"/>
  <c r="Q36" i="23"/>
  <c r="N20" i="23"/>
  <c r="M77" i="23"/>
  <c r="Q24" i="23"/>
  <c r="Q22" i="23"/>
  <c r="Q34" i="23"/>
  <c r="K13" i="23"/>
  <c r="H20" i="23"/>
  <c r="Q76" i="23"/>
  <c r="Q43" i="23"/>
  <c r="M8" i="23"/>
  <c r="J16" i="23"/>
  <c r="J22" i="23"/>
  <c r="J74" i="23"/>
  <c r="AD25" i="11"/>
  <c r="AD127" i="11" s="1"/>
  <c r="J27" i="23"/>
  <c r="J40" i="23"/>
  <c r="M41" i="23"/>
  <c r="Q11" i="23"/>
  <c r="Q8" i="23"/>
  <c r="P7" i="23"/>
  <c r="Q23" i="23"/>
  <c r="K20" i="23"/>
  <c r="H46" i="23"/>
  <c r="J7" i="23"/>
  <c r="Q19" i="23"/>
  <c r="AA14" i="11"/>
  <c r="AD50" i="11"/>
  <c r="AD47" i="11"/>
  <c r="AD59" i="11"/>
  <c r="M34" i="23"/>
  <c r="P33" i="23"/>
  <c r="Q78" i="23"/>
  <c r="Q35" i="23"/>
  <c r="M29" i="23"/>
  <c r="M32" i="23" s="1"/>
  <c r="Q16" i="23"/>
  <c r="M26" i="23"/>
  <c r="M76" i="23"/>
  <c r="J10" i="23"/>
  <c r="M7" i="23"/>
  <c r="R8" i="23"/>
  <c r="J21" i="23"/>
  <c r="M367" i="18"/>
  <c r="P368" i="18"/>
  <c r="O352" i="18"/>
  <c r="K351" i="18"/>
  <c r="F351" i="18"/>
  <c r="J352" i="18"/>
  <c r="H351" i="18"/>
  <c r="P337" i="18"/>
  <c r="O337" i="18"/>
  <c r="K418" i="18"/>
  <c r="F418" i="18"/>
  <c r="R418" i="18"/>
  <c r="E418" i="18"/>
  <c r="I418" i="18"/>
  <c r="P418" i="18"/>
  <c r="J418" i="18"/>
  <c r="A203" i="18"/>
  <c r="A251" i="18" s="1"/>
  <c r="A271" i="18" s="1"/>
  <c r="A287" i="18" s="1"/>
  <c r="A227" i="18"/>
  <c r="AD75" i="11"/>
  <c r="AD148" i="11" s="1"/>
  <c r="AD12" i="11"/>
  <c r="A20" i="18"/>
  <c r="A120" i="18" s="1"/>
  <c r="AD11" i="11"/>
  <c r="AD20" i="11"/>
  <c r="AD68" i="11"/>
  <c r="AD142" i="11" s="1"/>
  <c r="AD46" i="11"/>
  <c r="AD51" i="11"/>
  <c r="AD48" i="11"/>
  <c r="AD53" i="11"/>
  <c r="Z4" i="11"/>
  <c r="AA4" i="11" s="1"/>
  <c r="R241" i="14"/>
  <c r="G206" i="18"/>
  <c r="G213" i="18" s="1"/>
  <c r="AD64" i="11"/>
  <c r="L138" i="11"/>
  <c r="AD76" i="11"/>
  <c r="AD74" i="11"/>
  <c r="AD147" i="11" s="1"/>
  <c r="L73" i="11"/>
  <c r="AD22" i="11"/>
  <c r="AD126" i="11" s="1"/>
  <c r="AD27" i="11"/>
  <c r="AD128" i="11" s="1"/>
  <c r="AD15" i="11"/>
  <c r="AD123" i="11" s="1"/>
  <c r="AA21" i="11"/>
  <c r="AD52" i="11"/>
  <c r="AD33" i="11"/>
  <c r="S21" i="11"/>
  <c r="AD16" i="11"/>
  <c r="AD66" i="11"/>
  <c r="AD140" i="11" s="1"/>
  <c r="AD13" i="11"/>
  <c r="L14" i="11"/>
  <c r="AD18" i="11"/>
  <c r="L21" i="11"/>
  <c r="AA65" i="11"/>
  <c r="S73" i="11"/>
  <c r="AA77" i="11"/>
  <c r="S14" i="11"/>
  <c r="AD45" i="11"/>
  <c r="AD133" i="11" s="1"/>
  <c r="AD57" i="11"/>
  <c r="AD58" i="11"/>
  <c r="AD62" i="11"/>
  <c r="AD71" i="11"/>
  <c r="AD145" i="11" s="1"/>
  <c r="L65" i="11"/>
  <c r="AA138" i="11"/>
  <c r="H176" i="21"/>
  <c r="AS18" i="14" s="1"/>
  <c r="S23" i="17"/>
  <c r="P29" i="23"/>
  <c r="P32" i="23" s="1"/>
  <c r="Q29" i="23"/>
  <c r="Q32" i="23" s="1"/>
  <c r="I6" i="14"/>
  <c r="Q384" i="18"/>
  <c r="P367" i="18"/>
  <c r="H193" i="21"/>
  <c r="L118" i="11"/>
  <c r="H144" i="21"/>
  <c r="L380" i="18"/>
  <c r="AD32" i="11"/>
  <c r="S65" i="11"/>
  <c r="G39" i="18"/>
  <c r="G46" i="18" s="1"/>
  <c r="K229" i="14"/>
  <c r="AO17" i="13"/>
  <c r="E175" i="21"/>
  <c r="J145" i="21"/>
  <c r="O385" i="18"/>
  <c r="P23" i="23"/>
  <c r="C144" i="21"/>
  <c r="AV112" i="14"/>
  <c r="AV112" i="13"/>
  <c r="R38" i="23"/>
  <c r="J38" i="23"/>
  <c r="K366" i="18"/>
  <c r="K368" i="18"/>
  <c r="AD72" i="11"/>
  <c r="O353" i="18"/>
  <c r="G383" i="18"/>
  <c r="M366" i="18"/>
  <c r="O338" i="18"/>
  <c r="G144" i="21"/>
  <c r="R336" i="18"/>
  <c r="F384" i="18"/>
  <c r="AA73" i="11"/>
  <c r="AD70" i="11"/>
  <c r="AD144" i="11" s="1"/>
  <c r="Q351" i="18"/>
  <c r="Q353" i="18"/>
  <c r="AR17" i="13"/>
  <c r="H175" i="21"/>
  <c r="AS17" i="13" s="1"/>
  <c r="AN17" i="13"/>
  <c r="C352" i="18"/>
  <c r="C351" i="18"/>
  <c r="AR108" i="13"/>
  <c r="H199" i="21"/>
  <c r="AS108" i="14" s="1"/>
  <c r="D190" i="21"/>
  <c r="F47" i="21"/>
  <c r="N418" i="18"/>
  <c r="H202" i="21"/>
  <c r="AR111" i="13"/>
  <c r="K384" i="18"/>
  <c r="L175" i="21"/>
  <c r="AW17" i="14" s="1"/>
  <c r="AV17" i="13"/>
  <c r="L77" i="11"/>
  <c r="D144" i="21"/>
  <c r="C145" i="21"/>
  <c r="P27" i="23"/>
  <c r="E338" i="18"/>
  <c r="AN32" i="13"/>
  <c r="D185" i="21"/>
  <c r="AO32" i="13" s="1"/>
  <c r="H185" i="21"/>
  <c r="AS32" i="13" s="1"/>
  <c r="AR32" i="13"/>
  <c r="K144" i="21"/>
  <c r="L144" i="21"/>
  <c r="L401" i="18"/>
  <c r="I351" i="18"/>
  <c r="J353" i="18"/>
  <c r="F353" i="18"/>
  <c r="O351" i="18"/>
  <c r="AD10" i="11"/>
  <c r="I46" i="23"/>
  <c r="R37" i="23"/>
  <c r="P37" i="23"/>
  <c r="Q73" i="23"/>
  <c r="P72" i="23"/>
  <c r="J72" i="23"/>
  <c r="I6" i="13"/>
  <c r="N144" i="21"/>
  <c r="E203" i="21"/>
  <c r="AP112" i="13" s="1"/>
  <c r="AO112" i="14"/>
  <c r="J385" i="18"/>
  <c r="G381" i="18"/>
  <c r="E366" i="18"/>
  <c r="E368" i="18"/>
  <c r="D336" i="18"/>
  <c r="R22" i="23"/>
  <c r="AD67" i="11"/>
  <c r="AD141" i="11" s="1"/>
  <c r="L40" i="18"/>
  <c r="L47" i="18" s="1"/>
  <c r="G145" i="21"/>
  <c r="L207" i="18"/>
  <c r="L214" i="18" s="1"/>
  <c r="M203" i="21"/>
  <c r="N203" i="21" s="1"/>
  <c r="AW112" i="14"/>
  <c r="P385" i="18"/>
  <c r="J6" i="11"/>
  <c r="J6" i="14" s="1"/>
  <c r="AR18" i="13"/>
  <c r="AR18" i="14"/>
  <c r="K386" i="18"/>
  <c r="K385" i="18"/>
  <c r="AV17" i="14"/>
  <c r="D193" i="21"/>
  <c r="P102" i="21"/>
  <c r="D176" i="21"/>
  <c r="Q27" i="23"/>
  <c r="AA5" i="13"/>
  <c r="AA5" i="14"/>
  <c r="AA118" i="11"/>
  <c r="P351" i="18"/>
  <c r="N353" i="18"/>
  <c r="Q366" i="18"/>
  <c r="O144" i="21"/>
  <c r="C385" i="18"/>
  <c r="R379" i="18"/>
  <c r="G349" i="18"/>
  <c r="K352" i="18"/>
  <c r="O20" i="23"/>
  <c r="M40" i="23"/>
  <c r="Q55" i="21"/>
  <c r="I386" i="18"/>
  <c r="J338" i="18"/>
  <c r="O386" i="18"/>
  <c r="I28" i="23"/>
  <c r="L383" i="18"/>
  <c r="K367" i="18"/>
  <c r="P15" i="23"/>
  <c r="P36" i="23"/>
  <c r="M39" i="23"/>
  <c r="E47" i="21"/>
  <c r="R69" i="21"/>
  <c r="Q72" i="21"/>
  <c r="Q60" i="21"/>
  <c r="Q48" i="21"/>
  <c r="P48" i="21"/>
  <c r="E75" i="21"/>
  <c r="R66" i="14"/>
  <c r="Z102" i="13"/>
  <c r="R66" i="13"/>
  <c r="R107" i="14"/>
  <c r="K16" i="13"/>
  <c r="K61" i="13"/>
  <c r="Z130" i="14"/>
  <c r="K71" i="13"/>
  <c r="R65" i="13"/>
  <c r="Z71" i="13"/>
  <c r="Z65" i="14"/>
  <c r="K30" i="14"/>
  <c r="R106" i="13"/>
  <c r="Z104" i="14"/>
  <c r="Z64" i="14"/>
  <c r="K61" i="14"/>
  <c r="K66" i="14"/>
  <c r="Z16" i="14"/>
  <c r="Z63" i="14"/>
  <c r="K105" i="13"/>
  <c r="K65" i="14"/>
  <c r="K106" i="13"/>
  <c r="R63" i="14"/>
  <c r="Z72" i="13"/>
  <c r="Z103" i="14"/>
  <c r="K63" i="14"/>
  <c r="K104" i="14"/>
  <c r="Z16" i="13"/>
  <c r="Q72" i="13"/>
  <c r="R72" i="13" s="1"/>
  <c r="R61" i="14"/>
  <c r="Z65" i="13"/>
  <c r="K134" i="14"/>
  <c r="Z102" i="14"/>
  <c r="Z105" i="13"/>
  <c r="K65" i="13"/>
  <c r="K62" i="13"/>
  <c r="K130" i="14"/>
  <c r="R63" i="13"/>
  <c r="R132" i="14"/>
  <c r="K64" i="14"/>
  <c r="K104" i="13"/>
  <c r="R64" i="14"/>
  <c r="K131" i="14"/>
  <c r="R30" i="14"/>
  <c r="C47" i="21"/>
  <c r="Q45" i="21"/>
  <c r="M47" i="21"/>
  <c r="K47" i="21"/>
  <c r="Q62" i="21"/>
  <c r="R62" i="21"/>
  <c r="R49" i="21"/>
  <c r="D59" i="21"/>
  <c r="F59" i="21"/>
  <c r="I59" i="21"/>
  <c r="C59" i="21"/>
  <c r="G59" i="21"/>
  <c r="M59" i="21"/>
  <c r="R60" i="21"/>
  <c r="D75" i="21"/>
  <c r="Q69" i="21"/>
  <c r="K75" i="21"/>
  <c r="F75" i="21"/>
  <c r="Q70" i="21"/>
  <c r="M75" i="21"/>
  <c r="Q73" i="21"/>
  <c r="P73" i="21"/>
  <c r="H75" i="21"/>
  <c r="O75" i="21"/>
  <c r="R71" i="21"/>
  <c r="R74" i="21"/>
  <c r="G47" i="21"/>
  <c r="R63" i="21"/>
  <c r="P49" i="21"/>
  <c r="H59" i="21"/>
  <c r="J59" i="21"/>
  <c r="N75" i="21"/>
  <c r="R72" i="21"/>
  <c r="Q74" i="21"/>
  <c r="O47" i="21"/>
  <c r="H47" i="21"/>
  <c r="P64" i="21"/>
  <c r="J75" i="21"/>
  <c r="Q71" i="21"/>
  <c r="Q64" i="21"/>
  <c r="R55" i="21"/>
  <c r="P74" i="21"/>
  <c r="P70" i="21"/>
  <c r="R73" i="21"/>
  <c r="P56" i="21"/>
  <c r="Q46" i="21"/>
  <c r="P63" i="21"/>
  <c r="R48" i="21"/>
  <c r="P71" i="21"/>
  <c r="I75" i="21"/>
  <c r="R70" i="21"/>
  <c r="P69" i="21"/>
  <c r="R56" i="21"/>
  <c r="Q56" i="21"/>
  <c r="I353" i="18"/>
  <c r="I352" i="18"/>
  <c r="J367" i="18"/>
  <c r="J368" i="18"/>
  <c r="J366" i="18"/>
  <c r="E385" i="18"/>
  <c r="E386" i="18"/>
  <c r="R229" i="14"/>
  <c r="L379" i="18"/>
  <c r="Q101" i="21"/>
  <c r="E384" i="18"/>
  <c r="J384" i="18"/>
  <c r="Q213" i="18"/>
  <c r="C384" i="18"/>
  <c r="G329" i="18"/>
  <c r="C213" i="18"/>
  <c r="A43" i="17"/>
  <c r="A92" i="17" s="1"/>
  <c r="A143" i="17"/>
  <c r="S338" i="18"/>
  <c r="D368" i="18"/>
  <c r="D366" i="18"/>
  <c r="G337" i="18"/>
  <c r="G336" i="18"/>
  <c r="R380" i="18"/>
  <c r="M384" i="18"/>
  <c r="S185" i="18"/>
  <c r="I366" i="18"/>
  <c r="I368" i="18"/>
  <c r="O213" i="18"/>
  <c r="R206" i="18"/>
  <c r="R213" i="18" s="1"/>
  <c r="J46" i="18"/>
  <c r="L39" i="18"/>
  <c r="L46" i="18" s="1"/>
  <c r="N47" i="18"/>
  <c r="R40" i="18"/>
  <c r="R47" i="18" s="1"/>
  <c r="G40" i="18"/>
  <c r="G47" i="18" s="1"/>
  <c r="D367" i="18"/>
  <c r="R233" i="14"/>
  <c r="H6" i="13"/>
  <c r="AX108" i="13"/>
  <c r="R207" i="18"/>
  <c r="G207" i="18"/>
  <c r="G214" i="18" s="1"/>
  <c r="H6" i="14"/>
  <c r="AW108" i="14"/>
  <c r="H179" i="21"/>
  <c r="R329" i="18"/>
  <c r="L336" i="18"/>
  <c r="D213" i="18"/>
  <c r="M337" i="18"/>
  <c r="F337" i="18"/>
  <c r="H178" i="21"/>
  <c r="O384" i="18"/>
  <c r="M385" i="18"/>
  <c r="R39" i="18"/>
  <c r="AV18" i="14"/>
  <c r="L176" i="21"/>
  <c r="N337" i="18"/>
  <c r="D384" i="18"/>
  <c r="Q385" i="18"/>
  <c r="F386" i="18"/>
  <c r="P386" i="18"/>
  <c r="R399" i="18"/>
  <c r="D352" i="18"/>
  <c r="R363" i="18"/>
  <c r="I367" i="18"/>
  <c r="M368" i="18"/>
  <c r="O366" i="18"/>
  <c r="K353" i="18"/>
  <c r="K231" i="14"/>
  <c r="F145" i="21"/>
  <c r="G399" i="18"/>
  <c r="K145" i="21"/>
  <c r="G338" i="18"/>
  <c r="L348" i="18"/>
  <c r="I385" i="18"/>
  <c r="R231" i="14"/>
  <c r="F336" i="18"/>
  <c r="D337" i="18"/>
  <c r="J337" i="18"/>
  <c r="D353" i="18"/>
  <c r="M21" i="23"/>
  <c r="I20" i="23"/>
  <c r="L329" i="18"/>
  <c r="N145" i="21"/>
  <c r="L362" i="18"/>
  <c r="S336" i="18"/>
  <c r="L349" i="18"/>
  <c r="H338" i="18"/>
  <c r="G400" i="18"/>
  <c r="G363" i="18"/>
  <c r="Q102" i="21"/>
  <c r="P336" i="18"/>
  <c r="Q25" i="23"/>
  <c r="P21" i="23"/>
  <c r="K59" i="21"/>
  <c r="Z31" i="13"/>
  <c r="Z131" i="13"/>
  <c r="R16" i="23"/>
  <c r="P76" i="23"/>
  <c r="M75" i="23"/>
  <c r="R75" i="23"/>
  <c r="J45" i="23"/>
  <c r="J36" i="23"/>
  <c r="R16" i="13"/>
  <c r="K63" i="13"/>
  <c r="S24" i="17"/>
  <c r="R348" i="18"/>
  <c r="M351" i="18"/>
  <c r="M352" i="18"/>
  <c r="M353" i="18"/>
  <c r="H386" i="18"/>
  <c r="L382" i="18"/>
  <c r="N386" i="18"/>
  <c r="R383" i="18"/>
  <c r="N384" i="18"/>
  <c r="N385" i="18"/>
  <c r="G362" i="18"/>
  <c r="J213" i="18"/>
  <c r="L206" i="18"/>
  <c r="L213" i="18" s="1"/>
  <c r="H368" i="18"/>
  <c r="L365" i="18"/>
  <c r="Y233" i="14"/>
  <c r="Z229" i="14"/>
  <c r="F367" i="18"/>
  <c r="F366" i="18"/>
  <c r="F368" i="18"/>
  <c r="O145" i="21"/>
  <c r="R362" i="18"/>
  <c r="Z231" i="14"/>
  <c r="H5" i="13"/>
  <c r="H118" i="11"/>
  <c r="I5" i="11"/>
  <c r="H5" i="14"/>
  <c r="E145" i="21"/>
  <c r="R102" i="21"/>
  <c r="C338" i="18"/>
  <c r="C336" i="18"/>
  <c r="H241" i="14"/>
  <c r="K241" i="14" s="1"/>
  <c r="K233" i="14"/>
  <c r="L145" i="21"/>
  <c r="R364" i="18"/>
  <c r="H367" i="18"/>
  <c r="R400" i="18"/>
  <c r="I384" i="18"/>
  <c r="H384" i="18"/>
  <c r="H385" i="18"/>
  <c r="I337" i="18"/>
  <c r="I336" i="18"/>
  <c r="I338" i="18"/>
  <c r="P101" i="21"/>
  <c r="E144" i="21"/>
  <c r="M144" i="21"/>
  <c r="H336" i="18"/>
  <c r="H337" i="18"/>
  <c r="J187" i="21"/>
  <c r="J144" i="21" s="1"/>
  <c r="I144" i="21"/>
  <c r="M386" i="18"/>
  <c r="R381" i="18"/>
  <c r="R337" i="18"/>
  <c r="R338" i="18"/>
  <c r="N338" i="18"/>
  <c r="N336" i="18"/>
  <c r="Q336" i="18"/>
  <c r="Q338" i="18"/>
  <c r="G380" i="18"/>
  <c r="D385" i="18"/>
  <c r="E353" i="18"/>
  <c r="E351" i="18"/>
  <c r="P353" i="18"/>
  <c r="P352" i="18"/>
  <c r="N367" i="18"/>
  <c r="N366" i="18"/>
  <c r="C366" i="18"/>
  <c r="C368" i="18"/>
  <c r="K337" i="18"/>
  <c r="K336" i="18"/>
  <c r="K338" i="18"/>
  <c r="N352" i="18"/>
  <c r="R101" i="21"/>
  <c r="S337" i="18"/>
  <c r="Q367" i="18"/>
  <c r="Q368" i="18"/>
  <c r="F338" i="18"/>
  <c r="C337" i="18"/>
  <c r="F385" i="18"/>
  <c r="S77" i="11"/>
  <c r="P26" i="23"/>
  <c r="E337" i="18"/>
  <c r="E336" i="18"/>
  <c r="D179" i="21"/>
  <c r="E352" i="18"/>
  <c r="M24" i="23"/>
  <c r="M22" i="23"/>
  <c r="R19" i="23"/>
  <c r="R25" i="23"/>
  <c r="R27" i="23"/>
  <c r="AD9" i="11"/>
  <c r="K46" i="23"/>
  <c r="E59" i="21"/>
  <c r="D418" i="18"/>
  <c r="H418" i="18"/>
  <c r="AD8" i="11"/>
  <c r="AD54" i="11"/>
  <c r="R33" i="23"/>
  <c r="I47" i="21"/>
  <c r="O13" i="23"/>
  <c r="R4" i="11"/>
  <c r="S4" i="11" s="1"/>
  <c r="P45" i="21"/>
  <c r="Q63" i="21"/>
  <c r="P55" i="21"/>
  <c r="J9" i="23"/>
  <c r="M38" i="23"/>
  <c r="P12" i="23"/>
  <c r="Q18" i="23"/>
  <c r="S138" i="11"/>
  <c r="M42" i="23"/>
  <c r="M36" i="23"/>
  <c r="M71" i="23"/>
  <c r="J44" i="23"/>
  <c r="AD4" i="14"/>
  <c r="AD4" i="13"/>
  <c r="R130" i="13"/>
  <c r="R132" i="13"/>
  <c r="Z132" i="13"/>
  <c r="R134" i="13"/>
  <c r="R102" i="13"/>
  <c r="K62" i="14"/>
  <c r="R131" i="14"/>
  <c r="K132" i="14"/>
  <c r="K133" i="14"/>
  <c r="R134" i="14"/>
  <c r="Z134" i="14"/>
  <c r="R107" i="13"/>
  <c r="K106" i="14"/>
  <c r="Z105" i="14"/>
  <c r="K105" i="14"/>
  <c r="Z31" i="14"/>
  <c r="R133" i="14"/>
  <c r="K107" i="14"/>
  <c r="Z107" i="14"/>
  <c r="R61" i="13"/>
  <c r="Z61" i="13"/>
  <c r="K66" i="13"/>
  <c r="G72" i="13"/>
  <c r="K31" i="13"/>
  <c r="K102" i="13"/>
  <c r="R62" i="14"/>
  <c r="R16" i="14"/>
  <c r="R130" i="14"/>
  <c r="Z131" i="14"/>
  <c r="Z132" i="14"/>
  <c r="Z133" i="14"/>
  <c r="R31" i="14"/>
  <c r="K102" i="14"/>
  <c r="K107" i="13"/>
  <c r="Z106" i="14"/>
  <c r="R106" i="14"/>
  <c r="R105" i="14"/>
  <c r="R104" i="14"/>
  <c r="K131" i="13"/>
  <c r="K16" i="14"/>
  <c r="Z107" i="13"/>
  <c r="K132" i="13"/>
  <c r="Z62" i="14"/>
  <c r="Z30" i="14"/>
  <c r="Z66" i="13"/>
  <c r="Z134" i="13"/>
  <c r="R103" i="13"/>
  <c r="K31" i="14"/>
  <c r="R65" i="14"/>
  <c r="K64" i="13"/>
  <c r="R31" i="13"/>
  <c r="K134" i="13"/>
  <c r="Z133" i="13"/>
  <c r="R62" i="13"/>
  <c r="K133" i="13"/>
  <c r="K103" i="13"/>
  <c r="Z103" i="13"/>
  <c r="R104" i="13"/>
  <c r="N105" i="13"/>
  <c r="O102" i="14"/>
  <c r="Z106" i="13"/>
  <c r="R103" i="14"/>
  <c r="Z62" i="13"/>
  <c r="R64" i="13"/>
  <c r="K103" i="14"/>
  <c r="R30" i="13"/>
  <c r="Z64" i="13"/>
  <c r="R133" i="13"/>
  <c r="G30" i="13"/>
  <c r="R131" i="13"/>
  <c r="Z63" i="13"/>
  <c r="Z104" i="13"/>
  <c r="Z30" i="13"/>
  <c r="Z61" i="14"/>
  <c r="W66" i="14"/>
  <c r="R71" i="13"/>
  <c r="P46" i="21"/>
  <c r="D47" i="21"/>
  <c r="L75" i="21"/>
  <c r="R46" i="21"/>
  <c r="G75" i="21"/>
  <c r="C75" i="21"/>
  <c r="R64" i="21"/>
  <c r="Q49" i="21"/>
  <c r="N47" i="21"/>
  <c r="R45" i="21"/>
  <c r="P62" i="21"/>
  <c r="L47" i="21"/>
  <c r="P60" i="21"/>
  <c r="P72" i="21"/>
  <c r="P77" i="23"/>
  <c r="J77" i="23"/>
  <c r="P74" i="23"/>
  <c r="P19" i="23"/>
  <c r="P25" i="23"/>
  <c r="P24" i="23"/>
  <c r="J24" i="23"/>
  <c r="J14" i="23"/>
  <c r="M15" i="23"/>
  <c r="P9" i="23"/>
  <c r="P18" i="23"/>
  <c r="M74" i="23"/>
  <c r="P44" i="23"/>
  <c r="J76" i="23"/>
  <c r="P73" i="23"/>
  <c r="P45" i="23"/>
  <c r="R41" i="23"/>
  <c r="M47" i="23"/>
  <c r="R44" i="23"/>
  <c r="M44" i="23"/>
  <c r="R43" i="23"/>
  <c r="M43" i="23"/>
  <c r="R78" i="23"/>
  <c r="M78" i="23"/>
  <c r="P47" i="23"/>
  <c r="M25" i="23"/>
  <c r="R21" i="23"/>
  <c r="R26" i="23"/>
  <c r="J26" i="23"/>
  <c r="J35" i="23"/>
  <c r="R35" i="23"/>
  <c r="P11" i="23"/>
  <c r="J12" i="23"/>
  <c r="R12" i="23"/>
  <c r="I13" i="23"/>
  <c r="R18" i="23"/>
  <c r="R47" i="23"/>
  <c r="J47" i="23"/>
  <c r="R34" i="23"/>
  <c r="J34" i="23"/>
  <c r="J29" i="23"/>
  <c r="J32" i="23" s="1"/>
  <c r="R29" i="23"/>
  <c r="R32" i="23" s="1"/>
  <c r="R23" i="23"/>
  <c r="J23" i="23"/>
  <c r="L20" i="23"/>
  <c r="M14" i="23"/>
  <c r="R15" i="23"/>
  <c r="J15" i="23"/>
  <c r="L46" i="23"/>
  <c r="P39" i="23"/>
  <c r="O46" i="23"/>
  <c r="R39" i="23"/>
  <c r="R73" i="23"/>
  <c r="O28" i="23"/>
  <c r="L28" i="23"/>
  <c r="R9" i="23"/>
  <c r="R74" i="23"/>
  <c r="R71" i="23"/>
  <c r="P71" i="23"/>
  <c r="P42" i="23"/>
  <c r="R42" i="23"/>
  <c r="K130" i="13" l="1"/>
  <c r="G147" i="13"/>
  <c r="G148" i="13"/>
  <c r="G141" i="13" s="1"/>
  <c r="K154" i="14"/>
  <c r="L115" i="11"/>
  <c r="S115" i="11"/>
  <c r="AA115" i="11"/>
  <c r="D83" i="21"/>
  <c r="C83" i="21"/>
  <c r="J83" i="21"/>
  <c r="H83" i="21"/>
  <c r="L83" i="21"/>
  <c r="M83" i="21"/>
  <c r="E83" i="21"/>
  <c r="K83" i="21"/>
  <c r="G83" i="21"/>
  <c r="O83" i="21"/>
  <c r="N83" i="21"/>
  <c r="I83" i="21"/>
  <c r="F83" i="21"/>
  <c r="Z154" i="14"/>
  <c r="R154" i="14"/>
  <c r="Z130" i="13"/>
  <c r="K153" i="44"/>
  <c r="K152" i="44"/>
  <c r="BI84" i="47"/>
  <c r="BV84" i="47" s="1"/>
  <c r="BE84" i="47"/>
  <c r="BV104" i="47"/>
  <c r="BE104" i="47"/>
  <c r="BI90" i="47"/>
  <c r="BV90" i="47" s="1"/>
  <c r="BE90" i="47"/>
  <c r="BI82" i="47"/>
  <c r="BV82" i="47" s="1"/>
  <c r="BE82" i="47"/>
  <c r="BI57" i="47"/>
  <c r="BV57" i="47" s="1"/>
  <c r="BE57" i="47"/>
  <c r="BI60" i="47"/>
  <c r="BV60" i="47" s="1"/>
  <c r="BE60" i="47"/>
  <c r="BI71" i="47"/>
  <c r="BV71" i="47" s="1"/>
  <c r="BE71" i="47"/>
  <c r="BI4" i="47"/>
  <c r="BV4" i="47" s="1"/>
  <c r="BE4" i="47"/>
  <c r="BI7" i="47"/>
  <c r="BV7" i="47" s="1"/>
  <c r="BE7" i="47"/>
  <c r="BI10" i="47"/>
  <c r="BV10" i="47" s="1"/>
  <c r="BE10" i="47"/>
  <c r="BI13" i="47"/>
  <c r="BV13" i="47" s="1"/>
  <c r="BE13" i="47"/>
  <c r="BI16" i="47"/>
  <c r="BV16" i="47" s="1"/>
  <c r="BE16" i="47"/>
  <c r="BI19" i="47"/>
  <c r="BV19" i="47" s="1"/>
  <c r="BE19" i="47"/>
  <c r="BV102" i="47"/>
  <c r="BE102" i="47"/>
  <c r="BI108" i="47"/>
  <c r="BV108" i="47" s="1"/>
  <c r="BE108" i="47"/>
  <c r="BI88" i="47"/>
  <c r="BV88" i="47" s="1"/>
  <c r="BE88" i="47"/>
  <c r="BV103" i="47"/>
  <c r="BE103" i="47"/>
  <c r="BV101" i="47"/>
  <c r="BE101" i="47"/>
  <c r="BI64" i="47"/>
  <c r="BV64" i="47" s="1"/>
  <c r="BE64" i="47"/>
  <c r="BI75" i="47"/>
  <c r="BV75" i="47" s="1"/>
  <c r="BE75" i="47"/>
  <c r="BI78" i="47"/>
  <c r="BV78" i="47" s="1"/>
  <c r="BE78" i="47"/>
  <c r="BI81" i="47"/>
  <c r="BV81" i="47" s="1"/>
  <c r="BE81" i="47"/>
  <c r="BI25" i="47"/>
  <c r="BV25" i="47" s="1"/>
  <c r="BE25" i="47"/>
  <c r="BI49" i="47"/>
  <c r="BV49" i="47" s="1"/>
  <c r="BE49" i="47"/>
  <c r="BI74" i="47"/>
  <c r="BV74" i="47" s="1"/>
  <c r="BE74" i="47"/>
  <c r="BI61" i="47"/>
  <c r="BV61" i="47" s="1"/>
  <c r="BE61" i="47"/>
  <c r="BI28" i="47"/>
  <c r="BV28" i="47" s="1"/>
  <c r="BE28" i="47"/>
  <c r="BI31" i="47"/>
  <c r="BV31" i="47" s="1"/>
  <c r="BE31" i="47"/>
  <c r="BI34" i="47"/>
  <c r="BV34" i="47" s="1"/>
  <c r="BE34" i="47"/>
  <c r="BI37" i="47"/>
  <c r="BV37" i="47" s="1"/>
  <c r="BE37" i="47"/>
  <c r="BI40" i="47"/>
  <c r="BV40" i="47" s="1"/>
  <c r="BE40" i="47"/>
  <c r="BI43" i="47"/>
  <c r="BV43" i="47" s="1"/>
  <c r="BE43" i="47"/>
  <c r="BI22" i="47"/>
  <c r="BV22" i="47" s="1"/>
  <c r="BE22" i="47"/>
  <c r="BI56" i="47"/>
  <c r="BV56" i="47" s="1"/>
  <c r="BE56" i="47"/>
  <c r="BI92" i="47"/>
  <c r="BV92" i="47" s="1"/>
  <c r="BE92" i="47"/>
  <c r="BI109" i="47"/>
  <c r="BV109" i="47" s="1"/>
  <c r="BE109" i="47"/>
  <c r="BV96" i="47"/>
  <c r="BE96" i="47"/>
  <c r="BV99" i="47"/>
  <c r="BE99" i="47"/>
  <c r="BI85" i="47"/>
  <c r="BV85" i="47" s="1"/>
  <c r="BE85" i="47"/>
  <c r="BI52" i="47"/>
  <c r="BV52" i="47" s="1"/>
  <c r="BE52" i="47"/>
  <c r="BI55" i="47"/>
  <c r="BV55" i="47" s="1"/>
  <c r="BE55" i="47"/>
  <c r="BI3" i="47"/>
  <c r="BV3" i="47" s="1"/>
  <c r="BE3" i="47"/>
  <c r="BI46" i="47"/>
  <c r="BV46" i="47" s="1"/>
  <c r="BE46" i="47"/>
  <c r="BI59" i="47"/>
  <c r="BV59" i="47" s="1"/>
  <c r="BE59" i="47"/>
  <c r="BI62" i="47"/>
  <c r="BV62" i="47" s="1"/>
  <c r="BE62" i="47"/>
  <c r="BI65" i="47"/>
  <c r="BV65" i="47" s="1"/>
  <c r="BE65" i="47"/>
  <c r="BI68" i="47"/>
  <c r="BV68" i="47" s="1"/>
  <c r="BE68" i="47"/>
  <c r="BI79" i="47"/>
  <c r="BV79" i="47" s="1"/>
  <c r="BE79" i="47"/>
  <c r="BI9" i="47"/>
  <c r="BV9" i="47" s="1"/>
  <c r="BE9" i="47"/>
  <c r="BI58" i="47"/>
  <c r="BV58" i="47" s="1"/>
  <c r="BE58" i="47"/>
  <c r="BI12" i="47"/>
  <c r="BV12" i="47" s="1"/>
  <c r="BE12" i="47"/>
  <c r="BI15" i="47"/>
  <c r="BV15" i="47" s="1"/>
  <c r="BE15" i="47"/>
  <c r="BI18" i="47"/>
  <c r="BV18" i="47" s="1"/>
  <c r="BE18" i="47"/>
  <c r="BI21" i="47"/>
  <c r="BV21" i="47" s="1"/>
  <c r="BE21" i="47"/>
  <c r="BI24" i="47"/>
  <c r="BV24" i="47" s="1"/>
  <c r="BE24" i="47"/>
  <c r="BI27" i="47"/>
  <c r="BV27" i="47" s="1"/>
  <c r="BE27" i="47"/>
  <c r="BI6" i="47"/>
  <c r="BV6" i="47" s="1"/>
  <c r="BE6" i="47"/>
  <c r="BI17" i="47"/>
  <c r="BV17" i="47" s="1"/>
  <c r="BE17" i="47"/>
  <c r="BV98" i="47"/>
  <c r="BE98" i="47"/>
  <c r="BI83" i="47"/>
  <c r="BV83" i="47" s="1"/>
  <c r="BE83" i="47"/>
  <c r="BI41" i="47"/>
  <c r="BV41" i="47" s="1"/>
  <c r="BE41" i="47"/>
  <c r="BI86" i="47"/>
  <c r="BV86" i="47" s="1"/>
  <c r="BE86" i="47"/>
  <c r="BI89" i="47"/>
  <c r="BV89" i="47" s="1"/>
  <c r="BE89" i="47"/>
  <c r="BI33" i="47"/>
  <c r="BV33" i="47" s="1"/>
  <c r="BE33" i="47"/>
  <c r="BI69" i="47"/>
  <c r="BV69" i="47" s="1"/>
  <c r="BE69" i="47"/>
  <c r="BI36" i="47"/>
  <c r="BV36" i="47" s="1"/>
  <c r="BE36" i="47"/>
  <c r="BI39" i="47"/>
  <c r="BV39" i="47" s="1"/>
  <c r="BE39" i="47"/>
  <c r="BI42" i="47"/>
  <c r="BV42" i="47" s="1"/>
  <c r="BE42" i="47"/>
  <c r="BI45" i="47"/>
  <c r="BV45" i="47" s="1"/>
  <c r="BE45" i="47"/>
  <c r="BI48" i="47"/>
  <c r="BV48" i="47" s="1"/>
  <c r="BE48" i="47"/>
  <c r="BI51" i="47"/>
  <c r="BV51" i="47" s="1"/>
  <c r="BE51" i="47"/>
  <c r="BI30" i="47"/>
  <c r="BV30" i="47" s="1"/>
  <c r="BE30" i="47"/>
  <c r="BV105" i="47"/>
  <c r="BE105" i="47"/>
  <c r="BI2" i="47"/>
  <c r="BV2" i="47" s="1"/>
  <c r="BE2" i="47"/>
  <c r="BV106" i="47"/>
  <c r="BE106" i="47"/>
  <c r="BI93" i="47"/>
  <c r="BV93" i="47" s="1"/>
  <c r="BE93" i="47"/>
  <c r="BI63" i="47"/>
  <c r="BV63" i="47" s="1"/>
  <c r="BE63" i="47"/>
  <c r="BI5" i="47"/>
  <c r="BV5" i="47" s="1"/>
  <c r="BE5" i="47"/>
  <c r="BI8" i="47"/>
  <c r="BV8" i="47" s="1"/>
  <c r="BE8" i="47"/>
  <c r="BI11" i="47"/>
  <c r="BV11" i="47" s="1"/>
  <c r="BE11" i="47"/>
  <c r="BI54" i="47"/>
  <c r="BI72" i="47"/>
  <c r="BV72" i="47" s="1"/>
  <c r="BE72" i="47"/>
  <c r="BV100" i="47"/>
  <c r="BE100" i="47"/>
  <c r="BI80" i="47"/>
  <c r="BV80" i="47" s="1"/>
  <c r="BE80" i="47"/>
  <c r="BV107" i="47"/>
  <c r="BE107" i="47"/>
  <c r="BI67" i="47"/>
  <c r="BV67" i="47" s="1"/>
  <c r="BE67" i="47"/>
  <c r="BI70" i="47"/>
  <c r="BV70" i="47" s="1"/>
  <c r="BE70" i="47"/>
  <c r="BI73" i="47"/>
  <c r="BV73" i="47" s="1"/>
  <c r="BE73" i="47"/>
  <c r="BI76" i="47"/>
  <c r="BV76" i="47" s="1"/>
  <c r="BE76" i="47"/>
  <c r="BI87" i="47"/>
  <c r="BV87" i="47" s="1"/>
  <c r="BE87" i="47"/>
  <c r="BI66" i="47"/>
  <c r="BV66" i="47" s="1"/>
  <c r="BE66" i="47"/>
  <c r="BI20" i="47"/>
  <c r="BV20" i="47" s="1"/>
  <c r="BE20" i="47"/>
  <c r="BI23" i="47"/>
  <c r="BV23" i="47" s="1"/>
  <c r="BE23" i="47"/>
  <c r="BI26" i="47"/>
  <c r="BV26" i="47" s="1"/>
  <c r="BE26" i="47"/>
  <c r="BI29" i="47"/>
  <c r="BV29" i="47" s="1"/>
  <c r="BE29" i="47"/>
  <c r="BI32" i="47"/>
  <c r="BV32" i="47" s="1"/>
  <c r="BE32" i="47"/>
  <c r="BI35" i="47"/>
  <c r="BV35" i="47" s="1"/>
  <c r="BE35" i="47"/>
  <c r="BI14" i="47"/>
  <c r="BV14" i="47" s="1"/>
  <c r="BE14" i="47"/>
  <c r="BV95" i="47"/>
  <c r="BE95" i="47"/>
  <c r="BI91" i="47"/>
  <c r="BV91" i="47" s="1"/>
  <c r="BE91" i="47"/>
  <c r="BI94" i="47"/>
  <c r="BV94" i="47" s="1"/>
  <c r="BE94" i="47"/>
  <c r="BV97" i="47"/>
  <c r="BE97" i="47"/>
  <c r="BI77" i="47"/>
  <c r="BV77" i="47" s="1"/>
  <c r="BE77" i="47"/>
  <c r="BI44" i="47"/>
  <c r="BV44" i="47" s="1"/>
  <c r="BE44" i="47"/>
  <c r="BI47" i="47"/>
  <c r="BV47" i="47" s="1"/>
  <c r="BE47" i="47"/>
  <c r="BI50" i="47"/>
  <c r="BV50" i="47" s="1"/>
  <c r="BE50" i="47"/>
  <c r="BI53" i="47"/>
  <c r="BV53" i="47" s="1"/>
  <c r="BE53" i="47"/>
  <c r="BI38" i="47"/>
  <c r="BV38" i="47" s="1"/>
  <c r="BE38" i="47"/>
  <c r="AD150" i="14"/>
  <c r="AD158" i="14" s="1"/>
  <c r="F36" i="44"/>
  <c r="F43" i="44" s="1"/>
  <c r="N269" i="13"/>
  <c r="N271" i="13" s="1"/>
  <c r="N272" i="13" s="1"/>
  <c r="E36" i="44"/>
  <c r="E43" i="44" s="1"/>
  <c r="J269" i="13"/>
  <c r="J271" i="13" s="1"/>
  <c r="F199" i="44"/>
  <c r="F206" i="44" s="1"/>
  <c r="N272" i="14"/>
  <c r="N274" i="14" s="1"/>
  <c r="N275" i="14" s="1"/>
  <c r="F197" i="44"/>
  <c r="F204" i="44" s="1"/>
  <c r="N286" i="14"/>
  <c r="N288" i="14" s="1"/>
  <c r="N289" i="14" s="1"/>
  <c r="E197" i="44"/>
  <c r="E204" i="44" s="1"/>
  <c r="J286" i="14"/>
  <c r="J288" i="14" s="1"/>
  <c r="Z15" i="14"/>
  <c r="Z150" i="11"/>
  <c r="Z156" i="11" s="1"/>
  <c r="R150" i="11"/>
  <c r="K150" i="11"/>
  <c r="AV73" i="14"/>
  <c r="K15" i="13"/>
  <c r="K15" i="14"/>
  <c r="R15" i="13"/>
  <c r="Z15" i="13"/>
  <c r="R15" i="14"/>
  <c r="AA159" i="14"/>
  <c r="AA157" i="14" s="1"/>
  <c r="S158" i="14"/>
  <c r="S156" i="14" s="1"/>
  <c r="N153" i="14"/>
  <c r="N160" i="14" s="1"/>
  <c r="AA158" i="14"/>
  <c r="AA156" i="14" s="1"/>
  <c r="L158" i="14"/>
  <c r="L156" i="14" s="1"/>
  <c r="L159" i="14"/>
  <c r="L157" i="14" s="1"/>
  <c r="G75" i="11"/>
  <c r="G148" i="11" s="1"/>
  <c r="N159" i="14"/>
  <c r="O280" i="14" s="1"/>
  <c r="O282" i="14" s="1"/>
  <c r="O289" i="14" s="1"/>
  <c r="AA118" i="13"/>
  <c r="AA116" i="13"/>
  <c r="AA120" i="13"/>
  <c r="AA119" i="13"/>
  <c r="AA117" i="13"/>
  <c r="AR73" i="14"/>
  <c r="AW136" i="14"/>
  <c r="AW136" i="13"/>
  <c r="AO67" i="13"/>
  <c r="AO67" i="14"/>
  <c r="AW67" i="13"/>
  <c r="AW67" i="14"/>
  <c r="AO69" i="13"/>
  <c r="AO69" i="14"/>
  <c r="AS67" i="13"/>
  <c r="AS67" i="14"/>
  <c r="I190" i="21"/>
  <c r="AS156" i="13"/>
  <c r="AS158" i="13" s="1"/>
  <c r="AS156" i="14"/>
  <c r="AO68" i="13"/>
  <c r="AO68" i="14"/>
  <c r="E178" i="21"/>
  <c r="F178" i="21" s="1"/>
  <c r="AO136" i="14"/>
  <c r="AO136" i="13"/>
  <c r="AX137" i="14"/>
  <c r="AX137" i="13"/>
  <c r="AS69" i="13"/>
  <c r="AS69" i="14"/>
  <c r="M194" i="21"/>
  <c r="N194" i="21" s="1"/>
  <c r="AW69" i="13"/>
  <c r="AW69" i="14"/>
  <c r="M190" i="21"/>
  <c r="AW156" i="13"/>
  <c r="AW158" i="13" s="1"/>
  <c r="AW156" i="14"/>
  <c r="AO137" i="14"/>
  <c r="AO137" i="13"/>
  <c r="AO156" i="13"/>
  <c r="AO158" i="13" s="1"/>
  <c r="AO156" i="14"/>
  <c r="I179" i="21"/>
  <c r="J179" i="21" s="1"/>
  <c r="AS137" i="14"/>
  <c r="AS137" i="13"/>
  <c r="AS136" i="14"/>
  <c r="AS136" i="13"/>
  <c r="AS68" i="13"/>
  <c r="AS68" i="14"/>
  <c r="AW68" i="13"/>
  <c r="AW68" i="14"/>
  <c r="AW137" i="14"/>
  <c r="AW137" i="13"/>
  <c r="R409" i="18"/>
  <c r="L408" i="18"/>
  <c r="S29" i="17"/>
  <c r="U29" i="17" s="1"/>
  <c r="S28" i="17"/>
  <c r="U28" i="17" s="1"/>
  <c r="F2" i="17"/>
  <c r="E175" i="17"/>
  <c r="K123" i="14"/>
  <c r="M123" i="14" s="1"/>
  <c r="I144" i="14"/>
  <c r="E245" i="44" s="1"/>
  <c r="E252" i="44" s="1"/>
  <c r="I68" i="14"/>
  <c r="I68" i="13"/>
  <c r="I77" i="13"/>
  <c r="I251" i="13" s="1"/>
  <c r="I258" i="13" s="1"/>
  <c r="K126" i="14"/>
  <c r="M126" i="14" s="1"/>
  <c r="I117" i="14"/>
  <c r="E222" i="44" s="1"/>
  <c r="E229" i="44" s="1"/>
  <c r="I77" i="14"/>
  <c r="I268" i="14" s="1"/>
  <c r="I275" i="14" s="1"/>
  <c r="K125" i="14"/>
  <c r="M125" i="14" s="1"/>
  <c r="I118" i="14"/>
  <c r="E223" i="44" s="1"/>
  <c r="E230" i="44" s="1"/>
  <c r="J116" i="13"/>
  <c r="F60" i="44" s="1"/>
  <c r="F67" i="44" s="1"/>
  <c r="I118" i="13"/>
  <c r="E62" i="44" s="1"/>
  <c r="G62" i="44" s="1"/>
  <c r="I116" i="13"/>
  <c r="E60" i="44" s="1"/>
  <c r="J77" i="13"/>
  <c r="J251" i="13" s="1"/>
  <c r="I70" i="13"/>
  <c r="J118" i="14"/>
  <c r="F223" i="44" s="1"/>
  <c r="F230" i="44" s="1"/>
  <c r="I116" i="14"/>
  <c r="E221" i="44" s="1"/>
  <c r="K124" i="14"/>
  <c r="M124" i="14" s="1"/>
  <c r="J116" i="14"/>
  <c r="F221" i="44" s="1"/>
  <c r="F228" i="44" s="1"/>
  <c r="J70" i="13"/>
  <c r="E66" i="44"/>
  <c r="K127" i="14"/>
  <c r="M127" i="14" s="1"/>
  <c r="E227" i="44"/>
  <c r="G220" i="44"/>
  <c r="E68" i="44"/>
  <c r="J117" i="13"/>
  <c r="F61" i="44" s="1"/>
  <c r="F68" i="44" s="1"/>
  <c r="I69" i="14"/>
  <c r="E205" i="44"/>
  <c r="G198" i="44"/>
  <c r="J69" i="14"/>
  <c r="J68" i="14"/>
  <c r="I67" i="14"/>
  <c r="AA77" i="14"/>
  <c r="S77" i="14"/>
  <c r="L77" i="13"/>
  <c r="L77" i="14"/>
  <c r="L80" i="14" s="1"/>
  <c r="S77" i="13"/>
  <c r="AA77" i="13"/>
  <c r="AD129" i="11"/>
  <c r="AD132" i="11" s="1"/>
  <c r="T78" i="11"/>
  <c r="M78" i="11"/>
  <c r="K142" i="23"/>
  <c r="N142" i="23"/>
  <c r="H142" i="23"/>
  <c r="I142" i="23"/>
  <c r="O142" i="23"/>
  <c r="L142" i="23"/>
  <c r="AB78" i="11"/>
  <c r="L153" i="14"/>
  <c r="L160" i="14" s="1"/>
  <c r="F84" i="44"/>
  <c r="F91" i="44" s="1"/>
  <c r="C86" i="44"/>
  <c r="C93" i="44" s="1"/>
  <c r="D84" i="44"/>
  <c r="D91" i="44" s="1"/>
  <c r="J140" i="13"/>
  <c r="G140" i="13"/>
  <c r="H140" i="13"/>
  <c r="C84" i="44"/>
  <c r="E84" i="44"/>
  <c r="E91" i="44" s="1"/>
  <c r="AD125" i="14"/>
  <c r="AD123" i="14"/>
  <c r="AD128" i="14"/>
  <c r="AD126" i="14"/>
  <c r="AD127" i="14"/>
  <c r="AD124" i="14"/>
  <c r="L129" i="14"/>
  <c r="S129" i="14"/>
  <c r="AD122" i="14"/>
  <c r="R408" i="18"/>
  <c r="G409" i="18"/>
  <c r="G408" i="18"/>
  <c r="L409" i="18"/>
  <c r="R54" i="21"/>
  <c r="Q54" i="21"/>
  <c r="P54" i="21"/>
  <c r="Z66" i="14"/>
  <c r="W72" i="14"/>
  <c r="M249" i="44"/>
  <c r="M256" i="44" s="1"/>
  <c r="U141" i="14"/>
  <c r="Z141" i="14" s="1"/>
  <c r="AC78" i="11"/>
  <c r="AC150" i="11" s="1"/>
  <c r="Q140" i="13"/>
  <c r="P140" i="13"/>
  <c r="K249" i="44"/>
  <c r="K256" i="44" s="1"/>
  <c r="Q141" i="14"/>
  <c r="J249" i="44"/>
  <c r="J256" i="44" s="1"/>
  <c r="P141" i="14"/>
  <c r="I249" i="44"/>
  <c r="I256" i="44" s="1"/>
  <c r="O141" i="14"/>
  <c r="H249" i="44"/>
  <c r="H256" i="44" s="1"/>
  <c r="N141" i="14"/>
  <c r="F249" i="44"/>
  <c r="F256" i="44" s="1"/>
  <c r="J141" i="14"/>
  <c r="E249" i="44"/>
  <c r="E256" i="44" s="1"/>
  <c r="I141" i="14"/>
  <c r="D249" i="44"/>
  <c r="D250" i="44" s="1"/>
  <c r="H141" i="14"/>
  <c r="C249" i="44"/>
  <c r="C256" i="44" s="1"/>
  <c r="G141" i="14"/>
  <c r="P68" i="21"/>
  <c r="R68" i="21"/>
  <c r="Q68" i="21"/>
  <c r="G19" i="21"/>
  <c r="H110" i="45"/>
  <c r="H110" i="17"/>
  <c r="AD151" i="14"/>
  <c r="AD159" i="14" s="1"/>
  <c r="S159" i="14"/>
  <c r="S157" i="14" s="1"/>
  <c r="AD152" i="14"/>
  <c r="K72" i="13"/>
  <c r="AA129" i="14"/>
  <c r="AA118" i="14"/>
  <c r="Q91" i="23"/>
  <c r="N140" i="14"/>
  <c r="H248" i="44"/>
  <c r="H255" i="44" s="1"/>
  <c r="C254" i="18"/>
  <c r="C261" i="18" s="1"/>
  <c r="C248" i="44"/>
  <c r="C255" i="44" s="1"/>
  <c r="H251" i="44"/>
  <c r="C250" i="18"/>
  <c r="C257" i="18" s="1"/>
  <c r="C244" i="44"/>
  <c r="G244" i="44" s="1"/>
  <c r="D231" i="44"/>
  <c r="D84" i="18"/>
  <c r="D85" i="44"/>
  <c r="D92" i="44" s="1"/>
  <c r="D87" i="18"/>
  <c r="D94" i="18" s="1"/>
  <c r="D88" i="44"/>
  <c r="D95" i="44" s="1"/>
  <c r="D153" i="44" s="1"/>
  <c r="H87" i="18"/>
  <c r="H94" i="18" s="1"/>
  <c r="H88" i="44"/>
  <c r="H95" i="44" s="1"/>
  <c r="H84" i="18"/>
  <c r="H91" i="18" s="1"/>
  <c r="H85" i="44"/>
  <c r="H92" i="44" s="1"/>
  <c r="I86" i="18"/>
  <c r="I87" i="44"/>
  <c r="I94" i="44" s="1"/>
  <c r="E84" i="18"/>
  <c r="E85" i="44"/>
  <c r="E92" i="44" s="1"/>
  <c r="D85" i="18"/>
  <c r="D86" i="44"/>
  <c r="D93" i="44" s="1"/>
  <c r="I85" i="18"/>
  <c r="I86" i="44"/>
  <c r="I93" i="44" s="1"/>
  <c r="D86" i="18"/>
  <c r="D87" i="44"/>
  <c r="D94" i="44" s="1"/>
  <c r="E85" i="18"/>
  <c r="E86" i="44"/>
  <c r="E93" i="44" s="1"/>
  <c r="C92" i="44"/>
  <c r="E86" i="18"/>
  <c r="E87" i="44"/>
  <c r="E94" i="44" s="1"/>
  <c r="F85" i="18"/>
  <c r="F86" i="44"/>
  <c r="F93" i="44" s="1"/>
  <c r="I87" i="18"/>
  <c r="I94" i="18" s="1"/>
  <c r="I88" i="44"/>
  <c r="I95" i="44" s="1"/>
  <c r="C94" i="44"/>
  <c r="F86" i="18"/>
  <c r="F87" i="44"/>
  <c r="F94" i="44" s="1"/>
  <c r="H85" i="18"/>
  <c r="H86" i="44"/>
  <c r="H93" i="44" s="1"/>
  <c r="H86" i="18"/>
  <c r="H87" i="44"/>
  <c r="H94" i="44" s="1"/>
  <c r="I88" i="18"/>
  <c r="I95" i="18" s="1"/>
  <c r="I89" i="44"/>
  <c r="I96" i="44" s="1"/>
  <c r="F84" i="18"/>
  <c r="F85" i="44"/>
  <c r="F92" i="44" s="1"/>
  <c r="F87" i="18"/>
  <c r="F94" i="18" s="1"/>
  <c r="F88" i="44"/>
  <c r="F95" i="44" s="1"/>
  <c r="F153" i="44" s="1"/>
  <c r="H91" i="44"/>
  <c r="L116" i="13"/>
  <c r="Q255" i="18"/>
  <c r="Q262" i="18" s="1"/>
  <c r="Q249" i="44"/>
  <c r="Q256" i="44" s="1"/>
  <c r="P255" i="18"/>
  <c r="P262" i="18" s="1"/>
  <c r="P249" i="44"/>
  <c r="P256" i="44" s="1"/>
  <c r="O255" i="18"/>
  <c r="O262" i="18" s="1"/>
  <c r="O249" i="44"/>
  <c r="O256" i="44" s="1"/>
  <c r="N255" i="18"/>
  <c r="N262" i="18" s="1"/>
  <c r="N249" i="44"/>
  <c r="N256" i="44" s="1"/>
  <c r="Q254" i="18"/>
  <c r="Q261" i="18" s="1"/>
  <c r="Q248" i="44"/>
  <c r="Q255" i="44" s="1"/>
  <c r="P254" i="18"/>
  <c r="P261" i="18" s="1"/>
  <c r="P248" i="44"/>
  <c r="P255" i="44" s="1"/>
  <c r="O254" i="18"/>
  <c r="O261" i="18" s="1"/>
  <c r="O248" i="44"/>
  <c r="O255" i="44" s="1"/>
  <c r="N254" i="18"/>
  <c r="N261" i="18" s="1"/>
  <c r="N248" i="44"/>
  <c r="N255" i="44" s="1"/>
  <c r="U140" i="14"/>
  <c r="M248" i="44"/>
  <c r="Q253" i="18"/>
  <c r="Q260" i="18" s="1"/>
  <c r="Q247" i="44"/>
  <c r="Q254" i="44" s="1"/>
  <c r="P253" i="18"/>
  <c r="P260" i="18" s="1"/>
  <c r="P247" i="44"/>
  <c r="P254" i="44" s="1"/>
  <c r="O253" i="18"/>
  <c r="O260" i="18" s="1"/>
  <c r="O247" i="44"/>
  <c r="O254" i="44" s="1"/>
  <c r="N253" i="18"/>
  <c r="N260" i="18" s="1"/>
  <c r="N247" i="44"/>
  <c r="N254" i="44" s="1"/>
  <c r="M254" i="44"/>
  <c r="Q252" i="18"/>
  <c r="Q259" i="18" s="1"/>
  <c r="Q246" i="44"/>
  <c r="Q253" i="44" s="1"/>
  <c r="P252" i="18"/>
  <c r="P259" i="18" s="1"/>
  <c r="P246" i="44"/>
  <c r="P253" i="44" s="1"/>
  <c r="O252" i="18"/>
  <c r="O259" i="18" s="1"/>
  <c r="O246" i="44"/>
  <c r="O253" i="44" s="1"/>
  <c r="N252" i="18"/>
  <c r="N259" i="18" s="1"/>
  <c r="N246" i="44"/>
  <c r="N253" i="44" s="1"/>
  <c r="M253" i="44"/>
  <c r="P251" i="18"/>
  <c r="P258" i="18" s="1"/>
  <c r="P245" i="44"/>
  <c r="P252" i="44" s="1"/>
  <c r="M252" i="44"/>
  <c r="Q251" i="44"/>
  <c r="P251" i="44"/>
  <c r="O251" i="44"/>
  <c r="V136" i="14"/>
  <c r="N244" i="44"/>
  <c r="U136" i="14"/>
  <c r="M244" i="44"/>
  <c r="P88" i="18"/>
  <c r="P95" i="18" s="1"/>
  <c r="P89" i="44"/>
  <c r="P96" i="44" s="1"/>
  <c r="M96" i="44"/>
  <c r="P87" i="18"/>
  <c r="P94" i="18" s="1"/>
  <c r="P88" i="44"/>
  <c r="P95" i="44" s="1"/>
  <c r="M87" i="18"/>
  <c r="M88" i="44"/>
  <c r="P86" i="18"/>
  <c r="P87" i="44"/>
  <c r="P94" i="44" s="1"/>
  <c r="M86" i="18"/>
  <c r="M87" i="44"/>
  <c r="P85" i="18"/>
  <c r="P86" i="44"/>
  <c r="P93" i="44" s="1"/>
  <c r="M85" i="18"/>
  <c r="M86" i="44"/>
  <c r="M84" i="18"/>
  <c r="M85" i="44"/>
  <c r="P91" i="44"/>
  <c r="M91" i="44"/>
  <c r="I255" i="44"/>
  <c r="D251" i="44"/>
  <c r="F251" i="44"/>
  <c r="I253" i="44"/>
  <c r="I251" i="44"/>
  <c r="L244" i="44"/>
  <c r="I254" i="44"/>
  <c r="L254" i="44" s="1"/>
  <c r="L247" i="44"/>
  <c r="D253" i="44"/>
  <c r="D254" i="44"/>
  <c r="G254" i="44" s="1"/>
  <c r="G247" i="44"/>
  <c r="E251" i="44"/>
  <c r="J251" i="44"/>
  <c r="I252" i="44"/>
  <c r="L252" i="44" s="1"/>
  <c r="L245" i="44"/>
  <c r="D252" i="44"/>
  <c r="D255" i="44"/>
  <c r="K251" i="44"/>
  <c r="AD136" i="11"/>
  <c r="AD134" i="11"/>
  <c r="AD135" i="11"/>
  <c r="L84" i="44"/>
  <c r="I91" i="44"/>
  <c r="J94" i="44"/>
  <c r="K91" i="44"/>
  <c r="K90" i="44"/>
  <c r="J95" i="44"/>
  <c r="I66" i="44"/>
  <c r="L59" i="44"/>
  <c r="J106" i="44"/>
  <c r="J107" i="44"/>
  <c r="J96" i="44"/>
  <c r="J66" i="44"/>
  <c r="J91" i="44"/>
  <c r="J90" i="44"/>
  <c r="J92" i="44"/>
  <c r="J93" i="44"/>
  <c r="K66" i="44"/>
  <c r="AA117" i="14"/>
  <c r="S118" i="14"/>
  <c r="L117" i="13"/>
  <c r="D252" i="18"/>
  <c r="D259" i="18" s="1"/>
  <c r="D253" i="18"/>
  <c r="D260" i="18" s="1"/>
  <c r="E254" i="18"/>
  <c r="E261" i="18" s="1"/>
  <c r="I251" i="18"/>
  <c r="I258" i="18" s="1"/>
  <c r="K254" i="18"/>
  <c r="K261" i="18" s="1"/>
  <c r="I255" i="18"/>
  <c r="I262" i="18" s="1"/>
  <c r="J253" i="18"/>
  <c r="J260" i="18" s="1"/>
  <c r="AA115" i="14"/>
  <c r="AD81" i="14"/>
  <c r="AD115" i="14" s="1"/>
  <c r="AA116" i="14"/>
  <c r="S116" i="14"/>
  <c r="S116" i="13"/>
  <c r="S117" i="14"/>
  <c r="L118" i="13"/>
  <c r="D251" i="18"/>
  <c r="D258" i="18" s="1"/>
  <c r="D254" i="18"/>
  <c r="D261" i="18" s="1"/>
  <c r="E255" i="18"/>
  <c r="E262" i="18" s="1"/>
  <c r="Q136" i="14"/>
  <c r="F251" i="18"/>
  <c r="F258" i="18" s="1"/>
  <c r="J252" i="18"/>
  <c r="J259" i="18" s="1"/>
  <c r="J255" i="18"/>
  <c r="J262" i="18" s="1"/>
  <c r="K253" i="18"/>
  <c r="K260" i="18" s="1"/>
  <c r="L116" i="14"/>
  <c r="L117" i="14"/>
  <c r="S117" i="13"/>
  <c r="S118" i="13"/>
  <c r="I254" i="18"/>
  <c r="I261" i="18" s="1"/>
  <c r="H136" i="14"/>
  <c r="K251" i="18"/>
  <c r="K258" i="18" s="1"/>
  <c r="I252" i="18"/>
  <c r="I259" i="18" s="1"/>
  <c r="F254" i="18"/>
  <c r="F261" i="18" s="1"/>
  <c r="F255" i="18"/>
  <c r="F262" i="18" s="1"/>
  <c r="F253" i="18"/>
  <c r="F260" i="18" s="1"/>
  <c r="L118" i="14"/>
  <c r="D255" i="18"/>
  <c r="D262" i="18" s="1"/>
  <c r="E253" i="18"/>
  <c r="E260" i="18" s="1"/>
  <c r="J251" i="18"/>
  <c r="J258" i="18" s="1"/>
  <c r="J254" i="18"/>
  <c r="J261" i="18" s="1"/>
  <c r="K255" i="18"/>
  <c r="K262" i="18" s="1"/>
  <c r="I253" i="18"/>
  <c r="I260" i="18" s="1"/>
  <c r="J87" i="18"/>
  <c r="J94" i="18" s="1"/>
  <c r="K88" i="18"/>
  <c r="K95" i="18" s="1"/>
  <c r="K86" i="18"/>
  <c r="J86" i="18"/>
  <c r="K85" i="18"/>
  <c r="K87" i="18"/>
  <c r="J103" i="18"/>
  <c r="J105" i="18" s="1"/>
  <c r="J85" i="18"/>
  <c r="J119" i="13"/>
  <c r="F63" i="44" s="1"/>
  <c r="I119" i="14"/>
  <c r="E224" i="44" s="1"/>
  <c r="H119" i="13"/>
  <c r="D63" i="44" s="1"/>
  <c r="J119" i="14"/>
  <c r="F224" i="44" s="1"/>
  <c r="I119" i="13"/>
  <c r="A178" i="18"/>
  <c r="A101" i="18"/>
  <c r="L149" i="11"/>
  <c r="AA149" i="11"/>
  <c r="A104" i="18"/>
  <c r="A183" i="18"/>
  <c r="AD35" i="13"/>
  <c r="S36" i="14"/>
  <c r="AA36" i="13"/>
  <c r="L36" i="13"/>
  <c r="AA36" i="14"/>
  <c r="S36" i="13"/>
  <c r="AD35" i="14"/>
  <c r="AD74" i="14"/>
  <c r="L36" i="14"/>
  <c r="S119" i="13"/>
  <c r="AA119" i="14"/>
  <c r="L119" i="14"/>
  <c r="L119" i="13"/>
  <c r="S119" i="14"/>
  <c r="AD137" i="11"/>
  <c r="Y13" i="11"/>
  <c r="U13" i="11"/>
  <c r="J13" i="11"/>
  <c r="I13" i="11"/>
  <c r="X8" i="11"/>
  <c r="H13" i="11"/>
  <c r="N8" i="11"/>
  <c r="Y8" i="11"/>
  <c r="W13" i="11"/>
  <c r="X13" i="11"/>
  <c r="U8" i="11"/>
  <c r="O8" i="11"/>
  <c r="V8" i="11"/>
  <c r="W8" i="11"/>
  <c r="E192" i="21"/>
  <c r="I192" i="21"/>
  <c r="S122" i="11"/>
  <c r="AD121" i="11"/>
  <c r="L122" i="11"/>
  <c r="AD120" i="11"/>
  <c r="AD124" i="11"/>
  <c r="AD125" i="11" s="1"/>
  <c r="AA122" i="11"/>
  <c r="H74" i="14"/>
  <c r="D196" i="44" s="1"/>
  <c r="G74" i="14"/>
  <c r="G68" i="14"/>
  <c r="Y74" i="14"/>
  <c r="X74" i="14"/>
  <c r="W74" i="14"/>
  <c r="V74" i="14"/>
  <c r="U74" i="14"/>
  <c r="Q74" i="14"/>
  <c r="K196" i="44" s="1"/>
  <c r="P74" i="14"/>
  <c r="J196" i="44" s="1"/>
  <c r="I74" i="14"/>
  <c r="E196" i="44" s="1"/>
  <c r="J74" i="14"/>
  <c r="F196" i="44" s="1"/>
  <c r="O74" i="14"/>
  <c r="I196" i="44" s="1"/>
  <c r="N74" i="14"/>
  <c r="AA129" i="13"/>
  <c r="AD123" i="13"/>
  <c r="AD124" i="13"/>
  <c r="AD126" i="13"/>
  <c r="S129" i="13"/>
  <c r="AD127" i="13"/>
  <c r="AD125" i="13"/>
  <c r="L129" i="13"/>
  <c r="AD122" i="13"/>
  <c r="AD128" i="13"/>
  <c r="M91" i="23"/>
  <c r="R91" i="23"/>
  <c r="J91" i="23"/>
  <c r="P91" i="23"/>
  <c r="H76" i="11"/>
  <c r="H88" i="18"/>
  <c r="H95" i="18" s="1"/>
  <c r="H83" i="18"/>
  <c r="N136" i="13"/>
  <c r="I76" i="11"/>
  <c r="J76" i="11"/>
  <c r="I104" i="44"/>
  <c r="U137" i="13"/>
  <c r="D104" i="44"/>
  <c r="Q104" i="44"/>
  <c r="H104" i="44"/>
  <c r="P104" i="44"/>
  <c r="M104" i="44"/>
  <c r="G76" i="11"/>
  <c r="N104" i="44"/>
  <c r="C104" i="44"/>
  <c r="O104" i="44"/>
  <c r="F104" i="44"/>
  <c r="K104" i="44"/>
  <c r="E104" i="44"/>
  <c r="E250" i="18"/>
  <c r="I250" i="18"/>
  <c r="O149" i="14"/>
  <c r="H251" i="18"/>
  <c r="H258" i="18" s="1"/>
  <c r="R144" i="14"/>
  <c r="J137" i="14"/>
  <c r="J145" i="14"/>
  <c r="F246" i="44" s="1"/>
  <c r="F253" i="44" s="1"/>
  <c r="H254" i="18"/>
  <c r="R147" i="14"/>
  <c r="E83" i="18"/>
  <c r="E90" i="18" s="1"/>
  <c r="I83" i="18"/>
  <c r="I90" i="18" s="1"/>
  <c r="I84" i="18"/>
  <c r="I91" i="18" s="1"/>
  <c r="M250" i="18"/>
  <c r="Z143" i="14"/>
  <c r="U149" i="14"/>
  <c r="M255" i="18"/>
  <c r="Z148" i="14"/>
  <c r="P140" i="14"/>
  <c r="I136" i="14"/>
  <c r="Q140" i="14"/>
  <c r="K250" i="18"/>
  <c r="Q137" i="14"/>
  <c r="Q145" i="14"/>
  <c r="K246" i="44" s="1"/>
  <c r="K253" i="44" s="1"/>
  <c r="D88" i="18"/>
  <c r="D95" i="18" s="1"/>
  <c r="H255" i="18"/>
  <c r="R148" i="14"/>
  <c r="F83" i="18"/>
  <c r="F90" i="18" s="1"/>
  <c r="U136" i="13"/>
  <c r="M83" i="18"/>
  <c r="P83" i="18"/>
  <c r="P90" i="18" s="1"/>
  <c r="J83" i="18"/>
  <c r="J88" i="18"/>
  <c r="J95" i="18" s="1"/>
  <c r="P137" i="13"/>
  <c r="J84" i="18"/>
  <c r="J91" i="18" s="1"/>
  <c r="M251" i="18"/>
  <c r="Q250" i="18"/>
  <c r="M252" i="18"/>
  <c r="Z145" i="14"/>
  <c r="M253" i="18"/>
  <c r="Z146" i="14"/>
  <c r="I140" i="14"/>
  <c r="V140" i="14"/>
  <c r="V252" i="14" s="1"/>
  <c r="O136" i="14"/>
  <c r="J140" i="14"/>
  <c r="Y140" i="14"/>
  <c r="Y252" i="14" s="1"/>
  <c r="K145" i="13"/>
  <c r="C85" i="18"/>
  <c r="K144" i="13"/>
  <c r="C84" i="18"/>
  <c r="F250" i="18"/>
  <c r="J250" i="18"/>
  <c r="P149" i="14"/>
  <c r="K146" i="13"/>
  <c r="C86" i="18"/>
  <c r="C251" i="18"/>
  <c r="H253" i="18"/>
  <c r="R146" i="14"/>
  <c r="K146" i="14"/>
  <c r="C253" i="18"/>
  <c r="C252" i="18"/>
  <c r="I145" i="14"/>
  <c r="E246" i="44" s="1"/>
  <c r="E253" i="44" s="1"/>
  <c r="M88" i="18"/>
  <c r="K148" i="14"/>
  <c r="C255" i="18"/>
  <c r="D83" i="18"/>
  <c r="K83" i="18"/>
  <c r="K84" i="18"/>
  <c r="K91" i="18" s="1"/>
  <c r="O250" i="18"/>
  <c r="P250" i="18"/>
  <c r="X149" i="14"/>
  <c r="M254" i="18"/>
  <c r="Z147" i="14"/>
  <c r="W136" i="14"/>
  <c r="O140" i="14"/>
  <c r="X136" i="14"/>
  <c r="Y136" i="14"/>
  <c r="P84" i="18"/>
  <c r="P91" i="18" s="1"/>
  <c r="D250" i="18"/>
  <c r="H149" i="14"/>
  <c r="H250" i="18"/>
  <c r="R143" i="14"/>
  <c r="N149" i="14"/>
  <c r="H252" i="18"/>
  <c r="F88" i="18"/>
  <c r="F95" i="18" s="1"/>
  <c r="N250" i="18"/>
  <c r="W140" i="14"/>
  <c r="W252" i="14" s="1"/>
  <c r="P136" i="14"/>
  <c r="H140" i="14"/>
  <c r="X140" i="14"/>
  <c r="X252" i="14" s="1"/>
  <c r="J136" i="14"/>
  <c r="N136" i="14"/>
  <c r="K143" i="14"/>
  <c r="G149" i="14"/>
  <c r="K147" i="14"/>
  <c r="G140" i="14"/>
  <c r="G136" i="14"/>
  <c r="G153" i="13"/>
  <c r="X141" i="13"/>
  <c r="X236" i="13" s="1"/>
  <c r="O141" i="13"/>
  <c r="O236" i="13" s="1"/>
  <c r="P136" i="13"/>
  <c r="H141" i="13"/>
  <c r="P141" i="13"/>
  <c r="I136" i="13"/>
  <c r="O136" i="13"/>
  <c r="Q136" i="13"/>
  <c r="X137" i="13"/>
  <c r="U141" i="13"/>
  <c r="U236" i="13" s="1"/>
  <c r="Q141" i="13"/>
  <c r="O137" i="13"/>
  <c r="X136" i="13"/>
  <c r="H136" i="13"/>
  <c r="Q137" i="13"/>
  <c r="J141" i="13"/>
  <c r="G136" i="13"/>
  <c r="K143" i="13"/>
  <c r="C83" i="18"/>
  <c r="R143" i="13"/>
  <c r="R148" i="13"/>
  <c r="N141" i="13"/>
  <c r="R145" i="13"/>
  <c r="R144" i="13"/>
  <c r="R146" i="13"/>
  <c r="R147" i="13"/>
  <c r="N137" i="13"/>
  <c r="J136" i="13"/>
  <c r="AD146" i="11"/>
  <c r="R93" i="14"/>
  <c r="R100" i="14"/>
  <c r="T100" i="14" s="1"/>
  <c r="T111" i="14" s="1"/>
  <c r="R82" i="13"/>
  <c r="R90" i="13"/>
  <c r="T90" i="13" s="1"/>
  <c r="K84" i="14"/>
  <c r="M84" i="14" s="1"/>
  <c r="R23" i="13"/>
  <c r="T23" i="13" s="1"/>
  <c r="R41" i="14"/>
  <c r="R75" i="14" s="1"/>
  <c r="K8" i="13"/>
  <c r="M8" i="13" s="1"/>
  <c r="K13" i="13"/>
  <c r="M13" i="13" s="1"/>
  <c r="K38" i="14"/>
  <c r="M38" i="14" s="1"/>
  <c r="K93" i="14"/>
  <c r="K84" i="13"/>
  <c r="R95" i="14"/>
  <c r="T95" i="14" s="1"/>
  <c r="R99" i="14"/>
  <c r="T99" i="14" s="1"/>
  <c r="R89" i="14"/>
  <c r="R96" i="13"/>
  <c r="T96" i="13" s="1"/>
  <c r="K13" i="14"/>
  <c r="M13" i="14" s="1"/>
  <c r="R43" i="13"/>
  <c r="T43" i="13" s="1"/>
  <c r="K43" i="14"/>
  <c r="K88" i="14"/>
  <c r="M88" i="14" s="1"/>
  <c r="K98" i="14"/>
  <c r="M98" i="14" s="1"/>
  <c r="K89" i="14"/>
  <c r="R86" i="14"/>
  <c r="K85" i="13"/>
  <c r="M85" i="13" s="1"/>
  <c r="R88" i="14"/>
  <c r="T88" i="14" s="1"/>
  <c r="R81" i="14"/>
  <c r="R83" i="14"/>
  <c r="T83" i="14" s="1"/>
  <c r="R87" i="14"/>
  <c r="T87" i="14" s="1"/>
  <c r="K100" i="14"/>
  <c r="M100" i="14" s="1"/>
  <c r="K100" i="13"/>
  <c r="M100" i="13" s="1"/>
  <c r="M111" i="13" s="1"/>
  <c r="M114" i="13" s="1"/>
  <c r="R95" i="13"/>
  <c r="T95" i="13" s="1"/>
  <c r="R81" i="13"/>
  <c r="R94" i="14"/>
  <c r="T94" i="14" s="1"/>
  <c r="K90" i="13"/>
  <c r="M90" i="13" s="1"/>
  <c r="K98" i="13"/>
  <c r="M98" i="13" s="1"/>
  <c r="R88" i="13"/>
  <c r="T88" i="13" s="1"/>
  <c r="K85" i="14"/>
  <c r="M85" i="14" s="1"/>
  <c r="K93" i="13"/>
  <c r="K83" i="13"/>
  <c r="M83" i="13" s="1"/>
  <c r="K82" i="13"/>
  <c r="M82" i="13" s="1"/>
  <c r="R48" i="14"/>
  <c r="R90" i="14"/>
  <c r="T90" i="14" s="1"/>
  <c r="R98" i="14"/>
  <c r="T98" i="14" s="1"/>
  <c r="R94" i="13"/>
  <c r="T94" i="13" s="1"/>
  <c r="R84" i="13"/>
  <c r="T84" i="13" s="1"/>
  <c r="K38" i="13"/>
  <c r="M38" i="13" s="1"/>
  <c r="R49" i="13"/>
  <c r="T49" i="13" s="1"/>
  <c r="R89" i="13"/>
  <c r="K99" i="13"/>
  <c r="M99" i="13" s="1"/>
  <c r="R98" i="13"/>
  <c r="T98" i="13" s="1"/>
  <c r="R43" i="14"/>
  <c r="K99" i="14"/>
  <c r="M99" i="14" s="1"/>
  <c r="R93" i="13"/>
  <c r="R48" i="13"/>
  <c r="K48" i="14"/>
  <c r="K86" i="14"/>
  <c r="R38" i="13"/>
  <c r="T38" i="13" s="1"/>
  <c r="R49" i="14"/>
  <c r="T49" i="14" s="1"/>
  <c r="K96" i="13"/>
  <c r="M96" i="13" s="1"/>
  <c r="R87" i="13"/>
  <c r="T87" i="13" s="1"/>
  <c r="R85" i="13"/>
  <c r="T85" i="13" s="1"/>
  <c r="R41" i="13"/>
  <c r="R75" i="13" s="1"/>
  <c r="K95" i="13"/>
  <c r="M95" i="13" s="1"/>
  <c r="R99" i="13"/>
  <c r="T99" i="13" s="1"/>
  <c r="K88" i="13"/>
  <c r="M88" i="13" s="1"/>
  <c r="K82" i="14"/>
  <c r="R82" i="14"/>
  <c r="R13" i="14"/>
  <c r="T13" i="14" s="1"/>
  <c r="R96" i="14"/>
  <c r="T96" i="14" s="1"/>
  <c r="K96" i="14"/>
  <c r="M96" i="14" s="1"/>
  <c r="R83" i="13"/>
  <c r="T83" i="13" s="1"/>
  <c r="K86" i="13"/>
  <c r="K41" i="14"/>
  <c r="K75" i="14" s="1"/>
  <c r="K94" i="14"/>
  <c r="M94" i="14" s="1"/>
  <c r="K87" i="14"/>
  <c r="M87" i="14" s="1"/>
  <c r="R84" i="14"/>
  <c r="T84" i="14" s="1"/>
  <c r="R85" i="14"/>
  <c r="T85" i="14" s="1"/>
  <c r="R100" i="13"/>
  <c r="T100" i="13" s="1"/>
  <c r="T111" i="13" s="1"/>
  <c r="T114" i="13" s="1"/>
  <c r="K90" i="14"/>
  <c r="M90" i="14" s="1"/>
  <c r="K94" i="13"/>
  <c r="M94" i="13" s="1"/>
  <c r="R86" i="13"/>
  <c r="M49" i="13"/>
  <c r="R38" i="14"/>
  <c r="T38" i="14" s="1"/>
  <c r="K49" i="14"/>
  <c r="K95" i="14"/>
  <c r="M95" i="14" s="1"/>
  <c r="K81" i="14"/>
  <c r="K83" i="14"/>
  <c r="M83" i="14" s="1"/>
  <c r="K89" i="13"/>
  <c r="K87" i="13"/>
  <c r="M87" i="13" s="1"/>
  <c r="R8" i="14"/>
  <c r="T8" i="14" s="1"/>
  <c r="Y120" i="13"/>
  <c r="L120" i="13"/>
  <c r="Q120" i="13"/>
  <c r="K64" i="44" s="1"/>
  <c r="K71" i="44" s="1"/>
  <c r="J120" i="13"/>
  <c r="F64" i="44" s="1"/>
  <c r="F71" i="44" s="1"/>
  <c r="H120" i="13"/>
  <c r="D64" i="44" s="1"/>
  <c r="D71" i="44" s="1"/>
  <c r="P120" i="13"/>
  <c r="J64" i="44" s="1"/>
  <c r="J71" i="44" s="1"/>
  <c r="O120" i="13"/>
  <c r="I64" i="44" s="1"/>
  <c r="I65" i="44" s="1"/>
  <c r="I120" i="13"/>
  <c r="E64" i="44" s="1"/>
  <c r="E71" i="44" s="1"/>
  <c r="N112" i="13"/>
  <c r="N120" i="13"/>
  <c r="U120" i="13"/>
  <c r="V120" i="13"/>
  <c r="X120" i="13"/>
  <c r="W120" i="13"/>
  <c r="W120" i="14"/>
  <c r="I120" i="14"/>
  <c r="E225" i="44" s="1"/>
  <c r="E232" i="44" s="1"/>
  <c r="P120" i="14"/>
  <c r="J225" i="44" s="1"/>
  <c r="N120" i="14"/>
  <c r="X120" i="14"/>
  <c r="P225" i="44" s="1"/>
  <c r="V120" i="14"/>
  <c r="K230" i="18"/>
  <c r="K237" i="18" s="1"/>
  <c r="J120" i="14"/>
  <c r="F225" i="44" s="1"/>
  <c r="F232" i="44" s="1"/>
  <c r="Q120" i="14"/>
  <c r="K225" i="44" s="1"/>
  <c r="H120" i="14"/>
  <c r="U120" i="14"/>
  <c r="O120" i="14"/>
  <c r="I225" i="44" s="1"/>
  <c r="Y120" i="14"/>
  <c r="AA120" i="14"/>
  <c r="S120" i="14"/>
  <c r="L120" i="14"/>
  <c r="S120" i="13"/>
  <c r="AD93" i="14"/>
  <c r="AD90" i="14"/>
  <c r="AD90" i="13"/>
  <c r="X60" i="13"/>
  <c r="AD96" i="13"/>
  <c r="S60" i="14"/>
  <c r="AD95" i="14"/>
  <c r="AD48" i="14"/>
  <c r="AD82" i="14"/>
  <c r="AD49" i="13"/>
  <c r="AD85" i="13"/>
  <c r="AD84" i="13"/>
  <c r="AD82" i="13"/>
  <c r="S29" i="14"/>
  <c r="AA74" i="13"/>
  <c r="AA60" i="13"/>
  <c r="AD86" i="14"/>
  <c r="AD27" i="13"/>
  <c r="AD13" i="14"/>
  <c r="AA14" i="14"/>
  <c r="AA20" i="14"/>
  <c r="AD41" i="13"/>
  <c r="AD75" i="13" s="1"/>
  <c r="AA101" i="14"/>
  <c r="AD23" i="14"/>
  <c r="AA29" i="14"/>
  <c r="S60" i="13"/>
  <c r="S74" i="13"/>
  <c r="AD8" i="13"/>
  <c r="S14" i="13"/>
  <c r="S20" i="13"/>
  <c r="S21" i="13"/>
  <c r="S101" i="13"/>
  <c r="AD9" i="13"/>
  <c r="AD89" i="13"/>
  <c r="AD26" i="13"/>
  <c r="AA21" i="14"/>
  <c r="AD48" i="13"/>
  <c r="AD86" i="13"/>
  <c r="AD88" i="14"/>
  <c r="AD12" i="14"/>
  <c r="AA29" i="13"/>
  <c r="AD84" i="14"/>
  <c r="AD49" i="14"/>
  <c r="AD83" i="13"/>
  <c r="AD95" i="13"/>
  <c r="AD41" i="14"/>
  <c r="AD75" i="14" s="1"/>
  <c r="S101" i="14"/>
  <c r="AD38" i="14"/>
  <c r="L60" i="14"/>
  <c r="AD100" i="13"/>
  <c r="L111" i="13"/>
  <c r="L114" i="13" s="1"/>
  <c r="S29" i="13"/>
  <c r="L29" i="14"/>
  <c r="AD10" i="13"/>
  <c r="AA14" i="13"/>
  <c r="AA20" i="13"/>
  <c r="AA21" i="13"/>
  <c r="AA101" i="13"/>
  <c r="S14" i="14"/>
  <c r="S20" i="14"/>
  <c r="AD28" i="14"/>
  <c r="AD25" i="13"/>
  <c r="AD11" i="14"/>
  <c r="L21" i="14"/>
  <c r="S153" i="14"/>
  <c r="S160" i="14" s="1"/>
  <c r="L76" i="13"/>
  <c r="AD43" i="13"/>
  <c r="AD76" i="13" s="1"/>
  <c r="AD25" i="14"/>
  <c r="AD9" i="14"/>
  <c r="AD87" i="14"/>
  <c r="AD88" i="13"/>
  <c r="AD43" i="14"/>
  <c r="AD76" i="14" s="1"/>
  <c r="AD99" i="13"/>
  <c r="AD83" i="14"/>
  <c r="AD99" i="14"/>
  <c r="AD94" i="13"/>
  <c r="AD85" i="14"/>
  <c r="AD98" i="14"/>
  <c r="AD24" i="14"/>
  <c r="L101" i="14"/>
  <c r="AD94" i="14"/>
  <c r="AD98" i="13"/>
  <c r="AD27" i="14"/>
  <c r="AD10" i="14"/>
  <c r="AD38" i="13"/>
  <c r="L74" i="13"/>
  <c r="L60" i="13"/>
  <c r="L14" i="13"/>
  <c r="L20" i="13"/>
  <c r="AD28" i="13"/>
  <c r="AD13" i="13"/>
  <c r="L21" i="13"/>
  <c r="L101" i="13"/>
  <c r="AD81" i="13"/>
  <c r="AD115" i="13" s="1"/>
  <c r="AD8" i="14"/>
  <c r="L20" i="14"/>
  <c r="L14" i="14"/>
  <c r="S21" i="14"/>
  <c r="AD11" i="13"/>
  <c r="AA153" i="14"/>
  <c r="AA160" i="14" s="1"/>
  <c r="AD26" i="14"/>
  <c r="AD12" i="13"/>
  <c r="AD93" i="13"/>
  <c r="AD23" i="13"/>
  <c r="L29" i="13"/>
  <c r="AD24" i="13"/>
  <c r="AA60" i="14"/>
  <c r="AD100" i="14"/>
  <c r="AD87" i="13"/>
  <c r="AD89" i="14"/>
  <c r="AD96" i="14"/>
  <c r="N101" i="13"/>
  <c r="Q101" i="13"/>
  <c r="W101" i="13"/>
  <c r="U101" i="13"/>
  <c r="O101" i="13"/>
  <c r="V101" i="13"/>
  <c r="X101" i="13"/>
  <c r="P101" i="13"/>
  <c r="Y101" i="13"/>
  <c r="U101" i="14"/>
  <c r="I101" i="14"/>
  <c r="Y101" i="14"/>
  <c r="N101" i="14"/>
  <c r="V101" i="14"/>
  <c r="J101" i="14"/>
  <c r="W101" i="14"/>
  <c r="O101" i="14"/>
  <c r="X101" i="14"/>
  <c r="H101" i="14"/>
  <c r="P101" i="14"/>
  <c r="X111" i="14"/>
  <c r="Q229" i="18"/>
  <c r="Q236" i="18" s="1"/>
  <c r="D229" i="18"/>
  <c r="D236" i="18" s="1"/>
  <c r="I229" i="18"/>
  <c r="I236" i="18" s="1"/>
  <c r="M193" i="21"/>
  <c r="O205" i="18"/>
  <c r="O212" i="18" s="1"/>
  <c r="K152" i="14"/>
  <c r="M152" i="14" s="1"/>
  <c r="U153" i="14"/>
  <c r="U160" i="14" s="1"/>
  <c r="Z152" i="14"/>
  <c r="AB152" i="14" s="1"/>
  <c r="Z76" i="11"/>
  <c r="AB76" i="11" s="1"/>
  <c r="R76" i="11"/>
  <c r="R152" i="14"/>
  <c r="T152" i="14" s="1"/>
  <c r="I205" i="18"/>
  <c r="I212" i="18" s="1"/>
  <c r="K205" i="18"/>
  <c r="K212" i="18" s="1"/>
  <c r="F205" i="18"/>
  <c r="F212" i="18" s="1"/>
  <c r="Q33" i="11"/>
  <c r="D205" i="18"/>
  <c r="D212" i="18" s="1"/>
  <c r="U33" i="11"/>
  <c r="V33" i="11"/>
  <c r="Y33" i="11"/>
  <c r="D204" i="18"/>
  <c r="D211" i="18" s="1"/>
  <c r="J205" i="18"/>
  <c r="J212" i="18" s="1"/>
  <c r="G33" i="11"/>
  <c r="N33" i="11"/>
  <c r="W33" i="11"/>
  <c r="F204" i="18"/>
  <c r="F211" i="18" s="1"/>
  <c r="N205" i="18"/>
  <c r="N212" i="18" s="1"/>
  <c r="P205" i="18"/>
  <c r="P212" i="18" s="1"/>
  <c r="Q205" i="18"/>
  <c r="Q212" i="18" s="1"/>
  <c r="J33" i="11"/>
  <c r="X33" i="11"/>
  <c r="H33" i="11"/>
  <c r="E204" i="18"/>
  <c r="E211" i="18" s="1"/>
  <c r="P204" i="18"/>
  <c r="P211" i="18" s="1"/>
  <c r="O33" i="11"/>
  <c r="I33" i="11"/>
  <c r="P33" i="11"/>
  <c r="O204" i="18"/>
  <c r="O211" i="18" s="1"/>
  <c r="Q204" i="18"/>
  <c r="Q211" i="18" s="1"/>
  <c r="G69" i="14"/>
  <c r="N25" i="11"/>
  <c r="N127" i="11" s="1"/>
  <c r="J22" i="11"/>
  <c r="J126" i="11" s="1"/>
  <c r="F41" i="45" s="1"/>
  <c r="J74" i="13"/>
  <c r="I22" i="11"/>
  <c r="I126" i="11" s="1"/>
  <c r="E41" i="45" s="1"/>
  <c r="I74" i="13"/>
  <c r="H22" i="11"/>
  <c r="H126" i="11" s="1"/>
  <c r="D41" i="45" s="1"/>
  <c r="H74" i="13"/>
  <c r="V32" i="11"/>
  <c r="N38" i="18"/>
  <c r="N45" i="18" s="1"/>
  <c r="Y32" i="11"/>
  <c r="Q38" i="18"/>
  <c r="Q45" i="18" s="1"/>
  <c r="U32" i="11"/>
  <c r="J69" i="13"/>
  <c r="J27" i="11"/>
  <c r="J128" i="11" s="1"/>
  <c r="J76" i="13"/>
  <c r="Q69" i="13"/>
  <c r="Q27" i="11"/>
  <c r="Q128" i="11" s="1"/>
  <c r="Q76" i="13"/>
  <c r="P27" i="11"/>
  <c r="P128" i="11" s="1"/>
  <c r="P76" i="13"/>
  <c r="J25" i="11"/>
  <c r="J127" i="11" s="1"/>
  <c r="H25" i="11"/>
  <c r="N74" i="13"/>
  <c r="N67" i="13" s="1"/>
  <c r="N22" i="11"/>
  <c r="N126" i="11" s="1"/>
  <c r="P22" i="11"/>
  <c r="P126" i="11" s="1"/>
  <c r="J41" i="45" s="1"/>
  <c r="P74" i="13"/>
  <c r="O74" i="13"/>
  <c r="O22" i="11"/>
  <c r="O126" i="11" s="1"/>
  <c r="I41" i="45" s="1"/>
  <c r="J32" i="11"/>
  <c r="I32" i="11"/>
  <c r="D38" i="18"/>
  <c r="D45" i="18" s="1"/>
  <c r="H32" i="11"/>
  <c r="W76" i="13"/>
  <c r="W27" i="11"/>
  <c r="W128" i="11" s="1"/>
  <c r="N76" i="13"/>
  <c r="H37" i="44" s="1"/>
  <c r="H44" i="44" s="1"/>
  <c r="N27" i="11"/>
  <c r="N128" i="11" s="1"/>
  <c r="U69" i="13"/>
  <c r="U27" i="11"/>
  <c r="U128" i="11" s="1"/>
  <c r="U76" i="13"/>
  <c r="M37" i="44" s="1"/>
  <c r="X69" i="13"/>
  <c r="X27" i="11"/>
  <c r="X128" i="11" s="1"/>
  <c r="X76" i="13"/>
  <c r="G25" i="11"/>
  <c r="G127" i="11" s="1"/>
  <c r="I25" i="11"/>
  <c r="I127" i="11" s="1"/>
  <c r="P25" i="11"/>
  <c r="P127" i="11" s="1"/>
  <c r="G74" i="13"/>
  <c r="G67" i="13" s="1"/>
  <c r="G22" i="11"/>
  <c r="Y74" i="13"/>
  <c r="Y67" i="13" s="1"/>
  <c r="Y22" i="11"/>
  <c r="Y126" i="11" s="1"/>
  <c r="W74" i="13"/>
  <c r="W22" i="11"/>
  <c r="W126" i="11" s="1"/>
  <c r="V74" i="13"/>
  <c r="V22" i="11"/>
  <c r="V126" i="11" s="1"/>
  <c r="G32" i="11"/>
  <c r="Q32" i="11"/>
  <c r="K38" i="18"/>
  <c r="K45" i="18" s="1"/>
  <c r="P32" i="11"/>
  <c r="J38" i="18"/>
  <c r="J45" i="18" s="1"/>
  <c r="G27" i="11"/>
  <c r="G128" i="11" s="1"/>
  <c r="C43" i="45" s="1"/>
  <c r="V27" i="11"/>
  <c r="V128" i="11" s="1"/>
  <c r="V76" i="13"/>
  <c r="Y27" i="11"/>
  <c r="Y128" i="11" s="1"/>
  <c r="Y76" i="13"/>
  <c r="O25" i="11"/>
  <c r="O127" i="11" s="1"/>
  <c r="Q25" i="11"/>
  <c r="Q127" i="11" s="1"/>
  <c r="U74" i="13"/>
  <c r="U22" i="11"/>
  <c r="U126" i="11" s="1"/>
  <c r="Q22" i="11"/>
  <c r="Q126" i="11" s="1"/>
  <c r="K41" i="45" s="1"/>
  <c r="Q74" i="13"/>
  <c r="X22" i="11"/>
  <c r="X126" i="11" s="1"/>
  <c r="X74" i="13"/>
  <c r="O32" i="11"/>
  <c r="I38" i="18"/>
  <c r="I45" i="18" s="1"/>
  <c r="N32" i="11"/>
  <c r="X32" i="11"/>
  <c r="P38" i="18"/>
  <c r="P45" i="18" s="1"/>
  <c r="W32" i="11"/>
  <c r="O38" i="18"/>
  <c r="O45" i="18" s="1"/>
  <c r="O69" i="13"/>
  <c r="O76" i="13"/>
  <c r="O27" i="11"/>
  <c r="O128" i="11" s="1"/>
  <c r="I69" i="13"/>
  <c r="I27" i="11"/>
  <c r="I128" i="11" s="1"/>
  <c r="I76" i="13"/>
  <c r="H69" i="13"/>
  <c r="H27" i="11"/>
  <c r="H128" i="11" s="1"/>
  <c r="H76" i="13"/>
  <c r="I60" i="14"/>
  <c r="Q60" i="14"/>
  <c r="H60" i="14"/>
  <c r="U60" i="14"/>
  <c r="N60" i="14"/>
  <c r="X60" i="14"/>
  <c r="P60" i="14"/>
  <c r="O60" i="14"/>
  <c r="W60" i="14"/>
  <c r="V60" i="14"/>
  <c r="Y60" i="14"/>
  <c r="J60" i="14"/>
  <c r="G60" i="14"/>
  <c r="G67" i="14"/>
  <c r="N60" i="13"/>
  <c r="P60" i="13"/>
  <c r="O60" i="13"/>
  <c r="Q60" i="13"/>
  <c r="R43" i="11"/>
  <c r="T43" i="11" s="1"/>
  <c r="K43" i="11"/>
  <c r="Z43" i="11"/>
  <c r="AB43" i="11" s="1"/>
  <c r="AD44" i="11"/>
  <c r="Z23" i="13"/>
  <c r="AB23" i="13" s="1"/>
  <c r="Z8" i="14"/>
  <c r="AB8" i="14" s="1"/>
  <c r="Z13" i="14"/>
  <c r="Z13" i="13"/>
  <c r="Z10" i="13"/>
  <c r="AB10" i="13" s="1"/>
  <c r="Z9" i="13"/>
  <c r="AW33" i="14"/>
  <c r="Z87" i="14"/>
  <c r="AB87" i="14" s="1"/>
  <c r="Z93" i="14"/>
  <c r="Z81" i="13"/>
  <c r="Z115" i="13" s="1"/>
  <c r="Z85" i="13"/>
  <c r="AB85" i="13" s="1"/>
  <c r="Z99" i="14"/>
  <c r="AB99" i="14" s="1"/>
  <c r="Z85" i="14"/>
  <c r="AB85" i="14" s="1"/>
  <c r="Z88" i="13"/>
  <c r="AB88" i="13" s="1"/>
  <c r="Z94" i="13"/>
  <c r="AB94" i="13" s="1"/>
  <c r="Z96" i="13"/>
  <c r="AB96" i="13" s="1"/>
  <c r="Z81" i="14"/>
  <c r="Z115" i="14" s="1"/>
  <c r="Z94" i="14"/>
  <c r="AB94" i="14" s="1"/>
  <c r="Z86" i="13"/>
  <c r="Z82" i="13"/>
  <c r="Z84" i="14"/>
  <c r="AB84" i="14" s="1"/>
  <c r="Z84" i="13"/>
  <c r="AB84" i="13" s="1"/>
  <c r="Z90" i="14"/>
  <c r="Z98" i="14"/>
  <c r="Z98" i="13"/>
  <c r="Z86" i="14"/>
  <c r="Z93" i="13"/>
  <c r="Z100" i="13"/>
  <c r="AB100" i="13" s="1"/>
  <c r="Z83" i="14"/>
  <c r="AB83" i="14" s="1"/>
  <c r="Z99" i="13"/>
  <c r="AB99" i="13" s="1"/>
  <c r="Z88" i="14"/>
  <c r="AB88" i="14" s="1"/>
  <c r="Z90" i="13"/>
  <c r="AB90" i="13" s="1"/>
  <c r="Z100" i="14"/>
  <c r="AB100" i="14" s="1"/>
  <c r="Z89" i="13"/>
  <c r="Z83" i="13"/>
  <c r="AB83" i="13" s="1"/>
  <c r="Z96" i="14"/>
  <c r="AB96" i="14" s="1"/>
  <c r="Z95" i="14"/>
  <c r="AB95" i="14" s="1"/>
  <c r="Z87" i="13"/>
  <c r="AB87" i="13" s="1"/>
  <c r="Z82" i="14"/>
  <c r="Z95" i="13"/>
  <c r="AB95" i="13" s="1"/>
  <c r="AX111" i="13"/>
  <c r="N202" i="21"/>
  <c r="AY111" i="14" s="1"/>
  <c r="M186" i="21"/>
  <c r="AX33" i="14" s="1"/>
  <c r="I204" i="21"/>
  <c r="AT113" i="13" s="1"/>
  <c r="AS110" i="13"/>
  <c r="AS113" i="14"/>
  <c r="I201" i="21"/>
  <c r="J201" i="21" s="1"/>
  <c r="AU110" i="13" s="1"/>
  <c r="F2" i="18"/>
  <c r="F314" i="18" s="1"/>
  <c r="I193" i="21"/>
  <c r="AW18" i="14"/>
  <c r="I175" i="21"/>
  <c r="J175" i="21" s="1"/>
  <c r="E162" i="18"/>
  <c r="X47" i="11"/>
  <c r="AO108" i="14"/>
  <c r="E201" i="21"/>
  <c r="AP110" i="13" s="1"/>
  <c r="V63" i="11"/>
  <c r="P137" i="14"/>
  <c r="AW113" i="13"/>
  <c r="F175" i="21"/>
  <c r="E199" i="21"/>
  <c r="AP108" i="14" s="1"/>
  <c r="AW110" i="13"/>
  <c r="Q49" i="11"/>
  <c r="V49" i="11"/>
  <c r="O137" i="14"/>
  <c r="H137" i="14"/>
  <c r="I47" i="11"/>
  <c r="O68" i="11"/>
  <c r="O142" i="11" s="1"/>
  <c r="I91" i="45" s="1"/>
  <c r="I98" i="45" s="1"/>
  <c r="I71" i="11"/>
  <c r="I145" i="11" s="1"/>
  <c r="E94" i="45" s="1"/>
  <c r="E101" i="45" s="1"/>
  <c r="W47" i="11"/>
  <c r="H71" i="11"/>
  <c r="H145" i="11" s="1"/>
  <c r="D94" i="45" s="1"/>
  <c r="Y47" i="11"/>
  <c r="W63" i="11"/>
  <c r="J54" i="11"/>
  <c r="P49" i="11"/>
  <c r="P51" i="11"/>
  <c r="X54" i="11"/>
  <c r="Y49" i="11"/>
  <c r="I54" i="11"/>
  <c r="V54" i="11"/>
  <c r="Q63" i="11"/>
  <c r="Y111" i="14"/>
  <c r="V111" i="14"/>
  <c r="H111" i="14"/>
  <c r="H49" i="11"/>
  <c r="I46" i="11"/>
  <c r="X63" i="11"/>
  <c r="P229" i="18"/>
  <c r="P236" i="18" s="1"/>
  <c r="H63" i="11"/>
  <c r="P54" i="11"/>
  <c r="V53" i="11"/>
  <c r="P47" i="11"/>
  <c r="P71" i="11"/>
  <c r="P145" i="11" s="1"/>
  <c r="J94" i="45" s="1"/>
  <c r="Q111" i="14"/>
  <c r="J63" i="11"/>
  <c r="O63" i="11"/>
  <c r="J229" i="18"/>
  <c r="J236" i="18" s="1"/>
  <c r="P111" i="14"/>
  <c r="O229" i="18"/>
  <c r="O236" i="18" s="1"/>
  <c r="W111" i="14"/>
  <c r="Q51" i="11"/>
  <c r="O54" i="11"/>
  <c r="H51" i="11"/>
  <c r="J49" i="11"/>
  <c r="O53" i="11"/>
  <c r="P68" i="11"/>
  <c r="P142" i="11" s="1"/>
  <c r="J91" i="45" s="1"/>
  <c r="J71" i="11"/>
  <c r="J145" i="11" s="1"/>
  <c r="F94" i="45" s="1"/>
  <c r="F101" i="45" s="1"/>
  <c r="I60" i="11"/>
  <c r="Q60" i="11"/>
  <c r="X60" i="11"/>
  <c r="P63" i="11"/>
  <c r="J51" i="11"/>
  <c r="W51" i="11"/>
  <c r="O49" i="11"/>
  <c r="P59" i="11"/>
  <c r="I53" i="11"/>
  <c r="Q53" i="11"/>
  <c r="V47" i="11"/>
  <c r="H46" i="11"/>
  <c r="Q46" i="11"/>
  <c r="Q71" i="11"/>
  <c r="Q145" i="11" s="1"/>
  <c r="K94" i="45" s="1"/>
  <c r="K101" i="45" s="1"/>
  <c r="I64" i="11"/>
  <c r="P64" i="11"/>
  <c r="X64" i="11"/>
  <c r="Y54" i="11"/>
  <c r="O48" i="11"/>
  <c r="Y48" i="11"/>
  <c r="I48" i="11"/>
  <c r="X48" i="11"/>
  <c r="V48" i="11"/>
  <c r="K128" i="14"/>
  <c r="M128" i="14" s="1"/>
  <c r="Z128" i="14"/>
  <c r="AB128" i="14" s="1"/>
  <c r="O72" i="11"/>
  <c r="P72" i="11"/>
  <c r="X72" i="11"/>
  <c r="P70" i="11"/>
  <c r="P144" i="11" s="1"/>
  <c r="J93" i="45" s="1"/>
  <c r="O70" i="11"/>
  <c r="O144" i="11" s="1"/>
  <c r="I93" i="45" s="1"/>
  <c r="I100" i="45" s="1"/>
  <c r="Q70" i="11"/>
  <c r="Q144" i="11" s="1"/>
  <c r="K93" i="45" s="1"/>
  <c r="K100" i="45" s="1"/>
  <c r="Q139" i="14"/>
  <c r="X137" i="14"/>
  <c r="Q68" i="11"/>
  <c r="Q142" i="11" s="1"/>
  <c r="K91" i="45" s="1"/>
  <c r="K98" i="45" s="1"/>
  <c r="P67" i="11"/>
  <c r="P141" i="11" s="1"/>
  <c r="J90" i="45" s="1"/>
  <c r="O67" i="11"/>
  <c r="O141" i="11" s="1"/>
  <c r="I90" i="45" s="1"/>
  <c r="I97" i="45" s="1"/>
  <c r="U63" i="11"/>
  <c r="I45" i="11"/>
  <c r="I133" i="11" s="1"/>
  <c r="E65" i="45" s="1"/>
  <c r="H45" i="11"/>
  <c r="H133" i="11" s="1"/>
  <c r="D65" i="45" s="1"/>
  <c r="X45" i="11"/>
  <c r="X133" i="11" s="1"/>
  <c r="P65" i="45" s="1"/>
  <c r="Y45" i="11"/>
  <c r="Y133" i="11" s="1"/>
  <c r="Q65" i="45" s="1"/>
  <c r="U54" i="11"/>
  <c r="J62" i="11"/>
  <c r="G120" i="13"/>
  <c r="V62" i="11"/>
  <c r="Y62" i="11"/>
  <c r="U51" i="11"/>
  <c r="P69" i="11"/>
  <c r="P143" i="11" s="1"/>
  <c r="J92" i="45" s="1"/>
  <c r="Q69" i="11"/>
  <c r="Q143" i="11" s="1"/>
  <c r="K92" i="45" s="1"/>
  <c r="K99" i="45" s="1"/>
  <c r="U69" i="11"/>
  <c r="U143" i="11" s="1"/>
  <c r="M92" i="45" s="1"/>
  <c r="H153" i="13"/>
  <c r="Z150" i="13"/>
  <c r="Z158" i="13" s="1"/>
  <c r="R150" i="13"/>
  <c r="R158" i="13" s="1"/>
  <c r="I204" i="18"/>
  <c r="I211" i="18" s="1"/>
  <c r="K204" i="18"/>
  <c r="K211" i="18" s="1"/>
  <c r="J59" i="11"/>
  <c r="N59" i="11"/>
  <c r="W59" i="11"/>
  <c r="U53" i="11"/>
  <c r="H58" i="11"/>
  <c r="O58" i="11"/>
  <c r="I50" i="11"/>
  <c r="Y50" i="11"/>
  <c r="O50" i="11"/>
  <c r="X50" i="11"/>
  <c r="N46" i="11"/>
  <c r="J68" i="11"/>
  <c r="J142" i="11" s="1"/>
  <c r="F91" i="45" s="1"/>
  <c r="F98" i="45" s="1"/>
  <c r="P129" i="14"/>
  <c r="I57" i="11"/>
  <c r="N57" i="11"/>
  <c r="H62" i="18"/>
  <c r="H69" i="18" s="1"/>
  <c r="U57" i="11"/>
  <c r="Y64" i="11"/>
  <c r="X52" i="11"/>
  <c r="Q52" i="11"/>
  <c r="R124" i="14"/>
  <c r="T124" i="14" s="1"/>
  <c r="I70" i="11"/>
  <c r="I144" i="11" s="1"/>
  <c r="E93" i="45" s="1"/>
  <c r="E100" i="45" s="1"/>
  <c r="Z152" i="13"/>
  <c r="AB152" i="13" s="1"/>
  <c r="O111" i="14"/>
  <c r="I63" i="11"/>
  <c r="W45" i="11"/>
  <c r="W133" i="11" s="1"/>
  <c r="O65" i="45" s="1"/>
  <c r="P45" i="11"/>
  <c r="P133" i="11" s="1"/>
  <c r="J65" i="45" s="1"/>
  <c r="V45" i="11"/>
  <c r="V133" i="11" s="1"/>
  <c r="N65" i="45" s="1"/>
  <c r="Z151" i="13"/>
  <c r="Z49" i="13"/>
  <c r="H69" i="11"/>
  <c r="H143" i="11" s="1"/>
  <c r="D92" i="45" s="1"/>
  <c r="I153" i="13"/>
  <c r="N204" i="18"/>
  <c r="N211" i="18" s="1"/>
  <c r="J204" i="18"/>
  <c r="J211" i="18" s="1"/>
  <c r="R123" i="14"/>
  <c r="T123" i="14" s="1"/>
  <c r="H59" i="11"/>
  <c r="U59" i="11"/>
  <c r="J53" i="11"/>
  <c r="N53" i="11"/>
  <c r="I58" i="11"/>
  <c r="P58" i="11"/>
  <c r="Q58" i="11"/>
  <c r="H50" i="11"/>
  <c r="W50" i="11"/>
  <c r="J47" i="11"/>
  <c r="N47" i="11"/>
  <c r="W46" i="11"/>
  <c r="Y46" i="11"/>
  <c r="Z48" i="14"/>
  <c r="G120" i="14"/>
  <c r="P60" i="11"/>
  <c r="N48" i="11"/>
  <c r="P35" i="13"/>
  <c r="J19" i="44" s="1"/>
  <c r="W35" i="13"/>
  <c r="O19" i="44" s="1"/>
  <c r="I129" i="14"/>
  <c r="J129" i="14"/>
  <c r="H129" i="14"/>
  <c r="AB127" i="14"/>
  <c r="H57" i="11"/>
  <c r="O57" i="11"/>
  <c r="X57" i="11"/>
  <c r="Y57" i="11"/>
  <c r="J64" i="11"/>
  <c r="U64" i="11"/>
  <c r="J52" i="11"/>
  <c r="O52" i="11"/>
  <c r="V52" i="11"/>
  <c r="U17" i="13"/>
  <c r="X70" i="11"/>
  <c r="X144" i="11" s="1"/>
  <c r="P93" i="45" s="1"/>
  <c r="P100" i="45" s="1"/>
  <c r="Y69" i="13"/>
  <c r="O129" i="13"/>
  <c r="O66" i="11"/>
  <c r="O140" i="11" s="1"/>
  <c r="X129" i="13"/>
  <c r="X66" i="11"/>
  <c r="X140" i="11" s="1"/>
  <c r="U71" i="11"/>
  <c r="U145" i="11" s="1"/>
  <c r="M94" i="45" s="1"/>
  <c r="R127" i="13"/>
  <c r="N71" i="11"/>
  <c r="N145" i="11" s="1"/>
  <c r="H94" i="45" s="1"/>
  <c r="H101" i="45" s="1"/>
  <c r="R125" i="14"/>
  <c r="T125" i="14" s="1"/>
  <c r="J60" i="11"/>
  <c r="W48" i="11"/>
  <c r="Z48" i="13"/>
  <c r="U67" i="11"/>
  <c r="U141" i="11" s="1"/>
  <c r="U72" i="11"/>
  <c r="O35" i="13"/>
  <c r="I19" i="44" s="1"/>
  <c r="Q35" i="13"/>
  <c r="K19" i="44" s="1"/>
  <c r="Y35" i="13"/>
  <c r="Q19" i="44" s="1"/>
  <c r="H54" i="11"/>
  <c r="I62" i="11"/>
  <c r="N62" i="11"/>
  <c r="U62" i="11"/>
  <c r="I51" i="11"/>
  <c r="N68" i="11"/>
  <c r="N142" i="11" s="1"/>
  <c r="H91" i="45" s="1"/>
  <c r="H98" i="45" s="1"/>
  <c r="R124" i="13"/>
  <c r="T124" i="13" s="1"/>
  <c r="V69" i="13"/>
  <c r="J129" i="13"/>
  <c r="J66" i="11"/>
  <c r="J140" i="11" s="1"/>
  <c r="G129" i="13"/>
  <c r="K122" i="13"/>
  <c r="M122" i="13" s="1"/>
  <c r="G66" i="11"/>
  <c r="G140" i="11" s="1"/>
  <c r="U129" i="13"/>
  <c r="U66" i="11"/>
  <c r="U140" i="11" s="1"/>
  <c r="Z49" i="14"/>
  <c r="R126" i="14"/>
  <c r="T126" i="14" s="1"/>
  <c r="G67" i="11"/>
  <c r="G141" i="11" s="1"/>
  <c r="C90" i="45" s="1"/>
  <c r="C97" i="45" s="1"/>
  <c r="K123" i="13"/>
  <c r="M123" i="13" s="1"/>
  <c r="Q72" i="11"/>
  <c r="N69" i="13"/>
  <c r="J45" i="11"/>
  <c r="J133" i="11" s="1"/>
  <c r="F65" i="45" s="1"/>
  <c r="Q45" i="11"/>
  <c r="Q133" i="11" s="1"/>
  <c r="K65" i="45" s="1"/>
  <c r="Q54" i="11"/>
  <c r="P62" i="11"/>
  <c r="O62" i="11"/>
  <c r="Q62" i="11"/>
  <c r="N51" i="11"/>
  <c r="O51" i="11"/>
  <c r="V51" i="11"/>
  <c r="X49" i="11"/>
  <c r="W49" i="11"/>
  <c r="U49" i="11"/>
  <c r="Z38" i="13"/>
  <c r="I69" i="11"/>
  <c r="I143" i="11" s="1"/>
  <c r="E92" i="45" s="1"/>
  <c r="E99" i="45" s="1"/>
  <c r="K125" i="13"/>
  <c r="M125" i="13" s="1"/>
  <c r="G69" i="11"/>
  <c r="G143" i="11" s="1"/>
  <c r="C92" i="45" s="1"/>
  <c r="C99" i="45" s="1"/>
  <c r="X69" i="11"/>
  <c r="X143" i="11" s="1"/>
  <c r="P92" i="45" s="1"/>
  <c r="P99" i="45" s="1"/>
  <c r="R128" i="14"/>
  <c r="T128" i="14" s="1"/>
  <c r="V59" i="11"/>
  <c r="Y59" i="11"/>
  <c r="Q59" i="11"/>
  <c r="P53" i="11"/>
  <c r="W53" i="11"/>
  <c r="X53" i="11"/>
  <c r="J58" i="11"/>
  <c r="U58" i="11"/>
  <c r="W58" i="11"/>
  <c r="J50" i="11"/>
  <c r="V50" i="11"/>
  <c r="Q50" i="11"/>
  <c r="H47" i="11"/>
  <c r="U47" i="11"/>
  <c r="P46" i="11"/>
  <c r="J46" i="11"/>
  <c r="O46" i="11"/>
  <c r="X46" i="11"/>
  <c r="H68" i="11"/>
  <c r="H142" i="11" s="1"/>
  <c r="D91" i="45" s="1"/>
  <c r="X68" i="11"/>
  <c r="X142" i="11" s="1"/>
  <c r="P91" i="45" s="1"/>
  <c r="P98" i="45" s="1"/>
  <c r="H66" i="11"/>
  <c r="H140" i="11" s="1"/>
  <c r="H129" i="13"/>
  <c r="P129" i="13"/>
  <c r="P66" i="11"/>
  <c r="P140" i="11" s="1"/>
  <c r="J89" i="45" s="1"/>
  <c r="R122" i="13"/>
  <c r="T122" i="13" s="1"/>
  <c r="N129" i="13"/>
  <c r="N66" i="11"/>
  <c r="N140" i="11" s="1"/>
  <c r="O71" i="11"/>
  <c r="O145" i="11" s="1"/>
  <c r="I94" i="45" s="1"/>
  <c r="I101" i="45" s="1"/>
  <c r="G101" i="14"/>
  <c r="U60" i="11"/>
  <c r="O60" i="11"/>
  <c r="Y60" i="11"/>
  <c r="U48" i="11"/>
  <c r="H48" i="11"/>
  <c r="P48" i="11"/>
  <c r="W69" i="13"/>
  <c r="I67" i="11"/>
  <c r="I141" i="11" s="1"/>
  <c r="E90" i="45" s="1"/>
  <c r="E97" i="45" s="1"/>
  <c r="Q67" i="11"/>
  <c r="Q141" i="11" s="1"/>
  <c r="K90" i="45" s="1"/>
  <c r="K97" i="45" s="1"/>
  <c r="R123" i="13"/>
  <c r="T123" i="13" s="1"/>
  <c r="N67" i="11"/>
  <c r="N141" i="11" s="1"/>
  <c r="H90" i="45" s="1"/>
  <c r="H97" i="45" s="1"/>
  <c r="X67" i="11"/>
  <c r="X141" i="11" s="1"/>
  <c r="H72" i="11"/>
  <c r="K128" i="13"/>
  <c r="M128" i="13" s="1"/>
  <c r="G72" i="11"/>
  <c r="X35" i="13"/>
  <c r="P19" i="44" s="1"/>
  <c r="V35" i="13"/>
  <c r="N19" i="44" s="1"/>
  <c r="O129" i="14"/>
  <c r="X129" i="14"/>
  <c r="Q129" i="14"/>
  <c r="R127" i="14"/>
  <c r="T127" i="14" s="1"/>
  <c r="V57" i="11"/>
  <c r="Q57" i="11"/>
  <c r="O64" i="11"/>
  <c r="V64" i="11"/>
  <c r="W64" i="11"/>
  <c r="I52" i="11"/>
  <c r="N52" i="11"/>
  <c r="U52" i="11"/>
  <c r="K126" i="13"/>
  <c r="M126" i="13" s="1"/>
  <c r="G70" i="11"/>
  <c r="G144" i="11" s="1"/>
  <c r="C93" i="45" s="1"/>
  <c r="C100" i="45" s="1"/>
  <c r="U70" i="11"/>
  <c r="U144" i="11" s="1"/>
  <c r="M93" i="45" s="1"/>
  <c r="K152" i="13"/>
  <c r="M152" i="13" s="1"/>
  <c r="N63" i="11"/>
  <c r="Y63" i="11"/>
  <c r="N45" i="11"/>
  <c r="N133" i="11" s="1"/>
  <c r="H65" i="45" s="1"/>
  <c r="O45" i="11"/>
  <c r="O133" i="11" s="1"/>
  <c r="I65" i="45" s="1"/>
  <c r="U45" i="11"/>
  <c r="U133" i="11" s="1"/>
  <c r="M65" i="45" s="1"/>
  <c r="N54" i="11"/>
  <c r="W54" i="11"/>
  <c r="H62" i="11"/>
  <c r="W62" i="11"/>
  <c r="X62" i="11"/>
  <c r="X51" i="11"/>
  <c r="Y51" i="11"/>
  <c r="I49" i="11"/>
  <c r="N49" i="11"/>
  <c r="J69" i="11"/>
  <c r="J143" i="11" s="1"/>
  <c r="F92" i="45" s="1"/>
  <c r="F99" i="45" s="1"/>
  <c r="O69" i="11"/>
  <c r="O143" i="11" s="1"/>
  <c r="I92" i="45" s="1"/>
  <c r="I99" i="45" s="1"/>
  <c r="R125" i="13"/>
  <c r="N69" i="11"/>
  <c r="N143" i="11" s="1"/>
  <c r="H92" i="45" s="1"/>
  <c r="H99" i="45" s="1"/>
  <c r="J153" i="13"/>
  <c r="K150" i="13"/>
  <c r="Z43" i="14"/>
  <c r="I59" i="11"/>
  <c r="O59" i="11"/>
  <c r="X59" i="11"/>
  <c r="H53" i="11"/>
  <c r="Y53" i="11"/>
  <c r="N58" i="11"/>
  <c r="V58" i="11"/>
  <c r="Y58" i="11"/>
  <c r="X58" i="11"/>
  <c r="N50" i="11"/>
  <c r="P50" i="11"/>
  <c r="U50" i="11"/>
  <c r="O47" i="11"/>
  <c r="Q47" i="11"/>
  <c r="U46" i="11"/>
  <c r="V46" i="11"/>
  <c r="I68" i="11"/>
  <c r="I142" i="11" s="1"/>
  <c r="E91" i="45" s="1"/>
  <c r="E98" i="45" s="1"/>
  <c r="U68" i="11"/>
  <c r="U142" i="11" s="1"/>
  <c r="M91" i="45" s="1"/>
  <c r="K124" i="13"/>
  <c r="M124" i="13" s="1"/>
  <c r="G68" i="11"/>
  <c r="G142" i="11" s="1"/>
  <c r="C91" i="45" s="1"/>
  <c r="C98" i="45" s="1"/>
  <c r="Z43" i="13"/>
  <c r="I129" i="13"/>
  <c r="I66" i="11"/>
  <c r="I140" i="11" s="1"/>
  <c r="Q66" i="11"/>
  <c r="Q140" i="11" s="1"/>
  <c r="Q129" i="13"/>
  <c r="K127" i="13"/>
  <c r="M127" i="13" s="1"/>
  <c r="G71" i="11"/>
  <c r="G145" i="11" s="1"/>
  <c r="C94" i="45" s="1"/>
  <c r="C101" i="45" s="1"/>
  <c r="X71" i="11"/>
  <c r="X145" i="11" s="1"/>
  <c r="P94" i="45" s="1"/>
  <c r="P101" i="45" s="1"/>
  <c r="Z38" i="14"/>
  <c r="AB38" i="14" s="1"/>
  <c r="AB126" i="14"/>
  <c r="U20" i="13"/>
  <c r="M7" i="44" s="1"/>
  <c r="Z125" i="14"/>
  <c r="AB125" i="14" s="1"/>
  <c r="N60" i="11"/>
  <c r="H60" i="11"/>
  <c r="W60" i="11"/>
  <c r="V60" i="11"/>
  <c r="J48" i="11"/>
  <c r="Q48" i="11"/>
  <c r="P69" i="13"/>
  <c r="J67" i="11"/>
  <c r="J141" i="11" s="1"/>
  <c r="F90" i="45" s="1"/>
  <c r="F97" i="45" s="1"/>
  <c r="H67" i="11"/>
  <c r="H141" i="11" s="1"/>
  <c r="D90" i="45" s="1"/>
  <c r="I72" i="11"/>
  <c r="J72" i="11"/>
  <c r="R128" i="13"/>
  <c r="T128" i="13" s="1"/>
  <c r="N72" i="11"/>
  <c r="U35" i="13"/>
  <c r="M19" i="44" s="1"/>
  <c r="N35" i="13"/>
  <c r="H19" i="44" s="1"/>
  <c r="Z41" i="14"/>
  <c r="Z75" i="14" s="1"/>
  <c r="G129" i="14"/>
  <c r="K122" i="14"/>
  <c r="M122" i="14" s="1"/>
  <c r="N129" i="14"/>
  <c r="R122" i="14"/>
  <c r="T122" i="14" s="1"/>
  <c r="U129" i="14"/>
  <c r="Z122" i="14"/>
  <c r="AB122" i="14" s="1"/>
  <c r="J57" i="11"/>
  <c r="P57" i="11"/>
  <c r="W57" i="11"/>
  <c r="H64" i="11"/>
  <c r="N64" i="11"/>
  <c r="Q64" i="11"/>
  <c r="H52" i="11"/>
  <c r="P52" i="11"/>
  <c r="W52" i="11"/>
  <c r="Y52" i="11"/>
  <c r="Z124" i="14"/>
  <c r="AB124" i="14" s="1"/>
  <c r="H70" i="11"/>
  <c r="H144" i="11" s="1"/>
  <c r="D93" i="45" s="1"/>
  <c r="J70" i="11"/>
  <c r="J144" i="11" s="1"/>
  <c r="F93" i="45" s="1"/>
  <c r="F100" i="45" s="1"/>
  <c r="R126" i="13"/>
  <c r="N70" i="11"/>
  <c r="N144" i="11" s="1"/>
  <c r="H93" i="45" s="1"/>
  <c r="H100" i="45" s="1"/>
  <c r="R152" i="13"/>
  <c r="T152" i="13" s="1"/>
  <c r="F173" i="21"/>
  <c r="M201" i="21"/>
  <c r="N201" i="21" s="1"/>
  <c r="AO111" i="14"/>
  <c r="AW32" i="14"/>
  <c r="AO110" i="13"/>
  <c r="A17" i="18"/>
  <c r="A113" i="18" s="1"/>
  <c r="AP17" i="13"/>
  <c r="AP17" i="14"/>
  <c r="AO111" i="13"/>
  <c r="E194" i="21"/>
  <c r="AZ108" i="13"/>
  <c r="AO113" i="13"/>
  <c r="Q145" i="21"/>
  <c r="F43" i="21"/>
  <c r="F130" i="21" s="1"/>
  <c r="G1" i="21"/>
  <c r="G173" i="21" s="1"/>
  <c r="A371" i="18"/>
  <c r="A389" i="18" s="1"/>
  <c r="E204" i="21"/>
  <c r="AP113" i="13" s="1"/>
  <c r="G352" i="18"/>
  <c r="I186" i="21"/>
  <c r="AT33" i="14" s="1"/>
  <c r="AS109" i="14"/>
  <c r="I200" i="21"/>
  <c r="J200" i="21" s="1"/>
  <c r="AX32" i="14"/>
  <c r="A244" i="18"/>
  <c r="A268" i="18" s="1"/>
  <c r="A280" i="18" s="1"/>
  <c r="AO18" i="14"/>
  <c r="AP111" i="14"/>
  <c r="M204" i="21"/>
  <c r="AX113" i="14" s="1"/>
  <c r="E186" i="21"/>
  <c r="F186" i="21" s="1"/>
  <c r="AQ33" i="14" s="1"/>
  <c r="AW109" i="13"/>
  <c r="F202" i="21"/>
  <c r="AQ111" i="14" s="1"/>
  <c r="AS32" i="14"/>
  <c r="AO33" i="14"/>
  <c r="AX32" i="13"/>
  <c r="AS17" i="14"/>
  <c r="AS33" i="14"/>
  <c r="I194" i="21"/>
  <c r="AW32" i="13"/>
  <c r="S41" i="23"/>
  <c r="S383" i="18"/>
  <c r="I185" i="21"/>
  <c r="J185" i="21" s="1"/>
  <c r="AS108" i="13"/>
  <c r="AY32" i="13"/>
  <c r="AS112" i="14"/>
  <c r="I203" i="21"/>
  <c r="AS112" i="13"/>
  <c r="I199" i="21"/>
  <c r="AT108" i="13" s="1"/>
  <c r="M178" i="21"/>
  <c r="N179" i="21"/>
  <c r="AO109" i="14"/>
  <c r="AO109" i="13"/>
  <c r="E200" i="21"/>
  <c r="S78" i="23"/>
  <c r="S73" i="23"/>
  <c r="S19" i="23"/>
  <c r="S35" i="23"/>
  <c r="S75" i="23"/>
  <c r="S8" i="23"/>
  <c r="S401" i="18"/>
  <c r="S400" i="18"/>
  <c r="M200" i="21"/>
  <c r="N200" i="21" s="1"/>
  <c r="G353" i="18"/>
  <c r="L351" i="18"/>
  <c r="W14" i="23"/>
  <c r="AD138" i="11"/>
  <c r="S16" i="23"/>
  <c r="L353" i="18"/>
  <c r="S33" i="23"/>
  <c r="Q59" i="21"/>
  <c r="S364" i="18"/>
  <c r="AS18" i="13"/>
  <c r="Q46" i="23"/>
  <c r="M192" i="21"/>
  <c r="S11" i="23"/>
  <c r="S37" i="23"/>
  <c r="S10" i="23"/>
  <c r="M13" i="23"/>
  <c r="S22" i="23"/>
  <c r="S45" i="23"/>
  <c r="S76" i="23"/>
  <c r="S38" i="23"/>
  <c r="S72" i="23"/>
  <c r="S27" i="23"/>
  <c r="S21" i="23"/>
  <c r="Q13" i="23"/>
  <c r="S7" i="23"/>
  <c r="Q20" i="23"/>
  <c r="S40" i="23"/>
  <c r="AD21" i="11"/>
  <c r="S34" i="23"/>
  <c r="S36" i="23"/>
  <c r="S23" i="23"/>
  <c r="L368" i="18"/>
  <c r="S418" i="18"/>
  <c r="A304" i="18"/>
  <c r="A324" i="18" s="1"/>
  <c r="A346" i="18" s="1"/>
  <c r="AD77" i="11"/>
  <c r="AC229" i="14"/>
  <c r="L139" i="11"/>
  <c r="S139" i="11"/>
  <c r="AA139" i="11"/>
  <c r="AD73" i="11"/>
  <c r="E176" i="21"/>
  <c r="AP18" i="13" s="1"/>
  <c r="M175" i="21"/>
  <c r="R366" i="18"/>
  <c r="G351" i="18"/>
  <c r="L367" i="18"/>
  <c r="P145" i="21"/>
  <c r="R351" i="18"/>
  <c r="N6" i="11"/>
  <c r="N6" i="14" s="1"/>
  <c r="AW17" i="13"/>
  <c r="I202" i="21"/>
  <c r="AS111" i="14"/>
  <c r="AS111" i="13"/>
  <c r="E190" i="21"/>
  <c r="P144" i="21"/>
  <c r="O185" i="21"/>
  <c r="AZ32" i="13" s="1"/>
  <c r="R144" i="21"/>
  <c r="AC231" i="14"/>
  <c r="J6" i="13"/>
  <c r="L366" i="18"/>
  <c r="E185" i="21"/>
  <c r="AO32" i="14"/>
  <c r="I176" i="21"/>
  <c r="S69" i="21"/>
  <c r="S399" i="18"/>
  <c r="E193" i="21"/>
  <c r="AO18" i="13"/>
  <c r="AX112" i="14"/>
  <c r="AX112" i="13"/>
  <c r="F203" i="21"/>
  <c r="AP112" i="14"/>
  <c r="AC4" i="11"/>
  <c r="AD4" i="11" s="1"/>
  <c r="R385" i="18"/>
  <c r="S329" i="18"/>
  <c r="S77" i="23"/>
  <c r="R75" i="21"/>
  <c r="Q47" i="21"/>
  <c r="S48" i="21"/>
  <c r="S74" i="21"/>
  <c r="S71" i="21"/>
  <c r="S70" i="21"/>
  <c r="Q75" i="21"/>
  <c r="S64" i="21"/>
  <c r="R59" i="21"/>
  <c r="S73" i="21"/>
  <c r="AC30" i="14"/>
  <c r="AC16" i="13"/>
  <c r="S56" i="21"/>
  <c r="P28" i="23"/>
  <c r="S207" i="18"/>
  <c r="S214" i="18" s="1"/>
  <c r="R214" i="18"/>
  <c r="P20" i="23"/>
  <c r="Q28" i="23"/>
  <c r="S102" i="21"/>
  <c r="S40" i="18"/>
  <c r="S47" i="18" s="1"/>
  <c r="S63" i="21"/>
  <c r="G367" i="18"/>
  <c r="G368" i="18"/>
  <c r="M176" i="21"/>
  <c r="AW18" i="13"/>
  <c r="S349" i="18"/>
  <c r="S379" i="18"/>
  <c r="S74" i="23"/>
  <c r="S26" i="23"/>
  <c r="R145" i="21"/>
  <c r="S42" i="23"/>
  <c r="S9" i="23"/>
  <c r="S24" i="23"/>
  <c r="AC31" i="13"/>
  <c r="AC31" i="14"/>
  <c r="S101" i="21"/>
  <c r="I178" i="21"/>
  <c r="G366" i="18"/>
  <c r="L352" i="18"/>
  <c r="R367" i="18"/>
  <c r="S363" i="18"/>
  <c r="R46" i="18"/>
  <c r="S39" i="18"/>
  <c r="S46" i="18" s="1"/>
  <c r="AD14" i="11"/>
  <c r="S381" i="18"/>
  <c r="R386" i="18"/>
  <c r="R384" i="18"/>
  <c r="I118" i="11"/>
  <c r="I5" i="13"/>
  <c r="J5" i="11"/>
  <c r="I5" i="14"/>
  <c r="S362" i="18"/>
  <c r="L337" i="18"/>
  <c r="S206" i="18"/>
  <c r="S213" i="18" s="1"/>
  <c r="S25" i="23"/>
  <c r="S44" i="23"/>
  <c r="R13" i="23"/>
  <c r="S55" i="21"/>
  <c r="P59" i="21"/>
  <c r="E179" i="21"/>
  <c r="AY112" i="14"/>
  <c r="O203" i="21"/>
  <c r="AY112" i="13"/>
  <c r="Q144" i="21"/>
  <c r="L338" i="18"/>
  <c r="L384" i="18"/>
  <c r="L386" i="18"/>
  <c r="L385" i="18"/>
  <c r="S382" i="18"/>
  <c r="G386" i="18"/>
  <c r="G384" i="18"/>
  <c r="S380" i="18"/>
  <c r="G385" i="18"/>
  <c r="S71" i="23"/>
  <c r="M46" i="23"/>
  <c r="S18" i="23"/>
  <c r="AC16" i="14"/>
  <c r="S149" i="11"/>
  <c r="R368" i="18"/>
  <c r="Y241" i="14"/>
  <c r="Z241" i="14" s="1"/>
  <c r="AC241" i="14" s="1"/>
  <c r="Z233" i="14"/>
  <c r="AC233" i="14" s="1"/>
  <c r="R352" i="18"/>
  <c r="S348" i="18"/>
  <c r="R353" i="18"/>
  <c r="AD224" i="14"/>
  <c r="AD223" i="14"/>
  <c r="AE223" i="14" s="1"/>
  <c r="R105" i="13"/>
  <c r="R102" i="14"/>
  <c r="K30" i="13"/>
  <c r="AC30" i="13" s="1"/>
  <c r="S60" i="21"/>
  <c r="S72" i="21"/>
  <c r="P75" i="21"/>
  <c r="S45" i="21"/>
  <c r="R47" i="21"/>
  <c r="S49" i="21"/>
  <c r="S62" i="21"/>
  <c r="S46" i="21"/>
  <c r="P47" i="21"/>
  <c r="AD65" i="11"/>
  <c r="S15" i="23"/>
  <c r="J20" i="23"/>
  <c r="R46" i="23"/>
  <c r="P46" i="23"/>
  <c r="S39" i="23"/>
  <c r="R20" i="23"/>
  <c r="S43" i="23"/>
  <c r="S47" i="23"/>
  <c r="M28" i="23"/>
  <c r="M20" i="23"/>
  <c r="S14" i="23"/>
  <c r="J28" i="23"/>
  <c r="R28" i="23"/>
  <c r="S29" i="23"/>
  <c r="S32" i="23" s="1"/>
  <c r="S12" i="23"/>
  <c r="J13" i="23"/>
  <c r="J46" i="23"/>
  <c r="P13" i="23"/>
  <c r="Q431" i="18" l="1"/>
  <c r="N431" i="18"/>
  <c r="P431" i="18"/>
  <c r="C89" i="44"/>
  <c r="C96" i="44" s="1"/>
  <c r="C88" i="18"/>
  <c r="C95" i="18" s="1"/>
  <c r="G149" i="13"/>
  <c r="C87" i="18"/>
  <c r="C94" i="18" s="1"/>
  <c r="C88" i="44"/>
  <c r="C95" i="44" s="1"/>
  <c r="N275" i="13"/>
  <c r="N277" i="13" s="1"/>
  <c r="I148" i="13"/>
  <c r="I276" i="13"/>
  <c r="I277" i="13" s="1"/>
  <c r="I147" i="13"/>
  <c r="O431" i="18"/>
  <c r="J430" i="18"/>
  <c r="O430" i="18"/>
  <c r="P430" i="18"/>
  <c r="I430" i="18"/>
  <c r="Q430" i="18"/>
  <c r="P151" i="18"/>
  <c r="D430" i="18"/>
  <c r="J431" i="18"/>
  <c r="K431" i="18"/>
  <c r="I431" i="18"/>
  <c r="E431" i="18"/>
  <c r="N430" i="18"/>
  <c r="D431" i="18"/>
  <c r="F431" i="18"/>
  <c r="D151" i="18"/>
  <c r="J151" i="18"/>
  <c r="I151" i="18"/>
  <c r="F151" i="18"/>
  <c r="H151" i="18"/>
  <c r="AA157" i="11"/>
  <c r="L157" i="11"/>
  <c r="S157" i="11"/>
  <c r="AD115" i="11"/>
  <c r="I152" i="44"/>
  <c r="AC154" i="14"/>
  <c r="P83" i="21"/>
  <c r="Q83" i="21"/>
  <c r="R83" i="21"/>
  <c r="J152" i="44"/>
  <c r="E152" i="44"/>
  <c r="AA218" i="13"/>
  <c r="L218" i="13"/>
  <c r="S218" i="13"/>
  <c r="S218" i="14"/>
  <c r="L218" i="14"/>
  <c r="AA218" i="14"/>
  <c r="F152" i="44"/>
  <c r="J153" i="44"/>
  <c r="C152" i="44"/>
  <c r="P152" i="44"/>
  <c r="P153" i="44"/>
  <c r="D152" i="44"/>
  <c r="I153" i="44"/>
  <c r="G197" i="44"/>
  <c r="G204" i="44" s="1"/>
  <c r="F38" i="44"/>
  <c r="F45" i="44" s="1"/>
  <c r="N255" i="13"/>
  <c r="N257" i="13" s="1"/>
  <c r="N258" i="13" s="1"/>
  <c r="E38" i="44"/>
  <c r="E45" i="44" s="1"/>
  <c r="J255" i="13"/>
  <c r="J257" i="13" s="1"/>
  <c r="J258" i="13" s="1"/>
  <c r="E199" i="44"/>
  <c r="E206" i="44" s="1"/>
  <c r="E420" i="44" s="1"/>
  <c r="J272" i="14"/>
  <c r="J274" i="14" s="1"/>
  <c r="J275" i="14" s="1"/>
  <c r="N234" i="13"/>
  <c r="U234" i="13"/>
  <c r="G236" i="13"/>
  <c r="P234" i="13"/>
  <c r="X234" i="13"/>
  <c r="O234" i="13"/>
  <c r="Q234" i="13"/>
  <c r="K158" i="13"/>
  <c r="H129" i="11"/>
  <c r="O252" i="14"/>
  <c r="H252" i="14"/>
  <c r="U252" i="14"/>
  <c r="G252" i="14"/>
  <c r="N252" i="14"/>
  <c r="H236" i="13"/>
  <c r="P236" i="13"/>
  <c r="J236" i="13"/>
  <c r="Q236" i="13"/>
  <c r="Q252" i="14"/>
  <c r="P252" i="14"/>
  <c r="J252" i="14"/>
  <c r="I252" i="14"/>
  <c r="M150" i="11"/>
  <c r="AB150" i="11"/>
  <c r="AB156" i="11" s="1"/>
  <c r="T150" i="11"/>
  <c r="AD118" i="13"/>
  <c r="AC15" i="13"/>
  <c r="AC15" i="14"/>
  <c r="E229" i="18"/>
  <c r="E236" i="18" s="1"/>
  <c r="I111" i="14"/>
  <c r="K144" i="14"/>
  <c r="G153" i="14"/>
  <c r="G160" i="14" s="1"/>
  <c r="G74" i="11"/>
  <c r="G147" i="11" s="1"/>
  <c r="C109" i="17" s="1"/>
  <c r="I137" i="14"/>
  <c r="H271" i="18"/>
  <c r="H265" i="44"/>
  <c r="N157" i="14"/>
  <c r="O159" i="14"/>
  <c r="P280" i="14" s="1"/>
  <c r="P282" i="14" s="1"/>
  <c r="P289" i="14" s="1"/>
  <c r="O75" i="11"/>
  <c r="O148" i="11" s="1"/>
  <c r="G159" i="14"/>
  <c r="H280" i="14" s="1"/>
  <c r="G158" i="14"/>
  <c r="G156" i="14" s="1"/>
  <c r="N158" i="14"/>
  <c r="N156" i="14" s="1"/>
  <c r="N74" i="11"/>
  <c r="N147" i="11" s="1"/>
  <c r="U158" i="14"/>
  <c r="U156" i="14" s="1"/>
  <c r="U74" i="11"/>
  <c r="U147" i="11" s="1"/>
  <c r="U159" i="14"/>
  <c r="V280" i="14" s="1"/>
  <c r="U75" i="11"/>
  <c r="U148" i="11" s="1"/>
  <c r="AD116" i="13"/>
  <c r="AD117" i="13"/>
  <c r="AD119" i="13"/>
  <c r="AD120" i="13"/>
  <c r="Q142" i="23"/>
  <c r="AP156" i="13"/>
  <c r="AP158" i="13" s="1"/>
  <c r="AP156" i="14"/>
  <c r="AT68" i="13"/>
  <c r="AT68" i="14"/>
  <c r="AT67" i="13"/>
  <c r="AT67" i="14"/>
  <c r="AX69" i="13"/>
  <c r="AX69" i="14"/>
  <c r="AT156" i="13"/>
  <c r="AT158" i="13" s="1"/>
  <c r="AT156" i="14"/>
  <c r="J190" i="21"/>
  <c r="AP137" i="14"/>
  <c r="AP137" i="13"/>
  <c r="AX68" i="13"/>
  <c r="AX68" i="14"/>
  <c r="AP136" i="14"/>
  <c r="AP136" i="13"/>
  <c r="AY69" i="13"/>
  <c r="AY69" i="14"/>
  <c r="AY137" i="13"/>
  <c r="AY137" i="14"/>
  <c r="AT69" i="13"/>
  <c r="AT69" i="14"/>
  <c r="AP69" i="13"/>
  <c r="AP69" i="14"/>
  <c r="AP67" i="13"/>
  <c r="AP67" i="14"/>
  <c r="N190" i="21"/>
  <c r="AX156" i="13"/>
  <c r="AX158" i="13" s="1"/>
  <c r="AX156" i="14"/>
  <c r="AQ136" i="13"/>
  <c r="AQ136" i="14"/>
  <c r="AU137" i="13"/>
  <c r="AU137" i="14"/>
  <c r="AT136" i="14"/>
  <c r="AT136" i="13"/>
  <c r="AP68" i="13"/>
  <c r="AP68" i="14"/>
  <c r="AX67" i="13"/>
  <c r="AX67" i="14"/>
  <c r="AX136" i="14"/>
  <c r="AX136" i="13"/>
  <c r="AT137" i="14"/>
  <c r="AT137" i="13"/>
  <c r="S409" i="18"/>
  <c r="G245" i="44"/>
  <c r="H2" i="17"/>
  <c r="F175" i="17"/>
  <c r="F38" i="18"/>
  <c r="F45" i="18" s="1"/>
  <c r="K70" i="13"/>
  <c r="E251" i="18"/>
  <c r="E258" i="18" s="1"/>
  <c r="G222" i="44"/>
  <c r="S222" i="44" s="1"/>
  <c r="S229" i="44" s="1"/>
  <c r="J111" i="14"/>
  <c r="F229" i="18"/>
  <c r="F236" i="18" s="1"/>
  <c r="G252" i="44"/>
  <c r="E205" i="18"/>
  <c r="E212" i="18" s="1"/>
  <c r="K70" i="14"/>
  <c r="E38" i="18"/>
  <c r="E45" i="18" s="1"/>
  <c r="F420" i="44"/>
  <c r="G60" i="44"/>
  <c r="S60" i="44" s="1"/>
  <c r="S67" i="44" s="1"/>
  <c r="E69" i="44"/>
  <c r="E67" i="44"/>
  <c r="S220" i="44"/>
  <c r="S227" i="44" s="1"/>
  <c r="G227" i="44"/>
  <c r="G223" i="44"/>
  <c r="G221" i="44"/>
  <c r="E228" i="44"/>
  <c r="S62" i="44"/>
  <c r="S69" i="44" s="1"/>
  <c r="G69" i="44"/>
  <c r="G61" i="44"/>
  <c r="G205" i="44"/>
  <c r="S198" i="44"/>
  <c r="S205" i="44" s="1"/>
  <c r="AT78" i="11"/>
  <c r="K149" i="44"/>
  <c r="H148" i="44"/>
  <c r="J149" i="44"/>
  <c r="P129" i="11"/>
  <c r="Z77" i="13"/>
  <c r="I129" i="11"/>
  <c r="W129" i="11"/>
  <c r="J129" i="11"/>
  <c r="X129" i="11"/>
  <c r="P44" i="45" s="1"/>
  <c r="P51" i="45" s="1"/>
  <c r="AD77" i="14"/>
  <c r="AD77" i="13"/>
  <c r="Q129" i="11"/>
  <c r="K44" i="45" s="1"/>
  <c r="K51" i="45" s="1"/>
  <c r="O129" i="11"/>
  <c r="U129" i="11"/>
  <c r="Y129" i="11"/>
  <c r="V129" i="11"/>
  <c r="Z77" i="14"/>
  <c r="R77" i="13"/>
  <c r="N129" i="11"/>
  <c r="R77" i="14"/>
  <c r="G129" i="11"/>
  <c r="C44" i="45" s="1"/>
  <c r="C51" i="45" s="1"/>
  <c r="K77" i="13"/>
  <c r="K77" i="14"/>
  <c r="AE78" i="11"/>
  <c r="P142" i="23"/>
  <c r="M142" i="23"/>
  <c r="J142" i="23"/>
  <c r="R142" i="23"/>
  <c r="G84" i="44"/>
  <c r="C91" i="44"/>
  <c r="D256" i="44"/>
  <c r="G256" i="44" s="1"/>
  <c r="AD129" i="14"/>
  <c r="T129" i="14"/>
  <c r="M129" i="14"/>
  <c r="S408" i="18"/>
  <c r="I250" i="44"/>
  <c r="G249" i="44"/>
  <c r="L256" i="44"/>
  <c r="J250" i="44"/>
  <c r="L249" i="44"/>
  <c r="Z72" i="14"/>
  <c r="S54" i="21"/>
  <c r="AN73" i="13"/>
  <c r="K141" i="14"/>
  <c r="R141" i="14"/>
  <c r="P35" i="44"/>
  <c r="P42" i="44" s="1"/>
  <c r="P147" i="44" s="1"/>
  <c r="X67" i="13"/>
  <c r="O35" i="44"/>
  <c r="O42" i="44" s="1"/>
  <c r="O147" i="44" s="1"/>
  <c r="W67" i="13"/>
  <c r="N35" i="44"/>
  <c r="N42" i="44" s="1"/>
  <c r="N147" i="44" s="1"/>
  <c r="V67" i="13"/>
  <c r="M35" i="44"/>
  <c r="M41" i="44" s="1"/>
  <c r="U67" i="13"/>
  <c r="K35" i="44"/>
  <c r="K42" i="44" s="1"/>
  <c r="K147" i="44" s="1"/>
  <c r="Q67" i="13"/>
  <c r="Q73" i="13" s="1"/>
  <c r="J35" i="44"/>
  <c r="J42" i="44" s="1"/>
  <c r="J147" i="44" s="1"/>
  <c r="P67" i="13"/>
  <c r="P73" i="13" s="1"/>
  <c r="I35" i="44"/>
  <c r="I42" i="44" s="1"/>
  <c r="I147" i="44" s="1"/>
  <c r="O67" i="13"/>
  <c r="O73" i="13" s="1"/>
  <c r="F35" i="44"/>
  <c r="F42" i="44" s="1"/>
  <c r="F147" i="44" s="1"/>
  <c r="J67" i="13"/>
  <c r="J73" i="13" s="1"/>
  <c r="E35" i="44"/>
  <c r="E42" i="44" s="1"/>
  <c r="I67" i="13"/>
  <c r="I73" i="13" s="1"/>
  <c r="D35" i="44"/>
  <c r="D42" i="44" s="1"/>
  <c r="H67" i="13"/>
  <c r="AN73" i="14"/>
  <c r="G73" i="14"/>
  <c r="AR73" i="13"/>
  <c r="S68" i="21"/>
  <c r="AB151" i="13"/>
  <c r="AB159" i="13" s="1"/>
  <c r="Z159" i="13"/>
  <c r="Z160" i="13" s="1"/>
  <c r="T151" i="13"/>
  <c r="T159" i="13" s="1"/>
  <c r="R159" i="13"/>
  <c r="R160" i="13" s="1"/>
  <c r="H113" i="17"/>
  <c r="H113" i="45"/>
  <c r="G105" i="21"/>
  <c r="G148" i="21" s="1"/>
  <c r="M159" i="13"/>
  <c r="K159" i="13"/>
  <c r="C106" i="44"/>
  <c r="C107" i="44"/>
  <c r="C19" i="21"/>
  <c r="C110" i="45"/>
  <c r="C113" i="45" s="1"/>
  <c r="C110" i="17"/>
  <c r="J109" i="44"/>
  <c r="J151" i="44" s="1"/>
  <c r="J111" i="44"/>
  <c r="J110" i="44"/>
  <c r="H136" i="11"/>
  <c r="D68" i="45" s="1"/>
  <c r="D75" i="45" s="1"/>
  <c r="G248" i="44"/>
  <c r="I136" i="11"/>
  <c r="E68" i="45" s="1"/>
  <c r="E75" i="45" s="1"/>
  <c r="L85" i="44"/>
  <c r="L86" i="44"/>
  <c r="L89" i="44"/>
  <c r="G86" i="18"/>
  <c r="L88" i="44"/>
  <c r="I90" i="44"/>
  <c r="L255" i="44"/>
  <c r="L87" i="44"/>
  <c r="V136" i="11"/>
  <c r="N68" i="45" s="1"/>
  <c r="N75" i="45" s="1"/>
  <c r="H90" i="44"/>
  <c r="G255" i="44"/>
  <c r="L248" i="44"/>
  <c r="L92" i="44"/>
  <c r="L96" i="44"/>
  <c r="L94" i="44"/>
  <c r="J136" i="11"/>
  <c r="F68" i="45" s="1"/>
  <c r="F75" i="45" s="1"/>
  <c r="J134" i="11"/>
  <c r="F66" i="45" s="1"/>
  <c r="F73" i="45" s="1"/>
  <c r="N135" i="11"/>
  <c r="H67" i="45" s="1"/>
  <c r="H74" i="45" s="1"/>
  <c r="H250" i="44"/>
  <c r="X136" i="11"/>
  <c r="P68" i="45" s="1"/>
  <c r="P75" i="45" s="1"/>
  <c r="U135" i="11"/>
  <c r="M67" i="45" s="1"/>
  <c r="M74" i="45" s="1"/>
  <c r="L93" i="44"/>
  <c r="L95" i="44"/>
  <c r="V134" i="11"/>
  <c r="N66" i="45" s="1"/>
  <c r="N73" i="45" s="1"/>
  <c r="H134" i="11"/>
  <c r="D66" i="45" s="1"/>
  <c r="D73" i="45" s="1"/>
  <c r="I134" i="11"/>
  <c r="E66" i="45" s="1"/>
  <c r="E73" i="45" s="1"/>
  <c r="M89" i="14"/>
  <c r="M118" i="14" s="1"/>
  <c r="K118" i="14"/>
  <c r="O135" i="11"/>
  <c r="I67" i="45" s="1"/>
  <c r="I74" i="45" s="1"/>
  <c r="AD118" i="14"/>
  <c r="M86" i="14"/>
  <c r="M117" i="14" s="1"/>
  <c r="K117" i="14"/>
  <c r="M82" i="14"/>
  <c r="M116" i="14" s="1"/>
  <c r="K116" i="14"/>
  <c r="J135" i="11"/>
  <c r="F67" i="45" s="1"/>
  <c r="F74" i="45" s="1"/>
  <c r="Y134" i="11"/>
  <c r="Q66" i="45" s="1"/>
  <c r="Q73" i="45" s="1"/>
  <c r="M81" i="14"/>
  <c r="M115" i="14" s="1"/>
  <c r="K115" i="14"/>
  <c r="R249" i="44"/>
  <c r="P250" i="44"/>
  <c r="G261" i="18"/>
  <c r="C250" i="44"/>
  <c r="C251" i="44"/>
  <c r="G251" i="44" s="1"/>
  <c r="H257" i="44"/>
  <c r="H259" i="44"/>
  <c r="H258" i="44"/>
  <c r="C225" i="44"/>
  <c r="D225" i="44"/>
  <c r="H225" i="44"/>
  <c r="L225" i="44" s="1"/>
  <c r="E231" i="44"/>
  <c r="E421" i="44" s="1"/>
  <c r="E226" i="44"/>
  <c r="G224" i="44"/>
  <c r="F226" i="44"/>
  <c r="F231" i="44"/>
  <c r="F421" i="44" s="1"/>
  <c r="G254" i="18"/>
  <c r="C202" i="18"/>
  <c r="C209" i="18" s="1"/>
  <c r="C196" i="44"/>
  <c r="G80" i="14"/>
  <c r="H202" i="18"/>
  <c r="H209" i="18" s="1"/>
  <c r="H196" i="44"/>
  <c r="F257" i="44"/>
  <c r="E250" i="44"/>
  <c r="H135" i="11"/>
  <c r="D67" i="45" s="1"/>
  <c r="O134" i="11"/>
  <c r="I66" i="45" s="1"/>
  <c r="I73" i="45" s="1"/>
  <c r="O136" i="11"/>
  <c r="I68" i="45" s="1"/>
  <c r="I75" i="45" s="1"/>
  <c r="I42" i="45"/>
  <c r="I49" i="45" s="1"/>
  <c r="I42" i="17"/>
  <c r="I49" i="17" s="1"/>
  <c r="M89" i="13"/>
  <c r="M118" i="13" s="1"/>
  <c r="K118" i="13"/>
  <c r="N134" i="11"/>
  <c r="H66" i="45" s="1"/>
  <c r="H73" i="45" s="1"/>
  <c r="I135" i="11"/>
  <c r="E67" i="45" s="1"/>
  <c r="E74" i="45" s="1"/>
  <c r="F42" i="45"/>
  <c r="F49" i="45" s="1"/>
  <c r="F42" i="17"/>
  <c r="F49" i="17" s="1"/>
  <c r="M86" i="13"/>
  <c r="M117" i="13" s="1"/>
  <c r="K117" i="13"/>
  <c r="N136" i="11"/>
  <c r="H68" i="45" s="1"/>
  <c r="H75" i="45" s="1"/>
  <c r="E42" i="45"/>
  <c r="E49" i="45" s="1"/>
  <c r="E42" i="17"/>
  <c r="E49" i="17" s="1"/>
  <c r="F90" i="44"/>
  <c r="G94" i="44"/>
  <c r="C42" i="45"/>
  <c r="C42" i="17"/>
  <c r="G84" i="18"/>
  <c r="D90" i="44"/>
  <c r="G87" i="44"/>
  <c r="G93" i="44"/>
  <c r="G92" i="44"/>
  <c r="U134" i="11"/>
  <c r="M66" i="45" s="1"/>
  <c r="M73" i="45" s="1"/>
  <c r="H42" i="45"/>
  <c r="H49" i="45" s="1"/>
  <c r="H42" i="17"/>
  <c r="H49" i="17" s="1"/>
  <c r="G85" i="18"/>
  <c r="G86" i="44"/>
  <c r="G85" i="44"/>
  <c r="C89" i="17"/>
  <c r="C89" i="45"/>
  <c r="H99" i="44"/>
  <c r="H98" i="44"/>
  <c r="H97" i="44"/>
  <c r="H89" i="17"/>
  <c r="H89" i="45"/>
  <c r="F97" i="44"/>
  <c r="F98" i="44"/>
  <c r="F99" i="44"/>
  <c r="D99" i="44"/>
  <c r="D98" i="44"/>
  <c r="D97" i="44"/>
  <c r="C64" i="44"/>
  <c r="H64" i="44"/>
  <c r="L64" i="44" s="1"/>
  <c r="L65" i="44" s="1"/>
  <c r="D65" i="44"/>
  <c r="D70" i="44"/>
  <c r="I112" i="13"/>
  <c r="E63" i="44"/>
  <c r="F65" i="44"/>
  <c r="F70" i="44"/>
  <c r="M84" i="13"/>
  <c r="M116" i="13" s="1"/>
  <c r="K116" i="13"/>
  <c r="E72" i="45"/>
  <c r="F72" i="45"/>
  <c r="H72" i="45"/>
  <c r="D72" i="45"/>
  <c r="D37" i="18"/>
  <c r="D44" i="18" s="1"/>
  <c r="D37" i="44"/>
  <c r="F37" i="18"/>
  <c r="F44" i="18" s="1"/>
  <c r="F37" i="44"/>
  <c r="F44" i="44" s="1"/>
  <c r="E37" i="18"/>
  <c r="E44" i="18" s="1"/>
  <c r="E37" i="44"/>
  <c r="E44" i="44" s="1"/>
  <c r="H43" i="45"/>
  <c r="H50" i="45" s="1"/>
  <c r="H43" i="17"/>
  <c r="D43" i="45"/>
  <c r="D50" i="45" s="1"/>
  <c r="D43" i="17"/>
  <c r="E43" i="45"/>
  <c r="E50" i="45" s="1"/>
  <c r="E43" i="17"/>
  <c r="C50" i="45"/>
  <c r="I43" i="45"/>
  <c r="I50" i="45" s="1"/>
  <c r="I43" i="17"/>
  <c r="F43" i="45"/>
  <c r="F50" i="45" s="1"/>
  <c r="F43" i="17"/>
  <c r="I37" i="18"/>
  <c r="I44" i="18" s="1"/>
  <c r="I37" i="44"/>
  <c r="I44" i="44" s="1"/>
  <c r="H35" i="44"/>
  <c r="N80" i="13"/>
  <c r="C35" i="44"/>
  <c r="G80" i="13"/>
  <c r="H41" i="45"/>
  <c r="L41" i="45" s="1"/>
  <c r="H41" i="17"/>
  <c r="I22" i="44"/>
  <c r="H22" i="44"/>
  <c r="P136" i="11"/>
  <c r="J68" i="45" s="1"/>
  <c r="J75" i="45" s="1"/>
  <c r="L87" i="18"/>
  <c r="L86" i="18"/>
  <c r="R256" i="44"/>
  <c r="M255" i="44"/>
  <c r="R255" i="44" s="1"/>
  <c r="R248" i="44"/>
  <c r="R247" i="44"/>
  <c r="S247" i="44" s="1"/>
  <c r="R254" i="44"/>
  <c r="S254" i="44" s="1"/>
  <c r="R253" i="44"/>
  <c r="R246" i="44"/>
  <c r="P258" i="44"/>
  <c r="P257" i="44"/>
  <c r="P259" i="44"/>
  <c r="N251" i="44"/>
  <c r="M250" i="44"/>
  <c r="R244" i="44"/>
  <c r="S244" i="44" s="1"/>
  <c r="M251" i="44"/>
  <c r="Q225" i="44"/>
  <c r="P232" i="44"/>
  <c r="P421" i="44" s="1"/>
  <c r="P226" i="44"/>
  <c r="O225" i="44"/>
  <c r="N225" i="44"/>
  <c r="M225" i="44"/>
  <c r="AB90" i="14"/>
  <c r="Z118" i="14"/>
  <c r="Z117" i="14"/>
  <c r="AB82" i="14"/>
  <c r="AB116" i="14" s="1"/>
  <c r="Z116" i="14"/>
  <c r="Q202" i="18"/>
  <c r="Q209" i="18" s="1"/>
  <c r="Q196" i="44"/>
  <c r="P202" i="18"/>
  <c r="P209" i="18" s="1"/>
  <c r="P196" i="44"/>
  <c r="O202" i="18"/>
  <c r="O209" i="18" s="1"/>
  <c r="O196" i="44"/>
  <c r="N202" i="18"/>
  <c r="N209" i="18" s="1"/>
  <c r="N196" i="44"/>
  <c r="M202" i="18"/>
  <c r="M209" i="18" s="1"/>
  <c r="M196" i="44"/>
  <c r="T81" i="14"/>
  <c r="T115" i="14" s="1"/>
  <c r="R115" i="14"/>
  <c r="T82" i="14"/>
  <c r="T116" i="14" s="1"/>
  <c r="R116" i="14"/>
  <c r="T86" i="14"/>
  <c r="T117" i="14" s="1"/>
  <c r="R117" i="14"/>
  <c r="T89" i="14"/>
  <c r="T118" i="14" s="1"/>
  <c r="R118" i="14"/>
  <c r="P90" i="44"/>
  <c r="V135" i="11"/>
  <c r="N67" i="45" s="1"/>
  <c r="N74" i="45" s="1"/>
  <c r="M101" i="45"/>
  <c r="M100" i="45"/>
  <c r="M95" i="44"/>
  <c r="M153" i="44" s="1"/>
  <c r="M99" i="45"/>
  <c r="M94" i="44"/>
  <c r="M98" i="45"/>
  <c r="M93" i="44"/>
  <c r="M90" i="44"/>
  <c r="P90" i="17"/>
  <c r="P97" i="17" s="1"/>
  <c r="P90" i="45"/>
  <c r="P97" i="45" s="1"/>
  <c r="M90" i="17"/>
  <c r="M97" i="17" s="1"/>
  <c r="M90" i="45"/>
  <c r="M92" i="44"/>
  <c r="P89" i="17"/>
  <c r="P89" i="45"/>
  <c r="P98" i="44"/>
  <c r="P97" i="44"/>
  <c r="P99" i="44"/>
  <c r="M89" i="17"/>
  <c r="M89" i="45"/>
  <c r="Q64" i="44"/>
  <c r="P64" i="44"/>
  <c r="O64" i="44"/>
  <c r="N64" i="44"/>
  <c r="M64" i="44"/>
  <c r="Y136" i="11"/>
  <c r="Q68" i="45" s="1"/>
  <c r="Q75" i="45" s="1"/>
  <c r="W136" i="11"/>
  <c r="O68" i="45" s="1"/>
  <c r="O75" i="45" s="1"/>
  <c r="U136" i="11"/>
  <c r="M68" i="45" s="1"/>
  <c r="M75" i="45" s="1"/>
  <c r="Z118" i="13"/>
  <c r="W135" i="11"/>
  <c r="O67" i="45" s="1"/>
  <c r="O74" i="45" s="1"/>
  <c r="Y135" i="11"/>
  <c r="Q67" i="45" s="1"/>
  <c r="Q74" i="45" s="1"/>
  <c r="X135" i="11"/>
  <c r="P67" i="45" s="1"/>
  <c r="P74" i="45" s="1"/>
  <c r="Z117" i="13"/>
  <c r="X134" i="11"/>
  <c r="P66" i="45" s="1"/>
  <c r="P73" i="45" s="1"/>
  <c r="W134" i="11"/>
  <c r="O66" i="45" s="1"/>
  <c r="O73" i="45" s="1"/>
  <c r="AB82" i="13"/>
  <c r="AB116" i="13" s="1"/>
  <c r="Z116" i="13"/>
  <c r="Q72" i="45"/>
  <c r="P72" i="45"/>
  <c r="O72" i="45"/>
  <c r="N72" i="45"/>
  <c r="R65" i="45"/>
  <c r="M72" i="45"/>
  <c r="Q43" i="45"/>
  <c r="Q50" i="45" s="1"/>
  <c r="Q43" i="17"/>
  <c r="Q37" i="18"/>
  <c r="Q44" i="18" s="1"/>
  <c r="Q37" i="44"/>
  <c r="Q44" i="44" s="1"/>
  <c r="P37" i="18"/>
  <c r="P44" i="18" s="1"/>
  <c r="P37" i="44"/>
  <c r="P44" i="44" s="1"/>
  <c r="P43" i="45"/>
  <c r="P50" i="45" s="1"/>
  <c r="P43" i="17"/>
  <c r="O43" i="45"/>
  <c r="O50" i="45" s="1"/>
  <c r="O43" i="17"/>
  <c r="O37" i="18"/>
  <c r="O44" i="18" s="1"/>
  <c r="O37" i="44"/>
  <c r="O44" i="44" s="1"/>
  <c r="N37" i="18"/>
  <c r="N44" i="18" s="1"/>
  <c r="N37" i="44"/>
  <c r="N44" i="44" s="1"/>
  <c r="N43" i="45"/>
  <c r="N50" i="45" s="1"/>
  <c r="N43" i="17"/>
  <c r="M44" i="44"/>
  <c r="M43" i="45"/>
  <c r="M43" i="17"/>
  <c r="Q41" i="45"/>
  <c r="Q41" i="17"/>
  <c r="Q35" i="44"/>
  <c r="Y80" i="13"/>
  <c r="P41" i="45"/>
  <c r="P41" i="17"/>
  <c r="O41" i="45"/>
  <c r="O41" i="17"/>
  <c r="N41" i="45"/>
  <c r="N41" i="17"/>
  <c r="M41" i="45"/>
  <c r="M41" i="17"/>
  <c r="Q22" i="44"/>
  <c r="P22" i="44"/>
  <c r="O22" i="44"/>
  <c r="N22" i="44"/>
  <c r="R19" i="44"/>
  <c r="M22" i="44"/>
  <c r="M10" i="44"/>
  <c r="P135" i="11"/>
  <c r="J67" i="45" s="1"/>
  <c r="J74" i="45" s="1"/>
  <c r="Q135" i="11"/>
  <c r="K67" i="45" s="1"/>
  <c r="K74" i="45" s="1"/>
  <c r="Q134" i="11"/>
  <c r="K66" i="45" s="1"/>
  <c r="K73" i="45" s="1"/>
  <c r="T86" i="13"/>
  <c r="T117" i="13" s="1"/>
  <c r="R117" i="13"/>
  <c r="T82" i="13"/>
  <c r="T116" i="13" s="1"/>
  <c r="R116" i="13"/>
  <c r="Q136" i="11"/>
  <c r="K68" i="45" s="1"/>
  <c r="K75" i="45" s="1"/>
  <c r="P134" i="11"/>
  <c r="J66" i="45" s="1"/>
  <c r="T89" i="13"/>
  <c r="T118" i="13" s="1"/>
  <c r="R118" i="13"/>
  <c r="J42" i="45"/>
  <c r="J42" i="17"/>
  <c r="J49" i="17" s="1"/>
  <c r="J37" i="18"/>
  <c r="J44" i="18" s="1"/>
  <c r="J37" i="44"/>
  <c r="K37" i="18"/>
  <c r="K44" i="18" s="1"/>
  <c r="K37" i="44"/>
  <c r="K44" i="44" s="1"/>
  <c r="K42" i="45"/>
  <c r="K49" i="45" s="1"/>
  <c r="K42" i="17"/>
  <c r="K49" i="17" s="1"/>
  <c r="K43" i="45"/>
  <c r="K50" i="45" s="1"/>
  <c r="K43" i="17"/>
  <c r="J43" i="45"/>
  <c r="J43" i="17"/>
  <c r="K22" i="44"/>
  <c r="L19" i="44"/>
  <c r="J22" i="44"/>
  <c r="K94" i="18"/>
  <c r="K151" i="18" s="1"/>
  <c r="L85" i="18"/>
  <c r="E89" i="17"/>
  <c r="E89" i="45"/>
  <c r="G90" i="45"/>
  <c r="D97" i="45"/>
  <c r="G97" i="45" s="1"/>
  <c r="D48" i="45"/>
  <c r="F48" i="45"/>
  <c r="I232" i="44"/>
  <c r="I421" i="44" s="1"/>
  <c r="I226" i="44"/>
  <c r="K250" i="44"/>
  <c r="J259" i="44"/>
  <c r="J257" i="44"/>
  <c r="J258" i="44"/>
  <c r="L253" i="44"/>
  <c r="G93" i="45"/>
  <c r="D100" i="45"/>
  <c r="G100" i="45" s="1"/>
  <c r="G91" i="45"/>
  <c r="D98" i="45"/>
  <c r="G92" i="45"/>
  <c r="D99" i="45"/>
  <c r="G99" i="45" s="1"/>
  <c r="K232" i="44"/>
  <c r="K421" i="44" s="1"/>
  <c r="K226" i="44"/>
  <c r="J232" i="44"/>
  <c r="J421" i="44" s="1"/>
  <c r="J226" i="44"/>
  <c r="F203" i="44"/>
  <c r="F419" i="44" s="1"/>
  <c r="F202" i="44"/>
  <c r="J203" i="44"/>
  <c r="J419" i="44" s="1"/>
  <c r="J202" i="44"/>
  <c r="D203" i="44"/>
  <c r="D419" i="44" s="1"/>
  <c r="D202" i="44"/>
  <c r="G246" i="44"/>
  <c r="F250" i="44"/>
  <c r="F89" i="17"/>
  <c r="F89" i="45"/>
  <c r="G94" i="45"/>
  <c r="D101" i="45"/>
  <c r="G101" i="45" s="1"/>
  <c r="E48" i="45"/>
  <c r="E257" i="44"/>
  <c r="E259" i="44"/>
  <c r="E258" i="44"/>
  <c r="G253" i="44"/>
  <c r="F258" i="44"/>
  <c r="F259" i="44"/>
  <c r="D89" i="17"/>
  <c r="D89" i="45"/>
  <c r="I202" i="44"/>
  <c r="I203" i="44"/>
  <c r="I419" i="44" s="1"/>
  <c r="E203" i="44"/>
  <c r="K202" i="44"/>
  <c r="K203" i="44"/>
  <c r="K419" i="44" s="1"/>
  <c r="K258" i="44"/>
  <c r="K257" i="44"/>
  <c r="K259" i="44"/>
  <c r="I257" i="44"/>
  <c r="L251" i="44"/>
  <c r="I258" i="44"/>
  <c r="I259" i="44"/>
  <c r="L246" i="44"/>
  <c r="I72" i="45"/>
  <c r="L65" i="45"/>
  <c r="J96" i="45"/>
  <c r="J95" i="45"/>
  <c r="I89" i="17"/>
  <c r="I89" i="45"/>
  <c r="J72" i="45"/>
  <c r="J98" i="45"/>
  <c r="L98" i="45" s="1"/>
  <c r="L91" i="45"/>
  <c r="J48" i="45"/>
  <c r="K89" i="17"/>
  <c r="K89" i="45"/>
  <c r="K72" i="45"/>
  <c r="J100" i="45"/>
  <c r="L100" i="45" s="1"/>
  <c r="L93" i="45"/>
  <c r="L94" i="45"/>
  <c r="J101" i="45"/>
  <c r="L101" i="45" s="1"/>
  <c r="K48" i="45"/>
  <c r="I48" i="45"/>
  <c r="J99" i="45"/>
  <c r="L99" i="45" s="1"/>
  <c r="L92" i="45"/>
  <c r="J97" i="45"/>
  <c r="L97" i="45" s="1"/>
  <c r="L90" i="45"/>
  <c r="O107" i="44"/>
  <c r="O106" i="44"/>
  <c r="N106" i="44"/>
  <c r="N107" i="44"/>
  <c r="Q107" i="44"/>
  <c r="Q106" i="44"/>
  <c r="I106" i="44"/>
  <c r="I107" i="44"/>
  <c r="J99" i="44"/>
  <c r="J97" i="44"/>
  <c r="J98" i="44"/>
  <c r="E106" i="44"/>
  <c r="E107" i="44"/>
  <c r="G104" i="44"/>
  <c r="G106" i="44" s="1"/>
  <c r="D106" i="44"/>
  <c r="D107" i="44"/>
  <c r="K65" i="44"/>
  <c r="J65" i="44"/>
  <c r="L66" i="44"/>
  <c r="I99" i="44"/>
  <c r="I98" i="44"/>
  <c r="I97" i="44"/>
  <c r="L91" i="44"/>
  <c r="I71" i="44"/>
  <c r="K107" i="44"/>
  <c r="K106" i="44"/>
  <c r="P106" i="44"/>
  <c r="P107" i="44"/>
  <c r="K72" i="44"/>
  <c r="K73" i="44"/>
  <c r="K74" i="44"/>
  <c r="J74" i="44"/>
  <c r="J72" i="44"/>
  <c r="J73" i="44"/>
  <c r="K98" i="44"/>
  <c r="K99" i="44"/>
  <c r="K97" i="44"/>
  <c r="F106" i="44"/>
  <c r="F107" i="44"/>
  <c r="M107" i="44"/>
  <c r="R104" i="44"/>
  <c r="M106" i="44"/>
  <c r="L104" i="44"/>
  <c r="L106" i="44" s="1"/>
  <c r="H107" i="44"/>
  <c r="H106" i="44"/>
  <c r="D41" i="17"/>
  <c r="D48" i="17" s="1"/>
  <c r="F41" i="17"/>
  <c r="J41" i="17"/>
  <c r="J48" i="17" s="1"/>
  <c r="K41" i="17"/>
  <c r="K48" i="17" s="1"/>
  <c r="I41" i="17"/>
  <c r="I48" i="17" s="1"/>
  <c r="E41" i="17"/>
  <c r="E48" i="17" s="1"/>
  <c r="E252" i="18"/>
  <c r="E259" i="18" s="1"/>
  <c r="E430" i="18" s="1"/>
  <c r="F202" i="18"/>
  <c r="F209" i="18" s="1"/>
  <c r="J202" i="18"/>
  <c r="J209" i="18" s="1"/>
  <c r="D202" i="18"/>
  <c r="D209" i="18" s="1"/>
  <c r="Q80" i="13"/>
  <c r="AD117" i="14"/>
  <c r="AD116" i="14"/>
  <c r="T81" i="13"/>
  <c r="T115" i="13" s="1"/>
  <c r="R115" i="13"/>
  <c r="K252" i="18"/>
  <c r="K259" i="18" s="1"/>
  <c r="K430" i="18" s="1"/>
  <c r="F252" i="18"/>
  <c r="F259" i="18" s="1"/>
  <c r="F430" i="18" s="1"/>
  <c r="I202" i="18"/>
  <c r="I209" i="18" s="1"/>
  <c r="E202" i="18"/>
  <c r="E209" i="18" s="1"/>
  <c r="K202" i="18"/>
  <c r="K209" i="18" s="1"/>
  <c r="O80" i="13"/>
  <c r="J106" i="18"/>
  <c r="K103" i="18"/>
  <c r="K106" i="18" s="1"/>
  <c r="P103" i="18"/>
  <c r="P105" i="18" s="1"/>
  <c r="E105" i="18"/>
  <c r="D106" i="18"/>
  <c r="F105" i="18"/>
  <c r="M103" i="18"/>
  <c r="M106" i="18" s="1"/>
  <c r="H103" i="18"/>
  <c r="H106" i="18" s="1"/>
  <c r="O103" i="18"/>
  <c r="O106" i="18" s="1"/>
  <c r="N103" i="18"/>
  <c r="N105" i="18" s="1"/>
  <c r="Q103" i="18"/>
  <c r="Q106" i="18" s="1"/>
  <c r="I103" i="18"/>
  <c r="I106" i="18" s="1"/>
  <c r="S91" i="23"/>
  <c r="G44" i="11"/>
  <c r="M49" i="14"/>
  <c r="AB43" i="14"/>
  <c r="AB76" i="14" s="1"/>
  <c r="Z76" i="14"/>
  <c r="T43" i="14"/>
  <c r="T76" i="14" s="1"/>
  <c r="R76" i="14"/>
  <c r="M43" i="14"/>
  <c r="M76" i="14" s="1"/>
  <c r="K76" i="14"/>
  <c r="M43" i="13"/>
  <c r="M76" i="13" s="1"/>
  <c r="K76" i="13"/>
  <c r="P231" i="18"/>
  <c r="P238" i="18" s="1"/>
  <c r="O108" i="14"/>
  <c r="J231" i="18"/>
  <c r="J238" i="18" s="1"/>
  <c r="AD149" i="11"/>
  <c r="AB48" i="13"/>
  <c r="T48" i="13"/>
  <c r="T77" i="13" s="1"/>
  <c r="T48" i="14"/>
  <c r="T77" i="14" s="1"/>
  <c r="M48" i="13"/>
  <c r="M77" i="13" s="1"/>
  <c r="M48" i="14"/>
  <c r="P137" i="11"/>
  <c r="S80" i="14"/>
  <c r="L37" i="14"/>
  <c r="AD36" i="13"/>
  <c r="AA37" i="14"/>
  <c r="AD36" i="14"/>
  <c r="AA80" i="14"/>
  <c r="S37" i="14"/>
  <c r="S37" i="13"/>
  <c r="L37" i="13"/>
  <c r="AA37" i="13"/>
  <c r="G137" i="11"/>
  <c r="C69" i="45" s="1"/>
  <c r="W137" i="11"/>
  <c r="O69" i="45" s="1"/>
  <c r="O76" i="45" s="1"/>
  <c r="Z119" i="13"/>
  <c r="Y137" i="11"/>
  <c r="X137" i="11"/>
  <c r="P69" i="45" s="1"/>
  <c r="P76" i="45" s="1"/>
  <c r="V137" i="11"/>
  <c r="N69" i="45" s="1"/>
  <c r="N76" i="45" s="1"/>
  <c r="Z119" i="14"/>
  <c r="U137" i="11"/>
  <c r="M69" i="45" s="1"/>
  <c r="T93" i="13"/>
  <c r="T119" i="13" s="1"/>
  <c r="R119" i="13"/>
  <c r="Q137" i="11"/>
  <c r="O137" i="11"/>
  <c r="I69" i="45" s="1"/>
  <c r="I76" i="45" s="1"/>
  <c r="N137" i="11"/>
  <c r="H69" i="45" s="1"/>
  <c r="H76" i="45" s="1"/>
  <c r="T93" i="14"/>
  <c r="T119" i="14" s="1"/>
  <c r="R119" i="14"/>
  <c r="M93" i="13"/>
  <c r="M119" i="13" s="1"/>
  <c r="K119" i="13"/>
  <c r="J137" i="11"/>
  <c r="F69" i="45" s="1"/>
  <c r="F76" i="45" s="1"/>
  <c r="I137" i="11"/>
  <c r="E69" i="45" s="1"/>
  <c r="E76" i="45" s="1"/>
  <c r="H137" i="11"/>
  <c r="D69" i="45" s="1"/>
  <c r="D76" i="45" s="1"/>
  <c r="M93" i="14"/>
  <c r="M119" i="14" s="1"/>
  <c r="K119" i="14"/>
  <c r="F192" i="21"/>
  <c r="J192" i="21"/>
  <c r="D22" i="21"/>
  <c r="I22" i="21"/>
  <c r="I108" i="21" s="1"/>
  <c r="J22" i="21"/>
  <c r="J108" i="21" s="1"/>
  <c r="C22" i="21"/>
  <c r="F22" i="21"/>
  <c r="AD122" i="11"/>
  <c r="L80" i="13"/>
  <c r="K74" i="14"/>
  <c r="M74" i="14" s="1"/>
  <c r="Z74" i="14"/>
  <c r="AB74" i="14" s="1"/>
  <c r="R74" i="14"/>
  <c r="T74" i="14" s="1"/>
  <c r="M129" i="13"/>
  <c r="H35" i="18"/>
  <c r="H42" i="18" s="1"/>
  <c r="M35" i="18"/>
  <c r="M42" i="18" s="1"/>
  <c r="U80" i="13"/>
  <c r="N35" i="18"/>
  <c r="N42" i="18" s="1"/>
  <c r="V80" i="13"/>
  <c r="D35" i="18"/>
  <c r="D42" i="18" s="1"/>
  <c r="AD129" i="13"/>
  <c r="O35" i="18"/>
  <c r="O42" i="18" s="1"/>
  <c r="W80" i="13"/>
  <c r="E35" i="18"/>
  <c r="E42" i="18" s="1"/>
  <c r="I80" i="13"/>
  <c r="P35" i="18"/>
  <c r="P42" i="18" s="1"/>
  <c r="X80" i="13"/>
  <c r="I35" i="18"/>
  <c r="I42" i="18" s="1"/>
  <c r="Q35" i="18"/>
  <c r="Q42" i="18" s="1"/>
  <c r="J35" i="18"/>
  <c r="J42" i="18" s="1"/>
  <c r="P80" i="13"/>
  <c r="F35" i="18"/>
  <c r="F42" i="18" s="1"/>
  <c r="J80" i="13"/>
  <c r="K153" i="13"/>
  <c r="M150" i="13"/>
  <c r="M158" i="13" s="1"/>
  <c r="K35" i="18"/>
  <c r="K42" i="18" s="1"/>
  <c r="S80" i="13"/>
  <c r="AA80" i="13"/>
  <c r="Z153" i="13"/>
  <c r="AB150" i="13"/>
  <c r="AB158" i="13" s="1"/>
  <c r="R153" i="13"/>
  <c r="T150" i="13"/>
  <c r="T158" i="13" s="1"/>
  <c r="T126" i="13"/>
  <c r="T125" i="13"/>
  <c r="T127" i="13"/>
  <c r="H89" i="18"/>
  <c r="K76" i="11"/>
  <c r="M76" i="11" s="1"/>
  <c r="R136" i="14"/>
  <c r="R140" i="14"/>
  <c r="G250" i="18"/>
  <c r="R145" i="14"/>
  <c r="J149" i="14"/>
  <c r="K140" i="14"/>
  <c r="AC143" i="14"/>
  <c r="Z136" i="14"/>
  <c r="L251" i="18"/>
  <c r="AC148" i="14"/>
  <c r="K136" i="14"/>
  <c r="AC147" i="14"/>
  <c r="Z140" i="14"/>
  <c r="C256" i="18"/>
  <c r="K89" i="18"/>
  <c r="D89" i="18"/>
  <c r="L95" i="18"/>
  <c r="L84" i="18"/>
  <c r="L83" i="18"/>
  <c r="L88" i="18"/>
  <c r="F10" i="21"/>
  <c r="F96" i="21" s="1"/>
  <c r="F139" i="21" s="1"/>
  <c r="F93" i="17"/>
  <c r="K8" i="21"/>
  <c r="M91" i="17"/>
  <c r="F9" i="21"/>
  <c r="F95" i="21" s="1"/>
  <c r="F138" i="21" s="1"/>
  <c r="F92" i="17"/>
  <c r="F99" i="17" s="1"/>
  <c r="K10" i="21"/>
  <c r="M93" i="17"/>
  <c r="P146" i="11"/>
  <c r="J89" i="17"/>
  <c r="E9" i="21"/>
  <c r="E95" i="21" s="1"/>
  <c r="E138" i="21" s="1"/>
  <c r="E92" i="17"/>
  <c r="E99" i="17" s="1"/>
  <c r="G11" i="21"/>
  <c r="H94" i="17"/>
  <c r="D9" i="21"/>
  <c r="D95" i="21" s="1"/>
  <c r="D138" i="21" s="1"/>
  <c r="D92" i="17"/>
  <c r="E10" i="21"/>
  <c r="E96" i="21" s="1"/>
  <c r="E139" i="21" s="1"/>
  <c r="E93" i="17"/>
  <c r="I9" i="21"/>
  <c r="I95" i="21" s="1"/>
  <c r="I138" i="21" s="1"/>
  <c r="J92" i="17"/>
  <c r="J99" i="17" s="1"/>
  <c r="J8" i="21"/>
  <c r="J94" i="21" s="1"/>
  <c r="J137" i="21" s="1"/>
  <c r="K91" i="17"/>
  <c r="H10" i="21"/>
  <c r="H96" i="21" s="1"/>
  <c r="H139" i="21" s="1"/>
  <c r="I93" i="17"/>
  <c r="F11" i="21"/>
  <c r="F97" i="21" s="1"/>
  <c r="F140" i="21" s="1"/>
  <c r="F94" i="17"/>
  <c r="F101" i="17" s="1"/>
  <c r="E11" i="21"/>
  <c r="E97" i="21" s="1"/>
  <c r="E140" i="21" s="1"/>
  <c r="E94" i="17"/>
  <c r="E101" i="17" s="1"/>
  <c r="N257" i="18"/>
  <c r="H259" i="18"/>
  <c r="P256" i="18"/>
  <c r="P257" i="18"/>
  <c r="AC146" i="14"/>
  <c r="F257" i="18"/>
  <c r="M259" i="18"/>
  <c r="R252" i="18"/>
  <c r="M258" i="18"/>
  <c r="M262" i="18"/>
  <c r="R262" i="18" s="1"/>
  <c r="R255" i="18"/>
  <c r="D10" i="21"/>
  <c r="D96" i="21" s="1"/>
  <c r="D139" i="21" s="1"/>
  <c r="D93" i="17"/>
  <c r="D7" i="21"/>
  <c r="D90" i="17"/>
  <c r="D97" i="17" s="1"/>
  <c r="N11" i="21"/>
  <c r="N97" i="21" s="1"/>
  <c r="N140" i="21" s="1"/>
  <c r="P94" i="17"/>
  <c r="P101" i="17" s="1"/>
  <c r="G9" i="21"/>
  <c r="H92" i="17"/>
  <c r="C10" i="21"/>
  <c r="C93" i="17"/>
  <c r="J7" i="21"/>
  <c r="K90" i="17"/>
  <c r="K97" i="17" s="1"/>
  <c r="N9" i="21"/>
  <c r="N95" i="21" s="1"/>
  <c r="N138" i="21" s="1"/>
  <c r="P92" i="17"/>
  <c r="P99" i="17" s="1"/>
  <c r="C7" i="21"/>
  <c r="C93" i="21" s="1"/>
  <c r="C90" i="17"/>
  <c r="I11" i="21"/>
  <c r="I97" i="21" s="1"/>
  <c r="I140" i="21" s="1"/>
  <c r="J94" i="17"/>
  <c r="D11" i="21"/>
  <c r="D97" i="21" s="1"/>
  <c r="D140" i="21" s="1"/>
  <c r="D94" i="17"/>
  <c r="D101" i="17" s="1"/>
  <c r="H8" i="21"/>
  <c r="H94" i="21" s="1"/>
  <c r="H137" i="21" s="1"/>
  <c r="I91" i="17"/>
  <c r="D256" i="18"/>
  <c r="D257" i="18"/>
  <c r="C259" i="18"/>
  <c r="J89" i="18"/>
  <c r="M89" i="18"/>
  <c r="Q149" i="14"/>
  <c r="R149" i="14" s="1"/>
  <c r="H261" i="18"/>
  <c r="L254" i="18"/>
  <c r="I256" i="18"/>
  <c r="I257" i="18"/>
  <c r="G10" i="21"/>
  <c r="H93" i="17"/>
  <c r="F7" i="21"/>
  <c r="F90" i="17"/>
  <c r="F97" i="17" s="1"/>
  <c r="C11" i="21"/>
  <c r="C94" i="17"/>
  <c r="C8" i="21"/>
  <c r="C91" i="17"/>
  <c r="E8" i="21"/>
  <c r="E94" i="21" s="1"/>
  <c r="E137" i="21" s="1"/>
  <c r="E91" i="17"/>
  <c r="E7" i="21"/>
  <c r="E93" i="21" s="1"/>
  <c r="E136" i="21" s="1"/>
  <c r="E90" i="17"/>
  <c r="E97" i="17" s="1"/>
  <c r="H11" i="21"/>
  <c r="H97" i="21" s="1"/>
  <c r="H140" i="21" s="1"/>
  <c r="I94" i="17"/>
  <c r="N8" i="21"/>
  <c r="N94" i="21" s="1"/>
  <c r="N137" i="21" s="1"/>
  <c r="P91" i="17"/>
  <c r="C9" i="21"/>
  <c r="C92" i="17"/>
  <c r="C99" i="17" s="1"/>
  <c r="G8" i="21"/>
  <c r="H91" i="17"/>
  <c r="N10" i="21"/>
  <c r="N96" i="21" s="1"/>
  <c r="N139" i="21" s="1"/>
  <c r="P93" i="17"/>
  <c r="P183" i="17" s="1"/>
  <c r="K9" i="21"/>
  <c r="M92" i="17"/>
  <c r="H7" i="21"/>
  <c r="H93" i="21" s="1"/>
  <c r="H136" i="21" s="1"/>
  <c r="I90" i="17"/>
  <c r="I10" i="21"/>
  <c r="I96" i="21" s="1"/>
  <c r="I139" i="21" s="1"/>
  <c r="J93" i="17"/>
  <c r="I8" i="21"/>
  <c r="I94" i="21" s="1"/>
  <c r="I137" i="21" s="1"/>
  <c r="J91" i="17"/>
  <c r="L91" i="18"/>
  <c r="M261" i="18"/>
  <c r="R254" i="18"/>
  <c r="O257" i="18"/>
  <c r="K90" i="18"/>
  <c r="D90" i="18"/>
  <c r="K145" i="14"/>
  <c r="H260" i="18"/>
  <c r="L260" i="18" s="1"/>
  <c r="L253" i="18"/>
  <c r="J256" i="18"/>
  <c r="J257" i="18"/>
  <c r="M260" i="18"/>
  <c r="R260" i="18" s="1"/>
  <c r="R253" i="18"/>
  <c r="Q257" i="18"/>
  <c r="J90" i="18"/>
  <c r="H262" i="18"/>
  <c r="L262" i="18" s="1"/>
  <c r="L255" i="18"/>
  <c r="K257" i="18"/>
  <c r="I89" i="18"/>
  <c r="L258" i="18"/>
  <c r="I149" i="14"/>
  <c r="H9" i="21"/>
  <c r="H95" i="21" s="1"/>
  <c r="H138" i="21" s="1"/>
  <c r="I92" i="17"/>
  <c r="I99" i="17" s="1"/>
  <c r="G7" i="21"/>
  <c r="H90" i="17"/>
  <c r="H97" i="17" s="1"/>
  <c r="D8" i="21"/>
  <c r="D94" i="21" s="1"/>
  <c r="D137" i="21" s="1"/>
  <c r="D91" i="17"/>
  <c r="K11" i="21"/>
  <c r="M94" i="17"/>
  <c r="F8" i="21"/>
  <c r="F94" i="21" s="1"/>
  <c r="F137" i="21" s="1"/>
  <c r="F91" i="17"/>
  <c r="J9" i="21"/>
  <c r="J95" i="21" s="1"/>
  <c r="J138" i="21" s="1"/>
  <c r="K92" i="17"/>
  <c r="K99" i="17" s="1"/>
  <c r="I7" i="21"/>
  <c r="J90" i="17"/>
  <c r="J97" i="17" s="1"/>
  <c r="J10" i="21"/>
  <c r="J96" i="21" s="1"/>
  <c r="J139" i="21" s="1"/>
  <c r="K93" i="17"/>
  <c r="J11" i="21"/>
  <c r="J97" i="21" s="1"/>
  <c r="J140" i="21" s="1"/>
  <c r="K94" i="17"/>
  <c r="H257" i="18"/>
  <c r="L250" i="18"/>
  <c r="H256" i="18"/>
  <c r="C262" i="18"/>
  <c r="G262" i="18" s="1"/>
  <c r="G255" i="18"/>
  <c r="M95" i="18"/>
  <c r="C260" i="18"/>
  <c r="G260" i="18" s="1"/>
  <c r="G253" i="18"/>
  <c r="C258" i="18"/>
  <c r="P89" i="18"/>
  <c r="F89" i="18"/>
  <c r="M257" i="18"/>
  <c r="R250" i="18"/>
  <c r="M256" i="18"/>
  <c r="E257" i="18"/>
  <c r="C90" i="18"/>
  <c r="G83" i="18"/>
  <c r="I146" i="11"/>
  <c r="R140" i="13"/>
  <c r="R137" i="13"/>
  <c r="H90" i="18"/>
  <c r="K136" i="13"/>
  <c r="M90" i="18"/>
  <c r="M91" i="18"/>
  <c r="R141" i="13"/>
  <c r="M94" i="18"/>
  <c r="Q146" i="11"/>
  <c r="R136" i="13"/>
  <c r="U146" i="11"/>
  <c r="G146" i="11"/>
  <c r="J146" i="11"/>
  <c r="O146" i="11"/>
  <c r="N146" i="11"/>
  <c r="X146" i="11"/>
  <c r="H146" i="11"/>
  <c r="M41" i="14"/>
  <c r="M75" i="14" s="1"/>
  <c r="T41" i="14"/>
  <c r="T75" i="14" s="1"/>
  <c r="T41" i="13"/>
  <c r="T75" i="13" s="1"/>
  <c r="M41" i="13"/>
  <c r="N193" i="21"/>
  <c r="M120" i="13"/>
  <c r="K120" i="13"/>
  <c r="T120" i="13"/>
  <c r="R120" i="13"/>
  <c r="AB93" i="13"/>
  <c r="AB119" i="13" s="1"/>
  <c r="AB98" i="13"/>
  <c r="AB120" i="13" s="1"/>
  <c r="Z120" i="13"/>
  <c r="AB89" i="13"/>
  <c r="AB118" i="13" s="1"/>
  <c r="AB86" i="13"/>
  <c r="AB117" i="13" s="1"/>
  <c r="AB98" i="14"/>
  <c r="AB120" i="14" s="1"/>
  <c r="Z120" i="14"/>
  <c r="T120" i="14"/>
  <c r="R120" i="14"/>
  <c r="AB86" i="14"/>
  <c r="AB117" i="14" s="1"/>
  <c r="M120" i="14"/>
  <c r="K120" i="14"/>
  <c r="AB93" i="14"/>
  <c r="AB119" i="14" s="1"/>
  <c r="AB89" i="14"/>
  <c r="L22" i="14"/>
  <c r="M21" i="13"/>
  <c r="AB13" i="13"/>
  <c r="AB21" i="13" s="1"/>
  <c r="L121" i="13"/>
  <c r="S22" i="14"/>
  <c r="AA22" i="13"/>
  <c r="AD60" i="14"/>
  <c r="AD120" i="14"/>
  <c r="L22" i="13"/>
  <c r="L121" i="14"/>
  <c r="AB13" i="14"/>
  <c r="AB9" i="13"/>
  <c r="S22" i="13"/>
  <c r="AD153" i="14"/>
  <c r="AD160" i="14" s="1"/>
  <c r="AD21" i="14"/>
  <c r="AD14" i="13"/>
  <c r="AD20" i="13"/>
  <c r="AD101" i="14"/>
  <c r="AA121" i="13"/>
  <c r="AD20" i="14"/>
  <c r="AD14" i="14"/>
  <c r="AD17" i="13"/>
  <c r="AD19" i="13" s="1"/>
  <c r="AD29" i="14"/>
  <c r="S121" i="13"/>
  <c r="AA22" i="14"/>
  <c r="AD21" i="13"/>
  <c r="AA121" i="14"/>
  <c r="AD29" i="13"/>
  <c r="AD74" i="13"/>
  <c r="AD60" i="13"/>
  <c r="AD101" i="13"/>
  <c r="AD119" i="14"/>
  <c r="S121" i="14"/>
  <c r="M74" i="13"/>
  <c r="R74" i="13"/>
  <c r="Z101" i="13"/>
  <c r="AB81" i="13"/>
  <c r="AB115" i="13" s="1"/>
  <c r="Z76" i="13"/>
  <c r="AB43" i="13"/>
  <c r="AB76" i="13" s="1"/>
  <c r="R76" i="13"/>
  <c r="T76" i="13"/>
  <c r="R101" i="13"/>
  <c r="Z74" i="13"/>
  <c r="AB38" i="13"/>
  <c r="AB49" i="13"/>
  <c r="Z101" i="14"/>
  <c r="AB81" i="14"/>
  <c r="AB115" i="14" s="1"/>
  <c r="AB49" i="14"/>
  <c r="AB48" i="14"/>
  <c r="R101" i="14"/>
  <c r="AB41" i="14"/>
  <c r="AB75" i="14" s="1"/>
  <c r="K101" i="14"/>
  <c r="AC152" i="14"/>
  <c r="AE152" i="14" s="1"/>
  <c r="T76" i="11"/>
  <c r="G126" i="11"/>
  <c r="K69" i="13"/>
  <c r="K68" i="14"/>
  <c r="K67" i="14"/>
  <c r="Z68" i="14"/>
  <c r="R68" i="14"/>
  <c r="H20" i="21"/>
  <c r="J20" i="21"/>
  <c r="H21" i="21"/>
  <c r="H107" i="21" s="1"/>
  <c r="H150" i="21" s="1"/>
  <c r="F20" i="21"/>
  <c r="E20" i="21"/>
  <c r="G20" i="21"/>
  <c r="D20" i="21"/>
  <c r="K74" i="13"/>
  <c r="J21" i="21"/>
  <c r="J107" i="21" s="1"/>
  <c r="C35" i="18"/>
  <c r="F21" i="21"/>
  <c r="F107" i="21" s="1"/>
  <c r="G21" i="21"/>
  <c r="G73" i="13"/>
  <c r="C21" i="21"/>
  <c r="I20" i="21"/>
  <c r="I21" i="21"/>
  <c r="I107" i="21" s="1"/>
  <c r="I150" i="21" s="1"/>
  <c r="E21" i="21"/>
  <c r="E107" i="21" s="1"/>
  <c r="E150" i="21" s="1"/>
  <c r="M24" i="21"/>
  <c r="M110" i="21" s="1"/>
  <c r="M153" i="21" s="1"/>
  <c r="AC43" i="11"/>
  <c r="AT43" i="11" s="1"/>
  <c r="K60" i="14"/>
  <c r="R60" i="14"/>
  <c r="Z60" i="14"/>
  <c r="R60" i="13"/>
  <c r="M43" i="11"/>
  <c r="AC13" i="14"/>
  <c r="AE13" i="14" s="1"/>
  <c r="AY111" i="13"/>
  <c r="F201" i="21"/>
  <c r="AQ110" i="14" s="1"/>
  <c r="AC93" i="14"/>
  <c r="AC89" i="14"/>
  <c r="AC85" i="14"/>
  <c r="AE85" i="14" s="1"/>
  <c r="AC100" i="14"/>
  <c r="AE100" i="14" s="1"/>
  <c r="AC90" i="14"/>
  <c r="AE90" i="14" s="1"/>
  <c r="AC94" i="14"/>
  <c r="AE94" i="14" s="1"/>
  <c r="AC81" i="14"/>
  <c r="AC115" i="14" s="1"/>
  <c r="AC86" i="14"/>
  <c r="AC98" i="14"/>
  <c r="AC88" i="13"/>
  <c r="AE88" i="13" s="1"/>
  <c r="AC99" i="14"/>
  <c r="AE99" i="14" s="1"/>
  <c r="AC99" i="13"/>
  <c r="AE99" i="13" s="1"/>
  <c r="AC83" i="14"/>
  <c r="AE83" i="14" s="1"/>
  <c r="AC83" i="13"/>
  <c r="AC87" i="14"/>
  <c r="AE87" i="14" s="1"/>
  <c r="AC84" i="14"/>
  <c r="AE84" i="14" s="1"/>
  <c r="AC89" i="13"/>
  <c r="AC100" i="13"/>
  <c r="AE100" i="13" s="1"/>
  <c r="AC88" i="14"/>
  <c r="AE88" i="14" s="1"/>
  <c r="AC96" i="13"/>
  <c r="AE96" i="13" s="1"/>
  <c r="AC86" i="13"/>
  <c r="AC85" i="13"/>
  <c r="AE85" i="13" s="1"/>
  <c r="AC95" i="14"/>
  <c r="AE95" i="14" s="1"/>
  <c r="AC98" i="13"/>
  <c r="AC82" i="14"/>
  <c r="AC84" i="13"/>
  <c r="AE84" i="13" s="1"/>
  <c r="AC96" i="14"/>
  <c r="AE96" i="14" s="1"/>
  <c r="AC87" i="13"/>
  <c r="AE87" i="13" s="1"/>
  <c r="AC90" i="13"/>
  <c r="AE90" i="13" s="1"/>
  <c r="AC94" i="13"/>
  <c r="AE94" i="13" s="1"/>
  <c r="AC93" i="13"/>
  <c r="AC82" i="13"/>
  <c r="AC95" i="13"/>
  <c r="AE95" i="13" s="1"/>
  <c r="AT110" i="13"/>
  <c r="AT110" i="14"/>
  <c r="N186" i="21"/>
  <c r="AY33" i="14" s="1"/>
  <c r="AX33" i="13"/>
  <c r="AT113" i="14"/>
  <c r="AU110" i="14"/>
  <c r="J204" i="21"/>
  <c r="AU113" i="13" s="1"/>
  <c r="O202" i="21"/>
  <c r="AZ111" i="14" s="1"/>
  <c r="AX110" i="14"/>
  <c r="AP108" i="13"/>
  <c r="F162" i="18"/>
  <c r="F199" i="21"/>
  <c r="AQ108" i="13" s="1"/>
  <c r="H2" i="18"/>
  <c r="H162" i="18" s="1"/>
  <c r="AT17" i="14"/>
  <c r="J193" i="21"/>
  <c r="AT17" i="13"/>
  <c r="AX110" i="13"/>
  <c r="G87" i="21"/>
  <c r="AP33" i="14"/>
  <c r="AP33" i="13"/>
  <c r="AP110" i="14"/>
  <c r="U73" i="14"/>
  <c r="AQ17" i="13"/>
  <c r="AQ17" i="14"/>
  <c r="AT109" i="14"/>
  <c r="I73" i="14"/>
  <c r="P138" i="11"/>
  <c r="Y73" i="14"/>
  <c r="P113" i="14"/>
  <c r="H73" i="14"/>
  <c r="R49" i="11"/>
  <c r="Q112" i="14"/>
  <c r="P73" i="14"/>
  <c r="X113" i="14"/>
  <c r="W73" i="14"/>
  <c r="R68" i="11"/>
  <c r="P139" i="14"/>
  <c r="Z69" i="14"/>
  <c r="X73" i="14"/>
  <c r="K71" i="11"/>
  <c r="Z47" i="11"/>
  <c r="AB47" i="11" s="1"/>
  <c r="AC128" i="14"/>
  <c r="AE128" i="14" s="1"/>
  <c r="J230" i="18"/>
  <c r="J237" i="18" s="1"/>
  <c r="P112" i="14"/>
  <c r="F227" i="18"/>
  <c r="F234" i="18" s="1"/>
  <c r="J109" i="14"/>
  <c r="O227" i="18"/>
  <c r="O234" i="18" s="1"/>
  <c r="W109" i="14"/>
  <c r="D227" i="18"/>
  <c r="D234" i="18" s="1"/>
  <c r="H109" i="14"/>
  <c r="K69" i="14"/>
  <c r="R63" i="11"/>
  <c r="T63" i="11" s="1"/>
  <c r="R51" i="11"/>
  <c r="T51" i="11" s="1"/>
  <c r="R70" i="13"/>
  <c r="R25" i="11"/>
  <c r="R127" i="11" s="1"/>
  <c r="X138" i="11"/>
  <c r="W138" i="11"/>
  <c r="O70" i="45" s="1"/>
  <c r="O77" i="45" s="1"/>
  <c r="I138" i="11"/>
  <c r="E70" i="45" s="1"/>
  <c r="E77" i="45" s="1"/>
  <c r="N111" i="13"/>
  <c r="R70" i="11"/>
  <c r="R33" i="11"/>
  <c r="Z69" i="13"/>
  <c r="K49" i="11"/>
  <c r="R64" i="11"/>
  <c r="T64" i="11" s="1"/>
  <c r="R72" i="11"/>
  <c r="T72" i="11" s="1"/>
  <c r="R60" i="11"/>
  <c r="T60" i="11" s="1"/>
  <c r="K53" i="11"/>
  <c r="O138" i="11"/>
  <c r="K63" i="11"/>
  <c r="M63" i="11" s="1"/>
  <c r="R68" i="13"/>
  <c r="R46" i="11"/>
  <c r="K64" i="11"/>
  <c r="Q138" i="11"/>
  <c r="K70" i="45" s="1"/>
  <c r="K77" i="45" s="1"/>
  <c r="Z64" i="11"/>
  <c r="AB64" i="11" s="1"/>
  <c r="V138" i="11"/>
  <c r="N70" i="45" s="1"/>
  <c r="N77" i="45" s="1"/>
  <c r="H138" i="11"/>
  <c r="D70" i="45" s="1"/>
  <c r="D77" i="45" s="1"/>
  <c r="J138" i="11"/>
  <c r="F70" i="45" s="1"/>
  <c r="F77" i="45" s="1"/>
  <c r="I228" i="18"/>
  <c r="I235" i="18" s="1"/>
  <c r="I435" i="18" s="1"/>
  <c r="O110" i="14"/>
  <c r="O246" i="14" s="1"/>
  <c r="E228" i="18"/>
  <c r="E235" i="18" s="1"/>
  <c r="I110" i="14"/>
  <c r="R48" i="11"/>
  <c r="Z48" i="11"/>
  <c r="R71" i="11"/>
  <c r="Z70" i="13"/>
  <c r="AW73" i="14"/>
  <c r="V73" i="14"/>
  <c r="Q73" i="14"/>
  <c r="K25" i="11"/>
  <c r="Q231" i="18"/>
  <c r="Q238" i="18" s="1"/>
  <c r="Y113" i="14"/>
  <c r="N139" i="14"/>
  <c r="H205" i="18"/>
  <c r="C205" i="18"/>
  <c r="Q228" i="18"/>
  <c r="Q235" i="18" s="1"/>
  <c r="Q435" i="18" s="1"/>
  <c r="Y110" i="14"/>
  <c r="Y246" i="14" s="1"/>
  <c r="I226" i="18"/>
  <c r="O121" i="14"/>
  <c r="X139" i="14"/>
  <c r="G139" i="14"/>
  <c r="M205" i="18"/>
  <c r="E63" i="18"/>
  <c r="E70" i="18" s="1"/>
  <c r="R22" i="11"/>
  <c r="R126" i="11" s="1"/>
  <c r="K36" i="18"/>
  <c r="J59" i="18"/>
  <c r="P108" i="13"/>
  <c r="P121" i="13"/>
  <c r="W65" i="11"/>
  <c r="Z67" i="14"/>
  <c r="M61" i="18"/>
  <c r="M68" i="18" s="1"/>
  <c r="U110" i="13"/>
  <c r="E61" i="18"/>
  <c r="E68" i="18" s="1"/>
  <c r="I110" i="13"/>
  <c r="K62" i="18"/>
  <c r="K69" i="18" s="1"/>
  <c r="Q111" i="13"/>
  <c r="N230" i="18"/>
  <c r="N237" i="18" s="1"/>
  <c r="V112" i="14"/>
  <c r="X138" i="14"/>
  <c r="H38" i="18"/>
  <c r="H45" i="18" s="1"/>
  <c r="F228" i="18"/>
  <c r="F235" i="18" s="1"/>
  <c r="J110" i="14"/>
  <c r="D231" i="18"/>
  <c r="D238" i="18" s="1"/>
  <c r="H113" i="14"/>
  <c r="C226" i="18"/>
  <c r="G121" i="14"/>
  <c r="G108" i="14"/>
  <c r="Y139" i="14"/>
  <c r="AC38" i="14"/>
  <c r="AE38" i="14" s="1"/>
  <c r="P138" i="13"/>
  <c r="P149" i="13"/>
  <c r="H73" i="11"/>
  <c r="O63" i="18"/>
  <c r="O70" i="18" s="1"/>
  <c r="W112" i="13"/>
  <c r="M63" i="18"/>
  <c r="U112" i="13"/>
  <c r="K32" i="11"/>
  <c r="Q203" i="18"/>
  <c r="Y80" i="14"/>
  <c r="U138" i="13"/>
  <c r="U149" i="13"/>
  <c r="C92" i="18"/>
  <c r="G138" i="13"/>
  <c r="H37" i="18"/>
  <c r="N138" i="11"/>
  <c r="H70" i="45" s="1"/>
  <c r="H77" i="45" s="1"/>
  <c r="R62" i="11"/>
  <c r="I113" i="13"/>
  <c r="E64" i="18"/>
  <c r="E71" i="18" s="1"/>
  <c r="I19" i="18"/>
  <c r="O32" i="13"/>
  <c r="Z32" i="11"/>
  <c r="F231" i="18"/>
  <c r="F238" i="18" s="1"/>
  <c r="J113" i="14"/>
  <c r="I61" i="18"/>
  <c r="I68" i="18" s="1"/>
  <c r="O110" i="13"/>
  <c r="D62" i="18"/>
  <c r="D69" i="18" s="1"/>
  <c r="H111" i="13"/>
  <c r="Q230" i="18"/>
  <c r="Q237" i="18" s="1"/>
  <c r="Y112" i="14"/>
  <c r="O19" i="18"/>
  <c r="W32" i="13"/>
  <c r="D228" i="18"/>
  <c r="D235" i="18" s="1"/>
  <c r="D425" i="18" s="1"/>
  <c r="H110" i="14"/>
  <c r="H246" i="14" s="1"/>
  <c r="C231" i="18"/>
  <c r="G113" i="14"/>
  <c r="N121" i="14"/>
  <c r="H226" i="18"/>
  <c r="N108" i="14"/>
  <c r="E226" i="18"/>
  <c r="I108" i="14"/>
  <c r="I121" i="14"/>
  <c r="H139" i="14"/>
  <c r="R47" i="11"/>
  <c r="T47" i="11" s="1"/>
  <c r="O60" i="18"/>
  <c r="O67" i="18" s="1"/>
  <c r="W109" i="13"/>
  <c r="R53" i="11"/>
  <c r="Z59" i="11"/>
  <c r="AB59" i="11" s="1"/>
  <c r="K33" i="11"/>
  <c r="P65" i="11"/>
  <c r="W121" i="13"/>
  <c r="W108" i="13"/>
  <c r="O59" i="18"/>
  <c r="N137" i="14"/>
  <c r="C61" i="18"/>
  <c r="G110" i="13"/>
  <c r="P138" i="14"/>
  <c r="U294" i="14" s="1"/>
  <c r="J137" i="13"/>
  <c r="J234" i="13" s="1"/>
  <c r="J149" i="13"/>
  <c r="Q60" i="18"/>
  <c r="Q67" i="18" s="1"/>
  <c r="Y109" i="13"/>
  <c r="I63" i="18"/>
  <c r="I70" i="18" s="1"/>
  <c r="O112" i="13"/>
  <c r="AC38" i="13"/>
  <c r="F64" i="18"/>
  <c r="F71" i="18" s="1"/>
  <c r="J113" i="13"/>
  <c r="K54" i="11"/>
  <c r="D59" i="18"/>
  <c r="H121" i="13"/>
  <c r="H108" i="13"/>
  <c r="Q61" i="18"/>
  <c r="Q68" i="18" s="1"/>
  <c r="Y110" i="13"/>
  <c r="J61" i="18"/>
  <c r="J68" i="18" s="1"/>
  <c r="P110" i="13"/>
  <c r="F62" i="18"/>
  <c r="F69" i="18" s="1"/>
  <c r="J111" i="13"/>
  <c r="F230" i="18"/>
  <c r="F237" i="18" s="1"/>
  <c r="J112" i="14"/>
  <c r="AC127" i="14"/>
  <c r="AE127" i="14" s="1"/>
  <c r="N138" i="14"/>
  <c r="K129" i="14"/>
  <c r="AC122" i="14"/>
  <c r="AE122" i="14" s="1"/>
  <c r="U32" i="13"/>
  <c r="Z35" i="13"/>
  <c r="AB35" i="13" s="1"/>
  <c r="M19" i="18"/>
  <c r="M228" i="18"/>
  <c r="U110" i="14"/>
  <c r="H231" i="18"/>
  <c r="N113" i="14"/>
  <c r="P226" i="18"/>
  <c r="X121" i="14"/>
  <c r="X108" i="14"/>
  <c r="U139" i="14"/>
  <c r="Z46" i="11"/>
  <c r="R50" i="11"/>
  <c r="H63" i="18"/>
  <c r="I93" i="18"/>
  <c r="O139" i="13"/>
  <c r="P64" i="18"/>
  <c r="P71" i="18" s="1"/>
  <c r="X113" i="13"/>
  <c r="J227" i="18"/>
  <c r="J234" i="18" s="1"/>
  <c r="P109" i="14"/>
  <c r="H59" i="18"/>
  <c r="N108" i="13"/>
  <c r="N121" i="13"/>
  <c r="AC152" i="13"/>
  <c r="AE152" i="13" s="1"/>
  <c r="AC124" i="14"/>
  <c r="AE124" i="14" s="1"/>
  <c r="R52" i="11"/>
  <c r="C62" i="18"/>
  <c r="G111" i="13"/>
  <c r="N62" i="18"/>
  <c r="N69" i="18" s="1"/>
  <c r="V111" i="13"/>
  <c r="O230" i="18"/>
  <c r="O237" i="18" s="1"/>
  <c r="W112" i="14"/>
  <c r="O138" i="14"/>
  <c r="P19" i="18"/>
  <c r="X32" i="13"/>
  <c r="J228" i="18"/>
  <c r="J235" i="18" s="1"/>
  <c r="J435" i="18" s="1"/>
  <c r="P110" i="14"/>
  <c r="P246" i="14" s="1"/>
  <c r="J226" i="18"/>
  <c r="P108" i="14"/>
  <c r="P121" i="14"/>
  <c r="O203" i="18"/>
  <c r="W80" i="14"/>
  <c r="R129" i="13"/>
  <c r="H149" i="13"/>
  <c r="H137" i="13"/>
  <c r="H234" i="13" s="1"/>
  <c r="N60" i="18"/>
  <c r="N67" i="18" s="1"/>
  <c r="V109" i="13"/>
  <c r="F63" i="18"/>
  <c r="F70" i="18" s="1"/>
  <c r="J112" i="13"/>
  <c r="X139" i="13"/>
  <c r="P93" i="18"/>
  <c r="K227" i="18"/>
  <c r="K234" i="18" s="1"/>
  <c r="Q109" i="14"/>
  <c r="M229" i="18"/>
  <c r="U111" i="14"/>
  <c r="J65" i="11"/>
  <c r="K13" i="11"/>
  <c r="K203" i="18"/>
  <c r="Q80" i="14"/>
  <c r="J203" i="18"/>
  <c r="P80" i="14"/>
  <c r="U73" i="11"/>
  <c r="K66" i="11"/>
  <c r="K140" i="11" s="1"/>
  <c r="G73" i="11"/>
  <c r="J73" i="11"/>
  <c r="K19" i="18"/>
  <c r="Q32" i="13"/>
  <c r="X149" i="13"/>
  <c r="X138" i="13"/>
  <c r="O73" i="11"/>
  <c r="K27" i="11"/>
  <c r="K128" i="11" s="1"/>
  <c r="M62" i="18"/>
  <c r="U111" i="13"/>
  <c r="M230" i="18"/>
  <c r="U112" i="14"/>
  <c r="V138" i="14"/>
  <c r="E60" i="18"/>
  <c r="E67" i="18" s="1"/>
  <c r="I109" i="13"/>
  <c r="K58" i="11"/>
  <c r="D63" i="18"/>
  <c r="D70" i="18" s="1"/>
  <c r="H112" i="13"/>
  <c r="R69" i="14"/>
  <c r="C36" i="18"/>
  <c r="Q64" i="18"/>
  <c r="Q71" i="18" s="1"/>
  <c r="Y113" i="13"/>
  <c r="C64" i="18"/>
  <c r="G113" i="13"/>
  <c r="C227" i="18"/>
  <c r="G109" i="14"/>
  <c r="Y65" i="11"/>
  <c r="P59" i="18"/>
  <c r="P66" i="18" s="1"/>
  <c r="X108" i="13"/>
  <c r="X121" i="13"/>
  <c r="H65" i="11"/>
  <c r="O73" i="14"/>
  <c r="J73" i="14"/>
  <c r="U137" i="14"/>
  <c r="D230" i="18"/>
  <c r="D237" i="18" s="1"/>
  <c r="H112" i="14"/>
  <c r="R129" i="14"/>
  <c r="H19" i="18"/>
  <c r="R35" i="13"/>
  <c r="T35" i="13" s="1"/>
  <c r="N32" i="13"/>
  <c r="N228" i="18"/>
  <c r="N235" i="18" s="1"/>
  <c r="N435" i="18" s="1"/>
  <c r="V110" i="14"/>
  <c r="V246" i="14" s="1"/>
  <c r="O231" i="18"/>
  <c r="O238" i="18" s="1"/>
  <c r="W113" i="14"/>
  <c r="M7" i="18"/>
  <c r="M203" i="18"/>
  <c r="U80" i="14"/>
  <c r="Q73" i="11"/>
  <c r="G137" i="13"/>
  <c r="G234" i="13" s="1"/>
  <c r="K46" i="11"/>
  <c r="Z50" i="11"/>
  <c r="J60" i="18"/>
  <c r="J67" i="18" s="1"/>
  <c r="P109" i="13"/>
  <c r="P63" i="18"/>
  <c r="P70" i="18" s="1"/>
  <c r="X112" i="13"/>
  <c r="M204" i="18"/>
  <c r="R69" i="11"/>
  <c r="R143" i="11" s="1"/>
  <c r="D64" i="18"/>
  <c r="D71" i="18" s="1"/>
  <c r="H113" i="13"/>
  <c r="N227" i="18"/>
  <c r="N234" i="18" s="1"/>
  <c r="V109" i="14"/>
  <c r="Z45" i="11"/>
  <c r="Z133" i="11" s="1"/>
  <c r="U65" i="11"/>
  <c r="O65" i="11"/>
  <c r="F226" i="18"/>
  <c r="J108" i="14"/>
  <c r="J121" i="14"/>
  <c r="AC48" i="14"/>
  <c r="N203" i="18"/>
  <c r="V80" i="14"/>
  <c r="N73" i="14"/>
  <c r="R67" i="14"/>
  <c r="E203" i="18"/>
  <c r="I80" i="14"/>
  <c r="X73" i="11"/>
  <c r="O61" i="18"/>
  <c r="O68" i="18" s="1"/>
  <c r="W110" i="13"/>
  <c r="D61" i="18"/>
  <c r="D68" i="18" s="1"/>
  <c r="H110" i="13"/>
  <c r="J62" i="18"/>
  <c r="J69" i="18" s="1"/>
  <c r="P111" i="13"/>
  <c r="U138" i="14"/>
  <c r="K48" i="11"/>
  <c r="K228" i="18"/>
  <c r="K235" i="18" s="1"/>
  <c r="Q110" i="14"/>
  <c r="Q246" i="14" s="1"/>
  <c r="I231" i="18"/>
  <c r="I238" i="18" s="1"/>
  <c r="O113" i="14"/>
  <c r="K226" i="18"/>
  <c r="Q108" i="14"/>
  <c r="Q121" i="14"/>
  <c r="N226" i="18"/>
  <c r="V121" i="14"/>
  <c r="V108" i="14"/>
  <c r="O139" i="14"/>
  <c r="AC49" i="14"/>
  <c r="I203" i="18"/>
  <c r="O80" i="14"/>
  <c r="I73" i="11"/>
  <c r="Z27" i="11"/>
  <c r="Z128" i="11" s="1"/>
  <c r="K68" i="11"/>
  <c r="K142" i="11" s="1"/>
  <c r="K47" i="11"/>
  <c r="M60" i="18"/>
  <c r="U109" i="13"/>
  <c r="N63" i="18"/>
  <c r="N70" i="18" s="1"/>
  <c r="V112" i="13"/>
  <c r="C204" i="18"/>
  <c r="AC150" i="13"/>
  <c r="AC158" i="13" s="1"/>
  <c r="F36" i="18"/>
  <c r="I227" i="18"/>
  <c r="I234" i="18" s="1"/>
  <c r="O109" i="14"/>
  <c r="I59" i="18"/>
  <c r="O108" i="13"/>
  <c r="O121" i="13"/>
  <c r="N65" i="11"/>
  <c r="R45" i="11"/>
  <c r="R133" i="11" s="1"/>
  <c r="K70" i="11"/>
  <c r="K144" i="11" s="1"/>
  <c r="G137" i="14"/>
  <c r="Z52" i="11"/>
  <c r="H61" i="18"/>
  <c r="N110" i="13"/>
  <c r="E230" i="18"/>
  <c r="E237" i="18" s="1"/>
  <c r="I112" i="14"/>
  <c r="Q138" i="14"/>
  <c r="N231" i="18"/>
  <c r="N238" i="18" s="1"/>
  <c r="V113" i="14"/>
  <c r="V139" i="14"/>
  <c r="AC126" i="14"/>
  <c r="AE126" i="14" s="1"/>
  <c r="F203" i="18"/>
  <c r="J80" i="14"/>
  <c r="N149" i="13"/>
  <c r="N138" i="13"/>
  <c r="F60" i="18"/>
  <c r="F67" i="18" s="1"/>
  <c r="J109" i="13"/>
  <c r="Z58" i="11"/>
  <c r="H204" i="18"/>
  <c r="C93" i="18"/>
  <c r="G139" i="13"/>
  <c r="E93" i="18"/>
  <c r="I139" i="13"/>
  <c r="E36" i="18"/>
  <c r="I64" i="18"/>
  <c r="I71" i="18" s="1"/>
  <c r="O113" i="13"/>
  <c r="Q227" i="18"/>
  <c r="Q234" i="18" s="1"/>
  <c r="Y109" i="14"/>
  <c r="C229" i="18"/>
  <c r="G111" i="14"/>
  <c r="Q65" i="11"/>
  <c r="F59" i="18"/>
  <c r="J121" i="13"/>
  <c r="J108" i="13"/>
  <c r="K67" i="11"/>
  <c r="K141" i="11" s="1"/>
  <c r="C38" i="18"/>
  <c r="K129" i="13"/>
  <c r="K51" i="11"/>
  <c r="U138" i="11"/>
  <c r="M70" i="45" s="1"/>
  <c r="Z62" i="11"/>
  <c r="H64" i="18"/>
  <c r="N113" i="13"/>
  <c r="N232" i="13" s="1"/>
  <c r="P227" i="18"/>
  <c r="P234" i="18" s="1"/>
  <c r="X109" i="14"/>
  <c r="H229" i="18"/>
  <c r="N111" i="14"/>
  <c r="Q19" i="18"/>
  <c r="Y32" i="13"/>
  <c r="M38" i="18"/>
  <c r="H228" i="18"/>
  <c r="N110" i="14"/>
  <c r="M226" i="18"/>
  <c r="U121" i="14"/>
  <c r="U108" i="14"/>
  <c r="Q226" i="18"/>
  <c r="Y121" i="14"/>
  <c r="Y108" i="14"/>
  <c r="C37" i="18"/>
  <c r="N61" i="18"/>
  <c r="V110" i="13"/>
  <c r="P62" i="18"/>
  <c r="P69" i="18" s="1"/>
  <c r="X111" i="13"/>
  <c r="I230" i="18"/>
  <c r="I237" i="18" s="1"/>
  <c r="O112" i="14"/>
  <c r="W138" i="14"/>
  <c r="J138" i="14"/>
  <c r="C228" i="18"/>
  <c r="G110" i="14"/>
  <c r="M231" i="18"/>
  <c r="U113" i="14"/>
  <c r="I139" i="14"/>
  <c r="Z13" i="11"/>
  <c r="C60" i="18"/>
  <c r="G109" i="13"/>
  <c r="D60" i="18"/>
  <c r="D67" i="18" s="1"/>
  <c r="H109" i="13"/>
  <c r="J63" i="18"/>
  <c r="J70" i="18" s="1"/>
  <c r="P112" i="13"/>
  <c r="K59" i="11"/>
  <c r="D93" i="18"/>
  <c r="H139" i="13"/>
  <c r="AC49" i="13"/>
  <c r="AE49" i="13" s="1"/>
  <c r="N73" i="13"/>
  <c r="H36" i="18"/>
  <c r="AC151" i="13"/>
  <c r="V65" i="11"/>
  <c r="K61" i="18"/>
  <c r="K68" i="18" s="1"/>
  <c r="Q110" i="13"/>
  <c r="R57" i="11"/>
  <c r="Y138" i="14"/>
  <c r="AA294" i="14" s="1"/>
  <c r="I60" i="18"/>
  <c r="I67" i="18" s="1"/>
  <c r="O109" i="13"/>
  <c r="R59" i="11"/>
  <c r="T59" i="11" s="1"/>
  <c r="U139" i="13"/>
  <c r="J93" i="18"/>
  <c r="P139" i="13"/>
  <c r="K22" i="11"/>
  <c r="K126" i="11" s="1"/>
  <c r="Y138" i="11"/>
  <c r="Q70" i="45" s="1"/>
  <c r="Q77" i="45" s="1"/>
  <c r="G138" i="11"/>
  <c r="C70" i="45" s="1"/>
  <c r="K62" i="11"/>
  <c r="Z54" i="11"/>
  <c r="AB54" i="11" s="1"/>
  <c r="X65" i="11"/>
  <c r="I65" i="11"/>
  <c r="AS73" i="14"/>
  <c r="O62" i="18"/>
  <c r="O69" i="18" s="1"/>
  <c r="W111" i="13"/>
  <c r="P230" i="18"/>
  <c r="P237" i="18" s="1"/>
  <c r="X112" i="14"/>
  <c r="G138" i="14"/>
  <c r="E231" i="18"/>
  <c r="E238" i="18" s="1"/>
  <c r="I113" i="14"/>
  <c r="D226" i="18"/>
  <c r="H108" i="14"/>
  <c r="H121" i="14"/>
  <c r="W139" i="14"/>
  <c r="P203" i="18"/>
  <c r="X80" i="14"/>
  <c r="Q149" i="13"/>
  <c r="Q138" i="13"/>
  <c r="E92" i="18"/>
  <c r="I138" i="13"/>
  <c r="M37" i="18"/>
  <c r="I137" i="13"/>
  <c r="H60" i="18"/>
  <c r="N109" i="13"/>
  <c r="Q63" i="18"/>
  <c r="Q70" i="18" s="1"/>
  <c r="Y112" i="13"/>
  <c r="R58" i="11"/>
  <c r="AC43" i="14"/>
  <c r="N139" i="13"/>
  <c r="F93" i="18"/>
  <c r="J139" i="13"/>
  <c r="O64" i="18"/>
  <c r="O71" i="18" s="1"/>
  <c r="W113" i="13"/>
  <c r="R54" i="11"/>
  <c r="T54" i="11" s="1"/>
  <c r="E227" i="18"/>
  <c r="E234" i="18" s="1"/>
  <c r="I109" i="14"/>
  <c r="U108" i="13"/>
  <c r="M59" i="18"/>
  <c r="U121" i="13"/>
  <c r="K57" i="11"/>
  <c r="C230" i="18"/>
  <c r="G112" i="14"/>
  <c r="AC41" i="14"/>
  <c r="AC75" i="14" s="1"/>
  <c r="V32" i="13"/>
  <c r="N19" i="18"/>
  <c r="K72" i="11"/>
  <c r="R67" i="11"/>
  <c r="R32" i="11"/>
  <c r="Z60" i="11"/>
  <c r="AB60" i="11" s="1"/>
  <c r="P228" i="18"/>
  <c r="P235" i="18" s="1"/>
  <c r="P425" i="18" s="1"/>
  <c r="X110" i="14"/>
  <c r="X246" i="14" s="1"/>
  <c r="K231" i="18"/>
  <c r="K238" i="18" s="1"/>
  <c r="K426" i="18" s="1"/>
  <c r="Q113" i="14"/>
  <c r="O226" i="18"/>
  <c r="W108" i="14"/>
  <c r="W121" i="14"/>
  <c r="J139" i="14"/>
  <c r="C203" i="18"/>
  <c r="N73" i="11"/>
  <c r="R66" i="11"/>
  <c r="R140" i="11" s="1"/>
  <c r="P73" i="11"/>
  <c r="D92" i="18"/>
  <c r="H138" i="13"/>
  <c r="K60" i="18"/>
  <c r="K67" i="18" s="1"/>
  <c r="Q109" i="13"/>
  <c r="K69" i="11"/>
  <c r="K143" i="11" s="1"/>
  <c r="Z22" i="11"/>
  <c r="Z126" i="11" s="1"/>
  <c r="I36" i="18"/>
  <c r="Z49" i="11"/>
  <c r="K64" i="18"/>
  <c r="K71" i="18" s="1"/>
  <c r="Q113" i="13"/>
  <c r="J64" i="18"/>
  <c r="J71" i="18" s="1"/>
  <c r="P113" i="13"/>
  <c r="H227" i="18"/>
  <c r="N109" i="14"/>
  <c r="K59" i="18"/>
  <c r="Q108" i="13"/>
  <c r="Q121" i="13"/>
  <c r="R69" i="13"/>
  <c r="AC48" i="13"/>
  <c r="F92" i="18"/>
  <c r="J138" i="13"/>
  <c r="R27" i="11"/>
  <c r="R128" i="11" s="1"/>
  <c r="M64" i="18"/>
  <c r="U113" i="13"/>
  <c r="K60" i="11"/>
  <c r="D203" i="18"/>
  <c r="H80" i="14"/>
  <c r="H203" i="18"/>
  <c r="N80" i="14"/>
  <c r="O138" i="13"/>
  <c r="O149" i="13"/>
  <c r="AC43" i="13"/>
  <c r="F61" i="18"/>
  <c r="F68" i="18" s="1"/>
  <c r="J110" i="13"/>
  <c r="Q62" i="18"/>
  <c r="Q69" i="18" s="1"/>
  <c r="Y111" i="13"/>
  <c r="I62" i="18"/>
  <c r="O111" i="13"/>
  <c r="H138" i="14"/>
  <c r="I138" i="14"/>
  <c r="J19" i="18"/>
  <c r="P32" i="13"/>
  <c r="O228" i="18"/>
  <c r="O235" i="18" s="1"/>
  <c r="O425" i="18" s="1"/>
  <c r="W110" i="14"/>
  <c r="W246" i="14" s="1"/>
  <c r="AC125" i="14"/>
  <c r="AE125" i="14" s="1"/>
  <c r="K50" i="11"/>
  <c r="K63" i="18"/>
  <c r="K70" i="18" s="1"/>
  <c r="Q112" i="13"/>
  <c r="Z33" i="11"/>
  <c r="N59" i="18"/>
  <c r="V108" i="13"/>
  <c r="V121" i="13"/>
  <c r="K52" i="11"/>
  <c r="P61" i="18"/>
  <c r="P68" i="18" s="1"/>
  <c r="X110" i="13"/>
  <c r="Z57" i="11"/>
  <c r="E62" i="18"/>
  <c r="E69" i="18" s="1"/>
  <c r="I111" i="13"/>
  <c r="H230" i="18"/>
  <c r="N112" i="14"/>
  <c r="P60" i="18"/>
  <c r="X109" i="13"/>
  <c r="C63" i="18"/>
  <c r="G112" i="13"/>
  <c r="Z53" i="11"/>
  <c r="K93" i="18"/>
  <c r="Q139" i="13"/>
  <c r="J36" i="18"/>
  <c r="Z51" i="11"/>
  <c r="AB51" i="11" s="1"/>
  <c r="N64" i="18"/>
  <c r="N71" i="18" s="1"/>
  <c r="V113" i="13"/>
  <c r="M227" i="18"/>
  <c r="U109" i="14"/>
  <c r="Q59" i="18"/>
  <c r="Y108" i="13"/>
  <c r="Y121" i="13"/>
  <c r="E59" i="18"/>
  <c r="I121" i="13"/>
  <c r="I108" i="13"/>
  <c r="Z63" i="11"/>
  <c r="F204" i="21"/>
  <c r="AQ113" i="13" s="1"/>
  <c r="AP113" i="14"/>
  <c r="F194" i="21"/>
  <c r="AQ33" i="13"/>
  <c r="G43" i="21"/>
  <c r="G130" i="21" s="1"/>
  <c r="H1" i="21"/>
  <c r="H87" i="21" s="1"/>
  <c r="AT109" i="13"/>
  <c r="AO73" i="14"/>
  <c r="S368" i="18"/>
  <c r="AT33" i="13"/>
  <c r="AX113" i="13"/>
  <c r="J186" i="21"/>
  <c r="AU33" i="13" s="1"/>
  <c r="N204" i="21"/>
  <c r="O204" i="21" s="1"/>
  <c r="AZ113" i="13" s="1"/>
  <c r="AT108" i="14"/>
  <c r="S145" i="21"/>
  <c r="AQ111" i="13"/>
  <c r="J194" i="21"/>
  <c r="S351" i="18"/>
  <c r="O200" i="21"/>
  <c r="AZ109" i="13" s="1"/>
  <c r="AY109" i="13"/>
  <c r="N6" i="13"/>
  <c r="AT32" i="13"/>
  <c r="N178" i="21"/>
  <c r="AT112" i="13"/>
  <c r="AT112" i="14"/>
  <c r="J203" i="21"/>
  <c r="J199" i="21"/>
  <c r="AU108" i="14" s="1"/>
  <c r="AT32" i="14"/>
  <c r="AP109" i="14"/>
  <c r="AP109" i="13"/>
  <c r="F200" i="21"/>
  <c r="F176" i="21"/>
  <c r="AQ18" i="13" s="1"/>
  <c r="O179" i="21"/>
  <c r="AP18" i="14"/>
  <c r="AX109" i="14"/>
  <c r="AX109" i="13"/>
  <c r="O6" i="11"/>
  <c r="P6" i="11" s="1"/>
  <c r="AY109" i="14"/>
  <c r="AZ32" i="14"/>
  <c r="AD139" i="11"/>
  <c r="N192" i="21"/>
  <c r="W20" i="23"/>
  <c r="S13" i="23"/>
  <c r="S366" i="18"/>
  <c r="A376" i="18"/>
  <c r="A394" i="18" s="1"/>
  <c r="A360" i="18"/>
  <c r="AT18" i="14"/>
  <c r="AT18" i="13"/>
  <c r="J176" i="21"/>
  <c r="AP32" i="14"/>
  <c r="F185" i="21"/>
  <c r="AP32" i="13"/>
  <c r="J202" i="21"/>
  <c r="AT111" i="14"/>
  <c r="AT111" i="13"/>
  <c r="F190" i="21"/>
  <c r="N175" i="21"/>
  <c r="AX17" i="14"/>
  <c r="AX17" i="13"/>
  <c r="S144" i="21"/>
  <c r="S59" i="21"/>
  <c r="AU109" i="13"/>
  <c r="AU109" i="14"/>
  <c r="S367" i="18"/>
  <c r="S46" i="23"/>
  <c r="F193" i="21"/>
  <c r="AQ112" i="13"/>
  <c r="AQ112" i="14"/>
  <c r="AX18" i="13"/>
  <c r="AX18" i="14"/>
  <c r="N176" i="21"/>
  <c r="S28" i="23"/>
  <c r="AU32" i="14"/>
  <c r="AU32" i="13"/>
  <c r="AY110" i="14"/>
  <c r="O201" i="21"/>
  <c r="AY110" i="13"/>
  <c r="J178" i="21"/>
  <c r="J5" i="13"/>
  <c r="J5" i="14"/>
  <c r="N5" i="11"/>
  <c r="J118" i="11"/>
  <c r="O194" i="21"/>
  <c r="F179" i="21"/>
  <c r="S353" i="18"/>
  <c r="S352" i="18"/>
  <c r="AU17" i="14"/>
  <c r="AU17" i="13"/>
  <c r="S384" i="18"/>
  <c r="S385" i="18"/>
  <c r="S386" i="18"/>
  <c r="AZ112" i="13"/>
  <c r="AZ112" i="14"/>
  <c r="S75" i="21"/>
  <c r="S47" i="21"/>
  <c r="S20" i="23"/>
  <c r="H282" i="14" l="1"/>
  <c r="H289" i="14" s="1"/>
  <c r="C89" i="18"/>
  <c r="P156" i="18"/>
  <c r="K156" i="18"/>
  <c r="I156" i="18"/>
  <c r="J156" i="18"/>
  <c r="D156" i="18"/>
  <c r="F156" i="18"/>
  <c r="S207" i="13"/>
  <c r="S210" i="13" s="1"/>
  <c r="S222" i="13"/>
  <c r="L207" i="13"/>
  <c r="L210" i="13" s="1"/>
  <c r="L222" i="13"/>
  <c r="AA207" i="13"/>
  <c r="AA210" i="13" s="1"/>
  <c r="AA222" i="13"/>
  <c r="I149" i="13"/>
  <c r="K149" i="13" s="1"/>
  <c r="C151" i="18"/>
  <c r="C90" i="44"/>
  <c r="M151" i="18"/>
  <c r="I140" i="13"/>
  <c r="K147" i="13"/>
  <c r="E87" i="18"/>
  <c r="E88" i="44"/>
  <c r="E89" i="44"/>
  <c r="K148" i="13"/>
  <c r="E88" i="18"/>
  <c r="I141" i="13"/>
  <c r="K141" i="13" s="1"/>
  <c r="D150" i="18"/>
  <c r="F425" i="18"/>
  <c r="M431" i="18"/>
  <c r="R431" i="18" s="1"/>
  <c r="K435" i="18"/>
  <c r="F150" i="18"/>
  <c r="E425" i="18"/>
  <c r="J425" i="18"/>
  <c r="L151" i="18"/>
  <c r="E150" i="18"/>
  <c r="I425" i="18"/>
  <c r="H430" i="18"/>
  <c r="E435" i="18"/>
  <c r="C431" i="18"/>
  <c r="G431" i="18" s="1"/>
  <c r="F426" i="18"/>
  <c r="F436" i="18"/>
  <c r="D435" i="18"/>
  <c r="D436" i="18"/>
  <c r="D426" i="18"/>
  <c r="N426" i="18"/>
  <c r="N436" i="18"/>
  <c r="H431" i="18"/>
  <c r="K436" i="18"/>
  <c r="I436" i="18"/>
  <c r="I426" i="18"/>
  <c r="E436" i="18"/>
  <c r="E426" i="18"/>
  <c r="Q425" i="18"/>
  <c r="F435" i="18"/>
  <c r="Q426" i="18"/>
  <c r="Q436" i="18"/>
  <c r="J426" i="18"/>
  <c r="J436" i="18"/>
  <c r="M430" i="18"/>
  <c r="R430" i="18" s="1"/>
  <c r="N425" i="18"/>
  <c r="O435" i="18"/>
  <c r="K425" i="18"/>
  <c r="P435" i="18"/>
  <c r="P436" i="18"/>
  <c r="P426" i="18"/>
  <c r="O436" i="18"/>
  <c r="O426" i="18"/>
  <c r="C430" i="18"/>
  <c r="G430" i="18" s="1"/>
  <c r="O145" i="18"/>
  <c r="Q145" i="18"/>
  <c r="K146" i="18"/>
  <c r="P146" i="18"/>
  <c r="D145" i="18"/>
  <c r="D155" i="18"/>
  <c r="I146" i="18"/>
  <c r="E146" i="18"/>
  <c r="Q146" i="18"/>
  <c r="C150" i="18"/>
  <c r="O146" i="18"/>
  <c r="K145" i="18"/>
  <c r="E155" i="18"/>
  <c r="E145" i="18"/>
  <c r="J146" i="18"/>
  <c r="P145" i="18"/>
  <c r="N146" i="18"/>
  <c r="D146" i="18"/>
  <c r="F146" i="18"/>
  <c r="J145" i="18"/>
  <c r="F155" i="18"/>
  <c r="F145" i="18"/>
  <c r="N245" i="14"/>
  <c r="I245" i="14"/>
  <c r="H245" i="14"/>
  <c r="O245" i="14"/>
  <c r="U245" i="14"/>
  <c r="X245" i="14"/>
  <c r="P230" i="13"/>
  <c r="P245" i="14"/>
  <c r="O230" i="13"/>
  <c r="AD157" i="11"/>
  <c r="AD160" i="11" s="1"/>
  <c r="V245" i="14"/>
  <c r="Q245" i="14"/>
  <c r="W245" i="14"/>
  <c r="J245" i="14"/>
  <c r="Y245" i="14"/>
  <c r="I230" i="13"/>
  <c r="J230" i="13"/>
  <c r="W230" i="13"/>
  <c r="Y230" i="13"/>
  <c r="N230" i="13"/>
  <c r="U230" i="13"/>
  <c r="V230" i="13"/>
  <c r="X230" i="13"/>
  <c r="Q230" i="13"/>
  <c r="E147" i="44"/>
  <c r="G245" i="14"/>
  <c r="C153" i="44"/>
  <c r="S83" i="21"/>
  <c r="G152" i="44"/>
  <c r="AD218" i="13"/>
  <c r="E182" i="17"/>
  <c r="AD218" i="14"/>
  <c r="E419" i="44"/>
  <c r="M152" i="44"/>
  <c r="P182" i="17"/>
  <c r="J182" i="17"/>
  <c r="C183" i="17"/>
  <c r="F182" i="17"/>
  <c r="D183" i="17"/>
  <c r="M183" i="17"/>
  <c r="M182" i="17"/>
  <c r="E183" i="17"/>
  <c r="F183" i="17"/>
  <c r="C182" i="17"/>
  <c r="D182" i="17"/>
  <c r="I183" i="17"/>
  <c r="I182" i="17"/>
  <c r="K182" i="17"/>
  <c r="K101" i="17"/>
  <c r="K183" i="17"/>
  <c r="J101" i="17"/>
  <c r="J183" i="17"/>
  <c r="H101" i="17"/>
  <c r="N250" i="14"/>
  <c r="G199" i="44"/>
  <c r="S199" i="44" s="1"/>
  <c r="S206" i="44" s="1"/>
  <c r="G38" i="44"/>
  <c r="S38" i="44" s="1"/>
  <c r="S45" i="44" s="1"/>
  <c r="E202" i="44"/>
  <c r="S197" i="44"/>
  <c r="S204" i="44" s="1"/>
  <c r="Q251" i="14"/>
  <c r="Q255" i="14" s="1"/>
  <c r="V294" i="14"/>
  <c r="K160" i="13"/>
  <c r="G235" i="13"/>
  <c r="G251" i="14"/>
  <c r="AE150" i="11"/>
  <c r="I246" i="14"/>
  <c r="H251" i="14"/>
  <c r="H255" i="14" s="1"/>
  <c r="I235" i="13"/>
  <c r="Y251" i="14"/>
  <c r="Y255" i="14" s="1"/>
  <c r="AN142" i="13"/>
  <c r="H235" i="13"/>
  <c r="N77" i="11"/>
  <c r="N251" i="14"/>
  <c r="P251" i="14"/>
  <c r="P255" i="14" s="1"/>
  <c r="X251" i="14"/>
  <c r="X255" i="14" s="1"/>
  <c r="O235" i="13"/>
  <c r="J235" i="13"/>
  <c r="X235" i="13"/>
  <c r="U235" i="13"/>
  <c r="W251" i="14"/>
  <c r="W255" i="14" s="1"/>
  <c r="V251" i="14"/>
  <c r="V255" i="14" s="1"/>
  <c r="U251" i="14"/>
  <c r="Q235" i="13"/>
  <c r="P235" i="13"/>
  <c r="O251" i="14"/>
  <c r="O255" i="14" s="1"/>
  <c r="G77" i="11"/>
  <c r="C109" i="45"/>
  <c r="C111" i="45" s="1"/>
  <c r="G149" i="11"/>
  <c r="J251" i="14"/>
  <c r="I251" i="14"/>
  <c r="C264" i="44"/>
  <c r="C267" i="44" s="1"/>
  <c r="U77" i="11"/>
  <c r="H264" i="44"/>
  <c r="H267" i="44" s="1"/>
  <c r="I271" i="18"/>
  <c r="I274" i="18" s="1"/>
  <c r="O157" i="14"/>
  <c r="I265" i="44"/>
  <c r="I268" i="44" s="1"/>
  <c r="V158" i="14"/>
  <c r="N270" i="18" s="1"/>
  <c r="V74" i="11"/>
  <c r="V153" i="14"/>
  <c r="H158" i="14"/>
  <c r="D270" i="18" s="1"/>
  <c r="H153" i="14"/>
  <c r="H74" i="11"/>
  <c r="P159" i="14"/>
  <c r="Q280" i="14" s="1"/>
  <c r="Q282" i="14" s="1"/>
  <c r="Q289" i="14" s="1"/>
  <c r="P75" i="11"/>
  <c r="P148" i="11" s="1"/>
  <c r="G157" i="14"/>
  <c r="AN160" i="14" s="1"/>
  <c r="C265" i="44"/>
  <c r="C271" i="18"/>
  <c r="H19" i="21"/>
  <c r="I110" i="17"/>
  <c r="I110" i="45"/>
  <c r="M264" i="44"/>
  <c r="M267" i="44" s="1"/>
  <c r="H159" i="14"/>
  <c r="I280" i="14" s="1"/>
  <c r="I282" i="14" s="1"/>
  <c r="I289" i="14" s="1"/>
  <c r="H75" i="11"/>
  <c r="O158" i="14"/>
  <c r="I270" i="18" s="1"/>
  <c r="I273" i="18" s="1"/>
  <c r="O74" i="11"/>
  <c r="O153" i="14"/>
  <c r="K19" i="21"/>
  <c r="M110" i="45"/>
  <c r="M110" i="17"/>
  <c r="H268" i="44"/>
  <c r="M109" i="45"/>
  <c r="M109" i="17"/>
  <c r="U149" i="11"/>
  <c r="M265" i="44"/>
  <c r="U157" i="14"/>
  <c r="AV160" i="14" s="1"/>
  <c r="M271" i="18"/>
  <c r="H109" i="17"/>
  <c r="H109" i="45"/>
  <c r="N149" i="11"/>
  <c r="H274" i="18"/>
  <c r="V159" i="14"/>
  <c r="W280" i="14" s="1"/>
  <c r="V75" i="11"/>
  <c r="AR160" i="14"/>
  <c r="AE119" i="13"/>
  <c r="AX73" i="14"/>
  <c r="AQ156" i="14"/>
  <c r="AQ156" i="13"/>
  <c r="AQ158" i="13" s="1"/>
  <c r="AU156" i="14"/>
  <c r="AU156" i="13"/>
  <c r="AU158" i="13" s="1"/>
  <c r="AQ69" i="13"/>
  <c r="AQ69" i="14"/>
  <c r="AY67" i="13"/>
  <c r="AY67" i="14"/>
  <c r="AZ137" i="14"/>
  <c r="AZ137" i="13"/>
  <c r="AQ137" i="14"/>
  <c r="AQ142" i="14" s="1"/>
  <c r="AQ137" i="13"/>
  <c r="AQ142" i="13" s="1"/>
  <c r="O178" i="21"/>
  <c r="AY136" i="13"/>
  <c r="AY142" i="13" s="1"/>
  <c r="AY136" i="14"/>
  <c r="AY142" i="14" s="1"/>
  <c r="AQ67" i="13"/>
  <c r="AQ67" i="14"/>
  <c r="AY156" i="14"/>
  <c r="AY156" i="13"/>
  <c r="AY158" i="13" s="1"/>
  <c r="O190" i="21"/>
  <c r="AZ69" i="14"/>
  <c r="AZ69" i="13"/>
  <c r="AQ68" i="13"/>
  <c r="AQ68" i="14"/>
  <c r="AU136" i="13"/>
  <c r="AU142" i="13" s="1"/>
  <c r="AU136" i="14"/>
  <c r="AU142" i="14" s="1"/>
  <c r="AU69" i="13"/>
  <c r="AU69" i="14"/>
  <c r="AU68" i="13"/>
  <c r="AU68" i="14"/>
  <c r="O193" i="21"/>
  <c r="AY68" i="13"/>
  <c r="AY68" i="14"/>
  <c r="AU67" i="13"/>
  <c r="AU67" i="14"/>
  <c r="G251" i="18"/>
  <c r="I2" i="17"/>
  <c r="H175" i="17"/>
  <c r="J246" i="14"/>
  <c r="K111" i="14"/>
  <c r="G258" i="18"/>
  <c r="G229" i="44"/>
  <c r="G67" i="44"/>
  <c r="G228" i="44"/>
  <c r="G419" i="44" s="1"/>
  <c r="S221" i="44"/>
  <c r="S228" i="44" s="1"/>
  <c r="G230" i="44"/>
  <c r="S223" i="44"/>
  <c r="S230" i="44" s="1"/>
  <c r="S61" i="44"/>
  <c r="S68" i="44" s="1"/>
  <c r="G68" i="44"/>
  <c r="D149" i="44"/>
  <c r="O148" i="44"/>
  <c r="Q148" i="44"/>
  <c r="E148" i="44"/>
  <c r="M148" i="44"/>
  <c r="F149" i="44"/>
  <c r="G91" i="44"/>
  <c r="I149" i="44"/>
  <c r="K148" i="44"/>
  <c r="I148" i="44"/>
  <c r="N148" i="44"/>
  <c r="P148" i="44"/>
  <c r="F148" i="44"/>
  <c r="M77" i="14"/>
  <c r="M80" i="14" s="1"/>
  <c r="AB77" i="13"/>
  <c r="Z129" i="11"/>
  <c r="AB77" i="14"/>
  <c r="AB80" i="14" s="1"/>
  <c r="AC77" i="13"/>
  <c r="R129" i="11"/>
  <c r="K129" i="11"/>
  <c r="AC77" i="14"/>
  <c r="AE43" i="11"/>
  <c r="H50" i="17"/>
  <c r="I98" i="17"/>
  <c r="I160" i="17" s="1"/>
  <c r="K96" i="17"/>
  <c r="F96" i="17"/>
  <c r="I50" i="17"/>
  <c r="E98" i="17"/>
  <c r="E160" i="17" s="1"/>
  <c r="E100" i="17"/>
  <c r="E161" i="17" s="1"/>
  <c r="J50" i="17"/>
  <c r="M50" i="17"/>
  <c r="D100" i="17"/>
  <c r="D161" i="17" s="1"/>
  <c r="D96" i="17"/>
  <c r="O50" i="17"/>
  <c r="Q50" i="17"/>
  <c r="H96" i="17"/>
  <c r="J98" i="17"/>
  <c r="J160" i="17" s="1"/>
  <c r="P98" i="17"/>
  <c r="P160" i="17" s="1"/>
  <c r="C98" i="17"/>
  <c r="C160" i="17" s="1"/>
  <c r="I100" i="17"/>
  <c r="E96" i="17"/>
  <c r="K50" i="17"/>
  <c r="E50" i="17"/>
  <c r="F98" i="17"/>
  <c r="F160" i="17" s="1"/>
  <c r="N50" i="17"/>
  <c r="P50" i="17"/>
  <c r="J100" i="17"/>
  <c r="P100" i="17"/>
  <c r="P161" i="17" s="1"/>
  <c r="K98" i="17"/>
  <c r="K160" i="17" s="1"/>
  <c r="F100" i="17"/>
  <c r="F161" i="17" s="1"/>
  <c r="M96" i="17"/>
  <c r="P96" i="17"/>
  <c r="D50" i="17"/>
  <c r="K100" i="17"/>
  <c r="I96" i="17"/>
  <c r="F50" i="17"/>
  <c r="S142" i="23"/>
  <c r="D259" i="44"/>
  <c r="D258" i="44"/>
  <c r="Q142" i="14"/>
  <c r="D257" i="44"/>
  <c r="S249" i="44"/>
  <c r="U142" i="14"/>
  <c r="X142" i="14"/>
  <c r="AV142" i="14"/>
  <c r="AT142" i="14"/>
  <c r="L94" i="18"/>
  <c r="R261" i="18"/>
  <c r="R259" i="18"/>
  <c r="L261" i="18"/>
  <c r="S256" i="44"/>
  <c r="AR142" i="13"/>
  <c r="M42" i="44"/>
  <c r="M147" i="44" s="1"/>
  <c r="G247" i="14"/>
  <c r="G256" i="14" s="1"/>
  <c r="X247" i="14"/>
  <c r="X256" i="14" s="1"/>
  <c r="Y247" i="14"/>
  <c r="Y256" i="14" s="1"/>
  <c r="I247" i="14"/>
  <c r="I256" i="14" s="1"/>
  <c r="N247" i="14"/>
  <c r="N256" i="14" s="1"/>
  <c r="AS142" i="13"/>
  <c r="W247" i="14"/>
  <c r="W256" i="14" s="1"/>
  <c r="G231" i="13"/>
  <c r="Z111" i="14"/>
  <c r="U246" i="14"/>
  <c r="U247" i="14"/>
  <c r="U256" i="14" s="1"/>
  <c r="V247" i="14"/>
  <c r="V256" i="14" s="1"/>
  <c r="R111" i="14"/>
  <c r="N246" i="14"/>
  <c r="Q247" i="14"/>
  <c r="Q256" i="14" s="1"/>
  <c r="P247" i="14"/>
  <c r="P256" i="14" s="1"/>
  <c r="O247" i="14"/>
  <c r="O256" i="14" s="1"/>
  <c r="G246" i="14"/>
  <c r="J247" i="14"/>
  <c r="J256" i="14" s="1"/>
  <c r="H247" i="14"/>
  <c r="H256" i="14" s="1"/>
  <c r="D30" i="21"/>
  <c r="D116" i="21" s="1"/>
  <c r="D159" i="21" s="1"/>
  <c r="AP142" i="14"/>
  <c r="D68" i="17"/>
  <c r="D75" i="17" s="1"/>
  <c r="AO142" i="14"/>
  <c r="AR142" i="14"/>
  <c r="AN142" i="14"/>
  <c r="G232" i="13"/>
  <c r="G240" i="13" s="1"/>
  <c r="AS73" i="13"/>
  <c r="R67" i="13"/>
  <c r="L35" i="44"/>
  <c r="L42" i="44" s="1"/>
  <c r="T160" i="13"/>
  <c r="K67" i="13"/>
  <c r="E68" i="17"/>
  <c r="E75" i="17" s="1"/>
  <c r="Z67" i="13"/>
  <c r="M160" i="13"/>
  <c r="AB160" i="13"/>
  <c r="AS142" i="14"/>
  <c r="AR114" i="14"/>
  <c r="AN114" i="14"/>
  <c r="AT142" i="13"/>
  <c r="AO142" i="13"/>
  <c r="AV142" i="13"/>
  <c r="C111" i="17"/>
  <c r="C181" i="17" s="1"/>
  <c r="AE151" i="13"/>
  <c r="AE159" i="13" s="1"/>
  <c r="AC159" i="13"/>
  <c r="AC160" i="13" s="1"/>
  <c r="C111" i="44"/>
  <c r="C109" i="44"/>
  <c r="C151" i="44" s="1"/>
  <c r="C110" i="44"/>
  <c r="C113" i="17"/>
  <c r="C105" i="21"/>
  <c r="C148" i="21" s="1"/>
  <c r="C112" i="17"/>
  <c r="I109" i="44"/>
  <c r="I151" i="44" s="1"/>
  <c r="I111" i="44"/>
  <c r="I110" i="44"/>
  <c r="N109" i="44"/>
  <c r="N111" i="44"/>
  <c r="N110" i="44"/>
  <c r="H111" i="44"/>
  <c r="H110" i="44"/>
  <c r="M111" i="44"/>
  <c r="M110" i="44"/>
  <c r="K109" i="44"/>
  <c r="K151" i="44" s="1"/>
  <c r="K111" i="44"/>
  <c r="K110" i="44"/>
  <c r="E109" i="44"/>
  <c r="E111" i="44"/>
  <c r="E110" i="44"/>
  <c r="F109" i="44"/>
  <c r="F151" i="44" s="1"/>
  <c r="F111" i="44"/>
  <c r="F110" i="44"/>
  <c r="P109" i="44"/>
  <c r="P151" i="44" s="1"/>
  <c r="P110" i="44"/>
  <c r="P111" i="44"/>
  <c r="D109" i="44"/>
  <c r="D151" i="44" s="1"/>
  <c r="D110" i="44"/>
  <c r="D111" i="44"/>
  <c r="Q109" i="44"/>
  <c r="Q111" i="44"/>
  <c r="Q110" i="44"/>
  <c r="O109" i="44"/>
  <c r="O111" i="44"/>
  <c r="O110" i="44"/>
  <c r="I108" i="18"/>
  <c r="I149" i="18" s="1"/>
  <c r="I110" i="18"/>
  <c r="I109" i="18"/>
  <c r="H110" i="18"/>
  <c r="H109" i="18"/>
  <c r="K108" i="18"/>
  <c r="K149" i="18" s="1"/>
  <c r="K110" i="18"/>
  <c r="K109" i="18"/>
  <c r="D108" i="18"/>
  <c r="D110" i="18"/>
  <c r="D109" i="18"/>
  <c r="Q108" i="18"/>
  <c r="Q110" i="18"/>
  <c r="Q109" i="18"/>
  <c r="M110" i="18"/>
  <c r="M109" i="18"/>
  <c r="J108" i="18"/>
  <c r="J149" i="18" s="1"/>
  <c r="J110" i="18"/>
  <c r="J109" i="18"/>
  <c r="O108" i="18"/>
  <c r="O110" i="18"/>
  <c r="O109" i="18"/>
  <c r="E30" i="21"/>
  <c r="E116" i="21" s="1"/>
  <c r="E159" i="21" s="1"/>
  <c r="L250" i="44"/>
  <c r="L90" i="44"/>
  <c r="O231" i="13"/>
  <c r="P231" i="13"/>
  <c r="F68" i="17"/>
  <c r="F75" i="17" s="1"/>
  <c r="F30" i="21"/>
  <c r="F116" i="21" s="1"/>
  <c r="F159" i="21" s="1"/>
  <c r="J232" i="13"/>
  <c r="J240" i="13" s="1"/>
  <c r="N68" i="17"/>
  <c r="N75" i="17" s="1"/>
  <c r="L30" i="21"/>
  <c r="L116" i="21" s="1"/>
  <c r="L159" i="21" s="1"/>
  <c r="P68" i="17"/>
  <c r="P75" i="17" s="1"/>
  <c r="N30" i="21"/>
  <c r="N116" i="21" s="1"/>
  <c r="N159" i="21" s="1"/>
  <c r="S255" i="44"/>
  <c r="E29" i="21"/>
  <c r="E115" i="21" s="1"/>
  <c r="E158" i="21" s="1"/>
  <c r="P232" i="13"/>
  <c r="P240" i="13" s="1"/>
  <c r="Y232" i="13"/>
  <c r="O232" i="13"/>
  <c r="O240" i="13" s="1"/>
  <c r="X232" i="13"/>
  <c r="V232" i="13"/>
  <c r="Q132" i="11"/>
  <c r="K44" i="17"/>
  <c r="K51" i="17" s="1"/>
  <c r="S248" i="44"/>
  <c r="W232" i="13"/>
  <c r="I68" i="17"/>
  <c r="I75" i="17" s="1"/>
  <c r="J68" i="17"/>
  <c r="J75" i="17" s="1"/>
  <c r="Y231" i="13"/>
  <c r="J231" i="13"/>
  <c r="V231" i="13"/>
  <c r="Q231" i="13"/>
  <c r="H231" i="13"/>
  <c r="X231" i="13"/>
  <c r="I231" i="13"/>
  <c r="N231" i="13"/>
  <c r="I232" i="13"/>
  <c r="H232" i="13"/>
  <c r="H240" i="13" s="1"/>
  <c r="Q232" i="13"/>
  <c r="Q240" i="13" s="1"/>
  <c r="W231" i="13"/>
  <c r="G68" i="45"/>
  <c r="G75" i="45" s="1"/>
  <c r="U231" i="13"/>
  <c r="U232" i="13"/>
  <c r="U240" i="13" s="1"/>
  <c r="O68" i="17"/>
  <c r="O75" i="17" s="1"/>
  <c r="G66" i="45"/>
  <c r="G73" i="45" s="1"/>
  <c r="F41" i="44"/>
  <c r="H30" i="21"/>
  <c r="H116" i="21" s="1"/>
  <c r="H159" i="21" s="1"/>
  <c r="C258" i="44"/>
  <c r="C259" i="44"/>
  <c r="C257" i="44"/>
  <c r="H232" i="44"/>
  <c r="H421" i="44" s="1"/>
  <c r="H226" i="44"/>
  <c r="D232" i="44"/>
  <c r="D421" i="44" s="1"/>
  <c r="D226" i="44"/>
  <c r="G225" i="44"/>
  <c r="G232" i="44" s="1"/>
  <c r="C232" i="44"/>
  <c r="C421" i="44" s="1"/>
  <c r="C226" i="44"/>
  <c r="G231" i="44"/>
  <c r="S224" i="44"/>
  <c r="S231" i="44" s="1"/>
  <c r="F235" i="44"/>
  <c r="F234" i="44"/>
  <c r="F233" i="44"/>
  <c r="E233" i="44"/>
  <c r="E235" i="44"/>
  <c r="E234" i="44"/>
  <c r="H202" i="44"/>
  <c r="H203" i="44"/>
  <c r="H419" i="44" s="1"/>
  <c r="C202" i="44"/>
  <c r="C203" i="44"/>
  <c r="C419" i="44" s="1"/>
  <c r="S246" i="44"/>
  <c r="G250" i="44"/>
  <c r="E256" i="18"/>
  <c r="G259" i="18"/>
  <c r="F256" i="18"/>
  <c r="G252" i="18"/>
  <c r="G89" i="17"/>
  <c r="K136" i="11"/>
  <c r="C99" i="44"/>
  <c r="C49" i="17"/>
  <c r="H44" i="45"/>
  <c r="H51" i="45" s="1"/>
  <c r="H44" i="17"/>
  <c r="H51" i="17" s="1"/>
  <c r="N132" i="11"/>
  <c r="C97" i="44"/>
  <c r="C98" i="44"/>
  <c r="G43" i="45"/>
  <c r="G50" i="45" s="1"/>
  <c r="K134" i="11"/>
  <c r="O41" i="44"/>
  <c r="C49" i="45"/>
  <c r="K135" i="11"/>
  <c r="Q105" i="18"/>
  <c r="D74" i="45"/>
  <c r="D78" i="45" s="1"/>
  <c r="G67" i="45"/>
  <c r="G74" i="45" s="1"/>
  <c r="H95" i="45"/>
  <c r="H96" i="45"/>
  <c r="C95" i="45"/>
  <c r="C96" i="45"/>
  <c r="C95" i="17"/>
  <c r="C96" i="17"/>
  <c r="G70" i="45"/>
  <c r="G77" i="45" s="1"/>
  <c r="C77" i="45"/>
  <c r="H71" i="44"/>
  <c r="H65" i="44"/>
  <c r="G64" i="44"/>
  <c r="G71" i="44" s="1"/>
  <c r="C71" i="44"/>
  <c r="F72" i="44"/>
  <c r="F73" i="44"/>
  <c r="F74" i="44"/>
  <c r="F71" i="45"/>
  <c r="E65" i="44"/>
  <c r="E70" i="44"/>
  <c r="D71" i="45"/>
  <c r="E71" i="45"/>
  <c r="H71" i="45"/>
  <c r="G63" i="44"/>
  <c r="D73" i="44"/>
  <c r="D74" i="44"/>
  <c r="D72" i="44"/>
  <c r="G69" i="45"/>
  <c r="G76" i="45" s="1"/>
  <c r="C76" i="45"/>
  <c r="I30" i="21"/>
  <c r="I116" i="21" s="1"/>
  <c r="I159" i="21" s="1"/>
  <c r="H78" i="45"/>
  <c r="H80" i="45"/>
  <c r="H79" i="45"/>
  <c r="F79" i="45"/>
  <c r="F80" i="45"/>
  <c r="F78" i="45"/>
  <c r="E79" i="45"/>
  <c r="E80" i="45"/>
  <c r="E78" i="45"/>
  <c r="N41" i="44"/>
  <c r="P41" i="44"/>
  <c r="E41" i="44"/>
  <c r="D44" i="44"/>
  <c r="G37" i="44"/>
  <c r="G44" i="44" s="1"/>
  <c r="I41" i="44"/>
  <c r="E49" i="44"/>
  <c r="E48" i="44"/>
  <c r="E50" i="44"/>
  <c r="G35" i="44"/>
  <c r="C41" i="44"/>
  <c r="C42" i="44"/>
  <c r="C41" i="45"/>
  <c r="G132" i="11"/>
  <c r="C41" i="17"/>
  <c r="G41" i="17" s="1"/>
  <c r="H48" i="45"/>
  <c r="F50" i="44"/>
  <c r="F48" i="44"/>
  <c r="F49" i="44"/>
  <c r="H41" i="44"/>
  <c r="H42" i="44"/>
  <c r="H147" i="44" s="1"/>
  <c r="H25" i="44"/>
  <c r="H26" i="44"/>
  <c r="I26" i="44"/>
  <c r="I25" i="44"/>
  <c r="Q68" i="17"/>
  <c r="Q75" i="17" s="1"/>
  <c r="AB118" i="14"/>
  <c r="AB121" i="14" s="1"/>
  <c r="O30" i="21"/>
  <c r="O116" i="21" s="1"/>
  <c r="O159" i="21" s="1"/>
  <c r="M257" i="44"/>
  <c r="M259" i="44"/>
  <c r="M258" i="44"/>
  <c r="R251" i="44"/>
  <c r="S251" i="44" s="1"/>
  <c r="Q232" i="44"/>
  <c r="Q421" i="44" s="1"/>
  <c r="Q226" i="44"/>
  <c r="P234" i="44"/>
  <c r="P235" i="44"/>
  <c r="P233" i="44"/>
  <c r="O232" i="44"/>
  <c r="O421" i="44" s="1"/>
  <c r="O226" i="44"/>
  <c r="N232" i="44"/>
  <c r="N421" i="44" s="1"/>
  <c r="N226" i="44"/>
  <c r="R225" i="44"/>
  <c r="M232" i="44"/>
  <c r="M421" i="44" s="1"/>
  <c r="M226" i="44"/>
  <c r="M30" i="21"/>
  <c r="M116" i="21" s="1"/>
  <c r="M159" i="21" s="1"/>
  <c r="N67" i="17"/>
  <c r="N74" i="17" s="1"/>
  <c r="N23" i="21"/>
  <c r="N109" i="21" s="1"/>
  <c r="N152" i="21" s="1"/>
  <c r="Q202" i="44"/>
  <c r="Q203" i="44"/>
  <c r="Q419" i="44" s="1"/>
  <c r="P202" i="44"/>
  <c r="P203" i="44"/>
  <c r="P419" i="44" s="1"/>
  <c r="O202" i="44"/>
  <c r="O203" i="44"/>
  <c r="O419" i="44" s="1"/>
  <c r="N202" i="44"/>
  <c r="N203" i="44"/>
  <c r="N419" i="44" s="1"/>
  <c r="M202" i="44"/>
  <c r="M203" i="44"/>
  <c r="M419" i="44" s="1"/>
  <c r="L68" i="45"/>
  <c r="L75" i="45" s="1"/>
  <c r="AE82" i="14"/>
  <c r="AC116" i="14"/>
  <c r="AC118" i="14"/>
  <c r="AC117" i="14"/>
  <c r="L258" i="44"/>
  <c r="K256" i="18"/>
  <c r="L256" i="18" s="1"/>
  <c r="L252" i="18"/>
  <c r="L259" i="18"/>
  <c r="L257" i="44"/>
  <c r="M99" i="44"/>
  <c r="M98" i="44"/>
  <c r="M97" i="44"/>
  <c r="M97" i="45"/>
  <c r="P95" i="45"/>
  <c r="P96" i="45"/>
  <c r="M95" i="45"/>
  <c r="M96" i="45"/>
  <c r="Q71" i="44"/>
  <c r="Q65" i="44"/>
  <c r="P70" i="17"/>
  <c r="P77" i="17" s="1"/>
  <c r="P70" i="45"/>
  <c r="P77" i="45" s="1"/>
  <c r="P71" i="44"/>
  <c r="P65" i="44"/>
  <c r="O71" i="44"/>
  <c r="O65" i="44"/>
  <c r="N71" i="44"/>
  <c r="N65" i="44"/>
  <c r="R64" i="44"/>
  <c r="R71" i="44" s="1"/>
  <c r="M71" i="44"/>
  <c r="M65" i="44"/>
  <c r="M77" i="45"/>
  <c r="O31" i="21"/>
  <c r="O117" i="21" s="1"/>
  <c r="O160" i="21" s="1"/>
  <c r="Q69" i="45"/>
  <c r="R69" i="45" s="1"/>
  <c r="R76" i="45" s="1"/>
  <c r="O71" i="45"/>
  <c r="N71" i="45"/>
  <c r="M76" i="45"/>
  <c r="M71" i="45"/>
  <c r="R68" i="45"/>
  <c r="R75" i="45" s="1"/>
  <c r="Z136" i="11"/>
  <c r="R67" i="45"/>
  <c r="R74" i="45" s="1"/>
  <c r="Z135" i="11"/>
  <c r="R66" i="45"/>
  <c r="R73" i="45" s="1"/>
  <c r="AB46" i="11"/>
  <c r="Z134" i="11"/>
  <c r="O79" i="45"/>
  <c r="O80" i="45"/>
  <c r="O78" i="45"/>
  <c r="N79" i="45"/>
  <c r="N78" i="45"/>
  <c r="N80" i="45"/>
  <c r="R72" i="45"/>
  <c r="P44" i="17"/>
  <c r="P51" i="17" s="1"/>
  <c r="Q44" i="45"/>
  <c r="Q51" i="45" s="1"/>
  <c r="Q44" i="17"/>
  <c r="Q51" i="17" s="1"/>
  <c r="M23" i="21"/>
  <c r="M109" i="21" s="1"/>
  <c r="M152" i="21" s="1"/>
  <c r="O44" i="45"/>
  <c r="O51" i="45" s="1"/>
  <c r="O44" i="17"/>
  <c r="O51" i="17" s="1"/>
  <c r="N44" i="45"/>
  <c r="N51" i="45" s="1"/>
  <c r="N44" i="17"/>
  <c r="N51" i="17" s="1"/>
  <c r="M44" i="45"/>
  <c r="M44" i="17"/>
  <c r="M51" i="17" s="1"/>
  <c r="R37" i="44"/>
  <c r="R44" i="44" s="1"/>
  <c r="R43" i="45"/>
  <c r="R50" i="45" s="1"/>
  <c r="M50" i="45"/>
  <c r="Q41" i="44"/>
  <c r="Q42" i="44"/>
  <c r="Q147" i="44" s="1"/>
  <c r="R35" i="44"/>
  <c r="R42" i="44" s="1"/>
  <c r="Q48" i="45"/>
  <c r="P48" i="45"/>
  <c r="P50" i="44"/>
  <c r="P49" i="44"/>
  <c r="P48" i="44"/>
  <c r="O48" i="45"/>
  <c r="O48" i="44"/>
  <c r="O49" i="44"/>
  <c r="O50" i="44"/>
  <c r="R41" i="17"/>
  <c r="N49" i="44"/>
  <c r="N50" i="44"/>
  <c r="N48" i="44"/>
  <c r="N48" i="45"/>
  <c r="R41" i="45"/>
  <c r="R48" i="45" s="1"/>
  <c r="M48" i="45"/>
  <c r="N106" i="18"/>
  <c r="Q26" i="44"/>
  <c r="Q25" i="44"/>
  <c r="P26" i="44"/>
  <c r="P25" i="44"/>
  <c r="O26" i="44"/>
  <c r="O25" i="44"/>
  <c r="N26" i="44"/>
  <c r="N25" i="44"/>
  <c r="M105" i="18"/>
  <c r="R22" i="44"/>
  <c r="M26" i="44"/>
  <c r="M25" i="44"/>
  <c r="R136" i="11"/>
  <c r="I31" i="21"/>
  <c r="I117" i="21" s="1"/>
  <c r="I160" i="21" s="1"/>
  <c r="J69" i="45"/>
  <c r="AE82" i="13"/>
  <c r="AC116" i="13"/>
  <c r="K41" i="44"/>
  <c r="J30" i="21"/>
  <c r="J116" i="21" s="1"/>
  <c r="J159" i="21" s="1"/>
  <c r="T46" i="11"/>
  <c r="R134" i="11"/>
  <c r="AC117" i="13"/>
  <c r="L66" i="45"/>
  <c r="J73" i="45"/>
  <c r="J31" i="21"/>
  <c r="J117" i="21" s="1"/>
  <c r="J160" i="21" s="1"/>
  <c r="K69" i="45"/>
  <c r="K76" i="45" s="1"/>
  <c r="K68" i="17"/>
  <c r="K75" i="17" s="1"/>
  <c r="R135" i="11"/>
  <c r="AC118" i="13"/>
  <c r="L67" i="45"/>
  <c r="L37" i="44"/>
  <c r="J44" i="44"/>
  <c r="J41" i="44"/>
  <c r="L43" i="45"/>
  <c r="J50" i="45"/>
  <c r="L42" i="45"/>
  <c r="J49" i="45"/>
  <c r="K25" i="44"/>
  <c r="K26" i="44"/>
  <c r="J25" i="44"/>
  <c r="L22" i="44"/>
  <c r="J26" i="44"/>
  <c r="L89" i="17"/>
  <c r="J209" i="44"/>
  <c r="J211" i="44"/>
  <c r="J210" i="44"/>
  <c r="J234" i="44"/>
  <c r="J233" i="44"/>
  <c r="J235" i="44"/>
  <c r="F44" i="17"/>
  <c r="F51" i="17" s="1"/>
  <c r="F44" i="45"/>
  <c r="E44" i="17"/>
  <c r="E51" i="17" s="1"/>
  <c r="E44" i="45"/>
  <c r="D95" i="45"/>
  <c r="G89" i="45"/>
  <c r="G95" i="45" s="1"/>
  <c r="D96" i="45"/>
  <c r="D103" i="45" s="1"/>
  <c r="G98" i="45"/>
  <c r="S253" i="44"/>
  <c r="I235" i="44"/>
  <c r="I234" i="44"/>
  <c r="I233" i="44"/>
  <c r="L259" i="44"/>
  <c r="E211" i="44"/>
  <c r="E210" i="44"/>
  <c r="E209" i="44"/>
  <c r="F95" i="45"/>
  <c r="F96" i="45"/>
  <c r="D209" i="44"/>
  <c r="D210" i="44"/>
  <c r="D211" i="44"/>
  <c r="F210" i="44"/>
  <c r="F209" i="44"/>
  <c r="F211" i="44"/>
  <c r="K234" i="44"/>
  <c r="K235" i="44"/>
  <c r="K233" i="44"/>
  <c r="E95" i="45"/>
  <c r="E96" i="45"/>
  <c r="D44" i="17"/>
  <c r="D51" i="17" s="1"/>
  <c r="D44" i="45"/>
  <c r="K209" i="44"/>
  <c r="K210" i="44"/>
  <c r="K211" i="44"/>
  <c r="I209" i="44"/>
  <c r="I210" i="44"/>
  <c r="I211" i="44"/>
  <c r="L232" i="44"/>
  <c r="L421" i="44" s="1"/>
  <c r="L226" i="44"/>
  <c r="O105" i="18"/>
  <c r="E106" i="18"/>
  <c r="K105" i="18"/>
  <c r="I73" i="44"/>
  <c r="I72" i="44"/>
  <c r="I32" i="21"/>
  <c r="I118" i="21" s="1"/>
  <c r="I161" i="21" s="1"/>
  <c r="J70" i="45"/>
  <c r="I105" i="18"/>
  <c r="J44" i="17"/>
  <c r="J51" i="17" s="1"/>
  <c r="J44" i="45"/>
  <c r="I74" i="44"/>
  <c r="J103" i="45"/>
  <c r="J105" i="45"/>
  <c r="J102" i="45"/>
  <c r="K55" i="45"/>
  <c r="K54" i="45"/>
  <c r="K57" i="45"/>
  <c r="K95" i="45"/>
  <c r="K96" i="45"/>
  <c r="I96" i="45"/>
  <c r="L89" i="45"/>
  <c r="I95" i="45"/>
  <c r="H32" i="21"/>
  <c r="H118" i="21" s="1"/>
  <c r="H161" i="21" s="1"/>
  <c r="I70" i="45"/>
  <c r="I44" i="17"/>
  <c r="I51" i="17" s="1"/>
  <c r="I44" i="45"/>
  <c r="L48" i="45"/>
  <c r="K47" i="45"/>
  <c r="L72" i="45"/>
  <c r="H109" i="44"/>
  <c r="H151" i="44" s="1"/>
  <c r="L107" i="44"/>
  <c r="M109" i="44"/>
  <c r="M151" i="44" s="1"/>
  <c r="R107" i="44"/>
  <c r="G107" i="44"/>
  <c r="L98" i="44"/>
  <c r="L99" i="44"/>
  <c r="L97" i="44"/>
  <c r="I48" i="44"/>
  <c r="I50" i="44"/>
  <c r="I49" i="44"/>
  <c r="L41" i="17"/>
  <c r="R106" i="44"/>
  <c r="S104" i="44"/>
  <c r="K49" i="44"/>
  <c r="K50" i="44"/>
  <c r="K48" i="44"/>
  <c r="L71" i="44"/>
  <c r="J132" i="11"/>
  <c r="I132" i="11"/>
  <c r="O132" i="11"/>
  <c r="P132" i="11"/>
  <c r="L103" i="18"/>
  <c r="L105" i="18" s="1"/>
  <c r="H105" i="18"/>
  <c r="F106" i="18"/>
  <c r="R103" i="18"/>
  <c r="R105" i="18" s="1"/>
  <c r="D105" i="18"/>
  <c r="P106" i="18"/>
  <c r="C270" i="18"/>
  <c r="AE49" i="14"/>
  <c r="AE83" i="13"/>
  <c r="AE43" i="14"/>
  <c r="AC76" i="14"/>
  <c r="M60" i="14"/>
  <c r="AE48" i="13"/>
  <c r="AE77" i="13" s="1"/>
  <c r="AE48" i="14"/>
  <c r="T80" i="14"/>
  <c r="AD80" i="14"/>
  <c r="AD121" i="13"/>
  <c r="AD37" i="13"/>
  <c r="AD37" i="14"/>
  <c r="Z137" i="11"/>
  <c r="R137" i="11"/>
  <c r="AC119" i="13"/>
  <c r="K137" i="11"/>
  <c r="AC119" i="14"/>
  <c r="AD22" i="14"/>
  <c r="AT73" i="14"/>
  <c r="C43" i="17"/>
  <c r="E22" i="21"/>
  <c r="P22" i="21" s="1"/>
  <c r="G22" i="21"/>
  <c r="T48" i="11"/>
  <c r="T49" i="11"/>
  <c r="M49" i="11"/>
  <c r="AB48" i="11"/>
  <c r="AC74" i="14"/>
  <c r="AE74" i="14" s="1"/>
  <c r="R35" i="18"/>
  <c r="R42" i="18" s="1"/>
  <c r="AC76" i="11"/>
  <c r="L35" i="18"/>
  <c r="L42" i="18" s="1"/>
  <c r="T129" i="13"/>
  <c r="AD80" i="13"/>
  <c r="R80" i="13"/>
  <c r="M153" i="13"/>
  <c r="T153" i="13"/>
  <c r="AC153" i="13"/>
  <c r="AE150" i="13"/>
  <c r="AE158" i="13" s="1"/>
  <c r="AB153" i="13"/>
  <c r="AC145" i="14"/>
  <c r="S254" i="18"/>
  <c r="K149" i="14"/>
  <c r="O142" i="13"/>
  <c r="C263" i="18"/>
  <c r="S250" i="18"/>
  <c r="C265" i="18"/>
  <c r="C264" i="18"/>
  <c r="L89" i="18"/>
  <c r="D95" i="17"/>
  <c r="M95" i="17"/>
  <c r="P95" i="17"/>
  <c r="E263" i="18"/>
  <c r="E264" i="18"/>
  <c r="E265" i="18"/>
  <c r="M264" i="18"/>
  <c r="M263" i="18"/>
  <c r="M265" i="18"/>
  <c r="R257" i="18"/>
  <c r="K97" i="21"/>
  <c r="F95" i="17"/>
  <c r="M108" i="18"/>
  <c r="M149" i="18" s="1"/>
  <c r="K95" i="21"/>
  <c r="G94" i="21"/>
  <c r="Q8" i="21"/>
  <c r="C94" i="21"/>
  <c r="P8" i="21"/>
  <c r="C97" i="21"/>
  <c r="P11" i="21"/>
  <c r="G96" i="21"/>
  <c r="Q10" i="21"/>
  <c r="C96" i="21"/>
  <c r="C139" i="21" s="1"/>
  <c r="P10" i="21"/>
  <c r="E95" i="17"/>
  <c r="J95" i="17"/>
  <c r="J96" i="17"/>
  <c r="M98" i="17"/>
  <c r="H263" i="18"/>
  <c r="H265" i="18"/>
  <c r="H264" i="18"/>
  <c r="L257" i="18"/>
  <c r="G91" i="17"/>
  <c r="D98" i="17"/>
  <c r="J264" i="18"/>
  <c r="J263" i="18"/>
  <c r="J265" i="18"/>
  <c r="L90" i="17"/>
  <c r="I97" i="17"/>
  <c r="L97" i="17" s="1"/>
  <c r="L94" i="17"/>
  <c r="I101" i="17"/>
  <c r="I264" i="18"/>
  <c r="I263" i="18"/>
  <c r="I265" i="18"/>
  <c r="G90" i="17"/>
  <c r="C97" i="17"/>
  <c r="G97" i="17" s="1"/>
  <c r="H99" i="17"/>
  <c r="L99" i="17" s="1"/>
  <c r="L92" i="17"/>
  <c r="F265" i="18"/>
  <c r="F264" i="18"/>
  <c r="F263" i="18"/>
  <c r="I95" i="17"/>
  <c r="K94" i="21"/>
  <c r="S253" i="18"/>
  <c r="C95" i="21"/>
  <c r="C138" i="21" s="1"/>
  <c r="P9" i="21"/>
  <c r="H108" i="18"/>
  <c r="H149" i="18" s="1"/>
  <c r="L106" i="18"/>
  <c r="G257" i="18"/>
  <c r="D265" i="18"/>
  <c r="D263" i="18"/>
  <c r="D264" i="18"/>
  <c r="H95" i="17"/>
  <c r="G95" i="21"/>
  <c r="Q9" i="21"/>
  <c r="S255" i="18"/>
  <c r="P265" i="18"/>
  <c r="P263" i="18"/>
  <c r="P264" i="18"/>
  <c r="H270" i="18"/>
  <c r="G92" i="17"/>
  <c r="D99" i="17"/>
  <c r="G99" i="17" s="1"/>
  <c r="G97" i="21"/>
  <c r="Q11" i="21"/>
  <c r="M100" i="17"/>
  <c r="M101" i="17"/>
  <c r="K265" i="18"/>
  <c r="K263" i="18"/>
  <c r="K264" i="18"/>
  <c r="S260" i="18"/>
  <c r="M270" i="18"/>
  <c r="M99" i="17"/>
  <c r="H98" i="17"/>
  <c r="L91" i="17"/>
  <c r="G94" i="17"/>
  <c r="C101" i="17"/>
  <c r="H100" i="17"/>
  <c r="L93" i="17"/>
  <c r="C100" i="17"/>
  <c r="G93" i="17"/>
  <c r="S262" i="18"/>
  <c r="K96" i="21"/>
  <c r="K95" i="17"/>
  <c r="G93" i="18"/>
  <c r="G90" i="18"/>
  <c r="G92" i="18"/>
  <c r="L90" i="18"/>
  <c r="N142" i="13"/>
  <c r="G142" i="13"/>
  <c r="J142" i="13"/>
  <c r="P142" i="13"/>
  <c r="Q142" i="13"/>
  <c r="X142" i="13"/>
  <c r="H142" i="13"/>
  <c r="U142" i="13"/>
  <c r="M71" i="11"/>
  <c r="M145" i="11" s="1"/>
  <c r="K145" i="11"/>
  <c r="K146" i="11" s="1"/>
  <c r="T68" i="11"/>
  <c r="T142" i="11" s="1"/>
  <c r="R142" i="11"/>
  <c r="T67" i="11"/>
  <c r="T141" i="11" s="1"/>
  <c r="R141" i="11"/>
  <c r="R145" i="11"/>
  <c r="T70" i="11"/>
  <c r="T144" i="11" s="1"/>
  <c r="R144" i="11"/>
  <c r="AE41" i="14"/>
  <c r="W114" i="14"/>
  <c r="AE93" i="13"/>
  <c r="AE98" i="13"/>
  <c r="AE120" i="13" s="1"/>
  <c r="AC120" i="13"/>
  <c r="AE89" i="13"/>
  <c r="AE118" i="13" s="1"/>
  <c r="AE86" i="13"/>
  <c r="AE117" i="13" s="1"/>
  <c r="AE89" i="14"/>
  <c r="AE98" i="14"/>
  <c r="AE120" i="14" s="1"/>
  <c r="AC120" i="14"/>
  <c r="AE86" i="14"/>
  <c r="AE93" i="14"/>
  <c r="AB60" i="14"/>
  <c r="T60" i="14"/>
  <c r="AD121" i="14"/>
  <c r="AD22" i="13"/>
  <c r="T101" i="13"/>
  <c r="T121" i="13"/>
  <c r="AB101" i="13"/>
  <c r="AB121" i="13"/>
  <c r="AC74" i="13"/>
  <c r="AE38" i="13"/>
  <c r="AC76" i="13"/>
  <c r="AE43" i="13"/>
  <c r="AE76" i="13" s="1"/>
  <c r="T74" i="13"/>
  <c r="T80" i="13" s="1"/>
  <c r="T60" i="13"/>
  <c r="AB74" i="13"/>
  <c r="M101" i="14"/>
  <c r="M121" i="14"/>
  <c r="T101" i="14"/>
  <c r="T121" i="14"/>
  <c r="AB101" i="14"/>
  <c r="AC101" i="14"/>
  <c r="AE81" i="14"/>
  <c r="AE115" i="14" s="1"/>
  <c r="AE119" i="14"/>
  <c r="AT73" i="13"/>
  <c r="H28" i="21"/>
  <c r="H114" i="21" s="1"/>
  <c r="H157" i="21" s="1"/>
  <c r="I28" i="21"/>
  <c r="I114" i="21" s="1"/>
  <c r="I157" i="21" s="1"/>
  <c r="L28" i="21"/>
  <c r="L114" i="21" s="1"/>
  <c r="L157" i="21" s="1"/>
  <c r="D66" i="17"/>
  <c r="M28" i="21"/>
  <c r="M114" i="21" s="1"/>
  <c r="M157" i="21" s="1"/>
  <c r="I23" i="21"/>
  <c r="I109" i="21" s="1"/>
  <c r="I152" i="21" s="1"/>
  <c r="X25" i="11"/>
  <c r="X127" i="11" s="1"/>
  <c r="V60" i="13"/>
  <c r="V25" i="11"/>
  <c r="V127" i="11" s="1"/>
  <c r="W25" i="11"/>
  <c r="W127" i="11" s="1"/>
  <c r="W60" i="13"/>
  <c r="Y25" i="11"/>
  <c r="Y127" i="11" s="1"/>
  <c r="Y60" i="13"/>
  <c r="Z41" i="13"/>
  <c r="Z75" i="13" s="1"/>
  <c r="Z80" i="13" s="1"/>
  <c r="AV73" i="13"/>
  <c r="U25" i="11"/>
  <c r="U127" i="11" s="1"/>
  <c r="U60" i="13"/>
  <c r="T25" i="11"/>
  <c r="T127" i="11" s="1"/>
  <c r="AP114" i="13"/>
  <c r="O23" i="21"/>
  <c r="O109" i="21" s="1"/>
  <c r="O152" i="21" s="1"/>
  <c r="K23" i="21"/>
  <c r="K109" i="21" s="1"/>
  <c r="J23" i="21"/>
  <c r="J109" i="21" s="1"/>
  <c r="J152" i="21" s="1"/>
  <c r="H23" i="21"/>
  <c r="H109" i="21" s="1"/>
  <c r="H152" i="21" s="1"/>
  <c r="L42" i="17"/>
  <c r="M20" i="21"/>
  <c r="O48" i="17"/>
  <c r="O24" i="21"/>
  <c r="O110" i="21" s="1"/>
  <c r="O153" i="21" s="1"/>
  <c r="C23" i="21"/>
  <c r="C44" i="17"/>
  <c r="C51" i="17" s="1"/>
  <c r="H22" i="21"/>
  <c r="H108" i="21" s="1"/>
  <c r="H151" i="21" s="1"/>
  <c r="Q21" i="21"/>
  <c r="F48" i="17"/>
  <c r="O20" i="21"/>
  <c r="Q48" i="17"/>
  <c r="P48" i="17"/>
  <c r="N20" i="21"/>
  <c r="K20" i="21"/>
  <c r="L22" i="21"/>
  <c r="L108" i="21" s="1"/>
  <c r="L151" i="21" s="1"/>
  <c r="O22" i="21"/>
  <c r="O108" i="21" s="1"/>
  <c r="O151" i="21" s="1"/>
  <c r="N24" i="21"/>
  <c r="N110" i="21" s="1"/>
  <c r="N153" i="21" s="1"/>
  <c r="G23" i="21"/>
  <c r="D23" i="21"/>
  <c r="D109" i="21" s="1"/>
  <c r="D152" i="21" s="1"/>
  <c r="M22" i="21"/>
  <c r="M108" i="21" s="1"/>
  <c r="M151" i="21" s="1"/>
  <c r="L20" i="21"/>
  <c r="N48" i="17"/>
  <c r="K22" i="21"/>
  <c r="K24" i="21"/>
  <c r="F23" i="21"/>
  <c r="F109" i="21" s="1"/>
  <c r="F152" i="21" s="1"/>
  <c r="C42" i="18"/>
  <c r="G35" i="18"/>
  <c r="G42" i="18" s="1"/>
  <c r="N22" i="21"/>
  <c r="N108" i="21" s="1"/>
  <c r="N151" i="21" s="1"/>
  <c r="L23" i="21"/>
  <c r="L109" i="21" s="1"/>
  <c r="L152" i="21" s="1"/>
  <c r="E23" i="21"/>
  <c r="E109" i="21" s="1"/>
  <c r="E152" i="21" s="1"/>
  <c r="H48" i="17"/>
  <c r="AC60" i="14"/>
  <c r="P44" i="11"/>
  <c r="I44" i="11"/>
  <c r="O44" i="11"/>
  <c r="N44" i="11"/>
  <c r="Q44" i="11"/>
  <c r="J44" i="11"/>
  <c r="R42" i="11"/>
  <c r="R131" i="11" s="1"/>
  <c r="Z42" i="11"/>
  <c r="Z131" i="11" s="1"/>
  <c r="K42" i="11"/>
  <c r="K131" i="11" s="1"/>
  <c r="AB22" i="11"/>
  <c r="AB126" i="11" s="1"/>
  <c r="T22" i="11"/>
  <c r="T126" i="11" s="1"/>
  <c r="T53" i="11"/>
  <c r="T136" i="11" s="1"/>
  <c r="M53" i="11"/>
  <c r="AB53" i="11"/>
  <c r="AB136" i="11" s="1"/>
  <c r="AZ111" i="13"/>
  <c r="AQ110" i="13"/>
  <c r="J150" i="21"/>
  <c r="O186" i="21"/>
  <c r="AZ33" i="13" s="1"/>
  <c r="AY33" i="13"/>
  <c r="H314" i="18"/>
  <c r="I2" i="18"/>
  <c r="J2" i="18" s="1"/>
  <c r="AQ108" i="14"/>
  <c r="AU113" i="14"/>
  <c r="AY113" i="14"/>
  <c r="AY114" i="14" s="1"/>
  <c r="AP73" i="13"/>
  <c r="AP73" i="14"/>
  <c r="AQ113" i="14"/>
  <c r="I142" i="14"/>
  <c r="F108" i="21"/>
  <c r="F151" i="21" s="1"/>
  <c r="J70" i="17"/>
  <c r="J77" i="17" s="1"/>
  <c r="J66" i="17"/>
  <c r="P142" i="14"/>
  <c r="K110" i="14"/>
  <c r="O66" i="17"/>
  <c r="K112" i="14"/>
  <c r="AO114" i="14"/>
  <c r="R109" i="14"/>
  <c r="Z73" i="14"/>
  <c r="H142" i="14"/>
  <c r="R108" i="14"/>
  <c r="D28" i="21"/>
  <c r="D114" i="21" s="1"/>
  <c r="D157" i="21" s="1"/>
  <c r="AX114" i="14"/>
  <c r="Z109" i="14"/>
  <c r="Z113" i="14"/>
  <c r="J114" i="14"/>
  <c r="K109" i="14"/>
  <c r="O114" i="14"/>
  <c r="I106" i="21"/>
  <c r="N32" i="21"/>
  <c r="N118" i="21" s="1"/>
  <c r="N161" i="21" s="1"/>
  <c r="K69" i="17"/>
  <c r="T33" i="11"/>
  <c r="E67" i="17"/>
  <c r="E74" i="17" s="1"/>
  <c r="Q69" i="17"/>
  <c r="I66" i="17"/>
  <c r="L38" i="18"/>
  <c r="L45" i="18" s="1"/>
  <c r="AS114" i="13"/>
  <c r="N66" i="17"/>
  <c r="AO114" i="13"/>
  <c r="N114" i="13"/>
  <c r="M25" i="11"/>
  <c r="L29" i="21"/>
  <c r="L115" i="21" s="1"/>
  <c r="L158" i="21" s="1"/>
  <c r="F66" i="17"/>
  <c r="F28" i="21"/>
  <c r="F114" i="21" s="1"/>
  <c r="F157" i="21" s="1"/>
  <c r="O29" i="21"/>
  <c r="O115" i="21" s="1"/>
  <c r="O158" i="21" s="1"/>
  <c r="Q67" i="17"/>
  <c r="Q74" i="17" s="1"/>
  <c r="J69" i="17"/>
  <c r="T71" i="11"/>
  <c r="T145" i="11" s="1"/>
  <c r="I70" i="17"/>
  <c r="I77" i="17" s="1"/>
  <c r="M32" i="21"/>
  <c r="M118" i="21" s="1"/>
  <c r="M161" i="21" s="1"/>
  <c r="O70" i="17"/>
  <c r="O77" i="17" s="1"/>
  <c r="I93" i="21"/>
  <c r="I136" i="21" s="1"/>
  <c r="D108" i="21"/>
  <c r="D151" i="21" s="1"/>
  <c r="O69" i="17"/>
  <c r="M31" i="21"/>
  <c r="M117" i="21" s="1"/>
  <c r="M160" i="21" s="1"/>
  <c r="E70" i="17"/>
  <c r="E77" i="17" s="1"/>
  <c r="E32" i="21"/>
  <c r="E118" i="21" s="1"/>
  <c r="E161" i="21" s="1"/>
  <c r="F70" i="17"/>
  <c r="F77" i="17" s="1"/>
  <c r="F32" i="21"/>
  <c r="F118" i="21" s="1"/>
  <c r="F161" i="21" s="1"/>
  <c r="K70" i="17"/>
  <c r="K77" i="17" s="1"/>
  <c r="J32" i="21"/>
  <c r="J118" i="21" s="1"/>
  <c r="J161" i="21" s="1"/>
  <c r="K113" i="14"/>
  <c r="D70" i="17"/>
  <c r="D77" i="17" s="1"/>
  <c r="D32" i="21"/>
  <c r="D118" i="21" s="1"/>
  <c r="D161" i="21" s="1"/>
  <c r="M64" i="11"/>
  <c r="AC64" i="11"/>
  <c r="AT64" i="11" s="1"/>
  <c r="L32" i="21"/>
  <c r="L118" i="21" s="1"/>
  <c r="L161" i="21" s="1"/>
  <c r="N70" i="17"/>
  <c r="N77" i="17" s="1"/>
  <c r="R112" i="14"/>
  <c r="AS114" i="14"/>
  <c r="R111" i="13"/>
  <c r="I114" i="13"/>
  <c r="Y114" i="13"/>
  <c r="I67" i="17"/>
  <c r="I74" i="17" s="1"/>
  <c r="H29" i="21"/>
  <c r="H115" i="21" s="1"/>
  <c r="H158" i="21" s="1"/>
  <c r="K121" i="14"/>
  <c r="X114" i="13"/>
  <c r="J114" i="13"/>
  <c r="Z109" i="13"/>
  <c r="AW114" i="13"/>
  <c r="R108" i="13"/>
  <c r="R139" i="13"/>
  <c r="R73" i="13"/>
  <c r="K73" i="14"/>
  <c r="C70" i="18"/>
  <c r="G63" i="18"/>
  <c r="G70" i="18" s="1"/>
  <c r="P65" i="18"/>
  <c r="P67" i="18"/>
  <c r="P74" i="18" s="1"/>
  <c r="H237" i="18"/>
  <c r="L230" i="18"/>
  <c r="L237" i="18" s="1"/>
  <c r="AB57" i="11"/>
  <c r="C67" i="17"/>
  <c r="C74" i="17" s="1"/>
  <c r="C29" i="21"/>
  <c r="E69" i="17"/>
  <c r="E31" i="21"/>
  <c r="E117" i="21" s="1"/>
  <c r="E160" i="21" s="1"/>
  <c r="C66" i="17"/>
  <c r="C28" i="21"/>
  <c r="J22" i="18"/>
  <c r="I69" i="18"/>
  <c r="I145" i="18" s="1"/>
  <c r="L62" i="18"/>
  <c r="L69" i="18" s="1"/>
  <c r="I92" i="18"/>
  <c r="I150" i="18" s="1"/>
  <c r="Z113" i="13"/>
  <c r="M69" i="11"/>
  <c r="M143" i="11" s="1"/>
  <c r="T66" i="11"/>
  <c r="T140" i="11" s="1"/>
  <c r="R73" i="11"/>
  <c r="N22" i="18"/>
  <c r="M57" i="11"/>
  <c r="AC57" i="11"/>
  <c r="Z108" i="13"/>
  <c r="AV114" i="13"/>
  <c r="U114" i="13"/>
  <c r="T58" i="11"/>
  <c r="L60" i="18"/>
  <c r="L67" i="18" s="1"/>
  <c r="H67" i="18"/>
  <c r="D233" i="18"/>
  <c r="D232" i="18"/>
  <c r="J67" i="17"/>
  <c r="J74" i="17" s="1"/>
  <c r="I29" i="21"/>
  <c r="I115" i="21" s="1"/>
  <c r="I158" i="21" s="1"/>
  <c r="P65" i="17"/>
  <c r="X139" i="11"/>
  <c r="N27" i="21"/>
  <c r="N65" i="17"/>
  <c r="V139" i="11"/>
  <c r="L27" i="21"/>
  <c r="H43" i="18"/>
  <c r="L36" i="18"/>
  <c r="H41" i="18"/>
  <c r="M59" i="11"/>
  <c r="AC59" i="11"/>
  <c r="AT59" i="11" s="1"/>
  <c r="U114" i="14"/>
  <c r="AV114" i="14"/>
  <c r="Z108" i="14"/>
  <c r="H235" i="18"/>
  <c r="L228" i="18"/>
  <c r="L235" i="18" s="1"/>
  <c r="Q22" i="18"/>
  <c r="K32" i="21"/>
  <c r="M70" i="17"/>
  <c r="M77" i="17" s="1"/>
  <c r="M67" i="11"/>
  <c r="M141" i="11" s="1"/>
  <c r="F69" i="17"/>
  <c r="F31" i="21"/>
  <c r="F117" i="21" s="1"/>
  <c r="F160" i="21" s="1"/>
  <c r="R149" i="13"/>
  <c r="K29" i="21"/>
  <c r="M67" i="17"/>
  <c r="M74" i="17" s="1"/>
  <c r="M47" i="11"/>
  <c r="AC47" i="11"/>
  <c r="AT47" i="11" s="1"/>
  <c r="N233" i="18"/>
  <c r="N232" i="18"/>
  <c r="E210" i="18"/>
  <c r="E208" i="18"/>
  <c r="T69" i="11"/>
  <c r="T143" i="11" s="1"/>
  <c r="AB50" i="11"/>
  <c r="C91" i="18"/>
  <c r="C98" i="18" s="1"/>
  <c r="H22" i="18"/>
  <c r="L19" i="18"/>
  <c r="C71" i="18"/>
  <c r="G64" i="18"/>
  <c r="G71" i="18" s="1"/>
  <c r="C43" i="18"/>
  <c r="C41" i="18"/>
  <c r="M237" i="18"/>
  <c r="R230" i="18"/>
  <c r="K6" i="21"/>
  <c r="M13" i="11"/>
  <c r="F65" i="17"/>
  <c r="J139" i="11"/>
  <c r="F27" i="21"/>
  <c r="D91" i="18"/>
  <c r="C69" i="18"/>
  <c r="G62" i="18"/>
  <c r="G69" i="18" s="1"/>
  <c r="H67" i="17"/>
  <c r="H74" i="17" s="1"/>
  <c r="G29" i="21"/>
  <c r="H70" i="18"/>
  <c r="L63" i="18"/>
  <c r="L70" i="18" s="1"/>
  <c r="H66" i="17"/>
  <c r="G28" i="21"/>
  <c r="X114" i="14"/>
  <c r="H238" i="18"/>
  <c r="L231" i="18"/>
  <c r="L238" i="18" s="1"/>
  <c r="R138" i="14"/>
  <c r="C68" i="18"/>
  <c r="G61" i="18"/>
  <c r="G68" i="18" s="1"/>
  <c r="H233" i="18"/>
  <c r="H232" i="18"/>
  <c r="L226" i="18"/>
  <c r="Q210" i="18"/>
  <c r="Q208" i="18"/>
  <c r="M70" i="18"/>
  <c r="R63" i="18"/>
  <c r="D6" i="21"/>
  <c r="D12" i="21" s="1"/>
  <c r="K108" i="14"/>
  <c r="G114" i="14"/>
  <c r="M212" i="18"/>
  <c r="R205" i="18"/>
  <c r="Q66" i="18"/>
  <c r="Q65" i="18"/>
  <c r="I69" i="17"/>
  <c r="H31" i="21"/>
  <c r="H117" i="21" s="1"/>
  <c r="H160" i="21" s="1"/>
  <c r="V114" i="13"/>
  <c r="AB33" i="11"/>
  <c r="H210" i="18"/>
  <c r="H208" i="18"/>
  <c r="L203" i="18"/>
  <c r="L210" i="18" s="1"/>
  <c r="M60" i="11"/>
  <c r="AC60" i="11"/>
  <c r="M71" i="18"/>
  <c r="R64" i="18"/>
  <c r="T27" i="11"/>
  <c r="T128" i="11" s="1"/>
  <c r="Q114" i="13"/>
  <c r="H234" i="18"/>
  <c r="L227" i="18"/>
  <c r="L234" i="18" s="1"/>
  <c r="I6" i="21"/>
  <c r="I12" i="21" s="1"/>
  <c r="K80" i="14"/>
  <c r="M72" i="11"/>
  <c r="C30" i="21"/>
  <c r="C68" i="17"/>
  <c r="C75" i="17" s="1"/>
  <c r="E91" i="18"/>
  <c r="M44" i="18"/>
  <c r="R37" i="18"/>
  <c r="P208" i="18"/>
  <c r="P210" i="18"/>
  <c r="M62" i="11"/>
  <c r="K138" i="11"/>
  <c r="AC62" i="11"/>
  <c r="M93" i="18"/>
  <c r="T57" i="11"/>
  <c r="K109" i="13"/>
  <c r="C235" i="18"/>
  <c r="G228" i="18"/>
  <c r="G235" i="18" s="1"/>
  <c r="F29" i="21"/>
  <c r="F115" i="21" s="1"/>
  <c r="F158" i="21" s="1"/>
  <c r="F67" i="17"/>
  <c r="F74" i="17" s="1"/>
  <c r="Y114" i="14"/>
  <c r="R113" i="13"/>
  <c r="M51" i="11"/>
  <c r="AC51" i="11"/>
  <c r="AT51" i="11" s="1"/>
  <c r="K139" i="13"/>
  <c r="H211" i="18"/>
  <c r="L204" i="18"/>
  <c r="L211" i="18" s="1"/>
  <c r="AB58" i="11"/>
  <c r="J28" i="21"/>
  <c r="J114" i="21" s="1"/>
  <c r="J157" i="21" s="1"/>
  <c r="K66" i="17"/>
  <c r="H92" i="18"/>
  <c r="AB52" i="11"/>
  <c r="T45" i="11"/>
  <c r="T133" i="11" s="1"/>
  <c r="R65" i="11"/>
  <c r="O114" i="13"/>
  <c r="C211" i="18"/>
  <c r="G204" i="18"/>
  <c r="G211" i="18" s="1"/>
  <c r="N31" i="21"/>
  <c r="N117" i="21" s="1"/>
  <c r="N160" i="21" s="1"/>
  <c r="P69" i="17"/>
  <c r="AB27" i="11"/>
  <c r="AB128" i="11" s="1"/>
  <c r="N6" i="21"/>
  <c r="N210" i="18"/>
  <c r="N208" i="18"/>
  <c r="R121" i="13"/>
  <c r="M65" i="17"/>
  <c r="U139" i="11"/>
  <c r="K27" i="21"/>
  <c r="M46" i="11"/>
  <c r="AC46" i="11"/>
  <c r="AT46" i="11" s="1"/>
  <c r="M210" i="18"/>
  <c r="M208" i="18"/>
  <c r="R203" i="18"/>
  <c r="R32" i="13"/>
  <c r="D65" i="17"/>
  <c r="H139" i="11"/>
  <c r="D27" i="21"/>
  <c r="C234" i="18"/>
  <c r="G227" i="18"/>
  <c r="G234" i="18" s="1"/>
  <c r="Z111" i="13"/>
  <c r="J29" i="21"/>
  <c r="J115" i="21" s="1"/>
  <c r="J158" i="21" s="1"/>
  <c r="K67" i="17"/>
  <c r="K74" i="17" s="1"/>
  <c r="M27" i="11"/>
  <c r="M128" i="11" s="1"/>
  <c r="AC27" i="11"/>
  <c r="K22" i="18"/>
  <c r="K210" i="18"/>
  <c r="K208" i="18"/>
  <c r="P114" i="14"/>
  <c r="H66" i="18"/>
  <c r="L59" i="18"/>
  <c r="H65" i="18"/>
  <c r="AC53" i="11"/>
  <c r="Z139" i="14"/>
  <c r="Z110" i="14"/>
  <c r="R19" i="18"/>
  <c r="M22" i="18"/>
  <c r="D66" i="18"/>
  <c r="D65" i="18"/>
  <c r="J93" i="21"/>
  <c r="J136" i="21" s="1"/>
  <c r="O66" i="18"/>
  <c r="O65" i="18"/>
  <c r="I27" i="21"/>
  <c r="J65" i="17"/>
  <c r="P139" i="11"/>
  <c r="I114" i="14"/>
  <c r="AB32" i="11"/>
  <c r="T62" i="11"/>
  <c r="T138" i="11" s="1"/>
  <c r="R138" i="11"/>
  <c r="K138" i="13"/>
  <c r="K43" i="18"/>
  <c r="K41" i="18"/>
  <c r="K139" i="14"/>
  <c r="C212" i="18"/>
  <c r="G205" i="18"/>
  <c r="G212" i="18" s="1"/>
  <c r="R139" i="14"/>
  <c r="Z121" i="14"/>
  <c r="E66" i="18"/>
  <c r="E65" i="18"/>
  <c r="J43" i="18"/>
  <c r="J41" i="18"/>
  <c r="O28" i="21"/>
  <c r="O114" i="21" s="1"/>
  <c r="O157" i="21" s="1"/>
  <c r="Q66" i="17"/>
  <c r="N66" i="18"/>
  <c r="N65" i="18"/>
  <c r="R121" i="14"/>
  <c r="K66" i="18"/>
  <c r="K65" i="18"/>
  <c r="AB49" i="11"/>
  <c r="AC49" i="11"/>
  <c r="T32" i="11"/>
  <c r="H93" i="18"/>
  <c r="L93" i="18" s="1"/>
  <c r="K92" i="18"/>
  <c r="K150" i="18" s="1"/>
  <c r="K138" i="14"/>
  <c r="C32" i="21"/>
  <c r="C118" i="21" s="1"/>
  <c r="C70" i="17"/>
  <c r="C77" i="17" s="1"/>
  <c r="M22" i="11"/>
  <c r="M126" i="11" s="1"/>
  <c r="AC22" i="11"/>
  <c r="E66" i="17"/>
  <c r="E28" i="21"/>
  <c r="E114" i="21" s="1"/>
  <c r="E157" i="21" s="1"/>
  <c r="G30" i="21"/>
  <c r="H68" i="17"/>
  <c r="H75" i="17" s="1"/>
  <c r="C67" i="18"/>
  <c r="G60" i="18"/>
  <c r="G67" i="18" s="1"/>
  <c r="AB13" i="11"/>
  <c r="J142" i="14"/>
  <c r="C44" i="18"/>
  <c r="G37" i="18"/>
  <c r="M233" i="18"/>
  <c r="R226" i="18"/>
  <c r="M232" i="18"/>
  <c r="M45" i="18"/>
  <c r="R38" i="18"/>
  <c r="H236" i="18"/>
  <c r="L229" i="18"/>
  <c r="L236" i="18" s="1"/>
  <c r="H71" i="18"/>
  <c r="L64" i="18"/>
  <c r="L71" i="18" s="1"/>
  <c r="F66" i="18"/>
  <c r="F65" i="18"/>
  <c r="K31" i="21"/>
  <c r="M69" i="17"/>
  <c r="R138" i="13"/>
  <c r="F210" i="18"/>
  <c r="F208" i="18"/>
  <c r="R110" i="13"/>
  <c r="I66" i="18"/>
  <c r="I65" i="18"/>
  <c r="F93" i="21"/>
  <c r="F136" i="21" s="1"/>
  <c r="E6" i="21"/>
  <c r="E12" i="21" s="1"/>
  <c r="I210" i="18"/>
  <c r="I208" i="18"/>
  <c r="V114" i="14"/>
  <c r="AW114" i="14"/>
  <c r="Q114" i="14"/>
  <c r="M48" i="11"/>
  <c r="AC48" i="11"/>
  <c r="AT48" i="11" s="1"/>
  <c r="Z138" i="14"/>
  <c r="AB45" i="11"/>
  <c r="AB133" i="11" s="1"/>
  <c r="Z65" i="11"/>
  <c r="L31" i="21"/>
  <c r="L117" i="21" s="1"/>
  <c r="L160" i="21" s="1"/>
  <c r="N69" i="17"/>
  <c r="J6" i="21"/>
  <c r="J12" i="21" s="1"/>
  <c r="D29" i="21"/>
  <c r="D115" i="21" s="1"/>
  <c r="D158" i="21" s="1"/>
  <c r="D67" i="17"/>
  <c r="D74" i="17" s="1"/>
  <c r="O27" i="21"/>
  <c r="Q65" i="17"/>
  <c r="Y139" i="11"/>
  <c r="AC58" i="11"/>
  <c r="AT58" i="11" s="1"/>
  <c r="M58" i="11"/>
  <c r="M69" i="18"/>
  <c r="R62" i="18"/>
  <c r="M66" i="11"/>
  <c r="M140" i="11" s="1"/>
  <c r="K73" i="11"/>
  <c r="J233" i="18"/>
  <c r="J232" i="18"/>
  <c r="P22" i="18"/>
  <c r="P233" i="18"/>
  <c r="P232" i="18"/>
  <c r="M235" i="18"/>
  <c r="R228" i="18"/>
  <c r="D69" i="17"/>
  <c r="D31" i="21"/>
  <c r="D117" i="21" s="1"/>
  <c r="D160" i="21" s="1"/>
  <c r="F91" i="18"/>
  <c r="R137" i="14"/>
  <c r="N142" i="14"/>
  <c r="W114" i="13"/>
  <c r="M33" i="11"/>
  <c r="AC33" i="11"/>
  <c r="E233" i="18"/>
  <c r="E232" i="18"/>
  <c r="I22" i="18"/>
  <c r="G32" i="21"/>
  <c r="H70" i="17"/>
  <c r="H77" i="17" s="1"/>
  <c r="M92" i="18"/>
  <c r="AC32" i="11"/>
  <c r="M32" i="11"/>
  <c r="N7" i="21"/>
  <c r="N93" i="21" s="1"/>
  <c r="N136" i="21" s="1"/>
  <c r="C233" i="18"/>
  <c r="G226" i="18"/>
  <c r="C232" i="18"/>
  <c r="P114" i="13"/>
  <c r="AR114" i="13"/>
  <c r="AX114" i="13"/>
  <c r="AB63" i="11"/>
  <c r="AC63" i="11"/>
  <c r="AT63" i="11" s="1"/>
  <c r="M234" i="18"/>
  <c r="R227" i="18"/>
  <c r="K112" i="13"/>
  <c r="K30" i="21"/>
  <c r="M68" i="17"/>
  <c r="M75" i="17" s="1"/>
  <c r="M52" i="11"/>
  <c r="AC52" i="11"/>
  <c r="AT52" i="11" s="1"/>
  <c r="M50" i="11"/>
  <c r="AC50" i="11"/>
  <c r="AT50" i="11" s="1"/>
  <c r="R80" i="14"/>
  <c r="D210" i="18"/>
  <c r="D208" i="18"/>
  <c r="I43" i="18"/>
  <c r="I41" i="18"/>
  <c r="G6" i="21"/>
  <c r="G12" i="21" s="1"/>
  <c r="G203" i="18"/>
  <c r="G210" i="18" s="1"/>
  <c r="C208" i="18"/>
  <c r="C210" i="18"/>
  <c r="O233" i="18"/>
  <c r="O232" i="18"/>
  <c r="G230" i="18"/>
  <c r="G237" i="18" s="1"/>
  <c r="C237" i="18"/>
  <c r="M65" i="18"/>
  <c r="M66" i="18"/>
  <c r="R59" i="18"/>
  <c r="G31" i="21"/>
  <c r="H69" i="17"/>
  <c r="R109" i="13"/>
  <c r="H114" i="14"/>
  <c r="E65" i="17"/>
  <c r="I139" i="11"/>
  <c r="E27" i="21"/>
  <c r="O32" i="21"/>
  <c r="O118" i="21" s="1"/>
  <c r="O161" i="21" s="1"/>
  <c r="Q70" i="17"/>
  <c r="Q77" i="17" s="1"/>
  <c r="C20" i="21"/>
  <c r="N29" i="21"/>
  <c r="N115" i="21" s="1"/>
  <c r="N158" i="21" s="1"/>
  <c r="P67" i="17"/>
  <c r="P74" i="17" s="1"/>
  <c r="M238" i="18"/>
  <c r="R231" i="18"/>
  <c r="R61" i="18"/>
  <c r="N68" i="18"/>
  <c r="N145" i="18" s="1"/>
  <c r="Q233" i="18"/>
  <c r="Q232" i="18"/>
  <c r="R110" i="14"/>
  <c r="AB62" i="11"/>
  <c r="Z138" i="11"/>
  <c r="G38" i="18"/>
  <c r="G45" i="18" s="1"/>
  <c r="C45" i="18"/>
  <c r="J27" i="21"/>
  <c r="K65" i="17"/>
  <c r="Q139" i="11"/>
  <c r="C236" i="18"/>
  <c r="G229" i="18"/>
  <c r="G236" i="18" s="1"/>
  <c r="E43" i="18"/>
  <c r="E41" i="18"/>
  <c r="H68" i="18"/>
  <c r="L61" i="18"/>
  <c r="L68" i="18" s="1"/>
  <c r="G142" i="14"/>
  <c r="K137" i="14"/>
  <c r="M70" i="11"/>
  <c r="M144" i="11" s="1"/>
  <c r="G27" i="21"/>
  <c r="N139" i="11"/>
  <c r="H65" i="17"/>
  <c r="Z121" i="13"/>
  <c r="F43" i="18"/>
  <c r="F41" i="18"/>
  <c r="M67" i="18"/>
  <c r="R60" i="18"/>
  <c r="M68" i="11"/>
  <c r="M142" i="11" s="1"/>
  <c r="K233" i="18"/>
  <c r="K232" i="18"/>
  <c r="F233" i="18"/>
  <c r="F232" i="18"/>
  <c r="I65" i="17"/>
  <c r="H27" i="21"/>
  <c r="O139" i="11"/>
  <c r="M211" i="18"/>
  <c r="R204" i="18"/>
  <c r="M66" i="17"/>
  <c r="K28" i="21"/>
  <c r="K137" i="13"/>
  <c r="Z80" i="14"/>
  <c r="M10" i="18"/>
  <c r="M29" i="21"/>
  <c r="M115" i="21" s="1"/>
  <c r="M158" i="21" s="1"/>
  <c r="O67" i="17"/>
  <c r="O74" i="17" s="1"/>
  <c r="R73" i="14"/>
  <c r="K113" i="13"/>
  <c r="K7" i="21"/>
  <c r="C31" i="21"/>
  <c r="C69" i="17"/>
  <c r="C76" i="17" s="1"/>
  <c r="Z112" i="14"/>
  <c r="H6" i="21"/>
  <c r="H12" i="21" s="1"/>
  <c r="P92" i="18"/>
  <c r="P150" i="18" s="1"/>
  <c r="F6" i="21"/>
  <c r="F12" i="21" s="1"/>
  <c r="C6" i="21"/>
  <c r="C12" i="21" s="1"/>
  <c r="J210" i="18"/>
  <c r="J208" i="18"/>
  <c r="M236" i="18"/>
  <c r="R229" i="18"/>
  <c r="O210" i="18"/>
  <c r="O208" i="18"/>
  <c r="O142" i="14"/>
  <c r="K111" i="13"/>
  <c r="T52" i="11"/>
  <c r="R112" i="13"/>
  <c r="T50" i="11"/>
  <c r="R113" i="14"/>
  <c r="Z32" i="13"/>
  <c r="H114" i="13"/>
  <c r="M54" i="11"/>
  <c r="AC54" i="11"/>
  <c r="AT54" i="11" s="1"/>
  <c r="P66" i="17"/>
  <c r="N28" i="21"/>
  <c r="N114" i="21" s="1"/>
  <c r="N157" i="21" s="1"/>
  <c r="K110" i="13"/>
  <c r="D93" i="21"/>
  <c r="D136" i="21" s="1"/>
  <c r="N114" i="14"/>
  <c r="C238" i="18"/>
  <c r="G231" i="18"/>
  <c r="G238" i="18" s="1"/>
  <c r="O22" i="18"/>
  <c r="H44" i="18"/>
  <c r="L37" i="18"/>
  <c r="L44" i="18" s="1"/>
  <c r="Z112" i="13"/>
  <c r="J92" i="18"/>
  <c r="J150" i="18" s="1"/>
  <c r="Z110" i="13"/>
  <c r="O65" i="17"/>
  <c r="W139" i="11"/>
  <c r="M27" i="21"/>
  <c r="J66" i="18"/>
  <c r="J65" i="18"/>
  <c r="I232" i="18"/>
  <c r="I233" i="18"/>
  <c r="H212" i="18"/>
  <c r="L205" i="18"/>
  <c r="L212" i="18" s="1"/>
  <c r="AQ18" i="14"/>
  <c r="AP114" i="14"/>
  <c r="H43" i="21"/>
  <c r="H130" i="21" s="1"/>
  <c r="I1" i="21"/>
  <c r="J1" i="21" s="1"/>
  <c r="H173" i="21"/>
  <c r="AZ109" i="14"/>
  <c r="AU33" i="14"/>
  <c r="AY113" i="13"/>
  <c r="AY114" i="13" s="1"/>
  <c r="AT114" i="13"/>
  <c r="AZ113" i="14"/>
  <c r="AU108" i="13"/>
  <c r="J151" i="21"/>
  <c r="AT114" i="14"/>
  <c r="O6" i="14"/>
  <c r="O6" i="13"/>
  <c r="AQ109" i="13"/>
  <c r="AQ109" i="14"/>
  <c r="AU112" i="14"/>
  <c r="AU112" i="13"/>
  <c r="O192" i="21"/>
  <c r="AY17" i="14"/>
  <c r="AY17" i="13"/>
  <c r="O175" i="21"/>
  <c r="AU18" i="14"/>
  <c r="AU18" i="13"/>
  <c r="AU111" i="14"/>
  <c r="AU111" i="13"/>
  <c r="AQ32" i="13"/>
  <c r="AQ32" i="14"/>
  <c r="F150" i="21"/>
  <c r="AZ110" i="14"/>
  <c r="AZ110" i="13"/>
  <c r="AY18" i="13"/>
  <c r="AY18" i="14"/>
  <c r="O176" i="21"/>
  <c r="I151" i="21"/>
  <c r="J106" i="21"/>
  <c r="P6" i="14"/>
  <c r="P6" i="13"/>
  <c r="Q6" i="11"/>
  <c r="N118" i="11"/>
  <c r="N5" i="14"/>
  <c r="N5" i="13"/>
  <c r="O5" i="11"/>
  <c r="C156" i="18" l="1"/>
  <c r="M156" i="18"/>
  <c r="I142" i="13"/>
  <c r="K142" i="13" s="1"/>
  <c r="AP142" i="13"/>
  <c r="E95" i="18"/>
  <c r="G95" i="18" s="1"/>
  <c r="G88" i="18"/>
  <c r="E96" i="44"/>
  <c r="G96" i="44" s="1"/>
  <c r="G89" i="44"/>
  <c r="E95" i="44"/>
  <c r="E90" i="44"/>
  <c r="G88" i="44"/>
  <c r="E94" i="18"/>
  <c r="E89" i="18"/>
  <c r="G87" i="18"/>
  <c r="I236" i="13"/>
  <c r="I240" i="13" s="1"/>
  <c r="K140" i="13"/>
  <c r="D149" i="18"/>
  <c r="I144" i="18"/>
  <c r="L430" i="18"/>
  <c r="S430" i="18" s="1"/>
  <c r="I424" i="18"/>
  <c r="M424" i="18"/>
  <c r="D424" i="18"/>
  <c r="C424" i="18"/>
  <c r="G150" i="18"/>
  <c r="M150" i="18"/>
  <c r="P424" i="18"/>
  <c r="J424" i="18"/>
  <c r="K424" i="18"/>
  <c r="J144" i="18"/>
  <c r="H154" i="18"/>
  <c r="K154" i="18"/>
  <c r="L431" i="18"/>
  <c r="S431" i="18" s="1"/>
  <c r="H150" i="18"/>
  <c r="L150" i="18" s="1"/>
  <c r="M435" i="18"/>
  <c r="R435" i="18" s="1"/>
  <c r="M425" i="18"/>
  <c r="R425" i="18" s="1"/>
  <c r="H425" i="18"/>
  <c r="H435" i="18"/>
  <c r="L435" i="18" s="1"/>
  <c r="E424" i="18"/>
  <c r="H436" i="18"/>
  <c r="L436" i="18" s="1"/>
  <c r="H426" i="18"/>
  <c r="O424" i="18"/>
  <c r="N424" i="18"/>
  <c r="C436" i="18"/>
  <c r="G436" i="18" s="1"/>
  <c r="C426" i="18"/>
  <c r="G426" i="18" s="1"/>
  <c r="M426" i="18"/>
  <c r="R426" i="18" s="1"/>
  <c r="M436" i="18"/>
  <c r="R436" i="18" s="1"/>
  <c r="Q424" i="18"/>
  <c r="H424" i="18"/>
  <c r="F424" i="18"/>
  <c r="C435" i="18"/>
  <c r="G435" i="18" s="1"/>
  <c r="C425" i="18"/>
  <c r="G425" i="18" s="1"/>
  <c r="L149" i="18"/>
  <c r="H145" i="18"/>
  <c r="L145" i="18" s="1"/>
  <c r="F144" i="18"/>
  <c r="P155" i="18"/>
  <c r="J154" i="18"/>
  <c r="I155" i="18"/>
  <c r="C146" i="18"/>
  <c r="G146" i="18" s="1"/>
  <c r="I154" i="18"/>
  <c r="J155" i="18"/>
  <c r="M146" i="18"/>
  <c r="R146" i="18" s="1"/>
  <c r="K155" i="18"/>
  <c r="K144" i="18"/>
  <c r="C149" i="18"/>
  <c r="H144" i="18"/>
  <c r="H146" i="18"/>
  <c r="L146" i="18" s="1"/>
  <c r="C155" i="18"/>
  <c r="G155" i="18" s="1"/>
  <c r="C145" i="18"/>
  <c r="G145" i="18" s="1"/>
  <c r="M155" i="18"/>
  <c r="M145" i="18"/>
  <c r="R145" i="18" s="1"/>
  <c r="E144" i="18"/>
  <c r="Q73" i="17"/>
  <c r="P73" i="17"/>
  <c r="O73" i="17"/>
  <c r="M73" i="17"/>
  <c r="N73" i="17"/>
  <c r="I73" i="17"/>
  <c r="I176" i="17"/>
  <c r="K73" i="17"/>
  <c r="K176" i="17"/>
  <c r="J73" i="17"/>
  <c r="J176" i="17"/>
  <c r="H73" i="17"/>
  <c r="H176" i="17"/>
  <c r="F73" i="17"/>
  <c r="F176" i="17"/>
  <c r="D73" i="17"/>
  <c r="E73" i="17"/>
  <c r="E176" i="17"/>
  <c r="C73" i="17"/>
  <c r="L48" i="17"/>
  <c r="S419" i="44"/>
  <c r="H160" i="14"/>
  <c r="O160" i="14"/>
  <c r="V160" i="14"/>
  <c r="K161" i="17"/>
  <c r="C184" i="17"/>
  <c r="J161" i="17"/>
  <c r="G183" i="17"/>
  <c r="G182" i="17"/>
  <c r="G206" i="44"/>
  <c r="G209" i="44" s="1"/>
  <c r="U250" i="14"/>
  <c r="G250" i="14"/>
  <c r="G45" i="44"/>
  <c r="G202" i="44"/>
  <c r="S209" i="44"/>
  <c r="X240" i="13"/>
  <c r="O239" i="13"/>
  <c r="U239" i="13"/>
  <c r="P239" i="13"/>
  <c r="G239" i="13"/>
  <c r="J239" i="13"/>
  <c r="H239" i="13"/>
  <c r="Q239" i="13"/>
  <c r="I239" i="13"/>
  <c r="X239" i="13"/>
  <c r="N255" i="14"/>
  <c r="U255" i="14"/>
  <c r="N254" i="14"/>
  <c r="L202" i="44"/>
  <c r="H266" i="44"/>
  <c r="I255" i="14"/>
  <c r="J255" i="14"/>
  <c r="G255" i="14"/>
  <c r="C112" i="45"/>
  <c r="C116" i="45" s="1"/>
  <c r="C266" i="44"/>
  <c r="M266" i="44"/>
  <c r="H112" i="17"/>
  <c r="H111" i="17"/>
  <c r="M112" i="45"/>
  <c r="K105" i="21"/>
  <c r="K148" i="21" s="1"/>
  <c r="Q159" i="14"/>
  <c r="Q75" i="11"/>
  <c r="Q148" i="11" s="1"/>
  <c r="V147" i="11"/>
  <c r="L18" i="21" s="1"/>
  <c r="L104" i="21" s="1"/>
  <c r="V77" i="11"/>
  <c r="M274" i="18"/>
  <c r="D265" i="44"/>
  <c r="D268" i="44" s="1"/>
  <c r="D271" i="18"/>
  <c r="D274" i="18" s="1"/>
  <c r="H157" i="14"/>
  <c r="C274" i="18"/>
  <c r="V156" i="14"/>
  <c r="N264" i="44"/>
  <c r="I159" i="14"/>
  <c r="J280" i="14" s="1"/>
  <c r="J282" i="14" s="1"/>
  <c r="J289" i="14" s="1"/>
  <c r="I75" i="11"/>
  <c r="I148" i="11" s="1"/>
  <c r="I113" i="45"/>
  <c r="C268" i="44"/>
  <c r="C271" i="44" s="1"/>
  <c r="H147" i="11"/>
  <c r="D18" i="21" s="1"/>
  <c r="D104" i="21" s="1"/>
  <c r="H77" i="11"/>
  <c r="W158" i="14"/>
  <c r="W74" i="11"/>
  <c r="W153" i="14"/>
  <c r="V148" i="11"/>
  <c r="M268" i="44"/>
  <c r="M270" i="44" s="1"/>
  <c r="I113" i="17"/>
  <c r="N265" i="44"/>
  <c r="N268" i="44" s="1"/>
  <c r="V157" i="14"/>
  <c r="N271" i="18"/>
  <c r="N274" i="18" s="1"/>
  <c r="O147" i="11"/>
  <c r="H18" i="21" s="1"/>
  <c r="H104" i="21" s="1"/>
  <c r="O77" i="11"/>
  <c r="H105" i="21"/>
  <c r="H148" i="21" s="1"/>
  <c r="H156" i="14"/>
  <c r="D264" i="44"/>
  <c r="W159" i="14"/>
  <c r="X280" i="14" s="1"/>
  <c r="X282" i="14" s="1"/>
  <c r="X289" i="14" s="1"/>
  <c r="W75" i="11"/>
  <c r="W148" i="11" s="1"/>
  <c r="O156" i="14"/>
  <c r="O250" i="14" s="1"/>
  <c r="I264" i="44"/>
  <c r="R151" i="14"/>
  <c r="I158" i="14"/>
  <c r="I74" i="11"/>
  <c r="I153" i="14"/>
  <c r="M111" i="17"/>
  <c r="M113" i="17"/>
  <c r="P158" i="14"/>
  <c r="P74" i="11"/>
  <c r="P153" i="14"/>
  <c r="J110" i="45"/>
  <c r="I19" i="21"/>
  <c r="I105" i="21" s="1"/>
  <c r="I148" i="21" s="1"/>
  <c r="J110" i="17"/>
  <c r="J113" i="17" s="1"/>
  <c r="H112" i="45"/>
  <c r="H111" i="45"/>
  <c r="M112" i="17"/>
  <c r="M113" i="45"/>
  <c r="M111" i="45"/>
  <c r="H148" i="11"/>
  <c r="J271" i="18"/>
  <c r="J265" i="44"/>
  <c r="P157" i="14"/>
  <c r="AE116" i="13"/>
  <c r="AU73" i="14"/>
  <c r="AY73" i="14"/>
  <c r="AZ68" i="14"/>
  <c r="AZ68" i="13"/>
  <c r="AZ156" i="13"/>
  <c r="AZ158" i="13" s="1"/>
  <c r="AZ156" i="14"/>
  <c r="AZ67" i="14"/>
  <c r="AZ67" i="13"/>
  <c r="AZ136" i="14"/>
  <c r="AZ136" i="13"/>
  <c r="J2" i="17"/>
  <c r="I175" i="17"/>
  <c r="AT62" i="11"/>
  <c r="AT60" i="11"/>
  <c r="AT57" i="11"/>
  <c r="AT53" i="11"/>
  <c r="AT49" i="11"/>
  <c r="AT33" i="11"/>
  <c r="AT27" i="11"/>
  <c r="S420" i="44"/>
  <c r="N149" i="44"/>
  <c r="M149" i="44"/>
  <c r="E149" i="44"/>
  <c r="P149" i="44"/>
  <c r="Q149" i="44"/>
  <c r="C149" i="44"/>
  <c r="H149" i="44"/>
  <c r="D148" i="44"/>
  <c r="J148" i="44"/>
  <c r="O149" i="44"/>
  <c r="M49" i="44"/>
  <c r="AE77" i="14"/>
  <c r="AT32" i="11"/>
  <c r="AC129" i="11"/>
  <c r="T129" i="11"/>
  <c r="M129" i="11"/>
  <c r="AB129" i="11"/>
  <c r="F103" i="17"/>
  <c r="AE76" i="11"/>
  <c r="AT76" i="11"/>
  <c r="AC128" i="11"/>
  <c r="AC126" i="11"/>
  <c r="AT22" i="11"/>
  <c r="P102" i="17"/>
  <c r="P105" i="17"/>
  <c r="P103" i="17"/>
  <c r="K102" i="17"/>
  <c r="F102" i="17"/>
  <c r="E105" i="17"/>
  <c r="F105" i="17"/>
  <c r="G100" i="17"/>
  <c r="K55" i="17"/>
  <c r="Q177" i="17"/>
  <c r="E103" i="17"/>
  <c r="K103" i="17"/>
  <c r="G96" i="17"/>
  <c r="K105" i="17"/>
  <c r="O76" i="17"/>
  <c r="O156" i="17" s="1"/>
  <c r="O178" i="17"/>
  <c r="Q76" i="17"/>
  <c r="Q156" i="17" s="1"/>
  <c r="Q178" i="17"/>
  <c r="P177" i="17"/>
  <c r="I76" i="17"/>
  <c r="I156" i="17" s="1"/>
  <c r="I178" i="17"/>
  <c r="F76" i="17"/>
  <c r="F156" i="17" s="1"/>
  <c r="F171" i="17" s="1"/>
  <c r="F178" i="17"/>
  <c r="O177" i="17"/>
  <c r="J76" i="17"/>
  <c r="J156" i="17" s="1"/>
  <c r="J178" i="17"/>
  <c r="C50" i="17"/>
  <c r="C155" i="17" s="1"/>
  <c r="C170" i="17" s="1"/>
  <c r="C177" i="17"/>
  <c r="D177" i="17"/>
  <c r="N177" i="17"/>
  <c r="E177" i="17"/>
  <c r="M177" i="17"/>
  <c r="E76" i="17"/>
  <c r="E156" i="17" s="1"/>
  <c r="E171" i="17" s="1"/>
  <c r="E178" i="17"/>
  <c r="K76" i="17"/>
  <c r="K156" i="17" s="1"/>
  <c r="K178" i="17"/>
  <c r="L100" i="17"/>
  <c r="N76" i="17"/>
  <c r="N156" i="17" s="1"/>
  <c r="N178" i="17"/>
  <c r="F177" i="17"/>
  <c r="K177" i="17"/>
  <c r="J177" i="17"/>
  <c r="I177" i="17"/>
  <c r="H76" i="17"/>
  <c r="H156" i="17" s="1"/>
  <c r="H178" i="17"/>
  <c r="D76" i="17"/>
  <c r="D156" i="17" s="1"/>
  <c r="D171" i="17" s="1"/>
  <c r="D178" i="17"/>
  <c r="E102" i="17"/>
  <c r="L96" i="17"/>
  <c r="H177" i="17"/>
  <c r="M76" i="17"/>
  <c r="M156" i="17" s="1"/>
  <c r="M178" i="17"/>
  <c r="P76" i="17"/>
  <c r="P156" i="17" s="1"/>
  <c r="P171" i="17" s="1"/>
  <c r="P178" i="17"/>
  <c r="G257" i="44"/>
  <c r="G259" i="44"/>
  <c r="G258" i="44"/>
  <c r="G421" i="44"/>
  <c r="C422" i="44"/>
  <c r="G101" i="17"/>
  <c r="C161" i="17"/>
  <c r="M160" i="17"/>
  <c r="L101" i="17"/>
  <c r="I161" i="17"/>
  <c r="G98" i="17"/>
  <c r="G160" i="17" s="1"/>
  <c r="D160" i="17"/>
  <c r="M161" i="17"/>
  <c r="L98" i="17"/>
  <c r="L160" i="17" s="1"/>
  <c r="H160" i="17"/>
  <c r="H161" i="17"/>
  <c r="S261" i="18"/>
  <c r="M48" i="44"/>
  <c r="AE118" i="14"/>
  <c r="AE116" i="14"/>
  <c r="AE117" i="14"/>
  <c r="AE75" i="14"/>
  <c r="AE76" i="14"/>
  <c r="M50" i="44"/>
  <c r="L41" i="44"/>
  <c r="AE160" i="13"/>
  <c r="H270" i="44"/>
  <c r="H271" i="44"/>
  <c r="C115" i="17"/>
  <c r="C116" i="17"/>
  <c r="C114" i="17"/>
  <c r="C159" i="17" s="1"/>
  <c r="C273" i="18"/>
  <c r="C272" i="18"/>
  <c r="G111" i="44"/>
  <c r="G110" i="44"/>
  <c r="R111" i="44"/>
  <c r="R110" i="44"/>
  <c r="L111" i="44"/>
  <c r="L110" i="44"/>
  <c r="I275" i="18"/>
  <c r="I277" i="18"/>
  <c r="I276" i="18"/>
  <c r="L110" i="18"/>
  <c r="L109" i="18"/>
  <c r="F108" i="18"/>
  <c r="F154" i="18" s="1"/>
  <c r="F110" i="18"/>
  <c r="F109" i="18"/>
  <c r="E108" i="18"/>
  <c r="E149" i="18" s="1"/>
  <c r="E110" i="18"/>
  <c r="E109" i="18"/>
  <c r="P108" i="18"/>
  <c r="P149" i="18" s="1"/>
  <c r="P110" i="18"/>
  <c r="P109" i="18"/>
  <c r="N108" i="18"/>
  <c r="N110" i="18"/>
  <c r="N109" i="18"/>
  <c r="G106" i="18"/>
  <c r="S225" i="44"/>
  <c r="S232" i="44" s="1"/>
  <c r="S421" i="44" s="1"/>
  <c r="K57" i="17"/>
  <c r="K54" i="17"/>
  <c r="S35" i="44"/>
  <c r="S42" i="44" s="1"/>
  <c r="X238" i="13"/>
  <c r="M155" i="17"/>
  <c r="U238" i="13"/>
  <c r="N155" i="17"/>
  <c r="H155" i="17"/>
  <c r="M135" i="11"/>
  <c r="P71" i="45"/>
  <c r="P155" i="17"/>
  <c r="P170" i="17" s="1"/>
  <c r="O155" i="17"/>
  <c r="D155" i="17"/>
  <c r="E155" i="17"/>
  <c r="E170" i="17" s="1"/>
  <c r="F155" i="17"/>
  <c r="F170" i="17" s="1"/>
  <c r="C235" i="44"/>
  <c r="C234" i="44"/>
  <c r="C233" i="44"/>
  <c r="G226" i="44"/>
  <c r="D233" i="44"/>
  <c r="D234" i="44"/>
  <c r="D235" i="44"/>
  <c r="H234" i="44"/>
  <c r="H233" i="44"/>
  <c r="H235" i="44"/>
  <c r="G234" i="44"/>
  <c r="G235" i="44"/>
  <c r="G233" i="44"/>
  <c r="C210" i="44"/>
  <c r="G210" i="44" s="1"/>
  <c r="C211" i="44"/>
  <c r="G211" i="44" s="1"/>
  <c r="C209" i="44"/>
  <c r="H209" i="44"/>
  <c r="H210" i="44"/>
  <c r="L210" i="44" s="1"/>
  <c r="H211" i="44"/>
  <c r="L211" i="44" s="1"/>
  <c r="G256" i="18"/>
  <c r="E55" i="17"/>
  <c r="S259" i="18"/>
  <c r="S252" i="18"/>
  <c r="E54" i="17"/>
  <c r="E57" i="17"/>
  <c r="D80" i="45"/>
  <c r="D79" i="45"/>
  <c r="J155" i="17"/>
  <c r="J170" i="17" s="1"/>
  <c r="Q155" i="17"/>
  <c r="H47" i="45"/>
  <c r="K155" i="17"/>
  <c r="K170" i="17" s="1"/>
  <c r="I155" i="17"/>
  <c r="I170" i="17" s="1"/>
  <c r="C102" i="45"/>
  <c r="C103" i="45"/>
  <c r="C105" i="45"/>
  <c r="H103" i="45"/>
  <c r="H102" i="45"/>
  <c r="H105" i="45"/>
  <c r="H74" i="44"/>
  <c r="H72" i="44"/>
  <c r="H73" i="44"/>
  <c r="R70" i="45"/>
  <c r="R77" i="45" s="1"/>
  <c r="R80" i="45" s="1"/>
  <c r="E72" i="44"/>
  <c r="E74" i="44"/>
  <c r="E73" i="44"/>
  <c r="G70" i="44"/>
  <c r="S63" i="44"/>
  <c r="S70" i="44" s="1"/>
  <c r="I57" i="17"/>
  <c r="H54" i="45"/>
  <c r="H55" i="45"/>
  <c r="H57" i="45"/>
  <c r="C50" i="44"/>
  <c r="C48" i="44"/>
  <c r="C49" i="44"/>
  <c r="C48" i="17"/>
  <c r="G42" i="44"/>
  <c r="H48" i="44"/>
  <c r="H50" i="44"/>
  <c r="H49" i="44"/>
  <c r="C47" i="45"/>
  <c r="C48" i="45"/>
  <c r="G41" i="45"/>
  <c r="G48" i="45" s="1"/>
  <c r="R41" i="44"/>
  <c r="K71" i="45"/>
  <c r="K79" i="45"/>
  <c r="J49" i="44"/>
  <c r="J50" i="44"/>
  <c r="Q234" i="44"/>
  <c r="Q235" i="44"/>
  <c r="Q233" i="44"/>
  <c r="O234" i="44"/>
  <c r="O235" i="44"/>
  <c r="O233" i="44"/>
  <c r="N233" i="44"/>
  <c r="N235" i="44"/>
  <c r="N234" i="44"/>
  <c r="M235" i="44"/>
  <c r="M234" i="44"/>
  <c r="M233" i="44"/>
  <c r="R232" i="44"/>
  <c r="R421" i="44" s="1"/>
  <c r="R226" i="44"/>
  <c r="Q211" i="44"/>
  <c r="Q210" i="44"/>
  <c r="Q209" i="44"/>
  <c r="P209" i="44"/>
  <c r="P211" i="44"/>
  <c r="P210" i="44"/>
  <c r="O211" i="44"/>
  <c r="O209" i="44"/>
  <c r="O210" i="44"/>
  <c r="R202" i="44"/>
  <c r="N209" i="44"/>
  <c r="N211" i="44"/>
  <c r="N210" i="44"/>
  <c r="M210" i="44"/>
  <c r="M211" i="44"/>
  <c r="M209" i="44"/>
  <c r="K80" i="45"/>
  <c r="K78" i="45"/>
  <c r="S68" i="45"/>
  <c r="S75" i="45" s="1"/>
  <c r="P80" i="45"/>
  <c r="M79" i="45"/>
  <c r="P79" i="45"/>
  <c r="P78" i="45"/>
  <c r="M80" i="45"/>
  <c r="P105" i="45"/>
  <c r="P102" i="45"/>
  <c r="P103" i="45"/>
  <c r="M78" i="45"/>
  <c r="M102" i="45"/>
  <c r="M105" i="45"/>
  <c r="M103" i="45"/>
  <c r="Q72" i="44"/>
  <c r="Q74" i="44"/>
  <c r="Q73" i="44"/>
  <c r="P74" i="44"/>
  <c r="P73" i="44"/>
  <c r="P72" i="44"/>
  <c r="S64" i="44"/>
  <c r="S71" i="44" s="1"/>
  <c r="O72" i="44"/>
  <c r="O74" i="44"/>
  <c r="O73" i="44"/>
  <c r="R65" i="44"/>
  <c r="N74" i="44"/>
  <c r="N73" i="44"/>
  <c r="N72" i="44"/>
  <c r="M73" i="44"/>
  <c r="M74" i="44"/>
  <c r="M72" i="44"/>
  <c r="R72" i="44"/>
  <c r="R74" i="44"/>
  <c r="R73" i="44"/>
  <c r="Q76" i="45"/>
  <c r="Q71" i="45"/>
  <c r="R44" i="45"/>
  <c r="R51" i="45" s="1"/>
  <c r="M51" i="45"/>
  <c r="Q42" i="45"/>
  <c r="Q42" i="17"/>
  <c r="Q49" i="17" s="1"/>
  <c r="Q54" i="17" s="1"/>
  <c r="Y132" i="11"/>
  <c r="P42" i="45"/>
  <c r="P42" i="17"/>
  <c r="P49" i="17" s="1"/>
  <c r="P57" i="17" s="1"/>
  <c r="X132" i="11"/>
  <c r="O42" i="45"/>
  <c r="O42" i="17"/>
  <c r="O49" i="17" s="1"/>
  <c r="O55" i="17" s="1"/>
  <c r="W132" i="11"/>
  <c r="N42" i="45"/>
  <c r="N42" i="17"/>
  <c r="N49" i="17" s="1"/>
  <c r="N55" i="17" s="1"/>
  <c r="V132" i="11"/>
  <c r="M42" i="45"/>
  <c r="M42" i="17"/>
  <c r="M49" i="17" s="1"/>
  <c r="U132" i="11"/>
  <c r="Q48" i="44"/>
  <c r="Q50" i="44"/>
  <c r="Q49" i="44"/>
  <c r="R25" i="44"/>
  <c r="R26" i="44"/>
  <c r="T135" i="11"/>
  <c r="J48" i="44"/>
  <c r="AC134" i="11"/>
  <c r="S66" i="45"/>
  <c r="S73" i="45" s="1"/>
  <c r="L73" i="45"/>
  <c r="L69" i="45"/>
  <c r="J76" i="45"/>
  <c r="AC135" i="11"/>
  <c r="AC136" i="11"/>
  <c r="S67" i="45"/>
  <c r="S74" i="45" s="1"/>
  <c r="L74" i="45"/>
  <c r="S43" i="45"/>
  <c r="S50" i="45" s="1"/>
  <c r="L50" i="45"/>
  <c r="L49" i="45"/>
  <c r="L49" i="17"/>
  <c r="S37" i="44"/>
  <c r="S44" i="44" s="1"/>
  <c r="L44" i="44"/>
  <c r="L26" i="44"/>
  <c r="L25" i="44"/>
  <c r="J55" i="17"/>
  <c r="J54" i="17"/>
  <c r="J57" i="17"/>
  <c r="S41" i="17"/>
  <c r="L235" i="44"/>
  <c r="L233" i="44"/>
  <c r="L234" i="44"/>
  <c r="E102" i="45"/>
  <c r="E103" i="45"/>
  <c r="E105" i="45"/>
  <c r="F103" i="45"/>
  <c r="F105" i="45"/>
  <c r="F102" i="45"/>
  <c r="I54" i="17"/>
  <c r="F51" i="45"/>
  <c r="F47" i="45"/>
  <c r="D105" i="45"/>
  <c r="D102" i="45"/>
  <c r="G96" i="45"/>
  <c r="G102" i="45" s="1"/>
  <c r="E51" i="45"/>
  <c r="E47" i="45"/>
  <c r="I55" i="17"/>
  <c r="G44" i="45"/>
  <c r="D51" i="45"/>
  <c r="H269" i="44"/>
  <c r="L74" i="44"/>
  <c r="L95" i="45"/>
  <c r="J51" i="45"/>
  <c r="J47" i="45"/>
  <c r="I51" i="45"/>
  <c r="L44" i="45"/>
  <c r="I47" i="45"/>
  <c r="I77" i="45"/>
  <c r="L70" i="45"/>
  <c r="I71" i="45"/>
  <c r="I102" i="45"/>
  <c r="I105" i="45"/>
  <c r="I103" i="45"/>
  <c r="L96" i="45"/>
  <c r="K102" i="45"/>
  <c r="K105" i="45"/>
  <c r="K103" i="45"/>
  <c r="J77" i="45"/>
  <c r="J71" i="45"/>
  <c r="T134" i="11"/>
  <c r="AB134" i="11"/>
  <c r="M134" i="11"/>
  <c r="M136" i="11"/>
  <c r="AB135" i="11"/>
  <c r="L72" i="44"/>
  <c r="L73" i="44"/>
  <c r="R132" i="11"/>
  <c r="S107" i="44"/>
  <c r="R109" i="44"/>
  <c r="S106" i="44"/>
  <c r="G109" i="44"/>
  <c r="L109" i="44"/>
  <c r="L151" i="44" s="1"/>
  <c r="K18" i="21"/>
  <c r="K104" i="21" s="1"/>
  <c r="H54" i="17"/>
  <c r="H57" i="17"/>
  <c r="H55" i="17"/>
  <c r="F57" i="17"/>
  <c r="F55" i="17"/>
  <c r="F54" i="17"/>
  <c r="R106" i="18"/>
  <c r="I272" i="18"/>
  <c r="D273" i="18"/>
  <c r="N273" i="18"/>
  <c r="C103" i="17"/>
  <c r="C105" i="17"/>
  <c r="G18" i="21"/>
  <c r="G104" i="21" s="1"/>
  <c r="C18" i="21"/>
  <c r="Y73" i="13"/>
  <c r="X73" i="13"/>
  <c r="T137" i="11"/>
  <c r="AC137" i="11"/>
  <c r="AB137" i="11"/>
  <c r="M137" i="11"/>
  <c r="G43" i="17"/>
  <c r="E108" i="21"/>
  <c r="E151" i="21" s="1"/>
  <c r="AE60" i="14"/>
  <c r="C106" i="21"/>
  <c r="AE153" i="13"/>
  <c r="M97" i="18"/>
  <c r="S103" i="18"/>
  <c r="S105" i="18"/>
  <c r="G263" i="18"/>
  <c r="G265" i="18"/>
  <c r="G264" i="18"/>
  <c r="D102" i="17"/>
  <c r="D105" i="17"/>
  <c r="G95" i="17"/>
  <c r="D103" i="17"/>
  <c r="K139" i="21"/>
  <c r="L95" i="17"/>
  <c r="M273" i="18"/>
  <c r="M272" i="18"/>
  <c r="G138" i="21"/>
  <c r="Q138" i="21" s="1"/>
  <c r="Q95" i="21"/>
  <c r="P138" i="21"/>
  <c r="P95" i="21"/>
  <c r="L263" i="18"/>
  <c r="I103" i="17"/>
  <c r="M102" i="17"/>
  <c r="H273" i="18"/>
  <c r="H272" i="18"/>
  <c r="H102" i="17"/>
  <c r="L264" i="18"/>
  <c r="S257" i="18"/>
  <c r="I105" i="17"/>
  <c r="M103" i="17"/>
  <c r="G139" i="21"/>
  <c r="Q139" i="21" s="1"/>
  <c r="Q96" i="21"/>
  <c r="C137" i="21"/>
  <c r="P137" i="21" s="1"/>
  <c r="P94" i="21"/>
  <c r="K138" i="21"/>
  <c r="K140" i="21"/>
  <c r="G140" i="21"/>
  <c r="Q140" i="21" s="1"/>
  <c r="Q97" i="21"/>
  <c r="H103" i="17"/>
  <c r="C102" i="17"/>
  <c r="I102" i="17"/>
  <c r="P139" i="21"/>
  <c r="P96" i="21"/>
  <c r="L108" i="18"/>
  <c r="K137" i="21"/>
  <c r="H105" i="17"/>
  <c r="L265" i="18"/>
  <c r="J103" i="17"/>
  <c r="J102" i="17"/>
  <c r="J105" i="17"/>
  <c r="M105" i="17"/>
  <c r="C140" i="21"/>
  <c r="P140" i="21" s="1"/>
  <c r="P97" i="21"/>
  <c r="G137" i="21"/>
  <c r="Q137" i="21" s="1"/>
  <c r="Q94" i="21"/>
  <c r="K12" i="21"/>
  <c r="N12" i="21"/>
  <c r="H96" i="18"/>
  <c r="H98" i="18"/>
  <c r="K97" i="18"/>
  <c r="K96" i="18"/>
  <c r="K98" i="18"/>
  <c r="G91" i="18"/>
  <c r="I97" i="18"/>
  <c r="I96" i="18"/>
  <c r="I98" i="18"/>
  <c r="C96" i="18"/>
  <c r="M96" i="18"/>
  <c r="P98" i="18"/>
  <c r="P97" i="18"/>
  <c r="P96" i="18"/>
  <c r="F98" i="18"/>
  <c r="F97" i="18"/>
  <c r="F96" i="18"/>
  <c r="L92" i="18"/>
  <c r="J97" i="18"/>
  <c r="J98" i="18"/>
  <c r="J96" i="18"/>
  <c r="D96" i="18"/>
  <c r="D98" i="18"/>
  <c r="D97" i="18"/>
  <c r="H97" i="18"/>
  <c r="C97" i="18"/>
  <c r="M98" i="18"/>
  <c r="R142" i="13"/>
  <c r="R146" i="11"/>
  <c r="T146" i="11"/>
  <c r="M146" i="11"/>
  <c r="AB41" i="13"/>
  <c r="AB75" i="13" s="1"/>
  <c r="AE54" i="11"/>
  <c r="AE51" i="11"/>
  <c r="AE59" i="11"/>
  <c r="AE49" i="11"/>
  <c r="AE64" i="11"/>
  <c r="AE48" i="11"/>
  <c r="AE46" i="11"/>
  <c r="AE47" i="11"/>
  <c r="AE63" i="11"/>
  <c r="AE33" i="11"/>
  <c r="AE60" i="11"/>
  <c r="AE74" i="13"/>
  <c r="AE101" i="14"/>
  <c r="AY73" i="13"/>
  <c r="O240" i="18"/>
  <c r="O241" i="18"/>
  <c r="P241" i="18"/>
  <c r="P240" i="18"/>
  <c r="N74" i="18"/>
  <c r="N73" i="18"/>
  <c r="E74" i="18"/>
  <c r="E73" i="18"/>
  <c r="K239" i="18"/>
  <c r="K241" i="18"/>
  <c r="K240" i="18"/>
  <c r="Q241" i="18"/>
  <c r="Q240" i="18"/>
  <c r="E240" i="18"/>
  <c r="E241" i="18"/>
  <c r="K74" i="18"/>
  <c r="K73" i="18"/>
  <c r="Q74" i="18"/>
  <c r="Q73" i="18"/>
  <c r="I241" i="18"/>
  <c r="I240" i="18"/>
  <c r="C241" i="18"/>
  <c r="C240" i="18"/>
  <c r="J241" i="18"/>
  <c r="J240" i="18"/>
  <c r="M241" i="18"/>
  <c r="M240" i="18"/>
  <c r="H74" i="18"/>
  <c r="H73" i="18"/>
  <c r="N241" i="18"/>
  <c r="N240" i="18"/>
  <c r="P73" i="18"/>
  <c r="J74" i="18"/>
  <c r="J73" i="18"/>
  <c r="M74" i="18"/>
  <c r="M73" i="18"/>
  <c r="I73" i="18"/>
  <c r="I74" i="18"/>
  <c r="O74" i="18"/>
  <c r="O73" i="18"/>
  <c r="H241" i="18"/>
  <c r="H240" i="18"/>
  <c r="F74" i="18"/>
  <c r="F73" i="18"/>
  <c r="D74" i="18"/>
  <c r="D73" i="18"/>
  <c r="F239" i="18"/>
  <c r="F241" i="18"/>
  <c r="F240" i="18"/>
  <c r="D240" i="18"/>
  <c r="D241" i="18"/>
  <c r="V44" i="11"/>
  <c r="X44" i="11"/>
  <c r="W73" i="13"/>
  <c r="AX73" i="13"/>
  <c r="L21" i="21"/>
  <c r="L107" i="21" s="1"/>
  <c r="L150" i="21" s="1"/>
  <c r="P36" i="18"/>
  <c r="O36" i="18"/>
  <c r="AW73" i="13"/>
  <c r="V73" i="13"/>
  <c r="Y44" i="11"/>
  <c r="Q36" i="18"/>
  <c r="W44" i="11"/>
  <c r="N36" i="18"/>
  <c r="U44" i="11"/>
  <c r="Z25" i="11"/>
  <c r="Z127" i="11" s="1"/>
  <c r="Z132" i="11" s="1"/>
  <c r="U73" i="13"/>
  <c r="Z68" i="13"/>
  <c r="M36" i="18"/>
  <c r="Z60" i="13"/>
  <c r="AC41" i="13"/>
  <c r="L43" i="17"/>
  <c r="R44" i="17"/>
  <c r="R51" i="17" s="1"/>
  <c r="Q22" i="21"/>
  <c r="D217" i="18"/>
  <c r="D216" i="18"/>
  <c r="P217" i="18"/>
  <c r="P216" i="18"/>
  <c r="O217" i="18"/>
  <c r="O216" i="18"/>
  <c r="M216" i="18"/>
  <c r="M217" i="18"/>
  <c r="Q216" i="18"/>
  <c r="Q217" i="18"/>
  <c r="I216" i="18"/>
  <c r="I217" i="18"/>
  <c r="N217" i="18"/>
  <c r="N216" i="18"/>
  <c r="J217" i="18"/>
  <c r="J216" i="18"/>
  <c r="C216" i="18"/>
  <c r="C217" i="18"/>
  <c r="F217" i="18"/>
  <c r="F216" i="18"/>
  <c r="K217" i="18"/>
  <c r="K216" i="18"/>
  <c r="H217" i="18"/>
  <c r="H216" i="18"/>
  <c r="E216" i="18"/>
  <c r="E217" i="18"/>
  <c r="J24" i="21"/>
  <c r="J26" i="21" s="1"/>
  <c r="H24" i="21"/>
  <c r="H26" i="21" s="1"/>
  <c r="R23" i="21"/>
  <c r="C24" i="21"/>
  <c r="C26" i="21" s="1"/>
  <c r="C45" i="17"/>
  <c r="L24" i="21"/>
  <c r="L110" i="21" s="1"/>
  <c r="L153" i="21" s="1"/>
  <c r="I24" i="21"/>
  <c r="I26" i="21" s="1"/>
  <c r="R22" i="21"/>
  <c r="K152" i="21"/>
  <c r="R152" i="21" s="1"/>
  <c r="R109" i="21"/>
  <c r="G44" i="17"/>
  <c r="G51" i="17" s="1"/>
  <c r="G24" i="21"/>
  <c r="G26" i="21" s="1"/>
  <c r="H47" i="17"/>
  <c r="D24" i="21"/>
  <c r="D110" i="21" s="1"/>
  <c r="D153" i="21" s="1"/>
  <c r="G48" i="17"/>
  <c r="C109" i="21"/>
  <c r="P23" i="21"/>
  <c r="F24" i="21"/>
  <c r="F110" i="21" s="1"/>
  <c r="F153" i="21" s="1"/>
  <c r="E24" i="21"/>
  <c r="E110" i="21" s="1"/>
  <c r="E153" i="21" s="1"/>
  <c r="S35" i="18"/>
  <c r="S42" i="18" s="1"/>
  <c r="K110" i="21"/>
  <c r="G109" i="21"/>
  <c r="Q23" i="21"/>
  <c r="M48" i="17"/>
  <c r="I149" i="21"/>
  <c r="P20" i="21"/>
  <c r="H50" i="18"/>
  <c r="H49" i="18"/>
  <c r="E50" i="18"/>
  <c r="E49" i="18"/>
  <c r="J49" i="18"/>
  <c r="J50" i="18"/>
  <c r="K50" i="18"/>
  <c r="K49" i="18"/>
  <c r="F50" i="18"/>
  <c r="F49" i="18"/>
  <c r="I50" i="18"/>
  <c r="I49" i="18"/>
  <c r="C49" i="18"/>
  <c r="C50" i="18"/>
  <c r="T42" i="11"/>
  <c r="T131" i="11" s="1"/>
  <c r="AB42" i="11"/>
  <c r="AB131" i="11" s="1"/>
  <c r="R44" i="11"/>
  <c r="AC42" i="11"/>
  <c r="AT42" i="11" s="1"/>
  <c r="M42" i="11"/>
  <c r="M131" i="11" s="1"/>
  <c r="AE22" i="11"/>
  <c r="AE53" i="11"/>
  <c r="AZ114" i="13"/>
  <c r="I162" i="18"/>
  <c r="AQ114" i="13"/>
  <c r="AZ33" i="14"/>
  <c r="I314" i="18"/>
  <c r="AU73" i="13"/>
  <c r="AQ73" i="13"/>
  <c r="AQ73" i="14"/>
  <c r="AQ114" i="14"/>
  <c r="I173" i="21"/>
  <c r="AC121" i="14"/>
  <c r="R114" i="14"/>
  <c r="M138" i="11"/>
  <c r="Q20" i="21"/>
  <c r="R114" i="13"/>
  <c r="R65" i="18"/>
  <c r="K142" i="14"/>
  <c r="G208" i="18"/>
  <c r="AC80" i="14"/>
  <c r="I239" i="18"/>
  <c r="J113" i="21"/>
  <c r="J33" i="21"/>
  <c r="R238" i="18"/>
  <c r="S231" i="18"/>
  <c r="S238" i="18" s="1"/>
  <c r="E113" i="21"/>
  <c r="E33" i="21"/>
  <c r="R66" i="18"/>
  <c r="G108" i="21"/>
  <c r="O239" i="18"/>
  <c r="G215" i="18"/>
  <c r="G92" i="21"/>
  <c r="Q6" i="21"/>
  <c r="I48" i="18"/>
  <c r="D215" i="18"/>
  <c r="N106" i="21"/>
  <c r="S227" i="18"/>
  <c r="S234" i="18" s="1"/>
  <c r="R234" i="18"/>
  <c r="G233" i="18"/>
  <c r="G232" i="18"/>
  <c r="AE32" i="11"/>
  <c r="E239" i="18"/>
  <c r="P239" i="18"/>
  <c r="M73" i="11"/>
  <c r="J92" i="21"/>
  <c r="J98" i="21" s="1"/>
  <c r="E92" i="21"/>
  <c r="E98" i="21" s="1"/>
  <c r="F215" i="18"/>
  <c r="R45" i="18"/>
  <c r="S38" i="18"/>
  <c r="S45" i="18" s="1"/>
  <c r="M239" i="18"/>
  <c r="N72" i="18"/>
  <c r="AE27" i="11"/>
  <c r="D113" i="21"/>
  <c r="D33" i="21"/>
  <c r="R210" i="18"/>
  <c r="S203" i="18"/>
  <c r="S210" i="18" s="1"/>
  <c r="AC138" i="11"/>
  <c r="AE62" i="11"/>
  <c r="R208" i="18"/>
  <c r="G68" i="17"/>
  <c r="G75" i="17" s="1"/>
  <c r="R70" i="18"/>
  <c r="S63" i="18"/>
  <c r="S70" i="18" s="1"/>
  <c r="Q215" i="18"/>
  <c r="L66" i="17"/>
  <c r="L73" i="17" s="1"/>
  <c r="E215" i="18"/>
  <c r="J25" i="18"/>
  <c r="J26" i="18"/>
  <c r="G66" i="17"/>
  <c r="G73" i="17" s="1"/>
  <c r="C115" i="21"/>
  <c r="C158" i="21" s="1"/>
  <c r="P158" i="21" s="1"/>
  <c r="P29" i="21"/>
  <c r="O72" i="17"/>
  <c r="O71" i="17"/>
  <c r="H106" i="21"/>
  <c r="O215" i="18"/>
  <c r="S229" i="18"/>
  <c r="S236" i="18" s="1"/>
  <c r="R236" i="18"/>
  <c r="R28" i="21"/>
  <c r="R114" i="21" s="1"/>
  <c r="K114" i="21"/>
  <c r="K157" i="21" s="1"/>
  <c r="R157" i="21" s="1"/>
  <c r="G93" i="21"/>
  <c r="Q7" i="21"/>
  <c r="H72" i="17"/>
  <c r="H71" i="17"/>
  <c r="L65" i="17"/>
  <c r="E48" i="18"/>
  <c r="Q239" i="18"/>
  <c r="M72" i="18"/>
  <c r="P7" i="21"/>
  <c r="R68" i="17"/>
  <c r="R75" i="17" s="1"/>
  <c r="G106" i="21"/>
  <c r="C239" i="18"/>
  <c r="I25" i="18"/>
  <c r="I26" i="18"/>
  <c r="R142" i="14"/>
  <c r="R235" i="18"/>
  <c r="S228" i="18"/>
  <c r="S235" i="18" s="1"/>
  <c r="Q72" i="17"/>
  <c r="Q71" i="17"/>
  <c r="AB65" i="11"/>
  <c r="G70" i="17"/>
  <c r="G77" i="17" s="1"/>
  <c r="E72" i="18"/>
  <c r="K48" i="18"/>
  <c r="O72" i="18"/>
  <c r="D72" i="18"/>
  <c r="K215" i="18"/>
  <c r="K113" i="21"/>
  <c r="K33" i="21"/>
  <c r="R27" i="21"/>
  <c r="N215" i="18"/>
  <c r="T65" i="11"/>
  <c r="R44" i="18"/>
  <c r="S37" i="18"/>
  <c r="S44" i="18" s="1"/>
  <c r="C116" i="21"/>
  <c r="C159" i="21" s="1"/>
  <c r="P159" i="21" s="1"/>
  <c r="P30" i="21"/>
  <c r="R71" i="18"/>
  <c r="S64" i="18"/>
  <c r="S71" i="18" s="1"/>
  <c r="L215" i="18"/>
  <c r="M106" i="21"/>
  <c r="Q72" i="18"/>
  <c r="D92" i="21"/>
  <c r="D98" i="21" s="1"/>
  <c r="H239" i="18"/>
  <c r="G115" i="21"/>
  <c r="G158" i="21" s="1"/>
  <c r="Q158" i="21" s="1"/>
  <c r="Q29" i="21"/>
  <c r="Q115" i="21" s="1"/>
  <c r="F72" i="17"/>
  <c r="F71" i="17"/>
  <c r="K92" i="21"/>
  <c r="Q25" i="18"/>
  <c r="Q26" i="18"/>
  <c r="L43" i="18"/>
  <c r="L41" i="18"/>
  <c r="N72" i="17"/>
  <c r="N71" i="17"/>
  <c r="P71" i="17"/>
  <c r="P72" i="17"/>
  <c r="AE57" i="11"/>
  <c r="G67" i="17"/>
  <c r="G74" i="17" s="1"/>
  <c r="J72" i="18"/>
  <c r="O25" i="18"/>
  <c r="O26" i="18"/>
  <c r="J215" i="18"/>
  <c r="F92" i="21"/>
  <c r="F98" i="21" s="1"/>
  <c r="G69" i="17"/>
  <c r="G76" i="17" s="1"/>
  <c r="R66" i="17"/>
  <c r="R73" i="17" s="1"/>
  <c r="H113" i="21"/>
  <c r="H33" i="21"/>
  <c r="E72" i="17"/>
  <c r="E71" i="17"/>
  <c r="L69" i="17"/>
  <c r="L76" i="17" s="1"/>
  <c r="C215" i="18"/>
  <c r="K116" i="21"/>
  <c r="K159" i="21" s="1"/>
  <c r="R159" i="21" s="1"/>
  <c r="R30" i="21"/>
  <c r="R116" i="21" s="1"/>
  <c r="L70" i="17"/>
  <c r="L77" i="17" s="1"/>
  <c r="C107" i="21"/>
  <c r="R69" i="18"/>
  <c r="S62" i="18"/>
  <c r="S69" i="18" s="1"/>
  <c r="O113" i="21"/>
  <c r="O33" i="21"/>
  <c r="R69" i="17"/>
  <c r="L68" i="17"/>
  <c r="L75" i="17" s="1"/>
  <c r="C161" i="21"/>
  <c r="P161" i="21" s="1"/>
  <c r="P32" i="21"/>
  <c r="G107" i="21"/>
  <c r="J72" i="17"/>
  <c r="J71" i="17"/>
  <c r="M25" i="18"/>
  <c r="M26" i="18"/>
  <c r="R22" i="18"/>
  <c r="F106" i="21"/>
  <c r="L66" i="18"/>
  <c r="L65" i="18"/>
  <c r="D72" i="17"/>
  <c r="D71" i="17"/>
  <c r="M215" i="18"/>
  <c r="R139" i="11"/>
  <c r="I92" i="21"/>
  <c r="I98" i="21" s="1"/>
  <c r="L208" i="18"/>
  <c r="D106" i="21"/>
  <c r="K108" i="21"/>
  <c r="L67" i="17"/>
  <c r="L74" i="17" s="1"/>
  <c r="R237" i="18"/>
  <c r="S230" i="18"/>
  <c r="S237" i="18" s="1"/>
  <c r="C48" i="18"/>
  <c r="L22" i="18"/>
  <c r="H25" i="18"/>
  <c r="H26" i="18"/>
  <c r="L106" i="21"/>
  <c r="R67" i="17"/>
  <c r="R74" i="17" s="1"/>
  <c r="R70" i="17"/>
  <c r="R77" i="17" s="1"/>
  <c r="Z114" i="14"/>
  <c r="H48" i="18"/>
  <c r="D239" i="18"/>
  <c r="Z114" i="13"/>
  <c r="N26" i="18"/>
  <c r="N25" i="18"/>
  <c r="R20" i="21"/>
  <c r="K106" i="21"/>
  <c r="M113" i="21"/>
  <c r="M33" i="21"/>
  <c r="C108" i="21"/>
  <c r="C92" i="21"/>
  <c r="C98" i="21" s="1"/>
  <c r="P6" i="21"/>
  <c r="H92" i="21"/>
  <c r="H98" i="21" s="1"/>
  <c r="C117" i="21"/>
  <c r="C160" i="21" s="1"/>
  <c r="P160" i="21" s="1"/>
  <c r="P31" i="21"/>
  <c r="K93" i="21"/>
  <c r="R211" i="18"/>
  <c r="S204" i="18"/>
  <c r="S211" i="18" s="1"/>
  <c r="I72" i="17"/>
  <c r="I71" i="17"/>
  <c r="R67" i="18"/>
  <c r="S60" i="18"/>
  <c r="S67" i="18" s="1"/>
  <c r="F48" i="18"/>
  <c r="G113" i="21"/>
  <c r="Q27" i="21"/>
  <c r="G33" i="21"/>
  <c r="K72" i="17"/>
  <c r="K71" i="17"/>
  <c r="R68" i="18"/>
  <c r="S61" i="18"/>
  <c r="S68" i="18" s="1"/>
  <c r="G117" i="21"/>
  <c r="G160" i="21" s="1"/>
  <c r="Q160" i="21" s="1"/>
  <c r="Q31" i="21"/>
  <c r="Q117" i="21" s="1"/>
  <c r="L44" i="17"/>
  <c r="L51" i="17" s="1"/>
  <c r="AE50" i="11"/>
  <c r="AE52" i="11"/>
  <c r="O106" i="21"/>
  <c r="AB138" i="11"/>
  <c r="E106" i="21"/>
  <c r="G118" i="21"/>
  <c r="G161" i="21" s="1"/>
  <c r="Q161" i="21" s="1"/>
  <c r="Q32" i="21"/>
  <c r="Q118" i="21" s="1"/>
  <c r="P25" i="18"/>
  <c r="P26" i="18"/>
  <c r="J239" i="18"/>
  <c r="AE58" i="11"/>
  <c r="Z139" i="11"/>
  <c r="I215" i="18"/>
  <c r="I72" i="18"/>
  <c r="R31" i="21"/>
  <c r="R117" i="21" s="1"/>
  <c r="K117" i="21"/>
  <c r="K160" i="21" s="1"/>
  <c r="R160" i="21" s="1"/>
  <c r="F72" i="18"/>
  <c r="R233" i="18"/>
  <c r="S226" i="18"/>
  <c r="R232" i="18"/>
  <c r="G44" i="18"/>
  <c r="G116" i="21"/>
  <c r="G159" i="21" s="1"/>
  <c r="Q159" i="21" s="1"/>
  <c r="Q30" i="21"/>
  <c r="Q116" i="21" s="1"/>
  <c r="K72" i="18"/>
  <c r="J48" i="18"/>
  <c r="I113" i="21"/>
  <c r="I33" i="21"/>
  <c r="H72" i="18"/>
  <c r="K26" i="18"/>
  <c r="K25" i="18"/>
  <c r="M72" i="17"/>
  <c r="R65" i="17"/>
  <c r="M71" i="17"/>
  <c r="N92" i="21"/>
  <c r="N98" i="21" s="1"/>
  <c r="P215" i="18"/>
  <c r="H215" i="18"/>
  <c r="R212" i="18"/>
  <c r="S205" i="18"/>
  <c r="S212" i="18" s="1"/>
  <c r="K114" i="14"/>
  <c r="L233" i="18"/>
  <c r="L232" i="18"/>
  <c r="G114" i="21"/>
  <c r="G157" i="21" s="1"/>
  <c r="Q157" i="21" s="1"/>
  <c r="Q28" i="21"/>
  <c r="Q114" i="21" s="1"/>
  <c r="F113" i="21"/>
  <c r="F33" i="21"/>
  <c r="N239" i="18"/>
  <c r="R43" i="17"/>
  <c r="K115" i="21"/>
  <c r="K158" i="21" s="1"/>
  <c r="R158" i="21" s="1"/>
  <c r="R29" i="21"/>
  <c r="R115" i="21" s="1"/>
  <c r="K118" i="21"/>
  <c r="K161" i="21" s="1"/>
  <c r="R161" i="21" s="1"/>
  <c r="R32" i="21"/>
  <c r="R118" i="21" s="1"/>
  <c r="L113" i="21"/>
  <c r="L33" i="21"/>
  <c r="N113" i="21"/>
  <c r="N33" i="21"/>
  <c r="T73" i="11"/>
  <c r="C114" i="21"/>
  <c r="C157" i="21" s="1"/>
  <c r="P157" i="21" s="1"/>
  <c r="P28" i="21"/>
  <c r="P72" i="18"/>
  <c r="K1" i="21"/>
  <c r="K173" i="21" s="1"/>
  <c r="J173" i="21"/>
  <c r="J87" i="21"/>
  <c r="J43" i="21"/>
  <c r="J130" i="21" s="1"/>
  <c r="I43" i="21"/>
  <c r="I130" i="21" s="1"/>
  <c r="I87" i="21"/>
  <c r="AZ114" i="14"/>
  <c r="AU114" i="14"/>
  <c r="AU114" i="13"/>
  <c r="AZ17" i="13"/>
  <c r="AZ17" i="14"/>
  <c r="K2" i="18"/>
  <c r="J162" i="18"/>
  <c r="J314" i="18"/>
  <c r="J149" i="21"/>
  <c r="AZ18" i="13"/>
  <c r="AZ18" i="14"/>
  <c r="O5" i="14"/>
  <c r="O5" i="13"/>
  <c r="O118" i="11"/>
  <c r="P5" i="11"/>
  <c r="Q6" i="13"/>
  <c r="U6" i="11"/>
  <c r="Q6" i="14"/>
  <c r="E156" i="18" l="1"/>
  <c r="G156" i="18" s="1"/>
  <c r="E96" i="18"/>
  <c r="G96" i="18" s="1"/>
  <c r="G89" i="18"/>
  <c r="E98" i="18"/>
  <c r="E97" i="18"/>
  <c r="E153" i="44"/>
  <c r="E99" i="44"/>
  <c r="E98" i="44"/>
  <c r="E97" i="44"/>
  <c r="G97" i="44" s="1"/>
  <c r="G95" i="44"/>
  <c r="E151" i="18"/>
  <c r="G151" i="18" s="1"/>
  <c r="G94" i="18"/>
  <c r="G98" i="18" s="1"/>
  <c r="G90" i="44"/>
  <c r="R424" i="18"/>
  <c r="L426" i="18"/>
  <c r="S426" i="18" s="1"/>
  <c r="G424" i="18"/>
  <c r="L424" i="18" s="1"/>
  <c r="S146" i="18"/>
  <c r="L154" i="18"/>
  <c r="L144" i="18"/>
  <c r="L425" i="18"/>
  <c r="S425" i="18" s="1"/>
  <c r="S435" i="18"/>
  <c r="I429" i="18"/>
  <c r="I434" i="18"/>
  <c r="S436" i="18"/>
  <c r="C152" i="18"/>
  <c r="F149" i="18"/>
  <c r="G149" i="18" s="1"/>
  <c r="S145" i="18"/>
  <c r="N257" i="14"/>
  <c r="K154" i="17"/>
  <c r="N154" i="17"/>
  <c r="E154" i="17"/>
  <c r="J154" i="17"/>
  <c r="H154" i="17"/>
  <c r="I154" i="17"/>
  <c r="F154" i="17"/>
  <c r="M176" i="17"/>
  <c r="O176" i="17"/>
  <c r="P176" i="17"/>
  <c r="N176" i="17"/>
  <c r="Q176" i="17"/>
  <c r="L176" i="17"/>
  <c r="O154" i="17"/>
  <c r="M154" i="17"/>
  <c r="Q154" i="17"/>
  <c r="P154" i="17"/>
  <c r="AZ73" i="14"/>
  <c r="I160" i="14"/>
  <c r="P160" i="14"/>
  <c r="W160" i="14"/>
  <c r="K171" i="17"/>
  <c r="J171" i="17"/>
  <c r="H181" i="17"/>
  <c r="M181" i="17"/>
  <c r="M184" i="17" s="1"/>
  <c r="G420" i="44"/>
  <c r="H250" i="14"/>
  <c r="S202" i="44"/>
  <c r="M170" i="17"/>
  <c r="G254" i="14"/>
  <c r="G257" i="14" s="1"/>
  <c r="M171" i="17"/>
  <c r="D170" i="17"/>
  <c r="I171" i="17"/>
  <c r="N272" i="18"/>
  <c r="C115" i="45"/>
  <c r="C114" i="45"/>
  <c r="AZ73" i="13"/>
  <c r="F112" i="21"/>
  <c r="M271" i="44"/>
  <c r="C270" i="44"/>
  <c r="C269" i="44"/>
  <c r="D272" i="18"/>
  <c r="R75" i="11"/>
  <c r="R148" i="11" s="1"/>
  <c r="M269" i="44"/>
  <c r="W147" i="11"/>
  <c r="W77" i="11"/>
  <c r="N267" i="44"/>
  <c r="N266" i="44"/>
  <c r="O149" i="11"/>
  <c r="I109" i="17"/>
  <c r="I109" i="45"/>
  <c r="W156" i="14"/>
  <c r="O264" i="44"/>
  <c r="O270" i="18"/>
  <c r="AW160" i="14"/>
  <c r="P147" i="11"/>
  <c r="P77" i="11"/>
  <c r="I147" i="11"/>
  <c r="I77" i="11"/>
  <c r="M19" i="21"/>
  <c r="M105" i="21" s="1"/>
  <c r="M148" i="21" s="1"/>
  <c r="O110" i="17"/>
  <c r="O113" i="17" s="1"/>
  <c r="O110" i="45"/>
  <c r="X158" i="14"/>
  <c r="X74" i="11"/>
  <c r="X153" i="14"/>
  <c r="E19" i="21"/>
  <c r="E105" i="21" s="1"/>
  <c r="E148" i="21" s="1"/>
  <c r="E110" i="45"/>
  <c r="E110" i="17"/>
  <c r="E113" i="17" s="1"/>
  <c r="H114" i="45"/>
  <c r="H115" i="45"/>
  <c r="H116" i="45"/>
  <c r="P156" i="14"/>
  <c r="P250" i="14" s="1"/>
  <c r="J264" i="44"/>
  <c r="J270" i="18"/>
  <c r="I156" i="14"/>
  <c r="E264" i="44"/>
  <c r="E270" i="18"/>
  <c r="I267" i="44"/>
  <c r="I266" i="44"/>
  <c r="O265" i="44"/>
  <c r="W157" i="14"/>
  <c r="O271" i="18"/>
  <c r="D266" i="44"/>
  <c r="D267" i="44"/>
  <c r="E265" i="44"/>
  <c r="I157" i="14"/>
  <c r="E271" i="18"/>
  <c r="D19" i="21"/>
  <c r="D110" i="45"/>
  <c r="D110" i="17"/>
  <c r="Q158" i="14"/>
  <c r="Q74" i="11"/>
  <c r="Q153" i="14"/>
  <c r="R150" i="14"/>
  <c r="J158" i="14"/>
  <c r="J74" i="11"/>
  <c r="K74" i="11" s="1"/>
  <c r="J153" i="14"/>
  <c r="K150" i="14"/>
  <c r="AS160" i="14"/>
  <c r="X159" i="14"/>
  <c r="Y280" i="14" s="1"/>
  <c r="X75" i="11"/>
  <c r="X148" i="11" s="1"/>
  <c r="AO160" i="14"/>
  <c r="J159" i="14"/>
  <c r="J75" i="11"/>
  <c r="J148" i="11" s="1"/>
  <c r="N109" i="45"/>
  <c r="N109" i="17"/>
  <c r="V149" i="11"/>
  <c r="M114" i="45"/>
  <c r="J268" i="44"/>
  <c r="J113" i="45"/>
  <c r="R159" i="14"/>
  <c r="R157" i="14" s="1"/>
  <c r="T151" i="14"/>
  <c r="T159" i="14" s="1"/>
  <c r="T157" i="14" s="1"/>
  <c r="H149" i="11"/>
  <c r="D109" i="45"/>
  <c r="D109" i="17"/>
  <c r="J19" i="21"/>
  <c r="J105" i="21" s="1"/>
  <c r="J148" i="21" s="1"/>
  <c r="Q148" i="21" s="1"/>
  <c r="K110" i="45"/>
  <c r="K110" i="17"/>
  <c r="K113" i="17" s="1"/>
  <c r="K151" i="14"/>
  <c r="J274" i="18"/>
  <c r="M115" i="45"/>
  <c r="M116" i="45"/>
  <c r="L19" i="21"/>
  <c r="N110" i="45"/>
  <c r="N110" i="17"/>
  <c r="K271" i="18"/>
  <c r="K274" i="18" s="1"/>
  <c r="Q157" i="14"/>
  <c r="K265" i="44"/>
  <c r="K268" i="44" s="1"/>
  <c r="H116" i="17"/>
  <c r="H115" i="17"/>
  <c r="K2" i="17"/>
  <c r="J175" i="17"/>
  <c r="R49" i="44"/>
  <c r="AE126" i="11"/>
  <c r="Q80" i="17"/>
  <c r="AE129" i="11"/>
  <c r="F80" i="17"/>
  <c r="D80" i="17"/>
  <c r="I80" i="17"/>
  <c r="H79" i="17"/>
  <c r="J80" i="17"/>
  <c r="AC131" i="11"/>
  <c r="P79" i="17"/>
  <c r="O79" i="17"/>
  <c r="M80" i="17"/>
  <c r="K80" i="17"/>
  <c r="G161" i="17"/>
  <c r="N80" i="17"/>
  <c r="E80" i="17"/>
  <c r="L161" i="17"/>
  <c r="L50" i="17"/>
  <c r="L155" i="17" s="1"/>
  <c r="L177" i="17"/>
  <c r="G50" i="17"/>
  <c r="G155" i="17" s="1"/>
  <c r="G170" i="17" s="1"/>
  <c r="G177" i="17"/>
  <c r="R76" i="17"/>
  <c r="R156" i="17" s="1"/>
  <c r="R178" i="17"/>
  <c r="R50" i="17"/>
  <c r="R155" i="17" s="1"/>
  <c r="R177" i="17"/>
  <c r="C47" i="17"/>
  <c r="C178" i="17"/>
  <c r="F79" i="17"/>
  <c r="H80" i="17"/>
  <c r="E79" i="17"/>
  <c r="K79" i="17"/>
  <c r="D79" i="17"/>
  <c r="I79" i="17"/>
  <c r="J79" i="17"/>
  <c r="N79" i="17"/>
  <c r="M79" i="17"/>
  <c r="P80" i="17"/>
  <c r="Q79" i="17"/>
  <c r="O80" i="17"/>
  <c r="AE128" i="11"/>
  <c r="L102" i="17"/>
  <c r="G102" i="17"/>
  <c r="C162" i="17"/>
  <c r="L97" i="18"/>
  <c r="J152" i="18"/>
  <c r="K152" i="18"/>
  <c r="I152" i="18"/>
  <c r="R48" i="44"/>
  <c r="AE80" i="14"/>
  <c r="AE121" i="14"/>
  <c r="L147" i="21"/>
  <c r="D147" i="21"/>
  <c r="H147" i="21"/>
  <c r="R50" i="44"/>
  <c r="E112" i="21"/>
  <c r="R108" i="18"/>
  <c r="L112" i="21"/>
  <c r="L26" i="21"/>
  <c r="C275" i="18"/>
  <c r="C276" i="18"/>
  <c r="C277" i="18"/>
  <c r="F26" i="21"/>
  <c r="E26" i="21"/>
  <c r="C149" i="21"/>
  <c r="S111" i="44"/>
  <c r="S110" i="44"/>
  <c r="C104" i="21"/>
  <c r="M277" i="18"/>
  <c r="M276" i="18"/>
  <c r="H277" i="18"/>
  <c r="H276" i="18"/>
  <c r="N277" i="18"/>
  <c r="N276" i="18"/>
  <c r="D277" i="18"/>
  <c r="D276" i="18"/>
  <c r="G110" i="18"/>
  <c r="G109" i="18"/>
  <c r="R110" i="18"/>
  <c r="R109" i="18"/>
  <c r="S226" i="44"/>
  <c r="N57" i="17"/>
  <c r="Q55" i="17"/>
  <c r="P54" i="17"/>
  <c r="H422" i="44"/>
  <c r="S41" i="45"/>
  <c r="S48" i="45" s="1"/>
  <c r="Q57" i="17"/>
  <c r="R71" i="45"/>
  <c r="C52" i="17"/>
  <c r="C156" i="17" s="1"/>
  <c r="C171" i="17" s="1"/>
  <c r="G45" i="17"/>
  <c r="R79" i="45"/>
  <c r="R78" i="45"/>
  <c r="L49" i="44"/>
  <c r="S106" i="18"/>
  <c r="L48" i="44"/>
  <c r="G103" i="45"/>
  <c r="L50" i="44"/>
  <c r="C57" i="45"/>
  <c r="C54" i="45"/>
  <c r="C55" i="45"/>
  <c r="G105" i="45"/>
  <c r="N54" i="17"/>
  <c r="R235" i="44"/>
  <c r="R233" i="44"/>
  <c r="R234" i="44"/>
  <c r="R211" i="44"/>
  <c r="S211" i="44" s="1"/>
  <c r="R210" i="44"/>
  <c r="S210" i="44" s="1"/>
  <c r="P55" i="17"/>
  <c r="O57" i="17"/>
  <c r="O54" i="17"/>
  <c r="Q79" i="45"/>
  <c r="Q80" i="45"/>
  <c r="Q78" i="45"/>
  <c r="Q49" i="45"/>
  <c r="Q47" i="45"/>
  <c r="P49" i="45"/>
  <c r="P47" i="45"/>
  <c r="O49" i="45"/>
  <c r="O47" i="45"/>
  <c r="N49" i="45"/>
  <c r="N47" i="45"/>
  <c r="R42" i="45"/>
  <c r="M49" i="45"/>
  <c r="M47" i="45"/>
  <c r="S69" i="45"/>
  <c r="S76" i="45" s="1"/>
  <c r="L76" i="45"/>
  <c r="S235" i="44"/>
  <c r="S234" i="44"/>
  <c r="S233" i="44"/>
  <c r="G51" i="45"/>
  <c r="E57" i="45"/>
  <c r="E54" i="45"/>
  <c r="E55" i="45"/>
  <c r="F57" i="45"/>
  <c r="F55" i="45"/>
  <c r="F54" i="45"/>
  <c r="L103" i="45"/>
  <c r="L105" i="45"/>
  <c r="L47" i="45"/>
  <c r="J80" i="45"/>
  <c r="J78" i="45"/>
  <c r="J79" i="45"/>
  <c r="L77" i="45"/>
  <c r="S70" i="45"/>
  <c r="L71" i="45"/>
  <c r="I54" i="45"/>
  <c r="I55" i="45"/>
  <c r="I57" i="45"/>
  <c r="I80" i="45"/>
  <c r="I78" i="45"/>
  <c r="I79" i="45"/>
  <c r="J57" i="45"/>
  <c r="J55" i="45"/>
  <c r="J54" i="45"/>
  <c r="L102" i="45"/>
  <c r="L51" i="45"/>
  <c r="S44" i="45"/>
  <c r="S51" i="45" s="1"/>
  <c r="AE136" i="11"/>
  <c r="AE135" i="11"/>
  <c r="AE134" i="11"/>
  <c r="T132" i="11"/>
  <c r="S109" i="44"/>
  <c r="M57" i="17"/>
  <c r="M55" i="17"/>
  <c r="M54" i="17"/>
  <c r="N275" i="18"/>
  <c r="D275" i="18"/>
  <c r="G103" i="17"/>
  <c r="AB80" i="13"/>
  <c r="H427" i="18"/>
  <c r="C427" i="18"/>
  <c r="K147" i="21"/>
  <c r="G147" i="21"/>
  <c r="AE137" i="11"/>
  <c r="P12" i="21"/>
  <c r="G108" i="18"/>
  <c r="L98" i="18"/>
  <c r="G105" i="17"/>
  <c r="M275" i="18"/>
  <c r="H275" i="18"/>
  <c r="L105" i="17"/>
  <c r="L103" i="17"/>
  <c r="G98" i="21"/>
  <c r="K98" i="21"/>
  <c r="Q12" i="21"/>
  <c r="L96" i="18"/>
  <c r="N21" i="21"/>
  <c r="N26" i="21" s="1"/>
  <c r="AB60" i="13"/>
  <c r="P47" i="17"/>
  <c r="AE41" i="13"/>
  <c r="Z44" i="11"/>
  <c r="Q238" i="13"/>
  <c r="Q241" i="13" s="1"/>
  <c r="O238" i="13"/>
  <c r="O241" i="13" s="1"/>
  <c r="P238" i="13"/>
  <c r="P241" i="13" s="1"/>
  <c r="J238" i="13"/>
  <c r="AE138" i="11"/>
  <c r="L241" i="18"/>
  <c r="L240" i="18"/>
  <c r="R241" i="18"/>
  <c r="R240" i="18"/>
  <c r="L74" i="18"/>
  <c r="L73" i="18"/>
  <c r="R74" i="18"/>
  <c r="R73" i="18"/>
  <c r="G241" i="18"/>
  <c r="G240" i="18"/>
  <c r="Z73" i="13"/>
  <c r="O41" i="18"/>
  <c r="O43" i="18"/>
  <c r="Q43" i="18"/>
  <c r="Q41" i="18"/>
  <c r="M21" i="21"/>
  <c r="M26" i="21" s="1"/>
  <c r="O21" i="21"/>
  <c r="O26" i="21" s="1"/>
  <c r="N43" i="18"/>
  <c r="N41" i="18"/>
  <c r="P41" i="18"/>
  <c r="P43" i="18"/>
  <c r="M41" i="18"/>
  <c r="R36" i="18"/>
  <c r="M43" i="18"/>
  <c r="AB25" i="11"/>
  <c r="AB127" i="11" s="1"/>
  <c r="AB132" i="11" s="1"/>
  <c r="AC25" i="11"/>
  <c r="K21" i="21"/>
  <c r="K26" i="21" s="1"/>
  <c r="H114" i="17"/>
  <c r="H159" i="17" s="1"/>
  <c r="H162" i="17" s="1"/>
  <c r="S43" i="17"/>
  <c r="F47" i="17"/>
  <c r="I47" i="17"/>
  <c r="E47" i="17"/>
  <c r="T44" i="11"/>
  <c r="S22" i="21"/>
  <c r="K47" i="17"/>
  <c r="L217" i="18"/>
  <c r="J47" i="17"/>
  <c r="L216" i="18"/>
  <c r="R217" i="18"/>
  <c r="R216" i="18"/>
  <c r="G217" i="18"/>
  <c r="G216" i="18"/>
  <c r="R24" i="21"/>
  <c r="S23" i="21"/>
  <c r="C152" i="21"/>
  <c r="P152" i="21" s="1"/>
  <c r="P109" i="21"/>
  <c r="S44" i="17"/>
  <c r="S48" i="17"/>
  <c r="R48" i="17"/>
  <c r="C110" i="21"/>
  <c r="C153" i="21" s="1"/>
  <c r="P24" i="21"/>
  <c r="N47" i="17"/>
  <c r="G152" i="21"/>
  <c r="Q152" i="21" s="1"/>
  <c r="Q109" i="21"/>
  <c r="L45" i="17"/>
  <c r="L178" i="17" s="1"/>
  <c r="I110" i="21"/>
  <c r="I112" i="21" s="1"/>
  <c r="J110" i="21"/>
  <c r="J112" i="21" s="1"/>
  <c r="K153" i="21"/>
  <c r="R153" i="21" s="1"/>
  <c r="R110" i="21"/>
  <c r="G110" i="21"/>
  <c r="G112" i="21" s="1"/>
  <c r="Q24" i="21"/>
  <c r="Q26" i="21" s="1"/>
  <c r="H110" i="21"/>
  <c r="H153" i="21" s="1"/>
  <c r="AE42" i="11"/>
  <c r="T139" i="11"/>
  <c r="K87" i="21"/>
  <c r="K43" i="21"/>
  <c r="K130" i="21" s="1"/>
  <c r="L1" i="21"/>
  <c r="L87" i="21" s="1"/>
  <c r="R72" i="18"/>
  <c r="Q106" i="21"/>
  <c r="S159" i="21"/>
  <c r="S208" i="18"/>
  <c r="O149" i="21"/>
  <c r="L48" i="18"/>
  <c r="S160" i="21"/>
  <c r="P114" i="21"/>
  <c r="S28" i="21"/>
  <c r="S114" i="21" s="1"/>
  <c r="L239" i="18"/>
  <c r="I119" i="21"/>
  <c r="I156" i="21"/>
  <c r="I162" i="21" s="1"/>
  <c r="I78" i="17"/>
  <c r="C151" i="21"/>
  <c r="P108" i="21"/>
  <c r="K149" i="21"/>
  <c r="R106" i="21"/>
  <c r="L149" i="21"/>
  <c r="L155" i="21" s="1"/>
  <c r="S69" i="17"/>
  <c r="S76" i="17" s="1"/>
  <c r="F135" i="21"/>
  <c r="F141" i="21" s="1"/>
  <c r="N78" i="17"/>
  <c r="M149" i="21"/>
  <c r="R113" i="21"/>
  <c r="R119" i="21" s="1"/>
  <c r="R33" i="21"/>
  <c r="Q78" i="17"/>
  <c r="L72" i="17"/>
  <c r="L80" i="17" s="1"/>
  <c r="L71" i="17"/>
  <c r="O78" i="17"/>
  <c r="D156" i="21"/>
  <c r="D162" i="21" s="1"/>
  <c r="D119" i="21"/>
  <c r="G239" i="18"/>
  <c r="G135" i="21"/>
  <c r="G151" i="21"/>
  <c r="Q151" i="21" s="1"/>
  <c r="Q108" i="21"/>
  <c r="E156" i="21"/>
  <c r="E162" i="21" s="1"/>
  <c r="E119" i="21"/>
  <c r="S20" i="21"/>
  <c r="S157" i="21"/>
  <c r="L119" i="21"/>
  <c r="L156" i="21"/>
  <c r="L162" i="21" s="1"/>
  <c r="N135" i="21"/>
  <c r="N141" i="21" s="1"/>
  <c r="R72" i="17"/>
  <c r="R71" i="17"/>
  <c r="S233" i="18"/>
  <c r="S232" i="18"/>
  <c r="C135" i="21"/>
  <c r="S67" i="17"/>
  <c r="S74" i="17" s="1"/>
  <c r="L25" i="18"/>
  <c r="L26" i="18"/>
  <c r="I135" i="21"/>
  <c r="I141" i="21" s="1"/>
  <c r="L72" i="18"/>
  <c r="E78" i="17"/>
  <c r="P92" i="21"/>
  <c r="D135" i="21"/>
  <c r="D141" i="21" s="1"/>
  <c r="S215" i="18"/>
  <c r="J135" i="21"/>
  <c r="J141" i="21" s="1"/>
  <c r="N149" i="21"/>
  <c r="J119" i="21"/>
  <c r="J156" i="21"/>
  <c r="F156" i="21"/>
  <c r="F162" i="21" s="1"/>
  <c r="F119" i="21"/>
  <c r="M78" i="17"/>
  <c r="R239" i="18"/>
  <c r="Q113" i="21"/>
  <c r="Q119" i="21" s="1"/>
  <c r="Q33" i="21"/>
  <c r="K136" i="21"/>
  <c r="M156" i="21"/>
  <c r="M162" i="21" s="1"/>
  <c r="M119" i="21"/>
  <c r="S70" i="17"/>
  <c r="S77" i="17" s="1"/>
  <c r="R108" i="21"/>
  <c r="K151" i="21"/>
  <c r="R151" i="21" s="1"/>
  <c r="R26" i="18"/>
  <c r="R25" i="18"/>
  <c r="S32" i="21"/>
  <c r="S118" i="21" s="1"/>
  <c r="P118" i="21"/>
  <c r="O156" i="21"/>
  <c r="O162" i="21" s="1"/>
  <c r="O119" i="21"/>
  <c r="C150" i="21"/>
  <c r="S66" i="17"/>
  <c r="S73" i="17" s="1"/>
  <c r="P78" i="17"/>
  <c r="P116" i="21"/>
  <c r="S30" i="21"/>
  <c r="S116" i="21" s="1"/>
  <c r="K156" i="21"/>
  <c r="K162" i="21" s="1"/>
  <c r="K119" i="21"/>
  <c r="L49" i="18"/>
  <c r="S68" i="17"/>
  <c r="S75" i="17" s="1"/>
  <c r="H78" i="17"/>
  <c r="Q93" i="21"/>
  <c r="G136" i="21"/>
  <c r="Q136" i="21" s="1"/>
  <c r="R215" i="18"/>
  <c r="E135" i="21"/>
  <c r="E141" i="21" s="1"/>
  <c r="N119" i="21"/>
  <c r="N156" i="21"/>
  <c r="N162" i="21" s="1"/>
  <c r="E149" i="21"/>
  <c r="E155" i="21" s="1"/>
  <c r="K78" i="17"/>
  <c r="G156" i="21"/>
  <c r="G162" i="21" s="1"/>
  <c r="G119" i="21"/>
  <c r="P117" i="21"/>
  <c r="S31" i="21"/>
  <c r="S117" i="21" s="1"/>
  <c r="Q92" i="21"/>
  <c r="H135" i="21"/>
  <c r="H141" i="21" s="1"/>
  <c r="D149" i="21"/>
  <c r="D78" i="17"/>
  <c r="F149" i="21"/>
  <c r="F155" i="21" s="1"/>
  <c r="J78" i="17"/>
  <c r="G150" i="21"/>
  <c r="Q150" i="21" s="1"/>
  <c r="Q107" i="21"/>
  <c r="H156" i="21"/>
  <c r="H162" i="21" s="1"/>
  <c r="H119" i="21"/>
  <c r="K135" i="21"/>
  <c r="F78" i="17"/>
  <c r="L50" i="18"/>
  <c r="AB139" i="11"/>
  <c r="G149" i="21"/>
  <c r="C136" i="21"/>
  <c r="P136" i="21" s="1"/>
  <c r="P93" i="21"/>
  <c r="H149" i="21"/>
  <c r="P115" i="21"/>
  <c r="S29" i="21"/>
  <c r="S115" i="21" s="1"/>
  <c r="P106" i="21"/>
  <c r="S161" i="21"/>
  <c r="K162" i="18"/>
  <c r="K314" i="18"/>
  <c r="M2" i="18"/>
  <c r="V6" i="11"/>
  <c r="U6" i="13"/>
  <c r="U6" i="14"/>
  <c r="S158" i="21"/>
  <c r="P118" i="11"/>
  <c r="P5" i="14"/>
  <c r="P5" i="13"/>
  <c r="Q5" i="11"/>
  <c r="G97" i="18" l="1"/>
  <c r="G153" i="44"/>
  <c r="G98" i="44"/>
  <c r="G99" i="44"/>
  <c r="S424" i="18"/>
  <c r="F152" i="18"/>
  <c r="D434" i="18"/>
  <c r="D429" i="18"/>
  <c r="H429" i="18"/>
  <c r="H434" i="18"/>
  <c r="C429" i="18"/>
  <c r="C434" i="18"/>
  <c r="M429" i="18"/>
  <c r="M434" i="18"/>
  <c r="N144" i="18"/>
  <c r="M154" i="18"/>
  <c r="M144" i="18"/>
  <c r="Q144" i="18"/>
  <c r="Q147" i="18" s="1"/>
  <c r="P144" i="18"/>
  <c r="P154" i="18"/>
  <c r="P157" i="18" s="1"/>
  <c r="O144" i="18"/>
  <c r="L154" i="17"/>
  <c r="Q160" i="14"/>
  <c r="J160" i="14"/>
  <c r="X160" i="14"/>
  <c r="I250" i="14"/>
  <c r="N238" i="13"/>
  <c r="O254" i="14"/>
  <c r="O257" i="14" s="1"/>
  <c r="H254" i="14"/>
  <c r="H257" i="14" s="1"/>
  <c r="T75" i="11"/>
  <c r="T148" i="11" s="1"/>
  <c r="L110" i="17"/>
  <c r="L113" i="17" s="1"/>
  <c r="L274" i="18"/>
  <c r="L265" i="44"/>
  <c r="L268" i="44"/>
  <c r="L271" i="18"/>
  <c r="N112" i="45"/>
  <c r="Y159" i="14"/>
  <c r="Z280" i="14" s="1"/>
  <c r="Z282" i="14" s="1"/>
  <c r="Z289" i="14" s="1"/>
  <c r="Y75" i="11"/>
  <c r="E268" i="44"/>
  <c r="E266" i="44"/>
  <c r="E267" i="44"/>
  <c r="K75" i="11"/>
  <c r="K77" i="11" s="1"/>
  <c r="Y158" i="14"/>
  <c r="Y74" i="11"/>
  <c r="Y153" i="14"/>
  <c r="Z150" i="14"/>
  <c r="O267" i="44"/>
  <c r="O266" i="44"/>
  <c r="N427" i="18"/>
  <c r="I427" i="18"/>
  <c r="J422" i="44"/>
  <c r="N113" i="17"/>
  <c r="F110" i="45"/>
  <c r="F19" i="21"/>
  <c r="F105" i="21" s="1"/>
  <c r="F148" i="21" s="1"/>
  <c r="F110" i="17"/>
  <c r="F113" i="17" s="1"/>
  <c r="Q147" i="11"/>
  <c r="Q77" i="11"/>
  <c r="R74" i="11"/>
  <c r="K147" i="11"/>
  <c r="M74" i="11"/>
  <c r="O274" i="18"/>
  <c r="AP160" i="14"/>
  <c r="E109" i="17"/>
  <c r="I149" i="11"/>
  <c r="E109" i="45"/>
  <c r="E112" i="45" s="1"/>
  <c r="E18" i="21"/>
  <c r="AX160" i="14"/>
  <c r="N269" i="44"/>
  <c r="N270" i="44"/>
  <c r="N271" i="44"/>
  <c r="N111" i="45"/>
  <c r="N113" i="45"/>
  <c r="O427" i="18"/>
  <c r="K159" i="14"/>
  <c r="K157" i="14" s="1"/>
  <c r="M151" i="14"/>
  <c r="M159" i="14" s="1"/>
  <c r="M157" i="14" s="1"/>
  <c r="F271" i="18"/>
  <c r="F274" i="18" s="1"/>
  <c r="J157" i="14"/>
  <c r="F265" i="44"/>
  <c r="F268" i="44" s="1"/>
  <c r="Q156" i="14"/>
  <c r="Q250" i="14" s="1"/>
  <c r="K264" i="44"/>
  <c r="L264" i="44" s="1"/>
  <c r="K270" i="18"/>
  <c r="L270" i="18" s="1"/>
  <c r="J273" i="18"/>
  <c r="J272" i="18"/>
  <c r="L105" i="21"/>
  <c r="L148" i="21" s="1"/>
  <c r="J427" i="18"/>
  <c r="M150" i="14"/>
  <c r="K153" i="14"/>
  <c r="K158" i="14"/>
  <c r="K156" i="14" s="1"/>
  <c r="D113" i="17"/>
  <c r="O268" i="44"/>
  <c r="J266" i="44"/>
  <c r="J267" i="44"/>
  <c r="E113" i="45"/>
  <c r="P149" i="11"/>
  <c r="J109" i="45"/>
  <c r="J109" i="17"/>
  <c r="I18" i="21"/>
  <c r="I112" i="45"/>
  <c r="I111" i="45"/>
  <c r="K113" i="45"/>
  <c r="L110" i="45"/>
  <c r="Q19" i="21"/>
  <c r="Q105" i="21" s="1"/>
  <c r="D113" i="45"/>
  <c r="D111" i="45"/>
  <c r="P254" i="14"/>
  <c r="P257" i="14" s="1"/>
  <c r="AT160" i="14"/>
  <c r="O113" i="45"/>
  <c r="I111" i="17"/>
  <c r="I112" i="17"/>
  <c r="I114" i="17" s="1"/>
  <c r="I159" i="17" s="1"/>
  <c r="I162" i="17" s="1"/>
  <c r="O109" i="45"/>
  <c r="O112" i="45" s="1"/>
  <c r="O109" i="17"/>
  <c r="W149" i="11"/>
  <c r="M18" i="21"/>
  <c r="Z151" i="14"/>
  <c r="J147" i="11"/>
  <c r="J77" i="11"/>
  <c r="D105" i="21"/>
  <c r="D148" i="21" s="1"/>
  <c r="D422" i="44"/>
  <c r="N179" i="17"/>
  <c r="D112" i="17"/>
  <c r="D111" i="17"/>
  <c r="N19" i="21"/>
  <c r="N105" i="21" s="1"/>
  <c r="N148" i="21" s="1"/>
  <c r="P110" i="17"/>
  <c r="P113" i="17" s="1"/>
  <c r="P110" i="45"/>
  <c r="J156" i="14"/>
  <c r="F264" i="44"/>
  <c r="G264" i="44" s="1"/>
  <c r="F270" i="18"/>
  <c r="G270" i="18" s="1"/>
  <c r="E274" i="18"/>
  <c r="I269" i="44"/>
  <c r="I271" i="44"/>
  <c r="I270" i="44"/>
  <c r="X147" i="11"/>
  <c r="X77" i="11"/>
  <c r="D112" i="45"/>
  <c r="N112" i="17"/>
  <c r="N111" i="17"/>
  <c r="P271" i="18"/>
  <c r="P274" i="18" s="1"/>
  <c r="X157" i="14"/>
  <c r="P265" i="44"/>
  <c r="P268" i="44" s="1"/>
  <c r="R153" i="14"/>
  <c r="R158" i="14"/>
  <c r="R156" i="14" s="1"/>
  <c r="T150" i="14"/>
  <c r="D271" i="44"/>
  <c r="D270" i="44"/>
  <c r="D269" i="44"/>
  <c r="E273" i="18"/>
  <c r="E272" i="18"/>
  <c r="X156" i="14"/>
  <c r="P264" i="44"/>
  <c r="P270" i="18"/>
  <c r="O272" i="18"/>
  <c r="O273" i="18"/>
  <c r="O422" i="44"/>
  <c r="D427" i="18"/>
  <c r="M2" i="17"/>
  <c r="K175" i="17"/>
  <c r="AE131" i="11"/>
  <c r="AT25" i="11"/>
  <c r="R79" i="17"/>
  <c r="S50" i="17"/>
  <c r="U50" i="17" s="1"/>
  <c r="S177" i="17"/>
  <c r="G52" i="17"/>
  <c r="G156" i="17" s="1"/>
  <c r="G171" i="17" s="1"/>
  <c r="G178" i="17"/>
  <c r="Z114" i="11"/>
  <c r="R80" i="17"/>
  <c r="L79" i="17"/>
  <c r="C55" i="17"/>
  <c r="H155" i="21"/>
  <c r="D152" i="18"/>
  <c r="C147" i="21"/>
  <c r="S108" i="18"/>
  <c r="H112" i="21"/>
  <c r="C112" i="21"/>
  <c r="C155" i="21"/>
  <c r="S110" i="18"/>
  <c r="S109" i="18"/>
  <c r="M116" i="17"/>
  <c r="M115" i="17"/>
  <c r="C54" i="17"/>
  <c r="C57" i="17"/>
  <c r="R47" i="45"/>
  <c r="Q57" i="45"/>
  <c r="Q54" i="45"/>
  <c r="Q55" i="45"/>
  <c r="P54" i="45"/>
  <c r="P57" i="45"/>
  <c r="P55" i="45"/>
  <c r="O55" i="45"/>
  <c r="O54" i="45"/>
  <c r="O57" i="45"/>
  <c r="N57" i="45"/>
  <c r="N55" i="45"/>
  <c r="N54" i="45"/>
  <c r="M55" i="45"/>
  <c r="M57" i="45"/>
  <c r="M54" i="45"/>
  <c r="R49" i="45"/>
  <c r="L55" i="45"/>
  <c r="L54" i="45"/>
  <c r="L57" i="45"/>
  <c r="S77" i="45"/>
  <c r="L78" i="45"/>
  <c r="L80" i="45"/>
  <c r="L79" i="45"/>
  <c r="L52" i="17"/>
  <c r="L156" i="17" s="1"/>
  <c r="S51" i="17"/>
  <c r="M114" i="17"/>
  <c r="M159" i="17" s="1"/>
  <c r="M162" i="17" s="1"/>
  <c r="K141" i="21"/>
  <c r="N107" i="21"/>
  <c r="Q98" i="21"/>
  <c r="C141" i="21"/>
  <c r="G141" i="21"/>
  <c r="P98" i="21"/>
  <c r="J179" i="17"/>
  <c r="H179" i="17"/>
  <c r="I179" i="17"/>
  <c r="S241" i="18"/>
  <c r="S240" i="18"/>
  <c r="O107" i="21"/>
  <c r="O112" i="21" s="1"/>
  <c r="N50" i="18"/>
  <c r="N48" i="18"/>
  <c r="N49" i="18"/>
  <c r="Q48" i="18"/>
  <c r="Q50" i="18"/>
  <c r="Q49" i="18"/>
  <c r="P49" i="18"/>
  <c r="P50" i="18"/>
  <c r="P48" i="18"/>
  <c r="M107" i="21"/>
  <c r="M112" i="21" s="1"/>
  <c r="Q47" i="17"/>
  <c r="O47" i="17"/>
  <c r="O50" i="18"/>
  <c r="O48" i="18"/>
  <c r="O49" i="18"/>
  <c r="R21" i="21"/>
  <c r="R26" i="21" s="1"/>
  <c r="K107" i="21"/>
  <c r="K112" i="21" s="1"/>
  <c r="M49" i="18"/>
  <c r="M48" i="18"/>
  <c r="M50" i="18"/>
  <c r="R41" i="18"/>
  <c r="R43" i="18"/>
  <c r="AB44" i="11"/>
  <c r="R42" i="17"/>
  <c r="R176" i="17" s="1"/>
  <c r="M47" i="17"/>
  <c r="AE25" i="11"/>
  <c r="L47" i="17"/>
  <c r="S216" i="18"/>
  <c r="S217" i="18"/>
  <c r="S109" i="21"/>
  <c r="G153" i="21"/>
  <c r="G155" i="21" s="1"/>
  <c r="Q110" i="21"/>
  <c r="Q112" i="21" s="1"/>
  <c r="J153" i="21"/>
  <c r="J155" i="21" s="1"/>
  <c r="P153" i="21"/>
  <c r="P110" i="21"/>
  <c r="I153" i="21"/>
  <c r="I155" i="21" s="1"/>
  <c r="S45" i="17"/>
  <c r="S178" i="17" s="1"/>
  <c r="S152" i="21"/>
  <c r="S24" i="21"/>
  <c r="M1" i="21"/>
  <c r="N1" i="21" s="1"/>
  <c r="L43" i="21"/>
  <c r="L130" i="21" s="1"/>
  <c r="L173" i="21"/>
  <c r="S106" i="21"/>
  <c r="R156" i="21"/>
  <c r="R162" i="21" s="1"/>
  <c r="S108" i="21"/>
  <c r="Q156" i="21"/>
  <c r="Q162" i="21" s="1"/>
  <c r="J162" i="21"/>
  <c r="R78" i="17"/>
  <c r="Q135" i="21"/>
  <c r="Q141" i="21" s="1"/>
  <c r="P149" i="21"/>
  <c r="R149" i="21"/>
  <c r="P151" i="21"/>
  <c r="S151" i="21" s="1"/>
  <c r="P135" i="21"/>
  <c r="P141" i="21" s="1"/>
  <c r="S239" i="18"/>
  <c r="Q149" i="21"/>
  <c r="L78" i="17"/>
  <c r="M162" i="18"/>
  <c r="N2" i="18"/>
  <c r="M314" i="18"/>
  <c r="U5" i="11"/>
  <c r="Q5" i="13"/>
  <c r="Q118" i="11"/>
  <c r="Q5" i="14"/>
  <c r="V6" i="14"/>
  <c r="W6" i="11"/>
  <c r="V6" i="13"/>
  <c r="R144" i="18" l="1"/>
  <c r="P147" i="18"/>
  <c r="K160" i="14"/>
  <c r="Y160" i="14"/>
  <c r="R160" i="14"/>
  <c r="J250" i="14"/>
  <c r="J254" i="14" s="1"/>
  <c r="J257" i="14" s="1"/>
  <c r="D181" i="17"/>
  <c r="D184" i="17" s="1"/>
  <c r="I181" i="17"/>
  <c r="I184" i="17" s="1"/>
  <c r="X250" i="14"/>
  <c r="G271" i="18"/>
  <c r="P19" i="21"/>
  <c r="P105" i="21" s="1"/>
  <c r="D115" i="17"/>
  <c r="N116" i="17"/>
  <c r="G274" i="18"/>
  <c r="D116" i="17"/>
  <c r="D114" i="17"/>
  <c r="D159" i="17" s="1"/>
  <c r="D162" i="17" s="1"/>
  <c r="I116" i="17"/>
  <c r="N115" i="17"/>
  <c r="D114" i="45"/>
  <c r="E111" i="45"/>
  <c r="N114" i="17"/>
  <c r="I115" i="17"/>
  <c r="P148" i="21"/>
  <c r="G110" i="17"/>
  <c r="G113" i="17" s="1"/>
  <c r="O111" i="45"/>
  <c r="O114" i="45"/>
  <c r="P427" i="18"/>
  <c r="I114" i="45"/>
  <c r="I116" i="45"/>
  <c r="I115" i="45"/>
  <c r="E104" i="21"/>
  <c r="AB150" i="14"/>
  <c r="Z158" i="14"/>
  <c r="Z156" i="14" s="1"/>
  <c r="AC150" i="14"/>
  <c r="Z153" i="14"/>
  <c r="G265" i="44"/>
  <c r="O277" i="18"/>
  <c r="O276" i="18"/>
  <c r="O275" i="18"/>
  <c r="E275" i="18"/>
  <c r="E277" i="18"/>
  <c r="E276" i="18"/>
  <c r="L113" i="45"/>
  <c r="I104" i="21"/>
  <c r="J276" i="18"/>
  <c r="J277" i="18"/>
  <c r="J275" i="18"/>
  <c r="E114" i="45"/>
  <c r="G268" i="44"/>
  <c r="F422" i="44"/>
  <c r="I422" i="44"/>
  <c r="P422" i="44"/>
  <c r="J112" i="17"/>
  <c r="J111" i="17"/>
  <c r="E116" i="45"/>
  <c r="E115" i="45"/>
  <c r="F113" i="45"/>
  <c r="G110" i="45"/>
  <c r="Y147" i="11"/>
  <c r="Y77" i="11"/>
  <c r="Z74" i="11"/>
  <c r="Y148" i="11"/>
  <c r="Z75" i="11"/>
  <c r="AC75" i="11" s="1"/>
  <c r="P109" i="45"/>
  <c r="P112" i="45" s="1"/>
  <c r="P109" i="17"/>
  <c r="X149" i="11"/>
  <c r="N18" i="21"/>
  <c r="N104" i="21" s="1"/>
  <c r="F272" i="18"/>
  <c r="F273" i="18"/>
  <c r="G273" i="18" s="1"/>
  <c r="J112" i="45"/>
  <c r="J111" i="45"/>
  <c r="J271" i="44"/>
  <c r="J270" i="44"/>
  <c r="J269" i="44"/>
  <c r="M158" i="14"/>
  <c r="M156" i="14" s="1"/>
  <c r="M153" i="14"/>
  <c r="O179" i="17"/>
  <c r="F427" i="18"/>
  <c r="E112" i="17"/>
  <c r="E111" i="17"/>
  <c r="M147" i="11"/>
  <c r="Y156" i="14"/>
  <c r="Q264" i="44"/>
  <c r="Q270" i="18"/>
  <c r="Q265" i="44"/>
  <c r="Q268" i="44" s="1"/>
  <c r="R268" i="44" s="1"/>
  <c r="Q271" i="18"/>
  <c r="Q274" i="18" s="1"/>
  <c r="R274" i="18" s="1"/>
  <c r="Y157" i="14"/>
  <c r="P272" i="18"/>
  <c r="P273" i="18"/>
  <c r="F267" i="44"/>
  <c r="F266" i="44"/>
  <c r="M104" i="21"/>
  <c r="K148" i="11"/>
  <c r="K149" i="11" s="1"/>
  <c r="M75" i="11"/>
  <c r="M148" i="11" s="1"/>
  <c r="P266" i="44"/>
  <c r="P267" i="44"/>
  <c r="AQ160" i="14"/>
  <c r="J149" i="11"/>
  <c r="F109" i="17"/>
  <c r="F109" i="45"/>
  <c r="F18" i="21"/>
  <c r="F104" i="21" s="1"/>
  <c r="K273" i="18"/>
  <c r="K272" i="18"/>
  <c r="N115" i="45"/>
  <c r="N116" i="45"/>
  <c r="R147" i="11"/>
  <c r="R149" i="11" s="1"/>
  <c r="T74" i="11"/>
  <c r="R77" i="11"/>
  <c r="O269" i="44"/>
  <c r="O270" i="44"/>
  <c r="O271" i="44"/>
  <c r="E270" i="44"/>
  <c r="E269" i="44"/>
  <c r="E271" i="44"/>
  <c r="N114" i="45"/>
  <c r="AY160" i="14"/>
  <c r="T158" i="14"/>
  <c r="T156" i="14" s="1"/>
  <c r="T153" i="14"/>
  <c r="P113" i="45"/>
  <c r="Z159" i="14"/>
  <c r="Z157" i="14" s="1"/>
  <c r="AC151" i="14"/>
  <c r="AB151" i="14"/>
  <c r="AB159" i="14" s="1"/>
  <c r="AB157" i="14" s="1"/>
  <c r="O112" i="17"/>
  <c r="O115" i="17" s="1"/>
  <c r="O111" i="17"/>
  <c r="N422" i="44"/>
  <c r="K267" i="44"/>
  <c r="K266" i="44"/>
  <c r="O115" i="45"/>
  <c r="O116" i="45"/>
  <c r="D116" i="45"/>
  <c r="D115" i="45"/>
  <c r="Q254" i="14"/>
  <c r="Q257" i="14" s="1"/>
  <c r="AU160" i="14"/>
  <c r="K427" i="18"/>
  <c r="K109" i="17"/>
  <c r="K109" i="45"/>
  <c r="L109" i="45" s="1"/>
  <c r="L112" i="45" s="1"/>
  <c r="Q149" i="11"/>
  <c r="J18" i="21"/>
  <c r="J104" i="21" s="1"/>
  <c r="K422" i="44"/>
  <c r="N2" i="17"/>
  <c r="M175" i="17"/>
  <c r="S155" i="17"/>
  <c r="AB114" i="11"/>
  <c r="I432" i="18"/>
  <c r="I437" i="18"/>
  <c r="N147" i="18"/>
  <c r="O147" i="18"/>
  <c r="M147" i="18"/>
  <c r="M157" i="18"/>
  <c r="M152" i="18"/>
  <c r="P152" i="18"/>
  <c r="N150" i="21"/>
  <c r="N155" i="21" s="1"/>
  <c r="N112" i="21"/>
  <c r="R55" i="45"/>
  <c r="R54" i="45"/>
  <c r="R57" i="45"/>
  <c r="R49" i="17"/>
  <c r="U51" i="17"/>
  <c r="S52" i="17"/>
  <c r="S156" i="17" s="1"/>
  <c r="L57" i="17"/>
  <c r="L54" i="17"/>
  <c r="L55" i="17"/>
  <c r="R47" i="17"/>
  <c r="R50" i="18"/>
  <c r="R48" i="18"/>
  <c r="R49" i="18"/>
  <c r="M150" i="21"/>
  <c r="M155" i="21" s="1"/>
  <c r="O150" i="21"/>
  <c r="O155" i="21" s="1"/>
  <c r="K150" i="21"/>
  <c r="K155" i="21" s="1"/>
  <c r="R107" i="21"/>
  <c r="R112" i="21" s="1"/>
  <c r="S110" i="21"/>
  <c r="Q153" i="21"/>
  <c r="Q155" i="21" s="1"/>
  <c r="M43" i="21"/>
  <c r="M130" i="21" s="1"/>
  <c r="M173" i="21"/>
  <c r="M87" i="21"/>
  <c r="S149" i="21"/>
  <c r="N162" i="18"/>
  <c r="O2" i="18"/>
  <c r="N314" i="18"/>
  <c r="X6" i="11"/>
  <c r="W6" i="14"/>
  <c r="W6" i="13"/>
  <c r="V5" i="11"/>
  <c r="U5" i="13"/>
  <c r="U5" i="14"/>
  <c r="U118" i="11"/>
  <c r="O1" i="21"/>
  <c r="N87" i="21"/>
  <c r="N43" i="21"/>
  <c r="N130" i="21" s="1"/>
  <c r="N173" i="21"/>
  <c r="E429" i="18" l="1"/>
  <c r="E434" i="18"/>
  <c r="J429" i="18"/>
  <c r="J434" i="18"/>
  <c r="R147" i="18"/>
  <c r="R54" i="17"/>
  <c r="R154" i="17"/>
  <c r="F147" i="21"/>
  <c r="M147" i="21"/>
  <c r="E147" i="21"/>
  <c r="J147" i="21"/>
  <c r="N147" i="21"/>
  <c r="I147" i="21"/>
  <c r="M160" i="14"/>
  <c r="G272" i="18"/>
  <c r="T160" i="14"/>
  <c r="L272" i="18"/>
  <c r="Z160" i="14"/>
  <c r="G266" i="44"/>
  <c r="L266" i="44"/>
  <c r="J181" i="17"/>
  <c r="J184" i="17" s="1"/>
  <c r="X254" i="14"/>
  <c r="X257" i="14" s="1"/>
  <c r="O157" i="17"/>
  <c r="N157" i="17"/>
  <c r="H169" i="17"/>
  <c r="I169" i="17"/>
  <c r="I172" i="17" s="1"/>
  <c r="S274" i="18"/>
  <c r="P111" i="45"/>
  <c r="O114" i="17"/>
  <c r="R265" i="44"/>
  <c r="S265" i="44" s="1"/>
  <c r="R271" i="18"/>
  <c r="S271" i="18" s="1"/>
  <c r="O116" i="17"/>
  <c r="L114" i="45"/>
  <c r="K112" i="17"/>
  <c r="K111" i="17"/>
  <c r="M77" i="11"/>
  <c r="J114" i="45"/>
  <c r="J115" i="45"/>
  <c r="J116" i="45"/>
  <c r="S268" i="44"/>
  <c r="G277" i="18"/>
  <c r="G276" i="18"/>
  <c r="K179" i="17"/>
  <c r="M149" i="11"/>
  <c r="Q109" i="17"/>
  <c r="R109" i="17" s="1"/>
  <c r="Q109" i="45"/>
  <c r="Y149" i="11"/>
  <c r="O18" i="21"/>
  <c r="O104" i="21" s="1"/>
  <c r="L422" i="44"/>
  <c r="P115" i="45"/>
  <c r="P116" i="45"/>
  <c r="K277" i="18"/>
  <c r="K276" i="18"/>
  <c r="K275" i="18"/>
  <c r="E114" i="17"/>
  <c r="E159" i="17" s="1"/>
  <c r="E162" i="17" s="1"/>
  <c r="E115" i="17"/>
  <c r="E116" i="17"/>
  <c r="P112" i="17"/>
  <c r="P111" i="17"/>
  <c r="G113" i="45"/>
  <c r="F179" i="17"/>
  <c r="Q18" i="21"/>
  <c r="AE150" i="14"/>
  <c r="AC153" i="14"/>
  <c r="AC158" i="14"/>
  <c r="AC156" i="14" s="1"/>
  <c r="F112" i="45"/>
  <c r="F114" i="45" s="1"/>
  <c r="G109" i="45"/>
  <c r="G112" i="45" s="1"/>
  <c r="P270" i="44"/>
  <c r="P269" i="44"/>
  <c r="P271" i="44"/>
  <c r="Q273" i="18"/>
  <c r="R273" i="18" s="1"/>
  <c r="Q272" i="18"/>
  <c r="R270" i="18"/>
  <c r="S270" i="18" s="1"/>
  <c r="P114" i="45"/>
  <c r="F111" i="45"/>
  <c r="T147" i="11"/>
  <c r="T149" i="11" s="1"/>
  <c r="T77" i="11"/>
  <c r="F112" i="17"/>
  <c r="F111" i="17"/>
  <c r="G109" i="17"/>
  <c r="Q266" i="44"/>
  <c r="Q267" i="44"/>
  <c r="R267" i="44" s="1"/>
  <c r="R264" i="44"/>
  <c r="S264" i="44" s="1"/>
  <c r="L109" i="17"/>
  <c r="Z148" i="11"/>
  <c r="AB75" i="11"/>
  <c r="AB148" i="11" s="1"/>
  <c r="L111" i="45"/>
  <c r="AB158" i="14"/>
  <c r="AB156" i="14" s="1"/>
  <c r="AB153" i="14"/>
  <c r="K271" i="44"/>
  <c r="K270" i="44"/>
  <c r="K269" i="44"/>
  <c r="L269" i="44" s="1"/>
  <c r="L267" i="44"/>
  <c r="P179" i="17"/>
  <c r="F271" i="44"/>
  <c r="F270" i="44"/>
  <c r="F269" i="44"/>
  <c r="G269" i="44" s="1"/>
  <c r="G267" i="44"/>
  <c r="AZ160" i="14"/>
  <c r="O19" i="21"/>
  <c r="Q110" i="17"/>
  <c r="Q110" i="45"/>
  <c r="J116" i="17"/>
  <c r="J115" i="17"/>
  <c r="J114" i="17"/>
  <c r="L116" i="45"/>
  <c r="L115" i="45"/>
  <c r="K112" i="45"/>
  <c r="K111" i="45"/>
  <c r="AE151" i="14"/>
  <c r="AE159" i="14" s="1"/>
  <c r="AC159" i="14"/>
  <c r="AC157" i="14" s="1"/>
  <c r="AT75" i="11"/>
  <c r="AE75" i="11"/>
  <c r="AC148" i="11"/>
  <c r="P275" i="18"/>
  <c r="P277" i="18"/>
  <c r="P276" i="18"/>
  <c r="F277" i="18"/>
  <c r="F276" i="18"/>
  <c r="F275" i="18"/>
  <c r="Z147" i="11"/>
  <c r="AB74" i="11"/>
  <c r="Z77" i="11"/>
  <c r="AC74" i="11"/>
  <c r="L273" i="18"/>
  <c r="P18" i="21"/>
  <c r="O2" i="17"/>
  <c r="N175" i="17"/>
  <c r="D432" i="18"/>
  <c r="D437" i="18"/>
  <c r="C432" i="18"/>
  <c r="C437" i="18"/>
  <c r="M432" i="18"/>
  <c r="J157" i="17"/>
  <c r="J147" i="18"/>
  <c r="J157" i="18"/>
  <c r="F147" i="18"/>
  <c r="F157" i="18"/>
  <c r="E147" i="18"/>
  <c r="I147" i="18"/>
  <c r="I157" i="18"/>
  <c r="K147" i="18"/>
  <c r="K157" i="18"/>
  <c r="H147" i="18"/>
  <c r="R57" i="17"/>
  <c r="R55" i="17"/>
  <c r="H157" i="17"/>
  <c r="I157" i="17"/>
  <c r="R150" i="21"/>
  <c r="R155" i="21" s="1"/>
  <c r="S153" i="21"/>
  <c r="O314" i="18"/>
  <c r="O162" i="18"/>
  <c r="P2" i="18"/>
  <c r="W5" i="11"/>
  <c r="V5" i="13"/>
  <c r="V118" i="11"/>
  <c r="V5" i="14"/>
  <c r="O173" i="21"/>
  <c r="O87" i="21"/>
  <c r="O43" i="21"/>
  <c r="O130" i="21" s="1"/>
  <c r="X6" i="14"/>
  <c r="Y6" i="11"/>
  <c r="X6" i="13"/>
  <c r="L147" i="18" l="1"/>
  <c r="P434" i="18"/>
  <c r="P429" i="18"/>
  <c r="P432" i="18" s="1"/>
  <c r="F429" i="18"/>
  <c r="G429" i="18" s="1"/>
  <c r="F434" i="18"/>
  <c r="G434" i="18" s="1"/>
  <c r="K429" i="18"/>
  <c r="K432" i="18" s="1"/>
  <c r="K434" i="18"/>
  <c r="L434" i="18" s="1"/>
  <c r="Q147" i="21"/>
  <c r="P147" i="21"/>
  <c r="O147" i="21"/>
  <c r="Q104" i="21"/>
  <c r="R272" i="18"/>
  <c r="AC160" i="14"/>
  <c r="AB160" i="14"/>
  <c r="R266" i="44"/>
  <c r="P181" i="17"/>
  <c r="P184" i="17" s="1"/>
  <c r="K181" i="17"/>
  <c r="K184" i="17" s="1"/>
  <c r="F181" i="17"/>
  <c r="F184" i="17" s="1"/>
  <c r="AE148" i="11"/>
  <c r="Z149" i="11"/>
  <c r="Q427" i="18"/>
  <c r="F116" i="45"/>
  <c r="F115" i="45"/>
  <c r="G114" i="45"/>
  <c r="R271" i="44"/>
  <c r="R270" i="44"/>
  <c r="S267" i="44"/>
  <c r="R277" i="18"/>
  <c r="R276" i="18"/>
  <c r="S273" i="18"/>
  <c r="AC147" i="11"/>
  <c r="AC149" i="11" s="1"/>
  <c r="AC77" i="11"/>
  <c r="AT74" i="11"/>
  <c r="AE74" i="11"/>
  <c r="Q113" i="17"/>
  <c r="R110" i="17"/>
  <c r="L112" i="17"/>
  <c r="L111" i="17"/>
  <c r="J437" i="18"/>
  <c r="J432" i="18"/>
  <c r="O105" i="21"/>
  <c r="O148" i="21" s="1"/>
  <c r="R148" i="21" s="1"/>
  <c r="S148" i="21" s="1"/>
  <c r="R19" i="21"/>
  <c r="L275" i="18"/>
  <c r="AB147" i="11"/>
  <c r="AB149" i="11" s="1"/>
  <c r="AB77" i="11"/>
  <c r="Q269" i="44"/>
  <c r="R269" i="44" s="1"/>
  <c r="S269" i="44" s="1"/>
  <c r="Q271" i="44"/>
  <c r="Q270" i="44"/>
  <c r="AE158" i="14"/>
  <c r="AE153" i="14"/>
  <c r="Q112" i="45"/>
  <c r="R109" i="45"/>
  <c r="K114" i="17"/>
  <c r="K159" i="17" s="1"/>
  <c r="K162" i="17" s="1"/>
  <c r="K115" i="17"/>
  <c r="K116" i="17"/>
  <c r="G275" i="18"/>
  <c r="G111" i="45"/>
  <c r="R18" i="21"/>
  <c r="Q112" i="17"/>
  <c r="Q111" i="17"/>
  <c r="L179" i="17"/>
  <c r="K114" i="45"/>
  <c r="K115" i="45"/>
  <c r="K116" i="45"/>
  <c r="J159" i="17"/>
  <c r="J169" i="17" s="1"/>
  <c r="G271" i="44"/>
  <c r="G270" i="44"/>
  <c r="G115" i="45"/>
  <c r="G116" i="45"/>
  <c r="L270" i="44"/>
  <c r="L271" i="44"/>
  <c r="G112" i="17"/>
  <c r="G111" i="17"/>
  <c r="R112" i="17"/>
  <c r="S109" i="17"/>
  <c r="S112" i="17" s="1"/>
  <c r="P104" i="21"/>
  <c r="Q275" i="18"/>
  <c r="Q277" i="18"/>
  <c r="Q276" i="18"/>
  <c r="Q179" i="17"/>
  <c r="L276" i="18"/>
  <c r="L277" i="18"/>
  <c r="Q113" i="45"/>
  <c r="Q111" i="45"/>
  <c r="R110" i="45"/>
  <c r="F115" i="17"/>
  <c r="F116" i="17"/>
  <c r="F114" i="17"/>
  <c r="F159" i="17" s="1"/>
  <c r="F162" i="17" s="1"/>
  <c r="P116" i="17"/>
  <c r="P115" i="17"/>
  <c r="P114" i="17"/>
  <c r="P159" i="17" s="1"/>
  <c r="P162" i="17" s="1"/>
  <c r="Q422" i="44"/>
  <c r="P2" i="17"/>
  <c r="O175" i="17"/>
  <c r="R133" i="45"/>
  <c r="H432" i="18"/>
  <c r="H437" i="18"/>
  <c r="P314" i="18"/>
  <c r="P162" i="18"/>
  <c r="Q2" i="18"/>
  <c r="Y6" i="14"/>
  <c r="Y6" i="13"/>
  <c r="X5" i="11"/>
  <c r="W118" i="11"/>
  <c r="W5" i="14"/>
  <c r="W5" i="13"/>
  <c r="F432" i="18" l="1"/>
  <c r="F437" i="18"/>
  <c r="L429" i="18"/>
  <c r="R147" i="21"/>
  <c r="R104" i="21"/>
  <c r="S272" i="18"/>
  <c r="AE160" i="14"/>
  <c r="S266" i="44"/>
  <c r="L181" i="17"/>
  <c r="P437" i="18"/>
  <c r="K437" i="18"/>
  <c r="L437" i="18" s="1"/>
  <c r="R140" i="45"/>
  <c r="R139" i="45"/>
  <c r="R138" i="45"/>
  <c r="P169" i="17"/>
  <c r="P172" i="17" s="1"/>
  <c r="K169" i="17"/>
  <c r="K172" i="17" s="1"/>
  <c r="Q157" i="17"/>
  <c r="F169" i="17"/>
  <c r="F172" i="17" s="1"/>
  <c r="Q114" i="17"/>
  <c r="S18" i="21"/>
  <c r="S104" i="21" s="1"/>
  <c r="L114" i="17"/>
  <c r="L159" i="17" s="1"/>
  <c r="L162" i="17" s="1"/>
  <c r="Q115" i="45"/>
  <c r="Q116" i="45"/>
  <c r="P157" i="17"/>
  <c r="S277" i="18"/>
  <c r="S276" i="18"/>
  <c r="L115" i="17"/>
  <c r="L116" i="17"/>
  <c r="K157" i="17"/>
  <c r="F157" i="17"/>
  <c r="R105" i="21"/>
  <c r="S19" i="21"/>
  <c r="S105" i="21" s="1"/>
  <c r="R113" i="17"/>
  <c r="R114" i="17" s="1"/>
  <c r="R111" i="17"/>
  <c r="S110" i="17"/>
  <c r="G116" i="17"/>
  <c r="G114" i="17"/>
  <c r="G159" i="17" s="1"/>
  <c r="G162" i="17" s="1"/>
  <c r="G115" i="17"/>
  <c r="R112" i="45"/>
  <c r="S109" i="45"/>
  <c r="S112" i="45" s="1"/>
  <c r="Q116" i="17"/>
  <c r="Q115" i="17"/>
  <c r="S271" i="44"/>
  <c r="S270" i="44"/>
  <c r="Q114" i="45"/>
  <c r="AE77" i="11"/>
  <c r="AE147" i="11"/>
  <c r="AE149" i="11" s="1"/>
  <c r="R113" i="45"/>
  <c r="R111" i="45"/>
  <c r="S110" i="45"/>
  <c r="J162" i="17"/>
  <c r="J172" i="17"/>
  <c r="R275" i="18"/>
  <c r="Q2" i="17"/>
  <c r="Q175" i="17" s="1"/>
  <c r="P175" i="17"/>
  <c r="Q162" i="18"/>
  <c r="Q314" i="18"/>
  <c r="X5" i="14"/>
  <c r="X5" i="13"/>
  <c r="Y5" i="11"/>
  <c r="X118" i="11"/>
  <c r="S147" i="21" l="1"/>
  <c r="L169" i="17"/>
  <c r="R114" i="45"/>
  <c r="R116" i="17"/>
  <c r="R115" i="17"/>
  <c r="S113" i="17"/>
  <c r="S111" i="17"/>
  <c r="S113" i="45"/>
  <c r="S111" i="45"/>
  <c r="R116" i="45"/>
  <c r="R115" i="45"/>
  <c r="S275" i="18"/>
  <c r="L157" i="17"/>
  <c r="Y5" i="13"/>
  <c r="Y118" i="11"/>
  <c r="Y5" i="14"/>
  <c r="S115" i="45" l="1"/>
  <c r="S116" i="45"/>
  <c r="S115" i="17"/>
  <c r="S116" i="17"/>
  <c r="S114" i="17"/>
  <c r="S114" i="45"/>
  <c r="I254" i="14" l="1"/>
  <c r="I257" i="14" s="1"/>
  <c r="E179" i="17" l="1"/>
  <c r="E422" i="44" l="1"/>
  <c r="E427" i="18"/>
  <c r="G427" i="18" s="1"/>
  <c r="L427" i="18" s="1"/>
  <c r="G422" i="44" l="1"/>
  <c r="E157" i="17"/>
  <c r="E432" i="18" l="1"/>
  <c r="G432" i="18" s="1"/>
  <c r="L432" i="18" s="1"/>
  <c r="E437" i="18"/>
  <c r="G437" i="18" s="1"/>
  <c r="Z8" i="13" l="1"/>
  <c r="V17" i="13"/>
  <c r="W17" i="13"/>
  <c r="X17" i="13"/>
  <c r="Y17" i="13"/>
  <c r="Y20" i="13"/>
  <c r="W20" i="13"/>
  <c r="V20" i="13"/>
  <c r="X20" i="13"/>
  <c r="Q7" i="44" l="1"/>
  <c r="P7" i="44"/>
  <c r="O7" i="44"/>
  <c r="N7" i="44"/>
  <c r="AB8" i="13"/>
  <c r="P7" i="18"/>
  <c r="P10" i="18" s="1"/>
  <c r="Q7" i="18"/>
  <c r="O7" i="18"/>
  <c r="Z8" i="11"/>
  <c r="N7" i="18"/>
  <c r="Z20" i="13"/>
  <c r="Z17" i="13"/>
  <c r="Q10" i="44" l="1"/>
  <c r="P10" i="44"/>
  <c r="O10" i="44"/>
  <c r="N10" i="44"/>
  <c r="R7" i="44"/>
  <c r="AB20" i="13"/>
  <c r="AB22" i="13" s="1"/>
  <c r="Q10" i="18"/>
  <c r="O10" i="18"/>
  <c r="AB8" i="11"/>
  <c r="R7" i="18"/>
  <c r="N10" i="18"/>
  <c r="R10" i="44" l="1"/>
  <c r="R10" i="18"/>
  <c r="H35" i="13" l="1"/>
  <c r="D19" i="44" s="1"/>
  <c r="J35" i="13"/>
  <c r="F19" i="44" s="1"/>
  <c r="K23" i="13"/>
  <c r="G35" i="13"/>
  <c r="C19" i="44" s="1"/>
  <c r="I35" i="13"/>
  <c r="E19" i="44" s="1"/>
  <c r="E22" i="44" l="1"/>
  <c r="F22" i="44"/>
  <c r="G19" i="44"/>
  <c r="C22" i="44"/>
  <c r="D22" i="44"/>
  <c r="G32" i="13"/>
  <c r="K35" i="13"/>
  <c r="C19" i="18"/>
  <c r="AC23" i="13"/>
  <c r="AE23" i="13" s="1"/>
  <c r="M23" i="13"/>
  <c r="J32" i="13"/>
  <c r="F19" i="18"/>
  <c r="F22" i="18" s="1"/>
  <c r="D19" i="18"/>
  <c r="D22" i="18" s="1"/>
  <c r="H32" i="13"/>
  <c r="E19" i="18"/>
  <c r="E22" i="18" s="1"/>
  <c r="I32" i="13"/>
  <c r="F25" i="44" l="1"/>
  <c r="F26" i="44"/>
  <c r="C26" i="44"/>
  <c r="C25" i="44"/>
  <c r="G22" i="44"/>
  <c r="S19" i="44"/>
  <c r="E25" i="44"/>
  <c r="E26" i="44"/>
  <c r="D25" i="44"/>
  <c r="D26" i="44"/>
  <c r="K32" i="13"/>
  <c r="AC32" i="13" s="1"/>
  <c r="F25" i="18"/>
  <c r="F26" i="18"/>
  <c r="E25" i="18"/>
  <c r="E26" i="18"/>
  <c r="G19" i="18"/>
  <c r="S19" i="18" s="1"/>
  <c r="C22" i="18"/>
  <c r="M35" i="13"/>
  <c r="AC35" i="13"/>
  <c r="AE35" i="13" s="1"/>
  <c r="D26" i="18"/>
  <c r="D25" i="18"/>
  <c r="G25" i="44" l="1"/>
  <c r="G26" i="44"/>
  <c r="S22" i="44"/>
  <c r="C25" i="18"/>
  <c r="C26" i="18"/>
  <c r="G22" i="18"/>
  <c r="S25" i="44" l="1"/>
  <c r="S26" i="44"/>
  <c r="G25" i="18"/>
  <c r="G26" i="18"/>
  <c r="S22" i="18"/>
  <c r="S25" i="18" l="1"/>
  <c r="S26" i="18"/>
  <c r="K9" i="13" l="1"/>
  <c r="M9" i="13" l="1"/>
  <c r="N13" i="11" l="1"/>
  <c r="O13" i="11"/>
  <c r="O20" i="13" l="1"/>
  <c r="I7" i="44" s="1"/>
  <c r="O17" i="13"/>
  <c r="N17" i="13"/>
  <c r="N20" i="13"/>
  <c r="H7" i="44" s="1"/>
  <c r="I10" i="44" l="1"/>
  <c r="H10" i="44"/>
  <c r="I7" i="18"/>
  <c r="H7" i="18"/>
  <c r="H10" i="18" l="1"/>
  <c r="I10" i="18"/>
  <c r="P8" i="11" l="1"/>
  <c r="R8" i="13"/>
  <c r="Q8" i="11"/>
  <c r="Q13" i="11"/>
  <c r="R9" i="13"/>
  <c r="P13" i="11"/>
  <c r="R13" i="13"/>
  <c r="R13" i="11" l="1"/>
  <c r="AC13" i="11" s="1"/>
  <c r="T13" i="13"/>
  <c r="T21" i="13" s="1"/>
  <c r="AC13" i="13"/>
  <c r="AE13" i="13" s="1"/>
  <c r="AE21" i="13" s="1"/>
  <c r="T9" i="13"/>
  <c r="AC9" i="13"/>
  <c r="T8" i="13"/>
  <c r="AC8" i="13"/>
  <c r="R8" i="11"/>
  <c r="AE13" i="11" l="1"/>
  <c r="AT13" i="11"/>
  <c r="T13" i="11"/>
  <c r="AE8" i="13"/>
  <c r="T8" i="11"/>
  <c r="AE9" i="13"/>
  <c r="P17" i="13" l="1"/>
  <c r="P20" i="13"/>
  <c r="J7" i="44" l="1"/>
  <c r="J7" i="18"/>
  <c r="J10" i="44" l="1"/>
  <c r="J10" i="18"/>
  <c r="Q17" i="13" l="1"/>
  <c r="Q20" i="13"/>
  <c r="R10" i="13"/>
  <c r="K7" i="44" l="1"/>
  <c r="K7" i="18"/>
  <c r="R17" i="13"/>
  <c r="T10" i="13"/>
  <c r="R20" i="13"/>
  <c r="T20" i="13" l="1"/>
  <c r="T22" i="13" s="1"/>
  <c r="L7" i="18"/>
  <c r="K10" i="18"/>
  <c r="K10" i="44"/>
  <c r="L7" i="44"/>
  <c r="L10" i="44" l="1"/>
  <c r="L10" i="18"/>
  <c r="G8" i="11" l="1"/>
  <c r="K8" i="14"/>
  <c r="J8" i="11"/>
  <c r="I8" i="11"/>
  <c r="H8" i="11"/>
  <c r="M8" i="14" l="1"/>
  <c r="AC8" i="14"/>
  <c r="K8" i="11"/>
  <c r="M8" i="11" l="1"/>
  <c r="AC8" i="11"/>
  <c r="AT8" i="11" s="1"/>
  <c r="AE8" i="14"/>
  <c r="AE8" i="11" l="1"/>
  <c r="G29" i="14" l="1"/>
  <c r="G15" i="11"/>
  <c r="G35" i="14"/>
  <c r="H35" i="14"/>
  <c r="H15" i="11"/>
  <c r="H123" i="11" s="1"/>
  <c r="G36" i="14"/>
  <c r="G18" i="11"/>
  <c r="G36" i="13"/>
  <c r="G29" i="13"/>
  <c r="G16" i="11"/>
  <c r="G20" i="11"/>
  <c r="G17" i="11"/>
  <c r="G19" i="11"/>
  <c r="H36" i="13"/>
  <c r="H29" i="13"/>
  <c r="G9" i="11"/>
  <c r="G20" i="14"/>
  <c r="G17" i="14"/>
  <c r="H20" i="14"/>
  <c r="H17" i="14"/>
  <c r="H9" i="11"/>
  <c r="G20" i="13"/>
  <c r="G10" i="11"/>
  <c r="G17" i="13"/>
  <c r="K10" i="13"/>
  <c r="H20" i="13"/>
  <c r="H17" i="13"/>
  <c r="H10" i="11"/>
  <c r="I20" i="13"/>
  <c r="I17" i="13"/>
  <c r="J20" i="13"/>
  <c r="J17" i="13"/>
  <c r="G33" i="14" l="1"/>
  <c r="C177" i="44"/>
  <c r="C183" i="18"/>
  <c r="G37" i="14"/>
  <c r="C176" i="44"/>
  <c r="C182" i="18"/>
  <c r="G32" i="14"/>
  <c r="D176" i="44"/>
  <c r="D182" i="18"/>
  <c r="H32" i="14"/>
  <c r="G123" i="11"/>
  <c r="D21" i="17"/>
  <c r="D26" i="17" s="1"/>
  <c r="D21" i="45"/>
  <c r="D26" i="45" s="1"/>
  <c r="D13" i="21"/>
  <c r="D99" i="21" s="1"/>
  <c r="D142" i="21" s="1"/>
  <c r="C20" i="44"/>
  <c r="C20" i="18"/>
  <c r="G37" i="13"/>
  <c r="G33" i="13"/>
  <c r="D20" i="18"/>
  <c r="H33" i="13"/>
  <c r="H37" i="13"/>
  <c r="D20" i="44"/>
  <c r="G124" i="11"/>
  <c r="G21" i="11"/>
  <c r="D168" i="18"/>
  <c r="D162" i="44"/>
  <c r="C162" i="44"/>
  <c r="C168" i="18"/>
  <c r="D7" i="44"/>
  <c r="D7" i="18"/>
  <c r="E7" i="44"/>
  <c r="E7" i="18"/>
  <c r="M10" i="13"/>
  <c r="K20" i="13"/>
  <c r="AC10" i="13"/>
  <c r="F7" i="44"/>
  <c r="F7" i="18"/>
  <c r="K17" i="13"/>
  <c r="H120" i="11"/>
  <c r="G120" i="11"/>
  <c r="C7" i="18"/>
  <c r="C7" i="44"/>
  <c r="G210" i="13" l="1"/>
  <c r="AN35" i="14"/>
  <c r="G34" i="14"/>
  <c r="D187" i="18"/>
  <c r="C187" i="18"/>
  <c r="C186" i="18"/>
  <c r="D181" i="44"/>
  <c r="C180" i="44"/>
  <c r="C181" i="44"/>
  <c r="C188" i="18"/>
  <c r="C13" i="21"/>
  <c r="C21" i="17"/>
  <c r="C21" i="45"/>
  <c r="C182" i="44"/>
  <c r="C23" i="44"/>
  <c r="C21" i="44"/>
  <c r="D21" i="44"/>
  <c r="D23" i="44"/>
  <c r="D24" i="44" s="1"/>
  <c r="H34" i="13"/>
  <c r="AO35" i="13"/>
  <c r="G34" i="13"/>
  <c r="AN35" i="13"/>
  <c r="D21" i="18"/>
  <c r="D23" i="18"/>
  <c r="D24" i="18" s="1"/>
  <c r="C21" i="18"/>
  <c r="C23" i="18"/>
  <c r="C22" i="17"/>
  <c r="G125" i="11"/>
  <c r="C14" i="21"/>
  <c r="C22" i="45"/>
  <c r="C171" i="18"/>
  <c r="D165" i="44"/>
  <c r="C165" i="44"/>
  <c r="D171" i="18"/>
  <c r="M20" i="13"/>
  <c r="M22" i="13" s="1"/>
  <c r="C3" i="21"/>
  <c r="C6" i="45"/>
  <c r="C6" i="17"/>
  <c r="F10" i="18"/>
  <c r="D10" i="18"/>
  <c r="G7" i="44"/>
  <c r="S7" i="44" s="1"/>
  <c r="C10" i="44"/>
  <c r="F10" i="44"/>
  <c r="D10" i="44"/>
  <c r="E10" i="44"/>
  <c r="C10" i="18"/>
  <c r="G7" i="18"/>
  <c r="S7" i="18" s="1"/>
  <c r="D3" i="21"/>
  <c r="D6" i="17"/>
  <c r="D6" i="45"/>
  <c r="AC20" i="13"/>
  <c r="AE10" i="13"/>
  <c r="AC17" i="13"/>
  <c r="E10" i="18"/>
  <c r="C26" i="45" l="1"/>
  <c r="C26" i="17"/>
  <c r="C191" i="18"/>
  <c r="C193" i="18"/>
  <c r="C192" i="18"/>
  <c r="C99" i="21"/>
  <c r="C186" i="44"/>
  <c r="C185" i="44"/>
  <c r="C187" i="44"/>
  <c r="C27" i="17"/>
  <c r="C25" i="17"/>
  <c r="C24" i="44"/>
  <c r="C24" i="18"/>
  <c r="C27" i="45"/>
  <c r="C25" i="45"/>
  <c r="C17" i="21"/>
  <c r="C100" i="21"/>
  <c r="C9" i="17"/>
  <c r="C9" i="45"/>
  <c r="C89" i="21"/>
  <c r="G10" i="18"/>
  <c r="D9" i="45"/>
  <c r="AE20" i="13"/>
  <c r="AE22" i="13" s="1"/>
  <c r="D9" i="17"/>
  <c r="D89" i="21"/>
  <c r="G10" i="44"/>
  <c r="C142" i="21" l="1"/>
  <c r="C31" i="17"/>
  <c r="C30" i="17"/>
  <c r="C32" i="17"/>
  <c r="C103" i="21"/>
  <c r="C143" i="21"/>
  <c r="C30" i="45"/>
  <c r="C32" i="45"/>
  <c r="C31" i="45"/>
  <c r="D132" i="21"/>
  <c r="S10" i="44"/>
  <c r="C132" i="21"/>
  <c r="S10" i="18"/>
  <c r="C146" i="21" l="1"/>
  <c r="I9" i="11" l="1"/>
  <c r="I20" i="14"/>
  <c r="I17" i="14"/>
  <c r="I10" i="11"/>
  <c r="I35" i="14"/>
  <c r="I15" i="11"/>
  <c r="I36" i="13"/>
  <c r="I29" i="13"/>
  <c r="E162" i="44" l="1"/>
  <c r="E168" i="18"/>
  <c r="I120" i="11"/>
  <c r="I123" i="11"/>
  <c r="E176" i="44"/>
  <c r="E182" i="18"/>
  <c r="I32" i="14"/>
  <c r="E20" i="44"/>
  <c r="I37" i="13"/>
  <c r="I33" i="13"/>
  <c r="E20" i="18"/>
  <c r="E171" i="18" l="1"/>
  <c r="E165" i="44"/>
  <c r="E3" i="21"/>
  <c r="E6" i="17"/>
  <c r="E6" i="45"/>
  <c r="E187" i="18"/>
  <c r="E181" i="44"/>
  <c r="E13" i="21"/>
  <c r="E21" i="17"/>
  <c r="E21" i="45"/>
  <c r="E21" i="18"/>
  <c r="E23" i="18"/>
  <c r="I34" i="13"/>
  <c r="AP35" i="13"/>
  <c r="E21" i="44"/>
  <c r="E23" i="44"/>
  <c r="E9" i="45" l="1"/>
  <c r="E9" i="17"/>
  <c r="E89" i="21"/>
  <c r="E26" i="45"/>
  <c r="E26" i="17"/>
  <c r="E99" i="21"/>
  <c r="E24" i="44"/>
  <c r="E24" i="18"/>
  <c r="E132" i="21" l="1"/>
  <c r="E142" i="21"/>
  <c r="K23" i="14" l="1"/>
  <c r="J15" i="11"/>
  <c r="J35" i="14"/>
  <c r="J36" i="13"/>
  <c r="K24" i="13"/>
  <c r="J29" i="13"/>
  <c r="K25" i="13"/>
  <c r="K26" i="13"/>
  <c r="K27" i="13"/>
  <c r="K28" i="13"/>
  <c r="K9" i="14"/>
  <c r="J9" i="11"/>
  <c r="J17" i="14"/>
  <c r="J20" i="14"/>
  <c r="K10" i="14"/>
  <c r="J10" i="11"/>
  <c r="K10" i="11" s="1"/>
  <c r="K35" i="14" l="1"/>
  <c r="F182" i="18"/>
  <c r="J32" i="14"/>
  <c r="F176" i="44"/>
  <c r="J123" i="11"/>
  <c r="K15" i="11"/>
  <c r="M23" i="14"/>
  <c r="M26" i="13"/>
  <c r="M25" i="13"/>
  <c r="M28" i="13"/>
  <c r="M27" i="13"/>
  <c r="K29" i="13"/>
  <c r="M24" i="13"/>
  <c r="J37" i="13"/>
  <c r="K37" i="13" s="1"/>
  <c r="J33" i="13"/>
  <c r="F20" i="44"/>
  <c r="K36" i="13"/>
  <c r="F20" i="18"/>
  <c r="M10" i="11"/>
  <c r="M10" i="14"/>
  <c r="F162" i="44"/>
  <c r="F168" i="18"/>
  <c r="K17" i="14"/>
  <c r="J120" i="11"/>
  <c r="K9" i="11"/>
  <c r="K20" i="14"/>
  <c r="M9" i="14"/>
  <c r="J210" i="13" l="1"/>
  <c r="M35" i="14"/>
  <c r="K123" i="11"/>
  <c r="M15" i="11"/>
  <c r="M123" i="11" s="1"/>
  <c r="F21" i="45"/>
  <c r="F21" i="17"/>
  <c r="F13" i="21"/>
  <c r="G176" i="44"/>
  <c r="F181" i="44"/>
  <c r="K32" i="14"/>
  <c r="F187" i="18"/>
  <c r="G182" i="18"/>
  <c r="M29" i="13"/>
  <c r="J34" i="13"/>
  <c r="K34" i="13" s="1"/>
  <c r="K33" i="13"/>
  <c r="AQ35" i="13"/>
  <c r="M37" i="13"/>
  <c r="G20" i="18"/>
  <c r="F21" i="18"/>
  <c r="F23" i="18"/>
  <c r="M36" i="13"/>
  <c r="F23" i="44"/>
  <c r="F21" i="44"/>
  <c r="G20" i="44"/>
  <c r="F6" i="17"/>
  <c r="F6" i="45"/>
  <c r="F3" i="21"/>
  <c r="G162" i="44"/>
  <c r="F165" i="44"/>
  <c r="K120" i="11"/>
  <c r="M9" i="11"/>
  <c r="M120" i="11" s="1"/>
  <c r="M20" i="14"/>
  <c r="G168" i="18"/>
  <c r="F171" i="18"/>
  <c r="P13" i="21" l="1"/>
  <c r="F99" i="21"/>
  <c r="F26" i="17"/>
  <c r="G21" i="17"/>
  <c r="G187" i="18"/>
  <c r="F26" i="45"/>
  <c r="G21" i="45"/>
  <c r="G181" i="44"/>
  <c r="G21" i="44"/>
  <c r="G23" i="18"/>
  <c r="F24" i="18"/>
  <c r="G24" i="18" s="1"/>
  <c r="F24" i="44"/>
  <c r="G24" i="44" s="1"/>
  <c r="G23" i="44"/>
  <c r="G21" i="18"/>
  <c r="P3" i="21"/>
  <c r="F89" i="21"/>
  <c r="F9" i="45"/>
  <c r="G6" i="45"/>
  <c r="G171" i="18"/>
  <c r="F9" i="17"/>
  <c r="G6" i="17"/>
  <c r="G165" i="44"/>
  <c r="G26" i="17" l="1"/>
  <c r="G26" i="45"/>
  <c r="P99" i="21"/>
  <c r="F142" i="21"/>
  <c r="P142" i="21" s="1"/>
  <c r="G9" i="17"/>
  <c r="F132" i="21"/>
  <c r="P132" i="21" s="1"/>
  <c r="P89" i="21"/>
  <c r="G9" i="45"/>
  <c r="W9" i="11" l="1"/>
  <c r="V9" i="11"/>
  <c r="Y9" i="11"/>
  <c r="X9" i="11"/>
  <c r="Z9" i="14"/>
  <c r="U9" i="11"/>
  <c r="Z9" i="11" l="1"/>
  <c r="AB9" i="14"/>
  <c r="AB9" i="11" l="1"/>
  <c r="Q10" i="11" l="1"/>
  <c r="P10" i="11"/>
  <c r="O10" i="11"/>
  <c r="Y35" i="14" l="1"/>
  <c r="Y15" i="11"/>
  <c r="Y123" i="11" s="1"/>
  <c r="V35" i="14"/>
  <c r="V15" i="11"/>
  <c r="V123" i="11" s="1"/>
  <c r="X35" i="14"/>
  <c r="X15" i="11"/>
  <c r="X123" i="11" s="1"/>
  <c r="Z23" i="14"/>
  <c r="U15" i="11"/>
  <c r="U35" i="14"/>
  <c r="W15" i="11"/>
  <c r="W123" i="11" s="1"/>
  <c r="W35" i="14"/>
  <c r="O15" i="11"/>
  <c r="O123" i="11" s="1"/>
  <c r="O35" i="14"/>
  <c r="P15" i="11"/>
  <c r="P123" i="11" s="1"/>
  <c r="P35" i="14"/>
  <c r="Q35" i="14"/>
  <c r="Q15" i="11"/>
  <c r="Q123" i="11" s="1"/>
  <c r="N35" i="14"/>
  <c r="N15" i="11"/>
  <c r="R23" i="14"/>
  <c r="W36" i="13"/>
  <c r="W29" i="13"/>
  <c r="Y36" i="13"/>
  <c r="Y29" i="13"/>
  <c r="Z26" i="13"/>
  <c r="AB26" i="13" s="1"/>
  <c r="Z28" i="13"/>
  <c r="AB28" i="13" s="1"/>
  <c r="Z27" i="13"/>
  <c r="AB27" i="13" s="1"/>
  <c r="Z25" i="13"/>
  <c r="AB25" i="13" s="1"/>
  <c r="X36" i="13"/>
  <c r="X29" i="13"/>
  <c r="U29" i="13"/>
  <c r="U36" i="13"/>
  <c r="Z24" i="13"/>
  <c r="V36" i="13"/>
  <c r="V29" i="13"/>
  <c r="O36" i="13"/>
  <c r="O29" i="13"/>
  <c r="P36" i="13"/>
  <c r="P29" i="13"/>
  <c r="R25" i="13"/>
  <c r="R24" i="13"/>
  <c r="N29" i="13"/>
  <c r="N36" i="13"/>
  <c r="R26" i="13"/>
  <c r="Q36" i="13"/>
  <c r="Q29" i="13"/>
  <c r="R28" i="13"/>
  <c r="R27" i="13"/>
  <c r="V10" i="11"/>
  <c r="V120" i="11" s="1"/>
  <c r="V17" i="14"/>
  <c r="V20" i="14"/>
  <c r="U20" i="14"/>
  <c r="U10" i="11"/>
  <c r="Z10" i="14"/>
  <c r="U17" i="14"/>
  <c r="Y10" i="11"/>
  <c r="Y120" i="11" s="1"/>
  <c r="Y17" i="14"/>
  <c r="Y20" i="14"/>
  <c r="W10" i="11"/>
  <c r="W120" i="11" s="1"/>
  <c r="W17" i="14"/>
  <c r="W20" i="14"/>
  <c r="X10" i="11"/>
  <c r="X120" i="11" s="1"/>
  <c r="X20" i="14"/>
  <c r="X17" i="14"/>
  <c r="O9" i="11"/>
  <c r="O120" i="11" s="1"/>
  <c r="O17" i="14"/>
  <c r="O20" i="14"/>
  <c r="R10" i="14"/>
  <c r="N10" i="11"/>
  <c r="R10" i="11" s="1"/>
  <c r="N20" i="14"/>
  <c r="N9" i="11"/>
  <c r="N17" i="14"/>
  <c r="R9" i="14"/>
  <c r="P9" i="11"/>
  <c r="P120" i="11" s="1"/>
  <c r="P20" i="14"/>
  <c r="P17" i="14"/>
  <c r="Q9" i="11"/>
  <c r="Q120" i="11" s="1"/>
  <c r="Q17" i="14"/>
  <c r="Q20" i="14"/>
  <c r="W14" i="13"/>
  <c r="W21" i="13"/>
  <c r="W18" i="13"/>
  <c r="Y21" i="13"/>
  <c r="Y18" i="13"/>
  <c r="Y14" i="13"/>
  <c r="U14" i="13"/>
  <c r="U21" i="13"/>
  <c r="U18" i="13"/>
  <c r="Z11" i="13"/>
  <c r="X14" i="13"/>
  <c r="X18" i="13"/>
  <c r="X21" i="13"/>
  <c r="V18" i="13"/>
  <c r="V14" i="13"/>
  <c r="V21" i="13"/>
  <c r="Z12" i="13"/>
  <c r="AB12" i="13" s="1"/>
  <c r="X224" i="13" l="1"/>
  <c r="X225" i="13" s="1"/>
  <c r="U224" i="13"/>
  <c r="U225" i="13" s="1"/>
  <c r="U218" i="13"/>
  <c r="U222" i="13" s="1"/>
  <c r="X218" i="13"/>
  <c r="X222" i="13" s="1"/>
  <c r="V32" i="14"/>
  <c r="N176" i="44"/>
  <c r="N182" i="18"/>
  <c r="W32" i="14"/>
  <c r="O176" i="44"/>
  <c r="O182" i="18"/>
  <c r="Z15" i="11"/>
  <c r="U123" i="11"/>
  <c r="M176" i="44"/>
  <c r="M182" i="18"/>
  <c r="Z35" i="14"/>
  <c r="AB35" i="14" s="1"/>
  <c r="U32" i="14"/>
  <c r="O21" i="17"/>
  <c r="O26" i="17" s="1"/>
  <c r="M13" i="21"/>
  <c r="M99" i="21" s="1"/>
  <c r="M142" i="21" s="1"/>
  <c r="O21" i="45"/>
  <c r="O26" i="45" s="1"/>
  <c r="AB23" i="14"/>
  <c r="Q21" i="45"/>
  <c r="Q26" i="45" s="1"/>
  <c r="O13" i="21"/>
  <c r="O99" i="21" s="1"/>
  <c r="O142" i="21" s="1"/>
  <c r="Q21" i="17"/>
  <c r="Q26" i="17" s="1"/>
  <c r="P21" i="17"/>
  <c r="P26" i="17" s="1"/>
  <c r="N13" i="21"/>
  <c r="N99" i="21" s="1"/>
  <c r="N142" i="21" s="1"/>
  <c r="P21" i="45"/>
  <c r="P26" i="45" s="1"/>
  <c r="X32" i="14"/>
  <c r="P182" i="18"/>
  <c r="P176" i="44"/>
  <c r="N21" i="17"/>
  <c r="N26" i="17" s="1"/>
  <c r="L13" i="21"/>
  <c r="L99" i="21" s="1"/>
  <c r="L142" i="21" s="1"/>
  <c r="N21" i="45"/>
  <c r="N26" i="45" s="1"/>
  <c r="Q176" i="44"/>
  <c r="Y32" i="14"/>
  <c r="Q182" i="18"/>
  <c r="H176" i="44"/>
  <c r="N32" i="14"/>
  <c r="H182" i="18"/>
  <c r="R35" i="14"/>
  <c r="I182" i="18"/>
  <c r="O32" i="14"/>
  <c r="I176" i="44"/>
  <c r="I21" i="17"/>
  <c r="I26" i="17" s="1"/>
  <c r="H13" i="21"/>
  <c r="H99" i="21" s="1"/>
  <c r="H142" i="21" s="1"/>
  <c r="I21" i="45"/>
  <c r="I26" i="45" s="1"/>
  <c r="J176" i="44"/>
  <c r="J182" i="18"/>
  <c r="P32" i="14"/>
  <c r="N123" i="11"/>
  <c r="R15" i="11"/>
  <c r="J13" i="21"/>
  <c r="J99" i="21" s="1"/>
  <c r="J142" i="21" s="1"/>
  <c r="K21" i="17"/>
  <c r="K26" i="17" s="1"/>
  <c r="K21" i="45"/>
  <c r="K26" i="45" s="1"/>
  <c r="K182" i="18"/>
  <c r="Q32" i="14"/>
  <c r="K176" i="44"/>
  <c r="I13" i="21"/>
  <c r="I99" i="21" s="1"/>
  <c r="I142" i="21" s="1"/>
  <c r="J21" i="17"/>
  <c r="J26" i="17" s="1"/>
  <c r="J21" i="45"/>
  <c r="J26" i="45" s="1"/>
  <c r="AC23" i="14"/>
  <c r="T23" i="14"/>
  <c r="V37" i="13"/>
  <c r="V33" i="13"/>
  <c r="N20" i="44"/>
  <c r="N20" i="18"/>
  <c r="P20" i="18"/>
  <c r="X33" i="13"/>
  <c r="P20" i="44"/>
  <c r="X37" i="13"/>
  <c r="Z29" i="13"/>
  <c r="AB24" i="13"/>
  <c r="AB29" i="13" s="1"/>
  <c r="Q20" i="44"/>
  <c r="Q20" i="18"/>
  <c r="Y37" i="13"/>
  <c r="Y33" i="13"/>
  <c r="M20" i="44"/>
  <c r="Z36" i="13"/>
  <c r="AB36" i="13" s="1"/>
  <c r="M20" i="18"/>
  <c r="U33" i="13"/>
  <c r="U37" i="13"/>
  <c r="W37" i="13"/>
  <c r="O20" i="44"/>
  <c r="W33" i="13"/>
  <c r="O20" i="18"/>
  <c r="K20" i="44"/>
  <c r="Q33" i="13"/>
  <c r="K20" i="18"/>
  <c r="Q37" i="13"/>
  <c r="T25" i="13"/>
  <c r="AC25" i="13"/>
  <c r="AE25" i="13" s="1"/>
  <c r="T26" i="13"/>
  <c r="AC26" i="13"/>
  <c r="AE26" i="13" s="1"/>
  <c r="T27" i="13"/>
  <c r="AC27" i="13"/>
  <c r="AE27" i="13" s="1"/>
  <c r="R36" i="13"/>
  <c r="H20" i="18"/>
  <c r="H20" i="44"/>
  <c r="N33" i="13"/>
  <c r="N37" i="13"/>
  <c r="J20" i="18"/>
  <c r="P37" i="13"/>
  <c r="P33" i="13"/>
  <c r="J20" i="44"/>
  <c r="AC28" i="13"/>
  <c r="AE28" i="13" s="1"/>
  <c r="T28" i="13"/>
  <c r="AC24" i="13"/>
  <c r="R29" i="13"/>
  <c r="T24" i="13"/>
  <c r="O33" i="13"/>
  <c r="O37" i="13"/>
  <c r="I20" i="44"/>
  <c r="I20" i="18"/>
  <c r="Q162" i="44"/>
  <c r="Q168" i="18"/>
  <c r="N168" i="18"/>
  <c r="N162" i="44"/>
  <c r="M3" i="21"/>
  <c r="M89" i="21" s="1"/>
  <c r="M132" i="21" s="1"/>
  <c r="O6" i="45"/>
  <c r="O9" i="45" s="1"/>
  <c r="O6" i="17"/>
  <c r="O9" i="17" s="1"/>
  <c r="P162" i="44"/>
  <c r="P168" i="18"/>
  <c r="Q6" i="45"/>
  <c r="Q9" i="45" s="1"/>
  <c r="O3" i="21"/>
  <c r="O89" i="21" s="1"/>
  <c r="O132" i="21" s="1"/>
  <c r="Q6" i="17"/>
  <c r="Q9" i="17" s="1"/>
  <c r="O168" i="18"/>
  <c r="O162" i="44"/>
  <c r="M162" i="44"/>
  <c r="M168" i="18"/>
  <c r="P6" i="45"/>
  <c r="P9" i="45" s="1"/>
  <c r="N3" i="21"/>
  <c r="N89" i="21" s="1"/>
  <c r="N132" i="21" s="1"/>
  <c r="P6" i="17"/>
  <c r="P9" i="17" s="1"/>
  <c r="Z17" i="14"/>
  <c r="N6" i="17"/>
  <c r="N9" i="17" s="1"/>
  <c r="L3" i="21"/>
  <c r="L89" i="21" s="1"/>
  <c r="L132" i="21" s="1"/>
  <c r="N6" i="45"/>
  <c r="N9" i="45" s="1"/>
  <c r="AB10" i="14"/>
  <c r="Z20" i="14"/>
  <c r="Z10" i="11"/>
  <c r="AC10" i="11" s="1"/>
  <c r="U120" i="11"/>
  <c r="J168" i="18"/>
  <c r="J162" i="44"/>
  <c r="I3" i="21"/>
  <c r="I89" i="21" s="1"/>
  <c r="I132" i="21" s="1"/>
  <c r="J6" i="17"/>
  <c r="J9" i="17" s="1"/>
  <c r="J6" i="45"/>
  <c r="J9" i="45" s="1"/>
  <c r="T10" i="11"/>
  <c r="K162" i="44"/>
  <c r="K168" i="18"/>
  <c r="AC9" i="14"/>
  <c r="T9" i="14"/>
  <c r="R20" i="14"/>
  <c r="AC10" i="14"/>
  <c r="AE10" i="14" s="1"/>
  <c r="T10" i="14"/>
  <c r="R17" i="14"/>
  <c r="N120" i="11"/>
  <c r="R9" i="11"/>
  <c r="I168" i="18"/>
  <c r="I162" i="44"/>
  <c r="K6" i="17"/>
  <c r="K9" i="17" s="1"/>
  <c r="K6" i="45"/>
  <c r="K9" i="45" s="1"/>
  <c r="J3" i="21"/>
  <c r="J89" i="21" s="1"/>
  <c r="J132" i="21" s="1"/>
  <c r="H162" i="44"/>
  <c r="H168" i="18"/>
  <c r="H3" i="21"/>
  <c r="H89" i="21" s="1"/>
  <c r="H132" i="21" s="1"/>
  <c r="I6" i="17"/>
  <c r="I9" i="17" s="1"/>
  <c r="I6" i="45"/>
  <c r="I9" i="45" s="1"/>
  <c r="X19" i="13"/>
  <c r="AY19" i="13"/>
  <c r="AZ19" i="13"/>
  <c r="Y19" i="13"/>
  <c r="AB11" i="13"/>
  <c r="AB14" i="13" s="1"/>
  <c r="Z21" i="13"/>
  <c r="Z22" i="13" s="1"/>
  <c r="Z14" i="13"/>
  <c r="Y22" i="13"/>
  <c r="Q8" i="44"/>
  <c r="Q8" i="18"/>
  <c r="N8" i="44"/>
  <c r="V22" i="13"/>
  <c r="N8" i="18"/>
  <c r="AV19" i="13"/>
  <c r="U19" i="13"/>
  <c r="Z18" i="13"/>
  <c r="Z19" i="13" s="1"/>
  <c r="AX19" i="13"/>
  <c r="W19" i="13"/>
  <c r="U22" i="13"/>
  <c r="M8" i="44"/>
  <c r="M8" i="18"/>
  <c r="O8" i="18"/>
  <c r="W22" i="13"/>
  <c r="O8" i="44"/>
  <c r="V19" i="13"/>
  <c r="AW19" i="13"/>
  <c r="P8" i="18"/>
  <c r="P8" i="44"/>
  <c r="X22" i="13"/>
  <c r="BO81" i="13" l="1"/>
  <c r="BO83" i="13" s="1"/>
  <c r="BR81" i="13"/>
  <c r="BR83" i="13" s="1"/>
  <c r="X210" i="13"/>
  <c r="U210" i="13"/>
  <c r="O210" i="13"/>
  <c r="P210" i="13"/>
  <c r="Q210" i="13"/>
  <c r="AC17" i="14"/>
  <c r="Q181" i="44"/>
  <c r="O187" i="18"/>
  <c r="Z32" i="14"/>
  <c r="O181" i="44"/>
  <c r="R182" i="18"/>
  <c r="M187" i="18"/>
  <c r="P181" i="44"/>
  <c r="R176" i="44"/>
  <c r="M181" i="44"/>
  <c r="Q187" i="18"/>
  <c r="P187" i="18"/>
  <c r="N187" i="18"/>
  <c r="M21" i="17"/>
  <c r="M21" i="45"/>
  <c r="K13" i="21"/>
  <c r="N181" i="44"/>
  <c r="AB15" i="11"/>
  <c r="AB123" i="11" s="1"/>
  <c r="Z123" i="11"/>
  <c r="K181" i="44"/>
  <c r="G13" i="21"/>
  <c r="H21" i="45"/>
  <c r="H21" i="17"/>
  <c r="T15" i="11"/>
  <c r="T123" i="11" s="1"/>
  <c r="AC15" i="11"/>
  <c r="R123" i="11"/>
  <c r="K187" i="18"/>
  <c r="I181" i="44"/>
  <c r="T35" i="14"/>
  <c r="AC35" i="14"/>
  <c r="AE35" i="14" s="1"/>
  <c r="AE23" i="14"/>
  <c r="J187" i="18"/>
  <c r="L182" i="18"/>
  <c r="H187" i="18"/>
  <c r="J181" i="44"/>
  <c r="R32" i="14"/>
  <c r="I187" i="18"/>
  <c r="H181" i="44"/>
  <c r="L176" i="44"/>
  <c r="Z37" i="13"/>
  <c r="AB37" i="13" s="1"/>
  <c r="P21" i="44"/>
  <c r="P23" i="44"/>
  <c r="P24" i="44" s="1"/>
  <c r="O23" i="18"/>
  <c r="O24" i="18" s="1"/>
  <c r="O21" i="18"/>
  <c r="M21" i="44"/>
  <c r="M23" i="44"/>
  <c r="R20" i="44"/>
  <c r="R21" i="44" s="1"/>
  <c r="Q21" i="18"/>
  <c r="Q23" i="18"/>
  <c r="Q24" i="18" s="1"/>
  <c r="AY35" i="13"/>
  <c r="AY220" i="13" s="1"/>
  <c r="X226" i="13" s="1"/>
  <c r="X34" i="13"/>
  <c r="Y34" i="13"/>
  <c r="AZ35" i="13"/>
  <c r="AX35" i="13"/>
  <c r="W34" i="13"/>
  <c r="Q23" i="44"/>
  <c r="Q24" i="44" s="1"/>
  <c r="Q21" i="44"/>
  <c r="P23" i="18"/>
  <c r="P24" i="18" s="1"/>
  <c r="P21" i="18"/>
  <c r="O21" i="44"/>
  <c r="O23" i="44"/>
  <c r="O24" i="44" s="1"/>
  <c r="N21" i="18"/>
  <c r="N23" i="18"/>
  <c r="N24" i="18" s="1"/>
  <c r="N21" i="44"/>
  <c r="N23" i="44"/>
  <c r="N24" i="44" s="1"/>
  <c r="M21" i="18"/>
  <c r="M23" i="18"/>
  <c r="R20" i="18"/>
  <c r="R21" i="18" s="1"/>
  <c r="V34" i="13"/>
  <c r="AW35" i="13"/>
  <c r="U34" i="13"/>
  <c r="AV35" i="13"/>
  <c r="AV220" i="13" s="1"/>
  <c r="U226" i="13" s="1"/>
  <c r="Z33" i="13"/>
  <c r="T29" i="13"/>
  <c r="R37" i="13"/>
  <c r="AR35" i="13"/>
  <c r="R33" i="13"/>
  <c r="N34" i="13"/>
  <c r="AE24" i="13"/>
  <c r="AE29" i="13" s="1"/>
  <c r="AC29" i="13"/>
  <c r="H21" i="44"/>
  <c r="H23" i="44"/>
  <c r="L20" i="44"/>
  <c r="H21" i="18"/>
  <c r="H23" i="18"/>
  <c r="L20" i="18"/>
  <c r="I21" i="18"/>
  <c r="I23" i="18"/>
  <c r="I24" i="18" s="1"/>
  <c r="J21" i="44"/>
  <c r="J23" i="44"/>
  <c r="J24" i="44" s="1"/>
  <c r="T36" i="13"/>
  <c r="T37" i="13" s="1"/>
  <c r="AC36" i="13"/>
  <c r="AE36" i="13" s="1"/>
  <c r="I21" i="44"/>
  <c r="I23" i="44"/>
  <c r="I24" i="44" s="1"/>
  <c r="AT35" i="13"/>
  <c r="P34" i="13"/>
  <c r="K21" i="18"/>
  <c r="K23" i="18"/>
  <c r="K24" i="18" s="1"/>
  <c r="AS35" i="13"/>
  <c r="O34" i="13"/>
  <c r="J21" i="18"/>
  <c r="J23" i="18"/>
  <c r="J24" i="18" s="1"/>
  <c r="Q34" i="13"/>
  <c r="AU35" i="13"/>
  <c r="K21" i="44"/>
  <c r="K23" i="44"/>
  <c r="K24" i="44" s="1"/>
  <c r="R162" i="44"/>
  <c r="M165" i="44"/>
  <c r="AB10" i="11"/>
  <c r="AB120" i="11" s="1"/>
  <c r="Z120" i="11"/>
  <c r="O165" i="44"/>
  <c r="N171" i="18"/>
  <c r="N165" i="44"/>
  <c r="O171" i="18"/>
  <c r="P171" i="18"/>
  <c r="P165" i="44"/>
  <c r="M171" i="18"/>
  <c r="R168" i="18"/>
  <c r="Q171" i="18"/>
  <c r="AB20" i="14"/>
  <c r="K3" i="21"/>
  <c r="M6" i="45"/>
  <c r="M6" i="17"/>
  <c r="Q165" i="44"/>
  <c r="T20" i="14"/>
  <c r="L162" i="44"/>
  <c r="H165" i="44"/>
  <c r="AE9" i="14"/>
  <c r="AC20" i="14"/>
  <c r="I171" i="18"/>
  <c r="AC9" i="11"/>
  <c r="T9" i="11"/>
  <c r="T120" i="11" s="1"/>
  <c r="R120" i="11"/>
  <c r="H6" i="45"/>
  <c r="H6" i="17"/>
  <c r="G3" i="21"/>
  <c r="K171" i="18"/>
  <c r="K165" i="44"/>
  <c r="J165" i="44"/>
  <c r="AE10" i="11"/>
  <c r="AT10" i="11"/>
  <c r="I165" i="44"/>
  <c r="J171" i="18"/>
  <c r="L168" i="18"/>
  <c r="H171" i="18"/>
  <c r="R8" i="44"/>
  <c r="M9" i="44"/>
  <c r="M11" i="44"/>
  <c r="N11" i="18"/>
  <c r="N9" i="18"/>
  <c r="N9" i="44"/>
  <c r="N11" i="44"/>
  <c r="P11" i="44"/>
  <c r="P9" i="44"/>
  <c r="O9" i="44"/>
  <c r="O11" i="44"/>
  <c r="Q11" i="18"/>
  <c r="Q9" i="18"/>
  <c r="P11" i="18"/>
  <c r="P9" i="18"/>
  <c r="Q11" i="44"/>
  <c r="Q9" i="44"/>
  <c r="O11" i="18"/>
  <c r="O9" i="18"/>
  <c r="R8" i="18"/>
  <c r="M11" i="18"/>
  <c r="M9" i="18"/>
  <c r="P138" i="44" l="1"/>
  <c r="P137" i="18"/>
  <c r="P138" i="18" s="1"/>
  <c r="M137" i="18"/>
  <c r="M138" i="44"/>
  <c r="U230" i="14"/>
  <c r="X230" i="14"/>
  <c r="AC33" i="13"/>
  <c r="AC37" i="13"/>
  <c r="AE37" i="13" s="1"/>
  <c r="S176" i="44"/>
  <c r="AC32" i="14"/>
  <c r="S182" i="18"/>
  <c r="R13" i="21"/>
  <c r="K99" i="21"/>
  <c r="M26" i="45"/>
  <c r="R21" i="45"/>
  <c r="R26" i="45" s="1"/>
  <c r="M26" i="17"/>
  <c r="R21" i="17"/>
  <c r="R26" i="17" s="1"/>
  <c r="R187" i="18"/>
  <c r="R181" i="44"/>
  <c r="AE15" i="11"/>
  <c r="AE123" i="11" s="1"/>
  <c r="AT15" i="11"/>
  <c r="AC123" i="11"/>
  <c r="L21" i="17"/>
  <c r="H26" i="17"/>
  <c r="H26" i="45"/>
  <c r="L21" i="45"/>
  <c r="G99" i="21"/>
  <c r="Q13" i="21"/>
  <c r="L181" i="44"/>
  <c r="L187" i="18"/>
  <c r="Z34" i="13"/>
  <c r="R23" i="44"/>
  <c r="M24" i="44"/>
  <c r="R24" i="44" s="1"/>
  <c r="R23" i="18"/>
  <c r="M24" i="18"/>
  <c r="R24" i="18" s="1"/>
  <c r="R34" i="13"/>
  <c r="L21" i="44"/>
  <c r="S20" i="44"/>
  <c r="S21" i="44" s="1"/>
  <c r="L21" i="18"/>
  <c r="S20" i="18"/>
  <c r="S21" i="18" s="1"/>
  <c r="L23" i="44"/>
  <c r="H24" i="44"/>
  <c r="L24" i="44" s="1"/>
  <c r="L23" i="18"/>
  <c r="H24" i="18"/>
  <c r="L24" i="18" s="1"/>
  <c r="M9" i="45"/>
  <c r="R6" i="45"/>
  <c r="R9" i="45" s="1"/>
  <c r="R3" i="21"/>
  <c r="K89" i="21"/>
  <c r="R171" i="18"/>
  <c r="M9" i="17"/>
  <c r="R6" i="17"/>
  <c r="R9" i="17" s="1"/>
  <c r="R165" i="44"/>
  <c r="H9" i="45"/>
  <c r="L6" i="45"/>
  <c r="AE20" i="14"/>
  <c r="S162" i="44"/>
  <c r="L165" i="44"/>
  <c r="L171" i="18"/>
  <c r="S168" i="18"/>
  <c r="AT9" i="11"/>
  <c r="AE9" i="11"/>
  <c r="AE120" i="11" s="1"/>
  <c r="AC120" i="11"/>
  <c r="H9" i="17"/>
  <c r="L6" i="17"/>
  <c r="Q3" i="21"/>
  <c r="G89" i="21"/>
  <c r="N14" i="44"/>
  <c r="N12" i="44"/>
  <c r="N13" i="44"/>
  <c r="P12" i="18"/>
  <c r="P13" i="18"/>
  <c r="P14" i="18"/>
  <c r="N13" i="18"/>
  <c r="N12" i="18"/>
  <c r="N14" i="18"/>
  <c r="Q14" i="18"/>
  <c r="Q13" i="18"/>
  <c r="Q12" i="18"/>
  <c r="O13" i="44"/>
  <c r="O14" i="44"/>
  <c r="O12" i="44"/>
  <c r="R9" i="18"/>
  <c r="O14" i="18"/>
  <c r="O12" i="18"/>
  <c r="O13" i="18"/>
  <c r="M13" i="44"/>
  <c r="M12" i="44"/>
  <c r="R11" i="44"/>
  <c r="M14" i="44"/>
  <c r="M13" i="18"/>
  <c r="R11" i="18"/>
  <c r="M12" i="18"/>
  <c r="M14" i="18"/>
  <c r="R9" i="44"/>
  <c r="Q13" i="44"/>
  <c r="Q14" i="44"/>
  <c r="Q12" i="44"/>
  <c r="P14" i="44"/>
  <c r="P12" i="44"/>
  <c r="P13" i="44"/>
  <c r="AC34" i="13" l="1"/>
  <c r="S3" i="21"/>
  <c r="S13" i="21"/>
  <c r="R99" i="21"/>
  <c r="K142" i="21"/>
  <c r="R142" i="21" s="1"/>
  <c r="S187" i="18"/>
  <c r="S181" i="44"/>
  <c r="S21" i="17"/>
  <c r="S26" i="17" s="1"/>
  <c r="U26" i="17" s="1"/>
  <c r="L26" i="17"/>
  <c r="L26" i="45"/>
  <c r="S21" i="45"/>
  <c r="S26" i="45" s="1"/>
  <c r="Q99" i="21"/>
  <c r="G142" i="21"/>
  <c r="Q142" i="21" s="1"/>
  <c r="R12" i="44"/>
  <c r="S23" i="44"/>
  <c r="S24" i="18"/>
  <c r="S23" i="18"/>
  <c r="S24" i="44"/>
  <c r="K132" i="21"/>
  <c r="R132" i="21" s="1"/>
  <c r="R89" i="21"/>
  <c r="S165" i="44"/>
  <c r="S171" i="18"/>
  <c r="L9" i="45"/>
  <c r="S6" i="45"/>
  <c r="S9" i="45" s="1"/>
  <c r="Q89" i="21"/>
  <c r="G132" i="21"/>
  <c r="Q132" i="21" s="1"/>
  <c r="L9" i="17"/>
  <c r="S6" i="17"/>
  <c r="S9" i="17" s="1"/>
  <c r="R12" i="18"/>
  <c r="M138" i="18"/>
  <c r="R14" i="18"/>
  <c r="R13" i="18"/>
  <c r="R13" i="44"/>
  <c r="R14" i="44"/>
  <c r="S132" i="21" l="1"/>
  <c r="S89" i="21"/>
  <c r="S99" i="21"/>
  <c r="S142" i="21"/>
  <c r="H23" i="11" l="1"/>
  <c r="H127" i="11" s="1"/>
  <c r="H68" i="13"/>
  <c r="H75" i="13"/>
  <c r="AO73" i="13" l="1"/>
  <c r="H230" i="13"/>
  <c r="H238" i="13" s="1"/>
  <c r="H241" i="13" s="1"/>
  <c r="D36" i="18"/>
  <c r="D41" i="18" s="1"/>
  <c r="I269" i="13"/>
  <c r="I271" i="13" s="1"/>
  <c r="I272" i="13" s="1"/>
  <c r="H80" i="13"/>
  <c r="K68" i="13"/>
  <c r="D42" i="45"/>
  <c r="D21" i="21"/>
  <c r="H132" i="11"/>
  <c r="D42" i="17"/>
  <c r="D176" i="17" s="1"/>
  <c r="K60" i="13"/>
  <c r="AC39" i="13"/>
  <c r="K23" i="11"/>
  <c r="H44" i="11"/>
  <c r="K75" i="13"/>
  <c r="K80" i="13" s="1"/>
  <c r="D36" i="44"/>
  <c r="H210" i="13"/>
  <c r="M39" i="13"/>
  <c r="H73" i="13"/>
  <c r="K73" i="13" s="1"/>
  <c r="G36" i="18" l="1"/>
  <c r="G43" i="18" s="1"/>
  <c r="D43" i="18"/>
  <c r="M60" i="13"/>
  <c r="M75" i="13"/>
  <c r="M80" i="13" s="1"/>
  <c r="D47" i="17"/>
  <c r="G42" i="17"/>
  <c r="D179" i="17"/>
  <c r="D49" i="17"/>
  <c r="D154" i="17" s="1"/>
  <c r="K127" i="11"/>
  <c r="K132" i="11" s="1"/>
  <c r="AC23" i="11"/>
  <c r="M23" i="11"/>
  <c r="K44" i="11"/>
  <c r="G36" i="44"/>
  <c r="D41" i="44"/>
  <c r="D43" i="44"/>
  <c r="D147" i="44" s="1"/>
  <c r="AC60" i="13"/>
  <c r="AE39" i="13"/>
  <c r="AC75" i="13"/>
  <c r="AC80" i="13" s="1"/>
  <c r="D107" i="21"/>
  <c r="D26" i="21"/>
  <c r="P21" i="21"/>
  <c r="D47" i="45"/>
  <c r="G42" i="45"/>
  <c r="D49" i="45"/>
  <c r="D50" i="18" l="1"/>
  <c r="G50" i="18" s="1"/>
  <c r="S50" i="18" s="1"/>
  <c r="D154" i="18"/>
  <c r="D157" i="18" s="1"/>
  <c r="D144" i="18"/>
  <c r="G41" i="18"/>
  <c r="S36" i="18"/>
  <c r="S41" i="18" s="1"/>
  <c r="D48" i="18"/>
  <c r="G48" i="18" s="1"/>
  <c r="S48" i="18" s="1"/>
  <c r="T215" i="18" s="1"/>
  <c r="D49" i="18"/>
  <c r="G49" i="18" s="1"/>
  <c r="S49" i="18" s="1"/>
  <c r="D57" i="45"/>
  <c r="D54" i="45"/>
  <c r="D55" i="45"/>
  <c r="AE23" i="11"/>
  <c r="AC127" i="11"/>
  <c r="AC132" i="11" s="1"/>
  <c r="AT23" i="11"/>
  <c r="AC44" i="11"/>
  <c r="S42" i="17"/>
  <c r="G49" i="17"/>
  <c r="G47" i="17"/>
  <c r="S21" i="21"/>
  <c r="S26" i="21" s="1"/>
  <c r="P26" i="21"/>
  <c r="AE60" i="13"/>
  <c r="AE75" i="13"/>
  <c r="AE80" i="13" s="1"/>
  <c r="G41" i="44"/>
  <c r="G43" i="44"/>
  <c r="S36" i="44"/>
  <c r="D57" i="17"/>
  <c r="D55" i="17"/>
  <c r="D169" i="17"/>
  <c r="D54" i="17"/>
  <c r="G47" i="45"/>
  <c r="S42" i="45"/>
  <c r="S49" i="45" s="1"/>
  <c r="G49" i="45"/>
  <c r="D112" i="21"/>
  <c r="D150" i="21"/>
  <c r="P107" i="21"/>
  <c r="D48" i="44"/>
  <c r="G48" i="44" s="1"/>
  <c r="S48" i="44" s="1"/>
  <c r="T209" i="44" s="1"/>
  <c r="D50" i="44"/>
  <c r="G50" i="44" s="1"/>
  <c r="S50" i="44" s="1"/>
  <c r="D49" i="44"/>
  <c r="G49" i="44" s="1"/>
  <c r="S49" i="44" s="1"/>
  <c r="M44" i="11"/>
  <c r="M127" i="11"/>
  <c r="M132" i="11" s="1"/>
  <c r="S43" i="18" l="1"/>
  <c r="D147" i="18"/>
  <c r="S49" i="17"/>
  <c r="P112" i="21"/>
  <c r="S107" i="21"/>
  <c r="S112" i="21" s="1"/>
  <c r="P150" i="21"/>
  <c r="D155" i="21"/>
  <c r="G57" i="45"/>
  <c r="G55" i="45"/>
  <c r="G54" i="45"/>
  <c r="D172" i="17"/>
  <c r="D157" i="17"/>
  <c r="AE127" i="11"/>
  <c r="AE132" i="11" s="1"/>
  <c r="AE44" i="11"/>
  <c r="S57" i="45"/>
  <c r="S55" i="45"/>
  <c r="S54" i="45"/>
  <c r="S47" i="17"/>
  <c r="S47" i="45"/>
  <c r="S41" i="44"/>
  <c r="S43" i="44"/>
  <c r="G55" i="17"/>
  <c r="G57" i="17"/>
  <c r="G54" i="17"/>
  <c r="P155" i="21" l="1"/>
  <c r="S150" i="21"/>
  <c r="S155" i="21" s="1"/>
  <c r="S54" i="17"/>
  <c r="S55" i="17"/>
  <c r="U49" i="17"/>
  <c r="S57" i="17"/>
  <c r="W129" i="13" l="1"/>
  <c r="V129" i="13"/>
  <c r="Y129" i="13"/>
  <c r="W66" i="11"/>
  <c r="Y66" i="11"/>
  <c r="Y140" i="11" s="1"/>
  <c r="O6" i="21" s="1"/>
  <c r="V66" i="11"/>
  <c r="V140" i="11" s="1"/>
  <c r="N89" i="17" s="1"/>
  <c r="V72" i="11"/>
  <c r="V69" i="11"/>
  <c r="V70" i="11"/>
  <c r="V144" i="11" s="1"/>
  <c r="V71" i="11"/>
  <c r="V145" i="11" s="1"/>
  <c r="V68" i="11"/>
  <c r="V145" i="13"/>
  <c r="V138" i="13" s="1"/>
  <c r="Y69" i="11"/>
  <c r="Y143" i="11" s="1"/>
  <c r="W71" i="11"/>
  <c r="W145" i="11" s="1"/>
  <c r="O94" i="17" s="1"/>
  <c r="O101" i="17" s="1"/>
  <c r="Y70" i="11"/>
  <c r="Y144" i="11" s="1"/>
  <c r="Q93" i="17" s="1"/>
  <c r="W70" i="11"/>
  <c r="W144" i="11" s="1"/>
  <c r="W68" i="11"/>
  <c r="W142" i="11" s="1"/>
  <c r="O91" i="17" s="1"/>
  <c r="V146" i="13"/>
  <c r="V143" i="13"/>
  <c r="V136" i="13" s="1"/>
  <c r="V148" i="13"/>
  <c r="N88" i="18" s="1"/>
  <c r="V147" i="13"/>
  <c r="W69" i="11"/>
  <c r="W143" i="11" s="1"/>
  <c r="M9" i="21" s="1"/>
  <c r="M95" i="21" s="1"/>
  <c r="M138" i="21" s="1"/>
  <c r="Y68" i="11"/>
  <c r="Y142" i="11" s="1"/>
  <c r="Y71" i="11"/>
  <c r="Y145" i="11" s="1"/>
  <c r="Q94" i="17" s="1"/>
  <c r="Q101" i="17" s="1"/>
  <c r="V144" i="13"/>
  <c r="N85" i="44" s="1"/>
  <c r="W145" i="13"/>
  <c r="Z124" i="13"/>
  <c r="AB124" i="13" s="1"/>
  <c r="Y145" i="13"/>
  <c r="Y72" i="11"/>
  <c r="W144" i="13"/>
  <c r="O84" i="18" s="1"/>
  <c r="O91" i="18" s="1"/>
  <c r="W146" i="13"/>
  <c r="O86" i="18" s="1"/>
  <c r="O93" i="18" s="1"/>
  <c r="W72" i="11"/>
  <c r="Z128" i="13"/>
  <c r="AC128" i="13" s="1"/>
  <c r="AE128" i="13" s="1"/>
  <c r="Z125" i="13"/>
  <c r="AB125" i="13" s="1"/>
  <c r="Y146" i="13"/>
  <c r="Q87" i="44" s="1"/>
  <c r="Q94" i="44" s="1"/>
  <c r="W143" i="13"/>
  <c r="O84" i="44" s="1"/>
  <c r="Z122" i="13"/>
  <c r="AB122" i="13" s="1"/>
  <c r="Y143" i="13"/>
  <c r="Q83" i="18" s="1"/>
  <c r="Z123" i="13"/>
  <c r="AC123" i="13" s="1"/>
  <c r="AE123" i="13" s="1"/>
  <c r="Y144" i="13"/>
  <c r="Q85" i="44" s="1"/>
  <c r="Q92" i="44" s="1"/>
  <c r="W147" i="13"/>
  <c r="O88" i="44" s="1"/>
  <c r="O95" i="44" s="1"/>
  <c r="W148" i="13"/>
  <c r="O89" i="44" s="1"/>
  <c r="O96" i="44" s="1"/>
  <c r="Z126" i="13"/>
  <c r="AC126" i="13" s="1"/>
  <c r="AE126" i="13" s="1"/>
  <c r="Y147" i="13"/>
  <c r="Q87" i="18" s="1"/>
  <c r="Z127" i="13"/>
  <c r="AC127" i="13" s="1"/>
  <c r="AE127" i="13" s="1"/>
  <c r="Y148" i="13"/>
  <c r="Y218" i="13" l="1"/>
  <c r="Y222" i="13" s="1"/>
  <c r="Y224" i="13"/>
  <c r="Y225" i="13" s="1"/>
  <c r="V218" i="13"/>
  <c r="V222" i="13" s="1"/>
  <c r="V224" i="13"/>
  <c r="V225" i="13" s="1"/>
  <c r="W218" i="13"/>
  <c r="W222" i="13" s="1"/>
  <c r="W224" i="13"/>
  <c r="W225" i="13" s="1"/>
  <c r="Q94" i="18"/>
  <c r="Q183" i="17"/>
  <c r="O153" i="44"/>
  <c r="N96" i="17"/>
  <c r="Q88" i="18"/>
  <c r="Q95" i="18" s="1"/>
  <c r="Y141" i="13"/>
  <c r="Y210" i="13"/>
  <c r="W136" i="13"/>
  <c r="O88" i="18"/>
  <c r="O95" i="18" s="1"/>
  <c r="V137" i="13"/>
  <c r="Y140" i="13"/>
  <c r="AC122" i="13"/>
  <c r="AE122" i="13" s="1"/>
  <c r="AC125" i="13"/>
  <c r="AE125" i="13" s="1"/>
  <c r="Q84" i="18"/>
  <c r="Q91" i="18" s="1"/>
  <c r="N85" i="18"/>
  <c r="N92" i="18" s="1"/>
  <c r="AC124" i="13"/>
  <c r="AE124" i="13" s="1"/>
  <c r="O91" i="45"/>
  <c r="O98" i="45" s="1"/>
  <c r="AB123" i="13"/>
  <c r="Y137" i="13"/>
  <c r="AB127" i="13"/>
  <c r="Z71" i="11"/>
  <c r="AB71" i="11" s="1"/>
  <c r="AB145" i="11" s="1"/>
  <c r="W141" i="13"/>
  <c r="N84" i="44"/>
  <c r="N91" i="44" s="1"/>
  <c r="N86" i="44"/>
  <c r="N93" i="44" s="1"/>
  <c r="Q91" i="17"/>
  <c r="O8" i="21"/>
  <c r="O94" i="21" s="1"/>
  <c r="O137" i="21" s="1"/>
  <c r="Q91" i="45"/>
  <c r="Q98" i="45" s="1"/>
  <c r="O91" i="44"/>
  <c r="Q84" i="44"/>
  <c r="N88" i="44"/>
  <c r="Z147" i="13"/>
  <c r="AC147" i="13" s="1"/>
  <c r="N87" i="18"/>
  <c r="Z148" i="13"/>
  <c r="AC148" i="13" s="1"/>
  <c r="V139" i="13"/>
  <c r="V235" i="13" s="1"/>
  <c r="V239" i="13" s="1"/>
  <c r="N87" i="44"/>
  <c r="N86" i="18"/>
  <c r="Q92" i="17"/>
  <c r="Q99" i="17" s="1"/>
  <c r="O9" i="21"/>
  <c r="O95" i="21" s="1"/>
  <c r="O138" i="21" s="1"/>
  <c r="Q86" i="18"/>
  <c r="Q93" i="18" s="1"/>
  <c r="Z68" i="11"/>
  <c r="N89" i="44"/>
  <c r="L11" i="21"/>
  <c r="N94" i="17"/>
  <c r="AB126" i="13"/>
  <c r="W140" i="13"/>
  <c r="W149" i="13"/>
  <c r="AB128" i="13"/>
  <c r="Q94" i="45"/>
  <c r="Q101" i="45" s="1"/>
  <c r="V141" i="13"/>
  <c r="M8" i="21"/>
  <c r="M94" i="21" s="1"/>
  <c r="M137" i="21" s="1"/>
  <c r="Q88" i="44"/>
  <c r="Q95" i="44" s="1"/>
  <c r="N84" i="18"/>
  <c r="Q100" i="17"/>
  <c r="Q161" i="17" s="1"/>
  <c r="Q171" i="17" s="1"/>
  <c r="V143" i="11"/>
  <c r="Z69" i="11"/>
  <c r="O92" i="21"/>
  <c r="O83" i="18"/>
  <c r="O85" i="18"/>
  <c r="O92" i="18" s="1"/>
  <c r="W138" i="13"/>
  <c r="Z144" i="13"/>
  <c r="AC144" i="13" s="1"/>
  <c r="Q90" i="18"/>
  <c r="Y138" i="13"/>
  <c r="Q85" i="18"/>
  <c r="Q92" i="18" s="1"/>
  <c r="Q89" i="44"/>
  <c r="Q96" i="44" s="1"/>
  <c r="Y139" i="13"/>
  <c r="W139" i="13"/>
  <c r="W137" i="13"/>
  <c r="N95" i="18"/>
  <c r="V149" i="13"/>
  <c r="N83" i="18"/>
  <c r="O93" i="45"/>
  <c r="O100" i="45" s="1"/>
  <c r="O93" i="17"/>
  <c r="O183" i="17" s="1"/>
  <c r="M10" i="21"/>
  <c r="M96" i="21" s="1"/>
  <c r="M139" i="21" s="1"/>
  <c r="Z143" i="13"/>
  <c r="AC143" i="13" s="1"/>
  <c r="O10" i="21"/>
  <c r="O96" i="21" s="1"/>
  <c r="O139" i="21" s="1"/>
  <c r="Z72" i="11"/>
  <c r="O87" i="18"/>
  <c r="Y149" i="13"/>
  <c r="Z129" i="13"/>
  <c r="Z218" i="13" s="1"/>
  <c r="Z222" i="13" s="1"/>
  <c r="O87" i="44"/>
  <c r="O94" i="44" s="1"/>
  <c r="O85" i="44"/>
  <c r="O92" i="44" s="1"/>
  <c r="Q86" i="44"/>
  <c r="Q93" i="44" s="1"/>
  <c r="Q152" i="44" s="1"/>
  <c r="O86" i="44"/>
  <c r="O93" i="44" s="1"/>
  <c r="N92" i="44"/>
  <c r="O11" i="21"/>
  <c r="O97" i="21" s="1"/>
  <c r="O140" i="21" s="1"/>
  <c r="O92" i="45"/>
  <c r="O99" i="45" s="1"/>
  <c r="O92" i="17"/>
  <c r="O99" i="17" s="1"/>
  <c r="V140" i="13"/>
  <c r="Y136" i="13"/>
  <c r="Z146" i="13"/>
  <c r="AC146" i="13" s="1"/>
  <c r="O98" i="17"/>
  <c r="Q93" i="45"/>
  <c r="Q100" i="45" s="1"/>
  <c r="Q92" i="45"/>
  <c r="Q99" i="45" s="1"/>
  <c r="L10" i="21"/>
  <c r="N93" i="17"/>
  <c r="N93" i="45"/>
  <c r="N94" i="45"/>
  <c r="Z70" i="11"/>
  <c r="W140" i="11"/>
  <c r="O94" i="45"/>
  <c r="O101" i="45" s="1"/>
  <c r="Z145" i="13"/>
  <c r="AC145" i="13" s="1"/>
  <c r="V142" i="11"/>
  <c r="Q89" i="17"/>
  <c r="W210" i="13"/>
  <c r="L6" i="21"/>
  <c r="Q89" i="45"/>
  <c r="M11" i="21"/>
  <c r="M97" i="21" s="1"/>
  <c r="M140" i="21" s="1"/>
  <c r="Z66" i="11"/>
  <c r="N89" i="45"/>
  <c r="BS81" i="13" l="1"/>
  <c r="BS83" i="13" s="1"/>
  <c r="Q156" i="18"/>
  <c r="O94" i="18"/>
  <c r="Q150" i="18"/>
  <c r="Q155" i="18"/>
  <c r="O150" i="18"/>
  <c r="O155" i="18"/>
  <c r="Q149" i="18"/>
  <c r="Q154" i="18"/>
  <c r="Q151" i="18"/>
  <c r="N183" i="17"/>
  <c r="Q153" i="44"/>
  <c r="N151" i="44"/>
  <c r="O151" i="44"/>
  <c r="O152" i="44"/>
  <c r="Q182" i="17"/>
  <c r="O182" i="17"/>
  <c r="BP81" i="13"/>
  <c r="BP83" i="13" s="1"/>
  <c r="BQ81" i="13"/>
  <c r="BQ83" i="13" s="1"/>
  <c r="Y234" i="13"/>
  <c r="Y238" i="13" s="1"/>
  <c r="W234" i="13"/>
  <c r="W238" i="13" s="1"/>
  <c r="V234" i="13"/>
  <c r="V238" i="13" s="1"/>
  <c r="W236" i="13"/>
  <c r="W240" i="13" s="1"/>
  <c r="Y236" i="13"/>
  <c r="V236" i="13"/>
  <c r="V240" i="13" s="1"/>
  <c r="U241" i="13" s="1"/>
  <c r="Z136" i="13"/>
  <c r="R95" i="18"/>
  <c r="S95" i="18" s="1"/>
  <c r="R88" i="18"/>
  <c r="S88" i="18" s="1"/>
  <c r="W235" i="13"/>
  <c r="W239" i="13" s="1"/>
  <c r="Y235" i="13"/>
  <c r="Y239" i="13" s="1"/>
  <c r="AC129" i="13"/>
  <c r="AE129" i="13"/>
  <c r="Q89" i="18"/>
  <c r="R85" i="44"/>
  <c r="S85" i="44" s="1"/>
  <c r="AW142" i="13"/>
  <c r="AW220" i="13" s="1"/>
  <c r="V226" i="13" s="1"/>
  <c r="Z138" i="13"/>
  <c r="AC138" i="13" s="1"/>
  <c r="Z137" i="13"/>
  <c r="N90" i="44"/>
  <c r="N138" i="44" s="1"/>
  <c r="Z145" i="11"/>
  <c r="AB129" i="13"/>
  <c r="AC71" i="11"/>
  <c r="AT71" i="11" s="1"/>
  <c r="R86" i="44"/>
  <c r="S86" i="44" s="1"/>
  <c r="R85" i="18"/>
  <c r="S85" i="18" s="1"/>
  <c r="AB66" i="11"/>
  <c r="Z140" i="11"/>
  <c r="AC66" i="11"/>
  <c r="L8" i="21"/>
  <c r="N91" i="17"/>
  <c r="N91" i="45"/>
  <c r="AC72" i="11"/>
  <c r="AB72" i="11"/>
  <c r="O100" i="17"/>
  <c r="O161" i="17" s="1"/>
  <c r="O171" i="17" s="1"/>
  <c r="AC69" i="11"/>
  <c r="Z143" i="11"/>
  <c r="AB69" i="11"/>
  <c r="AB143" i="11" s="1"/>
  <c r="N93" i="18"/>
  <c r="R93" i="18" s="1"/>
  <c r="S93" i="18" s="1"/>
  <c r="R86" i="18"/>
  <c r="S86" i="18" s="1"/>
  <c r="R88" i="44"/>
  <c r="S88" i="44" s="1"/>
  <c r="N95" i="44"/>
  <c r="O90" i="44"/>
  <c r="O138" i="44" s="1"/>
  <c r="N96" i="45"/>
  <c r="Z144" i="11"/>
  <c r="AC70" i="11"/>
  <c r="AB70" i="11"/>
  <c r="AB144" i="11" s="1"/>
  <c r="L96" i="21"/>
  <c r="R10" i="21"/>
  <c r="S10" i="21" s="1"/>
  <c r="O90" i="18"/>
  <c r="O89" i="18"/>
  <c r="O137" i="18" s="1"/>
  <c r="L9" i="21"/>
  <c r="N92" i="45"/>
  <c r="N92" i="17"/>
  <c r="R93" i="44"/>
  <c r="S93" i="44" s="1"/>
  <c r="W142" i="13"/>
  <c r="R89" i="44"/>
  <c r="S89" i="44" s="1"/>
  <c r="N96" i="44"/>
  <c r="R96" i="44" s="1"/>
  <c r="S96" i="44" s="1"/>
  <c r="N94" i="44"/>
  <c r="R94" i="44" s="1"/>
  <c r="S94" i="44" s="1"/>
  <c r="R87" i="44"/>
  <c r="S87" i="44" s="1"/>
  <c r="Q90" i="44"/>
  <c r="Q138" i="44" s="1"/>
  <c r="Q91" i="44"/>
  <c r="Q151" i="44" s="1"/>
  <c r="Q98" i="17"/>
  <c r="Q160" i="17" s="1"/>
  <c r="Q170" i="17" s="1"/>
  <c r="L92" i="21"/>
  <c r="N100" i="17"/>
  <c r="R93" i="17"/>
  <c r="R92" i="18"/>
  <c r="R83" i="18"/>
  <c r="N89" i="18"/>
  <c r="N137" i="18" s="1"/>
  <c r="N90" i="18"/>
  <c r="AC68" i="11"/>
  <c r="Z142" i="11"/>
  <c r="AB68" i="11"/>
  <c r="AB142" i="11" s="1"/>
  <c r="Z139" i="13"/>
  <c r="AC139" i="13" s="1"/>
  <c r="N94" i="18"/>
  <c r="R87" i="18"/>
  <c r="S87" i="18" s="1"/>
  <c r="AX142" i="13"/>
  <c r="AX220" i="13" s="1"/>
  <c r="W226" i="13" s="1"/>
  <c r="R11" i="21"/>
  <c r="S11" i="21" s="1"/>
  <c r="L97" i="21"/>
  <c r="V210" i="13"/>
  <c r="Z219" i="13"/>
  <c r="Z210" i="13" s="1"/>
  <c r="Q96" i="45"/>
  <c r="R94" i="45"/>
  <c r="S94" i="45" s="1"/>
  <c r="N101" i="45"/>
  <c r="R101" i="45" s="1"/>
  <c r="S101" i="45" s="1"/>
  <c r="AZ142" i="13"/>
  <c r="AZ220" i="13" s="1"/>
  <c r="Y226" i="13" s="1"/>
  <c r="Y142" i="13"/>
  <c r="Q96" i="17"/>
  <c r="M6" i="21"/>
  <c r="R6" i="21" s="1"/>
  <c r="O89" i="17"/>
  <c r="O89" i="45"/>
  <c r="R93" i="45"/>
  <c r="S93" i="45" s="1"/>
  <c r="N100" i="45"/>
  <c r="R100" i="45" s="1"/>
  <c r="S100" i="45" s="1"/>
  <c r="O160" i="17"/>
  <c r="O170" i="17" s="1"/>
  <c r="Z140" i="13"/>
  <c r="R92" i="44"/>
  <c r="S92" i="44" s="1"/>
  <c r="Z149" i="13"/>
  <c r="AC149" i="13" s="1"/>
  <c r="Q97" i="18"/>
  <c r="Q96" i="18"/>
  <c r="Q98" i="18"/>
  <c r="O135" i="21"/>
  <c r="N91" i="18"/>
  <c r="R91" i="18" s="1"/>
  <c r="S91" i="18" s="1"/>
  <c r="R84" i="18"/>
  <c r="S84" i="18" s="1"/>
  <c r="Z141" i="13"/>
  <c r="R94" i="17"/>
  <c r="S94" i="17" s="1"/>
  <c r="N101" i="17"/>
  <c r="R84" i="44"/>
  <c r="O97" i="44"/>
  <c r="O98" i="44"/>
  <c r="O99" i="44"/>
  <c r="V142" i="13"/>
  <c r="Z226" i="13" l="1"/>
  <c r="N151" i="18"/>
  <c r="N156" i="18"/>
  <c r="O151" i="18"/>
  <c r="O156" i="18"/>
  <c r="O149" i="18"/>
  <c r="O154" i="18"/>
  <c r="N149" i="18"/>
  <c r="N154" i="18"/>
  <c r="N155" i="18"/>
  <c r="R155" i="18" s="1"/>
  <c r="N150" i="18"/>
  <c r="R150" i="18" s="1"/>
  <c r="S150" i="18" s="1"/>
  <c r="V241" i="13"/>
  <c r="Y241" i="13"/>
  <c r="W241" i="13"/>
  <c r="Q137" i="18"/>
  <c r="Q138" i="18" s="1"/>
  <c r="AB218" i="13"/>
  <c r="N153" i="44"/>
  <c r="N152" i="44"/>
  <c r="R183" i="17"/>
  <c r="N182" i="17"/>
  <c r="Y240" i="13"/>
  <c r="Y230" i="14"/>
  <c r="W230" i="14"/>
  <c r="AC145" i="11"/>
  <c r="AE71" i="11"/>
  <c r="N138" i="18"/>
  <c r="S93" i="17"/>
  <c r="L135" i="21"/>
  <c r="R92" i="45"/>
  <c r="S92" i="45" s="1"/>
  <c r="N99" i="45"/>
  <c r="R99" i="45" s="1"/>
  <c r="S99" i="45" s="1"/>
  <c r="N99" i="44"/>
  <c r="N97" i="44"/>
  <c r="AT70" i="11"/>
  <c r="AE70" i="11"/>
  <c r="AC144" i="11"/>
  <c r="R95" i="44"/>
  <c r="S95" i="44" s="1"/>
  <c r="AE72" i="11"/>
  <c r="AE66" i="11"/>
  <c r="AT66" i="11"/>
  <c r="AC140" i="11"/>
  <c r="R101" i="17"/>
  <c r="N161" i="17"/>
  <c r="N171" i="17" s="1"/>
  <c r="M92" i="21"/>
  <c r="R92" i="21" s="1"/>
  <c r="S83" i="18"/>
  <c r="S89" i="18" s="1"/>
  <c r="R89" i="18"/>
  <c r="R137" i="18" s="1"/>
  <c r="R100" i="17"/>
  <c r="S100" i="17" s="1"/>
  <c r="R9" i="21"/>
  <c r="S9" i="21" s="1"/>
  <c r="L95" i="21"/>
  <c r="N98" i="45"/>
  <c r="R98" i="45" s="1"/>
  <c r="S98" i="45" s="1"/>
  <c r="R91" i="45"/>
  <c r="S91" i="45" s="1"/>
  <c r="O96" i="17"/>
  <c r="R89" i="17"/>
  <c r="O96" i="45"/>
  <c r="R96" i="45" s="1"/>
  <c r="R94" i="18"/>
  <c r="S6" i="21"/>
  <c r="Q98" i="44"/>
  <c r="Q99" i="44"/>
  <c r="Q97" i="44"/>
  <c r="N98" i="44"/>
  <c r="AE69" i="11"/>
  <c r="AT69" i="11"/>
  <c r="AC143" i="11"/>
  <c r="N98" i="17"/>
  <c r="R91" i="17"/>
  <c r="R90" i="44"/>
  <c r="R138" i="44" s="1"/>
  <c r="S84" i="44"/>
  <c r="S90" i="44" s="1"/>
  <c r="Q152" i="18"/>
  <c r="Q157" i="18"/>
  <c r="R97" i="21"/>
  <c r="S97" i="21" s="1"/>
  <c r="L140" i="21"/>
  <c r="R140" i="21" s="1"/>
  <c r="S140" i="21" s="1"/>
  <c r="AT68" i="11"/>
  <c r="AE68" i="11"/>
  <c r="AC142" i="11"/>
  <c r="O138" i="18"/>
  <c r="R96" i="21"/>
  <c r="S96" i="21" s="1"/>
  <c r="L139" i="21"/>
  <c r="R139" i="21" s="1"/>
  <c r="S139" i="21" s="1"/>
  <c r="Z142" i="13"/>
  <c r="N96" i="18"/>
  <c r="N98" i="18"/>
  <c r="R90" i="18"/>
  <c r="N97" i="18"/>
  <c r="S92" i="18"/>
  <c r="N99" i="17"/>
  <c r="R99" i="17" s="1"/>
  <c r="S99" i="17" s="1"/>
  <c r="U99" i="17" s="1"/>
  <c r="R92" i="17"/>
  <c r="S92" i="17" s="1"/>
  <c r="O97" i="18"/>
  <c r="O98" i="18"/>
  <c r="O96" i="18"/>
  <c r="R91" i="44"/>
  <c r="R89" i="45"/>
  <c r="L94" i="21"/>
  <c r="R8" i="21"/>
  <c r="S8" i="21" s="1"/>
  <c r="AB140" i="11"/>
  <c r="R151" i="18" l="1"/>
  <c r="S151" i="18" s="1"/>
  <c r="R156" i="18"/>
  <c r="X241" i="13"/>
  <c r="AB207" i="13"/>
  <c r="AB210" i="13" s="1"/>
  <c r="AB222" i="13"/>
  <c r="R149" i="18"/>
  <c r="S149" i="18" s="1"/>
  <c r="R154" i="18"/>
  <c r="R182" i="17"/>
  <c r="AE142" i="11"/>
  <c r="AE144" i="11"/>
  <c r="AE145" i="11"/>
  <c r="AE143" i="11"/>
  <c r="V230" i="14"/>
  <c r="R96" i="18"/>
  <c r="S96" i="18" s="1"/>
  <c r="T263" i="18" s="1"/>
  <c r="R97" i="44"/>
  <c r="S97" i="44" s="1"/>
  <c r="T257" i="44" s="1"/>
  <c r="S92" i="21"/>
  <c r="S94" i="18"/>
  <c r="S89" i="17"/>
  <c r="R95" i="21"/>
  <c r="S95" i="21" s="1"/>
  <c r="L138" i="21"/>
  <c r="R138" i="21" s="1"/>
  <c r="S138" i="21" s="1"/>
  <c r="R161" i="17"/>
  <c r="R171" i="17" s="1"/>
  <c r="S101" i="17"/>
  <c r="S161" i="17" s="1"/>
  <c r="AE140" i="11"/>
  <c r="R94" i="21"/>
  <c r="S94" i="21" s="1"/>
  <c r="L137" i="21"/>
  <c r="R137" i="21" s="1"/>
  <c r="S137" i="21" s="1"/>
  <c r="S91" i="44"/>
  <c r="R98" i="44"/>
  <c r="R99" i="44"/>
  <c r="O157" i="18"/>
  <c r="O152" i="18"/>
  <c r="N157" i="18"/>
  <c r="N152" i="18"/>
  <c r="N160" i="17"/>
  <c r="N170" i="17" s="1"/>
  <c r="R98" i="17"/>
  <c r="R138" i="18"/>
  <c r="S96" i="45"/>
  <c r="R96" i="17"/>
  <c r="M135" i="21"/>
  <c r="S89" i="45"/>
  <c r="R97" i="18"/>
  <c r="S90" i="18"/>
  <c r="R98" i="18"/>
  <c r="S91" i="17"/>
  <c r="R152" i="18" l="1"/>
  <c r="R157" i="18"/>
  <c r="Z230" i="14"/>
  <c r="R135" i="21"/>
  <c r="S135" i="21" s="1"/>
  <c r="S98" i="17"/>
  <c r="R160" i="17"/>
  <c r="R170" i="17" s="1"/>
  <c r="S99" i="44"/>
  <c r="S98" i="44"/>
  <c r="S97" i="18"/>
  <c r="S98" i="18"/>
  <c r="S96" i="17"/>
  <c r="S160" i="17" l="1"/>
  <c r="U98" i="17"/>
  <c r="U254" i="14" l="1"/>
  <c r="U257" i="14" s="1"/>
  <c r="M169" i="17" l="1"/>
  <c r="M179" i="17"/>
  <c r="M422" i="44"/>
  <c r="M437" i="18" l="1"/>
  <c r="M427" i="18"/>
  <c r="R427" i="18" s="1"/>
  <c r="S427" i="18" s="1"/>
  <c r="R422" i="44"/>
  <c r="S422" i="44"/>
  <c r="R179" i="17"/>
  <c r="M172" i="17"/>
  <c r="M157" i="17"/>
  <c r="R157" i="17" l="1"/>
  <c r="N88" i="11" l="1"/>
  <c r="R88" i="11" s="1"/>
  <c r="R171" i="13"/>
  <c r="R213" i="13" s="1"/>
  <c r="N213" i="13"/>
  <c r="H121" i="18" l="1"/>
  <c r="H128" i="18" s="1"/>
  <c r="H155" i="18" s="1"/>
  <c r="L155" i="18" s="1"/>
  <c r="S155" i="18" s="1"/>
  <c r="H122" i="44"/>
  <c r="N152" i="11"/>
  <c r="AC88" i="11"/>
  <c r="R152" i="11"/>
  <c r="T88" i="11"/>
  <c r="R206" i="13"/>
  <c r="N206" i="13"/>
  <c r="N235" i="13" s="1"/>
  <c r="T171" i="13"/>
  <c r="AC171" i="13"/>
  <c r="L121" i="18" l="1"/>
  <c r="L128" i="18" s="1"/>
  <c r="H127" i="17"/>
  <c r="H127" i="45"/>
  <c r="L122" i="44"/>
  <c r="H129" i="44"/>
  <c r="H152" i="44" s="1"/>
  <c r="G36" i="21"/>
  <c r="Q36" i="21" s="1"/>
  <c r="H132" i="45"/>
  <c r="T213" i="13"/>
  <c r="N239" i="13"/>
  <c r="N241" i="13" s="1"/>
  <c r="T152" i="11"/>
  <c r="H159" i="18"/>
  <c r="AE171" i="13"/>
  <c r="AC213" i="13"/>
  <c r="AE88" i="11"/>
  <c r="AT88" i="11"/>
  <c r="AC152" i="11"/>
  <c r="H134" i="17" l="1"/>
  <c r="H165" i="17" s="1"/>
  <c r="H170" i="17" s="1"/>
  <c r="H182" i="17"/>
  <c r="S121" i="18"/>
  <c r="S128" i="18" s="1"/>
  <c r="L127" i="17"/>
  <c r="S122" i="44"/>
  <c r="S129" i="44" s="1"/>
  <c r="L129" i="44"/>
  <c r="L152" i="44" s="1"/>
  <c r="L127" i="45"/>
  <c r="H134" i="45"/>
  <c r="G122" i="21"/>
  <c r="G165" i="21" s="1"/>
  <c r="L125" i="45"/>
  <c r="AE213" i="13"/>
  <c r="L159" i="18"/>
  <c r="AC206" i="13"/>
  <c r="AE152" i="11"/>
  <c r="Q122" i="21"/>
  <c r="S36" i="21"/>
  <c r="S127" i="17" l="1"/>
  <c r="L182" i="17"/>
  <c r="L134" i="17"/>
  <c r="L165" i="17" s="1"/>
  <c r="L170" i="17" s="1"/>
  <c r="S127" i="45"/>
  <c r="S134" i="45" s="1"/>
  <c r="L134" i="45"/>
  <c r="L132" i="45"/>
  <c r="S125" i="45"/>
  <c r="Q165" i="21"/>
  <c r="S159" i="18"/>
  <c r="S122" i="21"/>
  <c r="S134" i="17" l="1"/>
  <c r="S165" i="17" s="1"/>
  <c r="S170" i="17" s="1"/>
  <c r="S182" i="17"/>
  <c r="S132" i="45"/>
  <c r="S165" i="21"/>
  <c r="I197" i="13" l="1"/>
  <c r="I85" i="11"/>
  <c r="K85" i="11" s="1"/>
  <c r="K168" i="13"/>
  <c r="K197" i="13" s="1"/>
  <c r="I212" i="13"/>
  <c r="J262" i="13" s="1"/>
  <c r="J265" i="13" s="1"/>
  <c r="J272" i="13" s="1"/>
  <c r="E120" i="18" l="1"/>
  <c r="G120" i="18" s="1"/>
  <c r="E121" i="44"/>
  <c r="I217" i="13"/>
  <c r="I205" i="13"/>
  <c r="K151" i="11"/>
  <c r="K156" i="11" s="1"/>
  <c r="M85" i="11"/>
  <c r="K114" i="11"/>
  <c r="AC85" i="11"/>
  <c r="K212" i="13"/>
  <c r="M168" i="13"/>
  <c r="I114" i="11"/>
  <c r="I151" i="11"/>
  <c r="E126" i="45" s="1"/>
  <c r="AC168" i="13"/>
  <c r="AP210" i="13" l="1"/>
  <c r="I234" i="13"/>
  <c r="I238" i="13" s="1"/>
  <c r="I241" i="13" s="1"/>
  <c r="E125" i="18"/>
  <c r="E127" i="18"/>
  <c r="E154" i="18" s="1"/>
  <c r="E126" i="44"/>
  <c r="G121" i="44"/>
  <c r="E128" i="44"/>
  <c r="E151" i="44" s="1"/>
  <c r="I210" i="13"/>
  <c r="G126" i="45"/>
  <c r="E133" i="45"/>
  <c r="E131" i="45"/>
  <c r="AC212" i="13"/>
  <c r="AE168" i="13"/>
  <c r="E35" i="21"/>
  <c r="E126" i="17"/>
  <c r="E181" i="17" s="1"/>
  <c r="E184" i="17" s="1"/>
  <c r="I156" i="11"/>
  <c r="M151" i="11"/>
  <c r="M156" i="11" s="1"/>
  <c r="M114" i="11"/>
  <c r="K205" i="13"/>
  <c r="K210" i="13" s="1"/>
  <c r="K217" i="13"/>
  <c r="M212" i="13"/>
  <c r="M217" i="13" s="1"/>
  <c r="M206" i="13" s="1"/>
  <c r="M197" i="13"/>
  <c r="AC151" i="11"/>
  <c r="AE85" i="11"/>
  <c r="AT85" i="11"/>
  <c r="S120" i="18"/>
  <c r="G125" i="18"/>
  <c r="G127" i="18"/>
  <c r="E133" i="18" l="1"/>
  <c r="E132" i="18"/>
  <c r="E134" i="18"/>
  <c r="E133" i="44"/>
  <c r="E135" i="44"/>
  <c r="E134" i="44"/>
  <c r="S121" i="44"/>
  <c r="G126" i="44"/>
  <c r="G128" i="44"/>
  <c r="G151" i="44" s="1"/>
  <c r="S126" i="45"/>
  <c r="G131" i="45"/>
  <c r="G133" i="45"/>
  <c r="E139" i="45"/>
  <c r="E138" i="45"/>
  <c r="E140" i="45"/>
  <c r="S127" i="18"/>
  <c r="AE151" i="11"/>
  <c r="E131" i="17"/>
  <c r="G126" i="17"/>
  <c r="G181" i="17" s="1"/>
  <c r="G184" i="17" s="1"/>
  <c r="E133" i="17"/>
  <c r="E40" i="21"/>
  <c r="E121" i="21"/>
  <c r="P35" i="21"/>
  <c r="AE212" i="13"/>
  <c r="G133" i="18"/>
  <c r="G132" i="18"/>
  <c r="G134" i="18"/>
  <c r="AC205" i="13"/>
  <c r="E152" i="18" l="1"/>
  <c r="G152" i="18" s="1"/>
  <c r="E157" i="18"/>
  <c r="G133" i="44"/>
  <c r="G135" i="44"/>
  <c r="G134" i="44"/>
  <c r="S128" i="44"/>
  <c r="G139" i="45"/>
  <c r="G138" i="45"/>
  <c r="G140" i="45"/>
  <c r="E140" i="17"/>
  <c r="E139" i="17"/>
  <c r="E164" i="17"/>
  <c r="E138" i="17"/>
  <c r="G133" i="17"/>
  <c r="G131" i="17"/>
  <c r="S126" i="17"/>
  <c r="S35" i="21"/>
  <c r="P40" i="21"/>
  <c r="P121" i="21"/>
  <c r="P126" i="21" s="1"/>
  <c r="E164" i="21"/>
  <c r="E126" i="21"/>
  <c r="S133" i="17" l="1"/>
  <c r="G164" i="17"/>
  <c r="G139" i="17"/>
  <c r="G140" i="17"/>
  <c r="G138" i="17"/>
  <c r="E167" i="17"/>
  <c r="E169" i="17"/>
  <c r="E172" i="17" s="1"/>
  <c r="S121" i="21"/>
  <c r="P164" i="21"/>
  <c r="E169" i="21"/>
  <c r="S164" i="21" l="1"/>
  <c r="P169" i="21"/>
  <c r="G167" i="17"/>
  <c r="S164" i="17"/>
  <c r="N106" i="11" l="1"/>
  <c r="R106" i="11" s="1"/>
  <c r="N215" i="13"/>
  <c r="R189" i="13"/>
  <c r="AC189" i="13" s="1"/>
  <c r="N197" i="13"/>
  <c r="N208" i="13" l="1"/>
  <c r="H124" i="44"/>
  <c r="R197" i="13"/>
  <c r="N114" i="11"/>
  <c r="N154" i="11"/>
  <c r="H129" i="45" s="1"/>
  <c r="R215" i="13"/>
  <c r="R208" i="13" s="1"/>
  <c r="R210" i="13" s="1"/>
  <c r="H123" i="18"/>
  <c r="L123" i="18" s="1"/>
  <c r="L125" i="18" s="1"/>
  <c r="N217" i="13"/>
  <c r="T106" i="11"/>
  <c r="R154" i="11"/>
  <c r="R156" i="11" s="1"/>
  <c r="AC106" i="11"/>
  <c r="R114" i="11"/>
  <c r="AC215" i="13"/>
  <c r="AC197" i="13"/>
  <c r="AE189" i="13"/>
  <c r="T189" i="13"/>
  <c r="N236" i="13" l="1"/>
  <c r="N240" i="13" s="1"/>
  <c r="J241" i="13" s="1"/>
  <c r="AR210" i="13"/>
  <c r="N210" i="13"/>
  <c r="R217" i="13"/>
  <c r="G38" i="21"/>
  <c r="Q38" i="21" s="1"/>
  <c r="N156" i="11"/>
  <c r="L129" i="45"/>
  <c r="H136" i="45"/>
  <c r="H131" i="45"/>
  <c r="L124" i="44"/>
  <c r="H131" i="44"/>
  <c r="H153" i="44" s="1"/>
  <c r="H126" i="44"/>
  <c r="H130" i="18"/>
  <c r="H125" i="18"/>
  <c r="S123" i="18"/>
  <c r="S125" i="18" s="1"/>
  <c r="L130" i="18"/>
  <c r="H129" i="17"/>
  <c r="H183" i="17" s="1"/>
  <c r="H184" i="17" s="1"/>
  <c r="AC208" i="13"/>
  <c r="AC210" i="13" s="1"/>
  <c r="AC217" i="13"/>
  <c r="T154" i="11"/>
  <c r="T156" i="11" s="1"/>
  <c r="T114" i="11"/>
  <c r="AE215" i="13"/>
  <c r="AE217" i="13" s="1"/>
  <c r="AE197" i="13"/>
  <c r="T215" i="13"/>
  <c r="T217" i="13" s="1"/>
  <c r="T206" i="13" s="1"/>
  <c r="T197" i="13"/>
  <c r="AT106" i="11"/>
  <c r="AE106" i="11"/>
  <c r="AC154" i="11"/>
  <c r="AC156" i="11" s="1"/>
  <c r="AC114" i="11"/>
  <c r="H156" i="18" l="1"/>
  <c r="L156" i="18" s="1"/>
  <c r="S156" i="18" s="1"/>
  <c r="H133" i="18"/>
  <c r="L133" i="18"/>
  <c r="G124" i="21"/>
  <c r="G126" i="21" s="1"/>
  <c r="G40" i="21"/>
  <c r="S130" i="18"/>
  <c r="L132" i="18"/>
  <c r="L134" i="18"/>
  <c r="H135" i="44"/>
  <c r="H133" i="44"/>
  <c r="H134" i="44"/>
  <c r="H132" i="18"/>
  <c r="L131" i="44"/>
  <c r="L153" i="44" s="1"/>
  <c r="S124" i="44"/>
  <c r="L126" i="44"/>
  <c r="H134" i="18"/>
  <c r="L136" i="45"/>
  <c r="S129" i="45"/>
  <c r="L131" i="45"/>
  <c r="H133" i="45"/>
  <c r="L129" i="17"/>
  <c r="L183" i="17" s="1"/>
  <c r="L184" i="17" s="1"/>
  <c r="H136" i="17"/>
  <c r="H131" i="17"/>
  <c r="AE154" i="11"/>
  <c r="AE156" i="11" s="1"/>
  <c r="AE114" i="11"/>
  <c r="S38" i="21"/>
  <c r="Q40" i="21"/>
  <c r="Q124" i="21"/>
  <c r="Q126" i="21" s="1"/>
  <c r="S133" i="18" l="1"/>
  <c r="G167" i="21"/>
  <c r="Q167" i="21" s="1"/>
  <c r="H157" i="18"/>
  <c r="L157" i="18" s="1"/>
  <c r="H152" i="18"/>
  <c r="L152" i="18" s="1"/>
  <c r="S152" i="18" s="1"/>
  <c r="S132" i="18"/>
  <c r="S134" i="18"/>
  <c r="S131" i="44"/>
  <c r="S126" i="44"/>
  <c r="L133" i="44"/>
  <c r="L134" i="44"/>
  <c r="L135" i="44"/>
  <c r="S136" i="45"/>
  <c r="S131" i="45"/>
  <c r="H140" i="45"/>
  <c r="H139" i="45"/>
  <c r="H138" i="45"/>
  <c r="H166" i="17"/>
  <c r="H140" i="17"/>
  <c r="H138" i="17"/>
  <c r="H139" i="17"/>
  <c r="L136" i="17"/>
  <c r="S129" i="17"/>
  <c r="L131" i="17"/>
  <c r="L133" i="45"/>
  <c r="S124" i="21"/>
  <c r="S126" i="21" s="1"/>
  <c r="S40" i="21"/>
  <c r="S183" i="17" l="1"/>
  <c r="S131" i="17"/>
  <c r="G169" i="21"/>
  <c r="S133" i="44"/>
  <c r="S135" i="44"/>
  <c r="S134" i="44"/>
  <c r="L138" i="45"/>
  <c r="L140" i="45"/>
  <c r="L139" i="45"/>
  <c r="S136" i="17"/>
  <c r="L166" i="17"/>
  <c r="L139" i="17"/>
  <c r="L138" i="17"/>
  <c r="L140" i="17"/>
  <c r="S133" i="45"/>
  <c r="H167" i="17"/>
  <c r="H171" i="17"/>
  <c r="H172" i="17" s="1"/>
  <c r="Q169" i="21"/>
  <c r="S167" i="21"/>
  <c r="S169" i="21" s="1"/>
  <c r="S140" i="45" l="1"/>
  <c r="S139" i="45"/>
  <c r="S138" i="45"/>
  <c r="L167" i="17"/>
  <c r="L171" i="17"/>
  <c r="L172" i="17" s="1"/>
  <c r="S138" i="17"/>
  <c r="S140" i="17"/>
  <c r="S166" i="17"/>
  <c r="S139" i="17"/>
  <c r="S167" i="17" l="1"/>
  <c r="S171" i="17"/>
  <c r="M139" i="44" l="1"/>
  <c r="O139" i="44"/>
  <c r="N139" i="44"/>
  <c r="P139" i="44" l="1"/>
  <c r="Q139" i="44"/>
  <c r="R139" i="44" l="1"/>
  <c r="G18" i="14" l="1"/>
  <c r="G21" i="14"/>
  <c r="G14" i="14"/>
  <c r="H14" i="13"/>
  <c r="H18" i="13"/>
  <c r="H21" i="13"/>
  <c r="G12" i="11"/>
  <c r="G21" i="13"/>
  <c r="G11" i="11"/>
  <c r="G14" i="13"/>
  <c r="G224" i="13" s="1"/>
  <c r="G225" i="13" s="1"/>
  <c r="G18" i="13"/>
  <c r="K11" i="13"/>
  <c r="H218" i="13" l="1"/>
  <c r="H222" i="13" s="1"/>
  <c r="H224" i="13"/>
  <c r="H225" i="13" s="1"/>
  <c r="G218" i="14"/>
  <c r="BG87" i="14" s="1"/>
  <c r="BG88" i="14" s="1"/>
  <c r="C163" i="44"/>
  <c r="C169" i="18"/>
  <c r="G22" i="14"/>
  <c r="G19" i="14"/>
  <c r="AN19" i="14"/>
  <c r="AN223" i="14" s="1"/>
  <c r="M11" i="13"/>
  <c r="AN19" i="13"/>
  <c r="G19" i="13"/>
  <c r="D8" i="44"/>
  <c r="H22" i="13"/>
  <c r="D8" i="18"/>
  <c r="G14" i="11"/>
  <c r="G121" i="11"/>
  <c r="AO19" i="13"/>
  <c r="H19" i="13"/>
  <c r="G22" i="13"/>
  <c r="C8" i="44"/>
  <c r="C8" i="18"/>
  <c r="BH81" i="13" l="1"/>
  <c r="BH83" i="13" s="1"/>
  <c r="AO220" i="13"/>
  <c r="G228" i="14"/>
  <c r="C170" i="18"/>
  <c r="C172" i="18"/>
  <c r="C166" i="44"/>
  <c r="C164" i="44"/>
  <c r="C11" i="44"/>
  <c r="C9" i="44"/>
  <c r="C7" i="45"/>
  <c r="G122" i="11"/>
  <c r="C7" i="17"/>
  <c r="C4" i="21"/>
  <c r="D11" i="18"/>
  <c r="D9" i="18"/>
  <c r="D137" i="18" s="1"/>
  <c r="C9" i="18"/>
  <c r="C11" i="18"/>
  <c r="D11" i="44"/>
  <c r="D9" i="44"/>
  <c r="D138" i="44" s="1"/>
  <c r="H226" i="13" l="1"/>
  <c r="H230" i="14" s="1"/>
  <c r="C304" i="18"/>
  <c r="C305" i="18" s="1"/>
  <c r="C299" i="44"/>
  <c r="C169" i="44"/>
  <c r="C168" i="44"/>
  <c r="C167" i="44"/>
  <c r="C173" i="18"/>
  <c r="C175" i="18"/>
  <c r="C174" i="18"/>
  <c r="D139" i="44"/>
  <c r="D14" i="44"/>
  <c r="D12" i="44"/>
  <c r="D13" i="44"/>
  <c r="C13" i="18"/>
  <c r="C12" i="18"/>
  <c r="C14" i="18"/>
  <c r="D13" i="18"/>
  <c r="D14" i="18"/>
  <c r="D12" i="18"/>
  <c r="C90" i="21"/>
  <c r="C5" i="21"/>
  <c r="C8" i="17"/>
  <c r="C10" i="17"/>
  <c r="D138" i="18"/>
  <c r="C8" i="45"/>
  <c r="C10" i="45"/>
  <c r="C12" i="44"/>
  <c r="C13" i="44"/>
  <c r="C14" i="44"/>
  <c r="C300" i="44" l="1"/>
  <c r="C14" i="45"/>
  <c r="C12" i="45"/>
  <c r="C11" i="45"/>
  <c r="C91" i="21"/>
  <c r="C133" i="21"/>
  <c r="C14" i="17"/>
  <c r="C11" i="17"/>
  <c r="C12" i="17"/>
  <c r="C134" i="21" l="1"/>
  <c r="Y12" i="11" l="1"/>
  <c r="X12" i="11"/>
  <c r="W12" i="11"/>
  <c r="V12" i="11"/>
  <c r="R12" i="14"/>
  <c r="T12" i="14" s="1"/>
  <c r="Q12" i="11"/>
  <c r="P12" i="11"/>
  <c r="O12" i="11"/>
  <c r="Y20" i="11"/>
  <c r="V19" i="11"/>
  <c r="X17" i="11"/>
  <c r="X20" i="11"/>
  <c r="W17" i="11"/>
  <c r="W20" i="11"/>
  <c r="Y18" i="11"/>
  <c r="V17" i="11"/>
  <c r="V20" i="11"/>
  <c r="X18" i="11"/>
  <c r="W18" i="11"/>
  <c r="Y19" i="11"/>
  <c r="V18" i="11"/>
  <c r="Y17" i="11"/>
  <c r="X19" i="11"/>
  <c r="W19" i="11"/>
  <c r="Q20" i="11"/>
  <c r="Q18" i="11"/>
  <c r="P20" i="11"/>
  <c r="P18" i="11"/>
  <c r="O20" i="11"/>
  <c r="O18" i="11"/>
  <c r="P17" i="11"/>
  <c r="Q19" i="11"/>
  <c r="Q17" i="11"/>
  <c r="P19" i="11"/>
  <c r="O19" i="11"/>
  <c r="J20" i="11"/>
  <c r="I20" i="11"/>
  <c r="J17" i="11"/>
  <c r="I17" i="11"/>
  <c r="J19" i="11"/>
  <c r="I19" i="11"/>
  <c r="J18" i="11"/>
  <c r="I18" i="11"/>
  <c r="Y18" i="14" l="1"/>
  <c r="Y14" i="14"/>
  <c r="Y21" i="14"/>
  <c r="Y11" i="11"/>
  <c r="Z12" i="14"/>
  <c r="AB12" i="14" s="1"/>
  <c r="U12" i="11"/>
  <c r="Z12" i="11" s="1"/>
  <c r="AB12" i="11" s="1"/>
  <c r="Z11" i="14"/>
  <c r="U18" i="14"/>
  <c r="U21" i="14"/>
  <c r="U14" i="14"/>
  <c r="U11" i="11"/>
  <c r="W18" i="14"/>
  <c r="W11" i="11"/>
  <c r="W21" i="14"/>
  <c r="W14" i="14"/>
  <c r="V11" i="11"/>
  <c r="V18" i="14"/>
  <c r="V21" i="14"/>
  <c r="V14" i="14"/>
  <c r="X21" i="14"/>
  <c r="X14" i="14"/>
  <c r="X11" i="11"/>
  <c r="X18" i="14"/>
  <c r="N14" i="14"/>
  <c r="N18" i="14"/>
  <c r="R11" i="14"/>
  <c r="N21" i="14"/>
  <c r="O21" i="14"/>
  <c r="O14" i="14"/>
  <c r="O18" i="14"/>
  <c r="P14" i="14"/>
  <c r="P21" i="14"/>
  <c r="P18" i="14"/>
  <c r="Q18" i="14"/>
  <c r="Q21" i="14"/>
  <c r="Q14" i="14"/>
  <c r="H18" i="14"/>
  <c r="H21" i="14"/>
  <c r="H11" i="11"/>
  <c r="H14" i="14"/>
  <c r="K11" i="14"/>
  <c r="I14" i="14"/>
  <c r="I11" i="11"/>
  <c r="I21" i="14"/>
  <c r="I18" i="14"/>
  <c r="J21" i="14"/>
  <c r="J14" i="14"/>
  <c r="J18" i="14"/>
  <c r="J11" i="11"/>
  <c r="K12" i="14"/>
  <c r="H12" i="11"/>
  <c r="N14" i="13"/>
  <c r="R11" i="13"/>
  <c r="N18" i="13"/>
  <c r="N21" i="13"/>
  <c r="N11" i="11"/>
  <c r="O14" i="13"/>
  <c r="O11" i="11"/>
  <c r="O21" i="13"/>
  <c r="O18" i="13"/>
  <c r="P11" i="11"/>
  <c r="P14" i="13"/>
  <c r="P21" i="13"/>
  <c r="P18" i="13"/>
  <c r="Q11" i="11"/>
  <c r="Q14" i="13"/>
  <c r="Q21" i="13"/>
  <c r="Q18" i="13"/>
  <c r="N12" i="11"/>
  <c r="R12" i="11" s="1"/>
  <c r="T12" i="11" s="1"/>
  <c r="R12" i="13"/>
  <c r="T12" i="13" s="1"/>
  <c r="I12" i="11"/>
  <c r="K12" i="13"/>
  <c r="I21" i="13"/>
  <c r="I14" i="13"/>
  <c r="I18" i="13"/>
  <c r="J12" i="11"/>
  <c r="J21" i="13"/>
  <c r="J18" i="13"/>
  <c r="J14" i="13"/>
  <c r="W36" i="14"/>
  <c r="W16" i="11"/>
  <c r="W29" i="14"/>
  <c r="Y36" i="14"/>
  <c r="Y29" i="14"/>
  <c r="Y16" i="11"/>
  <c r="Z26" i="14"/>
  <c r="AB26" i="14" s="1"/>
  <c r="U18" i="11"/>
  <c r="Z18" i="11" s="1"/>
  <c r="AB18" i="11" s="1"/>
  <c r="Z28" i="14"/>
  <c r="AB28" i="14" s="1"/>
  <c r="U20" i="11"/>
  <c r="Z20" i="11" s="1"/>
  <c r="AB20" i="11" s="1"/>
  <c r="Z27" i="14"/>
  <c r="AB27" i="14" s="1"/>
  <c r="U19" i="11"/>
  <c r="Z19" i="11" s="1"/>
  <c r="AB19" i="11" s="1"/>
  <c r="Z25" i="14"/>
  <c r="AB25" i="14" s="1"/>
  <c r="U17" i="11"/>
  <c r="Z17" i="11" s="1"/>
  <c r="AB17" i="11" s="1"/>
  <c r="X36" i="14"/>
  <c r="X16" i="11"/>
  <c r="X29" i="14"/>
  <c r="U29" i="14"/>
  <c r="U36" i="14"/>
  <c r="Z24" i="14"/>
  <c r="U16" i="11"/>
  <c r="V36" i="14"/>
  <c r="V16" i="11"/>
  <c r="V29" i="14"/>
  <c r="P16" i="11"/>
  <c r="P21" i="11" s="1"/>
  <c r="P29" i="14"/>
  <c r="P36" i="14"/>
  <c r="R25" i="14"/>
  <c r="T25" i="14" s="1"/>
  <c r="N17" i="11"/>
  <c r="R17" i="11" s="1"/>
  <c r="T17" i="11" s="1"/>
  <c r="R24" i="14"/>
  <c r="T24" i="14" s="1"/>
  <c r="N16" i="11"/>
  <c r="N36" i="14"/>
  <c r="N29" i="14"/>
  <c r="R27" i="14"/>
  <c r="T27" i="14" s="1"/>
  <c r="N19" i="11"/>
  <c r="R19" i="11" s="1"/>
  <c r="T19" i="11" s="1"/>
  <c r="N18" i="11"/>
  <c r="R18" i="11" s="1"/>
  <c r="T18" i="11" s="1"/>
  <c r="R26" i="14"/>
  <c r="Q36" i="14"/>
  <c r="Q29" i="14"/>
  <c r="Q16" i="11"/>
  <c r="R28" i="14"/>
  <c r="T28" i="14" s="1"/>
  <c r="N20" i="11"/>
  <c r="R20" i="11" s="1"/>
  <c r="T20" i="11" s="1"/>
  <c r="O16" i="11"/>
  <c r="O21" i="11" s="1"/>
  <c r="O29" i="14"/>
  <c r="O36" i="14"/>
  <c r="H36" i="14"/>
  <c r="H29" i="14"/>
  <c r="H16" i="11"/>
  <c r="K24" i="14"/>
  <c r="H20" i="11"/>
  <c r="K20" i="11" s="1"/>
  <c r="K28" i="14"/>
  <c r="I16" i="11"/>
  <c r="I29" i="14"/>
  <c r="I36" i="14"/>
  <c r="H19" i="11"/>
  <c r="K19" i="11" s="1"/>
  <c r="K27" i="14"/>
  <c r="J36" i="14"/>
  <c r="J29" i="14"/>
  <c r="J16" i="11"/>
  <c r="H18" i="11"/>
  <c r="K18" i="11" s="1"/>
  <c r="K26" i="14"/>
  <c r="H17" i="11"/>
  <c r="K17" i="11" s="1"/>
  <c r="K25" i="14"/>
  <c r="I218" i="14" l="1"/>
  <c r="BI87" i="14" s="1"/>
  <c r="BI88" i="14" s="1"/>
  <c r="J218" i="13"/>
  <c r="J222" i="13" s="1"/>
  <c r="J224" i="13"/>
  <c r="J225" i="13" s="1"/>
  <c r="P218" i="13"/>
  <c r="P222" i="13" s="1"/>
  <c r="P224" i="13"/>
  <c r="P225" i="13" s="1"/>
  <c r="N218" i="13"/>
  <c r="N222" i="13" s="1"/>
  <c r="N224" i="13"/>
  <c r="N225" i="13" s="1"/>
  <c r="I218" i="13"/>
  <c r="I222" i="13" s="1"/>
  <c r="I224" i="13"/>
  <c r="I225" i="13" s="1"/>
  <c r="Q218" i="13"/>
  <c r="Q222" i="13" s="1"/>
  <c r="Q224" i="13"/>
  <c r="Q225" i="13" s="1"/>
  <c r="O218" i="13"/>
  <c r="O222" i="13" s="1"/>
  <c r="O224" i="13"/>
  <c r="O225" i="13" s="1"/>
  <c r="H218" i="14"/>
  <c r="BH87" i="14" s="1"/>
  <c r="BH88" i="14" s="1"/>
  <c r="N218" i="14"/>
  <c r="BK87" i="14" s="1"/>
  <c r="BK88" i="14" s="1"/>
  <c r="J218" i="14"/>
  <c r="BJ87" i="14" s="1"/>
  <c r="BJ88" i="14" s="1"/>
  <c r="P218" i="14"/>
  <c r="BM87" i="14" s="1"/>
  <c r="BM88" i="14" s="1"/>
  <c r="O218" i="14"/>
  <c r="BL87" i="14" s="1"/>
  <c r="BL88" i="14" s="1"/>
  <c r="X218" i="14"/>
  <c r="BR87" i="14" s="1"/>
  <c r="BR88" i="14" s="1"/>
  <c r="Q218" i="14"/>
  <c r="BN87" i="14" s="1"/>
  <c r="BN88" i="14" s="1"/>
  <c r="U218" i="14"/>
  <c r="BO87" i="14" s="1"/>
  <c r="BO88" i="14" s="1"/>
  <c r="P124" i="11"/>
  <c r="J22" i="45" s="1"/>
  <c r="V14" i="11"/>
  <c r="V121" i="11"/>
  <c r="AV19" i="14"/>
  <c r="U19" i="14"/>
  <c r="Z18" i="14"/>
  <c r="AY19" i="14"/>
  <c r="X19" i="14"/>
  <c r="Z21" i="14"/>
  <c r="Z22" i="14" s="1"/>
  <c r="AB11" i="14"/>
  <c r="Z14" i="14"/>
  <c r="X121" i="11"/>
  <c r="X14" i="11"/>
  <c r="W22" i="14"/>
  <c r="O169" i="18"/>
  <c r="O163" i="44"/>
  <c r="W121" i="11"/>
  <c r="W14" i="11"/>
  <c r="P163" i="44"/>
  <c r="P169" i="18"/>
  <c r="X22" i="14"/>
  <c r="W19" i="14"/>
  <c r="AX19" i="14"/>
  <c r="Y14" i="11"/>
  <c r="Y121" i="11"/>
  <c r="U121" i="11"/>
  <c r="U14" i="11"/>
  <c r="Z11" i="11"/>
  <c r="Q169" i="18"/>
  <c r="Q163" i="44"/>
  <c r="Y22" i="14"/>
  <c r="V22" i="14"/>
  <c r="N169" i="18"/>
  <c r="N163" i="44"/>
  <c r="V19" i="14"/>
  <c r="AW19" i="14"/>
  <c r="U22" i="14"/>
  <c r="M169" i="18"/>
  <c r="M163" i="44"/>
  <c r="AZ19" i="14"/>
  <c r="Y19" i="14"/>
  <c r="AS19" i="14"/>
  <c r="O19" i="14"/>
  <c r="I163" i="44"/>
  <c r="O22" i="14"/>
  <c r="I169" i="18"/>
  <c r="Q22" i="14"/>
  <c r="K163" i="44"/>
  <c r="K169" i="18"/>
  <c r="N22" i="14"/>
  <c r="H163" i="44"/>
  <c r="H169" i="18"/>
  <c r="AU19" i="14"/>
  <c r="Q19" i="14"/>
  <c r="T11" i="14"/>
  <c r="R14" i="14"/>
  <c r="R21" i="14"/>
  <c r="R22" i="14" s="1"/>
  <c r="AT19" i="14"/>
  <c r="P19" i="14"/>
  <c r="N19" i="14"/>
  <c r="AR19" i="14"/>
  <c r="R18" i="14"/>
  <c r="J169" i="18"/>
  <c r="J163" i="44"/>
  <c r="P22" i="14"/>
  <c r="AC12" i="14"/>
  <c r="AE12" i="14" s="1"/>
  <c r="M12" i="14"/>
  <c r="E163" i="44"/>
  <c r="I22" i="14"/>
  <c r="E169" i="18"/>
  <c r="K14" i="14"/>
  <c r="K21" i="14"/>
  <c r="K22" i="14" s="1"/>
  <c r="AC11" i="14"/>
  <c r="M11" i="14"/>
  <c r="AQ19" i="14"/>
  <c r="J19" i="14"/>
  <c r="H14" i="11"/>
  <c r="H121" i="11"/>
  <c r="K11" i="11"/>
  <c r="M11" i="11" s="1"/>
  <c r="F169" i="18"/>
  <c r="J22" i="14"/>
  <c r="F163" i="44"/>
  <c r="D169" i="18"/>
  <c r="D163" i="44"/>
  <c r="H22" i="14"/>
  <c r="AP19" i="14"/>
  <c r="I19" i="14"/>
  <c r="H19" i="14"/>
  <c r="K18" i="14"/>
  <c r="AO19" i="14"/>
  <c r="I8" i="18"/>
  <c r="I8" i="44"/>
  <c r="O22" i="13"/>
  <c r="O14" i="11"/>
  <c r="O115" i="11" s="1"/>
  <c r="O121" i="11"/>
  <c r="Q22" i="13"/>
  <c r="K8" i="44"/>
  <c r="K8" i="18"/>
  <c r="Q14" i="11"/>
  <c r="Q121" i="11"/>
  <c r="P19" i="13"/>
  <c r="AT19" i="13"/>
  <c r="N14" i="11"/>
  <c r="N121" i="11"/>
  <c r="R11" i="11"/>
  <c r="J8" i="44"/>
  <c r="J8" i="18"/>
  <c r="P22" i="13"/>
  <c r="H8" i="44"/>
  <c r="N22" i="13"/>
  <c r="H8" i="18"/>
  <c r="R18" i="13"/>
  <c r="AR19" i="13"/>
  <c r="N19" i="13"/>
  <c r="P14" i="11"/>
  <c r="P115" i="11" s="1"/>
  <c r="P121" i="11"/>
  <c r="T11" i="13"/>
  <c r="T14" i="13" s="1"/>
  <c r="R14" i="13"/>
  <c r="R218" i="13" s="1"/>
  <c r="R222" i="13" s="1"/>
  <c r="R21" i="13"/>
  <c r="R22" i="13" s="1"/>
  <c r="AC11" i="13"/>
  <c r="AE11" i="13" s="1"/>
  <c r="Q19" i="13"/>
  <c r="AU19" i="13"/>
  <c r="AS19" i="13"/>
  <c r="O19" i="13"/>
  <c r="J19" i="13"/>
  <c r="AQ19" i="13"/>
  <c r="J22" i="13"/>
  <c r="F8" i="44"/>
  <c r="F8" i="18"/>
  <c r="J14" i="11"/>
  <c r="J121" i="11"/>
  <c r="I19" i="13"/>
  <c r="AP19" i="13"/>
  <c r="K18" i="13"/>
  <c r="E8" i="18"/>
  <c r="I22" i="13"/>
  <c r="E8" i="44"/>
  <c r="K14" i="13"/>
  <c r="K21" i="13"/>
  <c r="K22" i="13" s="1"/>
  <c r="M12" i="13"/>
  <c r="M14" i="13" s="1"/>
  <c r="AC12" i="13"/>
  <c r="K12" i="11"/>
  <c r="I14" i="11"/>
  <c r="I121" i="11"/>
  <c r="V124" i="11"/>
  <c r="V21" i="11"/>
  <c r="P183" i="18"/>
  <c r="P177" i="44"/>
  <c r="X33" i="14"/>
  <c r="X37" i="14"/>
  <c r="V33" i="14"/>
  <c r="N183" i="18"/>
  <c r="N177" i="44"/>
  <c r="V37" i="14"/>
  <c r="Y21" i="11"/>
  <c r="Y124" i="11"/>
  <c r="U21" i="11"/>
  <c r="U124" i="11"/>
  <c r="Z16" i="11"/>
  <c r="X124" i="11"/>
  <c r="X21" i="11"/>
  <c r="AB24" i="14"/>
  <c r="AB29" i="14" s="1"/>
  <c r="Z29" i="14"/>
  <c r="Q177" i="44"/>
  <c r="Q183" i="18"/>
  <c r="Y33" i="14"/>
  <c r="Y37" i="14"/>
  <c r="Z36" i="14"/>
  <c r="AB36" i="14" s="1"/>
  <c r="U33" i="14"/>
  <c r="M183" i="18"/>
  <c r="U37" i="14"/>
  <c r="M177" i="44"/>
  <c r="W21" i="11"/>
  <c r="W124" i="11"/>
  <c r="W33" i="14"/>
  <c r="O183" i="18"/>
  <c r="O177" i="44"/>
  <c r="W37" i="14"/>
  <c r="K183" i="18"/>
  <c r="Q33" i="14"/>
  <c r="K177" i="44"/>
  <c r="Q37" i="14"/>
  <c r="O33" i="14"/>
  <c r="I183" i="18"/>
  <c r="I177" i="44"/>
  <c r="O37" i="14"/>
  <c r="R29" i="14"/>
  <c r="T26" i="14"/>
  <c r="T29" i="14" s="1"/>
  <c r="J177" i="44"/>
  <c r="J183" i="18"/>
  <c r="P37" i="14"/>
  <c r="P33" i="14"/>
  <c r="Q21" i="11"/>
  <c r="Q124" i="11"/>
  <c r="N37" i="14"/>
  <c r="H177" i="44"/>
  <c r="N33" i="14"/>
  <c r="H183" i="18"/>
  <c r="R36" i="14"/>
  <c r="N21" i="11"/>
  <c r="R16" i="11"/>
  <c r="N124" i="11"/>
  <c r="O124" i="11"/>
  <c r="M26" i="14"/>
  <c r="AC26" i="14"/>
  <c r="AE26" i="14" s="1"/>
  <c r="M18" i="11"/>
  <c r="AC18" i="11"/>
  <c r="I124" i="11"/>
  <c r="I21" i="11"/>
  <c r="J21" i="11"/>
  <c r="J124" i="11"/>
  <c r="AC28" i="14"/>
  <c r="AE28" i="14" s="1"/>
  <c r="M28" i="14"/>
  <c r="M20" i="11"/>
  <c r="AC20" i="11"/>
  <c r="F183" i="18"/>
  <c r="J33" i="14"/>
  <c r="F177" i="44"/>
  <c r="J37" i="14"/>
  <c r="M24" i="14"/>
  <c r="K29" i="14"/>
  <c r="AC24" i="14"/>
  <c r="AC27" i="14"/>
  <c r="AE27" i="14" s="1"/>
  <c r="M27" i="14"/>
  <c r="K16" i="11"/>
  <c r="H21" i="11"/>
  <c r="H124" i="11"/>
  <c r="M25" i="14"/>
  <c r="AC25" i="14"/>
  <c r="AE25" i="14" s="1"/>
  <c r="AC19" i="11"/>
  <c r="M19" i="11"/>
  <c r="M17" i="11"/>
  <c r="AC17" i="11"/>
  <c r="E183" i="18"/>
  <c r="I37" i="14"/>
  <c r="I33" i="14"/>
  <c r="E177" i="44"/>
  <c r="D183" i="18"/>
  <c r="K36" i="14"/>
  <c r="D177" i="44"/>
  <c r="H33" i="14"/>
  <c r="H37" i="14"/>
  <c r="BJ81" i="13" l="1"/>
  <c r="BJ83" i="13" s="1"/>
  <c r="BM81" i="13"/>
  <c r="BM83" i="13" s="1"/>
  <c r="BN81" i="13"/>
  <c r="BN83" i="13" s="1"/>
  <c r="BL81" i="13"/>
  <c r="BL83" i="13" s="1"/>
  <c r="BK81" i="13"/>
  <c r="BK83" i="13" s="1"/>
  <c r="BI81" i="13"/>
  <c r="BI83" i="13" s="1"/>
  <c r="X115" i="11"/>
  <c r="N115" i="11"/>
  <c r="Q115" i="11"/>
  <c r="U115" i="11"/>
  <c r="I115" i="11"/>
  <c r="T218" i="13"/>
  <c r="AS220" i="13"/>
  <c r="AU220" i="13"/>
  <c r="AT220" i="13"/>
  <c r="AQ220" i="13"/>
  <c r="AP220" i="13"/>
  <c r="AR220" i="13"/>
  <c r="N226" i="13" s="1"/>
  <c r="J115" i="11"/>
  <c r="H115" i="11"/>
  <c r="P125" i="11"/>
  <c r="I14" i="21"/>
  <c r="I100" i="21" s="1"/>
  <c r="J22" i="17"/>
  <c r="J25" i="17" s="1"/>
  <c r="K218" i="14"/>
  <c r="K219" i="14" s="1"/>
  <c r="R218" i="14"/>
  <c r="R219" i="14" s="1"/>
  <c r="AC18" i="14"/>
  <c r="R19" i="14"/>
  <c r="K19" i="13"/>
  <c r="Z19" i="14"/>
  <c r="Q166" i="44"/>
  <c r="Q164" i="44"/>
  <c r="O172" i="18"/>
  <c r="O170" i="18"/>
  <c r="Q172" i="18"/>
  <c r="Q170" i="18"/>
  <c r="AB11" i="11"/>
  <c r="Z14" i="11"/>
  <c r="Z121" i="11"/>
  <c r="Z122" i="11" s="1"/>
  <c r="N166" i="44"/>
  <c r="N164" i="44"/>
  <c r="P172" i="18"/>
  <c r="P170" i="18"/>
  <c r="P7" i="17"/>
  <c r="X122" i="11"/>
  <c r="N4" i="21"/>
  <c r="P7" i="45"/>
  <c r="N172" i="18"/>
  <c r="N170" i="18"/>
  <c r="M7" i="45"/>
  <c r="M7" i="17"/>
  <c r="K4" i="21"/>
  <c r="U122" i="11"/>
  <c r="P166" i="44"/>
  <c r="P164" i="44"/>
  <c r="M164" i="44"/>
  <c r="R163" i="44"/>
  <c r="M166" i="44"/>
  <c r="Q7" i="45"/>
  <c r="O4" i="21"/>
  <c r="Q7" i="17"/>
  <c r="Y122" i="11"/>
  <c r="AB21" i="14"/>
  <c r="AB22" i="14" s="1"/>
  <c r="AB14" i="14"/>
  <c r="M170" i="18"/>
  <c r="R169" i="18"/>
  <c r="M172" i="18"/>
  <c r="O7" i="45"/>
  <c r="W122" i="11"/>
  <c r="M4" i="21"/>
  <c r="O7" i="17"/>
  <c r="V122" i="11"/>
  <c r="L4" i="21"/>
  <c r="N7" i="17"/>
  <c r="N7" i="45"/>
  <c r="O166" i="44"/>
  <c r="O164" i="44"/>
  <c r="T21" i="14"/>
  <c r="T22" i="14" s="1"/>
  <c r="T14" i="14"/>
  <c r="T218" i="14" s="1"/>
  <c r="K166" i="44"/>
  <c r="K164" i="44"/>
  <c r="I172" i="18"/>
  <c r="I170" i="18"/>
  <c r="J166" i="44"/>
  <c r="J164" i="44"/>
  <c r="L169" i="18"/>
  <c r="H172" i="18"/>
  <c r="H170" i="18"/>
  <c r="I166" i="44"/>
  <c r="I164" i="44"/>
  <c r="J172" i="18"/>
  <c r="J170" i="18"/>
  <c r="H164" i="44"/>
  <c r="L163" i="44"/>
  <c r="H166" i="44"/>
  <c r="K172" i="18"/>
  <c r="K170" i="18"/>
  <c r="K19" i="14"/>
  <c r="H122" i="11"/>
  <c r="D4" i="21"/>
  <c r="D7" i="17"/>
  <c r="D7" i="45"/>
  <c r="E172" i="18"/>
  <c r="E170" i="18"/>
  <c r="G163" i="44"/>
  <c r="D164" i="44"/>
  <c r="D166" i="44"/>
  <c r="G169" i="18"/>
  <c r="D172" i="18"/>
  <c r="D170" i="18"/>
  <c r="E166" i="44"/>
  <c r="E164" i="44"/>
  <c r="AC14" i="14"/>
  <c r="AC21" i="14"/>
  <c r="AC22" i="14" s="1"/>
  <c r="AE11" i="14"/>
  <c r="F166" i="44"/>
  <c r="F164" i="44"/>
  <c r="F170" i="18"/>
  <c r="F172" i="18"/>
  <c r="M14" i="14"/>
  <c r="M21" i="14"/>
  <c r="M22" i="14" s="1"/>
  <c r="R19" i="13"/>
  <c r="H4" i="21"/>
  <c r="I7" i="17"/>
  <c r="O122" i="11"/>
  <c r="I7" i="45"/>
  <c r="J9" i="44"/>
  <c r="J11" i="44"/>
  <c r="J9" i="18"/>
  <c r="J11" i="18"/>
  <c r="R219" i="13"/>
  <c r="T11" i="11"/>
  <c r="R121" i="11"/>
  <c r="R122" i="11" s="1"/>
  <c r="R14" i="11"/>
  <c r="AC11" i="11"/>
  <c r="H7" i="45"/>
  <c r="N122" i="11"/>
  <c r="H7" i="17"/>
  <c r="G4" i="21"/>
  <c r="K7" i="17"/>
  <c r="J4" i="21"/>
  <c r="K7" i="45"/>
  <c r="Q122" i="11"/>
  <c r="J7" i="45"/>
  <c r="P122" i="11"/>
  <c r="J7" i="17"/>
  <c r="I4" i="21"/>
  <c r="L8" i="18"/>
  <c r="H9" i="18"/>
  <c r="H137" i="18" s="1"/>
  <c r="H11" i="18"/>
  <c r="K9" i="18"/>
  <c r="K11" i="18"/>
  <c r="I11" i="44"/>
  <c r="I9" i="44"/>
  <c r="AC18" i="13"/>
  <c r="AC19" i="13" s="1"/>
  <c r="H9" i="44"/>
  <c r="H138" i="44" s="1"/>
  <c r="H11" i="44"/>
  <c r="L8" i="44"/>
  <c r="K9" i="44"/>
  <c r="K11" i="44"/>
  <c r="I9" i="18"/>
  <c r="I11" i="18"/>
  <c r="I122" i="11"/>
  <c r="E4" i="21"/>
  <c r="E7" i="45"/>
  <c r="E7" i="17"/>
  <c r="E11" i="44"/>
  <c r="G8" i="44"/>
  <c r="E9" i="44"/>
  <c r="E138" i="44" s="1"/>
  <c r="F7" i="45"/>
  <c r="J122" i="11"/>
  <c r="F7" i="17"/>
  <c r="F4" i="21"/>
  <c r="M12" i="11"/>
  <c r="AC12" i="11"/>
  <c r="K14" i="11"/>
  <c r="K121" i="11"/>
  <c r="K122" i="11" s="1"/>
  <c r="E11" i="18"/>
  <c r="G8" i="18"/>
  <c r="E9" i="18"/>
  <c r="E137" i="18" s="1"/>
  <c r="F11" i="18"/>
  <c r="F9" i="18"/>
  <c r="F11" i="44"/>
  <c r="F9" i="44"/>
  <c r="AE12" i="13"/>
  <c r="AE14" i="13" s="1"/>
  <c r="AC21" i="13"/>
  <c r="AC22" i="13" s="1"/>
  <c r="AC14" i="13"/>
  <c r="Z37" i="14"/>
  <c r="AB37" i="14" s="1"/>
  <c r="O188" i="18"/>
  <c r="O186" i="18"/>
  <c r="P22" i="45"/>
  <c r="N14" i="21"/>
  <c r="P22" i="17"/>
  <c r="X125" i="11"/>
  <c r="N188" i="18"/>
  <c r="N186" i="18"/>
  <c r="AX35" i="14"/>
  <c r="W34" i="14"/>
  <c r="AB16" i="11"/>
  <c r="Z21" i="11"/>
  <c r="Z124" i="11"/>
  <c r="Z125" i="11" s="1"/>
  <c r="V34" i="14"/>
  <c r="AW35" i="14"/>
  <c r="M14" i="21"/>
  <c r="O22" i="17"/>
  <c r="O22" i="45"/>
  <c r="W125" i="11"/>
  <c r="Y34" i="14"/>
  <c r="AZ35" i="14"/>
  <c r="M22" i="17"/>
  <c r="U125" i="11"/>
  <c r="M22" i="45"/>
  <c r="K14" i="21"/>
  <c r="Q188" i="18"/>
  <c r="Q186" i="18"/>
  <c r="X34" i="14"/>
  <c r="AY35" i="14"/>
  <c r="R177" i="44"/>
  <c r="M182" i="44"/>
  <c r="M180" i="44"/>
  <c r="Q182" i="44"/>
  <c r="Q180" i="44"/>
  <c r="Y125" i="11"/>
  <c r="O14" i="21"/>
  <c r="Q22" i="45"/>
  <c r="Q22" i="17"/>
  <c r="P182" i="44"/>
  <c r="P180" i="44"/>
  <c r="P188" i="18"/>
  <c r="P186" i="18"/>
  <c r="R183" i="18"/>
  <c r="M188" i="18"/>
  <c r="M186" i="18"/>
  <c r="M304" i="18" s="1"/>
  <c r="O182" i="44"/>
  <c r="O180" i="44"/>
  <c r="Z33" i="14"/>
  <c r="AV35" i="14"/>
  <c r="U34" i="14"/>
  <c r="N182" i="44"/>
  <c r="N180" i="44"/>
  <c r="N22" i="45"/>
  <c r="N22" i="17"/>
  <c r="L14" i="21"/>
  <c r="V125" i="11"/>
  <c r="H188" i="18"/>
  <c r="H186" i="18"/>
  <c r="L183" i="18"/>
  <c r="J186" i="18"/>
  <c r="J188" i="18"/>
  <c r="N34" i="14"/>
  <c r="AR35" i="14"/>
  <c r="J182" i="44"/>
  <c r="J180" i="44"/>
  <c r="I180" i="44"/>
  <c r="I182" i="44"/>
  <c r="H180" i="44"/>
  <c r="H182" i="44"/>
  <c r="L177" i="44"/>
  <c r="I186" i="18"/>
  <c r="I188" i="18"/>
  <c r="I22" i="17"/>
  <c r="H14" i="21"/>
  <c r="O125" i="11"/>
  <c r="I22" i="45"/>
  <c r="J25" i="45"/>
  <c r="J27" i="45"/>
  <c r="O34" i="14"/>
  <c r="AS35" i="14"/>
  <c r="G14" i="21"/>
  <c r="N125" i="11"/>
  <c r="H22" i="17"/>
  <c r="H22" i="45"/>
  <c r="K22" i="45"/>
  <c r="Q125" i="11"/>
  <c r="K22" i="17"/>
  <c r="J14" i="21"/>
  <c r="T16" i="11"/>
  <c r="R21" i="11"/>
  <c r="R124" i="11"/>
  <c r="R125" i="11" s="1"/>
  <c r="K182" i="44"/>
  <c r="K180" i="44"/>
  <c r="K299" i="44" s="1"/>
  <c r="R33" i="14"/>
  <c r="AT35" i="14"/>
  <c r="P34" i="14"/>
  <c r="Q34" i="14"/>
  <c r="AU35" i="14"/>
  <c r="R37" i="14"/>
  <c r="T37" i="14" s="1"/>
  <c r="T36" i="14"/>
  <c r="K188" i="18"/>
  <c r="K186" i="18"/>
  <c r="M29" i="14"/>
  <c r="D22" i="17"/>
  <c r="D22" i="45"/>
  <c r="D14" i="21"/>
  <c r="H125" i="11"/>
  <c r="F14" i="21"/>
  <c r="F22" i="17"/>
  <c r="F22" i="45"/>
  <c r="J125" i="11"/>
  <c r="E186" i="18"/>
  <c r="E188" i="18"/>
  <c r="F182" i="44"/>
  <c r="F180" i="44"/>
  <c r="K33" i="14"/>
  <c r="H34" i="14"/>
  <c r="AO35" i="14"/>
  <c r="AT17" i="11"/>
  <c r="AE17" i="11"/>
  <c r="M16" i="11"/>
  <c r="AC16" i="11"/>
  <c r="K21" i="11"/>
  <c r="K124" i="11"/>
  <c r="K125" i="11" s="1"/>
  <c r="J34" i="14"/>
  <c r="AQ35" i="14"/>
  <c r="D182" i="44"/>
  <c r="G177" i="44"/>
  <c r="D180" i="44"/>
  <c r="F188" i="18"/>
  <c r="F186" i="18"/>
  <c r="I125" i="11"/>
  <c r="E14" i="21"/>
  <c r="E22" i="45"/>
  <c r="E22" i="17"/>
  <c r="K37" i="14"/>
  <c r="M36" i="14"/>
  <c r="AC36" i="14"/>
  <c r="AE36" i="14" s="1"/>
  <c r="AT20" i="11"/>
  <c r="AE20" i="11"/>
  <c r="AE18" i="11"/>
  <c r="AT18" i="11"/>
  <c r="G183" i="18"/>
  <c r="D188" i="18"/>
  <c r="D186" i="18"/>
  <c r="AE19" i="11"/>
  <c r="AT19" i="11"/>
  <c r="AE24" i="14"/>
  <c r="AE29" i="14" s="1"/>
  <c r="AC29" i="14"/>
  <c r="E180" i="44"/>
  <c r="E182" i="44"/>
  <c r="I34" i="14"/>
  <c r="AP35" i="14"/>
  <c r="Q226" i="13" l="1"/>
  <c r="Q230" i="14" s="1"/>
  <c r="O226" i="13"/>
  <c r="O230" i="14" s="1"/>
  <c r="I226" i="13"/>
  <c r="I230" i="14" s="1"/>
  <c r="J226" i="13"/>
  <c r="J230" i="14" s="1"/>
  <c r="P226" i="13"/>
  <c r="P230" i="14" s="1"/>
  <c r="T207" i="13"/>
  <c r="T210" i="13" s="1"/>
  <c r="T222" i="13"/>
  <c r="K304" i="18"/>
  <c r="K305" i="18" s="1"/>
  <c r="J304" i="18"/>
  <c r="J305" i="18" s="1"/>
  <c r="D304" i="18"/>
  <c r="I157" i="11"/>
  <c r="J27" i="17"/>
  <c r="J32" i="17" s="1"/>
  <c r="P157" i="11"/>
  <c r="R115" i="11"/>
  <c r="F304" i="18"/>
  <c r="F305" i="18" s="1"/>
  <c r="P299" i="44"/>
  <c r="P300" i="44" s="1"/>
  <c r="Q157" i="11"/>
  <c r="N157" i="11"/>
  <c r="X157" i="11"/>
  <c r="I137" i="18"/>
  <c r="I138" i="18" s="1"/>
  <c r="J137" i="18"/>
  <c r="J138" i="18" s="1"/>
  <c r="K137" i="18"/>
  <c r="K138" i="18" s="1"/>
  <c r="F137" i="18"/>
  <c r="F138" i="18" s="1"/>
  <c r="N230" i="14"/>
  <c r="AY223" i="14"/>
  <c r="X228" i="14" s="1"/>
  <c r="X232" i="14" s="1"/>
  <c r="AT223" i="14"/>
  <c r="P228" i="14" s="1"/>
  <c r="AO223" i="14"/>
  <c r="H228" i="14" s="1"/>
  <c r="AS223" i="14"/>
  <c r="O228" i="14" s="1"/>
  <c r="AV223" i="14"/>
  <c r="U228" i="14" s="1"/>
  <c r="AP223" i="14"/>
  <c r="I228" i="14" s="1"/>
  <c r="AQ223" i="14"/>
  <c r="J228" i="14" s="1"/>
  <c r="I17" i="21"/>
  <c r="AR223" i="14"/>
  <c r="N228" i="14" s="1"/>
  <c r="AU223" i="14"/>
  <c r="Q228" i="14" s="1"/>
  <c r="M299" i="44"/>
  <c r="E304" i="18"/>
  <c r="H304" i="18"/>
  <c r="F299" i="44"/>
  <c r="F300" i="44" s="1"/>
  <c r="U157" i="11"/>
  <c r="R157" i="11"/>
  <c r="O157" i="11"/>
  <c r="H299" i="44"/>
  <c r="J157" i="11"/>
  <c r="J299" i="44"/>
  <c r="P304" i="18"/>
  <c r="P305" i="18" s="1"/>
  <c r="I304" i="18"/>
  <c r="I305" i="18" s="1"/>
  <c r="H157" i="11"/>
  <c r="I299" i="44"/>
  <c r="M218" i="14"/>
  <c r="D299" i="44"/>
  <c r="F138" i="44"/>
  <c r="F139" i="44" s="1"/>
  <c r="E299" i="44"/>
  <c r="E300" i="44" s="1"/>
  <c r="I138" i="44"/>
  <c r="K138" i="44"/>
  <c r="K139" i="44" s="1"/>
  <c r="J138" i="44"/>
  <c r="J139" i="44" s="1"/>
  <c r="S183" i="18"/>
  <c r="S8" i="18"/>
  <c r="K300" i="44"/>
  <c r="AC19" i="14"/>
  <c r="O167" i="44"/>
  <c r="O169" i="44"/>
  <c r="O168" i="44"/>
  <c r="O8" i="45"/>
  <c r="O10" i="45"/>
  <c r="O5" i="21"/>
  <c r="O90" i="21"/>
  <c r="K90" i="21"/>
  <c r="K5" i="21"/>
  <c r="R4" i="21"/>
  <c r="R5" i="21" s="1"/>
  <c r="P8" i="17"/>
  <c r="P10" i="17"/>
  <c r="N8" i="45"/>
  <c r="N10" i="45"/>
  <c r="M175" i="18"/>
  <c r="M173" i="18"/>
  <c r="M174" i="18"/>
  <c r="Q10" i="45"/>
  <c r="Q8" i="45"/>
  <c r="M10" i="17"/>
  <c r="R7" i="17"/>
  <c r="M8" i="17"/>
  <c r="N8" i="17"/>
  <c r="N10" i="17"/>
  <c r="R172" i="18"/>
  <c r="R170" i="18"/>
  <c r="M167" i="44"/>
  <c r="M169" i="44"/>
  <c r="M168" i="44"/>
  <c r="M10" i="45"/>
  <c r="R7" i="45"/>
  <c r="M8" i="45"/>
  <c r="P174" i="18"/>
  <c r="P173" i="18"/>
  <c r="P175" i="18"/>
  <c r="Q173" i="18"/>
  <c r="Q174" i="18"/>
  <c r="Q175" i="18"/>
  <c r="AB121" i="11"/>
  <c r="AB122" i="11" s="1"/>
  <c r="AB14" i="11"/>
  <c r="L5" i="21"/>
  <c r="L90" i="21"/>
  <c r="R166" i="44"/>
  <c r="R164" i="44"/>
  <c r="N175" i="18"/>
  <c r="N174" i="18"/>
  <c r="N173" i="18"/>
  <c r="N167" i="44"/>
  <c r="N168" i="44"/>
  <c r="N169" i="44"/>
  <c r="O173" i="18"/>
  <c r="O174" i="18"/>
  <c r="O175" i="18"/>
  <c r="Q8" i="17"/>
  <c r="Q10" i="17"/>
  <c r="O8" i="17"/>
  <c r="O10" i="17"/>
  <c r="P8" i="45"/>
  <c r="P10" i="45"/>
  <c r="M5" i="21"/>
  <c r="M90" i="21"/>
  <c r="P168" i="44"/>
  <c r="P169" i="44"/>
  <c r="P167" i="44"/>
  <c r="N90" i="21"/>
  <c r="N5" i="21"/>
  <c r="Q167" i="44"/>
  <c r="Q169" i="44"/>
  <c r="Q168" i="44"/>
  <c r="J169" i="44"/>
  <c r="J168" i="44"/>
  <c r="J167" i="44"/>
  <c r="J173" i="18"/>
  <c r="J175" i="18"/>
  <c r="J174" i="18"/>
  <c r="I175" i="18"/>
  <c r="I174" i="18"/>
  <c r="I173" i="18"/>
  <c r="K173" i="18"/>
  <c r="K175" i="18"/>
  <c r="K174" i="18"/>
  <c r="I168" i="44"/>
  <c r="I169" i="44"/>
  <c r="I167" i="44"/>
  <c r="K169" i="44"/>
  <c r="K168" i="44"/>
  <c r="K167" i="44"/>
  <c r="H167" i="44"/>
  <c r="H168" i="44"/>
  <c r="H169" i="44"/>
  <c r="H174" i="18"/>
  <c r="H175" i="18"/>
  <c r="H173" i="18"/>
  <c r="L166" i="44"/>
  <c r="L164" i="44"/>
  <c r="L170" i="18"/>
  <c r="L172" i="18"/>
  <c r="G166" i="44"/>
  <c r="G164" i="44"/>
  <c r="S163" i="44"/>
  <c r="F173" i="18"/>
  <c r="F175" i="18"/>
  <c r="F174" i="18"/>
  <c r="E167" i="44"/>
  <c r="E169" i="44"/>
  <c r="E168" i="44"/>
  <c r="E173" i="18"/>
  <c r="E175" i="18"/>
  <c r="E174" i="18"/>
  <c r="D8" i="45"/>
  <c r="D10" i="45"/>
  <c r="D175" i="18"/>
  <c r="D173" i="18"/>
  <c r="D174" i="18"/>
  <c r="D10" i="17"/>
  <c r="D8" i="17"/>
  <c r="F168" i="44"/>
  <c r="F167" i="44"/>
  <c r="F169" i="44"/>
  <c r="S169" i="18"/>
  <c r="G172" i="18"/>
  <c r="G170" i="18"/>
  <c r="D90" i="21"/>
  <c r="D5" i="21"/>
  <c r="AE21" i="14"/>
  <c r="AE22" i="14" s="1"/>
  <c r="AE14" i="14"/>
  <c r="D169" i="44"/>
  <c r="D168" i="44"/>
  <c r="D167" i="44"/>
  <c r="I13" i="44"/>
  <c r="I12" i="44"/>
  <c r="I14" i="44"/>
  <c r="J14" i="18"/>
  <c r="J13" i="18"/>
  <c r="J12" i="18"/>
  <c r="K13" i="44"/>
  <c r="K14" i="44"/>
  <c r="K12" i="44"/>
  <c r="K12" i="18"/>
  <c r="K13" i="18"/>
  <c r="K14" i="18"/>
  <c r="J10" i="45"/>
  <c r="J8" i="45"/>
  <c r="H8" i="45"/>
  <c r="L7" i="45"/>
  <c r="H10" i="45"/>
  <c r="AE11" i="11"/>
  <c r="AT11" i="11"/>
  <c r="J13" i="44"/>
  <c r="J12" i="44"/>
  <c r="J14" i="44"/>
  <c r="H12" i="18"/>
  <c r="H14" i="18"/>
  <c r="L11" i="18"/>
  <c r="H13" i="18"/>
  <c r="K10" i="45"/>
  <c r="K8" i="45"/>
  <c r="H12" i="44"/>
  <c r="H13" i="44"/>
  <c r="H14" i="44"/>
  <c r="L11" i="44"/>
  <c r="L9" i="18"/>
  <c r="H138" i="18"/>
  <c r="J90" i="21"/>
  <c r="J5" i="21"/>
  <c r="I10" i="45"/>
  <c r="I8" i="45"/>
  <c r="L9" i="44"/>
  <c r="L138" i="44" s="1"/>
  <c r="H139" i="44"/>
  <c r="K8" i="17"/>
  <c r="K10" i="17"/>
  <c r="T121" i="11"/>
  <c r="T122" i="11" s="1"/>
  <c r="T14" i="11"/>
  <c r="S8" i="44"/>
  <c r="I5" i="21"/>
  <c r="I90" i="21"/>
  <c r="G90" i="21"/>
  <c r="Q4" i="21"/>
  <c r="Q5" i="21" s="1"/>
  <c r="G5" i="21"/>
  <c r="I8" i="17"/>
  <c r="I10" i="17"/>
  <c r="I13" i="18"/>
  <c r="I12" i="18"/>
  <c r="I14" i="18"/>
  <c r="J10" i="17"/>
  <c r="J8" i="17"/>
  <c r="H8" i="17"/>
  <c r="H10" i="17"/>
  <c r="L7" i="17"/>
  <c r="H5" i="21"/>
  <c r="H90" i="21"/>
  <c r="E13" i="18"/>
  <c r="G11" i="18"/>
  <c r="E14" i="18"/>
  <c r="E12" i="18"/>
  <c r="F10" i="45"/>
  <c r="F8" i="45"/>
  <c r="E139" i="44"/>
  <c r="G9" i="44"/>
  <c r="F14" i="44"/>
  <c r="F12" i="44"/>
  <c r="F13" i="44"/>
  <c r="AE12" i="11"/>
  <c r="AT12" i="11"/>
  <c r="AC121" i="11"/>
  <c r="AC122" i="11" s="1"/>
  <c r="AC14" i="11"/>
  <c r="E12" i="44"/>
  <c r="E14" i="44"/>
  <c r="E13" i="44"/>
  <c r="G11" i="44"/>
  <c r="M14" i="11"/>
  <c r="M121" i="11"/>
  <c r="M122" i="11" s="1"/>
  <c r="E10" i="17"/>
  <c r="G7" i="17"/>
  <c r="E8" i="17"/>
  <c r="F13" i="18"/>
  <c r="F14" i="18"/>
  <c r="F12" i="18"/>
  <c r="F90" i="21"/>
  <c r="F5" i="21"/>
  <c r="E8" i="45"/>
  <c r="E10" i="45"/>
  <c r="G7" i="45"/>
  <c r="E138" i="18"/>
  <c r="G9" i="18"/>
  <c r="F10" i="17"/>
  <c r="F8" i="17"/>
  <c r="P4" i="21"/>
  <c r="E5" i="21"/>
  <c r="E90" i="21"/>
  <c r="S177" i="44"/>
  <c r="Z34" i="14"/>
  <c r="R180" i="44"/>
  <c r="M25" i="45"/>
  <c r="M27" i="45"/>
  <c r="R22" i="45"/>
  <c r="R27" i="45" s="1"/>
  <c r="M100" i="21"/>
  <c r="M17" i="21"/>
  <c r="L100" i="21"/>
  <c r="L17" i="21"/>
  <c r="P187" i="44"/>
  <c r="P185" i="44"/>
  <c r="P186" i="44"/>
  <c r="R182" i="44"/>
  <c r="M187" i="44"/>
  <c r="M186" i="44"/>
  <c r="M185" i="44"/>
  <c r="N191" i="18"/>
  <c r="N192" i="18"/>
  <c r="N193" i="18"/>
  <c r="N25" i="17"/>
  <c r="N27" i="17"/>
  <c r="O185" i="44"/>
  <c r="O186" i="44"/>
  <c r="O187" i="44"/>
  <c r="Q25" i="17"/>
  <c r="Q27" i="17"/>
  <c r="R22" i="17"/>
  <c r="R27" i="17" s="1"/>
  <c r="M25" i="17"/>
  <c r="M27" i="17"/>
  <c r="N25" i="45"/>
  <c r="N27" i="45"/>
  <c r="R186" i="18"/>
  <c r="Q25" i="45"/>
  <c r="Q27" i="45"/>
  <c r="P25" i="17"/>
  <c r="P27" i="17"/>
  <c r="R188" i="18"/>
  <c r="M192" i="18"/>
  <c r="M193" i="18"/>
  <c r="M191" i="18"/>
  <c r="O17" i="21"/>
  <c r="O100" i="21"/>
  <c r="N100" i="21"/>
  <c r="N17" i="21"/>
  <c r="N187" i="44"/>
  <c r="N186" i="44"/>
  <c r="N185" i="44"/>
  <c r="AB21" i="11"/>
  <c r="AB124" i="11"/>
  <c r="AB125" i="11" s="1"/>
  <c r="P27" i="45"/>
  <c r="P25" i="45"/>
  <c r="Q193" i="18"/>
  <c r="Q191" i="18"/>
  <c r="Q192" i="18"/>
  <c r="O25" i="45"/>
  <c r="O27" i="45"/>
  <c r="P193" i="18"/>
  <c r="P192" i="18"/>
  <c r="P191" i="18"/>
  <c r="Q185" i="44"/>
  <c r="Q187" i="44"/>
  <c r="Q186" i="44"/>
  <c r="R14" i="21"/>
  <c r="R17" i="21" s="1"/>
  <c r="K17" i="21"/>
  <c r="K100" i="21"/>
  <c r="O25" i="17"/>
  <c r="O27" i="17"/>
  <c r="O192" i="18"/>
  <c r="O193" i="18"/>
  <c r="O191" i="18"/>
  <c r="R34" i="14"/>
  <c r="AC33" i="14"/>
  <c r="K27" i="45"/>
  <c r="K25" i="45"/>
  <c r="J31" i="45"/>
  <c r="J32" i="45"/>
  <c r="J30" i="45"/>
  <c r="I143" i="21"/>
  <c r="I146" i="21" s="1"/>
  <c r="I103" i="21"/>
  <c r="H25" i="45"/>
  <c r="H27" i="45"/>
  <c r="L22" i="45"/>
  <c r="L27" i="45" s="1"/>
  <c r="I25" i="45"/>
  <c r="I27" i="45"/>
  <c r="H25" i="17"/>
  <c r="H27" i="17"/>
  <c r="L22" i="17"/>
  <c r="L27" i="17" s="1"/>
  <c r="H186" i="44"/>
  <c r="H185" i="44"/>
  <c r="H187" i="44"/>
  <c r="L182" i="44"/>
  <c r="J191" i="18"/>
  <c r="J192" i="18"/>
  <c r="J193" i="18"/>
  <c r="K187" i="44"/>
  <c r="K185" i="44"/>
  <c r="K186" i="44"/>
  <c r="J185" i="44"/>
  <c r="J186" i="44"/>
  <c r="J187" i="44"/>
  <c r="H100" i="21"/>
  <c r="H17" i="21"/>
  <c r="L180" i="44"/>
  <c r="T21" i="11"/>
  <c r="T124" i="11"/>
  <c r="T125" i="11" s="1"/>
  <c r="G100" i="21"/>
  <c r="G17" i="21"/>
  <c r="Q14" i="21"/>
  <c r="Q17" i="21" s="1"/>
  <c r="I25" i="17"/>
  <c r="I27" i="17"/>
  <c r="I186" i="44"/>
  <c r="I185" i="44"/>
  <c r="I187" i="44"/>
  <c r="J100" i="21"/>
  <c r="J17" i="21"/>
  <c r="I193" i="18"/>
  <c r="I192" i="18"/>
  <c r="I191" i="18"/>
  <c r="L186" i="18"/>
  <c r="K192" i="18"/>
  <c r="K193" i="18"/>
  <c r="K191" i="18"/>
  <c r="K25" i="17"/>
  <c r="K27" i="17"/>
  <c r="H192" i="18"/>
  <c r="H191" i="18"/>
  <c r="H193" i="18"/>
  <c r="L188" i="18"/>
  <c r="K34" i="14"/>
  <c r="E27" i="45"/>
  <c r="E25" i="45"/>
  <c r="F27" i="45"/>
  <c r="F25" i="45"/>
  <c r="E17" i="21"/>
  <c r="E100" i="21"/>
  <c r="F25" i="17"/>
  <c r="F27" i="17"/>
  <c r="F17" i="21"/>
  <c r="F100" i="21"/>
  <c r="D185" i="44"/>
  <c r="D186" i="44"/>
  <c r="G182" i="44"/>
  <c r="D187" i="44"/>
  <c r="F193" i="18"/>
  <c r="F191" i="18"/>
  <c r="F192" i="18"/>
  <c r="AT16" i="11"/>
  <c r="AE16" i="11"/>
  <c r="AC21" i="11"/>
  <c r="AC124" i="11"/>
  <c r="AC125" i="11" s="1"/>
  <c r="F185" i="44"/>
  <c r="F187" i="44"/>
  <c r="F186" i="44"/>
  <c r="P14" i="21"/>
  <c r="D17" i="21"/>
  <c r="D100" i="21"/>
  <c r="E27" i="17"/>
  <c r="E25" i="17"/>
  <c r="G186" i="18"/>
  <c r="G180" i="44"/>
  <c r="M21" i="11"/>
  <c r="M124" i="11"/>
  <c r="M125" i="11" s="1"/>
  <c r="E191" i="18"/>
  <c r="E192" i="18"/>
  <c r="E193" i="18"/>
  <c r="D25" i="45"/>
  <c r="D27" i="45"/>
  <c r="G22" i="45"/>
  <c r="E186" i="44"/>
  <c r="E187" i="44"/>
  <c r="E185" i="44"/>
  <c r="D193" i="18"/>
  <c r="G188" i="18"/>
  <c r="D192" i="18"/>
  <c r="D191" i="18"/>
  <c r="M37" i="14"/>
  <c r="AC37" i="14"/>
  <c r="AE37" i="14" s="1"/>
  <c r="G22" i="17"/>
  <c r="D27" i="17"/>
  <c r="D25" i="17"/>
  <c r="R226" i="13" l="1"/>
  <c r="J232" i="14"/>
  <c r="Q232" i="14"/>
  <c r="P232" i="14"/>
  <c r="R230" i="14"/>
  <c r="I232" i="14"/>
  <c r="O232" i="14"/>
  <c r="T115" i="11"/>
  <c r="J31" i="17"/>
  <c r="J30" i="17"/>
  <c r="I414" i="44"/>
  <c r="I416" i="44" s="1"/>
  <c r="H41" i="21"/>
  <c r="L299" i="44"/>
  <c r="G299" i="44"/>
  <c r="N41" i="21"/>
  <c r="E143" i="45"/>
  <c r="E144" i="45" s="1"/>
  <c r="F143" i="45"/>
  <c r="F144" i="45" s="1"/>
  <c r="K143" i="45"/>
  <c r="K144" i="45" s="1"/>
  <c r="P143" i="45"/>
  <c r="P144" i="45" s="1"/>
  <c r="H143" i="45"/>
  <c r="H144" i="45" s="1"/>
  <c r="M143" i="45"/>
  <c r="M144" i="45" s="1"/>
  <c r="I143" i="45"/>
  <c r="I144" i="45" s="1"/>
  <c r="D143" i="45"/>
  <c r="D144" i="45" s="1"/>
  <c r="G41" i="21"/>
  <c r="D41" i="21"/>
  <c r="T157" i="11"/>
  <c r="J41" i="21"/>
  <c r="F41" i="21"/>
  <c r="E41" i="21"/>
  <c r="J143" i="45"/>
  <c r="J144" i="45" s="1"/>
  <c r="J414" i="44"/>
  <c r="J416" i="44" s="1"/>
  <c r="L137" i="18"/>
  <c r="G304" i="18"/>
  <c r="L138" i="18"/>
  <c r="P419" i="18"/>
  <c r="P421" i="18" s="1"/>
  <c r="K41" i="21"/>
  <c r="Q41" i="21"/>
  <c r="I41" i="21"/>
  <c r="U232" i="14"/>
  <c r="H232" i="14"/>
  <c r="K228" i="14"/>
  <c r="R228" i="14"/>
  <c r="N232" i="14"/>
  <c r="E143" i="17"/>
  <c r="E144" i="17" s="1"/>
  <c r="I143" i="17"/>
  <c r="I144" i="17" s="1"/>
  <c r="D143" i="17"/>
  <c r="D144" i="17" s="1"/>
  <c r="F143" i="17"/>
  <c r="F144" i="17" s="1"/>
  <c r="H143" i="17"/>
  <c r="H144" i="17" s="1"/>
  <c r="M143" i="17"/>
  <c r="M144" i="17" s="1"/>
  <c r="L304" i="18"/>
  <c r="J143" i="17"/>
  <c r="J144" i="17" s="1"/>
  <c r="K143" i="17"/>
  <c r="K144" i="17" s="1"/>
  <c r="P143" i="17"/>
  <c r="P144" i="17" s="1"/>
  <c r="I139" i="44"/>
  <c r="L139" i="44" s="1"/>
  <c r="F414" i="44"/>
  <c r="F416" i="44" s="1"/>
  <c r="I419" i="18"/>
  <c r="I421" i="18" s="1"/>
  <c r="K414" i="44"/>
  <c r="K416" i="44" s="1"/>
  <c r="P414" i="44"/>
  <c r="P416" i="44" s="1"/>
  <c r="J419" i="18"/>
  <c r="J421" i="18" s="1"/>
  <c r="F419" i="18"/>
  <c r="F421" i="18" s="1"/>
  <c r="K419" i="18"/>
  <c r="K421" i="18" s="1"/>
  <c r="I300" i="44"/>
  <c r="J300" i="44"/>
  <c r="E419" i="18"/>
  <c r="E421" i="18" s="1"/>
  <c r="AC34" i="14"/>
  <c r="E305" i="18"/>
  <c r="M133" i="21"/>
  <c r="M134" i="21" s="1"/>
  <c r="M91" i="21"/>
  <c r="N14" i="17"/>
  <c r="N12" i="17"/>
  <c r="N11" i="17"/>
  <c r="K133" i="21"/>
  <c r="R90" i="21"/>
  <c r="R91" i="21" s="1"/>
  <c r="K91" i="21"/>
  <c r="R8" i="45"/>
  <c r="R10" i="45"/>
  <c r="O133" i="21"/>
  <c r="O134" i="21" s="1"/>
  <c r="O91" i="21"/>
  <c r="P14" i="45"/>
  <c r="P12" i="45"/>
  <c r="P11" i="45"/>
  <c r="M12" i="45"/>
  <c r="M11" i="45"/>
  <c r="M14" i="45"/>
  <c r="N11" i="45"/>
  <c r="N12" i="45"/>
  <c r="N14" i="45"/>
  <c r="R168" i="44"/>
  <c r="R167" i="44"/>
  <c r="R169" i="44"/>
  <c r="R10" i="17"/>
  <c r="R8" i="17"/>
  <c r="O11" i="45"/>
  <c r="O12" i="45"/>
  <c r="O14" i="45"/>
  <c r="N91" i="21"/>
  <c r="N133" i="21"/>
  <c r="N134" i="21" s="1"/>
  <c r="O14" i="17"/>
  <c r="O11" i="17"/>
  <c r="O12" i="17"/>
  <c r="L91" i="21"/>
  <c r="L133" i="21"/>
  <c r="L134" i="21" s="1"/>
  <c r="M14" i="17"/>
  <c r="M12" i="17"/>
  <c r="M11" i="17"/>
  <c r="P14" i="17"/>
  <c r="P12" i="17"/>
  <c r="P11" i="17"/>
  <c r="Q14" i="17"/>
  <c r="Q11" i="17"/>
  <c r="Q12" i="17"/>
  <c r="Q14" i="45"/>
  <c r="Q11" i="45"/>
  <c r="Q12" i="45"/>
  <c r="R174" i="18"/>
  <c r="R173" i="18"/>
  <c r="R175" i="18"/>
  <c r="L174" i="18"/>
  <c r="L173" i="18"/>
  <c r="L175" i="18"/>
  <c r="L169" i="44"/>
  <c r="L168" i="44"/>
  <c r="L167" i="44"/>
  <c r="S166" i="44"/>
  <c r="S164" i="44"/>
  <c r="D11" i="45"/>
  <c r="D12" i="45"/>
  <c r="D14" i="45"/>
  <c r="D133" i="21"/>
  <c r="D134" i="21" s="1"/>
  <c r="D91" i="21"/>
  <c r="D11" i="17"/>
  <c r="D14" i="17"/>
  <c r="D12" i="17"/>
  <c r="G167" i="44"/>
  <c r="G169" i="44"/>
  <c r="G168" i="44"/>
  <c r="S172" i="18"/>
  <c r="S170" i="18"/>
  <c r="G175" i="18"/>
  <c r="G174" i="18"/>
  <c r="G173" i="18"/>
  <c r="L12" i="44"/>
  <c r="L12" i="18"/>
  <c r="I12" i="45"/>
  <c r="I14" i="45"/>
  <c r="I11" i="45"/>
  <c r="H14" i="17"/>
  <c r="H11" i="17"/>
  <c r="H12" i="17"/>
  <c r="J91" i="21"/>
  <c r="J133" i="21"/>
  <c r="J134" i="21" s="1"/>
  <c r="K11" i="45"/>
  <c r="K14" i="45"/>
  <c r="K12" i="45"/>
  <c r="K11" i="17"/>
  <c r="K14" i="17"/>
  <c r="K12" i="17"/>
  <c r="L10" i="17"/>
  <c r="L8" i="17"/>
  <c r="L14" i="18"/>
  <c r="L13" i="18"/>
  <c r="H12" i="45"/>
  <c r="H14" i="45"/>
  <c r="H11" i="45"/>
  <c r="J12" i="45"/>
  <c r="J14" i="45"/>
  <c r="J11" i="45"/>
  <c r="I11" i="17"/>
  <c r="I14" i="17"/>
  <c r="I12" i="17"/>
  <c r="J12" i="17"/>
  <c r="J11" i="17"/>
  <c r="J14" i="17"/>
  <c r="Q90" i="21"/>
  <c r="Q91" i="21" s="1"/>
  <c r="G91" i="21"/>
  <c r="G133" i="21"/>
  <c r="L13" i="44"/>
  <c r="L14" i="44"/>
  <c r="L10" i="45"/>
  <c r="L8" i="45"/>
  <c r="I91" i="21"/>
  <c r="I127" i="21" s="1"/>
  <c r="I133" i="21"/>
  <c r="I134" i="21" s="1"/>
  <c r="H133" i="21"/>
  <c r="H134" i="21" s="1"/>
  <c r="H91" i="21"/>
  <c r="G12" i="18"/>
  <c r="G12" i="44"/>
  <c r="E414" i="44"/>
  <c r="E416" i="44" s="1"/>
  <c r="S7" i="45"/>
  <c r="G10" i="45"/>
  <c r="G8" i="45"/>
  <c r="S9" i="44"/>
  <c r="E91" i="21"/>
  <c r="E133" i="21"/>
  <c r="P90" i="21"/>
  <c r="E11" i="45"/>
  <c r="E12" i="45"/>
  <c r="E14" i="45"/>
  <c r="G10" i="17"/>
  <c r="S7" i="17"/>
  <c r="G8" i="17"/>
  <c r="E14" i="17"/>
  <c r="E12" i="17"/>
  <c r="E11" i="17"/>
  <c r="S4" i="21"/>
  <c r="S5" i="21" s="1"/>
  <c r="P5" i="21"/>
  <c r="F12" i="45"/>
  <c r="F14" i="45"/>
  <c r="F11" i="45"/>
  <c r="F133" i="21"/>
  <c r="F134" i="21" s="1"/>
  <c r="F91" i="21"/>
  <c r="AE121" i="11"/>
  <c r="AE122" i="11" s="1"/>
  <c r="AE14" i="11"/>
  <c r="F11" i="17"/>
  <c r="F14" i="17"/>
  <c r="F12" i="17"/>
  <c r="G14" i="44"/>
  <c r="S11" i="44"/>
  <c r="G13" i="44"/>
  <c r="S9" i="18"/>
  <c r="S11" i="18"/>
  <c r="G13" i="18"/>
  <c r="G14" i="18"/>
  <c r="R193" i="18"/>
  <c r="R192" i="18"/>
  <c r="R191" i="18"/>
  <c r="M419" i="18"/>
  <c r="M421" i="18" s="1"/>
  <c r="M305" i="18"/>
  <c r="R31" i="45"/>
  <c r="R30" i="45"/>
  <c r="R32" i="45"/>
  <c r="O32" i="45"/>
  <c r="O30" i="45"/>
  <c r="O31" i="45"/>
  <c r="P32" i="45"/>
  <c r="P30" i="45"/>
  <c r="P31" i="45"/>
  <c r="M30" i="45"/>
  <c r="M31" i="45"/>
  <c r="M32" i="45"/>
  <c r="Q32" i="17"/>
  <c r="Q31" i="17"/>
  <c r="Q30" i="17"/>
  <c r="R100" i="21"/>
  <c r="R103" i="21" s="1"/>
  <c r="K143" i="21"/>
  <c r="K103" i="21"/>
  <c r="N103" i="21"/>
  <c r="N143" i="21"/>
  <c r="N146" i="21" s="1"/>
  <c r="N31" i="45"/>
  <c r="N32" i="45"/>
  <c r="N30" i="45"/>
  <c r="R25" i="45"/>
  <c r="O143" i="21"/>
  <c r="O146" i="21" s="1"/>
  <c r="O103" i="21"/>
  <c r="P30" i="17"/>
  <c r="P31" i="17"/>
  <c r="P32" i="17"/>
  <c r="L103" i="21"/>
  <c r="L143" i="21"/>
  <c r="L146" i="21" s="1"/>
  <c r="M300" i="44"/>
  <c r="M414" i="44"/>
  <c r="M416" i="44" s="1"/>
  <c r="M103" i="21"/>
  <c r="M143" i="21"/>
  <c r="M146" i="21" s="1"/>
  <c r="M32" i="17"/>
  <c r="M30" i="17"/>
  <c r="M31" i="17"/>
  <c r="N32" i="17"/>
  <c r="N31" i="17"/>
  <c r="N30" i="17"/>
  <c r="R185" i="44"/>
  <c r="R187" i="44"/>
  <c r="R186" i="44"/>
  <c r="R25" i="17"/>
  <c r="O31" i="17"/>
  <c r="O32" i="17"/>
  <c r="O30" i="17"/>
  <c r="Q30" i="45"/>
  <c r="Q32" i="45"/>
  <c r="Q31" i="45"/>
  <c r="R32" i="17"/>
  <c r="R30" i="17"/>
  <c r="R31" i="17"/>
  <c r="L185" i="44"/>
  <c r="L187" i="44"/>
  <c r="L186" i="44"/>
  <c r="I32" i="17"/>
  <c r="I31" i="17"/>
  <c r="I30" i="17"/>
  <c r="I31" i="45"/>
  <c r="I30" i="45"/>
  <c r="I32" i="45"/>
  <c r="J143" i="21"/>
  <c r="J146" i="21" s="1"/>
  <c r="J103" i="21"/>
  <c r="H300" i="44"/>
  <c r="H414" i="44"/>
  <c r="H416" i="44" s="1"/>
  <c r="L30" i="17"/>
  <c r="L32" i="17"/>
  <c r="L31" i="17"/>
  <c r="L30" i="45"/>
  <c r="L32" i="45"/>
  <c r="L31" i="45"/>
  <c r="L191" i="18"/>
  <c r="L192" i="18"/>
  <c r="L193" i="18"/>
  <c r="K30" i="17"/>
  <c r="K32" i="17"/>
  <c r="K31" i="17"/>
  <c r="H305" i="18"/>
  <c r="L305" i="18" s="1"/>
  <c r="H419" i="18"/>
  <c r="H421" i="18" s="1"/>
  <c r="H30" i="17"/>
  <c r="H31" i="17"/>
  <c r="H32" i="17"/>
  <c r="H31" i="45"/>
  <c r="H30" i="45"/>
  <c r="H32" i="45"/>
  <c r="G143" i="21"/>
  <c r="G103" i="21"/>
  <c r="Q100" i="21"/>
  <c r="Q103" i="21" s="1"/>
  <c r="H143" i="21"/>
  <c r="H146" i="21" s="1"/>
  <c r="H103" i="21"/>
  <c r="L25" i="17"/>
  <c r="L25" i="45"/>
  <c r="K32" i="45"/>
  <c r="K31" i="45"/>
  <c r="K30" i="45"/>
  <c r="D32" i="17"/>
  <c r="D30" i="17"/>
  <c r="D31" i="17"/>
  <c r="G193" i="18"/>
  <c r="G191" i="18"/>
  <c r="S188" i="18"/>
  <c r="G192" i="18"/>
  <c r="D305" i="18"/>
  <c r="D419" i="18"/>
  <c r="D421" i="18" s="1"/>
  <c r="F103" i="21"/>
  <c r="F143" i="21"/>
  <c r="F146" i="21" s="1"/>
  <c r="F30" i="45"/>
  <c r="F31" i="45"/>
  <c r="F32" i="45"/>
  <c r="E30" i="17"/>
  <c r="E32" i="17"/>
  <c r="E31" i="17"/>
  <c r="F30" i="17"/>
  <c r="F31" i="17"/>
  <c r="F32" i="17"/>
  <c r="D103" i="21"/>
  <c r="D143" i="21"/>
  <c r="P100" i="21"/>
  <c r="AE124" i="11"/>
  <c r="AE125" i="11" s="1"/>
  <c r="AE21" i="11"/>
  <c r="E143" i="21"/>
  <c r="E146" i="21" s="1"/>
  <c r="E103" i="21"/>
  <c r="G27" i="45"/>
  <c r="S22" i="45"/>
  <c r="S27" i="45" s="1"/>
  <c r="S180" i="44"/>
  <c r="P17" i="21"/>
  <c r="S14" i="21"/>
  <c r="S17" i="21" s="1"/>
  <c r="G187" i="44"/>
  <c r="S182" i="44"/>
  <c r="G186" i="44"/>
  <c r="G185" i="44"/>
  <c r="E32" i="45"/>
  <c r="E30" i="45"/>
  <c r="E31" i="45"/>
  <c r="S22" i="17"/>
  <c r="S27" i="17" s="1"/>
  <c r="G27" i="17"/>
  <c r="D30" i="45"/>
  <c r="D31" i="45"/>
  <c r="D32" i="45"/>
  <c r="D300" i="44"/>
  <c r="G300" i="44" s="1"/>
  <c r="D414" i="44"/>
  <c r="D416" i="44" s="1"/>
  <c r="G25" i="17"/>
  <c r="G25" i="45"/>
  <c r="S186" i="18"/>
  <c r="R232" i="14" l="1"/>
  <c r="F170" i="21"/>
  <c r="J236" i="14" s="1"/>
  <c r="J240" i="14" s="1"/>
  <c r="N170" i="21"/>
  <c r="X236" i="14" s="1"/>
  <c r="X240" i="14" s="1"/>
  <c r="Q127" i="21"/>
  <c r="G127" i="21"/>
  <c r="N127" i="21"/>
  <c r="H127" i="21"/>
  <c r="D127" i="21"/>
  <c r="K127" i="21"/>
  <c r="H170" i="21"/>
  <c r="O236" i="14" s="1"/>
  <c r="O240" i="14" s="1"/>
  <c r="E127" i="21"/>
  <c r="L419" i="18"/>
  <c r="L421" i="18" s="1"/>
  <c r="L143" i="45"/>
  <c r="J170" i="21"/>
  <c r="Q236" i="14" s="1"/>
  <c r="Q240" i="14" s="1"/>
  <c r="I170" i="21"/>
  <c r="P236" i="14" s="1"/>
  <c r="P240" i="14" s="1"/>
  <c r="F127" i="21"/>
  <c r="J127" i="21"/>
  <c r="L143" i="17"/>
  <c r="S12" i="44"/>
  <c r="L414" i="44"/>
  <c r="L416" i="44" s="1"/>
  <c r="S12" i="18"/>
  <c r="T173" i="18" s="1"/>
  <c r="L300" i="44"/>
  <c r="G305" i="18"/>
  <c r="L144" i="17"/>
  <c r="L144" i="45"/>
  <c r="R11" i="45"/>
  <c r="R11" i="17"/>
  <c r="K134" i="21"/>
  <c r="R133" i="21"/>
  <c r="R134" i="21" s="1"/>
  <c r="R14" i="45"/>
  <c r="R12" i="45"/>
  <c r="R12" i="17"/>
  <c r="R14" i="17"/>
  <c r="S173" i="18"/>
  <c r="S174" i="18"/>
  <c r="S175" i="18"/>
  <c r="S169" i="44"/>
  <c r="S167" i="44"/>
  <c r="S168" i="44"/>
  <c r="L11" i="17"/>
  <c r="L11" i="45"/>
  <c r="L12" i="45"/>
  <c r="L14" i="45"/>
  <c r="L12" i="17"/>
  <c r="L14" i="17"/>
  <c r="Q133" i="21"/>
  <c r="Q134" i="21" s="1"/>
  <c r="G134" i="21"/>
  <c r="G11" i="17"/>
  <c r="G11" i="45"/>
  <c r="P91" i="21"/>
  <c r="S90" i="21"/>
  <c r="S91" i="21" s="1"/>
  <c r="S14" i="44"/>
  <c r="S13" i="44"/>
  <c r="E134" i="21"/>
  <c r="P133" i="21"/>
  <c r="S8" i="17"/>
  <c r="S10" i="17"/>
  <c r="G12" i="17"/>
  <c r="G14" i="17"/>
  <c r="S14" i="18"/>
  <c r="S13" i="18"/>
  <c r="G12" i="45"/>
  <c r="G14" i="45"/>
  <c r="S10" i="45"/>
  <c r="S8" i="45"/>
  <c r="R143" i="21"/>
  <c r="R146" i="21" s="1"/>
  <c r="K146" i="21"/>
  <c r="G146" i="21"/>
  <c r="Q143" i="21"/>
  <c r="Q146" i="21" s="1"/>
  <c r="S25" i="45"/>
  <c r="G32" i="45"/>
  <c r="G31" i="45"/>
  <c r="G30" i="45"/>
  <c r="D146" i="21"/>
  <c r="P143" i="21"/>
  <c r="S186" i="44"/>
  <c r="S187" i="44"/>
  <c r="S185" i="44"/>
  <c r="S193" i="18"/>
  <c r="S191" i="18"/>
  <c r="S192" i="18"/>
  <c r="G30" i="17"/>
  <c r="G31" i="17"/>
  <c r="G32" i="17"/>
  <c r="S25" i="17"/>
  <c r="S32" i="17"/>
  <c r="S30" i="17"/>
  <c r="S31" i="17"/>
  <c r="U27" i="17"/>
  <c r="S30" i="45"/>
  <c r="S32" i="45"/>
  <c r="S31" i="45"/>
  <c r="S100" i="21"/>
  <c r="S103" i="21" s="1"/>
  <c r="P103" i="21"/>
  <c r="K170" i="21" l="1"/>
  <c r="U236" i="14" s="1"/>
  <c r="U240" i="14" s="1"/>
  <c r="G170" i="21"/>
  <c r="N236" i="14" s="1"/>
  <c r="R236" i="14" s="1"/>
  <c r="D170" i="21"/>
  <c r="H236" i="14" s="1"/>
  <c r="H240" i="14" s="1"/>
  <c r="Q170" i="21"/>
  <c r="E170" i="21"/>
  <c r="I236" i="14" s="1"/>
  <c r="I240" i="14" s="1"/>
  <c r="S11" i="17"/>
  <c r="U2" i="44"/>
  <c r="S11" i="45"/>
  <c r="P134" i="21"/>
  <c r="S133" i="21"/>
  <c r="S134" i="21" s="1"/>
  <c r="S14" i="45"/>
  <c r="S12" i="45"/>
  <c r="S12" i="17"/>
  <c r="S14" i="17"/>
  <c r="P146" i="21"/>
  <c r="S143" i="21"/>
  <c r="S146" i="21" s="1"/>
  <c r="N240" i="14" l="1"/>
  <c r="R240" i="14" s="1"/>
  <c r="G101" i="13" l="1"/>
  <c r="G218" i="13" s="1"/>
  <c r="G222" i="13" s="1"/>
  <c r="K81" i="13"/>
  <c r="K101" i="13" s="1"/>
  <c r="K218" i="13" s="1"/>
  <c r="K222" i="13" s="1"/>
  <c r="G115" i="13"/>
  <c r="G121" i="13" s="1"/>
  <c r="G45" i="11"/>
  <c r="K45" i="11" s="1"/>
  <c r="C59" i="18" l="1"/>
  <c r="C65" i="18" s="1"/>
  <c r="C59" i="44"/>
  <c r="C66" i="44" s="1"/>
  <c r="C147" i="44" s="1"/>
  <c r="AC81" i="13"/>
  <c r="AE81" i="13" s="1"/>
  <c r="AE115" i="13" s="1"/>
  <c r="AE121" i="13" s="1"/>
  <c r="BG81" i="13"/>
  <c r="BG83" i="13" s="1"/>
  <c r="K219" i="13"/>
  <c r="AC45" i="11"/>
  <c r="K133" i="11"/>
  <c r="K139" i="11" s="1"/>
  <c r="K157" i="11" s="1"/>
  <c r="M45" i="11"/>
  <c r="K65" i="11"/>
  <c r="K115" i="11" s="1"/>
  <c r="G65" i="11"/>
  <c r="G115" i="11" s="1"/>
  <c r="G108" i="13"/>
  <c r="G230" i="13" s="1"/>
  <c r="K115" i="13"/>
  <c r="K121" i="13" s="1"/>
  <c r="M81" i="13"/>
  <c r="G133" i="11"/>
  <c r="G59" i="18" l="1"/>
  <c r="G65" i="18" s="1"/>
  <c r="G137" i="18" s="1"/>
  <c r="C66" i="18"/>
  <c r="C73" i="18" s="1"/>
  <c r="C137" i="18"/>
  <c r="C419" i="18" s="1"/>
  <c r="C421" i="18" s="1"/>
  <c r="AC101" i="13"/>
  <c r="AC115" i="13"/>
  <c r="AC121" i="13" s="1"/>
  <c r="AE101" i="13"/>
  <c r="AE218" i="13" s="1"/>
  <c r="C65" i="44"/>
  <c r="C138" i="44" s="1"/>
  <c r="C414" i="44" s="1"/>
  <c r="C416" i="44" s="1"/>
  <c r="G59" i="44"/>
  <c r="G114" i="13"/>
  <c r="K108" i="13"/>
  <c r="K114" i="13" s="1"/>
  <c r="G238" i="13"/>
  <c r="G241" i="13" s="1"/>
  <c r="AN114" i="13"/>
  <c r="AN220" i="13" s="1"/>
  <c r="G226" i="13" s="1"/>
  <c r="K226" i="13" s="1"/>
  <c r="AC226" i="13" s="1"/>
  <c r="M133" i="11"/>
  <c r="M139" i="11" s="1"/>
  <c r="M157" i="11" s="1"/>
  <c r="M65" i="11"/>
  <c r="M115" i="11" s="1"/>
  <c r="AE45" i="11"/>
  <c r="AC133" i="11"/>
  <c r="AC139" i="11" s="1"/>
  <c r="AT45" i="11"/>
  <c r="AC65" i="11"/>
  <c r="C73" i="44"/>
  <c r="C72" i="44"/>
  <c r="C74" i="44"/>
  <c r="M115" i="13"/>
  <c r="M121" i="13" s="1"/>
  <c r="M101" i="13"/>
  <c r="C65" i="45"/>
  <c r="C27" i="21"/>
  <c r="G139" i="11"/>
  <c r="G157" i="11" s="1"/>
  <c r="C65" i="17"/>
  <c r="C176" i="17" s="1"/>
  <c r="C72" i="18" l="1"/>
  <c r="G66" i="18"/>
  <c r="G72" i="18" s="1"/>
  <c r="S59" i="18"/>
  <c r="S66" i="18" s="1"/>
  <c r="S74" i="18" s="1"/>
  <c r="C74" i="18"/>
  <c r="C144" i="18"/>
  <c r="C154" i="18"/>
  <c r="AC218" i="13"/>
  <c r="AC222" i="13" s="1"/>
  <c r="C138" i="18"/>
  <c r="G138" i="18" s="1"/>
  <c r="S138" i="18" s="1"/>
  <c r="M218" i="13"/>
  <c r="S59" i="44"/>
  <c r="S66" i="44" s="1"/>
  <c r="G66" i="44"/>
  <c r="G65" i="44"/>
  <c r="G138" i="44" s="1"/>
  <c r="C139" i="44"/>
  <c r="G139" i="44" s="1"/>
  <c r="S139" i="44" s="1"/>
  <c r="S65" i="18"/>
  <c r="S137" i="18" s="1"/>
  <c r="AE133" i="11"/>
  <c r="AE139" i="11" s="1"/>
  <c r="AE65" i="11"/>
  <c r="C71" i="17"/>
  <c r="C72" i="17"/>
  <c r="C154" i="17" s="1"/>
  <c r="C179" i="17"/>
  <c r="G65" i="17"/>
  <c r="G176" i="17" s="1"/>
  <c r="G230" i="14"/>
  <c r="P27" i="21"/>
  <c r="C113" i="21"/>
  <c r="C33" i="21"/>
  <c r="C41" i="21" s="1"/>
  <c r="C72" i="45"/>
  <c r="C71" i="45"/>
  <c r="G65" i="45"/>
  <c r="AW115" i="11"/>
  <c r="G74" i="18" l="1"/>
  <c r="S72" i="18"/>
  <c r="G73" i="18"/>
  <c r="M207" i="13"/>
  <c r="M210" i="13" s="1"/>
  <c r="M222" i="13"/>
  <c r="S73" i="18"/>
  <c r="C157" i="18"/>
  <c r="G157" i="18" s="1"/>
  <c r="S157" i="18" s="1"/>
  <c r="G154" i="18"/>
  <c r="S154" i="18" s="1"/>
  <c r="G144" i="18"/>
  <c r="S144" i="18" s="1"/>
  <c r="C147" i="18"/>
  <c r="G147" i="18" s="1"/>
  <c r="S147" i="18" s="1"/>
  <c r="AC219" i="13"/>
  <c r="C143" i="45"/>
  <c r="C144" i="45" s="1"/>
  <c r="G144" i="45" s="1"/>
  <c r="C143" i="17"/>
  <c r="C144" i="17" s="1"/>
  <c r="G144" i="17" s="1"/>
  <c r="S65" i="44"/>
  <c r="S138" i="44" s="1"/>
  <c r="G74" i="44"/>
  <c r="G73" i="44"/>
  <c r="G72" i="44"/>
  <c r="S74" i="44"/>
  <c r="S73" i="44"/>
  <c r="S72" i="44"/>
  <c r="G179" i="17"/>
  <c r="G71" i="17"/>
  <c r="G143" i="17" s="1"/>
  <c r="G72" i="17"/>
  <c r="G154" i="17" s="1"/>
  <c r="S65" i="17"/>
  <c r="S176" i="17" s="1"/>
  <c r="S65" i="45"/>
  <c r="G71" i="45"/>
  <c r="G143" i="45" s="1"/>
  <c r="G72" i="45"/>
  <c r="C80" i="17"/>
  <c r="C78" i="17"/>
  <c r="C79" i="17"/>
  <c r="C80" i="45"/>
  <c r="C79" i="45"/>
  <c r="C78" i="45"/>
  <c r="G232" i="14"/>
  <c r="K230" i="14"/>
  <c r="C119" i="21"/>
  <c r="C127" i="21" s="1"/>
  <c r="C156" i="21"/>
  <c r="G419" i="18"/>
  <c r="G421" i="18" s="1"/>
  <c r="S27" i="21"/>
  <c r="P33" i="21"/>
  <c r="P41" i="21" s="1"/>
  <c r="P113" i="21"/>
  <c r="P119" i="21" s="1"/>
  <c r="P127" i="21" s="1"/>
  <c r="G414" i="44" l="1"/>
  <c r="G416" i="44" s="1"/>
  <c r="S33" i="21"/>
  <c r="S113" i="21"/>
  <c r="S119" i="21" s="1"/>
  <c r="G78" i="45"/>
  <c r="G79" i="45"/>
  <c r="G80" i="45"/>
  <c r="AC230" i="14"/>
  <c r="K232" i="14"/>
  <c r="P156" i="21"/>
  <c r="C162" i="21"/>
  <c r="S72" i="45"/>
  <c r="S71" i="45"/>
  <c r="S71" i="17"/>
  <c r="S72" i="17"/>
  <c r="S154" i="17" s="1"/>
  <c r="S179" i="17"/>
  <c r="C169" i="17"/>
  <c r="C172" i="17" s="1"/>
  <c r="C157" i="17"/>
  <c r="G80" i="17"/>
  <c r="G78" i="17"/>
  <c r="G79" i="17"/>
  <c r="C170" i="21" l="1"/>
  <c r="G236" i="14" s="1"/>
  <c r="T2" i="44"/>
  <c r="S78" i="45"/>
  <c r="S80" i="45"/>
  <c r="S79" i="45"/>
  <c r="S80" i="17"/>
  <c r="S79" i="17"/>
  <c r="T72" i="17"/>
  <c r="T73" i="17" s="1"/>
  <c r="T74" i="17" s="1"/>
  <c r="S78" i="17"/>
  <c r="P162" i="21"/>
  <c r="P170" i="21" s="1"/>
  <c r="S156" i="21"/>
  <c r="S162" i="21" s="1"/>
  <c r="G169" i="17"/>
  <c r="G172" i="17" s="1"/>
  <c r="G157" i="17"/>
  <c r="G240" i="14" l="1"/>
  <c r="K240" i="14" s="1"/>
  <c r="K236" i="14"/>
  <c r="S157" i="17"/>
  <c r="S440" i="18" s="1"/>
  <c r="W129" i="14"/>
  <c r="W218" i="14" s="1"/>
  <c r="BQ87" i="14" s="1"/>
  <c r="BQ88" i="14" s="1"/>
  <c r="Y129" i="14"/>
  <c r="Y218" i="14" s="1"/>
  <c r="BS87" i="14" s="1"/>
  <c r="BS88" i="14" s="1"/>
  <c r="V129" i="14"/>
  <c r="V218" i="14" s="1"/>
  <c r="V67" i="11"/>
  <c r="W67" i="11"/>
  <c r="W73" i="11" s="1"/>
  <c r="W115" i="11" s="1"/>
  <c r="Y67" i="11"/>
  <c r="Y141" i="11" s="1"/>
  <c r="Y282" i="14"/>
  <c r="Y289" i="14" s="1"/>
  <c r="W282" i="14"/>
  <c r="W289" i="14" s="1"/>
  <c r="V282" i="14"/>
  <c r="V289" i="14" s="1"/>
  <c r="BA54" i="47"/>
  <c r="Y144" i="14"/>
  <c r="Q251" i="18" s="1"/>
  <c r="V144" i="14"/>
  <c r="V137" i="14" s="1"/>
  <c r="W144" i="14"/>
  <c r="O251" i="18" s="1"/>
  <c r="BD54" i="47"/>
  <c r="BU54" i="47" s="1"/>
  <c r="Z123" i="14"/>
  <c r="Z129" i="14" s="1"/>
  <c r="Z218" i="14" s="1"/>
  <c r="BB54" i="47"/>
  <c r="BS54" i="47" s="1"/>
  <c r="Q245" i="44" l="1"/>
  <c r="Q250" i="44" s="1"/>
  <c r="Q299" i="44" s="1"/>
  <c r="Q300" i="44" s="1"/>
  <c r="Y137" i="14"/>
  <c r="Y250" i="14" s="1"/>
  <c r="Y254" i="14" s="1"/>
  <c r="Y257" i="14" s="1"/>
  <c r="W149" i="14"/>
  <c r="Y149" i="14"/>
  <c r="W141" i="11"/>
  <c r="M7" i="21" s="1"/>
  <c r="M12" i="21" s="1"/>
  <c r="M41" i="21" s="1"/>
  <c r="AC123" i="14"/>
  <c r="AE123" i="14" s="1"/>
  <c r="AE129" i="14" s="1"/>
  <c r="AE218" i="14" s="1"/>
  <c r="Y73" i="11"/>
  <c r="Y115" i="11" s="1"/>
  <c r="Z67" i="11"/>
  <c r="AB67" i="11" s="1"/>
  <c r="BE54" i="47"/>
  <c r="BP87" i="14"/>
  <c r="BP88" i="14" s="1"/>
  <c r="Z219" i="14"/>
  <c r="Q90" i="17"/>
  <c r="O7" i="21"/>
  <c r="Y146" i="11"/>
  <c r="Y157" i="11" s="1"/>
  <c r="Q90" i="45"/>
  <c r="O256" i="18"/>
  <c r="O304" i="18" s="1"/>
  <c r="O258" i="18"/>
  <c r="AW142" i="14"/>
  <c r="AW223" i="14" s="1"/>
  <c r="V228" i="14" s="1"/>
  <c r="V142" i="14"/>
  <c r="V250" i="14"/>
  <c r="V254" i="14" s="1"/>
  <c r="V257" i="14" s="1"/>
  <c r="Q258" i="18"/>
  <c r="Q256" i="18"/>
  <c r="Q304" i="18" s="1"/>
  <c r="W137" i="14"/>
  <c r="BR54" i="47"/>
  <c r="BV54" i="47" s="1"/>
  <c r="V73" i="11"/>
  <c r="V115" i="11" s="1"/>
  <c r="O245" i="44"/>
  <c r="N245" i="44"/>
  <c r="V149" i="14"/>
  <c r="AB123" i="14"/>
  <c r="AB129" i="14" s="1"/>
  <c r="AB218" i="14" s="1"/>
  <c r="N251" i="18"/>
  <c r="V141" i="11"/>
  <c r="Z144" i="14"/>
  <c r="AZ142" i="14" l="1"/>
  <c r="AZ223" i="14" s="1"/>
  <c r="Y228" i="14" s="1"/>
  <c r="Y232" i="14" s="1"/>
  <c r="Y142" i="14"/>
  <c r="Q252" i="44"/>
  <c r="Q258" i="44" s="1"/>
  <c r="O90" i="45"/>
  <c r="O97" i="45" s="1"/>
  <c r="Q414" i="44"/>
  <c r="Q416" i="44" s="1"/>
  <c r="W146" i="11"/>
  <c r="W157" i="11" s="1"/>
  <c r="O90" i="17"/>
  <c r="O181" i="17" s="1"/>
  <c r="O184" i="17" s="1"/>
  <c r="AC129" i="14"/>
  <c r="AC218" i="14" s="1"/>
  <c r="AC244" i="14" s="1"/>
  <c r="M93" i="21"/>
  <c r="M136" i="21" s="1"/>
  <c r="M141" i="21" s="1"/>
  <c r="M170" i="21" s="1"/>
  <c r="W236" i="14" s="1"/>
  <c r="Z73" i="11"/>
  <c r="Z115" i="11" s="1"/>
  <c r="Z141" i="11"/>
  <c r="Z146" i="11" s="1"/>
  <c r="Z157" i="11" s="1"/>
  <c r="AC67" i="11"/>
  <c r="AT67" i="11" s="1"/>
  <c r="W142" i="14"/>
  <c r="W250" i="14"/>
  <c r="W254" i="14" s="1"/>
  <c r="W257" i="14" s="1"/>
  <c r="AX142" i="14"/>
  <c r="AX223" i="14" s="1"/>
  <c r="W228" i="14" s="1"/>
  <c r="W232" i="14" s="1"/>
  <c r="O419" i="18"/>
  <c r="O421" i="18" s="1"/>
  <c r="O305" i="18"/>
  <c r="Q419" i="18"/>
  <c r="Q421" i="18" s="1"/>
  <c r="Q305" i="18"/>
  <c r="Q97" i="45"/>
  <c r="Q95" i="45"/>
  <c r="Q143" i="45" s="1"/>
  <c r="Q144" i="45" s="1"/>
  <c r="Q263" i="18"/>
  <c r="Q434" i="18"/>
  <c r="Q437" i="18" s="1"/>
  <c r="Q429" i="18"/>
  <c r="Q432" i="18" s="1"/>
  <c r="Q264" i="18"/>
  <c r="Q265" i="18"/>
  <c r="O12" i="21"/>
  <c r="O41" i="21" s="1"/>
  <c r="O93" i="21"/>
  <c r="R245" i="44"/>
  <c r="S245" i="44" s="1"/>
  <c r="N250" i="44"/>
  <c r="N252" i="44"/>
  <c r="Q181" i="17"/>
  <c r="Q184" i="17" s="1"/>
  <c r="Q95" i="17"/>
  <c r="Q143" i="17" s="1"/>
  <c r="Q144" i="17" s="1"/>
  <c r="Q97" i="17"/>
  <c r="L7" i="21"/>
  <c r="N90" i="45"/>
  <c r="V146" i="11"/>
  <c r="V157" i="11" s="1"/>
  <c r="N90" i="17"/>
  <c r="N256" i="18"/>
  <c r="R251" i="18"/>
  <c r="S251" i="18" s="1"/>
  <c r="N258" i="18"/>
  <c r="O252" i="44"/>
  <c r="O250" i="44"/>
  <c r="O299" i="44" s="1"/>
  <c r="Z137" i="14"/>
  <c r="AC144" i="14"/>
  <c r="Z149" i="14"/>
  <c r="AC149" i="14" s="1"/>
  <c r="V232" i="14"/>
  <c r="AB141" i="11"/>
  <c r="AB146" i="11" s="1"/>
  <c r="AB157" i="11" s="1"/>
  <c r="AB73" i="11"/>
  <c r="AB115" i="11" s="1"/>
  <c r="O264" i="18"/>
  <c r="O265" i="18"/>
  <c r="O429" i="18"/>
  <c r="O432" i="18" s="1"/>
  <c r="O434" i="18"/>
  <c r="O437" i="18" s="1"/>
  <c r="O263" i="18"/>
  <c r="Z142" i="14" l="1"/>
  <c r="O95" i="45"/>
  <c r="O143" i="45" s="1"/>
  <c r="O144" i="45" s="1"/>
  <c r="AC222" i="14"/>
  <c r="Q259" i="44"/>
  <c r="Q257" i="44"/>
  <c r="M98" i="21"/>
  <c r="M127" i="21" s="1"/>
  <c r="O97" i="17"/>
  <c r="O103" i="17" s="1"/>
  <c r="O95" i="17"/>
  <c r="O143" i="17" s="1"/>
  <c r="O144" i="17" s="1"/>
  <c r="AC219" i="14"/>
  <c r="Z228" i="14"/>
  <c r="AC228" i="14" s="1"/>
  <c r="AC232" i="14" s="1"/>
  <c r="W240" i="14"/>
  <c r="AC73" i="11"/>
  <c r="AC115" i="11" s="1"/>
  <c r="AC141" i="11"/>
  <c r="AC146" i="11" s="1"/>
  <c r="AC157" i="11" s="1"/>
  <c r="AE67" i="11"/>
  <c r="AE141" i="11" s="1"/>
  <c r="AE146" i="11" s="1"/>
  <c r="AE157" i="11" s="1"/>
  <c r="N429" i="18"/>
  <c r="N265" i="18"/>
  <c r="R265" i="18" s="1"/>
  <c r="S265" i="18" s="1"/>
  <c r="N263" i="18"/>
  <c r="R263" i="18" s="1"/>
  <c r="S263" i="18" s="1"/>
  <c r="N434" i="18"/>
  <c r="R258" i="18"/>
  <c r="S258" i="18" s="1"/>
  <c r="N264" i="18"/>
  <c r="R264" i="18" s="1"/>
  <c r="S264" i="18" s="1"/>
  <c r="O105" i="45"/>
  <c r="O103" i="45"/>
  <c r="O102" i="45"/>
  <c r="AV115" i="11"/>
  <c r="AT115" i="11"/>
  <c r="Q102" i="17"/>
  <c r="Q159" i="17"/>
  <c r="Q103" i="17"/>
  <c r="Q105" i="17"/>
  <c r="N258" i="44"/>
  <c r="N257" i="44"/>
  <c r="N259" i="44"/>
  <c r="R252" i="44"/>
  <c r="S252" i="44" s="1"/>
  <c r="R256" i="18"/>
  <c r="N304" i="18"/>
  <c r="R250" i="44"/>
  <c r="N299" i="44"/>
  <c r="R90" i="17"/>
  <c r="N181" i="17"/>
  <c r="N184" i="17" s="1"/>
  <c r="N95" i="17"/>
  <c r="N143" i="17" s="1"/>
  <c r="N144" i="17" s="1"/>
  <c r="N97" i="17"/>
  <c r="R90" i="45"/>
  <c r="N97" i="45"/>
  <c r="N95" i="45"/>
  <c r="N143" i="45" s="1"/>
  <c r="N144" i="45" s="1"/>
  <c r="O300" i="44"/>
  <c r="O414" i="44"/>
  <c r="O416" i="44" s="1"/>
  <c r="R7" i="21"/>
  <c r="L93" i="21"/>
  <c r="L12" i="21"/>
  <c r="L41" i="21" s="1"/>
  <c r="O259" i="44"/>
  <c r="O257" i="44"/>
  <c r="O258" i="44"/>
  <c r="O98" i="21"/>
  <c r="O127" i="21" s="1"/>
  <c r="O136" i="21"/>
  <c r="O141" i="21" s="1"/>
  <c r="O170" i="21" s="1"/>
  <c r="Y236" i="14" s="1"/>
  <c r="Y240" i="14" s="1"/>
  <c r="Q105" i="45"/>
  <c r="Q103" i="45"/>
  <c r="Q102" i="45"/>
  <c r="C7" i="48" l="1"/>
  <c r="C5" i="48"/>
  <c r="C12" i="48"/>
  <c r="C11" i="48"/>
  <c r="C10" i="48"/>
  <c r="C9" i="48"/>
  <c r="C8" i="48"/>
  <c r="C6" i="48"/>
  <c r="C13" i="48"/>
  <c r="R144" i="45"/>
  <c r="S144" i="45" s="1"/>
  <c r="AC224" i="14"/>
  <c r="AE224" i="14" s="1"/>
  <c r="O105" i="17"/>
  <c r="O102" i="17"/>
  <c r="R144" i="17"/>
  <c r="S144" i="17" s="1"/>
  <c r="O159" i="17"/>
  <c r="O169" i="17" s="1"/>
  <c r="O172" i="17" s="1"/>
  <c r="AE73" i="11"/>
  <c r="AE115" i="11" s="1"/>
  <c r="AE160" i="11" s="1"/>
  <c r="AC160" i="11"/>
  <c r="Z232" i="14"/>
  <c r="R259" i="44"/>
  <c r="S259" i="44" s="1"/>
  <c r="L136" i="21"/>
  <c r="R93" i="21"/>
  <c r="L98" i="21"/>
  <c r="L127" i="21" s="1"/>
  <c r="R299" i="44"/>
  <c r="R414" i="44" s="1"/>
  <c r="R416" i="44" s="1"/>
  <c r="S250" i="44"/>
  <c r="S299" i="44" s="1"/>
  <c r="S414" i="44" s="1"/>
  <c r="S416" i="44" s="1"/>
  <c r="R258" i="44"/>
  <c r="S258" i="44" s="1"/>
  <c r="N103" i="45"/>
  <c r="R103" i="45" s="1"/>
  <c r="S103" i="45" s="1"/>
  <c r="R97" i="45"/>
  <c r="N102" i="45"/>
  <c r="N105" i="45"/>
  <c r="R105" i="45" s="1"/>
  <c r="S105" i="45" s="1"/>
  <c r="N305" i="18"/>
  <c r="R305" i="18" s="1"/>
  <c r="S305" i="18" s="1"/>
  <c r="N419" i="18"/>
  <c r="N421" i="18" s="1"/>
  <c r="R95" i="45"/>
  <c r="S90" i="45"/>
  <c r="S256" i="18"/>
  <c r="S304" i="18" s="1"/>
  <c r="S419" i="18" s="1"/>
  <c r="S421" i="18" s="1"/>
  <c r="R304" i="18"/>
  <c r="R419" i="18" s="1"/>
  <c r="R421" i="18" s="1"/>
  <c r="R95" i="17"/>
  <c r="R181" i="17"/>
  <c r="R184" i="17" s="1"/>
  <c r="S90" i="17"/>
  <c r="S181" i="17" s="1"/>
  <c r="S184" i="17" s="1"/>
  <c r="S186" i="17" s="1"/>
  <c r="S187" i="17" s="1"/>
  <c r="R12" i="21"/>
  <c r="R41" i="21" s="1"/>
  <c r="S7" i="21"/>
  <c r="S12" i="21" s="1"/>
  <c r="S41" i="21" s="1"/>
  <c r="N105" i="17"/>
  <c r="N103" i="17"/>
  <c r="R103" i="17" s="1"/>
  <c r="S103" i="17" s="1"/>
  <c r="R97" i="17"/>
  <c r="N102" i="17"/>
  <c r="N159" i="17"/>
  <c r="Q162" i="17"/>
  <c r="Q169" i="17"/>
  <c r="Q172" i="17" s="1"/>
  <c r="N437" i="18"/>
  <c r="R437" i="18" s="1"/>
  <c r="S437" i="18" s="1"/>
  <c r="R434" i="18"/>
  <c r="S434" i="18" s="1"/>
  <c r="N300" i="44"/>
  <c r="R300" i="44" s="1"/>
  <c r="S300" i="44" s="1"/>
  <c r="N414" i="44"/>
  <c r="N416" i="44" s="1"/>
  <c r="R257" i="44"/>
  <c r="S257" i="44" s="1"/>
  <c r="R429" i="18"/>
  <c r="S429" i="18" s="1"/>
  <c r="N432" i="18"/>
  <c r="R432" i="18" s="1"/>
  <c r="S432" i="18" s="1"/>
  <c r="C14" i="48" l="1"/>
  <c r="R105" i="17"/>
  <c r="S105" i="17" s="1"/>
  <c r="T421" i="18"/>
  <c r="T416" i="44"/>
  <c r="O162" i="17"/>
  <c r="T144" i="17"/>
  <c r="S95" i="45"/>
  <c r="S143" i="45" s="1"/>
  <c r="R143" i="45"/>
  <c r="N162" i="17"/>
  <c r="N169" i="17"/>
  <c r="N172" i="17" s="1"/>
  <c r="S93" i="21"/>
  <c r="S98" i="21" s="1"/>
  <c r="S127" i="21" s="1"/>
  <c r="R98" i="21"/>
  <c r="R127" i="21" s="1"/>
  <c r="R143" i="17"/>
  <c r="S95" i="17"/>
  <c r="S143" i="17" s="1"/>
  <c r="R136" i="21"/>
  <c r="L141" i="21"/>
  <c r="L170" i="21" s="1"/>
  <c r="V236" i="14" s="1"/>
  <c r="R159" i="17"/>
  <c r="S97" i="17"/>
  <c r="R102" i="17"/>
  <c r="S97" i="45"/>
  <c r="S102" i="45" s="1"/>
  <c r="R102" i="45"/>
  <c r="V240" i="14" l="1"/>
  <c r="Z240" i="14" s="1"/>
  <c r="AC240" i="14" s="1"/>
  <c r="Z236" i="14"/>
  <c r="AC236" i="14" s="1"/>
  <c r="R169" i="17"/>
  <c r="R172" i="17" s="1"/>
  <c r="R162" i="17"/>
  <c r="R141" i="21"/>
  <c r="R170" i="21" s="1"/>
  <c r="S136" i="21"/>
  <c r="S141" i="21" s="1"/>
  <c r="S170" i="21" s="1"/>
  <c r="S102" i="17"/>
  <c r="S159" i="17"/>
  <c r="S162" i="17" l="1"/>
  <c r="S441" i="18" s="1"/>
  <c r="S169" i="17"/>
  <c r="S172" i="17" s="1"/>
  <c r="S442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MeiYu Cui</author>
  </authors>
  <commentList>
    <comment ref="G276" authorId="0" shapeId="0" xr:uid="{DE404FAF-789E-4386-91C5-BF2BB72A09B8}">
      <text>
        <r>
          <rPr>
            <b/>
            <sz val="9"/>
            <color indexed="81"/>
            <rFont val="Tahoma"/>
            <family val="2"/>
          </rPr>
          <t>MeiYu Cui:</t>
        </r>
        <r>
          <rPr>
            <sz val="9"/>
            <color indexed="81"/>
            <rFont val="Tahoma"/>
            <family val="2"/>
          </rPr>
          <t xml:space="preserve">
12% 1TB +10% 2TB</t>
        </r>
      </text>
    </comment>
  </commentList>
</comments>
</file>

<file path=xl/sharedStrings.xml><?xml version="1.0" encoding="utf-8"?>
<sst xmlns="http://schemas.openxmlformats.org/spreadsheetml/2006/main" count="7441" uniqueCount="1100">
  <si>
    <t xml:space="preserve"> </t>
    <phoneticPr fontId="13" type="noConversion"/>
  </si>
  <si>
    <t>VAR</t>
    <phoneticPr fontId="13" type="noConversion"/>
  </si>
  <si>
    <t>By Header</t>
    <phoneticPr fontId="13" type="noConversion"/>
  </si>
  <si>
    <t>16MB</t>
  </si>
  <si>
    <t>32MB</t>
  </si>
  <si>
    <t>MBS VERSION:</t>
  </si>
  <si>
    <t>REPORT UPDATED:</t>
  </si>
  <si>
    <t>FAMILY</t>
  </si>
  <si>
    <t>CAP</t>
  </si>
  <si>
    <t>CACHE</t>
  </si>
  <si>
    <t>Weekly Summary</t>
    <phoneticPr fontId="13" type="noConversion"/>
  </si>
  <si>
    <t>IE Capacity</t>
    <phoneticPr fontId="13" type="noConversion"/>
  </si>
  <si>
    <t xml:space="preserve"> </t>
    <phoneticPr fontId="13" type="noConversion"/>
  </si>
  <si>
    <t>TTL</t>
    <phoneticPr fontId="13" type="noConversion"/>
  </si>
  <si>
    <t>By Header</t>
    <phoneticPr fontId="13" type="noConversion"/>
  </si>
  <si>
    <t>Total PSG</t>
    <phoneticPr fontId="13" type="noConversion"/>
  </si>
  <si>
    <t>IE vs Loading Delta</t>
    <phoneticPr fontId="13" type="noConversion"/>
  </si>
  <si>
    <t>Delta</t>
  </si>
  <si>
    <t xml:space="preserve"> </t>
    <phoneticPr fontId="13" type="noConversion"/>
  </si>
  <si>
    <t>By Header</t>
  </si>
  <si>
    <t>TTL</t>
    <phoneticPr fontId="13" type="noConversion"/>
  </si>
  <si>
    <t>By Header</t>
    <phoneticPr fontId="13" type="noConversion"/>
  </si>
  <si>
    <t>Sum Delta</t>
    <phoneticPr fontId="13" type="noConversion"/>
  </si>
  <si>
    <t>IE Capacity</t>
    <phoneticPr fontId="13" type="noConversion"/>
  </si>
  <si>
    <t xml:space="preserve"> </t>
    <phoneticPr fontId="13" type="noConversion"/>
  </si>
  <si>
    <t>Var</t>
    <phoneticPr fontId="13" type="noConversion"/>
  </si>
  <si>
    <t xml:space="preserve"> PSG Overall</t>
    <phoneticPr fontId="13" type="noConversion"/>
  </si>
  <si>
    <t>MODEL</t>
  </si>
  <si>
    <t>Var</t>
  </si>
  <si>
    <t>MBS</t>
  </si>
  <si>
    <t xml:space="preserve"> </t>
  </si>
  <si>
    <t xml:space="preserve">HIDE </t>
  </si>
  <si>
    <t>Total</t>
  </si>
  <si>
    <t>Commit</t>
  </si>
  <si>
    <t>NO OF WORK DAYS</t>
  </si>
  <si>
    <t>Plan</t>
  </si>
  <si>
    <t>M/S</t>
  </si>
  <si>
    <t>SATA TTL</t>
  </si>
  <si>
    <t>2Header</t>
  </si>
  <si>
    <t>6x</t>
  </si>
  <si>
    <t>HGA change</t>
  </si>
  <si>
    <t>2x</t>
  </si>
  <si>
    <t>Cum</t>
  </si>
  <si>
    <t>Media change</t>
  </si>
  <si>
    <t>Total HGA change</t>
  </si>
  <si>
    <t>Total Media Change</t>
  </si>
  <si>
    <t>WX</t>
  </si>
  <si>
    <t>KRT</t>
  </si>
  <si>
    <t>SS</t>
  </si>
  <si>
    <r>
      <t>Total HGA change -</t>
    </r>
    <r>
      <rPr>
        <b/>
        <sz val="10"/>
        <rFont val="Arial"/>
        <family val="2"/>
      </rPr>
      <t>KRT</t>
    </r>
    <phoneticPr fontId="18" type="noConversion"/>
  </si>
  <si>
    <r>
      <t xml:space="preserve">Total HGA change </t>
    </r>
    <r>
      <rPr>
        <b/>
        <sz val="10"/>
        <rFont val="Arial"/>
        <family val="2"/>
      </rPr>
      <t>-SZ</t>
    </r>
    <phoneticPr fontId="18" type="noConversion"/>
  </si>
  <si>
    <r>
      <t>Total HGA change -</t>
    </r>
    <r>
      <rPr>
        <b/>
        <sz val="10"/>
        <rFont val="Arial"/>
        <family val="2"/>
      </rPr>
      <t>WX</t>
    </r>
    <phoneticPr fontId="18" type="noConversion"/>
  </si>
  <si>
    <t>Total Drive Changes</t>
  </si>
  <si>
    <t>Plan</t>
    <phoneticPr fontId="13" type="noConversion"/>
  </si>
  <si>
    <t>PHARAOH</t>
  </si>
  <si>
    <t>ST Model</t>
  </si>
  <si>
    <t>Total Drive Change</t>
  </si>
  <si>
    <t>PSG</t>
    <phoneticPr fontId="12" type="noConversion"/>
  </si>
  <si>
    <t>wx</t>
    <phoneticPr fontId="18" type="noConversion"/>
  </si>
  <si>
    <t>SZ TTL</t>
    <phoneticPr fontId="18" type="noConversion"/>
  </si>
  <si>
    <t>500GB</t>
  </si>
  <si>
    <t>750GB</t>
  </si>
  <si>
    <t>Total PSG</t>
  </si>
  <si>
    <t>250GB</t>
  </si>
  <si>
    <t>SZ  TTL</t>
    <phoneticPr fontId="18" type="noConversion"/>
  </si>
  <si>
    <t>(All)</t>
  </si>
  <si>
    <t>Discs</t>
  </si>
  <si>
    <t>HGA  change</t>
    <phoneticPr fontId="12" type="noConversion"/>
  </si>
  <si>
    <t>Media change</t>
    <phoneticPr fontId="12" type="noConversion"/>
  </si>
  <si>
    <t>Weekly Summary</t>
  </si>
  <si>
    <t>13wks</t>
    <phoneticPr fontId="13" type="noConversion"/>
  </si>
  <si>
    <t xml:space="preserve">Delta </t>
    <phoneticPr fontId="13" type="noConversion"/>
  </si>
  <si>
    <t>RIE vs 13wks</t>
    <phoneticPr fontId="13" type="noConversion"/>
  </si>
  <si>
    <t>Var</t>
    <phoneticPr fontId="13" type="noConversion"/>
  </si>
  <si>
    <t>2TB</t>
  </si>
  <si>
    <t>320GB</t>
  </si>
  <si>
    <t>160GB</t>
  </si>
  <si>
    <t>conversion ratio</t>
  </si>
  <si>
    <t>1000GB</t>
  </si>
  <si>
    <t xml:space="preserve"> </t>
    <phoneticPr fontId="13" type="noConversion"/>
  </si>
  <si>
    <t>IE vs Loading</t>
    <phoneticPr fontId="13" type="noConversion"/>
  </si>
  <si>
    <t>IE vs Loading</t>
    <phoneticPr fontId="13" type="noConversion"/>
  </si>
  <si>
    <t>SATA</t>
    <phoneticPr fontId="13" type="noConversion"/>
  </si>
  <si>
    <t>SAS</t>
    <phoneticPr fontId="13" type="noConversion"/>
  </si>
  <si>
    <t>KRT</t>
    <phoneticPr fontId="13" type="noConversion"/>
  </si>
  <si>
    <t>SAS</t>
    <phoneticPr fontId="13" type="noConversion"/>
  </si>
  <si>
    <t xml:space="preserve"> </t>
    <phoneticPr fontId="13" type="noConversion"/>
  </si>
  <si>
    <t>WX</t>
    <phoneticPr fontId="13" type="noConversion"/>
  </si>
  <si>
    <t>SATA</t>
    <phoneticPr fontId="13" type="noConversion"/>
  </si>
  <si>
    <t>Capacity Excess</t>
    <phoneticPr fontId="13" type="noConversion"/>
  </si>
  <si>
    <t>(Pharaoh 4H)</t>
    <phoneticPr fontId="13" type="noConversion"/>
  </si>
  <si>
    <t>(From 13wks vs RIE)</t>
    <phoneticPr fontId="13" type="noConversion"/>
  </si>
  <si>
    <t>IE vs Loading</t>
    <phoneticPr fontId="13" type="noConversion"/>
  </si>
  <si>
    <t>(From sites)</t>
    <phoneticPr fontId="13" type="noConversion"/>
  </si>
  <si>
    <t>Double check</t>
    <phoneticPr fontId="13" type="noConversion"/>
  </si>
  <si>
    <t>TTL</t>
    <phoneticPr fontId="13" type="noConversion"/>
  </si>
  <si>
    <t>PATA</t>
    <phoneticPr fontId="13" type="noConversion"/>
  </si>
  <si>
    <t>SATA</t>
    <phoneticPr fontId="13" type="noConversion"/>
  </si>
  <si>
    <t>SAS</t>
    <phoneticPr fontId="13" type="noConversion"/>
  </si>
  <si>
    <t>Delta</t>
    <phoneticPr fontId="13" type="noConversion"/>
  </si>
  <si>
    <t>64MB</t>
  </si>
  <si>
    <t>Product Model</t>
    <phoneticPr fontId="13" type="noConversion"/>
  </si>
  <si>
    <t xml:space="preserve"> </t>
    <phoneticPr fontId="13" type="noConversion"/>
  </si>
  <si>
    <t>SZ</t>
  </si>
  <si>
    <t>Product Model</t>
  </si>
  <si>
    <t>TTL</t>
  </si>
  <si>
    <t>ST1000DM003</t>
  </si>
  <si>
    <t>ST1000VM002</t>
  </si>
  <si>
    <t>ST250DM000</t>
  </si>
  <si>
    <t>ST500DM002</t>
  </si>
  <si>
    <t>HGA changes</t>
  </si>
  <si>
    <t>2X</t>
  </si>
  <si>
    <t xml:space="preserve"> PSG Overall (STX)</t>
  </si>
  <si>
    <t>RIE Capacity</t>
  </si>
  <si>
    <t>Total WX Capacity</t>
  </si>
  <si>
    <t>Conversion rate</t>
    <phoneticPr fontId="13" type="noConversion"/>
  </si>
  <si>
    <t>Capacity waterfall</t>
  </si>
  <si>
    <t>IE Capacity</t>
  </si>
  <si>
    <t>IE vs Loading Delta</t>
  </si>
  <si>
    <t>Sum Delta</t>
  </si>
  <si>
    <t>4X</t>
  </si>
  <si>
    <t>2 Header</t>
  </si>
  <si>
    <t>GRENADABP2</t>
  </si>
  <si>
    <t>Internal Product Name</t>
  </si>
  <si>
    <t>BACALLBP2</t>
  </si>
  <si>
    <t>1ET164</t>
  </si>
  <si>
    <t>Total BACALLBP2</t>
  </si>
  <si>
    <t>BacallBP2 2H-Wx</t>
  </si>
  <si>
    <t>BacallBP2 4H-Wx</t>
  </si>
  <si>
    <t>BacallBP2</t>
  </si>
  <si>
    <t>BacallBP2-2H</t>
  </si>
  <si>
    <t>BacallBP2-4H</t>
  </si>
  <si>
    <t>ST1000VX001</t>
  </si>
  <si>
    <t>1HH164</t>
  </si>
  <si>
    <t>6X</t>
  </si>
  <si>
    <t>BacallBP2 6H-Wx</t>
  </si>
  <si>
    <t>BacallBP2-6H</t>
  </si>
  <si>
    <t>1HJ164</t>
  </si>
  <si>
    <t>1T4164</t>
  </si>
  <si>
    <t>1Header</t>
  </si>
  <si>
    <t>1x</t>
  </si>
  <si>
    <t>1X</t>
  </si>
  <si>
    <t>2Header 1TB</t>
  </si>
  <si>
    <t>1TD164</t>
  </si>
  <si>
    <t>Capacity Total</t>
  </si>
  <si>
    <t>Delta convert to GrenadaBP 2TB</t>
  </si>
  <si>
    <t>normalise 2TB GrenadaBP</t>
  </si>
  <si>
    <t>PHARAOHOASIS</t>
  </si>
  <si>
    <t>1SB102</t>
  </si>
  <si>
    <t>Total PHARAOHOASIS</t>
  </si>
  <si>
    <t>1Header 500g</t>
  </si>
  <si>
    <t>By Hearder</t>
  </si>
  <si>
    <t>1Header 500GB</t>
  </si>
  <si>
    <t>PHARAOHOASIS 1Header</t>
  </si>
  <si>
    <t>PHARAOHOASIS 2Header</t>
  </si>
  <si>
    <t>PHARAOHOASIS 1 Header-WX</t>
  </si>
  <si>
    <t>PHARAOHOASIS 2 Header-WX</t>
  </si>
  <si>
    <t>Pharaoh Oasis 1H-KRT</t>
  </si>
  <si>
    <t>Pharaoh Oasis 2H-KRT</t>
  </si>
  <si>
    <t>% over Budget</t>
  </si>
  <si>
    <t>1SB10C</t>
  </si>
  <si>
    <t>1SB10A</t>
  </si>
  <si>
    <t>HEPBURNOASIS</t>
  </si>
  <si>
    <t>1SD102</t>
  </si>
  <si>
    <t>Total HEPBURNOASIS</t>
  </si>
  <si>
    <t>HEPBURNOASIS By Header</t>
  </si>
  <si>
    <t>HEPBURNOASIS By header</t>
  </si>
  <si>
    <t>HEPBRUNOASIS</t>
  </si>
  <si>
    <t>TTL HEPBURNOASIS</t>
  </si>
  <si>
    <t>HEPBURNOASIS 1TB</t>
  </si>
  <si>
    <t>HEPBURNOASIS 1TB -WX</t>
  </si>
  <si>
    <t>Total HEPBURN OASIS</t>
  </si>
  <si>
    <t>KRT TTL</t>
  </si>
  <si>
    <t>1Z4102</t>
  </si>
  <si>
    <t>ST500VM000</t>
  </si>
  <si>
    <t>1SD101</t>
  </si>
  <si>
    <t>V9</t>
  </si>
  <si>
    <t>2AE166</t>
  </si>
  <si>
    <t>2AE16L</t>
  </si>
  <si>
    <t>HEPBURNOASIS 500G</t>
  </si>
  <si>
    <t>1 Header</t>
  </si>
  <si>
    <t>HEPBURNOASIS 500G -WX</t>
  </si>
  <si>
    <t>Total V9</t>
  </si>
  <si>
    <t>V9 6Header 3TB</t>
  </si>
  <si>
    <t>V9 6Header 4TB</t>
  </si>
  <si>
    <t>V9 6H 3TB - WX</t>
  </si>
  <si>
    <t>V9 6H 4TB - WX</t>
  </si>
  <si>
    <t>V9 6H 3TB - KRT</t>
  </si>
  <si>
    <t>V9 6H 4TB - KRT</t>
  </si>
  <si>
    <t>2AF166</t>
  </si>
  <si>
    <t>2AH166</t>
  </si>
  <si>
    <t>2AG166</t>
  </si>
  <si>
    <t>1SB10B</t>
  </si>
  <si>
    <t>HEPBURNOASIS 500G -KRT</t>
  </si>
  <si>
    <t>HEPBURNOASIS 1TB -KRT</t>
  </si>
  <si>
    <t>V11</t>
  </si>
  <si>
    <t>V11 Total</t>
  </si>
  <si>
    <t>ST3000DM007</t>
  </si>
  <si>
    <t>1WY10G</t>
  </si>
  <si>
    <t>Total V11</t>
  </si>
  <si>
    <t>256MB</t>
  </si>
  <si>
    <t>2 Header 2TB</t>
  </si>
  <si>
    <t>TTL V11</t>
  </si>
  <si>
    <t>4Header 3TB</t>
  </si>
  <si>
    <t>4Header 4TB</t>
  </si>
  <si>
    <t>4X 3TB</t>
  </si>
  <si>
    <t>4X 4TB</t>
  </si>
  <si>
    <t>Media Change</t>
  </si>
  <si>
    <t>V11 2H 2TB - WX</t>
  </si>
  <si>
    <t>V11 4H 3TB - WX</t>
  </si>
  <si>
    <t>V11 4H 4TB - WX</t>
  </si>
  <si>
    <t xml:space="preserve">V11 2H 2TB </t>
  </si>
  <si>
    <t xml:space="preserve">V11 4H 3TB </t>
  </si>
  <si>
    <t xml:space="preserve">V11 4H 4TB </t>
  </si>
  <si>
    <t>PH/HP 1D</t>
  </si>
  <si>
    <t>PH/HP 1D Cap vs Loading</t>
  </si>
  <si>
    <t>2AG16L</t>
  </si>
  <si>
    <t>BacallBP2 2H-KRT</t>
  </si>
  <si>
    <t>BacallBP2 4H-KRT</t>
  </si>
  <si>
    <t>BacallBP2 6H-KRT</t>
  </si>
  <si>
    <t>2CY186</t>
  </si>
  <si>
    <t>6Header 6TB</t>
  </si>
  <si>
    <t>V11 6H 6TB - WX</t>
  </si>
  <si>
    <t xml:space="preserve">V11 6H 6TB </t>
  </si>
  <si>
    <t>6X 6TB</t>
  </si>
  <si>
    <t>V11 2H 2TB - KRT</t>
  </si>
  <si>
    <t>V11 4H 3TB - KRT</t>
  </si>
  <si>
    <t>V11 4H 4TB - KRT</t>
  </si>
  <si>
    <t>V11 6H 6TB - KRT</t>
  </si>
  <si>
    <t>ST500DM009</t>
  </si>
  <si>
    <t>V9 3TB DT 2% from 4TB</t>
  </si>
  <si>
    <t>2F110A</t>
  </si>
  <si>
    <t>ST1000VN002</t>
  </si>
  <si>
    <t>ST1000VX005</t>
  </si>
  <si>
    <t>2E4164</t>
  </si>
  <si>
    <t>2E3164</t>
  </si>
  <si>
    <t>2EY102</t>
  </si>
  <si>
    <t>2EZ102</t>
  </si>
  <si>
    <t>ST1000DM010</t>
  </si>
  <si>
    <t>2EP102</t>
  </si>
  <si>
    <t>2DR166</t>
  </si>
  <si>
    <t>2DT166</t>
  </si>
  <si>
    <t>2DP166</t>
  </si>
  <si>
    <t>ST2000DM005</t>
  </si>
  <si>
    <t>2CW102</t>
  </si>
  <si>
    <t>ST4000DM004</t>
  </si>
  <si>
    <t>2CV104</t>
  </si>
  <si>
    <t>ST8000DM004</t>
  </si>
  <si>
    <t>2CX188</t>
  </si>
  <si>
    <t>ST2000VM005</t>
  </si>
  <si>
    <t>2AX102</t>
  </si>
  <si>
    <t>ST2000VX007</t>
  </si>
  <si>
    <t>2AY102</t>
  </si>
  <si>
    <t>ST3000VX009</t>
  </si>
  <si>
    <t>2AY10G</t>
  </si>
  <si>
    <t>ST4000VX005</t>
  </si>
  <si>
    <t>ST6000VX001</t>
  </si>
  <si>
    <t>2BD186</t>
  </si>
  <si>
    <t>8Header 8TB</t>
  </si>
  <si>
    <t>2Header 2TB</t>
  </si>
  <si>
    <t>V11 8H 8TB - WX</t>
  </si>
  <si>
    <t>V11 8H 8TB - KRT</t>
  </si>
  <si>
    <t xml:space="preserve">V11 8H 8TB </t>
  </si>
  <si>
    <t>2X 2TB</t>
  </si>
  <si>
    <t>8X 8TB</t>
  </si>
  <si>
    <t>Total drive changes</t>
  </si>
  <si>
    <t>2CN166</t>
  </si>
  <si>
    <t>2AJ166</t>
  </si>
  <si>
    <t>ST1000VX008</t>
  </si>
  <si>
    <t>2AY10C</t>
  </si>
  <si>
    <t>ST8000VX002</t>
  </si>
  <si>
    <t>2BD188</t>
  </si>
  <si>
    <t>V11X</t>
  </si>
  <si>
    <t>ST2000DM008</t>
  </si>
  <si>
    <t>2FR102</t>
  </si>
  <si>
    <t>Total V11X</t>
  </si>
  <si>
    <t>V11X 2TB KRT</t>
  </si>
  <si>
    <t>ST6000DM003</t>
  </si>
  <si>
    <t>V11X 2TB</t>
  </si>
  <si>
    <t>2H916L</t>
  </si>
  <si>
    <t>ST8000AS0003</t>
  </si>
  <si>
    <t>2HH188</t>
  </si>
  <si>
    <t>2H916L</t>
    <phoneticPr fontId="13" type="noConversion"/>
  </si>
  <si>
    <t>2FR10C</t>
  </si>
  <si>
    <t xml:space="preserve"> </t>
    <phoneticPr fontId="18" type="noConversion"/>
  </si>
  <si>
    <t xml:space="preserve"> </t>
    <phoneticPr fontId="18" type="noConversion"/>
  </si>
  <si>
    <t>WUX</t>
  </si>
  <si>
    <t xml:space="preserve"> </t>
    <phoneticPr fontId="18" type="noConversion"/>
  </si>
  <si>
    <t>KOR</t>
  </si>
  <si>
    <t>cap</t>
  </si>
  <si>
    <t>6-d</t>
  </si>
  <si>
    <t>2AX104</t>
  </si>
  <si>
    <t>ST4000VM004</t>
  </si>
  <si>
    <t xml:space="preserve"> </t>
    <phoneticPr fontId="18" type="noConversion"/>
  </si>
  <si>
    <t xml:space="preserve"> </t>
    <phoneticPr fontId="18" type="noConversion"/>
  </si>
  <si>
    <t>2MX10C</t>
  </si>
  <si>
    <t>2BC186</t>
  </si>
  <si>
    <t>ST6000VM000</t>
  </si>
  <si>
    <t>2MY102</t>
  </si>
  <si>
    <t>2LY10G</t>
  </si>
  <si>
    <t>Check</t>
  </si>
  <si>
    <t>2AH16M</t>
  </si>
  <si>
    <t>2AX10G</t>
  </si>
  <si>
    <t xml:space="preserve">ST3000VM006 </t>
  </si>
  <si>
    <t>2LY10C</t>
  </si>
  <si>
    <t>2LY102</t>
  </si>
  <si>
    <t>2LY104</t>
  </si>
  <si>
    <t>ST2000VX012</t>
  </si>
  <si>
    <t>ST1000VX009</t>
  </si>
  <si>
    <t>2BB186</t>
  </si>
  <si>
    <t>ST6000VN001</t>
  </si>
  <si>
    <t>2AX186</t>
  </si>
  <si>
    <t>2U4104</t>
  </si>
  <si>
    <t>V11LC</t>
  </si>
  <si>
    <t>Total V11LC</t>
  </si>
  <si>
    <t>TTL V11LC</t>
  </si>
  <si>
    <t>1Header 1TB</t>
  </si>
  <si>
    <t>8Header 6TB</t>
  </si>
  <si>
    <t>V11LC 1TB-Wx</t>
  </si>
  <si>
    <t>V11LC 2TB-Wx</t>
  </si>
  <si>
    <t>V11LC 3TB-Wx</t>
  </si>
  <si>
    <t>V11LC 4TB-Wx</t>
  </si>
  <si>
    <t>V11LC 1TB-KRT</t>
  </si>
  <si>
    <t>V11LC 2TB-KRT</t>
  </si>
  <si>
    <t>V11LC 3TB-KRT</t>
  </si>
  <si>
    <t>V11LC 4TB-KRT</t>
  </si>
  <si>
    <t>V11LC 6TB-KRT</t>
  </si>
  <si>
    <t>Wuxi</t>
  </si>
  <si>
    <t>2LY188</t>
  </si>
  <si>
    <t>Korat</t>
  </si>
  <si>
    <t>2AY104</t>
  </si>
  <si>
    <t>Heads</t>
  </si>
  <si>
    <t>2XG102</t>
  </si>
  <si>
    <t>ST2000VX015</t>
  </si>
  <si>
    <t>Sum of Cur MS Qty</t>
  </si>
  <si>
    <t>Fiscal Year</t>
  </si>
  <si>
    <t>Fiscal Qtr Year</t>
  </si>
  <si>
    <t>Fiscal Mth Year</t>
  </si>
  <si>
    <t>Fiscal Year Mth Name</t>
  </si>
  <si>
    <t>V15</t>
  </si>
  <si>
    <t>2U9102</t>
  </si>
  <si>
    <t>V15X</t>
  </si>
  <si>
    <t>ST1000DM013</t>
  </si>
  <si>
    <t>2U910C</t>
  </si>
  <si>
    <t>2U910G</t>
  </si>
  <si>
    <t>2U9104</t>
  </si>
  <si>
    <t>2U9186</t>
  </si>
  <si>
    <t>2U9188</t>
  </si>
  <si>
    <t>2UB10C</t>
  </si>
  <si>
    <t>2UB102</t>
  </si>
  <si>
    <t>Total V15</t>
  </si>
  <si>
    <t>Total V15X</t>
  </si>
  <si>
    <t>TTLV15X</t>
  </si>
  <si>
    <t>TTL V15</t>
  </si>
  <si>
    <t>3Header 3TB</t>
  </si>
  <si>
    <t>V15-2TB</t>
  </si>
  <si>
    <t>V15-4TB</t>
  </si>
  <si>
    <t>V11LC2TB</t>
  </si>
  <si>
    <t>V11LC4TB</t>
  </si>
  <si>
    <t>V11LC8TB</t>
  </si>
  <si>
    <t>&lt;--WuXi</t>
  </si>
  <si>
    <t>Korat--&gt;</t>
  </si>
  <si>
    <t>TTL PH-O</t>
  </si>
  <si>
    <t>TTL HEP-O</t>
  </si>
  <si>
    <t>Cap delta Normalized to V11 4TB</t>
  </si>
  <si>
    <t>Delta  (V11 4TB)</t>
  </si>
  <si>
    <t>Q221</t>
  </si>
  <si>
    <t>DEC</t>
  </si>
  <si>
    <t>2U4102</t>
  </si>
  <si>
    <t>WW14</t>
  </si>
  <si>
    <t>WW15</t>
  </si>
  <si>
    <t>WW16</t>
  </si>
  <si>
    <t>WW17</t>
  </si>
  <si>
    <t>WW18</t>
  </si>
  <si>
    <t>WW19</t>
  </si>
  <si>
    <t>WW20</t>
  </si>
  <si>
    <t>WW21</t>
  </si>
  <si>
    <t>WW22</t>
  </si>
  <si>
    <t>WW23</t>
  </si>
  <si>
    <t>WW24</t>
  </si>
  <si>
    <t>WW25</t>
  </si>
  <si>
    <t>WW26</t>
  </si>
  <si>
    <t>OCT</t>
  </si>
  <si>
    <t>NOV</t>
  </si>
  <si>
    <t>Passer</t>
  </si>
  <si>
    <t>ST6000VP000</t>
  </si>
  <si>
    <t>2XN186</t>
  </si>
  <si>
    <t>2XG104</t>
  </si>
  <si>
    <t>ST4000VX013</t>
  </si>
  <si>
    <t>2ZD188</t>
  </si>
  <si>
    <t>V11 1D</t>
  </si>
  <si>
    <t>V11 2D</t>
  </si>
  <si>
    <t>V11 4D</t>
  </si>
  <si>
    <t>ST6000VX011</t>
  </si>
  <si>
    <t>2LY18L</t>
  </si>
  <si>
    <t>Delta toIE</t>
  </si>
  <si>
    <t>3DG104</t>
  </si>
  <si>
    <t>ST4000HKVS001</t>
  </si>
  <si>
    <t>ST1000DM014</t>
  </si>
  <si>
    <t>2FR10D</t>
  </si>
  <si>
    <t>2ZD186</t>
  </si>
  <si>
    <t>V15 Total</t>
  </si>
  <si>
    <t>V15X Total</t>
  </si>
  <si>
    <t>V15CMR</t>
  </si>
  <si>
    <t>DPN</t>
  </si>
  <si>
    <t>Interface</t>
  </si>
  <si>
    <t>SATA</t>
  </si>
  <si>
    <t>PHARAOHOASIS</t>
    <phoneticPr fontId="13" type="noConversion"/>
  </si>
  <si>
    <t>V114D</t>
  </si>
  <si>
    <t>V15DT</t>
  </si>
  <si>
    <t>2LY10H</t>
  </si>
  <si>
    <t>ST3000VX017</t>
  </si>
  <si>
    <t>2UB10D</t>
  </si>
  <si>
    <t>250</t>
  </si>
  <si>
    <t>500</t>
  </si>
  <si>
    <t>1000</t>
  </si>
  <si>
    <t>2000</t>
  </si>
  <si>
    <t>3000</t>
  </si>
  <si>
    <t>4000</t>
  </si>
  <si>
    <t>V15-1TB</t>
    <phoneticPr fontId="13" type="noConversion"/>
  </si>
  <si>
    <t>V15-2TB</t>
    <phoneticPr fontId="13" type="noConversion"/>
  </si>
  <si>
    <t>V15-8TB</t>
    <phoneticPr fontId="13" type="noConversion"/>
  </si>
  <si>
    <t>V15-6TB</t>
    <phoneticPr fontId="13" type="noConversion"/>
  </si>
  <si>
    <t>V15-4TB</t>
    <phoneticPr fontId="13" type="noConversion"/>
  </si>
  <si>
    <t>V15-3TB</t>
    <phoneticPr fontId="13" type="noConversion"/>
  </si>
  <si>
    <t>V11LC6TB</t>
    <phoneticPr fontId="13" type="noConversion"/>
  </si>
  <si>
    <t>V11LC1TB</t>
    <phoneticPr fontId="13" type="noConversion"/>
  </si>
  <si>
    <t>V11LC2TB</t>
    <phoneticPr fontId="13" type="noConversion"/>
  </si>
  <si>
    <t>V11LC3TB</t>
    <phoneticPr fontId="13" type="noConversion"/>
  </si>
  <si>
    <t>V11LC4TB</t>
    <phoneticPr fontId="13" type="noConversion"/>
  </si>
  <si>
    <t>V15X-1TB</t>
    <phoneticPr fontId="13" type="noConversion"/>
  </si>
  <si>
    <t>V15X-2TB</t>
    <phoneticPr fontId="13" type="noConversion"/>
  </si>
  <si>
    <t>V11X 1TB</t>
    <phoneticPr fontId="13" type="noConversion"/>
  </si>
  <si>
    <t>V11LC 2TB-Wx</t>
    <phoneticPr fontId="13" type="noConversion"/>
  </si>
  <si>
    <t>V11LC 1TB-Wx</t>
    <phoneticPr fontId="13" type="noConversion"/>
  </si>
  <si>
    <t>V11LC 8TB-Wx</t>
    <phoneticPr fontId="13" type="noConversion"/>
  </si>
  <si>
    <t>V11LC 3TB-Wx</t>
    <phoneticPr fontId="13" type="noConversion"/>
  </si>
  <si>
    <t>V11LC 6TB-Wx</t>
    <phoneticPr fontId="13" type="noConversion"/>
  </si>
  <si>
    <t>V15X 2H 1TB - WX</t>
    <phoneticPr fontId="13" type="noConversion"/>
  </si>
  <si>
    <t>V15X 2H 2TB - WX</t>
    <phoneticPr fontId="13" type="noConversion"/>
  </si>
  <si>
    <t>V11LC 1TB-KRT</t>
    <phoneticPr fontId="13" type="noConversion"/>
  </si>
  <si>
    <t>V11LC 2TB-KRT</t>
    <phoneticPr fontId="13" type="noConversion"/>
  </si>
  <si>
    <t>V11LC 3TB-KRT</t>
    <phoneticPr fontId="13" type="noConversion"/>
  </si>
  <si>
    <t>V11LC 6TB-KRT</t>
    <phoneticPr fontId="13" type="noConversion"/>
  </si>
  <si>
    <t>V11LC 8TB-KRT</t>
    <phoneticPr fontId="13" type="noConversion"/>
  </si>
  <si>
    <t>V11X 1TB KRT</t>
    <phoneticPr fontId="13" type="noConversion"/>
  </si>
  <si>
    <t>V15X 2H 1TB - KRT</t>
    <phoneticPr fontId="13" type="noConversion"/>
  </si>
  <si>
    <t>V15X 2H 2TB - KRT</t>
    <phoneticPr fontId="13" type="noConversion"/>
  </si>
  <si>
    <t>V11LC 4TB-Wx</t>
    <phoneticPr fontId="13" type="noConversion"/>
  </si>
  <si>
    <t>V15 1TB - WX</t>
    <phoneticPr fontId="13" type="noConversion"/>
  </si>
  <si>
    <t>V15 2TB - WX</t>
    <phoneticPr fontId="13" type="noConversion"/>
  </si>
  <si>
    <t>V15 3TB - WX</t>
    <phoneticPr fontId="13" type="noConversion"/>
  </si>
  <si>
    <t>V15 4TB - WX</t>
    <phoneticPr fontId="13" type="noConversion"/>
  </si>
  <si>
    <t>V15 6TB - WX</t>
    <phoneticPr fontId="13" type="noConversion"/>
  </si>
  <si>
    <t>V15 8TB - WX</t>
    <phoneticPr fontId="13" type="noConversion"/>
  </si>
  <si>
    <t>V15 1TB - KRT</t>
    <phoneticPr fontId="13" type="noConversion"/>
  </si>
  <si>
    <t>V15 2TB - KRT</t>
    <phoneticPr fontId="13" type="noConversion"/>
  </si>
  <si>
    <t>V15 3TB - KRT</t>
    <phoneticPr fontId="13" type="noConversion"/>
  </si>
  <si>
    <t>V15 4TB - KRT</t>
    <phoneticPr fontId="13" type="noConversion"/>
  </si>
  <si>
    <t>V15 6TB - KRT</t>
    <phoneticPr fontId="13" type="noConversion"/>
  </si>
  <si>
    <t>V15 8TB - KRT</t>
    <phoneticPr fontId="13" type="noConversion"/>
  </si>
  <si>
    <t>2XM102</t>
  </si>
  <si>
    <t>ST2000VP001</t>
  </si>
  <si>
    <t>2XM104</t>
  </si>
  <si>
    <t>ST4000VP001</t>
  </si>
  <si>
    <t>2U4188</t>
  </si>
  <si>
    <t>ST8000VM004</t>
  </si>
  <si>
    <t>Total V15CMR</t>
  </si>
  <si>
    <t>V15X by header</t>
  </si>
  <si>
    <t>V11 2H 1TB - WX</t>
  </si>
  <si>
    <t>V11LC 8TB-KRT</t>
  </si>
  <si>
    <t>V11 1H 1TB - KRT</t>
  </si>
  <si>
    <t>1 Header 1TB</t>
  </si>
  <si>
    <t>2X 1TB</t>
  </si>
  <si>
    <t>4X 2TB</t>
  </si>
  <si>
    <t>6X 4TB</t>
  </si>
  <si>
    <t>1X 1TB</t>
  </si>
  <si>
    <t>WUX_PHARAOHOASIS_500</t>
  </si>
  <si>
    <t>WUX_PHARAOHOASIS_1000</t>
  </si>
  <si>
    <t>WUX_HEPBURNOASIS_1000</t>
  </si>
  <si>
    <t>WUX_V11LC_2000</t>
  </si>
  <si>
    <t>WUX_V11LC_1000</t>
  </si>
  <si>
    <t>WUX_V11_1000</t>
  </si>
  <si>
    <t>WUX_V11LC_3000</t>
  </si>
  <si>
    <t>WUX_V11LC_4000</t>
  </si>
  <si>
    <t>WUX_V11LC_8000</t>
  </si>
  <si>
    <t>WUX_V11LC_6000</t>
  </si>
  <si>
    <t>WUX_V11_2000</t>
  </si>
  <si>
    <t>WUX_V11_3000</t>
  </si>
  <si>
    <t>WUX_V11_4000</t>
  </si>
  <si>
    <t>WUX_V11_6000</t>
  </si>
  <si>
    <t>WUX_V11_8000</t>
  </si>
  <si>
    <t>WUX_V15_4000</t>
  </si>
  <si>
    <t>WUX_V15_6000</t>
  </si>
  <si>
    <t>WUX_V15_8000</t>
  </si>
  <si>
    <t>WUX_V15_1000</t>
  </si>
  <si>
    <t>WUX_V15_2000</t>
  </si>
  <si>
    <t>WUX_V15_3000</t>
  </si>
  <si>
    <t>WUX_V15X_2000</t>
  </si>
  <si>
    <t>WUX_HEPBURNOASIS_500</t>
  </si>
  <si>
    <t>KOR_PHARAOHOASIS_500</t>
  </si>
  <si>
    <t>KOR_PHARAOHOASIS_1000</t>
  </si>
  <si>
    <t>KOR_HEPBURNOASIS_500</t>
  </si>
  <si>
    <t>KOR_HEPBURNOASIS_1000</t>
  </si>
  <si>
    <t>KOR_V11LC_2000</t>
  </si>
  <si>
    <t>KOR_V11LC_3000</t>
  </si>
  <si>
    <t>KOR_V11LC_4000</t>
  </si>
  <si>
    <t>KOR_V11LC_1000</t>
  </si>
  <si>
    <t>KOR_V11LC_6000</t>
  </si>
  <si>
    <t>KOR_V11LC_8000</t>
  </si>
  <si>
    <t>KOR_V11_2000</t>
  </si>
  <si>
    <t>KOR_V11_3000</t>
  </si>
  <si>
    <t>KOR_V11_1000</t>
  </si>
  <si>
    <t>KOR_V11_4000</t>
  </si>
  <si>
    <t>KOR_V11_6000</t>
  </si>
  <si>
    <t>KOR_V11_8000</t>
  </si>
  <si>
    <t>PHARAOHOASIS_500</t>
  </si>
  <si>
    <t>PHARAOHOASIS_1000</t>
  </si>
  <si>
    <t>HEPBURNOASIS_500</t>
  </si>
  <si>
    <t>HEPBURNOASIS_1000</t>
  </si>
  <si>
    <t>V11LC_2000</t>
  </si>
  <si>
    <t>V11LC_4000</t>
  </si>
  <si>
    <t>V11LC_1000</t>
  </si>
  <si>
    <t>V11LC_8000</t>
  </si>
  <si>
    <t>V11LC_3000</t>
  </si>
  <si>
    <t>V11LC_6000</t>
  </si>
  <si>
    <t>V11_1000</t>
  </si>
  <si>
    <t>V11_2000</t>
  </si>
  <si>
    <t>V11_3000</t>
  </si>
  <si>
    <t>V11_4000</t>
  </si>
  <si>
    <t>V11_6000</t>
  </si>
  <si>
    <t>V11_8000</t>
  </si>
  <si>
    <t>V15_4000</t>
  </si>
  <si>
    <t>V15_6000</t>
  </si>
  <si>
    <t>V15_8000</t>
  </si>
  <si>
    <t>V15_1000</t>
  </si>
  <si>
    <t>V15_2000</t>
  </si>
  <si>
    <t>V15_3000</t>
  </si>
  <si>
    <t>V15X_2000</t>
  </si>
  <si>
    <t>Site Uncon</t>
  </si>
  <si>
    <t>Uncon</t>
  </si>
  <si>
    <t>IPN2</t>
  </si>
  <si>
    <t>Aug</t>
  </si>
  <si>
    <t>1TB</t>
  </si>
  <si>
    <t>V15X_1000</t>
  </si>
  <si>
    <t>WUX_V15X_1000</t>
  </si>
  <si>
    <t>V15X-1TB</t>
  </si>
  <si>
    <t>V15X-2TB</t>
  </si>
  <si>
    <t>V11LC1TB</t>
  </si>
  <si>
    <t>V11LC3TB</t>
  </si>
  <si>
    <t>V11LC6TB</t>
  </si>
  <si>
    <t>V15-1TB</t>
  </si>
  <si>
    <t>V15-3TB</t>
  </si>
  <si>
    <t>V15-6TB</t>
  </si>
  <si>
    <t>V15-8TB</t>
  </si>
  <si>
    <t>V11 1H 1TB - KRT</t>
    <phoneticPr fontId="13" type="noConversion"/>
  </si>
  <si>
    <t xml:space="preserve">V11 2H 1TB </t>
  </si>
  <si>
    <t>Delta convert to V11 4TB</t>
  </si>
  <si>
    <t>V11x- 1TB WX</t>
  </si>
  <si>
    <t>V11x- 2TB WX</t>
  </si>
  <si>
    <t>V15X 2H 1TB - WX</t>
  </si>
  <si>
    <t>V15X 2H 2TB - WX</t>
  </si>
  <si>
    <t>Delta convert V11 4TB</t>
  </si>
  <si>
    <t>V15X 2H 1TB - KRT</t>
  </si>
  <si>
    <t>V15X 2H 2TB - KRT</t>
  </si>
  <si>
    <t>2U4186</t>
  </si>
  <si>
    <t>3DG186</t>
  </si>
  <si>
    <t>ST6000HKVS001</t>
  </si>
  <si>
    <t>ST3000VN006</t>
  </si>
  <si>
    <t>3CW10G</t>
  </si>
  <si>
    <t>ST3000VX015</t>
  </si>
  <si>
    <t>3CV10G</t>
  </si>
  <si>
    <t>ST4000VX016</t>
  </si>
  <si>
    <t>3CV104</t>
  </si>
  <si>
    <t>V15CMR Total</t>
  </si>
  <si>
    <t>KOR_V15X_2000</t>
  </si>
  <si>
    <t>KOR_V15_2000</t>
  </si>
  <si>
    <t>KOR_V15_4000</t>
  </si>
  <si>
    <t>KOR_V15_6000</t>
  </si>
  <si>
    <t>KOR_V15_8000</t>
  </si>
  <si>
    <t>KOR_V15_1000</t>
  </si>
  <si>
    <t>V15/X 1D</t>
  </si>
  <si>
    <t>V15/X 2D</t>
  </si>
  <si>
    <t>V15/X 4D</t>
  </si>
  <si>
    <t>V11 verify</t>
  </si>
  <si>
    <t>V15 verify</t>
  </si>
  <si>
    <t>V11/V15 verify</t>
  </si>
  <si>
    <t>Total V11/V15</t>
  </si>
  <si>
    <t>KOR_V15X_1000</t>
  </si>
  <si>
    <t>3TB</t>
  </si>
  <si>
    <t>4TB</t>
  </si>
  <si>
    <t>TTLV15CMR</t>
  </si>
  <si>
    <t>KOR_V15_3000</t>
  </si>
  <si>
    <t>3HN186</t>
  </si>
  <si>
    <t>2ZM188</t>
  </si>
  <si>
    <t>3GW102</t>
  </si>
  <si>
    <t>3GW104</t>
  </si>
  <si>
    <t>3CW102</t>
  </si>
  <si>
    <t>ST4000VN006</t>
  </si>
  <si>
    <t>3CW104</t>
  </si>
  <si>
    <t>3CV102</t>
  </si>
  <si>
    <t>2ZM186</t>
  </si>
  <si>
    <t>2ZP186</t>
  </si>
  <si>
    <t>2ZP188</t>
  </si>
  <si>
    <t>2ZR188</t>
  </si>
  <si>
    <t>3CV10C</t>
  </si>
  <si>
    <t>3CU10C</t>
  </si>
  <si>
    <t>3CU102</t>
  </si>
  <si>
    <t>3CU10G</t>
  </si>
  <si>
    <t>3CU104</t>
  </si>
  <si>
    <t>3FC104</t>
  </si>
  <si>
    <t>8X 6TB</t>
  </si>
  <si>
    <t>7Header 6TB</t>
  </si>
  <si>
    <t>Jan</t>
  </si>
  <si>
    <t>Feb</t>
  </si>
  <si>
    <t>Mar</t>
  </si>
  <si>
    <t>Q322</t>
  </si>
  <si>
    <t>Outlook pe Current MS</t>
  </si>
  <si>
    <t>Total V11/X</t>
  </si>
  <si>
    <t>Total V15/X</t>
  </si>
  <si>
    <t>Drive Capacity EB</t>
  </si>
  <si>
    <t>Category</t>
  </si>
  <si>
    <t>Total EB</t>
  </si>
  <si>
    <t>Legacy</t>
  </si>
  <si>
    <t>Mass</t>
  </si>
  <si>
    <t>Application Segment</t>
  </si>
  <si>
    <t>DVR</t>
  </si>
  <si>
    <t>DS MAIN</t>
  </si>
  <si>
    <t>SV</t>
  </si>
  <si>
    <t>NAS</t>
  </si>
  <si>
    <t>3GW10G</t>
  </si>
  <si>
    <t>2ZD104</t>
  </si>
  <si>
    <t>ST8000VN002</t>
  </si>
  <si>
    <t>ST2000VM006</t>
  </si>
  <si>
    <t>ST4000VM005</t>
  </si>
  <si>
    <t>ST2000VN003</t>
  </si>
  <si>
    <t>ST2000VX017</t>
  </si>
  <si>
    <t>ST6000VN006</t>
  </si>
  <si>
    <t>ST6000VX008</t>
  </si>
  <si>
    <t>ST8000VX009</t>
  </si>
  <si>
    <t>ST2000VX016</t>
  </si>
  <si>
    <t>ST3000VX014</t>
  </si>
  <si>
    <t>ST4000VX015</t>
  </si>
  <si>
    <t>2LY186</t>
  </si>
  <si>
    <t>ST6000VM002</t>
  </si>
  <si>
    <t>2ZL186</t>
  </si>
  <si>
    <t>ST8000VM006</t>
  </si>
  <si>
    <t>2ZL188</t>
  </si>
  <si>
    <t>WX weekly loading delta to Uncon</t>
  </si>
  <si>
    <t>ST1000VX012</t>
  </si>
  <si>
    <t>Jul</t>
  </si>
  <si>
    <t>Sep</t>
  </si>
  <si>
    <t>ST8000VX008</t>
  </si>
  <si>
    <t>2XG188</t>
  </si>
  <si>
    <t>6TB</t>
  </si>
  <si>
    <t>8TB</t>
  </si>
  <si>
    <t>Cum Delta</t>
  </si>
  <si>
    <t>TTL V15CMR</t>
  </si>
  <si>
    <t>ST6000VX009</t>
  </si>
  <si>
    <t>2ZR186</t>
  </si>
  <si>
    <t>ST8000VX010</t>
  </si>
  <si>
    <t>ST1000VX013</t>
  </si>
  <si>
    <t>V15CMR-1TB</t>
    <phoneticPr fontId="13" type="noConversion"/>
  </si>
  <si>
    <t>V15CMR-2TB</t>
    <phoneticPr fontId="13" type="noConversion"/>
  </si>
  <si>
    <t>V15CMR-3TB</t>
    <phoneticPr fontId="13" type="noConversion"/>
  </si>
  <si>
    <t>V15CMR-4TB</t>
    <phoneticPr fontId="13" type="noConversion"/>
  </si>
  <si>
    <t>V15CMR-6TB</t>
    <phoneticPr fontId="13" type="noConversion"/>
  </si>
  <si>
    <t>V15CMR-8TB</t>
    <phoneticPr fontId="13" type="noConversion"/>
  </si>
  <si>
    <t>V15CMR 1TB - WX</t>
    <phoneticPr fontId="13" type="noConversion"/>
  </si>
  <si>
    <t>V15CMR 2TB - WX</t>
    <phoneticPr fontId="13" type="noConversion"/>
  </si>
  <si>
    <t>V15CMR 3TB - WX</t>
    <phoneticPr fontId="13" type="noConversion"/>
  </si>
  <si>
    <t>V15CMR 4TB - WX</t>
    <phoneticPr fontId="13" type="noConversion"/>
  </si>
  <si>
    <t>V15CMR 6TB - WX</t>
    <phoneticPr fontId="13" type="noConversion"/>
  </si>
  <si>
    <t>V15CMR 8TB - WX</t>
    <phoneticPr fontId="13" type="noConversion"/>
  </si>
  <si>
    <t>V15CMR 1TB - KRT</t>
    <phoneticPr fontId="13" type="noConversion"/>
  </si>
  <si>
    <t>V15CMR 2TB - KRT</t>
    <phoneticPr fontId="13" type="noConversion"/>
  </si>
  <si>
    <t>V15CMR 3TB - KRT</t>
    <phoneticPr fontId="13" type="noConversion"/>
  </si>
  <si>
    <t>V15CMR 4TB - KRT</t>
    <phoneticPr fontId="13" type="noConversion"/>
  </si>
  <si>
    <t>V15CMR 6TB - KRT</t>
    <phoneticPr fontId="13" type="noConversion"/>
  </si>
  <si>
    <t>V15CMR 8TB - KRT</t>
    <phoneticPr fontId="13" type="noConversion"/>
  </si>
  <si>
    <t>V15CMR 1TB - WX</t>
  </si>
  <si>
    <t>V15CMR 2TB - WX</t>
  </si>
  <si>
    <t>V15CMR 3TB - WX</t>
  </si>
  <si>
    <t>V15CMR 4TB - WX</t>
  </si>
  <si>
    <t>V15CMR 6TB - WX</t>
  </si>
  <si>
    <t>V15CMR 8TB - WX</t>
  </si>
  <si>
    <t>V15CMR 1TB - KRT</t>
  </si>
  <si>
    <t>V15CMR 2TB - KRT</t>
  </si>
  <si>
    <t>V15CMR 3TB - KRT</t>
  </si>
  <si>
    <t>V15CMR 4TB - KRT</t>
  </si>
  <si>
    <t>V15CMR 6TB - KRT</t>
  </si>
  <si>
    <t>V15CMR 8TB - KRT</t>
  </si>
  <si>
    <t>ST1000VM007</t>
  </si>
  <si>
    <t>3GW10C</t>
  </si>
  <si>
    <t>ST1000VN009</t>
  </si>
  <si>
    <t>3JF10C</t>
  </si>
  <si>
    <t>2ZR188</t>
    <phoneticPr fontId="13" type="noConversion"/>
  </si>
  <si>
    <t>V15CMR-1TB</t>
  </si>
  <si>
    <t>V15CMR-2TB</t>
  </si>
  <si>
    <t>V15CMR-3TB</t>
  </si>
  <si>
    <t>V15CMR-4TB</t>
  </si>
  <si>
    <t>V15CMR-6TB</t>
  </si>
  <si>
    <t>V15CMR-8TB</t>
  </si>
  <si>
    <t>m</t>
  </si>
  <si>
    <t>Demand available</t>
  </si>
  <si>
    <t>V15CMR 2D</t>
  </si>
  <si>
    <t>V15CMR 1D</t>
  </si>
  <si>
    <t>V15CMR 4D</t>
  </si>
  <si>
    <t>Total V11/V15/V15CMR 1D</t>
  </si>
  <si>
    <t>Total V11/V15/V15CMR 2D</t>
  </si>
  <si>
    <t>Total V11/V15/V15CMR 4D</t>
  </si>
  <si>
    <t>ST8000VN007</t>
  </si>
  <si>
    <t>3JG188</t>
  </si>
  <si>
    <t>ST1000VN008</t>
  </si>
  <si>
    <t>3CW10C</t>
  </si>
  <si>
    <t>ST3000VN011</t>
  </si>
  <si>
    <t>3JF10G</t>
  </si>
  <si>
    <t>ST4000VN013</t>
  </si>
  <si>
    <t>3JF104</t>
  </si>
  <si>
    <t>3JG188</t>
    <phoneticPr fontId="13" type="noConversion"/>
  </si>
  <si>
    <t>3JF104</t>
    <phoneticPr fontId="13" type="noConversion"/>
  </si>
  <si>
    <t>ST6000VN007</t>
  </si>
  <si>
    <t>3JG186</t>
  </si>
  <si>
    <t>ST2000VN009</t>
  </si>
  <si>
    <t>3JF102</t>
  </si>
  <si>
    <t>V15CMR_6000</t>
  </si>
  <si>
    <t>WUX_V15CMR_4000</t>
  </si>
  <si>
    <t>WUX_V15CMR_1000</t>
  </si>
  <si>
    <t>WUX_V15CMR_2000</t>
  </si>
  <si>
    <t>WUX_V15CMR_3000</t>
  </si>
  <si>
    <t>WUX_V15CMR_6000</t>
  </si>
  <si>
    <t>WUX_V15CMR_8000</t>
  </si>
  <si>
    <t>KOR_V15CMR_1000</t>
  </si>
  <si>
    <t>KOR_V15CMR_2000</t>
  </si>
  <si>
    <t>KOR_V15CMR_3000</t>
  </si>
  <si>
    <t>KOR_V15CMR_4000</t>
  </si>
  <si>
    <t>KOR_V15CMR_6000</t>
  </si>
  <si>
    <t>KOR_V15CMR_8000</t>
  </si>
  <si>
    <t>V15CMR_1000</t>
  </si>
  <si>
    <t>V15CMR_2000</t>
  </si>
  <si>
    <t>V15CMR_3000</t>
  </si>
  <si>
    <t>V15CMR_4000</t>
  </si>
  <si>
    <t>V15CMR_8000</t>
  </si>
  <si>
    <t>V11/15 1D</t>
  </si>
  <si>
    <t>V11/15 2D</t>
  </si>
  <si>
    <t>V11/15 4D</t>
  </si>
  <si>
    <t>2XG186</t>
  </si>
  <si>
    <t>V15/CMR 1D</t>
  </si>
  <si>
    <t>V15/CMR 2D</t>
  </si>
  <si>
    <t>V15/CMR 4D</t>
  </si>
  <si>
    <t xml:space="preserve">Cur MS Qty </t>
  </si>
  <si>
    <t>ST3000VM008</t>
  </si>
  <si>
    <t>Wuxi V11/X/V15/X/CMR 1D</t>
  </si>
  <si>
    <t>Wuxi V11/X/V15/X/CMR 2D</t>
  </si>
  <si>
    <t>Wuxi V11/X/V15/X/CMR 4D</t>
  </si>
  <si>
    <t>KRT V11/X/V15/X/CMR 1D</t>
  </si>
  <si>
    <t>KRT V11/X/V15/X/CMR 2D</t>
  </si>
  <si>
    <t>KRT  V11/X/V15/X/CMR 4D</t>
  </si>
  <si>
    <t>V15CMRT 2TB WTF to V15 2TB needed</t>
  </si>
  <si>
    <t>3NK104</t>
  </si>
  <si>
    <t>3NE186</t>
  </si>
  <si>
    <t>3NE188</t>
  </si>
  <si>
    <t>ST6000VN3300</t>
  </si>
  <si>
    <t>ST8000VN3300</t>
  </si>
  <si>
    <t>ST4000VN3300</t>
  </si>
  <si>
    <t>Q423</t>
  </si>
  <si>
    <t>WW40</t>
  </si>
  <si>
    <t>WW41</t>
  </si>
  <si>
    <t>WW42</t>
  </si>
  <si>
    <t>WW43</t>
  </si>
  <si>
    <t>WW44</t>
  </si>
  <si>
    <t>WW45</t>
  </si>
  <si>
    <t>WW46</t>
  </si>
  <si>
    <t>WW47</t>
  </si>
  <si>
    <t>WW48</t>
  </si>
  <si>
    <t>WW49</t>
  </si>
  <si>
    <t>WW50</t>
  </si>
  <si>
    <t>WW51</t>
  </si>
  <si>
    <t>WW52</t>
  </si>
  <si>
    <t>APR</t>
  </si>
  <si>
    <t>MAY</t>
  </si>
  <si>
    <t>JUN</t>
  </si>
  <si>
    <t>WUX Total</t>
  </si>
  <si>
    <t>V15CMR 4TB to"V15CMR 3TB &amp; V15 DT 4TB"</t>
  </si>
  <si>
    <t>V11LC 4TB to V11 DT 4TB</t>
  </si>
  <si>
    <t>V11LC 4TB needed</t>
  </si>
  <si>
    <t>V15CMR 2TB to "V15CMR 1TB &amp;V15 DT 2TB "</t>
  </si>
  <si>
    <t>V15X to V15 2TB DT</t>
  </si>
  <si>
    <t>V15 DT 2TB WTF needed</t>
  </si>
  <si>
    <t>V11LC 2TB to V11 DT 2TB</t>
  </si>
  <si>
    <t>V11CE 2TB to V11 DT 2TB</t>
  </si>
  <si>
    <t>V11 2TB total need</t>
  </si>
  <si>
    <t>V11CE, V11LC to V15 6TB</t>
  </si>
  <si>
    <t>V15 8TB to V15 6TB</t>
  </si>
  <si>
    <t>V15 6TB Total needed</t>
  </si>
  <si>
    <t>V15 6TB demand available</t>
  </si>
  <si>
    <t xml:space="preserve"> PSG Overall</t>
  </si>
  <si>
    <t>Location</t>
  </si>
  <si>
    <t>CASE FILE</t>
  </si>
  <si>
    <t>Product Internal Name</t>
  </si>
  <si>
    <t>Product Format Capacity</t>
  </si>
  <si>
    <t>Product Interface</t>
  </si>
  <si>
    <t>Product ID</t>
  </si>
  <si>
    <t>Location Attribute</t>
  </si>
  <si>
    <t>Product Customer</t>
  </si>
  <si>
    <t>Key Figure</t>
  </si>
  <si>
    <t>US</t>
  </si>
  <si>
    <t>STD OEM</t>
  </si>
  <si>
    <t>BRD4 Final Build Plan</t>
  </si>
  <si>
    <t>STD DISTI</t>
  </si>
  <si>
    <t>PLANNING</t>
  </si>
  <si>
    <t>3794 - PANASONIC</t>
  </si>
  <si>
    <t>1707 - SONY</t>
  </si>
  <si>
    <t>3642 - ECHOSTAR TECHNOLOGY</t>
  </si>
  <si>
    <t>RETAIL</t>
  </si>
  <si>
    <t>4100 - DAHUA</t>
  </si>
  <si>
    <t>4071 - HIKVISION</t>
  </si>
  <si>
    <t>6000</t>
  </si>
  <si>
    <t>8000</t>
  </si>
  <si>
    <t>2U9102-300</t>
  </si>
  <si>
    <t>2U9102-315</t>
  </si>
  <si>
    <t>2U9102-500</t>
  </si>
  <si>
    <t>2U9102-568</t>
  </si>
  <si>
    <t>2U9102-PHN</t>
  </si>
  <si>
    <t>2U910G-300</t>
  </si>
  <si>
    <t>2U910G-315</t>
  </si>
  <si>
    <t>2U910G-500</t>
  </si>
  <si>
    <t>2U910G-568</t>
  </si>
  <si>
    <t>2U9104-300</t>
  </si>
  <si>
    <t>2U9104-315</t>
  </si>
  <si>
    <t>2U9104-500</t>
  </si>
  <si>
    <t>2U9104-501</t>
  </si>
  <si>
    <t>0959 - DELL</t>
  </si>
  <si>
    <t>2U9104-568</t>
  </si>
  <si>
    <t>2U9104-569</t>
  </si>
  <si>
    <t>2U9104-570</t>
  </si>
  <si>
    <t>2U9104-PHN</t>
  </si>
  <si>
    <t>2U9186-300</t>
  </si>
  <si>
    <t>2U9186-315</t>
  </si>
  <si>
    <t>2U9186-500</t>
  </si>
  <si>
    <t>2U9186-568</t>
  </si>
  <si>
    <t>2U9186-569</t>
  </si>
  <si>
    <t>2U9186-570</t>
  </si>
  <si>
    <t>2U9186-PHN</t>
  </si>
  <si>
    <t>2U9188-300</t>
  </si>
  <si>
    <t>2U9188-315</t>
  </si>
  <si>
    <t>2U9188-500</t>
  </si>
  <si>
    <t>2U9188-568</t>
  </si>
  <si>
    <t>2U9188-569</t>
  </si>
  <si>
    <t>2U9188-570</t>
  </si>
  <si>
    <t>2U9188-PHN</t>
  </si>
  <si>
    <t>3CU10C-500</t>
  </si>
  <si>
    <t>3CU10C-520</t>
  </si>
  <si>
    <t>3CU10C-530</t>
  </si>
  <si>
    <t>3CV10C-300</t>
  </si>
  <si>
    <t>3CV10C-315</t>
  </si>
  <si>
    <t>3CV10C-PHN</t>
  </si>
  <si>
    <t>3CW10C-500</t>
  </si>
  <si>
    <t>3GW10C-141</t>
  </si>
  <si>
    <t>3GW10C-262</t>
  </si>
  <si>
    <t>3GW10C-500</t>
  </si>
  <si>
    <t>3GW10C-501</t>
  </si>
  <si>
    <t>3GW10C-567</t>
  </si>
  <si>
    <t>3JF10C-505</t>
  </si>
  <si>
    <t>3CU102-500</t>
  </si>
  <si>
    <t>3CU102-520</t>
  </si>
  <si>
    <t>3CU102-530</t>
  </si>
  <si>
    <t>3CU102-PHN</t>
  </si>
  <si>
    <t>3CV102-300</t>
  </si>
  <si>
    <t>3CV102-315</t>
  </si>
  <si>
    <t>3CW102-500</t>
  </si>
  <si>
    <t>3FC102-520</t>
  </si>
  <si>
    <t>3GW102-125</t>
  </si>
  <si>
    <t>3GW102-141</t>
  </si>
  <si>
    <t>3GW102-262</t>
  </si>
  <si>
    <t>3GW102-500</t>
  </si>
  <si>
    <t>3GW102-501</t>
  </si>
  <si>
    <t>3GW102-515</t>
  </si>
  <si>
    <t>3GW102-567</t>
  </si>
  <si>
    <t>3JF102-505</t>
  </si>
  <si>
    <t>3CU10G-500</t>
  </si>
  <si>
    <t>3CU10G-520</t>
  </si>
  <si>
    <t>3CU10G-530</t>
  </si>
  <si>
    <t>3CV10G-300</t>
  </si>
  <si>
    <t>3CV10G-315</t>
  </si>
  <si>
    <t>3CW10G-500</t>
  </si>
  <si>
    <t>3CW10G-PHN</t>
  </si>
  <si>
    <t>3GW10G-515</t>
  </si>
  <si>
    <t>3GW10G-567</t>
  </si>
  <si>
    <t>3JF10G-505</t>
  </si>
  <si>
    <t>3CU104-500</t>
  </si>
  <si>
    <t>3CU104-520</t>
  </si>
  <si>
    <t>3CU104-530</t>
  </si>
  <si>
    <t>3CU104-PHN</t>
  </si>
  <si>
    <t>3CV104-300</t>
  </si>
  <si>
    <t>3CV104-315</t>
  </si>
  <si>
    <t>3CW104-500</t>
  </si>
  <si>
    <t>3FC104-520</t>
  </si>
  <si>
    <t>3GW104-125</t>
  </si>
  <si>
    <t>3GW104-141</t>
  </si>
  <si>
    <t>3GW104-500</t>
  </si>
  <si>
    <t>3GW104-501</t>
  </si>
  <si>
    <t>3GW104-515</t>
  </si>
  <si>
    <t>3GW104-567</t>
  </si>
  <si>
    <t>3JF104-505</t>
  </si>
  <si>
    <t>3NK104-250</t>
  </si>
  <si>
    <t>4394 - SYNOLOGY</t>
  </si>
  <si>
    <t>2ZL186-125</t>
  </si>
  <si>
    <t>2ZL186-141</t>
  </si>
  <si>
    <t>2ZL186-515</t>
  </si>
  <si>
    <t>2ZL186-567</t>
  </si>
  <si>
    <t>2ZL186-PHN</t>
  </si>
  <si>
    <t>2ZM186-500</t>
  </si>
  <si>
    <t>2ZP186-500</t>
  </si>
  <si>
    <t>2ZP186-520</t>
  </si>
  <si>
    <t>2ZP186-530</t>
  </si>
  <si>
    <t>2ZR186-300</t>
  </si>
  <si>
    <t>2ZR186-315</t>
  </si>
  <si>
    <t>3FX186-520</t>
  </si>
  <si>
    <t>3JG186-505</t>
  </si>
  <si>
    <t>3NE186-250</t>
  </si>
  <si>
    <t>2ZL188-515</t>
  </si>
  <si>
    <t>2ZL188-567</t>
  </si>
  <si>
    <t>2ZM188-500</t>
  </si>
  <si>
    <t>2ZM188-PHN</t>
  </si>
  <si>
    <t>2ZP188-500</t>
  </si>
  <si>
    <t>2ZP188-520</t>
  </si>
  <si>
    <t>2ZP188-530</t>
  </si>
  <si>
    <t>2ZR188-300</t>
  </si>
  <si>
    <t>2ZR188-315</t>
  </si>
  <si>
    <t>3FX188-520</t>
  </si>
  <si>
    <t>3JG188-505</t>
  </si>
  <si>
    <t>3NE188-250</t>
  </si>
  <si>
    <t>6 DIGIT</t>
  </si>
  <si>
    <t>2AX10C</t>
  </si>
  <si>
    <t>2ZD102</t>
  </si>
  <si>
    <t>3DG102</t>
  </si>
  <si>
    <t>2U410G</t>
  </si>
  <si>
    <t>2XG10G</t>
  </si>
  <si>
    <t>2ZD10G</t>
  </si>
  <si>
    <t>2AY10H</t>
  </si>
  <si>
    <t>2XF186</t>
  </si>
  <si>
    <t>2XM186</t>
  </si>
  <si>
    <t>3JH186</t>
  </si>
  <si>
    <t>2XM188</t>
  </si>
  <si>
    <t>3DG188</t>
  </si>
  <si>
    <t>3FC102</t>
  </si>
  <si>
    <t>3GX102</t>
  </si>
  <si>
    <t>3GY102</t>
  </si>
  <si>
    <t>3GZ102</t>
  </si>
  <si>
    <t>3GX104</t>
  </si>
  <si>
    <t>3GY104</t>
  </si>
  <si>
    <t>3GZ104</t>
  </si>
  <si>
    <t>3FX186</t>
  </si>
  <si>
    <t>3FZ186</t>
  </si>
  <si>
    <t>3G1186</t>
  </si>
  <si>
    <t>3G2186</t>
  </si>
  <si>
    <t>3FX188</t>
  </si>
  <si>
    <t>3FZ188</t>
  </si>
  <si>
    <t>3G1188</t>
  </si>
  <si>
    <t>3G2188</t>
  </si>
  <si>
    <t>US demand by 6 digit</t>
  </si>
  <si>
    <t>IPN</t>
  </si>
  <si>
    <t>1PN</t>
  </si>
  <si>
    <t>Loading</t>
  </si>
  <si>
    <t>4TB WTF Total</t>
  </si>
  <si>
    <t>2TB WTF TOTAL</t>
  </si>
  <si>
    <t>V15/X/CMR 1D</t>
  </si>
  <si>
    <t>V15/X /CMR 2D</t>
  </si>
  <si>
    <t>V15/X/CMR 4D</t>
  </si>
  <si>
    <t>Ttl exlcluding V15CMR</t>
  </si>
  <si>
    <t>Qtr1FY24</t>
  </si>
  <si>
    <t>V111D</t>
  </si>
  <si>
    <t>V15/X /CMR 1D</t>
  </si>
  <si>
    <t>V15/X/CMR 2D</t>
  </si>
  <si>
    <t>KRT V11 1D</t>
  </si>
  <si>
    <t>KRT V11 2D</t>
  </si>
  <si>
    <t>KRT V11 4D</t>
  </si>
  <si>
    <t>Wuxi V111D</t>
  </si>
  <si>
    <t>Wuxi V11 2D</t>
  </si>
  <si>
    <t>Wuxi V11 4D</t>
  </si>
  <si>
    <t>Normalized to 2D</t>
  </si>
  <si>
    <t>Normalize to 2D</t>
  </si>
  <si>
    <t>Grand Total</t>
  </si>
  <si>
    <t>Wuxi V15/X  1D</t>
  </si>
  <si>
    <t>Wuxi V15/X  2D</t>
  </si>
  <si>
    <t>Wuxi V15/X 4D</t>
  </si>
  <si>
    <t>KRT V15/X 1D</t>
  </si>
  <si>
    <t>KRT V15/X 2D</t>
  </si>
  <si>
    <t>KRT V15/X 4D</t>
  </si>
  <si>
    <t>ST8000HKVS002</t>
  </si>
  <si>
    <t>Thur prelim</t>
  </si>
  <si>
    <t>ST4000HKVS002</t>
  </si>
  <si>
    <t>ST6000HKVS002</t>
  </si>
  <si>
    <t>To V15 DT 4TB</t>
  </si>
  <si>
    <t>V15CMR to DT 4TB WTF needed</t>
  </si>
  <si>
    <t>Dell demand</t>
  </si>
  <si>
    <t>V15 DT 4TB demand available</t>
  </si>
  <si>
    <t>DT 4TB Demand available</t>
  </si>
  <si>
    <t>3H110C-515</t>
  </si>
  <si>
    <t>3GX102-520</t>
  </si>
  <si>
    <t>3GY102-530</t>
  </si>
  <si>
    <t>3GZ102-510</t>
  </si>
  <si>
    <t>3H1102-515</t>
  </si>
  <si>
    <t>3CW10G-505</t>
  </si>
  <si>
    <t>3CW104-505</t>
  </si>
  <si>
    <t>3GX104-520</t>
  </si>
  <si>
    <t>3GY104-530</t>
  </si>
  <si>
    <t>3GZ104-510</t>
  </si>
  <si>
    <t>3FZ186-520</t>
  </si>
  <si>
    <t>3G1186-530</t>
  </si>
  <si>
    <t>3G2186-510</t>
  </si>
  <si>
    <t>3FZ188-520</t>
  </si>
  <si>
    <t>3G1188-530</t>
  </si>
  <si>
    <t>3G2188-510</t>
  </si>
  <si>
    <t>V15CMRIR</t>
  </si>
  <si>
    <t>V15CMRPI</t>
  </si>
  <si>
    <t>2UB10C-300</t>
  </si>
  <si>
    <t>2UB10D-021</t>
  </si>
  <si>
    <t>4105 - HP INC</t>
  </si>
  <si>
    <t>2UB10D-022</t>
  </si>
  <si>
    <t>2UB10D-300</t>
  </si>
  <si>
    <t>2UB10D-315</t>
  </si>
  <si>
    <t>2UB10D-500</t>
  </si>
  <si>
    <t>2UB10D-501</t>
  </si>
  <si>
    <t>2UB10D-540</t>
  </si>
  <si>
    <t>3770 - LENOVO</t>
  </si>
  <si>
    <t>2UB10D-PHN</t>
  </si>
  <si>
    <t>2UB102-021</t>
  </si>
  <si>
    <t>2UB102-022</t>
  </si>
  <si>
    <t>2UB102-300</t>
  </si>
  <si>
    <t>2UB102-315</t>
  </si>
  <si>
    <t>2UB102-500</t>
  </si>
  <si>
    <t>2UB102-501</t>
  </si>
  <si>
    <t>2UB102-540</t>
  </si>
  <si>
    <t>2UB102-PHN</t>
  </si>
  <si>
    <t>KOR Total</t>
  </si>
  <si>
    <t>To V15VMR SV 3TB</t>
  </si>
  <si>
    <t>To V15CMR SV 3TB  WTF needed</t>
  </si>
  <si>
    <t xml:space="preserve">V15CMR SV 3TB demand available </t>
  </si>
  <si>
    <t>3TB SV Delta</t>
  </si>
  <si>
    <t>To V15CMR SV 3TB</t>
  </si>
  <si>
    <t>V15CMR toSV 3TB  WTF needed</t>
  </si>
  <si>
    <t>SV 3TB demand available</t>
  </si>
  <si>
    <t>Qtr3FY24</t>
  </si>
  <si>
    <t>V15CMR to V15 2TB DT</t>
  </si>
  <si>
    <t>V15CMR 2TB WTF needed</t>
  </si>
  <si>
    <t>V15CMR 2TB to "V15 DT 2TB "</t>
  </si>
  <si>
    <t>April</t>
  </si>
  <si>
    <t>May</t>
  </si>
  <si>
    <t>June</t>
  </si>
  <si>
    <t>Q424</t>
  </si>
  <si>
    <t xml:space="preserve"> PSG</t>
  </si>
  <si>
    <t>EB</t>
  </si>
  <si>
    <t>13 weeks commit</t>
  </si>
  <si>
    <t>EB IPN</t>
  </si>
  <si>
    <t>MS2408C1</t>
  </si>
  <si>
    <t>MS2408D0</t>
  </si>
  <si>
    <t>FOF Surplus</t>
  </si>
  <si>
    <t>Q1FY2025</t>
  </si>
  <si>
    <t>Q1FY2025 Total</t>
  </si>
  <si>
    <t>FY2025JUL</t>
  </si>
  <si>
    <t>FY2025AUG</t>
  </si>
  <si>
    <t>FY2025Sep</t>
  </si>
  <si>
    <t>M01FY2025</t>
  </si>
  <si>
    <t>M02FY2025</t>
  </si>
  <si>
    <t>M03FY2025</t>
  </si>
  <si>
    <t>FY2025</t>
  </si>
  <si>
    <t>2025W01</t>
  </si>
  <si>
    <t>2025W02</t>
  </si>
  <si>
    <t>2025W03</t>
  </si>
  <si>
    <t>2025W04</t>
  </si>
  <si>
    <t>2025W05</t>
  </si>
  <si>
    <t>2025W06</t>
  </si>
  <si>
    <t>2025W07</t>
  </si>
  <si>
    <t>2025W08</t>
  </si>
  <si>
    <t>2025W09</t>
  </si>
  <si>
    <t>2025W10</t>
  </si>
  <si>
    <t>2025W11</t>
  </si>
  <si>
    <t>2025W12</t>
  </si>
  <si>
    <t>2025W13</t>
  </si>
  <si>
    <t>July</t>
  </si>
  <si>
    <t>Sept</t>
  </si>
  <si>
    <t>Qtr1FY25</t>
  </si>
  <si>
    <t>Q1'25</t>
  </si>
  <si>
    <t>MS2409A0</t>
  </si>
  <si>
    <t>JUN-29 W01-25</t>
  </si>
  <si>
    <t>JUL-06 W02-25</t>
  </si>
  <si>
    <t>JUL-13 W03-25</t>
  </si>
  <si>
    <t>JUL-20 W04-25</t>
  </si>
  <si>
    <t>JUL-27 W05-25</t>
  </si>
  <si>
    <t>AUG-03 W06-25</t>
  </si>
  <si>
    <t>AUG-10 W07-25</t>
  </si>
  <si>
    <t>AUG-17 W08-25</t>
  </si>
  <si>
    <t>AUG-24 W09-25</t>
  </si>
  <si>
    <t>AUG-31 W10-25</t>
  </si>
  <si>
    <t>SEP-07 W11-25</t>
  </si>
  <si>
    <t>SEP-14 W12-25</t>
  </si>
  <si>
    <t>SEP-21 W13-25</t>
  </si>
  <si>
    <t>Q1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</si>
</sst>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\W\W\ #,##0_);\(#,##0\)"/>
    <numFmt numFmtId="166" formatCode="0_);[Red]\(0\)"/>
    <numFmt numFmtId="167" formatCode="\W\K#,##0_);\(#,##0\)"/>
    <numFmt numFmtId="168" formatCode="m/d/yy;@"/>
    <numFmt numFmtId="169" formatCode="_(* #,##0_);_(* \(#,##0\);_(* &quot;-&quot;??_);_(@_)"/>
    <numFmt numFmtId="170" formatCode="#,##0;\(#,##0\)"/>
    <numFmt numFmtId="171" formatCode="\$#,##0.00;\(\$#,##0.00\)"/>
    <numFmt numFmtId="172" formatCode="\$#,##0;\(\$#,##0\)"/>
    <numFmt numFmtId="173" formatCode="#,##0.0_);[Red]\(#,##0.0\)"/>
    <numFmt numFmtId="174" formatCode="#,##0.0_ ;[Red]\-#,##0.0\ "/>
    <numFmt numFmtId="175" formatCode="0.0_);[Red]\(0.0\)"/>
    <numFmt numFmtId="176" formatCode="0.00_);[Red]\(0.00\)"/>
    <numFmt numFmtId="177" formatCode="0.00_ "/>
    <numFmt numFmtId="178" formatCode="\W\K0"/>
    <numFmt numFmtId="179" formatCode="0.0%"/>
    <numFmt numFmtId="180" formatCode="#,##0.000_);[Red]\(#,##0.000\)"/>
    <numFmt numFmtId="181" formatCode="#,##0.00;[Red]#,##0.00"/>
    <numFmt numFmtId="182" formatCode="&quot;[&quot;0.0%&quot;]&quot;"/>
    <numFmt numFmtId="183" formatCode="#,##0.0_);\(#,##0.0\)"/>
    <numFmt numFmtId="184" formatCode="_(* #,##0.0000_);_(* \(#,##0.0000\);_(* &quot;-&quot;??_);_(@_)"/>
    <numFmt numFmtId="185" formatCode="0.0%;[Red]\(0.0%\)"/>
    <numFmt numFmtId="186" formatCode="0%;[Red]\(0%\)"/>
    <numFmt numFmtId="187" formatCode="0.0%;\(0.0%\)"/>
    <numFmt numFmtId="188" formatCode="&quot;$&quot;#,##0\ ;\(&quot;$&quot;#,##0\)"/>
    <numFmt numFmtId="189" formatCode="_([$€-2]* #,##0.00_);_([$€-2]* \(#,##0.00\);_([$€-2]* &quot;-&quot;??_)"/>
    <numFmt numFmtId="190" formatCode="0.000%"/>
    <numFmt numFmtId="191" formatCode="0.000_);[Red]\(0.000\)"/>
    <numFmt numFmtId="192" formatCode="\w\k#"/>
  </numFmts>
  <fonts count="199">
    <font>
      <sz val="12"/>
      <name val="宋体"/>
      <charset val="13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</font>
    <font>
      <b/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宋体"/>
      <family val="3"/>
      <charset val="134"/>
    </font>
    <font>
      <b/>
      <sz val="10"/>
      <color indexed="9"/>
      <name val="Arial"/>
      <family val="2"/>
    </font>
    <font>
      <b/>
      <sz val="18"/>
      <color indexed="12"/>
      <name val="Times New Roman"/>
      <family val="1"/>
    </font>
    <font>
      <sz val="10"/>
      <name val="宋体"/>
      <family val="3"/>
      <charset val="134"/>
    </font>
    <font>
      <b/>
      <sz val="9"/>
      <name val="Arial"/>
      <family val="2"/>
    </font>
    <font>
      <sz val="9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b/>
      <sz val="9"/>
      <color indexed="12"/>
      <name val="Arial"/>
      <family val="2"/>
    </font>
    <font>
      <sz val="10"/>
      <name val="Helv"/>
      <family val="2"/>
    </font>
    <font>
      <b/>
      <sz val="8"/>
      <color indexed="8"/>
      <name val="Arial"/>
      <family val="2"/>
    </font>
    <font>
      <b/>
      <sz val="8"/>
      <color indexed="14"/>
      <name val="Arial"/>
      <family val="2"/>
    </font>
    <font>
      <sz val="8"/>
      <color indexed="8"/>
      <name val="Arial"/>
      <family val="2"/>
    </font>
    <font>
      <sz val="8"/>
      <color indexed="53"/>
      <name val="Arial"/>
      <family val="2"/>
    </font>
    <font>
      <b/>
      <sz val="8"/>
      <color indexed="53"/>
      <name val="Arial"/>
      <family val="2"/>
    </font>
    <font>
      <sz val="8"/>
      <color indexed="18"/>
      <name val="Arial"/>
      <family val="2"/>
    </font>
    <font>
      <b/>
      <sz val="8"/>
      <color indexed="18"/>
      <name val="Arial"/>
      <family val="2"/>
    </font>
    <font>
      <b/>
      <sz val="8"/>
      <color indexed="12"/>
      <name val="Arial"/>
      <family val="2"/>
    </font>
    <font>
      <sz val="9"/>
      <color indexed="53"/>
      <name val="Arial"/>
      <family val="2"/>
    </font>
    <font>
      <b/>
      <sz val="9"/>
      <color indexed="53"/>
      <name val="Arial"/>
      <family val="2"/>
    </font>
    <font>
      <sz val="9"/>
      <name val="Arial Narrow"/>
      <family val="2"/>
    </font>
    <font>
      <sz val="10"/>
      <color indexed="53"/>
      <name val="Arial"/>
      <family val="2"/>
    </font>
    <font>
      <b/>
      <sz val="8"/>
      <color indexed="41"/>
      <name val="Arial"/>
      <family val="2"/>
    </font>
    <font>
      <b/>
      <sz val="10"/>
      <color indexed="12"/>
      <name val="Arial Narrow"/>
      <family val="2"/>
    </font>
    <font>
      <b/>
      <sz val="10"/>
      <name val="Arial Narrow"/>
      <family val="2"/>
    </font>
    <font>
      <sz val="9"/>
      <name val="Helv"/>
      <family val="2"/>
    </font>
    <font>
      <sz val="12"/>
      <name val="Arial"/>
      <family val="2"/>
    </font>
    <font>
      <sz val="10"/>
      <color indexed="12"/>
      <name val="Arial"/>
      <family val="2"/>
    </font>
    <font>
      <sz val="9"/>
      <name val="Times New Roman"/>
      <family val="1"/>
    </font>
    <font>
      <sz val="10"/>
      <name val="Times New Roman"/>
      <family val="1"/>
    </font>
    <font>
      <b/>
      <sz val="18"/>
      <name val="Arial"/>
      <family val="2"/>
    </font>
    <font>
      <b/>
      <sz val="12"/>
      <name val="Arial"/>
      <family val="2"/>
    </font>
    <font>
      <b/>
      <sz val="10"/>
      <color indexed="53"/>
      <name val="Arial"/>
      <family val="2"/>
    </font>
    <font>
      <sz val="8"/>
      <color indexed="14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8"/>
      <color indexed="10"/>
      <name val="Arial"/>
      <family val="2"/>
    </font>
    <font>
      <b/>
      <sz val="11"/>
      <color indexed="12"/>
      <name val="Arial"/>
      <family val="2"/>
    </font>
    <font>
      <sz val="11"/>
      <name val="Arial"/>
      <family val="2"/>
    </font>
    <font>
      <sz val="11"/>
      <color indexed="53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8"/>
      <color indexed="60"/>
      <name val="Arial"/>
      <family val="2"/>
    </font>
    <font>
      <b/>
      <sz val="9"/>
      <name val="Arial Narrow"/>
      <family val="2"/>
    </font>
    <font>
      <sz val="8"/>
      <color indexed="36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sz val="8"/>
      <color indexed="36"/>
      <name val="Arial"/>
      <family val="2"/>
    </font>
    <font>
      <b/>
      <sz val="8"/>
      <color indexed="36"/>
      <name val="Arial"/>
      <family val="2"/>
    </font>
    <font>
      <sz val="8"/>
      <color indexed="36"/>
      <name val="宋体"/>
      <family val="3"/>
      <charset val="134"/>
    </font>
    <font>
      <sz val="7"/>
      <name val="Arial"/>
      <family val="2"/>
    </font>
    <font>
      <sz val="8"/>
      <color indexed="30"/>
      <name val="Arial"/>
      <family val="2"/>
    </font>
    <font>
      <sz val="14"/>
      <name val="Cordia New"/>
      <family val="2"/>
    </font>
    <font>
      <sz val="8"/>
      <color indexed="30"/>
      <name val="Arial"/>
      <family val="2"/>
    </font>
    <font>
      <sz val="9"/>
      <color indexed="36"/>
      <name val="Arial"/>
      <family val="2"/>
    </font>
    <font>
      <sz val="9"/>
      <color indexed="36"/>
      <name val="宋体"/>
      <family val="3"/>
      <charset val="134"/>
    </font>
    <font>
      <b/>
      <sz val="9"/>
      <color indexed="48"/>
      <name val="Arial"/>
      <family val="2"/>
    </font>
    <font>
      <b/>
      <sz val="9"/>
      <color indexed="48"/>
      <name val="宋体"/>
      <family val="3"/>
      <charset val="134"/>
    </font>
    <font>
      <sz val="12"/>
      <name val="宋体"/>
      <family val="3"/>
      <charset val="134"/>
    </font>
    <font>
      <sz val="8"/>
      <color indexed="30"/>
      <name val="Arial"/>
      <family val="2"/>
    </font>
    <font>
      <sz val="10"/>
      <color indexed="8"/>
      <name val="Arial"/>
      <family val="2"/>
    </font>
    <font>
      <b/>
      <i/>
      <sz val="10"/>
      <name val="Arial"/>
      <family val="2"/>
    </font>
    <font>
      <b/>
      <sz val="10"/>
      <color indexed="30"/>
      <name val="ARIAL"/>
      <family val="2"/>
    </font>
    <font>
      <b/>
      <sz val="8"/>
      <color indexed="30"/>
      <name val="Arial"/>
      <family val="2"/>
    </font>
    <font>
      <sz val="9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sz val="9"/>
      <name val="Geneva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2"/>
      <color indexed="10"/>
      <name val="Times New Roman"/>
      <family val="1"/>
    </font>
    <font>
      <b/>
      <sz val="18"/>
      <name val="MS Sans Serif"/>
      <family val="2"/>
    </font>
    <font>
      <sz val="12"/>
      <color indexed="8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0"/>
      <color indexed="8"/>
      <name val="MS Sans Serif"/>
      <family val="2"/>
    </font>
    <font>
      <b/>
      <i/>
      <sz val="16"/>
      <name val="Helv"/>
      <family val="2"/>
    </font>
    <font>
      <sz val="12"/>
      <color indexed="17"/>
      <name val="Times New Roman"/>
      <family val="1"/>
    </font>
    <font>
      <b/>
      <sz val="12"/>
      <name val="Times New Roman"/>
      <family val="1"/>
    </font>
    <font>
      <sz val="12"/>
      <color indexed="18"/>
      <name val="Times New Roman"/>
      <family val="1"/>
    </font>
    <font>
      <b/>
      <sz val="12"/>
      <color indexed="13"/>
      <name val="Arial"/>
      <family val="2"/>
    </font>
    <font>
      <sz val="12"/>
      <color indexed="37"/>
      <name val="Arial"/>
      <family val="2"/>
    </font>
    <font>
      <b/>
      <sz val="18"/>
      <color indexed="56"/>
      <name val="Cambria"/>
      <family val="1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20"/>
      <name val="Verdana"/>
      <family val="2"/>
    </font>
    <font>
      <sz val="10"/>
      <color indexed="20"/>
      <name val="Arial"/>
      <family val="2"/>
    </font>
    <font>
      <sz val="11"/>
      <color indexed="17"/>
      <name val="宋体"/>
      <family val="3"/>
      <charset val="134"/>
    </font>
    <font>
      <sz val="11"/>
      <color indexed="17"/>
      <name val="Verdana"/>
      <family val="2"/>
    </font>
    <font>
      <sz val="10"/>
      <color indexed="17"/>
      <name val="Arial"/>
      <family val="2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8"/>
      <name val="Helv"/>
    </font>
    <font>
      <sz val="12"/>
      <name val="宋体"/>
      <family val="3"/>
      <charset val="134"/>
    </font>
    <font>
      <b/>
      <sz val="8"/>
      <color theme="1"/>
      <name val="Arial"/>
      <family val="2"/>
    </font>
    <font>
      <sz val="12"/>
      <name val="宋体"/>
      <family val="3"/>
      <charset val="134"/>
    </font>
    <font>
      <sz val="8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11"/>
      <color theme="1"/>
      <name val="Arial"/>
      <family val="2"/>
    </font>
    <font>
      <sz val="8"/>
      <color rgb="FF0070C0"/>
      <name val="Arial"/>
      <family val="2"/>
    </font>
    <font>
      <sz val="8"/>
      <color theme="0"/>
      <name val="Arial"/>
      <family val="2"/>
    </font>
    <font>
      <sz val="12"/>
      <color theme="0"/>
      <name val="宋体"/>
      <family val="3"/>
      <charset val="134"/>
    </font>
    <font>
      <sz val="7"/>
      <color theme="0" tint="-0.249977111117893"/>
      <name val="Arial"/>
      <family val="2"/>
    </font>
    <font>
      <sz val="6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8"/>
      <color theme="7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2"/>
      <color theme="1" tint="0.499984740745262"/>
      <name val="宋体"/>
      <family val="3"/>
      <charset val="134"/>
    </font>
    <font>
      <sz val="7"/>
      <color theme="0" tint="-0.34998626667073579"/>
      <name val="Arial"/>
      <family val="2"/>
    </font>
    <font>
      <sz val="12"/>
      <color theme="0" tint="-0.34998626667073579"/>
      <name val="Arial"/>
      <family val="2"/>
    </font>
    <font>
      <sz val="10"/>
      <color rgb="FF0070C0"/>
      <name val="Arial"/>
      <family val="2"/>
    </font>
    <font>
      <b/>
      <sz val="7"/>
      <color indexed="53"/>
      <name val="Arial"/>
      <family val="2"/>
    </font>
    <font>
      <b/>
      <sz val="7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z val="12"/>
      <color rgb="FFFF0000"/>
      <name val="宋体"/>
      <family val="3"/>
      <charset val="134"/>
    </font>
    <font>
      <sz val="10"/>
      <color indexed="18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9"/>
      <name val="宋体"/>
      <family val="3"/>
      <charset val="134"/>
    </font>
    <font>
      <sz val="8"/>
      <color rgb="FF0066FF"/>
      <name val="Arial"/>
      <family val="2"/>
    </font>
    <font>
      <b/>
      <sz val="8"/>
      <color rgb="FF0066FF"/>
      <name val="Arial"/>
      <family val="2"/>
    </font>
    <font>
      <sz val="12"/>
      <name val="宋体"/>
      <charset val="134"/>
    </font>
    <font>
      <sz val="11"/>
      <color theme="1"/>
      <name val="Calibri"/>
      <family val="2"/>
      <charset val="222"/>
      <scheme val="minor"/>
    </font>
    <font>
      <sz val="11"/>
      <color rgb="FF000000"/>
      <name val="Calibri"/>
      <family val="2"/>
    </font>
    <font>
      <sz val="9"/>
      <name val="宋体"/>
      <charset val="134"/>
    </font>
    <font>
      <b/>
      <sz val="12"/>
      <name val="宋体"/>
      <charset val="134"/>
    </font>
    <font>
      <b/>
      <sz val="10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color theme="1"/>
      <name val="Arial"/>
      <family val="2"/>
    </font>
    <font>
      <sz val="12"/>
      <color theme="1"/>
      <name val="宋体"/>
      <family val="3"/>
      <charset val="134"/>
    </font>
    <font>
      <b/>
      <sz val="12"/>
      <name val="宋体"/>
      <charset val="134"/>
    </font>
    <font>
      <sz val="12"/>
      <color rgb="FF000000"/>
      <name val="宋体"/>
    </font>
    <font>
      <sz val="9"/>
      <color theme="7"/>
      <name val="Arial"/>
      <family val="2"/>
    </font>
  </fonts>
  <fills count="9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A90E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478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12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12"/>
      </left>
      <right style="thin">
        <color indexed="64"/>
      </right>
      <top style="medium">
        <color indexed="64"/>
      </top>
      <bottom/>
      <diagonal/>
    </border>
    <border>
      <left style="medium">
        <color indexed="12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12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1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12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double">
        <color indexed="64"/>
      </right>
      <top style="medium">
        <color indexed="64"/>
      </top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indexed="64"/>
      </right>
      <top style="thin">
        <color indexed="8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64"/>
      </top>
      <bottom/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12"/>
      </left>
      <right style="medium">
        <color indexed="12"/>
      </right>
      <top/>
      <bottom style="medium">
        <color indexed="64"/>
      </bottom>
      <diagonal/>
    </border>
    <border>
      <left style="medium">
        <color indexed="12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12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/>
      <top style="medium">
        <color indexed="64"/>
      </top>
      <bottom/>
      <diagonal/>
    </border>
    <border>
      <left style="medium">
        <color indexed="12"/>
      </left>
      <right/>
      <top/>
      <bottom style="medium">
        <color indexed="64"/>
      </bottom>
      <diagonal/>
    </border>
    <border>
      <left style="medium">
        <color indexed="12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12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64"/>
      </top>
      <bottom style="medium">
        <color indexed="12"/>
      </bottom>
      <diagonal/>
    </border>
    <border>
      <left/>
      <right/>
      <top style="medium">
        <color indexed="12"/>
      </top>
      <bottom style="double">
        <color indexed="12"/>
      </bottom>
      <diagonal/>
    </border>
    <border>
      <left style="medium">
        <color indexed="12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12"/>
      </right>
      <top style="thin">
        <color indexed="64"/>
      </top>
      <bottom/>
      <diagonal/>
    </border>
    <border>
      <left style="medium">
        <color indexed="39"/>
      </left>
      <right/>
      <top/>
      <bottom/>
      <diagonal/>
    </border>
    <border>
      <left style="medium">
        <color indexed="39"/>
      </left>
      <right/>
      <top/>
      <bottom style="medium">
        <color indexed="64"/>
      </bottom>
      <diagonal/>
    </border>
    <border>
      <left style="medium">
        <color indexed="12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double">
        <color indexed="64"/>
      </right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12"/>
      </left>
      <right/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double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12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medium">
        <color rgb="FF0000FF"/>
      </left>
      <right/>
      <top/>
      <bottom style="thin">
        <color indexed="64"/>
      </bottom>
      <diagonal/>
    </border>
    <border>
      <left style="medium">
        <color rgb="FF0000FF"/>
      </left>
      <right/>
      <top/>
      <bottom/>
      <diagonal/>
    </border>
    <border>
      <left style="medium">
        <color rgb="FF0000FF"/>
      </left>
      <right/>
      <top style="medium">
        <color indexed="64"/>
      </top>
      <bottom/>
      <diagonal/>
    </border>
    <border>
      <left style="medium">
        <color rgb="FF0000FF"/>
      </left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/>
      <top/>
      <bottom style="medium">
        <color indexed="64"/>
      </bottom>
      <diagonal/>
    </border>
    <border>
      <left style="medium">
        <color indexed="39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39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/>
      <top style="medium">
        <color indexed="64"/>
      </top>
      <bottom/>
      <diagonal/>
    </border>
    <border>
      <left style="medium">
        <color rgb="FF0070C0"/>
      </left>
      <right/>
      <top/>
      <bottom/>
      <diagonal/>
    </border>
    <border>
      <left style="medium">
        <color rgb="FF0070C0"/>
      </left>
      <right/>
      <top style="thin">
        <color indexed="64"/>
      </top>
      <bottom style="thin">
        <color indexed="64"/>
      </bottom>
      <diagonal/>
    </border>
    <border>
      <left style="medium">
        <color rgb="FF0070C0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12"/>
      </right>
      <top/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theme="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12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12"/>
      </left>
      <right style="medium">
        <color indexed="12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12"/>
      </left>
      <right/>
      <top style="thin">
        <color indexed="8"/>
      </top>
      <bottom style="thin">
        <color indexed="8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12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8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66FF"/>
      </left>
      <right style="medium">
        <color rgb="FF0066FF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0066FF"/>
      </left>
      <right style="medium">
        <color rgb="FF0066FF"/>
      </right>
      <top/>
      <bottom style="thin">
        <color indexed="64"/>
      </bottom>
      <diagonal/>
    </border>
    <border>
      <left style="medium">
        <color rgb="FF0033CC"/>
      </left>
      <right style="medium">
        <color rgb="FF0033CC"/>
      </right>
      <top/>
      <bottom style="thin">
        <color indexed="64"/>
      </bottom>
      <diagonal/>
    </border>
    <border>
      <left style="medium">
        <color rgb="FF0033CC"/>
      </left>
      <right style="medium">
        <color rgb="FF0033CC"/>
      </right>
      <top/>
      <bottom/>
      <diagonal/>
    </border>
    <border>
      <left style="medium">
        <color rgb="FF0066FF"/>
      </left>
      <right style="medium">
        <color rgb="FF0066FF"/>
      </right>
      <top/>
      <bottom style="thin">
        <color theme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8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double">
        <color indexed="8"/>
      </right>
      <top style="thin">
        <color auto="1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33CC"/>
      </left>
      <right/>
      <top style="medium">
        <color indexed="64"/>
      </top>
      <bottom/>
      <diagonal/>
    </border>
    <border>
      <left style="medium">
        <color rgb="FF0033CC"/>
      </left>
      <right/>
      <top/>
      <bottom/>
      <diagonal/>
    </border>
    <border>
      <left style="medium">
        <color rgb="FF0033CC"/>
      </left>
      <right/>
      <top style="thin">
        <color auto="1"/>
      </top>
      <bottom style="thin">
        <color auto="1"/>
      </bottom>
      <diagonal/>
    </border>
    <border>
      <left style="medium">
        <color rgb="FF0033CC"/>
      </left>
      <right/>
      <top/>
      <bottom style="thin">
        <color indexed="64"/>
      </bottom>
      <diagonal/>
    </border>
    <border>
      <left style="medium">
        <color rgb="FF0033CC"/>
      </left>
      <right/>
      <top/>
      <bottom style="medium">
        <color indexed="64"/>
      </bottom>
      <diagonal/>
    </border>
    <border>
      <left style="medium">
        <color indexed="12"/>
      </left>
      <right style="medium">
        <color rgb="FF0033CC"/>
      </right>
      <top style="medium">
        <color auto="1"/>
      </top>
      <bottom/>
      <diagonal/>
    </border>
    <border>
      <left style="medium">
        <color indexed="12"/>
      </left>
      <right style="medium">
        <color rgb="FF0033CC"/>
      </right>
      <top/>
      <bottom/>
      <diagonal/>
    </border>
    <border>
      <left style="medium">
        <color indexed="12"/>
      </left>
      <right style="medium">
        <color rgb="FF0033CC"/>
      </right>
      <top style="thin">
        <color auto="1"/>
      </top>
      <bottom/>
      <diagonal/>
    </border>
    <border>
      <left style="medium">
        <color indexed="12"/>
      </left>
      <right style="medium">
        <color rgb="FF0033CC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rgb="FF0033CC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12"/>
      </left>
      <right/>
      <top style="thin">
        <color indexed="8"/>
      </top>
      <bottom/>
      <diagonal/>
    </border>
    <border>
      <left/>
      <right style="double">
        <color indexed="8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12"/>
      </left>
      <right/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medium">
        <color rgb="FF0033CC"/>
      </right>
      <top/>
      <bottom/>
      <diagonal/>
    </border>
    <border>
      <left/>
      <right style="medium">
        <color rgb="FF0033CC"/>
      </right>
      <top style="thin">
        <color auto="1"/>
      </top>
      <bottom style="thin">
        <color auto="1"/>
      </bottom>
      <diagonal/>
    </border>
    <border>
      <left/>
      <right style="medium">
        <color rgb="FF0033CC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medium">
        <color indexed="12"/>
      </top>
      <bottom style="double">
        <color indexed="12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30"/>
      </bottom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rgb="FF0033CC"/>
      </left>
      <right style="medium">
        <color indexed="64"/>
      </right>
      <top style="medium">
        <color indexed="64"/>
      </top>
      <bottom/>
      <diagonal/>
    </border>
    <border>
      <left style="medium">
        <color rgb="FF0033CC"/>
      </left>
      <right style="medium">
        <color indexed="64"/>
      </right>
      <top/>
      <bottom/>
      <diagonal/>
    </border>
    <border>
      <left/>
      <right style="medium">
        <color rgb="FF0033CC"/>
      </right>
      <top style="medium">
        <color indexed="64"/>
      </top>
      <bottom/>
      <diagonal/>
    </border>
    <border>
      <left/>
      <right style="medium">
        <color rgb="FF0033CC"/>
      </right>
      <top/>
      <bottom style="medium">
        <color indexed="64"/>
      </bottom>
      <diagonal/>
    </border>
    <border>
      <left/>
      <right style="medium">
        <color rgb="FF0033CC"/>
      </right>
      <top style="thin">
        <color auto="1"/>
      </top>
      <bottom/>
      <diagonal/>
    </border>
    <border>
      <left/>
      <right style="medium">
        <color rgb="FF0033CC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/>
      <diagonal/>
    </border>
    <border>
      <left style="medium">
        <color rgb="FF0033CC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rgb="FF0070C0"/>
      </left>
      <right/>
      <top style="hair">
        <color indexed="64"/>
      </top>
      <bottom/>
      <diagonal/>
    </border>
    <border>
      <left style="medium">
        <color rgb="FF0000FF"/>
      </left>
      <right/>
      <top style="hair">
        <color indexed="64"/>
      </top>
      <bottom/>
      <diagonal/>
    </border>
    <border>
      <left style="medium">
        <color indexed="12"/>
      </left>
      <right/>
      <top style="hair">
        <color indexed="64"/>
      </top>
      <bottom/>
      <diagonal/>
    </border>
    <border>
      <left/>
      <right style="medium">
        <color indexed="12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rgb="FF0070C0"/>
      </left>
      <right/>
      <top/>
      <bottom style="hair">
        <color indexed="64"/>
      </bottom>
      <diagonal/>
    </border>
    <border>
      <left style="medium">
        <color rgb="FF0000FF"/>
      </left>
      <right/>
      <top/>
      <bottom style="hair">
        <color indexed="64"/>
      </bottom>
      <diagonal/>
    </border>
    <border>
      <left style="medium">
        <color indexed="12"/>
      </left>
      <right/>
      <top/>
      <bottom style="hair">
        <color indexed="64"/>
      </bottom>
      <diagonal/>
    </border>
    <border>
      <left/>
      <right style="medium">
        <color indexed="12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indexed="64"/>
      </right>
      <top style="thin">
        <color indexed="8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medium">
        <color indexed="12"/>
      </left>
      <right style="medium">
        <color indexed="12"/>
      </right>
      <top style="hair">
        <color indexed="64"/>
      </top>
      <bottom/>
      <diagonal/>
    </border>
    <border>
      <left style="medium">
        <color indexed="12"/>
      </left>
      <right style="medium">
        <color rgb="FF0033CC"/>
      </right>
      <top style="hair">
        <color indexed="64"/>
      </top>
      <bottom/>
      <diagonal/>
    </border>
    <border>
      <left/>
      <right style="medium">
        <color rgb="FF0033CC"/>
      </right>
      <top style="hair">
        <color indexed="64"/>
      </top>
      <bottom/>
      <diagonal/>
    </border>
    <border>
      <left style="medium">
        <color indexed="39"/>
      </left>
      <right/>
      <top style="hair">
        <color indexed="64"/>
      </top>
      <bottom/>
      <diagonal/>
    </border>
    <border>
      <left style="medium">
        <color indexed="12"/>
      </left>
      <right style="medium">
        <color indexed="12"/>
      </right>
      <top/>
      <bottom style="hair">
        <color indexed="64"/>
      </bottom>
      <diagonal/>
    </border>
    <border>
      <left style="medium">
        <color indexed="12"/>
      </left>
      <right style="medium">
        <color rgb="FF0033CC"/>
      </right>
      <top/>
      <bottom style="hair">
        <color indexed="64"/>
      </bottom>
      <diagonal/>
    </border>
    <border>
      <left/>
      <right style="medium">
        <color rgb="FF0033CC"/>
      </right>
      <top/>
      <bottom style="hair">
        <color indexed="64"/>
      </bottom>
      <diagonal/>
    </border>
    <border>
      <left style="medium">
        <color rgb="FF0033CC"/>
      </left>
      <right/>
      <top style="hair">
        <color indexed="64"/>
      </top>
      <bottom/>
      <diagonal/>
    </border>
    <border>
      <left style="medium">
        <color rgb="FF0033CC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medium">
        <color rgb="FF0033CC"/>
      </left>
      <right/>
      <top style="thin">
        <color auto="1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12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8"/>
      </right>
      <top/>
      <bottom style="thin">
        <color auto="1"/>
      </bottom>
      <diagonal/>
    </border>
    <border>
      <left style="medium">
        <color indexed="12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double">
        <color indexed="8"/>
      </right>
      <top style="thin">
        <color auto="1"/>
      </top>
      <bottom style="medium">
        <color indexed="64"/>
      </bottom>
      <diagonal/>
    </border>
    <border>
      <left style="medium">
        <color indexed="12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12"/>
      </left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FF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rgb="FF0000FF"/>
      </right>
      <top style="dotted">
        <color auto="1"/>
      </top>
      <bottom/>
      <diagonal/>
    </border>
    <border>
      <left/>
      <right style="medium">
        <color rgb="FF0000FF"/>
      </right>
      <top/>
      <bottom/>
      <diagonal/>
    </border>
    <border>
      <left/>
      <right style="medium">
        <color rgb="FF0000FF"/>
      </right>
      <top/>
      <bottom style="hair">
        <color indexed="64"/>
      </bottom>
      <diagonal/>
    </border>
    <border>
      <left style="medium">
        <color indexed="12"/>
      </left>
      <right style="medium">
        <color rgb="FF0033CC"/>
      </right>
      <top style="hair">
        <color indexed="12"/>
      </top>
      <bottom/>
      <diagonal/>
    </border>
    <border>
      <left/>
      <right/>
      <top style="hair">
        <color indexed="12"/>
      </top>
      <bottom/>
      <diagonal/>
    </border>
    <border>
      <left style="medium">
        <color indexed="12"/>
      </left>
      <right style="medium">
        <color indexed="12"/>
      </right>
      <top style="hair">
        <color indexed="12"/>
      </top>
      <bottom/>
      <diagonal/>
    </border>
    <border>
      <left/>
      <right style="medium">
        <color rgb="FF0033CC"/>
      </right>
      <top style="hair">
        <color indexed="12"/>
      </top>
      <bottom/>
      <diagonal/>
    </border>
    <border>
      <left/>
      <right style="medium">
        <color indexed="64"/>
      </right>
      <top style="hair">
        <color indexed="12"/>
      </top>
      <bottom/>
      <diagonal/>
    </border>
    <border>
      <left/>
      <right/>
      <top/>
      <bottom style="hair">
        <color indexed="12"/>
      </bottom>
      <diagonal/>
    </border>
    <border>
      <left style="medium">
        <color indexed="12"/>
      </left>
      <right style="medium">
        <color indexed="12"/>
      </right>
      <top/>
      <bottom style="hair">
        <color indexed="12"/>
      </bottom>
      <diagonal/>
    </border>
    <border>
      <left/>
      <right style="medium">
        <color rgb="FF0033CC"/>
      </right>
      <top/>
      <bottom style="hair">
        <color indexed="12"/>
      </bottom>
      <diagonal/>
    </border>
    <border>
      <left/>
      <right style="medium">
        <color indexed="64"/>
      </right>
      <top/>
      <bottom style="hair">
        <color indexed="12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71">
    <xf numFmtId="0" fontId="0" fillId="0" borderId="0"/>
    <xf numFmtId="0" fontId="28" fillId="0" borderId="0"/>
    <xf numFmtId="0" fontId="96" fillId="0" borderId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97" fillId="2" borderId="0" applyNumberFormat="0" applyBorder="0" applyAlignment="0" applyProtection="0">
      <alignment vertical="center"/>
    </xf>
    <xf numFmtId="0" fontId="97" fillId="4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97" fillId="7" borderId="0" applyNumberFormat="0" applyBorder="0" applyAlignment="0" applyProtection="0">
      <alignment vertical="center"/>
    </xf>
    <xf numFmtId="0" fontId="97" fillId="8" borderId="0" applyNumberFormat="0" applyBorder="0" applyAlignment="0" applyProtection="0">
      <alignment vertical="center"/>
    </xf>
    <xf numFmtId="0" fontId="97" fillId="3" borderId="0" applyNumberFormat="0" applyBorder="0" applyAlignment="0" applyProtection="0">
      <alignment vertical="center"/>
    </xf>
    <xf numFmtId="0" fontId="12" fillId="0" borderId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97" fillId="10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3" borderId="0" applyNumberFormat="0" applyBorder="0" applyAlignment="0" applyProtection="0">
      <alignment vertical="center"/>
    </xf>
    <xf numFmtId="0" fontId="97" fillId="7" borderId="0" applyNumberFormat="0" applyBorder="0" applyAlignment="0" applyProtection="0">
      <alignment vertical="center"/>
    </xf>
    <xf numFmtId="0" fontId="97" fillId="10" borderId="0" applyNumberFormat="0" applyBorder="0" applyAlignment="0" applyProtection="0">
      <alignment vertical="center"/>
    </xf>
    <xf numFmtId="0" fontId="97" fillId="14" borderId="0" applyNumberFormat="0" applyBorder="0" applyAlignment="0" applyProtection="0">
      <alignment vertical="center"/>
    </xf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98" fillId="16" borderId="0" applyNumberFormat="0" applyBorder="0" applyAlignment="0" applyProtection="0">
      <alignment vertical="center"/>
    </xf>
    <xf numFmtId="0" fontId="98" fillId="11" borderId="0" applyNumberFormat="0" applyBorder="0" applyAlignment="0" applyProtection="0">
      <alignment vertical="center"/>
    </xf>
    <xf numFmtId="0" fontId="98" fillId="13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8" borderId="0" applyNumberFormat="0" applyBorder="0" applyAlignment="0" applyProtection="0">
      <alignment vertical="center"/>
    </xf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99" fillId="0" borderId="0">
      <protection locked="0"/>
    </xf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100" fillId="0" borderId="1">
      <alignment vertical="top" wrapText="1"/>
    </xf>
    <xf numFmtId="182" fontId="101" fillId="0" borderId="2">
      <alignment horizontal="center"/>
      <protection locked="0"/>
    </xf>
    <xf numFmtId="0" fontId="12" fillId="0" borderId="0" applyFill="0" applyBorder="0" applyAlignment="0"/>
    <xf numFmtId="183" fontId="28" fillId="0" borderId="0" applyFill="0" applyBorder="0" applyAlignment="0"/>
    <xf numFmtId="184" fontId="28" fillId="0" borderId="0" applyFill="0" applyBorder="0" applyAlignment="0"/>
    <xf numFmtId="185" fontId="28" fillId="0" borderId="0" applyFill="0" applyBorder="0" applyAlignment="0"/>
    <xf numFmtId="186" fontId="28" fillId="0" borderId="0" applyFill="0" applyBorder="0" applyAlignment="0"/>
    <xf numFmtId="44" fontId="28" fillId="0" borderId="0" applyFill="0" applyBorder="0" applyAlignment="0"/>
    <xf numFmtId="187" fontId="28" fillId="0" borderId="0" applyFill="0" applyBorder="0" applyAlignment="0"/>
    <xf numFmtId="183" fontId="28" fillId="0" borderId="0" applyFill="0" applyBorder="0" applyAlignment="0"/>
    <xf numFmtId="0" fontId="87" fillId="9" borderId="3" applyNumberFormat="0" applyAlignment="0" applyProtection="0"/>
    <xf numFmtId="0" fontId="87" fillId="9" borderId="3" applyNumberFormat="0" applyAlignment="0" applyProtection="0"/>
    <xf numFmtId="0" fontId="87" fillId="9" borderId="3" applyNumberFormat="0" applyAlignment="0" applyProtection="0"/>
    <xf numFmtId="0" fontId="87" fillId="9" borderId="3" applyNumberFormat="0" applyAlignment="0" applyProtection="0"/>
    <xf numFmtId="0" fontId="87" fillId="9" borderId="3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43" fontId="11" fillId="0" borderId="0" applyFont="0" applyFill="0" applyBorder="0" applyAlignment="0" applyProtection="0"/>
    <xf numFmtId="44" fontId="28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70" fontId="48" fillId="0" borderId="0"/>
    <xf numFmtId="3" fontId="12" fillId="0" borderId="0" applyFont="0" applyFill="0" applyBorder="0" applyAlignment="0" applyProtection="0"/>
    <xf numFmtId="3" fontId="12" fillId="0" borderId="0" applyFont="0" applyFill="0" applyBorder="0" applyAlignment="0" applyProtection="0"/>
    <xf numFmtId="183" fontId="28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71" fontId="48" fillId="0" borderId="0"/>
    <xf numFmtId="0" fontId="45" fillId="0" borderId="0" applyProtection="0"/>
    <xf numFmtId="14" fontId="79" fillId="0" borderId="0" applyFill="0" applyBorder="0" applyAlignment="0"/>
    <xf numFmtId="0" fontId="45" fillId="0" borderId="0" applyProtection="0"/>
    <xf numFmtId="172" fontId="48" fillId="0" borderId="0"/>
    <xf numFmtId="44" fontId="28" fillId="0" borderId="0" applyFill="0" applyBorder="0" applyAlignment="0"/>
    <xf numFmtId="183" fontId="28" fillId="0" borderId="0" applyFill="0" applyBorder="0" applyAlignment="0"/>
    <xf numFmtId="44" fontId="28" fillId="0" borderId="0" applyFill="0" applyBorder="0" applyAlignment="0"/>
    <xf numFmtId="187" fontId="28" fillId="0" borderId="0" applyFill="0" applyBorder="0" applyAlignment="0"/>
    <xf numFmtId="183" fontId="28" fillId="0" borderId="0" applyFill="0" applyBorder="0" applyAlignment="0"/>
    <xf numFmtId="189" fontId="10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2" fontId="45" fillId="0" borderId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38" fontId="18" fillId="24" borderId="0" applyNumberFormat="0" applyBorder="0" applyAlignment="0" applyProtection="0"/>
    <xf numFmtId="38" fontId="18" fillId="24" borderId="0" applyNumberFormat="0" applyBorder="0" applyAlignment="0" applyProtection="0"/>
    <xf numFmtId="0" fontId="50" fillId="0" borderId="5" applyNumberFormat="0" applyAlignment="0" applyProtection="0">
      <alignment horizontal="left" vertical="center"/>
    </xf>
    <xf numFmtId="0" fontId="50" fillId="0" borderId="6">
      <alignment horizontal="left" vertical="center"/>
    </xf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49" fillId="0" borderId="0" applyProtection="0"/>
    <xf numFmtId="0" fontId="50" fillId="0" borderId="0" applyProtection="0"/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10" fontId="18" fillId="25" borderId="10" applyNumberFormat="0" applyBorder="0" applyAlignment="0" applyProtection="0"/>
    <xf numFmtId="10" fontId="18" fillId="25" borderId="10" applyNumberFormat="0" applyBorder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44" fontId="28" fillId="0" borderId="0" applyFill="0" applyBorder="0" applyAlignment="0"/>
    <xf numFmtId="183" fontId="28" fillId="0" borderId="0" applyFill="0" applyBorder="0" applyAlignment="0"/>
    <xf numFmtId="44" fontId="28" fillId="0" borderId="0" applyFill="0" applyBorder="0" applyAlignment="0"/>
    <xf numFmtId="187" fontId="28" fillId="0" borderId="0" applyFill="0" applyBorder="0" applyAlignment="0"/>
    <xf numFmtId="183" fontId="28" fillId="0" borderId="0" applyFill="0" applyBorder="0" applyAlignment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10" fontId="106" fillId="0" borderId="0" applyFill="0" applyBorder="0"/>
    <xf numFmtId="0" fontId="107" fillId="0" borderId="0"/>
    <xf numFmtId="0" fontId="71" fillId="0" borderId="0"/>
    <xf numFmtId="0" fontId="71" fillId="0" borderId="0"/>
    <xf numFmtId="0" fontId="71" fillId="0" borderId="0"/>
    <xf numFmtId="0" fontId="84" fillId="0" borderId="0"/>
    <xf numFmtId="0" fontId="71" fillId="0" borderId="0"/>
    <xf numFmtId="0" fontId="71" fillId="0" borderId="0"/>
    <xf numFmtId="0" fontId="12" fillId="0" borderId="0"/>
    <xf numFmtId="0" fontId="12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71" fillId="0" borderId="0"/>
    <xf numFmtId="0" fontId="71" fillId="0" borderId="0"/>
    <xf numFmtId="0" fontId="71" fillId="0" borderId="0"/>
    <xf numFmtId="0" fontId="18" fillId="0" borderId="0"/>
    <xf numFmtId="0" fontId="18" fillId="0" borderId="0"/>
    <xf numFmtId="0" fontId="18" fillId="0" borderId="0"/>
    <xf numFmtId="0" fontId="10" fillId="0" borderId="0"/>
    <xf numFmtId="0" fontId="12" fillId="0" borderId="0"/>
    <xf numFmtId="0" fontId="12" fillId="0" borderId="0"/>
    <xf numFmtId="0" fontId="18" fillId="0" borderId="0"/>
    <xf numFmtId="0" fontId="18" fillId="0" borderId="0"/>
    <xf numFmtId="0" fontId="1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8" fillId="0" borderId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08" fillId="0" borderId="0">
      <protection locked="0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94" fillId="9" borderId="13" applyNumberFormat="0" applyAlignment="0" applyProtection="0"/>
    <xf numFmtId="0" fontId="94" fillId="9" borderId="13" applyNumberFormat="0" applyAlignment="0" applyProtection="0"/>
    <xf numFmtId="0" fontId="94" fillId="9" borderId="13" applyNumberFormat="0" applyAlignment="0" applyProtection="0"/>
    <xf numFmtId="0" fontId="94" fillId="9" borderId="13" applyNumberFormat="0" applyAlignment="0" applyProtection="0"/>
    <xf numFmtId="0" fontId="94" fillId="9" borderId="13" applyNumberFormat="0" applyAlignment="0" applyProtection="0"/>
    <xf numFmtId="9" fontId="11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79" fontId="101" fillId="0" borderId="2">
      <alignment horizontal="center"/>
      <protection locked="0"/>
    </xf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2" fillId="26" borderId="0" applyNumberFormat="0" applyFont="0" applyBorder="0" applyAlignment="0"/>
    <xf numFmtId="0" fontId="12" fillId="26" borderId="0" applyNumberFormat="0" applyFont="0" applyBorder="0" applyAlignment="0"/>
    <xf numFmtId="0" fontId="12" fillId="27" borderId="0" applyNumberFormat="0" applyFont="0" applyBorder="0" applyAlignment="0"/>
    <xf numFmtId="0" fontId="12" fillId="27" borderId="0" applyNumberFormat="0" applyFont="0" applyBorder="0" applyAlignment="0"/>
    <xf numFmtId="0" fontId="12" fillId="28" borderId="0" applyNumberFormat="0" applyFont="0" applyBorder="0" applyAlignment="0"/>
    <xf numFmtId="0" fontId="12" fillId="28" borderId="0" applyNumberFormat="0" applyFont="0" applyBorder="0" applyAlignment="0"/>
    <xf numFmtId="0" fontId="12" fillId="25" borderId="0" applyNumberFormat="0" applyFont="0" applyBorder="0" applyAlignment="0"/>
    <xf numFmtId="0" fontId="12" fillId="25" borderId="0" applyNumberFormat="0" applyFont="0" applyBorder="0" applyAlignment="0"/>
    <xf numFmtId="0" fontId="111" fillId="29" borderId="0" applyNumberFormat="0" applyBorder="0" applyAlignment="0"/>
    <xf numFmtId="0" fontId="112" fillId="0" borderId="0"/>
    <xf numFmtId="0" fontId="28" fillId="0" borderId="0"/>
    <xf numFmtId="0" fontId="15" fillId="24" borderId="0" applyNumberFormat="0" applyBorder="0">
      <alignment horizontal="center"/>
    </xf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2" fillId="30" borderId="0" applyNumberFormat="0" applyFont="0" applyFill="0" applyBorder="0" applyAlignment="0">
      <alignment horizontal="center" vertical="center" wrapText="1"/>
    </xf>
    <xf numFmtId="0" fontId="12" fillId="0" borderId="0">
      <alignment horizontal="center" vertical="center" wrapText="1"/>
    </xf>
    <xf numFmtId="0" fontId="45" fillId="0" borderId="14" applyProtection="0"/>
    <xf numFmtId="0" fontId="45" fillId="0" borderId="14" applyProtection="0"/>
    <xf numFmtId="0" fontId="45" fillId="0" borderId="14" applyProtection="0"/>
    <xf numFmtId="0" fontId="45" fillId="0" borderId="14" applyProtection="0"/>
    <xf numFmtId="0" fontId="45" fillId="0" borderId="14" applyProtection="0"/>
    <xf numFmtId="0" fontId="45" fillId="0" borderId="14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28" fillId="0" borderId="0"/>
    <xf numFmtId="0" fontId="121" fillId="6" borderId="0" applyNumberFormat="0" applyBorder="0" applyAlignment="0" applyProtection="0">
      <alignment vertical="center"/>
    </xf>
    <xf numFmtId="0" fontId="122" fillId="6" borderId="0" applyNumberFormat="0" applyBorder="0" applyAlignment="0" applyProtection="0">
      <alignment vertical="center"/>
    </xf>
    <xf numFmtId="0" fontId="123" fillId="6" borderId="0" applyNumberFormat="0" applyBorder="0" applyAlignment="0" applyProtection="0">
      <alignment vertical="center"/>
    </xf>
    <xf numFmtId="0" fontId="118" fillId="4" borderId="0" applyNumberFormat="0" applyBorder="0" applyAlignment="0" applyProtection="0">
      <alignment vertical="center"/>
    </xf>
    <xf numFmtId="0" fontId="119" fillId="4" borderId="0" applyNumberFormat="0" applyBorder="0" applyAlignment="0" applyProtection="0">
      <alignment vertical="center"/>
    </xf>
    <xf numFmtId="0" fontId="120" fillId="4" borderId="0" applyNumberFormat="0" applyBorder="0" applyAlignment="0" applyProtection="0">
      <alignment vertical="center"/>
    </xf>
    <xf numFmtId="0" fontId="12" fillId="0" borderId="0"/>
    <xf numFmtId="0" fontId="10" fillId="0" borderId="0"/>
    <xf numFmtId="0" fontId="28" fillId="0" borderId="0"/>
    <xf numFmtId="0" fontId="98" fillId="19" borderId="0" applyNumberFormat="0" applyBorder="0" applyAlignment="0" applyProtection="0">
      <alignment vertical="center"/>
    </xf>
    <xf numFmtId="0" fontId="98" fillId="20" borderId="0" applyNumberFormat="0" applyBorder="0" applyAlignment="0" applyProtection="0">
      <alignment vertical="center"/>
    </xf>
    <xf numFmtId="0" fontId="98" fillId="21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22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7" applyNumberFormat="0" applyFill="0" applyAlignment="0" applyProtection="0">
      <alignment vertical="center"/>
    </xf>
    <xf numFmtId="0" fontId="116" fillId="0" borderId="8" applyNumberFormat="0" applyFill="0" applyAlignment="0" applyProtection="0">
      <alignment vertical="center"/>
    </xf>
    <xf numFmtId="0" fontId="117" fillId="0" borderId="9" applyNumberFormat="0" applyFill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28" fillId="0" borderId="0"/>
    <xf numFmtId="0" fontId="126" fillId="23" borderId="4" applyNumberFormat="0" applyAlignment="0" applyProtection="0">
      <alignment vertical="center"/>
    </xf>
    <xf numFmtId="0" fontId="124" fillId="0" borderId="15" applyNumberFormat="0" applyFill="0" applyAlignment="0" applyProtection="0">
      <alignment vertical="center"/>
    </xf>
    <xf numFmtId="0" fontId="10" fillId="5" borderId="12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127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5" fillId="9" borderId="3" applyNumberFormat="0" applyAlignment="0" applyProtection="0">
      <alignment vertical="center"/>
    </xf>
    <xf numFmtId="0" fontId="105" fillId="0" borderId="0" applyNumberFormat="0" applyFill="0" applyBorder="0" applyAlignment="0" applyProtection="0">
      <alignment vertical="top"/>
      <protection locked="0"/>
    </xf>
    <xf numFmtId="0" fontId="132" fillId="3" borderId="3" applyNumberFormat="0" applyAlignment="0" applyProtection="0">
      <alignment vertical="center"/>
    </xf>
    <xf numFmtId="0" fontId="131" fillId="9" borderId="13" applyNumberFormat="0" applyAlignment="0" applyProtection="0">
      <alignment vertical="center"/>
    </xf>
    <xf numFmtId="0" fontId="130" fillId="12" borderId="0" applyNumberFormat="0" applyBorder="0" applyAlignment="0" applyProtection="0">
      <alignment vertical="center"/>
    </xf>
    <xf numFmtId="0" fontId="129" fillId="0" borderId="11" applyNumberFormat="0" applyFill="0" applyAlignment="0" applyProtection="0">
      <alignment vertical="center"/>
    </xf>
    <xf numFmtId="0" fontId="18" fillId="0" borderId="0"/>
    <xf numFmtId="43" fontId="18" fillId="0" borderId="0" applyFont="0" applyFill="0" applyBorder="0" applyAlignment="0" applyProtection="0"/>
    <xf numFmtId="0" fontId="9" fillId="0" borderId="0"/>
    <xf numFmtId="0" fontId="134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45" fillId="0" borderId="14" applyProtection="0"/>
    <xf numFmtId="0" fontId="9" fillId="0" borderId="0"/>
    <xf numFmtId="0" fontId="134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8" fillId="0" borderId="0"/>
    <xf numFmtId="0" fontId="137" fillId="0" borderId="0"/>
    <xf numFmtId="43" fontId="137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36" fillId="0" borderId="0"/>
    <xf numFmtId="0" fontId="71" fillId="0" borderId="0"/>
    <xf numFmtId="0" fontId="71" fillId="0" borderId="0"/>
    <xf numFmtId="9" fontId="137" fillId="0" borderId="0" applyFont="0" applyFill="0" applyBorder="0" applyAlignment="0" applyProtection="0"/>
    <xf numFmtId="0" fontId="8" fillId="0" borderId="0"/>
    <xf numFmtId="43" fontId="1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12" fillId="0" borderId="0"/>
    <xf numFmtId="9" fontId="10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36" fillId="0" borderId="0"/>
    <xf numFmtId="0" fontId="45" fillId="0" borderId="14" applyProtection="0"/>
    <xf numFmtId="0" fontId="8" fillId="0" borderId="0"/>
    <xf numFmtId="0" fontId="8" fillId="0" borderId="0"/>
    <xf numFmtId="0" fontId="8" fillId="0" borderId="0"/>
    <xf numFmtId="0" fontId="10" fillId="0" borderId="0"/>
    <xf numFmtId="0" fontId="8" fillId="0" borderId="0"/>
    <xf numFmtId="0" fontId="10" fillId="0" borderId="0"/>
    <xf numFmtId="0" fontId="136" fillId="0" borderId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36" fillId="0" borderId="0"/>
    <xf numFmtId="0" fontId="8" fillId="0" borderId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40" fillId="0" borderId="0"/>
    <xf numFmtId="0" fontId="7" fillId="0" borderId="0"/>
    <xf numFmtId="43" fontId="7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6" fillId="0" borderId="0"/>
    <xf numFmtId="0" fontId="166" fillId="0" borderId="0" applyNumberFormat="0" applyFill="0" applyBorder="0" applyAlignment="0" applyProtection="0"/>
    <xf numFmtId="0" fontId="167" fillId="0" borderId="244" applyNumberFormat="0" applyFill="0" applyAlignment="0" applyProtection="0"/>
    <xf numFmtId="0" fontId="168" fillId="0" borderId="245" applyNumberFormat="0" applyFill="0" applyAlignment="0" applyProtection="0"/>
    <xf numFmtId="0" fontId="169" fillId="0" borderId="246" applyNumberFormat="0" applyFill="0" applyAlignment="0" applyProtection="0"/>
    <xf numFmtId="0" fontId="169" fillId="0" borderId="0" applyNumberFormat="0" applyFill="0" applyBorder="0" applyAlignment="0" applyProtection="0"/>
    <xf numFmtId="0" fontId="170" fillId="52" borderId="0" applyNumberFormat="0" applyBorder="0" applyAlignment="0" applyProtection="0"/>
    <xf numFmtId="0" fontId="171" fillId="53" borderId="0" applyNumberFormat="0" applyBorder="0" applyAlignment="0" applyProtection="0"/>
    <xf numFmtId="0" fontId="172" fillId="54" borderId="0" applyNumberFormat="0" applyBorder="0" applyAlignment="0" applyProtection="0"/>
    <xf numFmtId="0" fontId="173" fillId="55" borderId="247" applyNumberFormat="0" applyAlignment="0" applyProtection="0"/>
    <xf numFmtId="0" fontId="174" fillId="56" borderId="248" applyNumberFormat="0" applyAlignment="0" applyProtection="0"/>
    <xf numFmtId="0" fontId="175" fillId="56" borderId="247" applyNumberFormat="0" applyAlignment="0" applyProtection="0"/>
    <xf numFmtId="0" fontId="176" fillId="0" borderId="249" applyNumberFormat="0" applyFill="0" applyAlignment="0" applyProtection="0"/>
    <xf numFmtId="0" fontId="177" fillId="57" borderId="250" applyNumberFormat="0" applyAlignment="0" applyProtection="0"/>
    <xf numFmtId="0" fontId="178" fillId="0" borderId="0" applyNumberFormat="0" applyFill="0" applyBorder="0" applyAlignment="0" applyProtection="0"/>
    <xf numFmtId="0" fontId="179" fillId="0" borderId="0" applyNumberFormat="0" applyFill="0" applyBorder="0" applyAlignment="0" applyProtection="0"/>
    <xf numFmtId="0" fontId="180" fillId="59" borderId="0" applyNumberFormat="0" applyBorder="0" applyAlignment="0" applyProtection="0"/>
    <xf numFmtId="0" fontId="5" fillId="60" borderId="0" applyNumberFormat="0" applyBorder="0" applyAlignment="0" applyProtection="0"/>
    <xf numFmtId="0" fontId="5" fillId="61" borderId="0" applyNumberFormat="0" applyBorder="0" applyAlignment="0" applyProtection="0"/>
    <xf numFmtId="0" fontId="180" fillId="62" borderId="0" applyNumberFormat="0" applyBorder="0" applyAlignment="0" applyProtection="0"/>
    <xf numFmtId="0" fontId="180" fillId="63" borderId="0" applyNumberFormat="0" applyBorder="0" applyAlignment="0" applyProtection="0"/>
    <xf numFmtId="0" fontId="5" fillId="64" borderId="0" applyNumberFormat="0" applyBorder="0" applyAlignment="0" applyProtection="0"/>
    <xf numFmtId="0" fontId="5" fillId="65" borderId="0" applyNumberFormat="0" applyBorder="0" applyAlignment="0" applyProtection="0"/>
    <xf numFmtId="0" fontId="180" fillId="66" borderId="0" applyNumberFormat="0" applyBorder="0" applyAlignment="0" applyProtection="0"/>
    <xf numFmtId="0" fontId="180" fillId="67" borderId="0" applyNumberFormat="0" applyBorder="0" applyAlignment="0" applyProtection="0"/>
    <xf numFmtId="0" fontId="5" fillId="68" borderId="0" applyNumberFormat="0" applyBorder="0" applyAlignment="0" applyProtection="0"/>
    <xf numFmtId="0" fontId="5" fillId="69" borderId="0" applyNumberFormat="0" applyBorder="0" applyAlignment="0" applyProtection="0"/>
    <xf numFmtId="0" fontId="180" fillId="70" borderId="0" applyNumberFormat="0" applyBorder="0" applyAlignment="0" applyProtection="0"/>
    <xf numFmtId="0" fontId="180" fillId="71" borderId="0" applyNumberFormat="0" applyBorder="0" applyAlignment="0" applyProtection="0"/>
    <xf numFmtId="0" fontId="5" fillId="72" borderId="0" applyNumberFormat="0" applyBorder="0" applyAlignment="0" applyProtection="0"/>
    <xf numFmtId="0" fontId="5" fillId="73" borderId="0" applyNumberFormat="0" applyBorder="0" applyAlignment="0" applyProtection="0"/>
    <xf numFmtId="0" fontId="180" fillId="74" borderId="0" applyNumberFormat="0" applyBorder="0" applyAlignment="0" applyProtection="0"/>
    <xf numFmtId="0" fontId="180" fillId="75" borderId="0" applyNumberFormat="0" applyBorder="0" applyAlignment="0" applyProtection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180" fillId="78" borderId="0" applyNumberFormat="0" applyBorder="0" applyAlignment="0" applyProtection="0"/>
    <xf numFmtId="0" fontId="180" fillId="79" borderId="0" applyNumberFormat="0" applyBorder="0" applyAlignment="0" applyProtection="0"/>
    <xf numFmtId="0" fontId="5" fillId="80" borderId="0" applyNumberFormat="0" applyBorder="0" applyAlignment="0" applyProtection="0"/>
    <xf numFmtId="0" fontId="5" fillId="81" borderId="0" applyNumberFormat="0" applyBorder="0" applyAlignment="0" applyProtection="0"/>
    <xf numFmtId="0" fontId="180" fillId="82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58" borderId="251" applyNumberFormat="0" applyFont="0" applyAlignment="0" applyProtection="0"/>
    <xf numFmtId="0" fontId="181" fillId="0" borderId="252" applyNumberFormat="0" applyFill="0" applyAlignment="0" applyProtection="0"/>
    <xf numFmtId="0" fontId="182" fillId="0" borderId="0"/>
    <xf numFmtId="9" fontId="5" fillId="0" borderId="0" applyFont="0" applyFill="0" applyBorder="0" applyAlignment="0" applyProtection="0"/>
    <xf numFmtId="0" fontId="187" fillId="0" borderId="0"/>
    <xf numFmtId="0" fontId="186" fillId="0" borderId="0"/>
    <xf numFmtId="43" fontId="187" fillId="0" borderId="0" applyFont="0" applyFill="0" applyBorder="0" applyAlignment="0" applyProtection="0"/>
    <xf numFmtId="9" fontId="187" fillId="0" borderId="0" applyFont="0" applyFill="0" applyBorder="0" applyAlignment="0" applyProtection="0"/>
    <xf numFmtId="0" fontId="91" fillId="3" borderId="338" applyNumberFormat="0" applyAlignment="0" applyProtection="0"/>
    <xf numFmtId="0" fontId="188" fillId="0" borderId="0"/>
    <xf numFmtId="43" fontId="12" fillId="0" borderId="0" applyFont="0" applyFill="0" applyBorder="0" applyAlignment="0" applyProtection="0"/>
    <xf numFmtId="0" fontId="57" fillId="0" borderId="0"/>
    <xf numFmtId="0" fontId="4" fillId="60" borderId="0" applyNumberFormat="0" applyBorder="0" applyAlignment="0" applyProtection="0"/>
    <xf numFmtId="0" fontId="4" fillId="61" borderId="0" applyNumberFormat="0" applyBorder="0" applyAlignment="0" applyProtection="0"/>
    <xf numFmtId="0" fontId="4" fillId="64" borderId="0" applyNumberFormat="0" applyBorder="0" applyAlignment="0" applyProtection="0"/>
    <xf numFmtId="0" fontId="4" fillId="65" borderId="0" applyNumberFormat="0" applyBorder="0" applyAlignment="0" applyProtection="0"/>
    <xf numFmtId="0" fontId="12" fillId="5" borderId="339" applyNumberFormat="0" applyFont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72" borderId="0" applyNumberFormat="0" applyBorder="0" applyAlignment="0" applyProtection="0"/>
    <xf numFmtId="0" fontId="4" fillId="73" borderId="0" applyNumberFormat="0" applyBorder="0" applyAlignment="0" applyProtection="0"/>
    <xf numFmtId="0" fontId="4" fillId="76" borderId="0" applyNumberFormat="0" applyBorder="0" applyAlignment="0" applyProtection="0"/>
    <xf numFmtId="0" fontId="4" fillId="77" borderId="0" applyNumberFormat="0" applyBorder="0" applyAlignment="0" applyProtection="0"/>
    <xf numFmtId="0" fontId="4" fillId="80" borderId="0" applyNumberFormat="0" applyBorder="0" applyAlignment="0" applyProtection="0"/>
    <xf numFmtId="0" fontId="4" fillId="81" borderId="0" applyNumberFormat="0" applyBorder="0" applyAlignment="0" applyProtection="0"/>
    <xf numFmtId="0" fontId="94" fillId="9" borderId="340" applyNumberFormat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58" borderId="251" applyNumberFormat="0" applyFont="0" applyAlignment="0" applyProtection="0"/>
    <xf numFmtId="9" fontId="4" fillId="0" borderId="0" applyFont="0" applyFill="0" applyBorder="0" applyAlignment="0" applyProtection="0"/>
    <xf numFmtId="0" fontId="131" fillId="9" borderId="340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182" fontId="101" fillId="0" borderId="194">
      <alignment horizontal="center"/>
      <protection locked="0"/>
    </xf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43" fontId="1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50" fillId="0" borderId="293">
      <alignment horizontal="left" vertical="center"/>
    </xf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12" fillId="0" borderId="0"/>
    <xf numFmtId="0" fontId="12" fillId="0" borderId="0"/>
    <xf numFmtId="0" fontId="18" fillId="0" borderId="0"/>
    <xf numFmtId="0" fontId="186" fillId="0" borderId="0"/>
    <xf numFmtId="0" fontId="18" fillId="0" borderId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9" fontId="10" fillId="0" borderId="0" applyFont="0" applyFill="0" applyBorder="0" applyAlignment="0" applyProtection="0"/>
    <xf numFmtId="9" fontId="12" fillId="0" borderId="0" applyFont="0" applyFill="0" applyBorder="0" applyAlignment="0" applyProtection="0"/>
    <xf numFmtId="179" fontId="101" fillId="0" borderId="194">
      <alignment horizontal="center"/>
      <protection locked="0"/>
    </xf>
    <xf numFmtId="0" fontId="45" fillId="0" borderId="14" applyProtection="0"/>
    <xf numFmtId="0" fontId="117" fillId="0" borderId="333" applyNumberFormat="0" applyFill="0" applyAlignment="0" applyProtection="0">
      <alignment vertical="center"/>
    </xf>
    <xf numFmtId="9" fontId="187" fillId="0" borderId="0" applyFont="0" applyFill="0" applyBorder="0" applyAlignment="0" applyProtection="0"/>
    <xf numFmtId="0" fontId="124" fillId="0" borderId="336" applyNumberFormat="0" applyFill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43" fontId="187" fillId="0" borderId="0" applyFont="0" applyFill="0" applyBorder="0" applyAlignment="0" applyProtection="0"/>
    <xf numFmtId="0" fontId="187" fillId="0" borderId="0"/>
    <xf numFmtId="0" fontId="125" fillId="9" borderId="332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31" fillId="9" borderId="335" applyNumberForma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18" fillId="0" borderId="0"/>
    <xf numFmtId="43" fontId="18" fillId="0" borderId="0" applyFont="0" applyFill="0" applyBorder="0" applyAlignment="0" applyProtection="0"/>
    <xf numFmtId="0" fontId="10" fillId="0" borderId="0"/>
    <xf numFmtId="9" fontId="18" fillId="0" borderId="0" applyFont="0" applyFill="0" applyBorder="0" applyAlignment="0" applyProtection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91" fillId="3" borderId="338" applyNumberFormat="0" applyAlignment="0" applyProtection="0"/>
    <xf numFmtId="0" fontId="4" fillId="0" borderId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9" fontId="10" fillId="0" borderId="0" applyFont="0" applyFill="0" applyBorder="0" applyAlignment="0" applyProtection="0"/>
    <xf numFmtId="0" fontId="125" fillId="9" borderId="332" applyNumberFormat="0" applyAlignment="0" applyProtection="0">
      <alignment vertical="center"/>
    </xf>
    <xf numFmtId="0" fontId="104" fillId="0" borderId="333" applyNumberFormat="0" applyFill="0" applyAlignment="0" applyProtection="0"/>
    <xf numFmtId="43" fontId="10" fillId="0" borderId="0" applyFont="0" applyFill="0" applyBorder="0" applyAlignment="0" applyProtection="0"/>
    <xf numFmtId="0" fontId="87" fillId="9" borderId="332" applyNumberFormat="0" applyAlignment="0" applyProtection="0"/>
    <xf numFmtId="0" fontId="186" fillId="0" borderId="0"/>
    <xf numFmtId="0" fontId="131" fillId="9" borderId="335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25" fillId="9" borderId="332" applyNumberFormat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0" fontId="124" fillId="0" borderId="336" applyNumberFormat="0" applyFill="0" applyAlignment="0" applyProtection="0">
      <alignment vertical="center"/>
    </xf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86" fillId="0" borderId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94" fillId="9" borderId="335" applyNumberFormat="0" applyAlignment="0" applyProtection="0"/>
    <xf numFmtId="0" fontId="12" fillId="5" borderId="334" applyNumberFormat="0" applyFont="0" applyAlignment="0" applyProtection="0"/>
    <xf numFmtId="43" fontId="10" fillId="0" borderId="0" applyFont="0" applyFill="0" applyBorder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50" fillId="0" borderId="293">
      <alignment horizontal="left" vertical="center"/>
    </xf>
    <xf numFmtId="0" fontId="91" fillId="3" borderId="332" applyNumberFormat="0" applyAlignment="0" applyProtection="0"/>
    <xf numFmtId="0" fontId="91" fillId="3" borderId="332" applyNumberFormat="0" applyAlignment="0" applyProtection="0"/>
    <xf numFmtId="0" fontId="50" fillId="0" borderId="293">
      <alignment horizontal="left" vertical="center"/>
    </xf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32" fillId="3" borderId="332" applyNumberFormat="0" applyAlignment="0" applyProtection="0">
      <alignment vertical="center"/>
    </xf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9" fontId="10" fillId="0" borderId="0" applyFont="0" applyFill="0" applyBorder="0" applyAlignment="0" applyProtection="0"/>
    <xf numFmtId="0" fontId="124" fillId="0" borderId="336" applyNumberFormat="0" applyFill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0" fontId="125" fillId="9" borderId="332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31" fillId="9" borderId="335" applyNumberFormat="0" applyAlignment="0" applyProtection="0">
      <alignment vertical="center"/>
    </xf>
    <xf numFmtId="0" fontId="186" fillId="0" borderId="0"/>
    <xf numFmtId="0" fontId="117" fillId="0" borderId="333" applyNumberFormat="0" applyFill="0" applyAlignment="0" applyProtection="0">
      <alignment vertical="center"/>
    </xf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31" fillId="9" borderId="335" applyNumberFormat="0" applyAlignment="0" applyProtection="0">
      <alignment vertical="center"/>
    </xf>
    <xf numFmtId="0" fontId="124" fillId="0" borderId="336" applyNumberFormat="0" applyFill="0" applyAlignment="0" applyProtection="0">
      <alignment vertical="center"/>
    </xf>
    <xf numFmtId="9" fontId="10" fillId="0" borderId="0" applyFont="0" applyFill="0" applyBorder="0" applyAlignment="0" applyProtection="0"/>
    <xf numFmtId="0" fontId="10" fillId="5" borderId="334" applyNumberFormat="0" applyFont="0" applyAlignment="0" applyProtection="0">
      <alignment vertical="center"/>
    </xf>
    <xf numFmtId="0" fontId="94" fillId="9" borderId="335" applyNumberFormat="0" applyAlignment="0" applyProtection="0"/>
    <xf numFmtId="0" fontId="94" fillId="9" borderId="335" applyNumberFormat="0" applyAlignment="0" applyProtection="0"/>
    <xf numFmtId="0" fontId="117" fillId="0" borderId="333" applyNumberFormat="0" applyFill="0" applyAlignment="0" applyProtection="0">
      <alignment vertical="center"/>
    </xf>
    <xf numFmtId="0" fontId="124" fillId="0" borderId="336" applyNumberFormat="0" applyFill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0" fontId="125" fillId="9" borderId="332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31" fillId="9" borderId="335" applyNumberFormat="0" applyAlignment="0" applyProtection="0">
      <alignment vertical="center"/>
    </xf>
    <xf numFmtId="0" fontId="186" fillId="0" borderId="0"/>
    <xf numFmtId="0" fontId="94" fillId="9" borderId="335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43" fontId="10" fillId="0" borderId="0" applyFont="0" applyFill="0" applyBorder="0" applyAlignment="0" applyProtection="0"/>
    <xf numFmtId="0" fontId="50" fillId="0" borderId="293">
      <alignment horizontal="left" vertical="center"/>
    </xf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94" fillId="9" borderId="335" applyNumberFormat="0" applyAlignment="0" applyProtection="0"/>
    <xf numFmtId="43" fontId="10" fillId="0" borderId="0" applyFont="0" applyFill="0" applyBorder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9" fontId="10" fillId="0" borderId="0" applyFont="0" applyFill="0" applyBorder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187" fillId="0" borderId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5" fillId="9" borderId="338" applyNumberFormat="0" applyAlignment="0" applyProtection="0">
      <alignment vertical="center"/>
    </xf>
    <xf numFmtId="0" fontId="104" fillId="0" borderId="9" applyNumberFormat="0" applyFill="0" applyAlignment="0" applyProtection="0"/>
    <xf numFmtId="0" fontId="87" fillId="9" borderId="338" applyNumberFormat="0" applyAlignment="0" applyProtection="0"/>
    <xf numFmtId="0" fontId="131" fillId="9" borderId="340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50" fillId="0" borderId="337">
      <alignment horizontal="left" vertical="center"/>
    </xf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32" fillId="3" borderId="338" applyNumberFormat="0" applyAlignment="0" applyProtection="0">
      <alignment vertical="center"/>
    </xf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4" fillId="0" borderId="341" applyNumberFormat="0" applyFill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31" fillId="9" borderId="340" applyNumberFormat="0" applyAlignment="0" applyProtection="0">
      <alignment vertical="center"/>
    </xf>
    <xf numFmtId="0" fontId="117" fillId="0" borderId="9" applyNumberFormat="0" applyFill="0" applyAlignment="0" applyProtection="0">
      <alignment vertical="center"/>
    </xf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31" fillId="9" borderId="340" applyNumberFormat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94" fillId="9" borderId="340" applyNumberFormat="0" applyAlignment="0" applyProtection="0"/>
    <xf numFmtId="0" fontId="94" fillId="9" borderId="340" applyNumberFormat="0" applyAlignment="0" applyProtection="0"/>
    <xf numFmtId="0" fontId="117" fillId="0" borderId="9" applyNumberFormat="0" applyFill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31" fillId="9" borderId="340" applyNumberFormat="0" applyAlignment="0" applyProtection="0">
      <alignment vertical="center"/>
    </xf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87" fillId="0" borderId="0"/>
    <xf numFmtId="43" fontId="187" fillId="0" borderId="0" applyFont="0" applyFill="0" applyBorder="0" applyAlignment="0" applyProtection="0"/>
    <xf numFmtId="9" fontId="187" fillId="0" borderId="0" applyFont="0" applyFill="0" applyBorder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3" fillId="60" borderId="0" applyNumberFormat="0" applyBorder="0" applyAlignment="0" applyProtection="0"/>
    <xf numFmtId="0" fontId="3" fillId="61" borderId="0" applyNumberFormat="0" applyBorder="0" applyAlignment="0" applyProtection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72" borderId="0" applyNumberFormat="0" applyBorder="0" applyAlignment="0" applyProtection="0"/>
    <xf numFmtId="0" fontId="3" fillId="73" borderId="0" applyNumberFormat="0" applyBorder="0" applyAlignment="0" applyProtection="0"/>
    <xf numFmtId="0" fontId="3" fillId="76" borderId="0" applyNumberFormat="0" applyBorder="0" applyAlignment="0" applyProtection="0"/>
    <xf numFmtId="0" fontId="3" fillId="77" borderId="0" applyNumberFormat="0" applyBorder="0" applyAlignment="0" applyProtection="0"/>
    <xf numFmtId="0" fontId="3" fillId="80" borderId="0" applyNumberFormat="0" applyBorder="0" applyAlignment="0" applyProtection="0"/>
    <xf numFmtId="0" fontId="3" fillId="81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58" borderId="251" applyNumberFormat="0" applyFont="0" applyAlignment="0" applyProtection="0"/>
    <xf numFmtId="9" fontId="3" fillId="0" borderId="0" applyFont="0" applyFill="0" applyBorder="0" applyAlignment="0" applyProtection="0"/>
    <xf numFmtId="0" fontId="131" fillId="9" borderId="360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17" fillId="0" borderId="358" applyNumberFormat="0" applyFill="0" applyAlignment="0" applyProtection="0">
      <alignment vertical="center"/>
    </xf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50" fillId="0" borderId="357">
      <alignment horizontal="left" vertical="center"/>
    </xf>
    <xf numFmtId="0" fontId="87" fillId="9" borderId="356" applyNumberFormat="0" applyAlignment="0" applyProtection="0"/>
    <xf numFmtId="0" fontId="87" fillId="9" borderId="356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9" fontId="187" fillId="0" borderId="0" applyFont="0" applyFill="0" applyBorder="0" applyAlignment="0" applyProtection="0"/>
    <xf numFmtId="0" fontId="125" fillId="9" borderId="350" applyNumberFormat="0" applyAlignment="0" applyProtection="0">
      <alignment vertical="center"/>
    </xf>
    <xf numFmtId="43" fontId="187" fillId="0" borderId="0" applyFont="0" applyFill="0" applyBorder="0" applyAlignment="0" applyProtection="0"/>
    <xf numFmtId="0" fontId="132" fillId="3" borderId="350" applyNumberFormat="0" applyAlignment="0" applyProtection="0">
      <alignment vertical="center"/>
    </xf>
    <xf numFmtId="0" fontId="131" fillId="9" borderId="352" applyNumberFormat="0" applyAlignment="0" applyProtection="0">
      <alignment vertical="center"/>
    </xf>
    <xf numFmtId="0" fontId="187" fillId="0" borderId="0"/>
    <xf numFmtId="0" fontId="94" fillId="9" borderId="360" applyNumberFormat="0" applyAlignment="0" applyProtection="0"/>
    <xf numFmtId="0" fontId="3" fillId="0" borderId="0"/>
    <xf numFmtId="0" fontId="3" fillId="0" borderId="0"/>
    <xf numFmtId="0" fontId="3" fillId="0" borderId="0"/>
    <xf numFmtId="0" fontId="12" fillId="5" borderId="359" applyNumberFormat="0" applyFont="0" applyAlignment="0" applyProtection="0"/>
    <xf numFmtId="0" fontId="3" fillId="0" borderId="0"/>
    <xf numFmtId="0" fontId="12" fillId="5" borderId="359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87" fillId="9" borderId="356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3" fillId="0" borderId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5" fillId="9" borderId="350" applyNumberFormat="0" applyAlignment="0" applyProtection="0">
      <alignment vertical="center"/>
    </xf>
    <xf numFmtId="0" fontId="87" fillId="9" borderId="350" applyNumberFormat="0" applyAlignment="0" applyProtection="0"/>
    <xf numFmtId="0" fontId="131" fillId="9" borderId="352" applyNumberFormat="0" applyAlignment="0" applyProtection="0">
      <alignment vertical="center"/>
    </xf>
    <xf numFmtId="0" fontId="132" fillId="3" borderId="350" applyNumberFormat="0" applyAlignment="0" applyProtection="0">
      <alignment vertical="center"/>
    </xf>
    <xf numFmtId="0" fontId="125" fillId="9" borderId="350" applyNumberFormat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124" fillId="0" borderId="353" applyNumberFormat="0" applyFill="0" applyAlignment="0" applyProtection="0">
      <alignment vertical="center"/>
    </xf>
    <xf numFmtId="0" fontId="91" fillId="3" borderId="356" applyNumberFormat="0" applyAlignment="0" applyProtection="0"/>
    <xf numFmtId="0" fontId="91" fillId="3" borderId="356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94" fillId="9" borderId="352" applyNumberFormat="0" applyAlignment="0" applyProtection="0"/>
    <xf numFmtId="0" fontId="12" fillId="5" borderId="351" applyNumberFormat="0" applyFon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32" fillId="3" borderId="350" applyNumberFormat="0" applyAlignment="0" applyProtection="0">
      <alignment vertical="center"/>
    </xf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125" fillId="9" borderId="350" applyNumberFormat="0" applyAlignment="0" applyProtection="0">
      <alignment vertical="center"/>
    </xf>
    <xf numFmtId="0" fontId="132" fillId="3" borderId="350" applyNumberFormat="0" applyAlignment="0" applyProtection="0">
      <alignment vertical="center"/>
    </xf>
    <xf numFmtId="0" fontId="131" fillId="9" borderId="352" applyNumberFormat="0" applyAlignment="0" applyProtection="0">
      <alignment vertical="center"/>
    </xf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31" fillId="9" borderId="352" applyNumberFormat="0" applyAlignment="0" applyProtection="0">
      <alignment vertical="center"/>
    </xf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94" fillId="9" borderId="352" applyNumberFormat="0" applyAlignment="0" applyProtection="0"/>
    <xf numFmtId="0" fontId="94" fillId="9" borderId="352" applyNumberFormat="0" applyAlignment="0" applyProtection="0"/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125" fillId="9" borderId="350" applyNumberFormat="0" applyAlignment="0" applyProtection="0">
      <alignment vertical="center"/>
    </xf>
    <xf numFmtId="0" fontId="132" fillId="3" borderId="350" applyNumberFormat="0" applyAlignment="0" applyProtection="0">
      <alignment vertical="center"/>
    </xf>
    <xf numFmtId="0" fontId="131" fillId="9" borderId="352" applyNumberFormat="0" applyAlignment="0" applyProtection="0">
      <alignment vertical="center"/>
    </xf>
    <xf numFmtId="0" fontId="94" fillId="9" borderId="352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25" fillId="9" borderId="356" applyNumberFormat="0" applyAlignment="0" applyProtection="0">
      <alignment vertical="center"/>
    </xf>
    <xf numFmtId="0" fontId="104" fillId="0" borderId="358" applyNumberFormat="0" applyFill="0" applyAlignment="0" applyProtection="0"/>
    <xf numFmtId="0" fontId="87" fillId="9" borderId="356" applyNumberFormat="0" applyAlignment="0" applyProtection="0"/>
    <xf numFmtId="0" fontId="131" fillId="9" borderId="360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50" fillId="0" borderId="357">
      <alignment horizontal="left" vertical="center"/>
    </xf>
    <xf numFmtId="0" fontId="91" fillId="3" borderId="356" applyNumberFormat="0" applyAlignment="0" applyProtection="0"/>
    <xf numFmtId="0" fontId="91" fillId="3" borderId="356" applyNumberFormat="0" applyAlignment="0" applyProtection="0"/>
    <xf numFmtId="0" fontId="50" fillId="0" borderId="354">
      <alignment horizontal="left" vertical="center"/>
    </xf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10" fontId="18" fillId="25" borderId="355" applyNumberFormat="0" applyBorder="0" applyAlignment="0" applyProtection="0"/>
    <xf numFmtId="10" fontId="18" fillId="25" borderId="355" applyNumberFormat="0" applyBorder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10" fontId="18" fillId="25" borderId="355" applyNumberFormat="0" applyBorder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10" fontId="18" fillId="25" borderId="355" applyNumberFormat="0" applyBorder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32" fillId="3" borderId="356" applyNumberFormat="0" applyAlignment="0" applyProtection="0">
      <alignment vertical="center"/>
    </xf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24" fillId="0" borderId="361" applyNumberFormat="0" applyFill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31" fillId="9" borderId="360" applyNumberFormat="0" applyAlignment="0" applyProtection="0">
      <alignment vertical="center"/>
    </xf>
    <xf numFmtId="0" fontId="117" fillId="0" borderId="358" applyNumberFormat="0" applyFill="0" applyAlignment="0" applyProtection="0">
      <alignment vertical="center"/>
    </xf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31" fillId="9" borderId="360" applyNumberFormat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94" fillId="9" borderId="360" applyNumberFormat="0" applyAlignment="0" applyProtection="0"/>
    <xf numFmtId="0" fontId="94" fillId="9" borderId="360" applyNumberFormat="0" applyAlignment="0" applyProtection="0"/>
    <xf numFmtId="0" fontId="117" fillId="0" borderId="358" applyNumberFormat="0" applyFill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31" fillId="9" borderId="360" applyNumberFormat="0" applyAlignment="0" applyProtection="0">
      <alignment vertical="center"/>
    </xf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50" fillId="0" borderId="357">
      <alignment horizontal="left" vertical="center"/>
    </xf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94" fillId="9" borderId="360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87" fillId="0" borderId="0"/>
    <xf numFmtId="9" fontId="187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0" fontId="87" fillId="9" borderId="399" applyNumberFormat="0" applyAlignment="0" applyProtection="0"/>
    <xf numFmtId="164" fontId="12" fillId="0" borderId="0" applyFont="0" applyFill="0" applyBorder="0" applyAlignment="0" applyProtection="0"/>
    <xf numFmtId="0" fontId="87" fillId="9" borderId="399" applyNumberFormat="0" applyAlignment="0" applyProtection="0"/>
    <xf numFmtId="0" fontId="87" fillId="9" borderId="409" applyNumberFormat="0" applyAlignment="0" applyProtection="0"/>
    <xf numFmtId="0" fontId="2" fillId="60" borderId="0" applyNumberFormat="0" applyBorder="0" applyAlignment="0" applyProtection="0"/>
    <xf numFmtId="0" fontId="2" fillId="61" borderId="0" applyNumberFormat="0" applyBorder="0" applyAlignment="0" applyProtection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94" fillId="9" borderId="401" applyNumberFormat="0" applyAlignment="0" applyProtection="0"/>
    <xf numFmtId="0" fontId="2" fillId="72" borderId="0" applyNumberFormat="0" applyBorder="0" applyAlignment="0" applyProtection="0"/>
    <xf numFmtId="0" fontId="2" fillId="73" borderId="0" applyNumberFormat="0" applyBorder="0" applyAlignment="0" applyProtection="0"/>
    <xf numFmtId="0" fontId="2" fillId="76" borderId="0" applyNumberFormat="0" applyBorder="0" applyAlignment="0" applyProtection="0"/>
    <xf numFmtId="0" fontId="2" fillId="77" borderId="0" applyNumberFormat="0" applyBorder="0" applyAlignment="0" applyProtection="0"/>
    <xf numFmtId="0" fontId="132" fillId="3" borderId="409" applyNumberFormat="0" applyAlignment="0" applyProtection="0">
      <alignment vertical="center"/>
    </xf>
    <xf numFmtId="0" fontId="2" fillId="80" borderId="0" applyNumberFormat="0" applyBorder="0" applyAlignment="0" applyProtection="0"/>
    <xf numFmtId="0" fontId="2" fillId="81" borderId="0" applyNumberFormat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58" borderId="251" applyNumberFormat="0" applyFont="0" applyAlignment="0" applyProtection="0"/>
    <xf numFmtId="9" fontId="2" fillId="0" borderId="0" applyFont="0" applyFill="0" applyBorder="0" applyAlignment="0" applyProtection="0"/>
    <xf numFmtId="0" fontId="12" fillId="5" borderId="410" applyNumberFormat="0" applyFont="0" applyAlignment="0" applyProtection="0"/>
    <xf numFmtId="0" fontId="87" fillId="9" borderId="405" applyNumberFormat="0" applyAlignment="0" applyProtection="0"/>
    <xf numFmtId="0" fontId="94" fillId="9" borderId="407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94" fillId="9" borderId="407" applyNumberFormat="0" applyAlignment="0" applyProtection="0"/>
    <xf numFmtId="0" fontId="131" fillId="9" borderId="401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91" fillId="3" borderId="409" applyNumberFormat="0" applyAlignment="0" applyProtection="0"/>
    <xf numFmtId="0" fontId="125" fillId="9" borderId="399" applyNumberFormat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4" fillId="0" borderId="402" applyNumberFormat="0" applyFill="0" applyAlignment="0" applyProtection="0">
      <alignment vertical="center"/>
    </xf>
    <xf numFmtId="0" fontId="187" fillId="0" borderId="0"/>
    <xf numFmtId="9" fontId="187" fillId="0" borderId="0" applyFont="0" applyFill="0" applyBorder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31" fillId="9" borderId="411" applyNumberForma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4" fillId="0" borderId="412" applyNumberFormat="0" applyFill="0" applyAlignment="0" applyProtection="0">
      <alignment vertical="center"/>
    </xf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79" fillId="0" borderId="0" applyFont="0" applyFill="0" applyBorder="0" applyAlignment="0" applyProtection="0"/>
    <xf numFmtId="164" fontId="79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87" fillId="9" borderId="405" applyNumberFormat="0" applyAlignment="0" applyProtection="0"/>
    <xf numFmtId="0" fontId="50" fillId="0" borderId="404">
      <alignment horizontal="left" vertical="center"/>
    </xf>
    <xf numFmtId="0" fontId="91" fillId="3" borderId="40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50" fillId="0" borderId="398">
      <alignment horizontal="left" vertical="center"/>
    </xf>
    <xf numFmtId="0" fontId="87" fillId="9" borderId="409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187" fillId="0" borderId="0"/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32" fillId="3" borderId="405" applyNumberFormat="0" applyAlignment="0" applyProtection="0">
      <alignment vertical="center"/>
    </xf>
    <xf numFmtId="0" fontId="131" fillId="9" borderId="407" applyNumberFormat="0" applyAlignment="0" applyProtection="0">
      <alignment vertical="center"/>
    </xf>
    <xf numFmtId="0" fontId="87" fillId="9" borderId="409" applyNumberFormat="0" applyAlignment="0" applyProtection="0"/>
    <xf numFmtId="0" fontId="87" fillId="9" borderId="409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125" fillId="9" borderId="405" applyNumberForma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94" fillId="9" borderId="411" applyNumberFormat="0" applyAlignment="0" applyProtection="0"/>
    <xf numFmtId="0" fontId="94" fillId="9" borderId="411" applyNumberFormat="0" applyAlignment="0" applyProtection="0"/>
    <xf numFmtId="0" fontId="12" fillId="5" borderId="410" applyNumberFormat="0" applyFont="0" applyAlignment="0" applyProtection="0"/>
    <xf numFmtId="9" fontId="187" fillId="0" borderId="0" applyFont="0" applyFill="0" applyBorder="0" applyAlignment="0" applyProtection="0"/>
    <xf numFmtId="0" fontId="94" fillId="9" borderId="407" applyNumberFormat="0" applyAlignment="0" applyProtection="0"/>
    <xf numFmtId="0" fontId="187" fillId="0" borderId="0"/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31" fillId="9" borderId="396" applyNumberFormat="0" applyAlignment="0" applyProtection="0">
      <alignment vertical="center"/>
    </xf>
    <xf numFmtId="164" fontId="18" fillId="0" borderId="0" applyFont="0" applyFill="0" applyBorder="0" applyAlignment="0" applyProtection="0"/>
    <xf numFmtId="0" fontId="2" fillId="0" borderId="0"/>
    <xf numFmtId="164" fontId="10" fillId="0" borderId="0" applyFont="0" applyFill="0" applyBorder="0" applyAlignment="0" applyProtection="0"/>
    <xf numFmtId="0" fontId="2" fillId="0" borderId="0"/>
    <xf numFmtId="164" fontId="10" fillId="0" borderId="0" applyFont="0" applyFill="0" applyBorder="0" applyAlignment="0" applyProtection="0"/>
    <xf numFmtId="0" fontId="2" fillId="0" borderId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79" fillId="0" borderId="0" applyFont="0" applyFill="0" applyBorder="0" applyAlignment="0" applyProtection="0"/>
    <xf numFmtId="0" fontId="94" fillId="9" borderId="411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164" fontId="138" fillId="0" borderId="0" applyFont="0" applyFill="0" applyBorder="0" applyAlignment="0" applyProtection="0"/>
    <xf numFmtId="0" fontId="87" fillId="9" borderId="409" applyNumberFormat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0" fontId="94" fillId="9" borderId="411" applyNumberFormat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0" fontId="94" fillId="9" borderId="411" applyNumberFormat="0" applyAlignment="0" applyProtection="0"/>
    <xf numFmtId="0" fontId="2" fillId="0" borderId="0"/>
    <xf numFmtId="164" fontId="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2" fillId="0" borderId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125" fillId="9" borderId="394" applyNumberFormat="0" applyAlignment="0" applyProtection="0">
      <alignment vertical="center"/>
    </xf>
    <xf numFmtId="164" fontId="10" fillId="0" borderId="0" applyFont="0" applyFill="0" applyBorder="0" applyAlignment="0" applyProtection="0"/>
    <xf numFmtId="0" fontId="87" fillId="9" borderId="394" applyNumberFormat="0" applyAlignment="0" applyProtection="0"/>
    <xf numFmtId="0" fontId="131" fillId="9" borderId="396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4" fillId="0" borderId="397" applyNumberFormat="0" applyFill="0" applyAlignment="0" applyProtection="0">
      <alignment vertical="center"/>
    </xf>
    <xf numFmtId="0" fontId="91" fillId="3" borderId="399" applyNumberFormat="0" applyAlignment="0" applyProtection="0"/>
    <xf numFmtId="0" fontId="91" fillId="3" borderId="399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164" fontId="10" fillId="0" borderId="0" applyFont="0" applyFill="0" applyBorder="0" applyAlignment="0" applyProtection="0"/>
    <xf numFmtId="0" fontId="94" fillId="9" borderId="396" applyNumberFormat="0" applyAlignment="0" applyProtection="0"/>
    <xf numFmtId="0" fontId="12" fillId="5" borderId="395" applyNumberFormat="0" applyFont="0" applyAlignment="0" applyProtection="0"/>
    <xf numFmtId="164" fontId="10" fillId="0" borderId="0" applyFont="0" applyFill="0" applyBorder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50" fillId="0" borderId="357">
      <alignment horizontal="left" vertical="center"/>
    </xf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9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32" fillId="3" borderId="394" applyNumberFormat="0" applyAlignment="0" applyProtection="0">
      <alignment vertical="center"/>
    </xf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31" fillId="9" borderId="396" applyNumberFormat="0" applyAlignment="0" applyProtection="0">
      <alignment vertical="center"/>
    </xf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31" fillId="9" borderId="396" applyNumberFormat="0" applyAlignment="0" applyProtection="0">
      <alignment vertical="center"/>
    </xf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94" fillId="9" borderId="396" applyNumberFormat="0" applyAlignment="0" applyProtection="0"/>
    <xf numFmtId="0" fontId="94" fillId="9" borderId="396" applyNumberFormat="0" applyAlignment="0" applyProtection="0"/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31" fillId="9" borderId="396" applyNumberFormat="0" applyAlignment="0" applyProtection="0">
      <alignment vertical="center"/>
    </xf>
    <xf numFmtId="0" fontId="94" fillId="9" borderId="396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164" fontId="10" fillId="0" borderId="0" applyFont="0" applyFill="0" applyBorder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94" fillId="9" borderId="396" applyNumberFormat="0" applyAlignment="0" applyProtection="0"/>
    <xf numFmtId="164" fontId="10" fillId="0" borderId="0" applyFont="0" applyFill="0" applyBorder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9" fontId="187" fillId="0" borderId="0" applyFont="0" applyFill="0" applyBorder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25" fillId="9" borderId="399" applyNumberFormat="0" applyAlignment="0" applyProtection="0">
      <alignment vertical="center"/>
    </xf>
    <xf numFmtId="0" fontId="12" fillId="5" borderId="406" applyNumberFormat="0" applyFont="0" applyAlignment="0" applyProtection="0"/>
    <xf numFmtId="0" fontId="87" fillId="9" borderId="399" applyNumberFormat="0" applyAlignment="0" applyProtection="0"/>
    <xf numFmtId="0" fontId="131" fillId="9" borderId="401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125" fillId="9" borderId="399" applyNumberFormat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4" fillId="0" borderId="402" applyNumberFormat="0" applyFill="0" applyAlignment="0" applyProtection="0">
      <alignment vertical="center"/>
    </xf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94" fillId="9" borderId="401" applyNumberFormat="0" applyAlignment="0" applyProtection="0"/>
    <xf numFmtId="0" fontId="12" fillId="5" borderId="400" applyNumberFormat="0" applyFont="0" applyAlignment="0" applyProtection="0"/>
    <xf numFmtId="0" fontId="12" fillId="5" borderId="406" applyNumberFormat="0" applyFon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50" fillId="0" borderId="398">
      <alignment horizontal="left" vertical="center"/>
    </xf>
    <xf numFmtId="0" fontId="91" fillId="3" borderId="399" applyNumberFormat="0" applyAlignment="0" applyProtection="0"/>
    <xf numFmtId="0" fontId="91" fillId="3" borderId="399" applyNumberFormat="0" applyAlignment="0" applyProtection="0"/>
    <xf numFmtId="0" fontId="50" fillId="0" borderId="398">
      <alignment horizontal="left" vertical="center"/>
    </xf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32" fillId="3" borderId="399" applyNumberFormat="0" applyAlignment="0" applyProtection="0">
      <alignment vertical="center"/>
    </xf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24" fillId="0" borderId="402" applyNumberFormat="0" applyFill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5" fillId="9" borderId="399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131" fillId="9" borderId="401" applyNumberFormat="0" applyAlignment="0" applyProtection="0">
      <alignment vertical="center"/>
    </xf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31" fillId="9" borderId="401" applyNumberFormat="0" applyAlignment="0" applyProtection="0">
      <alignment vertical="center"/>
    </xf>
    <xf numFmtId="0" fontId="124" fillId="0" borderId="402" applyNumberFormat="0" applyFill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94" fillId="9" borderId="401" applyNumberFormat="0" applyAlignment="0" applyProtection="0"/>
    <xf numFmtId="0" fontId="94" fillId="9" borderId="401" applyNumberFormat="0" applyAlignment="0" applyProtection="0"/>
    <xf numFmtId="0" fontId="124" fillId="0" borderId="402" applyNumberFormat="0" applyFill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5" fillId="9" borderId="399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131" fillId="9" borderId="401" applyNumberFormat="0" applyAlignment="0" applyProtection="0">
      <alignment vertical="center"/>
    </xf>
    <xf numFmtId="0" fontId="94" fillId="9" borderId="401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6" applyNumberFormat="0" applyFont="0" applyAlignment="0" applyProtection="0"/>
    <xf numFmtId="0" fontId="50" fillId="0" borderId="398">
      <alignment horizontal="left" vertical="center"/>
    </xf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94" fillId="9" borderId="401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1" fillId="3" borderId="409" applyNumberFormat="0" applyAlignment="0" applyProtection="0"/>
    <xf numFmtId="0" fontId="87" fillId="9" borderId="405" applyNumberFormat="0" applyAlignment="0" applyProtection="0"/>
    <xf numFmtId="0" fontId="131" fillId="9" borderId="407" applyNumberFormat="0" applyAlignment="0" applyProtection="0">
      <alignment vertical="center"/>
    </xf>
    <xf numFmtId="0" fontId="132" fillId="3" borderId="405" applyNumberForma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4" fillId="0" borderId="408" applyNumberFormat="0" applyFill="0" applyAlignment="0" applyProtection="0">
      <alignment vertical="center"/>
    </xf>
    <xf numFmtId="0" fontId="91" fillId="3" borderId="409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94" fillId="9" borderId="407" applyNumberFormat="0" applyAlignment="0" applyProtection="0"/>
    <xf numFmtId="0" fontId="12" fillId="5" borderId="406" applyNumberFormat="0" applyFon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50" fillId="0" borderId="404">
      <alignment horizontal="left" vertical="center"/>
    </xf>
    <xf numFmtId="0" fontId="91" fillId="3" borderId="405" applyNumberFormat="0" applyAlignment="0" applyProtection="0"/>
    <xf numFmtId="0" fontId="91" fillId="3" borderId="405" applyNumberFormat="0" applyAlignment="0" applyProtection="0"/>
    <xf numFmtId="0" fontId="50" fillId="0" borderId="404">
      <alignment horizontal="left" vertical="center"/>
    </xf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9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32" fillId="3" borderId="405" applyNumberFormat="0" applyAlignment="0" applyProtection="0">
      <alignment vertical="center"/>
    </xf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132" fillId="3" borderId="405" applyNumberFormat="0" applyAlignment="0" applyProtection="0">
      <alignment vertical="center"/>
    </xf>
    <xf numFmtId="0" fontId="131" fillId="9" borderId="407" applyNumberFormat="0" applyAlignment="0" applyProtection="0">
      <alignment vertical="center"/>
    </xf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31" fillId="9" borderId="407" applyNumberFormat="0" applyAlignment="0" applyProtection="0">
      <alignment vertical="center"/>
    </xf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94" fillId="9" borderId="407" applyNumberFormat="0" applyAlignment="0" applyProtection="0"/>
    <xf numFmtId="0" fontId="94" fillId="9" borderId="407" applyNumberFormat="0" applyAlignment="0" applyProtection="0"/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132" fillId="3" borderId="405" applyNumberFormat="0" applyAlignment="0" applyProtection="0">
      <alignment vertical="center"/>
    </xf>
    <xf numFmtId="0" fontId="131" fillId="9" borderId="407" applyNumberFormat="0" applyAlignment="0" applyProtection="0">
      <alignment vertical="center"/>
    </xf>
    <xf numFmtId="0" fontId="94" fillId="9" borderId="407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50" fillId="0" borderId="404">
      <alignment horizontal="left" vertical="center"/>
    </xf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125" fillId="9" borderId="409" applyNumberFormat="0" applyAlignment="0" applyProtection="0">
      <alignment vertical="center"/>
    </xf>
    <xf numFmtId="0" fontId="87" fillId="9" borderId="409" applyNumberFormat="0" applyAlignment="0" applyProtection="0"/>
    <xf numFmtId="0" fontId="131" fillId="9" borderId="411" applyNumberFormat="0" applyAlignment="0" applyProtection="0">
      <alignment vertical="center"/>
    </xf>
    <xf numFmtId="0" fontId="132" fillId="3" borderId="409" applyNumberForma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4" fillId="0" borderId="412" applyNumberFormat="0" applyFill="0" applyAlignment="0" applyProtection="0">
      <alignment vertical="center"/>
    </xf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94" fillId="9" borderId="411" applyNumberFormat="0" applyAlignment="0" applyProtection="0"/>
    <xf numFmtId="0" fontId="12" fillId="5" borderId="410" applyNumberFormat="0" applyFon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32" fillId="3" borderId="409" applyNumberFormat="0" applyAlignment="0" applyProtection="0">
      <alignment vertical="center"/>
    </xf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124" fillId="0" borderId="412" applyNumberFormat="0" applyFill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32" fillId="3" borderId="409" applyNumberFormat="0" applyAlignment="0" applyProtection="0">
      <alignment vertical="center"/>
    </xf>
    <xf numFmtId="0" fontId="131" fillId="9" borderId="411" applyNumberFormat="0" applyAlignment="0" applyProtection="0">
      <alignment vertical="center"/>
    </xf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31" fillId="9" borderId="411" applyNumberFormat="0" applyAlignment="0" applyProtection="0">
      <alignment vertical="center"/>
    </xf>
    <xf numFmtId="0" fontId="124" fillId="0" borderId="412" applyNumberFormat="0" applyFill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94" fillId="9" borderId="411" applyNumberFormat="0" applyAlignment="0" applyProtection="0"/>
    <xf numFmtId="0" fontId="94" fillId="9" borderId="411" applyNumberFormat="0" applyAlignment="0" applyProtection="0"/>
    <xf numFmtId="0" fontId="124" fillId="0" borderId="412" applyNumberFormat="0" applyFill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32" fillId="3" borderId="409" applyNumberFormat="0" applyAlignment="0" applyProtection="0">
      <alignment vertical="center"/>
    </xf>
    <xf numFmtId="0" fontId="131" fillId="9" borderId="411" applyNumberFormat="0" applyAlignment="0" applyProtection="0">
      <alignment vertical="center"/>
    </xf>
    <xf numFmtId="0" fontId="94" fillId="9" borderId="411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43" fontId="84" fillId="0" borderId="0" applyFont="0" applyFill="0" applyBorder="0" applyAlignment="0" applyProtection="0"/>
    <xf numFmtId="0" fontId="1" fillId="0" borderId="0"/>
    <xf numFmtId="0" fontId="84" fillId="0" borderId="0"/>
  </cellStyleXfs>
  <cellXfs count="2175">
    <xf numFmtId="0" fontId="0" fillId="0" borderId="0" xfId="0"/>
    <xf numFmtId="0" fontId="12" fillId="0" borderId="0" xfId="0" applyFont="1"/>
    <xf numFmtId="0" fontId="15" fillId="30" borderId="0" xfId="0" applyFont="1" applyFill="1"/>
    <xf numFmtId="38" fontId="18" fillId="0" borderId="0" xfId="0" applyNumberFormat="1" applyFont="1" applyFill="1" applyBorder="1" applyAlignment="1"/>
    <xf numFmtId="0" fontId="19" fillId="0" borderId="0" xfId="0" applyFont="1"/>
    <xf numFmtId="38" fontId="18" fillId="0" borderId="0" xfId="0" applyNumberFormat="1" applyFont="1" applyFill="1"/>
    <xf numFmtId="38" fontId="18" fillId="0" borderId="0" xfId="0" applyNumberFormat="1" applyFont="1" applyBorder="1" applyAlignment="1">
      <alignment horizontal="center"/>
    </xf>
    <xf numFmtId="38" fontId="18" fillId="0" borderId="16" xfId="0" applyNumberFormat="1" applyFont="1" applyBorder="1" applyAlignment="1">
      <alignment horizontal="center"/>
    </xf>
    <xf numFmtId="38" fontId="18" fillId="0" borderId="0" xfId="0" applyNumberFormat="1" applyFont="1" applyFill="1" applyBorder="1" applyAlignment="1">
      <alignment horizontal="center"/>
    </xf>
    <xf numFmtId="38" fontId="17" fillId="0" borderId="0" xfId="0" applyNumberFormat="1" applyFont="1" applyFill="1" applyBorder="1" applyAlignment="1">
      <alignment horizontal="center"/>
    </xf>
    <xf numFmtId="38" fontId="18" fillId="30" borderId="0" xfId="0" applyNumberFormat="1" applyFont="1" applyFill="1" applyBorder="1" applyAlignment="1">
      <alignment horizontal="center"/>
    </xf>
    <xf numFmtId="38" fontId="17" fillId="31" borderId="17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0" borderId="0" xfId="0" quotePrefix="1" applyFont="1" applyFill="1" applyAlignment="1">
      <alignment horizontal="left"/>
    </xf>
    <xf numFmtId="0" fontId="22" fillId="0" borderId="0" xfId="0" applyFont="1"/>
    <xf numFmtId="0" fontId="14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38" fontId="0" fillId="0" borderId="0" xfId="0" applyNumberFormat="1" applyAlignment="1">
      <alignment horizontal="center"/>
    </xf>
    <xf numFmtId="38" fontId="22" fillId="0" borderId="0" xfId="0" applyNumberFormat="1" applyFont="1" applyAlignment="1">
      <alignment horizontal="center"/>
    </xf>
    <xf numFmtId="0" fontId="23" fillId="27" borderId="18" xfId="0" applyFont="1" applyFill="1" applyBorder="1"/>
    <xf numFmtId="38" fontId="23" fillId="25" borderId="19" xfId="0" applyNumberFormat="1" applyFont="1" applyFill="1" applyBorder="1" applyAlignment="1">
      <alignment horizontal="center"/>
    </xf>
    <xf numFmtId="38" fontId="23" fillId="27" borderId="20" xfId="0" quotePrefix="1" applyNumberFormat="1" applyFont="1" applyFill="1" applyBorder="1" applyAlignment="1">
      <alignment horizontal="center"/>
    </xf>
    <xf numFmtId="38" fontId="23" fillId="27" borderId="19" xfId="0" applyNumberFormat="1" applyFont="1" applyFill="1" applyBorder="1" applyAlignment="1">
      <alignment horizontal="center"/>
    </xf>
    <xf numFmtId="38" fontId="23" fillId="27" borderId="21" xfId="0" applyNumberFormat="1" applyFont="1" applyFill="1" applyBorder="1" applyAlignment="1">
      <alignment horizontal="center"/>
    </xf>
    <xf numFmtId="0" fontId="24" fillId="0" borderId="0" xfId="0" applyFont="1"/>
    <xf numFmtId="38" fontId="23" fillId="27" borderId="22" xfId="0" applyNumberFormat="1" applyFont="1" applyFill="1" applyBorder="1" applyAlignment="1">
      <alignment horizontal="center"/>
    </xf>
    <xf numFmtId="38" fontId="23" fillId="27" borderId="23" xfId="0" applyNumberFormat="1" applyFont="1" applyFill="1" applyBorder="1" applyAlignment="1">
      <alignment horizontal="center"/>
    </xf>
    <xf numFmtId="38" fontId="23" fillId="25" borderId="23" xfId="0" applyNumberFormat="1" applyFont="1" applyFill="1" applyBorder="1" applyAlignment="1">
      <alignment horizontal="center"/>
    </xf>
    <xf numFmtId="38" fontId="23" fillId="27" borderId="24" xfId="0" applyNumberFormat="1" applyFont="1" applyFill="1" applyBorder="1" applyAlignment="1">
      <alignment horizontal="center"/>
    </xf>
    <xf numFmtId="38" fontId="23" fillId="27" borderId="25" xfId="0" applyNumberFormat="1" applyFont="1" applyFill="1" applyBorder="1" applyAlignment="1">
      <alignment horizontal="center"/>
    </xf>
    <xf numFmtId="166" fontId="23" fillId="0" borderId="0" xfId="0" applyNumberFormat="1" applyFont="1"/>
    <xf numFmtId="166" fontId="24" fillId="0" borderId="0" xfId="0" applyNumberFormat="1" applyFont="1"/>
    <xf numFmtId="38" fontId="27" fillId="26" borderId="27" xfId="0" applyNumberFormat="1" applyFont="1" applyFill="1" applyBorder="1" applyAlignment="1">
      <alignment horizontal="center"/>
    </xf>
    <xf numFmtId="166" fontId="24" fillId="0" borderId="0" xfId="0" applyNumberFormat="1" applyFont="1" applyBorder="1"/>
    <xf numFmtId="38" fontId="13" fillId="0" borderId="0" xfId="0" applyNumberFormat="1" applyFont="1" applyBorder="1" applyAlignment="1">
      <alignment horizontal="center"/>
    </xf>
    <xf numFmtId="166" fontId="13" fillId="0" borderId="0" xfId="0" applyNumberFormat="1" applyFont="1" applyBorder="1"/>
    <xf numFmtId="166" fontId="23" fillId="27" borderId="18" xfId="0" applyNumberFormat="1" applyFont="1" applyFill="1" applyBorder="1"/>
    <xf numFmtId="38" fontId="23" fillId="25" borderId="20" xfId="0" applyNumberFormat="1" applyFont="1" applyFill="1" applyBorder="1" applyAlignment="1">
      <alignment horizontal="center"/>
    </xf>
    <xf numFmtId="38" fontId="23" fillId="25" borderId="29" xfId="0" applyNumberFormat="1" applyFont="1" applyFill="1" applyBorder="1" applyAlignment="1">
      <alignment horizontal="center"/>
    </xf>
    <xf numFmtId="38" fontId="23" fillId="27" borderId="31" xfId="0" applyNumberFormat="1" applyFont="1" applyFill="1" applyBorder="1" applyAlignment="1">
      <alignment horizontal="center"/>
    </xf>
    <xf numFmtId="38" fontId="23" fillId="25" borderId="24" xfId="0" applyNumberFormat="1" applyFont="1" applyFill="1" applyBorder="1" applyAlignment="1">
      <alignment horizontal="center"/>
    </xf>
    <xf numFmtId="38" fontId="23" fillId="25" borderId="32" xfId="0" applyNumberFormat="1" applyFont="1" applyFill="1" applyBorder="1" applyAlignment="1">
      <alignment horizontal="center"/>
    </xf>
    <xf numFmtId="38" fontId="23" fillId="25" borderId="33" xfId="0" applyNumberFormat="1" applyFont="1" applyFill="1" applyBorder="1" applyAlignment="1">
      <alignment horizontal="center"/>
    </xf>
    <xf numFmtId="38" fontId="13" fillId="0" borderId="10" xfId="0" applyNumberFormat="1" applyFont="1" applyBorder="1" applyAlignment="1">
      <alignment horizontal="center"/>
    </xf>
    <xf numFmtId="166" fontId="27" fillId="26" borderId="36" xfId="0" applyNumberFormat="1" applyFont="1" applyFill="1" applyBorder="1"/>
    <xf numFmtId="0" fontId="13" fillId="0" borderId="0" xfId="0" applyFont="1"/>
    <xf numFmtId="38" fontId="24" fillId="0" borderId="0" xfId="0" applyNumberFormat="1" applyFont="1" applyAlignment="1">
      <alignment horizontal="center"/>
    </xf>
    <xf numFmtId="165" fontId="23" fillId="27" borderId="37" xfId="0" quotePrefix="1" applyNumberFormat="1" applyFont="1" applyFill="1" applyBorder="1" applyAlignment="1">
      <alignment horizontal="center"/>
    </xf>
    <xf numFmtId="165" fontId="23" fillId="27" borderId="17" xfId="0" quotePrefix="1" applyNumberFormat="1" applyFont="1" applyFill="1" applyBorder="1" applyAlignment="1">
      <alignment horizontal="center"/>
    </xf>
    <xf numFmtId="166" fontId="23" fillId="27" borderId="17" xfId="0" applyNumberFormat="1" applyFont="1" applyFill="1" applyBorder="1" applyAlignment="1">
      <alignment horizontal="center"/>
    </xf>
    <xf numFmtId="166" fontId="23" fillId="27" borderId="38" xfId="0" quotePrefix="1" applyNumberFormat="1" applyFont="1" applyFill="1" applyBorder="1" applyAlignment="1">
      <alignment horizontal="center"/>
    </xf>
    <xf numFmtId="165" fontId="23" fillId="27" borderId="39" xfId="0" quotePrefix="1" applyNumberFormat="1" applyFont="1" applyFill="1" applyBorder="1" applyAlignment="1">
      <alignment horizontal="center"/>
    </xf>
    <xf numFmtId="38" fontId="23" fillId="27" borderId="40" xfId="0" applyNumberFormat="1" applyFont="1" applyFill="1" applyBorder="1" applyAlignment="1">
      <alignment horizontal="center"/>
    </xf>
    <xf numFmtId="0" fontId="17" fillId="30" borderId="0" xfId="0" applyFont="1" applyFill="1"/>
    <xf numFmtId="166" fontId="18" fillId="0" borderId="0" xfId="0" applyNumberFormat="1" applyFont="1"/>
    <xf numFmtId="166" fontId="31" fillId="0" borderId="0" xfId="0" applyNumberFormat="1" applyFont="1"/>
    <xf numFmtId="38" fontId="23" fillId="25" borderId="37" xfId="0" applyNumberFormat="1" applyFont="1" applyFill="1" applyBorder="1" applyAlignment="1">
      <alignment horizontal="center"/>
    </xf>
    <xf numFmtId="165" fontId="23" fillId="27" borderId="28" xfId="0" quotePrefix="1" applyNumberFormat="1" applyFont="1" applyFill="1" applyBorder="1" applyAlignment="1">
      <alignment horizontal="center"/>
    </xf>
    <xf numFmtId="38" fontId="27" fillId="26" borderId="41" xfId="0" applyNumberFormat="1" applyFont="1" applyFill="1" applyBorder="1" applyAlignment="1">
      <alignment horizontal="center"/>
    </xf>
    <xf numFmtId="38" fontId="23" fillId="25" borderId="17" xfId="0" applyNumberFormat="1" applyFont="1" applyFill="1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166" fontId="32" fillId="0" borderId="0" xfId="0" applyNumberFormat="1" applyFont="1" applyBorder="1"/>
    <xf numFmtId="166" fontId="34" fillId="30" borderId="0" xfId="0" quotePrefix="1" applyNumberFormat="1" applyFont="1" applyFill="1" applyBorder="1" applyAlignment="1">
      <alignment horizontal="center"/>
    </xf>
    <xf numFmtId="166" fontId="34" fillId="0" borderId="0" xfId="0" applyNumberFormat="1" applyFont="1" applyFill="1" applyBorder="1" applyAlignment="1">
      <alignment horizontal="center"/>
    </xf>
    <xf numFmtId="166" fontId="31" fillId="0" borderId="0" xfId="0" applyNumberFormat="1" applyFont="1" applyFill="1"/>
    <xf numFmtId="166" fontId="36" fillId="26" borderId="27" xfId="0" applyNumberFormat="1" applyFont="1" applyFill="1" applyBorder="1" applyAlignment="1">
      <alignment horizontal="center"/>
    </xf>
    <xf numFmtId="166" fontId="39" fillId="0" borderId="0" xfId="0" applyNumberFormat="1" applyFont="1"/>
    <xf numFmtId="0" fontId="40" fillId="0" borderId="0" xfId="0" applyFont="1"/>
    <xf numFmtId="38" fontId="12" fillId="0" borderId="0" xfId="0" applyNumberFormat="1" applyFont="1" applyAlignment="1">
      <alignment horizontal="center"/>
    </xf>
    <xf numFmtId="166" fontId="18" fillId="0" borderId="0" xfId="0" applyNumberFormat="1" applyFont="1" applyBorder="1" applyAlignment="1">
      <alignment horizontal="center"/>
    </xf>
    <xf numFmtId="38" fontId="18" fillId="0" borderId="43" xfId="0" applyNumberFormat="1" applyFont="1" applyBorder="1" applyAlignment="1">
      <alignment horizontal="center"/>
    </xf>
    <xf numFmtId="38" fontId="18" fillId="0" borderId="44" xfId="0" applyNumberFormat="1" applyFont="1" applyBorder="1" applyAlignment="1">
      <alignment horizontal="center"/>
    </xf>
    <xf numFmtId="38" fontId="18" fillId="0" borderId="45" xfId="0" applyNumberFormat="1" applyFont="1" applyBorder="1" applyAlignment="1">
      <alignment horizontal="center"/>
    </xf>
    <xf numFmtId="38" fontId="18" fillId="0" borderId="46" xfId="0" applyNumberFormat="1" applyFont="1" applyBorder="1" applyAlignment="1">
      <alignment horizontal="center"/>
    </xf>
    <xf numFmtId="38" fontId="18" fillId="0" borderId="10" xfId="0" applyNumberFormat="1" applyFont="1" applyBorder="1" applyAlignment="1">
      <alignment horizontal="center"/>
    </xf>
    <xf numFmtId="38" fontId="18" fillId="0" borderId="47" xfId="0" applyNumberFormat="1" applyFont="1" applyBorder="1" applyAlignment="1">
      <alignment horizontal="center"/>
    </xf>
    <xf numFmtId="38" fontId="18" fillId="0" borderId="48" xfId="0" applyNumberFormat="1" applyFont="1" applyBorder="1" applyAlignment="1">
      <alignment horizontal="center"/>
    </xf>
    <xf numFmtId="49" fontId="26" fillId="32" borderId="49" xfId="0" applyNumberFormat="1" applyFont="1" applyFill="1" applyBorder="1" applyAlignment="1">
      <alignment horizontal="left"/>
    </xf>
    <xf numFmtId="0" fontId="28" fillId="0" borderId="0" xfId="0" applyFont="1"/>
    <xf numFmtId="0" fontId="44" fillId="0" borderId="0" xfId="0" applyFont="1"/>
    <xf numFmtId="0" fontId="44" fillId="0" borderId="0" xfId="0" quotePrefix="1" applyFont="1" applyAlignment="1">
      <alignment horizontal="right"/>
    </xf>
    <xf numFmtId="166" fontId="18" fillId="30" borderId="49" xfId="0" applyNumberFormat="1" applyFont="1" applyFill="1" applyBorder="1" applyAlignment="1">
      <alignment horizontal="left"/>
    </xf>
    <xf numFmtId="166" fontId="33" fillId="0" borderId="0" xfId="0" applyNumberFormat="1" applyFont="1" applyFill="1"/>
    <xf numFmtId="166" fontId="17" fillId="0" borderId="0" xfId="0" applyNumberFormat="1" applyFont="1" applyFill="1"/>
    <xf numFmtId="166" fontId="32" fillId="0" borderId="0" xfId="0" applyNumberFormat="1" applyFont="1" applyFill="1"/>
    <xf numFmtId="166" fontId="18" fillId="0" borderId="0" xfId="0" applyNumberFormat="1" applyFont="1" applyFill="1"/>
    <xf numFmtId="166" fontId="35" fillId="0" borderId="51" xfId="0" applyNumberFormat="1" applyFont="1" applyFill="1" applyBorder="1" applyAlignment="1">
      <alignment horizontal="left"/>
    </xf>
    <xf numFmtId="166" fontId="35" fillId="0" borderId="49" xfId="0" applyNumberFormat="1" applyFont="1" applyFill="1" applyBorder="1" applyAlignment="1">
      <alignment horizontal="left"/>
    </xf>
    <xf numFmtId="166" fontId="18" fillId="33" borderId="0" xfId="0" applyNumberFormat="1" applyFont="1" applyFill="1"/>
    <xf numFmtId="166" fontId="34" fillId="24" borderId="49" xfId="0" applyNumberFormat="1" applyFont="1" applyFill="1" applyBorder="1" applyAlignment="1">
      <alignment horizontal="left"/>
    </xf>
    <xf numFmtId="38" fontId="34" fillId="24" borderId="0" xfId="0" applyNumberFormat="1" applyFont="1" applyFill="1" applyBorder="1" applyAlignment="1">
      <alignment horizontal="center"/>
    </xf>
    <xf numFmtId="166" fontId="31" fillId="24" borderId="49" xfId="0" applyNumberFormat="1" applyFont="1" applyFill="1" applyBorder="1" applyAlignment="1">
      <alignment horizontal="left"/>
    </xf>
    <xf numFmtId="38" fontId="31" fillId="24" borderId="0" xfId="0" applyNumberFormat="1" applyFont="1" applyFill="1" applyBorder="1" applyAlignment="1">
      <alignment horizontal="center"/>
    </xf>
    <xf numFmtId="38" fontId="34" fillId="0" borderId="6" xfId="0" applyNumberFormat="1" applyFont="1" applyFill="1" applyBorder="1" applyAlignment="1">
      <alignment horizontal="center"/>
    </xf>
    <xf numFmtId="166" fontId="23" fillId="27" borderId="30" xfId="0" applyNumberFormat="1" applyFont="1" applyFill="1" applyBorder="1" applyAlignment="1">
      <alignment horizontal="left"/>
    </xf>
    <xf numFmtId="0" fontId="23" fillId="27" borderId="17" xfId="0" applyFont="1" applyFill="1" applyBorder="1"/>
    <xf numFmtId="166" fontId="18" fillId="30" borderId="0" xfId="0" applyNumberFormat="1" applyFont="1" applyFill="1" applyBorder="1" applyAlignment="1">
      <alignment horizontal="left"/>
    </xf>
    <xf numFmtId="166" fontId="23" fillId="27" borderId="17" xfId="0" applyNumberFormat="1" applyFont="1" applyFill="1" applyBorder="1"/>
    <xf numFmtId="166" fontId="23" fillId="27" borderId="38" xfId="0" quotePrefix="1" applyNumberFormat="1" applyFont="1" applyFill="1" applyBorder="1" applyAlignment="1">
      <alignment horizontal="left"/>
    </xf>
    <xf numFmtId="49" fontId="26" fillId="32" borderId="0" xfId="0" applyNumberFormat="1" applyFont="1" applyFill="1" applyBorder="1" applyAlignment="1">
      <alignment horizontal="left"/>
    </xf>
    <xf numFmtId="166" fontId="23" fillId="27" borderId="38" xfId="0" applyNumberFormat="1" applyFont="1" applyFill="1" applyBorder="1" applyAlignment="1">
      <alignment horizontal="left"/>
    </xf>
    <xf numFmtId="0" fontId="23" fillId="27" borderId="49" xfId="0" applyFont="1" applyFill="1" applyBorder="1"/>
    <xf numFmtId="0" fontId="23" fillId="27" borderId="0" xfId="0" applyFont="1" applyFill="1" applyBorder="1"/>
    <xf numFmtId="0" fontId="23" fillId="27" borderId="0" xfId="0" applyFont="1" applyFill="1" applyBorder="1" applyAlignment="1">
      <alignment horizontal="center"/>
    </xf>
    <xf numFmtId="38" fontId="23" fillId="25" borderId="52" xfId="0" applyNumberFormat="1" applyFont="1" applyFill="1" applyBorder="1" applyAlignment="1">
      <alignment horizontal="center"/>
    </xf>
    <xf numFmtId="38" fontId="23" fillId="25" borderId="0" xfId="0" applyNumberFormat="1" applyFont="1" applyFill="1" applyBorder="1" applyAlignment="1">
      <alignment horizontal="center"/>
    </xf>
    <xf numFmtId="38" fontId="23" fillId="25" borderId="35" xfId="0" applyNumberFormat="1" applyFont="1" applyFill="1" applyBorder="1" applyAlignment="1">
      <alignment horizontal="center"/>
    </xf>
    <xf numFmtId="38" fontId="23" fillId="27" borderId="16" xfId="0" applyNumberFormat="1" applyFont="1" applyFill="1" applyBorder="1" applyAlignment="1">
      <alignment horizontal="center"/>
    </xf>
    <xf numFmtId="168" fontId="23" fillId="27" borderId="54" xfId="0" quotePrefix="1" applyNumberFormat="1" applyFont="1" applyFill="1" applyBorder="1" applyAlignment="1">
      <alignment horizontal="center"/>
    </xf>
    <xf numFmtId="168" fontId="23" fillId="27" borderId="0" xfId="0" quotePrefix="1" applyNumberFormat="1" applyFont="1" applyFill="1" applyBorder="1" applyAlignment="1">
      <alignment horizontal="center"/>
    </xf>
    <xf numFmtId="38" fontId="45" fillId="0" borderId="0" xfId="0" applyNumberFormat="1" applyFont="1" applyAlignment="1">
      <alignment horizontal="right"/>
    </xf>
    <xf numFmtId="0" fontId="21" fillId="0" borderId="0" xfId="0" applyFont="1" applyFill="1" applyAlignment="1">
      <alignment horizontal="left"/>
    </xf>
    <xf numFmtId="166" fontId="34" fillId="24" borderId="0" xfId="0" applyNumberFormat="1" applyFont="1" applyFill="1" applyBorder="1" applyAlignment="1">
      <alignment horizontal="left"/>
    </xf>
    <xf numFmtId="166" fontId="35" fillId="0" borderId="0" xfId="0" applyNumberFormat="1" applyFont="1" applyFill="1" applyBorder="1" applyAlignment="1">
      <alignment horizontal="left"/>
    </xf>
    <xf numFmtId="166" fontId="35" fillId="0" borderId="6" xfId="0" applyNumberFormat="1" applyFont="1" applyFill="1" applyBorder="1" applyAlignment="1">
      <alignment horizontal="left"/>
    </xf>
    <xf numFmtId="166" fontId="31" fillId="24" borderId="0" xfId="0" applyNumberFormat="1" applyFont="1" applyFill="1" applyBorder="1" applyAlignment="1">
      <alignment horizontal="left"/>
    </xf>
    <xf numFmtId="0" fontId="18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38" fontId="18" fillId="0" borderId="0" xfId="0" applyNumberFormat="1" applyFont="1" applyAlignment="1">
      <alignment horizontal="left"/>
    </xf>
    <xf numFmtId="166" fontId="18" fillId="0" borderId="0" xfId="0" applyNumberFormat="1" applyFont="1" applyAlignment="1">
      <alignment horizontal="left"/>
    </xf>
    <xf numFmtId="38" fontId="46" fillId="0" borderId="0" xfId="0" applyNumberFormat="1" applyFont="1" applyAlignment="1">
      <alignment horizontal="right"/>
    </xf>
    <xf numFmtId="0" fontId="46" fillId="0" borderId="0" xfId="0" applyFont="1" applyAlignment="1">
      <alignment horizontal="right"/>
    </xf>
    <xf numFmtId="38" fontId="15" fillId="0" borderId="0" xfId="0" applyNumberFormat="1" applyFont="1" applyAlignment="1">
      <alignment horizontal="left"/>
    </xf>
    <xf numFmtId="168" fontId="18" fillId="0" borderId="0" xfId="0" applyNumberFormat="1" applyFont="1" applyAlignment="1">
      <alignment horizontal="left"/>
    </xf>
    <xf numFmtId="168" fontId="18" fillId="0" borderId="0" xfId="0" quotePrefix="1" applyNumberFormat="1" applyFont="1" applyAlignment="1">
      <alignment horizontal="left"/>
    </xf>
    <xf numFmtId="168" fontId="17" fillId="0" borderId="0" xfId="0" applyNumberFormat="1" applyFont="1" applyAlignment="1">
      <alignment horizontal="left"/>
    </xf>
    <xf numFmtId="0" fontId="23" fillId="27" borderId="17" xfId="0" applyFont="1" applyFill="1" applyBorder="1" applyAlignment="1">
      <alignment horizontal="right"/>
    </xf>
    <xf numFmtId="49" fontId="26" fillId="32" borderId="36" xfId="0" applyNumberFormat="1" applyFont="1" applyFill="1" applyBorder="1" applyAlignment="1">
      <alignment horizontal="left"/>
    </xf>
    <xf numFmtId="49" fontId="26" fillId="32" borderId="27" xfId="0" applyNumberFormat="1" applyFont="1" applyFill="1" applyBorder="1" applyAlignment="1">
      <alignment horizontal="left"/>
    </xf>
    <xf numFmtId="38" fontId="13" fillId="0" borderId="55" xfId="0" applyNumberFormat="1" applyFont="1" applyBorder="1" applyAlignment="1">
      <alignment horizontal="center"/>
    </xf>
    <xf numFmtId="38" fontId="13" fillId="0" borderId="56" xfId="0" applyNumberFormat="1" applyFont="1" applyBorder="1" applyAlignment="1">
      <alignment horizontal="center"/>
    </xf>
    <xf numFmtId="49" fontId="26" fillId="32" borderId="18" xfId="0" applyNumberFormat="1" applyFont="1" applyFill="1" applyBorder="1" applyAlignment="1">
      <alignment horizontal="left"/>
    </xf>
    <xf numFmtId="49" fontId="26" fillId="32" borderId="17" xfId="0" applyNumberFormat="1" applyFont="1" applyFill="1" applyBorder="1" applyAlignment="1">
      <alignment horizontal="left"/>
    </xf>
    <xf numFmtId="38" fontId="13" fillId="0" borderId="57" xfId="0" applyNumberFormat="1" applyFont="1" applyBorder="1" applyAlignment="1">
      <alignment horizontal="center"/>
    </xf>
    <xf numFmtId="38" fontId="18" fillId="0" borderId="58" xfId="0" applyNumberFormat="1" applyFont="1" applyBorder="1" applyAlignment="1">
      <alignment horizontal="center"/>
    </xf>
    <xf numFmtId="38" fontId="18" fillId="0" borderId="59" xfId="0" applyNumberFormat="1" applyFont="1" applyBorder="1" applyAlignment="1">
      <alignment horizontal="center"/>
    </xf>
    <xf numFmtId="166" fontId="18" fillId="0" borderId="27" xfId="0" applyNumberFormat="1" applyFont="1" applyBorder="1" applyAlignment="1">
      <alignment horizontal="center"/>
    </xf>
    <xf numFmtId="38" fontId="18" fillId="0" borderId="60" xfId="0" applyNumberFormat="1" applyFont="1" applyBorder="1" applyAlignment="1">
      <alignment horizontal="center"/>
    </xf>
    <xf numFmtId="38" fontId="18" fillId="0" borderId="61" xfId="0" applyNumberFormat="1" applyFont="1" applyBorder="1" applyAlignment="1">
      <alignment horizontal="center"/>
    </xf>
    <xf numFmtId="38" fontId="18" fillId="0" borderId="62" xfId="0" applyNumberFormat="1" applyFont="1" applyBorder="1" applyAlignment="1">
      <alignment horizontal="center"/>
    </xf>
    <xf numFmtId="38" fontId="18" fillId="0" borderId="63" xfId="0" applyNumberFormat="1" applyFont="1" applyBorder="1" applyAlignment="1">
      <alignment horizontal="center"/>
    </xf>
    <xf numFmtId="38" fontId="18" fillId="0" borderId="64" xfId="0" applyNumberFormat="1" applyFont="1" applyBorder="1" applyAlignment="1">
      <alignment horizontal="center"/>
    </xf>
    <xf numFmtId="38" fontId="18" fillId="0" borderId="55" xfId="0" applyNumberFormat="1" applyFont="1" applyBorder="1" applyAlignment="1">
      <alignment horizontal="center"/>
    </xf>
    <xf numFmtId="38" fontId="18" fillId="0" borderId="65" xfId="0" applyNumberFormat="1" applyFont="1" applyBorder="1" applyAlignment="1">
      <alignment horizontal="center"/>
    </xf>
    <xf numFmtId="38" fontId="18" fillId="0" borderId="66" xfId="0" applyNumberFormat="1" applyFont="1" applyBorder="1" applyAlignment="1">
      <alignment horizontal="center"/>
    </xf>
    <xf numFmtId="38" fontId="18" fillId="0" borderId="67" xfId="0" applyNumberFormat="1" applyFont="1" applyBorder="1" applyAlignment="1">
      <alignment horizontal="center"/>
    </xf>
    <xf numFmtId="38" fontId="18" fillId="0" borderId="68" xfId="0" applyNumberFormat="1" applyFont="1" applyBorder="1" applyAlignment="1">
      <alignment horizontal="center"/>
    </xf>
    <xf numFmtId="38" fontId="13" fillId="0" borderId="2" xfId="0" applyNumberFormat="1" applyFont="1" applyBorder="1" applyAlignment="1">
      <alignment horizontal="center"/>
    </xf>
    <xf numFmtId="38" fontId="18" fillId="0" borderId="69" xfId="0" applyNumberFormat="1" applyFont="1" applyBorder="1" applyAlignment="1">
      <alignment horizontal="center"/>
    </xf>
    <xf numFmtId="38" fontId="18" fillId="0" borderId="2" xfId="0" applyNumberFormat="1" applyFont="1" applyBorder="1" applyAlignment="1">
      <alignment horizontal="center"/>
    </xf>
    <xf numFmtId="38" fontId="18" fillId="0" borderId="70" xfId="0" applyNumberFormat="1" applyFont="1" applyBorder="1" applyAlignment="1">
      <alignment horizontal="center"/>
    </xf>
    <xf numFmtId="38" fontId="18" fillId="0" borderId="71" xfId="0" applyNumberFormat="1" applyFont="1" applyBorder="1" applyAlignment="1">
      <alignment horizontal="center"/>
    </xf>
    <xf numFmtId="38" fontId="18" fillId="0" borderId="72" xfId="0" applyNumberFormat="1" applyFont="1" applyBorder="1" applyAlignment="1">
      <alignment horizontal="center"/>
    </xf>
    <xf numFmtId="38" fontId="18" fillId="0" borderId="73" xfId="0" applyNumberFormat="1" applyFont="1" applyBorder="1" applyAlignment="1">
      <alignment horizontal="center"/>
    </xf>
    <xf numFmtId="38" fontId="18" fillId="0" borderId="74" xfId="0" applyNumberFormat="1" applyFont="1" applyBorder="1" applyAlignment="1">
      <alignment horizontal="center"/>
    </xf>
    <xf numFmtId="38" fontId="18" fillId="0" borderId="75" xfId="0" applyNumberFormat="1" applyFont="1" applyBorder="1" applyAlignment="1">
      <alignment horizontal="center"/>
    </xf>
    <xf numFmtId="38" fontId="18" fillId="0" borderId="57" xfId="0" applyNumberFormat="1" applyFont="1" applyBorder="1" applyAlignment="1">
      <alignment horizontal="center"/>
    </xf>
    <xf numFmtId="38" fontId="18" fillId="0" borderId="76" xfId="0" applyNumberFormat="1" applyFont="1" applyBorder="1" applyAlignment="1">
      <alignment horizontal="center"/>
    </xf>
    <xf numFmtId="38" fontId="18" fillId="0" borderId="77" xfId="0" applyNumberFormat="1" applyFont="1" applyBorder="1" applyAlignment="1">
      <alignment horizontal="center"/>
    </xf>
    <xf numFmtId="38" fontId="18" fillId="0" borderId="78" xfId="0" applyNumberFormat="1" applyFont="1" applyBorder="1" applyAlignment="1">
      <alignment horizontal="center"/>
    </xf>
    <xf numFmtId="38" fontId="18" fillId="0" borderId="79" xfId="0" applyNumberFormat="1" applyFont="1" applyBorder="1" applyAlignment="1">
      <alignment horizontal="center"/>
    </xf>
    <xf numFmtId="38" fontId="18" fillId="0" borderId="80" xfId="0" applyNumberFormat="1" applyFont="1" applyBorder="1" applyAlignment="1">
      <alignment horizontal="center"/>
    </xf>
    <xf numFmtId="38" fontId="18" fillId="0" borderId="81" xfId="0" applyNumberFormat="1" applyFont="1" applyBorder="1" applyAlignment="1">
      <alignment horizontal="center"/>
    </xf>
    <xf numFmtId="38" fontId="18" fillId="0" borderId="56" xfId="0" applyNumberFormat="1" applyFont="1" applyBorder="1" applyAlignment="1">
      <alignment horizontal="center"/>
    </xf>
    <xf numFmtId="38" fontId="18" fillId="0" borderId="82" xfId="0" applyNumberFormat="1" applyFont="1" applyBorder="1" applyAlignment="1">
      <alignment horizontal="center"/>
    </xf>
    <xf numFmtId="38" fontId="18" fillId="0" borderId="83" xfId="0" applyNumberFormat="1" applyFont="1" applyBorder="1" applyAlignment="1">
      <alignment horizontal="center"/>
    </xf>
    <xf numFmtId="166" fontId="42" fillId="34" borderId="84" xfId="0" applyNumberFormat="1" applyFont="1" applyFill="1" applyBorder="1" applyAlignment="1">
      <alignment horizontal="left"/>
    </xf>
    <xf numFmtId="166" fontId="42" fillId="34" borderId="5" xfId="0" applyNumberFormat="1" applyFont="1" applyFill="1" applyBorder="1" applyAlignment="1">
      <alignment horizontal="left"/>
    </xf>
    <xf numFmtId="166" fontId="43" fillId="34" borderId="5" xfId="0" applyNumberFormat="1" applyFont="1" applyFill="1" applyBorder="1" applyAlignment="1">
      <alignment horizontal="center"/>
    </xf>
    <xf numFmtId="0" fontId="15" fillId="30" borderId="18" xfId="0" applyFont="1" applyFill="1" applyBorder="1"/>
    <xf numFmtId="0" fontId="15" fillId="30" borderId="21" xfId="0" applyFont="1" applyFill="1" applyBorder="1"/>
    <xf numFmtId="169" fontId="17" fillId="30" borderId="17" xfId="168" applyNumberFormat="1" applyFont="1" applyFill="1" applyBorder="1" applyAlignment="1">
      <alignment horizontal="center"/>
    </xf>
    <xf numFmtId="169" fontId="29" fillId="30" borderId="85" xfId="168" applyNumberFormat="1" applyFont="1" applyFill="1" applyBorder="1" applyAlignment="1">
      <alignment horizontal="center"/>
    </xf>
    <xf numFmtId="169" fontId="30" fillId="30" borderId="85" xfId="168" applyNumberFormat="1" applyFont="1" applyFill="1" applyBorder="1" applyAlignment="1">
      <alignment horizontal="center"/>
    </xf>
    <xf numFmtId="0" fontId="15" fillId="30" borderId="36" xfId="0" applyFont="1" applyFill="1" applyBorder="1"/>
    <xf numFmtId="0" fontId="15" fillId="30" borderId="86" xfId="0" applyFont="1" applyFill="1" applyBorder="1"/>
    <xf numFmtId="167" fontId="17" fillId="30" borderId="27" xfId="168" applyNumberFormat="1" applyFont="1" applyFill="1" applyBorder="1" applyAlignment="1">
      <alignment horizontal="center"/>
    </xf>
    <xf numFmtId="169" fontId="29" fillId="30" borderId="87" xfId="168" applyNumberFormat="1" applyFont="1" applyFill="1" applyBorder="1" applyAlignment="1">
      <alignment horizontal="center"/>
    </xf>
    <xf numFmtId="169" fontId="30" fillId="30" borderId="87" xfId="168" applyNumberFormat="1" applyFont="1" applyFill="1" applyBorder="1" applyAlignment="1">
      <alignment horizontal="center"/>
    </xf>
    <xf numFmtId="0" fontId="16" fillId="0" borderId="49" xfId="0" applyFont="1" applyBorder="1"/>
    <xf numFmtId="0" fontId="18" fillId="0" borderId="16" xfId="0" applyFont="1" applyBorder="1"/>
    <xf numFmtId="38" fontId="29" fillId="30" borderId="88" xfId="0" applyNumberFormat="1" applyFont="1" applyFill="1" applyBorder="1" applyAlignment="1">
      <alignment horizontal="center"/>
    </xf>
    <xf numFmtId="38" fontId="30" fillId="0" borderId="88" xfId="0" applyNumberFormat="1" applyFont="1" applyBorder="1" applyAlignment="1">
      <alignment horizontal="center"/>
    </xf>
    <xf numFmtId="0" fontId="18" fillId="30" borderId="0" xfId="0" applyFont="1" applyFill="1"/>
    <xf numFmtId="0" fontId="12" fillId="30" borderId="0" xfId="0" applyFont="1" applyFill="1"/>
    <xf numFmtId="3" fontId="12" fillId="30" borderId="0" xfId="0" applyNumberFormat="1" applyFont="1" applyFill="1"/>
    <xf numFmtId="0" fontId="12" fillId="30" borderId="49" xfId="0" applyFont="1" applyFill="1" applyBorder="1"/>
    <xf numFmtId="0" fontId="12" fillId="34" borderId="49" xfId="0" applyFont="1" applyFill="1" applyBorder="1"/>
    <xf numFmtId="0" fontId="12" fillId="34" borderId="16" xfId="0" applyFont="1" applyFill="1" applyBorder="1"/>
    <xf numFmtId="38" fontId="18" fillId="34" borderId="0" xfId="0" applyNumberFormat="1" applyFont="1" applyFill="1" applyBorder="1" applyAlignment="1">
      <alignment horizontal="center"/>
    </xf>
    <xf numFmtId="38" fontId="29" fillId="34" borderId="88" xfId="0" applyNumberFormat="1" applyFont="1" applyFill="1" applyBorder="1" applyAlignment="1">
      <alignment horizontal="center"/>
    </xf>
    <xf numFmtId="38" fontId="30" fillId="34" borderId="88" xfId="0" applyNumberFormat="1" applyFont="1" applyFill="1" applyBorder="1" applyAlignment="1">
      <alignment horizontal="center"/>
    </xf>
    <xf numFmtId="0" fontId="12" fillId="34" borderId="0" xfId="0" applyFont="1" applyFill="1"/>
    <xf numFmtId="38" fontId="12" fillId="30" borderId="49" xfId="0" applyNumberFormat="1" applyFont="1" applyFill="1" applyBorder="1"/>
    <xf numFmtId="0" fontId="18" fillId="30" borderId="16" xfId="0" applyFont="1" applyFill="1" applyBorder="1"/>
    <xf numFmtId="38" fontId="30" fillId="30" borderId="88" xfId="0" applyNumberFormat="1" applyFont="1" applyFill="1" applyBorder="1" applyAlignment="1">
      <alignment horizontal="center"/>
    </xf>
    <xf numFmtId="3" fontId="18" fillId="30" borderId="0" xfId="0" applyNumberFormat="1" applyFont="1" applyFill="1"/>
    <xf numFmtId="0" fontId="12" fillId="0" borderId="49" xfId="0" applyFont="1" applyBorder="1"/>
    <xf numFmtId="38" fontId="29" fillId="0" borderId="88" xfId="0" applyNumberFormat="1" applyFont="1" applyBorder="1" applyAlignment="1">
      <alignment horizontal="center"/>
    </xf>
    <xf numFmtId="0" fontId="12" fillId="34" borderId="36" xfId="0" applyFont="1" applyFill="1" applyBorder="1"/>
    <xf numFmtId="38" fontId="18" fillId="34" borderId="27" xfId="0" applyNumberFormat="1" applyFont="1" applyFill="1" applyBorder="1" applyAlignment="1">
      <alignment horizontal="center"/>
    </xf>
    <xf numFmtId="38" fontId="29" fillId="34" borderId="87" xfId="0" applyNumberFormat="1" applyFont="1" applyFill="1" applyBorder="1" applyAlignment="1">
      <alignment horizontal="center"/>
    </xf>
    <xf numFmtId="38" fontId="30" fillId="34" borderId="87" xfId="0" applyNumberFormat="1" applyFont="1" applyFill="1" applyBorder="1" applyAlignment="1">
      <alignment horizontal="center"/>
    </xf>
    <xf numFmtId="38" fontId="36" fillId="30" borderId="17" xfId="0" applyNumberFormat="1" applyFont="1" applyFill="1" applyBorder="1" applyAlignment="1">
      <alignment horizontal="center"/>
    </xf>
    <xf numFmtId="38" fontId="29" fillId="30" borderId="85" xfId="0" applyNumberFormat="1" applyFont="1" applyFill="1" applyBorder="1" applyAlignment="1">
      <alignment horizontal="center"/>
    </xf>
    <xf numFmtId="0" fontId="51" fillId="27" borderId="0" xfId="0" applyFont="1" applyFill="1"/>
    <xf numFmtId="0" fontId="16" fillId="30" borderId="49" xfId="0" applyFont="1" applyFill="1" applyBorder="1"/>
    <xf numFmtId="38" fontId="36" fillId="30" borderId="0" xfId="0" applyNumberFormat="1" applyFont="1" applyFill="1" applyBorder="1" applyAlignment="1">
      <alignment horizontal="center"/>
    </xf>
    <xf numFmtId="38" fontId="33" fillId="30" borderId="17" xfId="0" applyNumberFormat="1" applyFont="1" applyFill="1" applyBorder="1" applyAlignment="1">
      <alignment horizontal="center"/>
    </xf>
    <xf numFmtId="0" fontId="51" fillId="30" borderId="49" xfId="0" applyFont="1" applyFill="1" applyBorder="1"/>
    <xf numFmtId="38" fontId="33" fillId="30" borderId="0" xfId="0" applyNumberFormat="1" applyFont="1" applyFill="1" applyBorder="1" applyAlignment="1">
      <alignment horizontal="center"/>
    </xf>
    <xf numFmtId="0" fontId="51" fillId="30" borderId="36" xfId="0" applyFont="1" applyFill="1" applyBorder="1"/>
    <xf numFmtId="38" fontId="33" fillId="30" borderId="27" xfId="0" applyNumberFormat="1" applyFont="1" applyFill="1" applyBorder="1" applyAlignment="1">
      <alignment horizontal="center"/>
    </xf>
    <xf numFmtId="38" fontId="29" fillId="30" borderId="87" xfId="0" applyNumberFormat="1" applyFont="1" applyFill="1" applyBorder="1" applyAlignment="1">
      <alignment horizontal="center"/>
    </xf>
    <xf numFmtId="0" fontId="33" fillId="30" borderId="0" xfId="0" applyFont="1" applyFill="1"/>
    <xf numFmtId="0" fontId="51" fillId="30" borderId="0" xfId="0" applyFont="1" applyFill="1"/>
    <xf numFmtId="3" fontId="33" fillId="30" borderId="0" xfId="0" applyNumberFormat="1" applyFont="1" applyFill="1"/>
    <xf numFmtId="3" fontId="51" fillId="30" borderId="0" xfId="0" applyNumberFormat="1" applyFont="1" applyFill="1"/>
    <xf numFmtId="0" fontId="16" fillId="34" borderId="18" xfId="0" applyFont="1" applyFill="1" applyBorder="1"/>
    <xf numFmtId="0" fontId="16" fillId="34" borderId="17" xfId="0" applyFont="1" applyFill="1" applyBorder="1"/>
    <xf numFmtId="38" fontId="36" fillId="34" borderId="17" xfId="0" applyNumberFormat="1" applyFont="1" applyFill="1" applyBorder="1" applyAlignment="1">
      <alignment horizontal="center"/>
    </xf>
    <xf numFmtId="38" fontId="29" fillId="34" borderId="85" xfId="0" applyNumberFormat="1" applyFont="1" applyFill="1" applyBorder="1" applyAlignment="1">
      <alignment horizontal="center"/>
    </xf>
    <xf numFmtId="38" fontId="30" fillId="34" borderId="85" xfId="0" applyNumberFormat="1" applyFont="1" applyFill="1" applyBorder="1" applyAlignment="1">
      <alignment horizontal="center"/>
    </xf>
    <xf numFmtId="0" fontId="16" fillId="34" borderId="36" xfId="0" applyFont="1" applyFill="1" applyBorder="1"/>
    <xf numFmtId="0" fontId="16" fillId="34" borderId="27" xfId="0" applyFont="1" applyFill="1" applyBorder="1"/>
    <xf numFmtId="38" fontId="36" fillId="34" borderId="27" xfId="0" applyNumberFormat="1" applyFont="1" applyFill="1" applyBorder="1" applyAlignment="1">
      <alignment horizontal="center"/>
    </xf>
    <xf numFmtId="0" fontId="18" fillId="0" borderId="0" xfId="0" applyFont="1" applyBorder="1"/>
    <xf numFmtId="38" fontId="18" fillId="30" borderId="49" xfId="0" applyNumberFormat="1" applyFont="1" applyFill="1" applyBorder="1" applyAlignment="1">
      <alignment horizontal="center"/>
    </xf>
    <xf numFmtId="38" fontId="18" fillId="0" borderId="49" xfId="0" applyNumberFormat="1" applyFont="1" applyBorder="1" applyAlignment="1">
      <alignment horizontal="center"/>
    </xf>
    <xf numFmtId="0" fontId="12" fillId="34" borderId="0" xfId="0" applyFont="1" applyFill="1" applyBorder="1"/>
    <xf numFmtId="38" fontId="18" fillId="34" borderId="49" xfId="0" applyNumberFormat="1" applyFont="1" applyFill="1" applyBorder="1" applyAlignment="1">
      <alignment horizontal="center"/>
    </xf>
    <xf numFmtId="38" fontId="18" fillId="34" borderId="16" xfId="0" applyNumberFormat="1" applyFont="1" applyFill="1" applyBorder="1" applyAlignment="1">
      <alignment horizontal="center"/>
    </xf>
    <xf numFmtId="0" fontId="18" fillId="30" borderId="0" xfId="0" applyFont="1" applyFill="1" applyBorder="1"/>
    <xf numFmtId="0" fontId="12" fillId="30" borderId="0" xfId="0" applyFont="1" applyFill="1" applyBorder="1"/>
    <xf numFmtId="38" fontId="29" fillId="30" borderId="0" xfId="0" applyNumberFormat="1" applyFont="1" applyFill="1" applyBorder="1" applyAlignment="1">
      <alignment horizontal="center"/>
    </xf>
    <xf numFmtId="0" fontId="16" fillId="30" borderId="0" xfId="0" applyFont="1" applyFill="1" applyBorder="1"/>
    <xf numFmtId="38" fontId="36" fillId="30" borderId="49" xfId="0" applyNumberFormat="1" applyFont="1" applyFill="1" applyBorder="1" applyAlignment="1">
      <alignment horizontal="center"/>
    </xf>
    <xf numFmtId="38" fontId="36" fillId="30" borderId="16" xfId="0" applyNumberFormat="1" applyFont="1" applyFill="1" applyBorder="1" applyAlignment="1">
      <alignment horizontal="center"/>
    </xf>
    <xf numFmtId="0" fontId="18" fillId="0" borderId="0" xfId="0" applyFont="1" applyFill="1" applyBorder="1"/>
    <xf numFmtId="38" fontId="31" fillId="30" borderId="88" xfId="0" applyNumberFormat="1" applyFont="1" applyFill="1" applyBorder="1" applyAlignment="1">
      <alignment horizontal="center"/>
    </xf>
    <xf numFmtId="0" fontId="12" fillId="34" borderId="27" xfId="0" applyFont="1" applyFill="1" applyBorder="1"/>
    <xf numFmtId="38" fontId="18" fillId="34" borderId="36" xfId="0" applyNumberFormat="1" applyFont="1" applyFill="1" applyBorder="1" applyAlignment="1">
      <alignment horizontal="center"/>
    </xf>
    <xf numFmtId="38" fontId="18" fillId="34" borderId="86" xfId="0" applyNumberFormat="1" applyFont="1" applyFill="1" applyBorder="1" applyAlignment="1">
      <alignment horizontal="center"/>
    </xf>
    <xf numFmtId="0" fontId="51" fillId="30" borderId="18" xfId="0" applyFont="1" applyFill="1" applyBorder="1"/>
    <xf numFmtId="0" fontId="18" fillId="30" borderId="17" xfId="0" applyFont="1" applyFill="1" applyBorder="1"/>
    <xf numFmtId="38" fontId="33" fillId="30" borderId="18" xfId="0" applyNumberFormat="1" applyFont="1" applyFill="1" applyBorder="1" applyAlignment="1">
      <alignment horizontal="center"/>
    </xf>
    <xf numFmtId="0" fontId="12" fillId="30" borderId="27" xfId="0" applyFont="1" applyFill="1" applyBorder="1"/>
    <xf numFmtId="38" fontId="33" fillId="30" borderId="36" xfId="0" applyNumberFormat="1" applyFont="1" applyFill="1" applyBorder="1" applyAlignment="1">
      <alignment horizontal="center"/>
    </xf>
    <xf numFmtId="38" fontId="33" fillId="30" borderId="86" xfId="0" applyNumberFormat="1" applyFont="1" applyFill="1" applyBorder="1" applyAlignment="1">
      <alignment horizontal="center"/>
    </xf>
    <xf numFmtId="38" fontId="33" fillId="30" borderId="21" xfId="0" applyNumberFormat="1" applyFont="1" applyFill="1" applyBorder="1" applyAlignment="1">
      <alignment horizontal="center"/>
    </xf>
    <xf numFmtId="0" fontId="12" fillId="31" borderId="17" xfId="0" applyFont="1" applyFill="1" applyBorder="1"/>
    <xf numFmtId="38" fontId="29" fillId="31" borderId="85" xfId="0" applyNumberFormat="1" applyFont="1" applyFill="1" applyBorder="1" applyAlignment="1">
      <alignment horizontal="center"/>
    </xf>
    <xf numFmtId="0" fontId="51" fillId="31" borderId="36" xfId="0" applyFont="1" applyFill="1" applyBorder="1"/>
    <xf numFmtId="0" fontId="12" fillId="31" borderId="27" xfId="0" applyFont="1" applyFill="1" applyBorder="1"/>
    <xf numFmtId="38" fontId="17" fillId="31" borderId="27" xfId="0" applyNumberFormat="1" applyFont="1" applyFill="1" applyBorder="1" applyAlignment="1">
      <alignment horizontal="center"/>
    </xf>
    <xf numFmtId="0" fontId="29" fillId="31" borderId="87" xfId="0" applyFont="1" applyFill="1" applyBorder="1" applyAlignment="1">
      <alignment horizontal="center"/>
    </xf>
    <xf numFmtId="38" fontId="29" fillId="31" borderId="87" xfId="0" applyNumberFormat="1" applyFont="1" applyFill="1" applyBorder="1" applyAlignment="1">
      <alignment horizontal="center"/>
    </xf>
    <xf numFmtId="0" fontId="51" fillId="31" borderId="49" xfId="0" applyFont="1" applyFill="1" applyBorder="1"/>
    <xf numFmtId="0" fontId="12" fillId="31" borderId="0" xfId="0" applyFont="1" applyFill="1"/>
    <xf numFmtId="38" fontId="17" fillId="31" borderId="0" xfId="0" applyNumberFormat="1" applyFont="1" applyFill="1" applyAlignment="1">
      <alignment horizontal="center"/>
    </xf>
    <xf numFmtId="38" fontId="29" fillId="31" borderId="36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38" fontId="18" fillId="0" borderId="0" xfId="0" applyNumberFormat="1" applyFont="1" applyAlignment="1">
      <alignment horizontal="right"/>
    </xf>
    <xf numFmtId="3" fontId="12" fillId="0" borderId="0" xfId="0" applyNumberFormat="1" applyFont="1"/>
    <xf numFmtId="38" fontId="18" fillId="0" borderId="89" xfId="0" applyNumberFormat="1" applyFont="1" applyBorder="1" applyAlignment="1">
      <alignment horizontal="center"/>
    </xf>
    <xf numFmtId="38" fontId="17" fillId="27" borderId="90" xfId="0" applyNumberFormat="1" applyFont="1" applyFill="1" applyBorder="1" applyAlignment="1">
      <alignment horizontal="center"/>
    </xf>
    <xf numFmtId="38" fontId="15" fillId="27" borderId="6" xfId="0" applyNumberFormat="1" applyFont="1" applyFill="1" applyBorder="1" applyAlignment="1">
      <alignment horizontal="center"/>
    </xf>
    <xf numFmtId="0" fontId="15" fillId="35" borderId="36" xfId="0" applyFont="1" applyFill="1" applyBorder="1"/>
    <xf numFmtId="0" fontId="51" fillId="30" borderId="0" xfId="0" applyFont="1" applyFill="1" applyBorder="1"/>
    <xf numFmtId="38" fontId="29" fillId="0" borderId="85" xfId="0" applyNumberFormat="1" applyFont="1" applyBorder="1" applyAlignment="1">
      <alignment horizontal="center"/>
    </xf>
    <xf numFmtId="169" fontId="30" fillId="30" borderId="18" xfId="168" applyNumberFormat="1" applyFont="1" applyFill="1" applyBorder="1" applyAlignment="1">
      <alignment horizontal="center"/>
    </xf>
    <xf numFmtId="169" fontId="30" fillId="30" borderId="36" xfId="168" applyNumberFormat="1" applyFont="1" applyFill="1" applyBorder="1" applyAlignment="1">
      <alignment horizontal="center"/>
    </xf>
    <xf numFmtId="38" fontId="30" fillId="34" borderId="49" xfId="0" applyNumberFormat="1" applyFont="1" applyFill="1" applyBorder="1" applyAlignment="1">
      <alignment horizontal="center"/>
    </xf>
    <xf numFmtId="38" fontId="30" fillId="30" borderId="49" xfId="0" applyNumberFormat="1" applyFont="1" applyFill="1" applyBorder="1" applyAlignment="1">
      <alignment horizontal="center"/>
    </xf>
    <xf numFmtId="38" fontId="30" fillId="34" borderId="18" xfId="0" applyNumberFormat="1" applyFont="1" applyFill="1" applyBorder="1" applyAlignment="1">
      <alignment horizontal="center"/>
    </xf>
    <xf numFmtId="38" fontId="30" fillId="31" borderId="49" xfId="0" applyNumberFormat="1" applyFont="1" applyFill="1" applyBorder="1" applyAlignment="1">
      <alignment horizontal="center"/>
    </xf>
    <xf numFmtId="38" fontId="30" fillId="31" borderId="36" xfId="0" applyNumberFormat="1" applyFont="1" applyFill="1" applyBorder="1" applyAlignment="1">
      <alignment horizontal="center"/>
    </xf>
    <xf numFmtId="0" fontId="17" fillId="0" borderId="0" xfId="0" applyFont="1" applyFill="1" applyBorder="1"/>
    <xf numFmtId="0" fontId="15" fillId="0" borderId="0" xfId="0" applyFont="1" applyFill="1" applyBorder="1"/>
    <xf numFmtId="0" fontId="12" fillId="0" borderId="0" xfId="0" applyFont="1" applyFill="1" applyBorder="1"/>
    <xf numFmtId="3" fontId="12" fillId="0" borderId="0" xfId="0" applyNumberFormat="1" applyFont="1" applyFill="1" applyBorder="1"/>
    <xf numFmtId="0" fontId="51" fillId="0" borderId="0" xfId="0" applyFont="1" applyFill="1" applyBorder="1"/>
    <xf numFmtId="3" fontId="33" fillId="0" borderId="0" xfId="0" applyNumberFormat="1" applyFont="1" applyFill="1" applyBorder="1"/>
    <xf numFmtId="3" fontId="51" fillId="0" borderId="0" xfId="0" applyNumberFormat="1" applyFont="1" applyFill="1" applyBorder="1"/>
    <xf numFmtId="38" fontId="15" fillId="0" borderId="0" xfId="0" applyNumberFormat="1" applyFont="1" applyFill="1" applyBorder="1" applyAlignment="1">
      <alignment horizontal="center"/>
    </xf>
    <xf numFmtId="0" fontId="12" fillId="31" borderId="18" xfId="0" applyFont="1" applyFill="1" applyBorder="1"/>
    <xf numFmtId="166" fontId="37" fillId="0" borderId="0" xfId="0" applyNumberFormat="1" applyFont="1"/>
    <xf numFmtId="166" fontId="27" fillId="26" borderId="27" xfId="0" applyNumberFormat="1" applyFont="1" applyFill="1" applyBorder="1"/>
    <xf numFmtId="38" fontId="23" fillId="27" borderId="52" xfId="0" applyNumberFormat="1" applyFont="1" applyFill="1" applyBorder="1" applyAlignment="1">
      <alignment horizontal="center"/>
    </xf>
    <xf numFmtId="38" fontId="34" fillId="30" borderId="0" xfId="0" quotePrefix="1" applyNumberFormat="1" applyFont="1" applyFill="1" applyBorder="1" applyAlignment="1">
      <alignment horizontal="center"/>
    </xf>
    <xf numFmtId="38" fontId="34" fillId="0" borderId="0" xfId="0" applyNumberFormat="1" applyFont="1" applyFill="1" applyBorder="1" applyAlignment="1">
      <alignment horizontal="center"/>
    </xf>
    <xf numFmtId="38" fontId="31" fillId="0" borderId="0" xfId="0" applyNumberFormat="1" applyFont="1" applyFill="1" applyBorder="1" applyAlignment="1">
      <alignment horizontal="center"/>
    </xf>
    <xf numFmtId="38" fontId="31" fillId="30" borderId="0" xfId="0" quotePrefix="1" applyNumberFormat="1" applyFont="1" applyFill="1" applyBorder="1" applyAlignment="1">
      <alignment horizontal="center"/>
    </xf>
    <xf numFmtId="38" fontId="23" fillId="27" borderId="0" xfId="0" applyNumberFormat="1" applyFont="1" applyFill="1" applyBorder="1" applyAlignment="1">
      <alignment horizontal="center"/>
    </xf>
    <xf numFmtId="38" fontId="23" fillId="25" borderId="91" xfId="0" applyNumberFormat="1" applyFont="1" applyFill="1" applyBorder="1" applyAlignment="1">
      <alignment horizontal="center"/>
    </xf>
    <xf numFmtId="38" fontId="23" fillId="25" borderId="92" xfId="0" applyNumberFormat="1" applyFont="1" applyFill="1" applyBorder="1" applyAlignment="1">
      <alignment horizontal="center"/>
    </xf>
    <xf numFmtId="38" fontId="34" fillId="24" borderId="92" xfId="0" applyNumberFormat="1" applyFont="1" applyFill="1" applyBorder="1" applyAlignment="1">
      <alignment horizontal="center"/>
    </xf>
    <xf numFmtId="38" fontId="34" fillId="0" borderId="92" xfId="0" applyNumberFormat="1" applyFont="1" applyFill="1" applyBorder="1" applyAlignment="1">
      <alignment horizontal="center"/>
    </xf>
    <xf numFmtId="38" fontId="31" fillId="24" borderId="92" xfId="0" applyNumberFormat="1" applyFont="1" applyFill="1" applyBorder="1" applyAlignment="1">
      <alignment horizontal="center"/>
    </xf>
    <xf numFmtId="38" fontId="23" fillId="27" borderId="37" xfId="0" applyNumberFormat="1" applyFont="1" applyFill="1" applyBorder="1" applyAlignment="1">
      <alignment horizontal="center"/>
    </xf>
    <xf numFmtId="38" fontId="23" fillId="27" borderId="22" xfId="0" quotePrefix="1" applyNumberFormat="1" applyFont="1" applyFill="1" applyBorder="1" applyAlignment="1">
      <alignment horizontal="center"/>
    </xf>
    <xf numFmtId="38" fontId="23" fillId="27" borderId="0" xfId="0" quotePrefix="1" applyNumberFormat="1" applyFont="1" applyFill="1" applyBorder="1" applyAlignment="1">
      <alignment horizontal="center"/>
    </xf>
    <xf numFmtId="166" fontId="34" fillId="24" borderId="92" xfId="0" applyNumberFormat="1" applyFont="1" applyFill="1" applyBorder="1" applyAlignment="1">
      <alignment horizontal="left"/>
    </xf>
    <xf numFmtId="166" fontId="34" fillId="0" borderId="92" xfId="0" applyNumberFormat="1" applyFont="1" applyFill="1" applyBorder="1" applyAlignment="1">
      <alignment horizontal="left"/>
    </xf>
    <xf numFmtId="0" fontId="23" fillId="27" borderId="49" xfId="0" quotePrefix="1" applyFont="1" applyFill="1" applyBorder="1" applyAlignment="1">
      <alignment horizontal="left"/>
    </xf>
    <xf numFmtId="0" fontId="23" fillId="27" borderId="0" xfId="0" quotePrefix="1" applyFont="1" applyFill="1" applyBorder="1" applyAlignment="1">
      <alignment horizontal="left"/>
    </xf>
    <xf numFmtId="38" fontId="34" fillId="30" borderId="16" xfId="0" quotePrefix="1" applyNumberFormat="1" applyFont="1" applyFill="1" applyBorder="1" applyAlignment="1">
      <alignment horizontal="center"/>
    </xf>
    <xf numFmtId="38" fontId="34" fillId="24" borderId="16" xfId="0" applyNumberFormat="1" applyFont="1" applyFill="1" applyBorder="1" applyAlignment="1">
      <alignment horizontal="center"/>
    </xf>
    <xf numFmtId="38" fontId="34" fillId="0" borderId="16" xfId="0" applyNumberFormat="1" applyFont="1" applyFill="1" applyBorder="1" applyAlignment="1">
      <alignment horizontal="center"/>
    </xf>
    <xf numFmtId="38" fontId="31" fillId="0" borderId="16" xfId="0" applyNumberFormat="1" applyFont="1" applyFill="1" applyBorder="1" applyAlignment="1">
      <alignment horizontal="center"/>
    </xf>
    <xf numFmtId="38" fontId="31" fillId="24" borderId="16" xfId="0" applyNumberFormat="1" applyFont="1" applyFill="1" applyBorder="1" applyAlignment="1">
      <alignment horizontal="center"/>
    </xf>
    <xf numFmtId="166" fontId="35" fillId="32" borderId="6" xfId="0" applyNumberFormat="1" applyFont="1" applyFill="1" applyBorder="1" applyAlignment="1">
      <alignment horizontal="center"/>
    </xf>
    <xf numFmtId="38" fontId="34" fillId="0" borderId="93" xfId="0" applyNumberFormat="1" applyFont="1" applyFill="1" applyBorder="1" applyAlignment="1">
      <alignment horizontal="center"/>
    </xf>
    <xf numFmtId="166" fontId="29" fillId="32" borderId="6" xfId="0" applyNumberFormat="1" applyFont="1" applyFill="1" applyBorder="1" applyAlignment="1">
      <alignment horizontal="left"/>
    </xf>
    <xf numFmtId="166" fontId="29" fillId="32" borderId="93" xfId="0" applyNumberFormat="1" applyFont="1" applyFill="1" applyBorder="1" applyAlignment="1">
      <alignment horizontal="left"/>
    </xf>
    <xf numFmtId="38" fontId="29" fillId="32" borderId="6" xfId="0" applyNumberFormat="1" applyFont="1" applyFill="1" applyBorder="1" applyAlignment="1">
      <alignment horizontal="center"/>
    </xf>
    <xf numFmtId="38" fontId="29" fillId="32" borderId="93" xfId="0" applyNumberFormat="1" applyFont="1" applyFill="1" applyBorder="1" applyAlignment="1">
      <alignment horizontal="center"/>
    </xf>
    <xf numFmtId="166" fontId="34" fillId="0" borderId="93" xfId="0" applyNumberFormat="1" applyFont="1" applyFill="1" applyBorder="1" applyAlignment="1">
      <alignment horizontal="left"/>
    </xf>
    <xf numFmtId="166" fontId="29" fillId="32" borderId="50" xfId="0" applyNumberFormat="1" applyFont="1" applyFill="1" applyBorder="1" applyAlignment="1">
      <alignment horizontal="left"/>
    </xf>
    <xf numFmtId="38" fontId="34" fillId="0" borderId="94" xfId="0" applyNumberFormat="1" applyFont="1" applyFill="1" applyBorder="1" applyAlignment="1">
      <alignment horizontal="center"/>
    </xf>
    <xf numFmtId="166" fontId="29" fillId="32" borderId="51" xfId="0" applyNumberFormat="1" applyFont="1" applyFill="1" applyBorder="1" applyAlignment="1">
      <alignment horizontal="left"/>
    </xf>
    <xf numFmtId="38" fontId="29" fillId="32" borderId="94" xfId="0" applyNumberFormat="1" applyFont="1" applyFill="1" applyBorder="1" applyAlignment="1">
      <alignment horizontal="center"/>
    </xf>
    <xf numFmtId="166" fontId="29" fillId="32" borderId="95" xfId="0" applyNumberFormat="1" applyFont="1" applyFill="1" applyBorder="1" applyAlignment="1">
      <alignment horizontal="left"/>
    </xf>
    <xf numFmtId="0" fontId="23" fillId="27" borderId="91" xfId="0" applyFont="1" applyFill="1" applyBorder="1"/>
    <xf numFmtId="0" fontId="23" fillId="27" borderId="92" xfId="0" applyFont="1" applyFill="1" applyBorder="1"/>
    <xf numFmtId="0" fontId="23" fillId="27" borderId="92" xfId="0" quotePrefix="1" applyFont="1" applyFill="1" applyBorder="1" applyAlignment="1">
      <alignment horizontal="left"/>
    </xf>
    <xf numFmtId="166" fontId="27" fillId="26" borderId="96" xfId="0" applyNumberFormat="1" applyFont="1" applyFill="1" applyBorder="1"/>
    <xf numFmtId="38" fontId="27" fillId="26" borderId="96" xfId="0" applyNumberFormat="1" applyFont="1" applyFill="1" applyBorder="1" applyAlignment="1">
      <alignment horizontal="center"/>
    </xf>
    <xf numFmtId="38" fontId="18" fillId="0" borderId="42" xfId="0" applyNumberFormat="1" applyFont="1" applyBorder="1" applyAlignment="1">
      <alignment horizontal="center"/>
    </xf>
    <xf numFmtId="38" fontId="27" fillId="26" borderId="86" xfId="0" applyNumberFormat="1" applyFont="1" applyFill="1" applyBorder="1" applyAlignment="1">
      <alignment horizontal="center"/>
    </xf>
    <xf numFmtId="38" fontId="27" fillId="26" borderId="99" xfId="0" applyNumberFormat="1" applyFont="1" applyFill="1" applyBorder="1" applyAlignment="1">
      <alignment horizontal="center"/>
    </xf>
    <xf numFmtId="168" fontId="23" fillId="27" borderId="97" xfId="0" quotePrefix="1" applyNumberFormat="1" applyFont="1" applyFill="1" applyBorder="1" applyAlignment="1">
      <alignment horizontal="center"/>
    </xf>
    <xf numFmtId="38" fontId="23" fillId="27" borderId="97" xfId="0" applyNumberFormat="1" applyFont="1" applyFill="1" applyBorder="1" applyAlignment="1">
      <alignment horizontal="center"/>
    </xf>
    <xf numFmtId="38" fontId="23" fillId="27" borderId="54" xfId="0" applyNumberFormat="1" applyFont="1" applyFill="1" applyBorder="1" applyAlignment="1">
      <alignment horizontal="center"/>
    </xf>
    <xf numFmtId="38" fontId="34" fillId="30" borderId="97" xfId="0" quotePrefix="1" applyNumberFormat="1" applyFont="1" applyFill="1" applyBorder="1" applyAlignment="1">
      <alignment horizontal="center"/>
    </xf>
    <xf numFmtId="38" fontId="34" fillId="30" borderId="54" xfId="0" quotePrefix="1" applyNumberFormat="1" applyFont="1" applyFill="1" applyBorder="1" applyAlignment="1">
      <alignment horizontal="center"/>
    </xf>
    <xf numFmtId="38" fontId="31" fillId="0" borderId="97" xfId="0" applyNumberFormat="1" applyFont="1" applyFill="1" applyBorder="1" applyAlignment="1">
      <alignment horizontal="center"/>
    </xf>
    <xf numFmtId="38" fontId="31" fillId="0" borderId="54" xfId="0" applyNumberFormat="1" applyFont="1" applyFill="1" applyBorder="1" applyAlignment="1">
      <alignment horizontal="center"/>
    </xf>
    <xf numFmtId="38" fontId="23" fillId="25" borderId="97" xfId="0" applyNumberFormat="1" applyFont="1" applyFill="1" applyBorder="1" applyAlignment="1">
      <alignment horizontal="center"/>
    </xf>
    <xf numFmtId="38" fontId="23" fillId="25" borderId="54" xfId="0" applyNumberFormat="1" applyFont="1" applyFill="1" applyBorder="1" applyAlignment="1">
      <alignment horizontal="center"/>
    </xf>
    <xf numFmtId="38" fontId="29" fillId="32" borderId="100" xfId="0" applyNumberFormat="1" applyFont="1" applyFill="1" applyBorder="1" applyAlignment="1">
      <alignment horizontal="center"/>
    </xf>
    <xf numFmtId="38" fontId="29" fillId="32" borderId="101" xfId="0" applyNumberFormat="1" applyFont="1" applyFill="1" applyBorder="1" applyAlignment="1">
      <alignment horizontal="center"/>
    </xf>
    <xf numFmtId="165" fontId="23" fillId="27" borderId="102" xfId="0" quotePrefix="1" applyNumberFormat="1" applyFont="1" applyFill="1" applyBorder="1" applyAlignment="1">
      <alignment horizontal="center"/>
    </xf>
    <xf numFmtId="38" fontId="23" fillId="25" borderId="102" xfId="0" applyNumberFormat="1" applyFont="1" applyFill="1" applyBorder="1" applyAlignment="1">
      <alignment horizontal="center"/>
    </xf>
    <xf numFmtId="38" fontId="23" fillId="25" borderId="28" xfId="0" applyNumberFormat="1" applyFont="1" applyFill="1" applyBorder="1" applyAlignment="1">
      <alignment horizontal="center"/>
    </xf>
    <xf numFmtId="38" fontId="23" fillId="27" borderId="17" xfId="0" applyNumberFormat="1" applyFont="1" applyFill="1" applyBorder="1" applyAlignment="1">
      <alignment horizontal="center"/>
    </xf>
    <xf numFmtId="38" fontId="27" fillId="26" borderId="103" xfId="0" applyNumberFormat="1" applyFont="1" applyFill="1" applyBorder="1" applyAlignment="1">
      <alignment horizontal="center"/>
    </xf>
    <xf numFmtId="38" fontId="15" fillId="34" borderId="104" xfId="0" applyNumberFormat="1" applyFont="1" applyFill="1" applyBorder="1" applyAlignment="1">
      <alignment horizontal="center"/>
    </xf>
    <xf numFmtId="38" fontId="15" fillId="34" borderId="105" xfId="0" applyNumberFormat="1" applyFont="1" applyFill="1" applyBorder="1" applyAlignment="1">
      <alignment horizontal="center"/>
    </xf>
    <xf numFmtId="38" fontId="15" fillId="34" borderId="106" xfId="0" applyNumberFormat="1" applyFont="1" applyFill="1" applyBorder="1" applyAlignment="1">
      <alignment horizontal="center"/>
    </xf>
    <xf numFmtId="38" fontId="15" fillId="34" borderId="107" xfId="0" applyNumberFormat="1" applyFont="1" applyFill="1" applyBorder="1" applyAlignment="1">
      <alignment horizontal="center"/>
    </xf>
    <xf numFmtId="38" fontId="15" fillId="34" borderId="108" xfId="0" applyNumberFormat="1" applyFont="1" applyFill="1" applyBorder="1" applyAlignment="1">
      <alignment horizontal="center"/>
    </xf>
    <xf numFmtId="38" fontId="15" fillId="34" borderId="109" xfId="0" applyNumberFormat="1" applyFont="1" applyFill="1" applyBorder="1" applyAlignment="1">
      <alignment horizontal="center"/>
    </xf>
    <xf numFmtId="38" fontId="15" fillId="34" borderId="110" xfId="0" applyNumberFormat="1" applyFont="1" applyFill="1" applyBorder="1" applyAlignment="1">
      <alignment horizontal="center"/>
    </xf>
    <xf numFmtId="174" fontId="24" fillId="0" borderId="0" xfId="0" applyNumberFormat="1" applyFont="1" applyAlignment="1">
      <alignment horizontal="center"/>
    </xf>
    <xf numFmtId="175" fontId="32" fillId="0" borderId="0" xfId="0" applyNumberFormat="1" applyFont="1"/>
    <xf numFmtId="175" fontId="24" fillId="0" borderId="0" xfId="0" applyNumberFormat="1" applyFont="1"/>
    <xf numFmtId="175" fontId="24" fillId="0" borderId="0" xfId="0" applyNumberFormat="1" applyFont="1" applyAlignment="1">
      <alignment horizontal="center"/>
    </xf>
    <xf numFmtId="175" fontId="18" fillId="0" borderId="0" xfId="0" applyNumberFormat="1" applyFont="1" applyAlignment="1">
      <alignment horizontal="left"/>
    </xf>
    <xf numFmtId="38" fontId="18" fillId="0" borderId="34" xfId="0" applyNumberFormat="1" applyFont="1" applyBorder="1" applyAlignment="1">
      <alignment horizontal="center"/>
    </xf>
    <xf numFmtId="166" fontId="18" fillId="0" borderId="0" xfId="0" applyNumberFormat="1" applyFont="1" applyFill="1" applyBorder="1" applyAlignment="1">
      <alignment horizontal="left"/>
    </xf>
    <xf numFmtId="38" fontId="34" fillId="0" borderId="0" xfId="0" quotePrefix="1" applyNumberFormat="1" applyFont="1" applyFill="1" applyBorder="1" applyAlignment="1">
      <alignment horizontal="center"/>
    </xf>
    <xf numFmtId="38" fontId="53" fillId="0" borderId="0" xfId="0" applyNumberFormat="1" applyFont="1" applyFill="1" applyAlignment="1">
      <alignment horizontal="center"/>
    </xf>
    <xf numFmtId="38" fontId="18" fillId="30" borderId="0" xfId="0" quotePrefix="1" applyNumberFormat="1" applyFont="1" applyFill="1" applyBorder="1" applyAlignment="1">
      <alignment horizontal="center"/>
    </xf>
    <xf numFmtId="38" fontId="18" fillId="0" borderId="53" xfId="0" applyNumberFormat="1" applyFont="1" applyBorder="1" applyAlignment="1">
      <alignment horizontal="center"/>
    </xf>
    <xf numFmtId="166" fontId="31" fillId="0" borderId="0" xfId="0" quotePrefix="1" applyNumberFormat="1" applyFont="1" applyFill="1" applyBorder="1" applyAlignment="1">
      <alignment horizontal="left"/>
    </xf>
    <xf numFmtId="38" fontId="18" fillId="0" borderId="112" xfId="0" applyNumberFormat="1" applyFont="1" applyBorder="1" applyAlignment="1">
      <alignment horizontal="center"/>
    </xf>
    <xf numFmtId="0" fontId="24" fillId="0" borderId="49" xfId="0" applyFont="1" applyBorder="1"/>
    <xf numFmtId="38" fontId="24" fillId="0" borderId="49" xfId="0" applyNumberFormat="1" applyFont="1" applyBorder="1"/>
    <xf numFmtId="0" fontId="51" fillId="34" borderId="49" xfId="0" applyFont="1" applyFill="1" applyBorder="1"/>
    <xf numFmtId="0" fontId="12" fillId="34" borderId="18" xfId="0" applyFont="1" applyFill="1" applyBorder="1"/>
    <xf numFmtId="0" fontId="12" fillId="34" borderId="17" xfId="0" applyFont="1" applyFill="1" applyBorder="1"/>
    <xf numFmtId="38" fontId="17" fillId="34" borderId="17" xfId="0" applyNumberFormat="1" applyFont="1" applyFill="1" applyBorder="1" applyAlignment="1">
      <alignment horizontal="center"/>
    </xf>
    <xf numFmtId="0" fontId="51" fillId="34" borderId="36" xfId="0" applyFont="1" applyFill="1" applyBorder="1"/>
    <xf numFmtId="38" fontId="17" fillId="34" borderId="27" xfId="0" applyNumberFormat="1" applyFont="1" applyFill="1" applyBorder="1" applyAlignment="1">
      <alignment horizontal="center"/>
    </xf>
    <xf numFmtId="0" fontId="29" fillId="34" borderId="87" xfId="0" applyFont="1" applyFill="1" applyBorder="1" applyAlignment="1">
      <alignment horizontal="center"/>
    </xf>
    <xf numFmtId="38" fontId="17" fillId="34" borderId="0" xfId="0" applyNumberFormat="1" applyFont="1" applyFill="1" applyAlignment="1">
      <alignment horizontal="center"/>
    </xf>
    <xf numFmtId="38" fontId="29" fillId="34" borderId="36" xfId="0" applyNumberFormat="1" applyFont="1" applyFill="1" applyBorder="1" applyAlignment="1">
      <alignment horizontal="center"/>
    </xf>
    <xf numFmtId="166" fontId="18" fillId="0" borderId="0" xfId="0" applyNumberFormat="1" applyFont="1" applyFill="1" applyAlignment="1">
      <alignment horizontal="left"/>
    </xf>
    <xf numFmtId="168" fontId="18" fillId="0" borderId="0" xfId="0" applyNumberFormat="1" applyFont="1" applyFill="1" applyAlignment="1">
      <alignment horizontal="left"/>
    </xf>
    <xf numFmtId="38" fontId="18" fillId="0" borderId="0" xfId="0" applyNumberFormat="1" applyFont="1" applyFill="1" applyAlignment="1">
      <alignment horizontal="left"/>
    </xf>
    <xf numFmtId="166" fontId="29" fillId="32" borderId="101" xfId="0" applyNumberFormat="1" applyFont="1" applyFill="1" applyBorder="1" applyAlignment="1">
      <alignment horizontal="left"/>
    </xf>
    <xf numFmtId="38" fontId="51" fillId="30" borderId="49" xfId="0" applyNumberFormat="1" applyFont="1" applyFill="1" applyBorder="1"/>
    <xf numFmtId="166" fontId="18" fillId="0" borderId="54" xfId="0" applyNumberFormat="1" applyFont="1" applyBorder="1" applyAlignment="1">
      <alignment horizontal="center"/>
    </xf>
    <xf numFmtId="38" fontId="18" fillId="0" borderId="113" xfId="0" applyNumberFormat="1" applyFont="1" applyBorder="1" applyAlignment="1">
      <alignment horizontal="center"/>
    </xf>
    <xf numFmtId="166" fontId="31" fillId="0" borderId="49" xfId="0" applyNumberFormat="1" applyFont="1" applyFill="1" applyBorder="1" applyAlignment="1">
      <alignment horizontal="left"/>
    </xf>
    <xf numFmtId="166" fontId="31" fillId="0" borderId="0" xfId="0" applyNumberFormat="1" applyFont="1" applyFill="1" applyBorder="1" applyAlignment="1">
      <alignment horizontal="left"/>
    </xf>
    <xf numFmtId="38" fontId="30" fillId="34" borderId="0" xfId="0" applyNumberFormat="1" applyFont="1" applyFill="1" applyBorder="1" applyAlignment="1">
      <alignment horizontal="center"/>
    </xf>
    <xf numFmtId="3" fontId="33" fillId="30" borderId="0" xfId="0" applyNumberFormat="1" applyFont="1" applyFill="1" applyBorder="1"/>
    <xf numFmtId="38" fontId="54" fillId="0" borderId="0" xfId="0" applyNumberFormat="1" applyFont="1" applyAlignment="1">
      <alignment horizontal="center"/>
    </xf>
    <xf numFmtId="9" fontId="0" fillId="0" borderId="0" xfId="347" applyFont="1" applyAlignment="1">
      <alignment horizontal="center"/>
    </xf>
    <xf numFmtId="166" fontId="18" fillId="0" borderId="49" xfId="0" applyNumberFormat="1" applyFont="1" applyFill="1" applyBorder="1" applyAlignment="1">
      <alignment horizontal="left"/>
    </xf>
    <xf numFmtId="166" fontId="31" fillId="0" borderId="92" xfId="0" applyNumberFormat="1" applyFont="1" applyFill="1" applyBorder="1" applyAlignment="1">
      <alignment horizontal="left"/>
    </xf>
    <xf numFmtId="0" fontId="24" fillId="0" borderId="49" xfId="0" applyFont="1" applyFill="1" applyBorder="1"/>
    <xf numFmtId="38" fontId="18" fillId="0" borderId="0" xfId="0" applyNumberFormat="1" applyFont="1" applyFill="1" applyBorder="1"/>
    <xf numFmtId="0" fontId="48" fillId="0" borderId="0" xfId="0" applyFont="1"/>
    <xf numFmtId="38" fontId="18" fillId="0" borderId="92" xfId="0" applyNumberFormat="1" applyFont="1" applyFill="1" applyBorder="1" applyAlignment="1">
      <alignment horizontal="center"/>
    </xf>
    <xf numFmtId="166" fontId="18" fillId="30" borderId="0" xfId="0" quotePrefix="1" applyNumberFormat="1" applyFont="1" applyFill="1" applyBorder="1" applyAlignment="1">
      <alignment horizontal="center"/>
    </xf>
    <xf numFmtId="166" fontId="34" fillId="0" borderId="49" xfId="0" applyNumberFormat="1" applyFont="1" applyFill="1" applyBorder="1" applyAlignment="1">
      <alignment horizontal="left"/>
    </xf>
    <xf numFmtId="166" fontId="34" fillId="0" borderId="0" xfId="0" applyNumberFormat="1" applyFont="1" applyFill="1" applyBorder="1" applyAlignment="1">
      <alignment horizontal="left"/>
    </xf>
    <xf numFmtId="14" fontId="15" fillId="0" borderId="0" xfId="0" applyNumberFormat="1" applyFont="1" applyAlignment="1">
      <alignment horizontal="left"/>
    </xf>
    <xf numFmtId="38" fontId="17" fillId="0" borderId="0" xfId="0" applyNumberFormat="1" applyFont="1" applyFill="1" applyBorder="1" applyAlignment="1"/>
    <xf numFmtId="166" fontId="29" fillId="0" borderId="49" xfId="0" applyNumberFormat="1" applyFont="1" applyFill="1" applyBorder="1" applyAlignment="1">
      <alignment horizontal="left"/>
    </xf>
    <xf numFmtId="166" fontId="29" fillId="0" borderId="0" xfId="0" applyNumberFormat="1" applyFont="1" applyFill="1" applyBorder="1" applyAlignment="1">
      <alignment horizontal="left"/>
    </xf>
    <xf numFmtId="38" fontId="29" fillId="0" borderId="0" xfId="0" applyNumberFormat="1" applyFont="1" applyFill="1" applyBorder="1" applyAlignment="1">
      <alignment horizontal="center"/>
    </xf>
    <xf numFmtId="38" fontId="18" fillId="0" borderId="111" xfId="0" applyNumberFormat="1" applyFont="1" applyBorder="1" applyAlignment="1">
      <alignment horizontal="center"/>
    </xf>
    <xf numFmtId="173" fontId="24" fillId="0" borderId="0" xfId="0" applyNumberFormat="1" applyFont="1" applyAlignment="1">
      <alignment horizontal="center"/>
    </xf>
    <xf numFmtId="176" fontId="18" fillId="0" borderId="0" xfId="0" applyNumberFormat="1" applyFont="1" applyFill="1"/>
    <xf numFmtId="0" fontId="51" fillId="32" borderId="36" xfId="0" applyFont="1" applyFill="1" applyBorder="1"/>
    <xf numFmtId="38" fontId="29" fillId="32" borderId="87" xfId="0" applyNumberFormat="1" applyFont="1" applyFill="1" applyBorder="1" applyAlignment="1">
      <alignment horizontal="center"/>
    </xf>
    <xf numFmtId="38" fontId="30" fillId="32" borderId="87" xfId="0" applyNumberFormat="1" applyFont="1" applyFill="1" applyBorder="1" applyAlignment="1">
      <alignment horizontal="center"/>
    </xf>
    <xf numFmtId="0" fontId="51" fillId="32" borderId="49" xfId="0" applyFont="1" applyFill="1" applyBorder="1"/>
    <xf numFmtId="0" fontId="51" fillId="32" borderId="0" xfId="0" applyFont="1" applyFill="1" applyBorder="1"/>
    <xf numFmtId="38" fontId="29" fillId="32" borderId="0" xfId="0" applyNumberFormat="1" applyFont="1" applyFill="1" applyBorder="1" applyAlignment="1">
      <alignment horizontal="center"/>
    </xf>
    <xf numFmtId="38" fontId="29" fillId="32" borderId="88" xfId="0" applyNumberFormat="1" applyFont="1" applyFill="1" applyBorder="1" applyAlignment="1">
      <alignment horizontal="center"/>
    </xf>
    <xf numFmtId="38" fontId="30" fillId="32" borderId="88" xfId="0" applyNumberFormat="1" applyFont="1" applyFill="1" applyBorder="1" applyAlignment="1">
      <alignment horizontal="center"/>
    </xf>
    <xf numFmtId="0" fontId="16" fillId="34" borderId="49" xfId="0" applyFont="1" applyFill="1" applyBorder="1"/>
    <xf numFmtId="0" fontId="16" fillId="34" borderId="0" xfId="0" applyFont="1" applyFill="1" applyBorder="1"/>
    <xf numFmtId="38" fontId="36" fillId="34" borderId="0" xfId="0" applyNumberFormat="1" applyFont="1" applyFill="1" applyBorder="1" applyAlignment="1">
      <alignment horizontal="center"/>
    </xf>
    <xf numFmtId="0" fontId="24" fillId="0" borderId="0" xfId="317" applyFont="1"/>
    <xf numFmtId="0" fontId="24" fillId="0" borderId="52" xfId="317" applyFont="1" applyBorder="1"/>
    <xf numFmtId="0" fontId="37" fillId="0" borderId="0" xfId="317" applyFont="1"/>
    <xf numFmtId="0" fontId="56" fillId="0" borderId="0" xfId="317" quotePrefix="1" applyFont="1" applyFill="1" applyAlignment="1">
      <alignment horizontal="left"/>
    </xf>
    <xf numFmtId="0" fontId="56" fillId="0" borderId="52" xfId="317" quotePrefix="1" applyFont="1" applyFill="1" applyBorder="1" applyAlignment="1">
      <alignment horizontal="left"/>
    </xf>
    <xf numFmtId="0" fontId="57" fillId="0" borderId="0" xfId="317" applyFont="1"/>
    <xf numFmtId="0" fontId="58" fillId="0" borderId="0" xfId="317" applyFont="1"/>
    <xf numFmtId="0" fontId="23" fillId="27" borderId="17" xfId="317" applyFont="1" applyFill="1" applyBorder="1"/>
    <xf numFmtId="0" fontId="23" fillId="0" borderId="0" xfId="317" applyFont="1"/>
    <xf numFmtId="0" fontId="38" fillId="0" borderId="0" xfId="317" applyFont="1"/>
    <xf numFmtId="0" fontId="23" fillId="27" borderId="38" xfId="317" quotePrefix="1" applyFont="1" applyFill="1" applyBorder="1" applyAlignment="1">
      <alignment horizontal="left"/>
    </xf>
    <xf numFmtId="0" fontId="26" fillId="0" borderId="114" xfId="317" applyFont="1" applyFill="1" applyBorder="1" applyAlignment="1">
      <alignment horizontal="left"/>
    </xf>
    <xf numFmtId="0" fontId="23" fillId="30" borderId="0" xfId="317" applyFont="1" applyFill="1"/>
    <xf numFmtId="0" fontId="38" fillId="30" borderId="0" xfId="317" applyFont="1" applyFill="1"/>
    <xf numFmtId="0" fontId="60" fillId="30" borderId="0" xfId="317" applyFont="1" applyFill="1"/>
    <xf numFmtId="0" fontId="59" fillId="30" borderId="0" xfId="317" applyFont="1" applyFill="1"/>
    <xf numFmtId="0" fontId="60" fillId="32" borderId="115" xfId="317" applyFont="1" applyFill="1" applyBorder="1" applyAlignment="1">
      <alignment horizontal="left"/>
    </xf>
    <xf numFmtId="0" fontId="59" fillId="30" borderId="0" xfId="317" quotePrefix="1" applyFont="1" applyFill="1" applyBorder="1" applyAlignment="1">
      <alignment horizontal="left"/>
    </xf>
    <xf numFmtId="0" fontId="16" fillId="0" borderId="18" xfId="0" applyFont="1" applyBorder="1"/>
    <xf numFmtId="0" fontId="12" fillId="27" borderId="49" xfId="0" applyFont="1" applyFill="1" applyBorder="1"/>
    <xf numFmtId="38" fontId="18" fillId="27" borderId="0" xfId="0" applyNumberFormat="1" applyFont="1" applyFill="1" applyBorder="1" applyAlignment="1">
      <alignment horizontal="center"/>
    </xf>
    <xf numFmtId="38" fontId="29" fillId="27" borderId="88" xfId="0" applyNumberFormat="1" applyFont="1" applyFill="1" applyBorder="1" applyAlignment="1">
      <alignment horizontal="center"/>
    </xf>
    <xf numFmtId="38" fontId="30" fillId="27" borderId="88" xfId="0" applyNumberFormat="1" applyFont="1" applyFill="1" applyBorder="1" applyAlignment="1">
      <alignment horizontal="center"/>
    </xf>
    <xf numFmtId="0" fontId="18" fillId="27" borderId="16" xfId="0" applyFont="1" applyFill="1" applyBorder="1"/>
    <xf numFmtId="0" fontId="18" fillId="0" borderId="16" xfId="0" applyFont="1" applyFill="1" applyBorder="1"/>
    <xf numFmtId="0" fontId="12" fillId="32" borderId="18" xfId="0" applyFont="1" applyFill="1" applyBorder="1"/>
    <xf numFmtId="0" fontId="18" fillId="32" borderId="21" xfId="0" applyFont="1" applyFill="1" applyBorder="1"/>
    <xf numFmtId="38" fontId="18" fillId="32" borderId="18" xfId="0" applyNumberFormat="1" applyFont="1" applyFill="1" applyBorder="1" applyAlignment="1">
      <alignment horizontal="center"/>
    </xf>
    <xf numFmtId="38" fontId="18" fillId="32" borderId="17" xfId="0" applyNumberFormat="1" applyFont="1" applyFill="1" applyBorder="1" applyAlignment="1">
      <alignment horizontal="center"/>
    </xf>
    <xf numFmtId="38" fontId="18" fillId="32" borderId="21" xfId="0" applyNumberFormat="1" applyFont="1" applyFill="1" applyBorder="1" applyAlignment="1">
      <alignment horizontal="center"/>
    </xf>
    <xf numFmtId="0" fontId="12" fillId="32" borderId="49" xfId="0" applyFont="1" applyFill="1" applyBorder="1"/>
    <xf numFmtId="0" fontId="18" fillId="32" borderId="16" xfId="0" applyFont="1" applyFill="1" applyBorder="1"/>
    <xf numFmtId="38" fontId="18" fillId="32" borderId="49" xfId="0" applyNumberFormat="1" applyFont="1" applyFill="1" applyBorder="1" applyAlignment="1">
      <alignment horizontal="center"/>
    </xf>
    <xf numFmtId="38" fontId="18" fillId="32" borderId="0" xfId="0" applyNumberFormat="1" applyFont="1" applyFill="1" applyBorder="1" applyAlignment="1">
      <alignment horizontal="center"/>
    </xf>
    <xf numFmtId="38" fontId="18" fillId="32" borderId="16" xfId="0" applyNumberFormat="1" applyFont="1" applyFill="1" applyBorder="1" applyAlignment="1">
      <alignment horizontal="center"/>
    </xf>
    <xf numFmtId="0" fontId="12" fillId="32" borderId="36" xfId="0" applyFont="1" applyFill="1" applyBorder="1"/>
    <xf numFmtId="0" fontId="12" fillId="32" borderId="86" xfId="0" applyFont="1" applyFill="1" applyBorder="1"/>
    <xf numFmtId="38" fontId="18" fillId="32" borderId="36" xfId="0" applyNumberFormat="1" applyFont="1" applyFill="1" applyBorder="1" applyAlignment="1">
      <alignment horizontal="center"/>
    </xf>
    <xf numFmtId="38" fontId="18" fillId="32" borderId="27" xfId="0" applyNumberFormat="1" applyFont="1" applyFill="1" applyBorder="1" applyAlignment="1">
      <alignment horizontal="center"/>
    </xf>
    <xf numFmtId="38" fontId="18" fillId="32" borderId="86" xfId="0" applyNumberFormat="1" applyFont="1" applyFill="1" applyBorder="1" applyAlignment="1">
      <alignment horizontal="center"/>
    </xf>
    <xf numFmtId="38" fontId="29" fillId="32" borderId="85" xfId="0" applyNumberFormat="1" applyFont="1" applyFill="1" applyBorder="1" applyAlignment="1">
      <alignment horizontal="center"/>
    </xf>
    <xf numFmtId="38" fontId="30" fillId="32" borderId="85" xfId="0" applyNumberFormat="1" applyFont="1" applyFill="1" applyBorder="1" applyAlignment="1">
      <alignment horizontal="center"/>
    </xf>
    <xf numFmtId="0" fontId="18" fillId="32" borderId="17" xfId="0" applyFont="1" applyFill="1" applyBorder="1"/>
    <xf numFmtId="0" fontId="12" fillId="32" borderId="0" xfId="0" applyFont="1" applyFill="1" applyBorder="1"/>
    <xf numFmtId="0" fontId="12" fillId="32" borderId="27" xfId="0" applyFont="1" applyFill="1" applyBorder="1"/>
    <xf numFmtId="0" fontId="18" fillId="32" borderId="0" xfId="0" applyFont="1" applyFill="1" applyBorder="1"/>
    <xf numFmtId="38" fontId="33" fillId="32" borderId="27" xfId="0" applyNumberFormat="1" applyFont="1" applyFill="1" applyBorder="1" applyAlignment="1">
      <alignment horizontal="center"/>
    </xf>
    <xf numFmtId="38" fontId="33" fillId="32" borderId="0" xfId="0" applyNumberFormat="1" applyFont="1" applyFill="1" applyBorder="1" applyAlignment="1">
      <alignment horizontal="center"/>
    </xf>
    <xf numFmtId="0" fontId="12" fillId="32" borderId="17" xfId="0" applyFont="1" applyFill="1" applyBorder="1"/>
    <xf numFmtId="38" fontId="51" fillId="32" borderId="49" xfId="0" applyNumberFormat="1" applyFont="1" applyFill="1" applyBorder="1"/>
    <xf numFmtId="0" fontId="15" fillId="32" borderId="0" xfId="0" applyFont="1" applyFill="1" applyBorder="1"/>
    <xf numFmtId="0" fontId="15" fillId="32" borderId="27" xfId="0" applyFont="1" applyFill="1" applyBorder="1"/>
    <xf numFmtId="166" fontId="61" fillId="0" borderId="0" xfId="0" applyNumberFormat="1" applyFont="1" applyFill="1"/>
    <xf numFmtId="0" fontId="24" fillId="0" borderId="0" xfId="317" applyFont="1" applyFill="1" applyBorder="1"/>
    <xf numFmtId="0" fontId="57" fillId="0" borderId="0" xfId="317" applyFont="1" applyFill="1" applyBorder="1"/>
    <xf numFmtId="0" fontId="23" fillId="0" borderId="0" xfId="317" applyFont="1" applyFill="1" applyBorder="1"/>
    <xf numFmtId="0" fontId="23" fillId="0" borderId="0" xfId="0" quotePrefix="1" applyFont="1" applyFill="1" applyBorder="1" applyAlignment="1">
      <alignment horizontal="left"/>
    </xf>
    <xf numFmtId="38" fontId="18" fillId="0" borderId="0" xfId="0" applyNumberFormat="1" applyFont="1" applyAlignment="1">
      <alignment horizontal="center"/>
    </xf>
    <xf numFmtId="166" fontId="64" fillId="34" borderId="0" xfId="0" applyNumberFormat="1" applyFont="1" applyFill="1"/>
    <xf numFmtId="176" fontId="65" fillId="0" borderId="0" xfId="0" applyNumberFormat="1" applyFont="1" applyFill="1"/>
    <xf numFmtId="166" fontId="66" fillId="0" borderId="0" xfId="0" applyNumberFormat="1" applyFont="1"/>
    <xf numFmtId="166" fontId="66" fillId="34" borderId="0" xfId="0" applyNumberFormat="1" applyFont="1" applyFill="1"/>
    <xf numFmtId="166" fontId="67" fillId="0" borderId="0" xfId="0" applyNumberFormat="1" applyFont="1"/>
    <xf numFmtId="176" fontId="55" fillId="0" borderId="0" xfId="0" applyNumberFormat="1" applyFont="1" applyFill="1"/>
    <xf numFmtId="166" fontId="63" fillId="0" borderId="0" xfId="0" applyNumberFormat="1" applyFont="1"/>
    <xf numFmtId="38" fontId="18" fillId="0" borderId="116" xfId="0" applyNumberFormat="1" applyFont="1" applyBorder="1" applyAlignment="1">
      <alignment horizontal="center"/>
    </xf>
    <xf numFmtId="38" fontId="18" fillId="0" borderId="117" xfId="0" applyNumberFormat="1" applyFont="1" applyBorder="1" applyAlignment="1">
      <alignment horizontal="center"/>
    </xf>
    <xf numFmtId="38" fontId="18" fillId="0" borderId="118" xfId="0" applyNumberFormat="1" applyFont="1" applyBorder="1" applyAlignment="1">
      <alignment horizontal="center"/>
    </xf>
    <xf numFmtId="38" fontId="18" fillId="0" borderId="119" xfId="0" applyNumberFormat="1" applyFont="1" applyBorder="1" applyAlignment="1">
      <alignment horizontal="center"/>
    </xf>
    <xf numFmtId="38" fontId="18" fillId="0" borderId="120" xfId="0" applyNumberFormat="1" applyFont="1" applyBorder="1" applyAlignment="1">
      <alignment horizontal="center"/>
    </xf>
    <xf numFmtId="0" fontId="63" fillId="0" borderId="0" xfId="0" applyFont="1"/>
    <xf numFmtId="38" fontId="63" fillId="0" borderId="0" xfId="0" applyNumberFormat="1" applyFont="1" applyAlignment="1">
      <alignment horizontal="center"/>
    </xf>
    <xf numFmtId="0" fontId="63" fillId="0" borderId="0" xfId="0" applyFont="1" applyAlignment="1">
      <alignment horizontal="left"/>
    </xf>
    <xf numFmtId="168" fontId="63" fillId="0" borderId="0" xfId="0" applyNumberFormat="1" applyFont="1" applyAlignment="1">
      <alignment horizontal="left"/>
    </xf>
    <xf numFmtId="0" fontId="68" fillId="0" borderId="0" xfId="0" applyFont="1"/>
    <xf numFmtId="0" fontId="60" fillId="0" borderId="0" xfId="317" applyFont="1" applyFill="1" applyBorder="1"/>
    <xf numFmtId="38" fontId="19" fillId="0" borderId="0" xfId="0" applyNumberFormat="1" applyFont="1" applyAlignment="1">
      <alignment horizontal="center"/>
    </xf>
    <xf numFmtId="0" fontId="17" fillId="0" borderId="0" xfId="0" applyFont="1"/>
    <xf numFmtId="38" fontId="18" fillId="32" borderId="0" xfId="0" applyNumberFormat="1" applyFont="1" applyFill="1" applyAlignment="1">
      <alignment horizontal="center"/>
    </xf>
    <xf numFmtId="38" fontId="18" fillId="0" borderId="0" xfId="0" applyNumberFormat="1" applyFont="1" applyFill="1" applyAlignment="1">
      <alignment horizontal="center"/>
    </xf>
    <xf numFmtId="38" fontId="18" fillId="31" borderId="0" xfId="0" applyNumberFormat="1" applyFont="1" applyFill="1" applyAlignment="1">
      <alignment horizontal="center"/>
    </xf>
    <xf numFmtId="0" fontId="15" fillId="0" borderId="0" xfId="0" applyFont="1"/>
    <xf numFmtId="0" fontId="12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1" fontId="15" fillId="0" borderId="0" xfId="0" applyNumberFormat="1" applyFont="1" applyFill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1" fontId="15" fillId="0" borderId="0" xfId="0" applyNumberFormat="1" applyFont="1" applyFill="1" applyBorder="1" applyAlignment="1">
      <alignment horizontal="left"/>
    </xf>
    <xf numFmtId="166" fontId="23" fillId="27" borderId="18" xfId="0" applyNumberFormat="1" applyFont="1" applyFill="1" applyBorder="1" applyProtection="1"/>
    <xf numFmtId="166" fontId="23" fillId="27" borderId="17" xfId="0" applyNumberFormat="1" applyFont="1" applyFill="1" applyBorder="1" applyProtection="1"/>
    <xf numFmtId="165" fontId="23" fillId="27" borderId="42" xfId="0" quotePrefix="1" applyNumberFormat="1" applyFont="1" applyFill="1" applyBorder="1" applyAlignment="1" applyProtection="1">
      <alignment horizontal="center"/>
    </xf>
    <xf numFmtId="165" fontId="23" fillId="27" borderId="10" xfId="0" quotePrefix="1" applyNumberFormat="1" applyFont="1" applyFill="1" applyBorder="1" applyAlignment="1" applyProtection="1">
      <alignment horizontal="center"/>
    </xf>
    <xf numFmtId="165" fontId="23" fillId="31" borderId="10" xfId="0" quotePrefix="1" applyNumberFormat="1" applyFont="1" applyFill="1" applyBorder="1" applyAlignment="1" applyProtection="1">
      <alignment horizontal="center"/>
    </xf>
    <xf numFmtId="165" fontId="23" fillId="38" borderId="10" xfId="0" quotePrefix="1" applyNumberFormat="1" applyFont="1" applyFill="1" applyBorder="1" applyAlignment="1" applyProtection="1">
      <alignment horizontal="center"/>
    </xf>
    <xf numFmtId="165" fontId="23" fillId="27" borderId="10" xfId="0" applyNumberFormat="1" applyFont="1" applyFill="1" applyBorder="1" applyAlignment="1" applyProtection="1">
      <alignment horizontal="center"/>
    </xf>
    <xf numFmtId="38" fontId="23" fillId="27" borderId="10" xfId="0" quotePrefix="1" applyNumberFormat="1" applyFont="1" applyFill="1" applyBorder="1" applyAlignment="1" applyProtection="1">
      <alignment horizontal="center"/>
    </xf>
    <xf numFmtId="166" fontId="23" fillId="27" borderId="30" xfId="0" applyNumberFormat="1" applyFont="1" applyFill="1" applyBorder="1" applyAlignment="1" applyProtection="1">
      <alignment horizontal="left"/>
    </xf>
    <xf numFmtId="166" fontId="14" fillId="27" borderId="38" xfId="0" applyNumberFormat="1" applyFont="1" applyFill="1" applyBorder="1" applyAlignment="1" applyProtection="1">
      <alignment horizontal="left"/>
    </xf>
    <xf numFmtId="38" fontId="23" fillId="27" borderId="53" xfId="0" applyNumberFormat="1" applyFont="1" applyFill="1" applyBorder="1" applyAlignment="1" applyProtection="1">
      <alignment horizontal="center"/>
    </xf>
    <xf numFmtId="38" fontId="23" fillId="27" borderId="56" xfId="0" applyNumberFormat="1" applyFont="1" applyFill="1" applyBorder="1" applyAlignment="1" applyProtection="1">
      <alignment horizontal="center"/>
    </xf>
    <xf numFmtId="38" fontId="23" fillId="31" borderId="56" xfId="0" applyNumberFormat="1" applyFont="1" applyFill="1" applyBorder="1" applyAlignment="1" applyProtection="1">
      <alignment horizontal="center"/>
    </xf>
    <xf numFmtId="38" fontId="23" fillId="38" borderId="56" xfId="0" applyNumberFormat="1" applyFont="1" applyFill="1" applyBorder="1" applyAlignment="1" applyProtection="1">
      <alignment horizontal="center"/>
    </xf>
    <xf numFmtId="0" fontId="0" fillId="0" borderId="0" xfId="0" applyProtection="1"/>
    <xf numFmtId="166" fontId="18" fillId="39" borderId="0" xfId="0" applyNumberFormat="1" applyFont="1" applyFill="1"/>
    <xf numFmtId="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0" fontId="22" fillId="0" borderId="0" xfId="0" applyFont="1" applyFill="1" applyAlignment="1">
      <alignment horizontal="right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right" vertical="center"/>
    </xf>
    <xf numFmtId="179" fontId="22" fillId="0" borderId="0" xfId="0" applyNumberFormat="1" applyFont="1" applyFill="1" applyAlignment="1">
      <alignment horizontal="center" vertical="center"/>
    </xf>
    <xf numFmtId="0" fontId="33" fillId="30" borderId="49" xfId="0" applyFont="1" applyFill="1" applyBorder="1"/>
    <xf numFmtId="0" fontId="33" fillId="27" borderId="0" xfId="0" applyFont="1" applyFill="1"/>
    <xf numFmtId="0" fontId="12" fillId="0" borderId="0" xfId="0" applyFont="1" applyFill="1"/>
    <xf numFmtId="38" fontId="23" fillId="34" borderId="109" xfId="0" applyNumberFormat="1" applyFont="1" applyFill="1" applyBorder="1" applyAlignment="1">
      <alignment horizontal="center"/>
    </xf>
    <xf numFmtId="4" fontId="33" fillId="30" borderId="0" xfId="0" applyNumberFormat="1" applyFont="1" applyFill="1"/>
    <xf numFmtId="3" fontId="12" fillId="30" borderId="0" xfId="0" applyNumberFormat="1" applyFont="1" applyFill="1" applyAlignment="1">
      <alignment horizontal="center"/>
    </xf>
    <xf numFmtId="38" fontId="51" fillId="30" borderId="0" xfId="0" applyNumberFormat="1" applyFont="1" applyFill="1" applyAlignment="1">
      <alignment horizontal="center"/>
    </xf>
    <xf numFmtId="4" fontId="12" fillId="30" borderId="0" xfId="0" applyNumberFormat="1" applyFont="1" applyFill="1"/>
    <xf numFmtId="4" fontId="32" fillId="30" borderId="0" xfId="0" applyNumberFormat="1" applyFont="1" applyFill="1"/>
    <xf numFmtId="3" fontId="32" fillId="30" borderId="0" xfId="0" applyNumberFormat="1" applyFont="1" applyFill="1"/>
    <xf numFmtId="166" fontId="35" fillId="0" borderId="95" xfId="0" applyNumberFormat="1" applyFont="1" applyFill="1" applyBorder="1" applyAlignment="1">
      <alignment horizontal="left"/>
    </xf>
    <xf numFmtId="166" fontId="35" fillId="0" borderId="50" xfId="0" applyNumberFormat="1" applyFont="1" applyFill="1" applyBorder="1" applyAlignment="1">
      <alignment horizontal="left"/>
    </xf>
    <xf numFmtId="38" fontId="18" fillId="0" borderId="50" xfId="0" applyNumberFormat="1" applyFont="1" applyFill="1" applyBorder="1" applyAlignment="1">
      <alignment horizontal="center"/>
    </xf>
    <xf numFmtId="38" fontId="18" fillId="0" borderId="52" xfId="0" applyNumberFormat="1" applyFont="1" applyBorder="1" applyAlignment="1">
      <alignment horizontal="center"/>
    </xf>
    <xf numFmtId="166" fontId="35" fillId="0" borderId="122" xfId="0" applyNumberFormat="1" applyFont="1" applyFill="1" applyBorder="1" applyAlignment="1">
      <alignment horizontal="left"/>
    </xf>
    <xf numFmtId="166" fontId="15" fillId="0" borderId="0" xfId="0" applyNumberFormat="1" applyFont="1"/>
    <xf numFmtId="38" fontId="24" fillId="31" borderId="0" xfId="0" applyNumberFormat="1" applyFont="1" applyFill="1"/>
    <xf numFmtId="0" fontId="63" fillId="31" borderId="0" xfId="0" applyFont="1" applyFill="1"/>
    <xf numFmtId="38" fontId="63" fillId="31" borderId="0" xfId="0" applyNumberFormat="1" applyFont="1" applyFill="1" applyAlignment="1">
      <alignment horizontal="center"/>
    </xf>
    <xf numFmtId="9" fontId="63" fillId="31" borderId="0" xfId="0" applyNumberFormat="1" applyFont="1" applyFill="1" applyAlignment="1">
      <alignment horizontal="center"/>
    </xf>
    <xf numFmtId="0" fontId="37" fillId="31" borderId="0" xfId="0" applyFont="1" applyFill="1"/>
    <xf numFmtId="0" fontId="24" fillId="31" borderId="0" xfId="0" applyFont="1" applyFill="1"/>
    <xf numFmtId="38" fontId="24" fillId="31" borderId="0" xfId="0" applyNumberFormat="1" applyFont="1" applyFill="1" applyAlignment="1">
      <alignment horizontal="center"/>
    </xf>
    <xf numFmtId="0" fontId="13" fillId="31" borderId="0" xfId="0" applyFont="1" applyFill="1"/>
    <xf numFmtId="0" fontId="73" fillId="31" borderId="0" xfId="0" applyFont="1" applyFill="1"/>
    <xf numFmtId="9" fontId="24" fillId="31" borderId="0" xfId="0" applyNumberFormat="1" applyFont="1" applyFill="1" applyAlignment="1">
      <alignment horizontal="center"/>
    </xf>
    <xf numFmtId="0" fontId="40" fillId="0" borderId="0" xfId="0" applyFont="1" applyFill="1"/>
    <xf numFmtId="38" fontId="12" fillId="0" borderId="0" xfId="0" applyNumberFormat="1" applyFont="1" applyFill="1" applyAlignment="1">
      <alignment horizontal="center"/>
    </xf>
    <xf numFmtId="0" fontId="18" fillId="0" borderId="0" xfId="0" applyFont="1" applyFill="1" applyAlignment="1">
      <alignment horizontal="left"/>
    </xf>
    <xf numFmtId="0" fontId="0" fillId="0" borderId="0" xfId="0" applyFill="1"/>
    <xf numFmtId="0" fontId="23" fillId="31" borderId="0" xfId="0" applyFont="1" applyFill="1"/>
    <xf numFmtId="38" fontId="75" fillId="31" borderId="0" xfId="0" applyNumberFormat="1" applyFont="1" applyFill="1" applyAlignment="1">
      <alignment horizontal="center"/>
    </xf>
    <xf numFmtId="38" fontId="76" fillId="31" borderId="0" xfId="0" applyNumberFormat="1" applyFont="1" applyFill="1" applyAlignment="1">
      <alignment horizontal="center"/>
    </xf>
    <xf numFmtId="0" fontId="32" fillId="32" borderId="0" xfId="0" applyFont="1" applyFill="1"/>
    <xf numFmtId="0" fontId="23" fillId="32" borderId="0" xfId="0" applyFont="1" applyFill="1"/>
    <xf numFmtId="0" fontId="0" fillId="32" borderId="0" xfId="0" applyFill="1"/>
    <xf numFmtId="0" fontId="17" fillId="32" borderId="0" xfId="0" applyFont="1" applyFill="1"/>
    <xf numFmtId="38" fontId="75" fillId="32" borderId="0" xfId="0" applyNumberFormat="1" applyFont="1" applyFill="1" applyAlignment="1">
      <alignment horizontal="center"/>
    </xf>
    <xf numFmtId="0" fontId="32" fillId="0" borderId="0" xfId="0" applyFont="1" applyFill="1"/>
    <xf numFmtId="0" fontId="23" fillId="0" borderId="0" xfId="0" applyFont="1" applyFill="1"/>
    <xf numFmtId="0" fontId="17" fillId="0" borderId="0" xfId="0" applyFont="1" applyFill="1"/>
    <xf numFmtId="38" fontId="0" fillId="0" borderId="0" xfId="0" applyNumberFormat="1" applyFill="1" applyAlignment="1">
      <alignment horizontal="center"/>
    </xf>
    <xf numFmtId="0" fontId="24" fillId="0" borderId="0" xfId="0" applyFont="1" applyFill="1"/>
    <xf numFmtId="38" fontId="24" fillId="0" borderId="0" xfId="0" applyNumberFormat="1" applyFont="1" applyFill="1" applyAlignment="1">
      <alignment horizontal="center"/>
    </xf>
    <xf numFmtId="0" fontId="24" fillId="0" borderId="0" xfId="0" applyFont="1" applyFill="1" applyAlignment="1">
      <alignment horizontal="left"/>
    </xf>
    <xf numFmtId="168" fontId="24" fillId="0" borderId="0" xfId="0" applyNumberFormat="1" applyFont="1" applyFill="1" applyAlignment="1">
      <alignment horizontal="left"/>
    </xf>
    <xf numFmtId="0" fontId="13" fillId="0" borderId="0" xfId="0" applyFont="1" applyFill="1"/>
    <xf numFmtId="0" fontId="73" fillId="0" borderId="0" xfId="0" applyFont="1" applyFill="1"/>
    <xf numFmtId="38" fontId="73" fillId="0" borderId="0" xfId="0" applyNumberFormat="1" applyFont="1" applyFill="1" applyAlignment="1">
      <alignment horizontal="center"/>
    </xf>
    <xf numFmtId="0" fontId="73" fillId="0" borderId="0" xfId="0" applyFont="1" applyFill="1" applyAlignment="1">
      <alignment horizontal="left"/>
    </xf>
    <xf numFmtId="168" fontId="73" fillId="0" borderId="0" xfId="0" applyNumberFormat="1" applyFont="1" applyFill="1" applyAlignment="1">
      <alignment horizontal="left"/>
    </xf>
    <xf numFmtId="0" fontId="74" fillId="0" borderId="0" xfId="0" applyFont="1" applyFill="1"/>
    <xf numFmtId="38" fontId="13" fillId="0" borderId="0" xfId="0" applyNumberFormat="1" applyFont="1" applyFill="1" applyAlignment="1">
      <alignment horizontal="center"/>
    </xf>
    <xf numFmtId="38" fontId="23" fillId="31" borderId="0" xfId="0" applyNumberFormat="1" applyFont="1" applyFill="1" applyAlignment="1">
      <alignment horizontal="center"/>
    </xf>
    <xf numFmtId="0" fontId="18" fillId="0" borderId="0" xfId="0" applyFont="1" applyFill="1"/>
    <xf numFmtId="0" fontId="77" fillId="0" borderId="0" xfId="0" applyFont="1" applyFill="1"/>
    <xf numFmtId="38" fontId="77" fillId="0" borderId="0" xfId="0" applyNumberFormat="1" applyFont="1" applyFill="1" applyAlignment="1">
      <alignment horizontal="center"/>
    </xf>
    <xf numFmtId="0" fontId="32" fillId="31" borderId="0" xfId="0" applyFont="1" applyFill="1"/>
    <xf numFmtId="0" fontId="0" fillId="31" borderId="0" xfId="0" applyFill="1"/>
    <xf numFmtId="0" fontId="17" fillId="31" borderId="0" xfId="0" applyFont="1" applyFill="1"/>
    <xf numFmtId="38" fontId="45" fillId="0" borderId="0" xfId="0" applyNumberFormat="1" applyFont="1" applyFill="1" applyAlignment="1">
      <alignment horizontal="right"/>
    </xf>
    <xf numFmtId="0" fontId="44" fillId="0" borderId="0" xfId="0" quotePrefix="1" applyFont="1" applyFill="1" applyAlignment="1">
      <alignment horizontal="right"/>
    </xf>
    <xf numFmtId="0" fontId="22" fillId="0" borderId="0" xfId="0" applyFont="1" applyFill="1"/>
    <xf numFmtId="173" fontId="24" fillId="0" borderId="0" xfId="0" applyNumberFormat="1" applyFont="1" applyFill="1" applyAlignment="1">
      <alignment horizontal="center"/>
    </xf>
    <xf numFmtId="38" fontId="23" fillId="0" borderId="0" xfId="0" applyNumberFormat="1" applyFont="1" applyFill="1" applyBorder="1" applyAlignment="1">
      <alignment horizontal="center"/>
    </xf>
    <xf numFmtId="166" fontId="72" fillId="0" borderId="0" xfId="0" applyNumberFormat="1" applyFont="1" applyFill="1"/>
    <xf numFmtId="38" fontId="27" fillId="0" borderId="0" xfId="0" applyNumberFormat="1" applyFont="1" applyFill="1" applyBorder="1" applyAlignment="1">
      <alignment horizontal="center"/>
    </xf>
    <xf numFmtId="166" fontId="24" fillId="0" borderId="0" xfId="0" applyNumberFormat="1" applyFont="1" applyFill="1"/>
    <xf numFmtId="38" fontId="13" fillId="0" borderId="0" xfId="0" applyNumberFormat="1" applyFont="1" applyFill="1" applyBorder="1" applyAlignment="1">
      <alignment horizontal="center"/>
    </xf>
    <xf numFmtId="166" fontId="13" fillId="0" borderId="0" xfId="0" applyNumberFormat="1" applyFont="1" applyFill="1" applyBorder="1"/>
    <xf numFmtId="38" fontId="69" fillId="30" borderId="0" xfId="0" applyNumberFormat="1" applyFont="1" applyFill="1" applyBorder="1"/>
    <xf numFmtId="3" fontId="12" fillId="30" borderId="0" xfId="0" applyNumberFormat="1" applyFont="1" applyFill="1" applyBorder="1" applyAlignment="1">
      <alignment horizontal="center"/>
    </xf>
    <xf numFmtId="3" fontId="12" fillId="30" borderId="0" xfId="0" applyNumberFormat="1" applyFont="1" applyFill="1" applyBorder="1"/>
    <xf numFmtId="1" fontId="0" fillId="0" borderId="0" xfId="0" applyNumberFormat="1"/>
    <xf numFmtId="1" fontId="21" fillId="0" borderId="0" xfId="0" quotePrefix="1" applyNumberFormat="1" applyFont="1" applyFill="1" applyAlignment="1">
      <alignment horizontal="left"/>
    </xf>
    <xf numFmtId="1" fontId="14" fillId="0" borderId="0" xfId="0" applyNumberFormat="1" applyFont="1" applyAlignment="1">
      <alignment horizontal="left" vertical="center"/>
    </xf>
    <xf numFmtId="1" fontId="24" fillId="0" borderId="0" xfId="0" applyNumberFormat="1" applyFont="1"/>
    <xf numFmtId="1" fontId="23" fillId="27" borderId="17" xfId="0" applyNumberFormat="1" applyFont="1" applyFill="1" applyBorder="1"/>
    <xf numFmtId="1" fontId="23" fillId="27" borderId="0" xfId="0" applyNumberFormat="1" applyFont="1" applyFill="1" applyBorder="1"/>
    <xf numFmtId="1" fontId="23" fillId="27" borderId="0" xfId="0" quotePrefix="1" applyNumberFormat="1" applyFont="1" applyFill="1" applyBorder="1" applyAlignment="1">
      <alignment horizontal="left"/>
    </xf>
    <xf numFmtId="1" fontId="29" fillId="32" borderId="6" xfId="0" applyNumberFormat="1" applyFont="1" applyFill="1" applyBorder="1" applyAlignment="1">
      <alignment horizontal="left"/>
    </xf>
    <xf numFmtId="1" fontId="18" fillId="0" borderId="0" xfId="0" applyNumberFormat="1" applyFont="1" applyFill="1" applyBorder="1" applyAlignment="1">
      <alignment horizontal="left"/>
    </xf>
    <xf numFmtId="1" fontId="31" fillId="0" borderId="0" xfId="0" applyNumberFormat="1" applyFont="1" applyFill="1" applyBorder="1" applyAlignment="1">
      <alignment horizontal="left"/>
    </xf>
    <xf numFmtId="1" fontId="27" fillId="26" borderId="27" xfId="0" applyNumberFormat="1" applyFont="1" applyFill="1" applyBorder="1"/>
    <xf numFmtId="1" fontId="24" fillId="0" borderId="0" xfId="0" applyNumberFormat="1" applyFont="1" applyBorder="1"/>
    <xf numFmtId="1" fontId="26" fillId="32" borderId="17" xfId="0" applyNumberFormat="1" applyFont="1" applyFill="1" applyBorder="1" applyAlignment="1">
      <alignment horizontal="left"/>
    </xf>
    <xf numFmtId="1" fontId="26" fillId="32" borderId="0" xfId="0" applyNumberFormat="1" applyFont="1" applyFill="1" applyBorder="1" applyAlignment="1">
      <alignment horizontal="left"/>
    </xf>
    <xf numFmtId="1" fontId="12" fillId="0" borderId="0" xfId="0" applyNumberFormat="1" applyFont="1"/>
    <xf numFmtId="1" fontId="23" fillId="27" borderId="38" xfId="0" applyNumberFormat="1" applyFont="1" applyFill="1" applyBorder="1" applyAlignment="1">
      <alignment horizontal="left"/>
    </xf>
    <xf numFmtId="1" fontId="26" fillId="32" borderId="27" xfId="0" applyNumberFormat="1" applyFont="1" applyFill="1" applyBorder="1" applyAlignment="1">
      <alignment horizontal="left"/>
    </xf>
    <xf numFmtId="1" fontId="42" fillId="34" borderId="5" xfId="0" applyNumberFormat="1" applyFont="1" applyFill="1" applyBorder="1" applyAlignment="1">
      <alignment horizontal="left"/>
    </xf>
    <xf numFmtId="0" fontId="15" fillId="0" borderId="49" xfId="0" applyFont="1" applyBorder="1"/>
    <xf numFmtId="176" fontId="12" fillId="30" borderId="0" xfId="0" applyNumberFormat="1" applyFont="1" applyFill="1"/>
    <xf numFmtId="166" fontId="78" fillId="0" borderId="0" xfId="0" applyNumberFormat="1" applyFont="1" applyFill="1"/>
    <xf numFmtId="4" fontId="18" fillId="0" borderId="0" xfId="0" applyNumberFormat="1" applyFont="1" applyFill="1"/>
    <xf numFmtId="4" fontId="33" fillId="0" borderId="0" xfId="0" applyNumberFormat="1" applyFont="1" applyFill="1"/>
    <xf numFmtId="4" fontId="32" fillId="0" borderId="0" xfId="0" applyNumberFormat="1" applyFont="1" applyFill="1"/>
    <xf numFmtId="166" fontId="61" fillId="0" borderId="0" xfId="0" quotePrefix="1" applyNumberFormat="1" applyFont="1" applyFill="1"/>
    <xf numFmtId="0" fontId="13" fillId="39" borderId="0" xfId="0" applyFont="1" applyFill="1"/>
    <xf numFmtId="166" fontId="24" fillId="39" borderId="0" xfId="0" applyNumberFormat="1" applyFont="1" applyFill="1"/>
    <xf numFmtId="0" fontId="22" fillId="39" borderId="0" xfId="0" applyFont="1" applyFill="1"/>
    <xf numFmtId="166" fontId="18" fillId="24" borderId="0" xfId="0" applyNumberFormat="1" applyFont="1" applyFill="1"/>
    <xf numFmtId="166" fontId="39" fillId="0" borderId="0" xfId="0" applyNumberFormat="1" applyFont="1" applyFill="1"/>
    <xf numFmtId="3" fontId="17" fillId="38" borderId="0" xfId="0" applyNumberFormat="1" applyFont="1" applyFill="1" applyBorder="1"/>
    <xf numFmtId="166" fontId="31" fillId="0" borderId="0" xfId="0" applyNumberFormat="1" applyFont="1" applyFill="1" applyBorder="1"/>
    <xf numFmtId="0" fontId="23" fillId="27" borderId="17" xfId="0" applyFont="1" applyFill="1" applyBorder="1" applyAlignment="1">
      <alignment horizontal="center" wrapText="1"/>
    </xf>
    <xf numFmtId="38" fontId="27" fillId="26" borderId="124" xfId="0" applyNumberFormat="1" applyFont="1" applyFill="1" applyBorder="1" applyAlignment="1">
      <alignment horizontal="center"/>
    </xf>
    <xf numFmtId="166" fontId="18" fillId="0" borderId="0" xfId="0" applyNumberFormat="1" applyFont="1" applyFill="1" applyBorder="1" applyAlignment="1">
      <alignment horizontal="center"/>
    </xf>
    <xf numFmtId="0" fontId="23" fillId="27" borderId="0" xfId="0" quotePrefix="1" applyFont="1" applyFill="1" applyBorder="1" applyAlignment="1">
      <alignment horizontal="center"/>
    </xf>
    <xf numFmtId="38" fontId="34" fillId="24" borderId="123" xfId="0" applyNumberFormat="1" applyFont="1" applyFill="1" applyBorder="1" applyAlignment="1">
      <alignment horizontal="center"/>
    </xf>
    <xf numFmtId="49" fontId="25" fillId="32" borderId="17" xfId="0" applyNumberFormat="1" applyFont="1" applyFill="1" applyBorder="1" applyAlignment="1">
      <alignment horizontal="left"/>
    </xf>
    <xf numFmtId="49" fontId="25" fillId="32" borderId="0" xfId="0" applyNumberFormat="1" applyFont="1" applyFill="1" applyBorder="1" applyAlignment="1">
      <alignment horizontal="left"/>
    </xf>
    <xf numFmtId="166" fontId="34" fillId="0" borderId="0" xfId="0" quotePrefix="1" applyNumberFormat="1" applyFont="1" applyFill="1" applyBorder="1" applyAlignment="1">
      <alignment horizontal="center"/>
    </xf>
    <xf numFmtId="38" fontId="18" fillId="0" borderId="125" xfId="0" applyNumberFormat="1" applyFont="1" applyBorder="1" applyAlignment="1">
      <alignment horizontal="center"/>
    </xf>
    <xf numFmtId="38" fontId="18" fillId="0" borderId="126" xfId="0" applyNumberFormat="1" applyFont="1" applyBorder="1" applyAlignment="1">
      <alignment horizontal="center"/>
    </xf>
    <xf numFmtId="38" fontId="18" fillId="0" borderId="127" xfId="0" applyNumberFormat="1" applyFont="1" applyBorder="1" applyAlignment="1">
      <alignment horizontal="center"/>
    </xf>
    <xf numFmtId="38" fontId="18" fillId="0" borderId="20" xfId="0" applyNumberFormat="1" applyFont="1" applyBorder="1" applyAlignment="1">
      <alignment horizontal="center"/>
    </xf>
    <xf numFmtId="38" fontId="13" fillId="0" borderId="19" xfId="0" applyNumberFormat="1" applyFont="1" applyBorder="1" applyAlignment="1">
      <alignment horizontal="center"/>
    </xf>
    <xf numFmtId="38" fontId="18" fillId="0" borderId="128" xfId="0" applyNumberFormat="1" applyFont="1" applyBorder="1" applyAlignment="1">
      <alignment horizontal="center"/>
    </xf>
    <xf numFmtId="38" fontId="18" fillId="0" borderId="19" xfId="0" applyNumberFormat="1" applyFont="1" applyBorder="1" applyAlignment="1">
      <alignment horizontal="center"/>
    </xf>
    <xf numFmtId="38" fontId="18" fillId="0" borderId="129" xfId="0" applyNumberFormat="1" applyFont="1" applyBorder="1" applyAlignment="1">
      <alignment horizontal="center"/>
    </xf>
    <xf numFmtId="166" fontId="64" fillId="0" borderId="0" xfId="0" applyNumberFormat="1" applyFont="1" applyFill="1"/>
    <xf numFmtId="166" fontId="63" fillId="0" borderId="0" xfId="0" applyNumberFormat="1" applyFont="1" applyFill="1"/>
    <xf numFmtId="38" fontId="19" fillId="0" borderId="0" xfId="0" applyNumberFormat="1" applyFont="1" applyFill="1" applyBorder="1"/>
    <xf numFmtId="0" fontId="19" fillId="0" borderId="0" xfId="0" applyFont="1" applyFill="1" applyBorder="1"/>
    <xf numFmtId="0" fontId="60" fillId="32" borderId="0" xfId="317" applyFont="1" applyFill="1" applyBorder="1" applyAlignment="1">
      <alignment horizontal="left"/>
    </xf>
    <xf numFmtId="0" fontId="12" fillId="30" borderId="18" xfId="0" applyFont="1" applyFill="1" applyBorder="1"/>
    <xf numFmtId="38" fontId="18" fillId="30" borderId="18" xfId="0" applyNumberFormat="1" applyFont="1" applyFill="1" applyBorder="1" applyAlignment="1">
      <alignment horizontal="center"/>
    </xf>
    <xf numFmtId="38" fontId="18" fillId="30" borderId="17" xfId="0" applyNumberFormat="1" applyFont="1" applyFill="1" applyBorder="1" applyAlignment="1">
      <alignment horizontal="center"/>
    </xf>
    <xf numFmtId="38" fontId="30" fillId="0" borderId="85" xfId="0" applyNumberFormat="1" applyFont="1" applyBorder="1" applyAlignment="1">
      <alignment horizontal="center"/>
    </xf>
    <xf numFmtId="38" fontId="31" fillId="0" borderId="88" xfId="0" applyNumberFormat="1" applyFont="1" applyFill="1" applyBorder="1" applyAlignment="1">
      <alignment horizontal="center"/>
    </xf>
    <xf numFmtId="38" fontId="29" fillId="0" borderId="88" xfId="0" applyNumberFormat="1" applyFont="1" applyFill="1" applyBorder="1" applyAlignment="1">
      <alignment horizontal="center"/>
    </xf>
    <xf numFmtId="38" fontId="30" fillId="0" borderId="88" xfId="0" applyNumberFormat="1" applyFont="1" applyFill="1" applyBorder="1" applyAlignment="1">
      <alignment horizontal="center"/>
    </xf>
    <xf numFmtId="38" fontId="17" fillId="0" borderId="0" xfId="0" applyNumberFormat="1" applyFont="1" applyFill="1" applyBorder="1" applyAlignment="1">
      <alignment horizontal="right"/>
    </xf>
    <xf numFmtId="179" fontId="0" fillId="0" borderId="0" xfId="0" applyNumberFormat="1" applyFill="1"/>
    <xf numFmtId="166" fontId="18" fillId="37" borderId="0" xfId="0" applyNumberFormat="1" applyFont="1" applyFill="1" applyAlignment="1">
      <alignment horizontal="left"/>
    </xf>
    <xf numFmtId="168" fontId="18" fillId="37" borderId="0" xfId="0" applyNumberFormat="1" applyFont="1" applyFill="1" applyAlignment="1">
      <alignment horizontal="left"/>
    </xf>
    <xf numFmtId="38" fontId="18" fillId="37" borderId="0" xfId="0" applyNumberFormat="1" applyFont="1" applyFill="1" applyAlignment="1">
      <alignment horizontal="left"/>
    </xf>
    <xf numFmtId="40" fontId="12" fillId="0" borderId="0" xfId="0" applyNumberFormat="1" applyFont="1" applyFill="1" applyAlignment="1">
      <alignment horizontal="center"/>
    </xf>
    <xf numFmtId="0" fontId="29" fillId="0" borderId="0" xfId="0" applyFont="1" applyFill="1" applyBorder="1" applyAlignment="1">
      <alignment horizontal="center"/>
    </xf>
    <xf numFmtId="38" fontId="30" fillId="0" borderId="0" xfId="0" applyNumberFormat="1" applyFont="1" applyFill="1" applyBorder="1" applyAlignment="1">
      <alignment horizontal="center"/>
    </xf>
    <xf numFmtId="38" fontId="30" fillId="32" borderId="0" xfId="0" applyNumberFormat="1" applyFont="1" applyFill="1" applyBorder="1" applyAlignment="1">
      <alignment horizontal="center"/>
    </xf>
    <xf numFmtId="166" fontId="34" fillId="30" borderId="0" xfId="0" applyNumberFormat="1" applyFont="1" applyFill="1" applyBorder="1" applyAlignment="1">
      <alignment horizontal="center"/>
    </xf>
    <xf numFmtId="38" fontId="18" fillId="0" borderId="131" xfId="0" applyNumberFormat="1" applyFont="1" applyBorder="1" applyAlignment="1">
      <alignment horizontal="center"/>
    </xf>
    <xf numFmtId="0" fontId="16" fillId="35" borderId="49" xfId="0" applyFont="1" applyFill="1" applyBorder="1"/>
    <xf numFmtId="0" fontId="81" fillId="34" borderId="36" xfId="0" applyFont="1" applyFill="1" applyBorder="1"/>
    <xf numFmtId="0" fontId="81" fillId="34" borderId="27" xfId="0" applyFont="1" applyFill="1" applyBorder="1"/>
    <xf numFmtId="38" fontId="82" fillId="34" borderId="49" xfId="0" applyNumberFormat="1" applyFont="1" applyFill="1" applyBorder="1" applyAlignment="1">
      <alignment horizontal="center"/>
    </xf>
    <xf numFmtId="38" fontId="82" fillId="34" borderId="0" xfId="0" applyNumberFormat="1" applyFont="1" applyFill="1" applyBorder="1" applyAlignment="1">
      <alignment horizontal="center"/>
    </xf>
    <xf numFmtId="38" fontId="82" fillId="34" borderId="87" xfId="0" applyNumberFormat="1" applyFont="1" applyFill="1" applyBorder="1" applyAlignment="1">
      <alignment horizontal="center"/>
    </xf>
    <xf numFmtId="38" fontId="82" fillId="34" borderId="36" xfId="0" applyNumberFormat="1" applyFont="1" applyFill="1" applyBorder="1" applyAlignment="1">
      <alignment horizontal="center"/>
    </xf>
    <xf numFmtId="38" fontId="82" fillId="34" borderId="27" xfId="0" applyNumberFormat="1" applyFont="1" applyFill="1" applyBorder="1" applyAlignment="1">
      <alignment horizontal="center"/>
    </xf>
    <xf numFmtId="38" fontId="82" fillId="34" borderId="86" xfId="0" applyNumberFormat="1" applyFont="1" applyFill="1" applyBorder="1" applyAlignment="1">
      <alignment horizontal="center"/>
    </xf>
    <xf numFmtId="0" fontId="81" fillId="30" borderId="0" xfId="0" applyFont="1" applyFill="1"/>
    <xf numFmtId="3" fontId="81" fillId="30" borderId="0" xfId="0" applyNumberFormat="1" applyFont="1" applyFill="1"/>
    <xf numFmtId="0" fontId="81" fillId="27" borderId="0" xfId="0" applyFont="1" applyFill="1"/>
    <xf numFmtId="166" fontId="17" fillId="0" borderId="0" xfId="0" applyNumberFormat="1" applyFont="1" applyFill="1" applyBorder="1" applyAlignment="1">
      <alignment horizontal="center"/>
    </xf>
    <xf numFmtId="38" fontId="23" fillId="27" borderId="102" xfId="0" quotePrefix="1" applyNumberFormat="1" applyFont="1" applyFill="1" applyBorder="1" applyAlignment="1">
      <alignment horizontal="center"/>
    </xf>
    <xf numFmtId="38" fontId="23" fillId="27" borderId="97" xfId="0" quotePrefix="1" applyNumberFormat="1" applyFont="1" applyFill="1" applyBorder="1" applyAlignment="1">
      <alignment horizontal="center"/>
    </xf>
    <xf numFmtId="0" fontId="12" fillId="0" borderId="16" xfId="0" applyFont="1" applyFill="1" applyBorder="1"/>
    <xf numFmtId="0" fontId="12" fillId="0" borderId="0" xfId="0" applyFont="1" applyFill="1" applyAlignment="1">
      <alignment horizontal="left"/>
    </xf>
    <xf numFmtId="38" fontId="0" fillId="0" borderId="0" xfId="0" applyNumberFormat="1" applyProtection="1"/>
    <xf numFmtId="181" fontId="24" fillId="0" borderId="0" xfId="0" applyNumberFormat="1" applyFont="1" applyAlignment="1">
      <alignment horizontal="center"/>
    </xf>
    <xf numFmtId="166" fontId="66" fillId="35" borderId="0" xfId="0" applyNumberFormat="1" applyFont="1" applyFill="1"/>
    <xf numFmtId="38" fontId="18" fillId="0" borderId="134" xfId="0" applyNumberFormat="1" applyFont="1" applyBorder="1" applyAlignment="1">
      <alignment horizontal="center"/>
    </xf>
    <xf numFmtId="38" fontId="18" fillId="0" borderId="135" xfId="0" applyNumberFormat="1" applyFont="1" applyBorder="1" applyAlignment="1">
      <alignment horizontal="center"/>
    </xf>
    <xf numFmtId="38" fontId="18" fillId="0" borderId="136" xfId="0" applyNumberFormat="1" applyFont="1" applyBorder="1" applyAlignment="1">
      <alignment horizontal="center"/>
    </xf>
    <xf numFmtId="38" fontId="18" fillId="0" borderId="137" xfId="0" applyNumberFormat="1" applyFont="1" applyBorder="1" applyAlignment="1">
      <alignment horizontal="center"/>
    </xf>
    <xf numFmtId="38" fontId="13" fillId="0" borderId="59" xfId="0" applyNumberFormat="1" applyFont="1" applyBorder="1" applyAlignment="1">
      <alignment horizontal="center"/>
    </xf>
    <xf numFmtId="38" fontId="18" fillId="0" borderId="138" xfId="0" applyNumberFormat="1" applyFont="1" applyBorder="1" applyAlignment="1">
      <alignment horizontal="center"/>
    </xf>
    <xf numFmtId="0" fontId="12" fillId="30" borderId="17" xfId="0" applyFont="1" applyFill="1" applyBorder="1"/>
    <xf numFmtId="38" fontId="33" fillId="30" borderId="16" xfId="0" applyNumberFormat="1" applyFont="1" applyFill="1" applyBorder="1" applyAlignment="1">
      <alignment horizontal="center"/>
    </xf>
    <xf numFmtId="38" fontId="33" fillId="30" borderId="88" xfId="0" applyNumberFormat="1" applyFont="1" applyFill="1" applyBorder="1" applyAlignment="1">
      <alignment horizontal="center"/>
    </xf>
    <xf numFmtId="38" fontId="30" fillId="34" borderId="21" xfId="0" applyNumberFormat="1" applyFont="1" applyFill="1" applyBorder="1" applyAlignment="1">
      <alignment horizontal="center"/>
    </xf>
    <xf numFmtId="38" fontId="30" fillId="34" borderId="16" xfId="0" applyNumberFormat="1" applyFont="1" applyFill="1" applyBorder="1" applyAlignment="1">
      <alignment horizontal="center"/>
    </xf>
    <xf numFmtId="38" fontId="30" fillId="30" borderId="16" xfId="0" applyNumberFormat="1" applyFont="1" applyFill="1" applyBorder="1" applyAlignment="1">
      <alignment horizontal="center"/>
    </xf>
    <xf numFmtId="38" fontId="30" fillId="31" borderId="16" xfId="0" applyNumberFormat="1" applyFont="1" applyFill="1" applyBorder="1" applyAlignment="1">
      <alignment horizontal="center"/>
    </xf>
    <xf numFmtId="38" fontId="30" fillId="31" borderId="86" xfId="0" applyNumberFormat="1" applyFont="1" applyFill="1" applyBorder="1" applyAlignment="1">
      <alignment horizontal="center"/>
    </xf>
    <xf numFmtId="0" fontId="51" fillId="0" borderId="49" xfId="0" applyFont="1" applyFill="1" applyBorder="1"/>
    <xf numFmtId="38" fontId="33" fillId="0" borderId="0" xfId="0" applyNumberFormat="1" applyFont="1" applyFill="1" applyBorder="1" applyAlignment="1">
      <alignment horizontal="center"/>
    </xf>
    <xf numFmtId="38" fontId="30" fillId="0" borderId="49" xfId="0" applyNumberFormat="1" applyFont="1" applyFill="1" applyBorder="1" applyAlignment="1">
      <alignment horizontal="center"/>
    </xf>
    <xf numFmtId="38" fontId="18" fillId="0" borderId="139" xfId="0" applyNumberFormat="1" applyFont="1" applyBorder="1" applyAlignment="1">
      <alignment horizontal="center"/>
    </xf>
    <xf numFmtId="38" fontId="18" fillId="0" borderId="140" xfId="0" applyNumberFormat="1" applyFont="1" applyBorder="1" applyAlignment="1">
      <alignment horizontal="center"/>
    </xf>
    <xf numFmtId="38" fontId="18" fillId="0" borderId="133" xfId="0" applyNumberFormat="1" applyFont="1" applyBorder="1" applyAlignment="1">
      <alignment horizontal="center"/>
    </xf>
    <xf numFmtId="38" fontId="18" fillId="0" borderId="90" xfId="0" applyNumberFormat="1" applyFont="1" applyBorder="1" applyAlignment="1">
      <alignment horizontal="center"/>
    </xf>
    <xf numFmtId="38" fontId="18" fillId="0" borderId="141" xfId="0" applyNumberFormat="1" applyFont="1" applyBorder="1" applyAlignment="1">
      <alignment horizontal="center"/>
    </xf>
    <xf numFmtId="38" fontId="18" fillId="0" borderId="132" xfId="0" applyNumberFormat="1" applyFont="1" applyBorder="1" applyAlignment="1">
      <alignment horizontal="center"/>
    </xf>
    <xf numFmtId="38" fontId="18" fillId="0" borderId="99" xfId="0" applyNumberFormat="1" applyFont="1" applyBorder="1" applyAlignment="1">
      <alignment horizontal="center"/>
    </xf>
    <xf numFmtId="38" fontId="18" fillId="0" borderId="142" xfId="0" applyNumberFormat="1" applyFont="1" applyBorder="1" applyAlignment="1">
      <alignment horizontal="center"/>
    </xf>
    <xf numFmtId="38" fontId="18" fillId="0" borderId="143" xfId="0" applyNumberFormat="1" applyFont="1" applyBorder="1" applyAlignment="1">
      <alignment horizontal="center"/>
    </xf>
    <xf numFmtId="38" fontId="23" fillId="34" borderId="144" xfId="0" applyNumberFormat="1" applyFont="1" applyFill="1" applyBorder="1" applyAlignment="1">
      <alignment horizontal="center"/>
    </xf>
    <xf numFmtId="38" fontId="18" fillId="0" borderId="37" xfId="0" applyNumberFormat="1" applyFont="1" applyBorder="1" applyAlignment="1">
      <alignment horizontal="center"/>
    </xf>
    <xf numFmtId="38" fontId="15" fillId="34" borderId="145" xfId="0" applyNumberFormat="1" applyFont="1" applyFill="1" applyBorder="1" applyAlignment="1">
      <alignment horizontal="center"/>
    </xf>
    <xf numFmtId="38" fontId="18" fillId="0" borderId="146" xfId="0" applyNumberFormat="1" applyFont="1" applyBorder="1" applyAlignment="1">
      <alignment horizontal="center"/>
    </xf>
    <xf numFmtId="38" fontId="18" fillId="0" borderId="147" xfId="0" applyNumberFormat="1" applyFont="1" applyBorder="1" applyAlignment="1">
      <alignment horizontal="center"/>
    </xf>
    <xf numFmtId="38" fontId="18" fillId="0" borderId="148" xfId="0" applyNumberFormat="1" applyFont="1" applyBorder="1" applyAlignment="1">
      <alignment horizontal="center"/>
    </xf>
    <xf numFmtId="38" fontId="18" fillId="0" borderId="150" xfId="0" applyNumberFormat="1" applyFont="1" applyBorder="1" applyAlignment="1">
      <alignment horizontal="center"/>
    </xf>
    <xf numFmtId="38" fontId="15" fillId="34" borderId="151" xfId="0" applyNumberFormat="1" applyFont="1" applyFill="1" applyBorder="1" applyAlignment="1">
      <alignment horizontal="center"/>
    </xf>
    <xf numFmtId="38" fontId="15" fillId="34" borderId="144" xfId="0" applyNumberFormat="1" applyFont="1" applyFill="1" applyBorder="1" applyAlignment="1">
      <alignment horizontal="center"/>
    </xf>
    <xf numFmtId="38" fontId="18" fillId="0" borderId="153" xfId="0" applyNumberFormat="1" applyFont="1" applyBorder="1" applyAlignment="1">
      <alignment horizontal="center"/>
    </xf>
    <xf numFmtId="38" fontId="18" fillId="0" borderId="154" xfId="0" applyNumberFormat="1" applyFont="1" applyBorder="1" applyAlignment="1">
      <alignment horizontal="center"/>
    </xf>
    <xf numFmtId="38" fontId="18" fillId="0" borderId="152" xfId="0" applyNumberFormat="1" applyFont="1" applyBorder="1" applyAlignment="1">
      <alignment horizontal="center"/>
    </xf>
    <xf numFmtId="38" fontId="18" fillId="0" borderId="155" xfId="0" applyNumberFormat="1" applyFont="1" applyBorder="1" applyAlignment="1">
      <alignment horizontal="center"/>
    </xf>
    <xf numFmtId="38" fontId="18" fillId="0" borderId="156" xfId="0" applyNumberFormat="1" applyFont="1" applyBorder="1" applyAlignment="1">
      <alignment horizontal="center"/>
    </xf>
    <xf numFmtId="38" fontId="15" fillId="34" borderId="157" xfId="0" applyNumberFormat="1" applyFont="1" applyFill="1" applyBorder="1" applyAlignment="1">
      <alignment horizontal="center"/>
    </xf>
    <xf numFmtId="165" fontId="23" fillId="27" borderId="133" xfId="0" quotePrefix="1" applyNumberFormat="1" applyFont="1" applyFill="1" applyBorder="1" applyAlignment="1" applyProtection="1">
      <alignment horizontal="center"/>
    </xf>
    <xf numFmtId="165" fontId="23" fillId="27" borderId="57" xfId="0" quotePrefix="1" applyNumberFormat="1" applyFont="1" applyFill="1" applyBorder="1" applyAlignment="1" applyProtection="1">
      <alignment horizontal="center"/>
    </xf>
    <xf numFmtId="165" fontId="23" fillId="31" borderId="57" xfId="0" applyNumberFormat="1" applyFont="1" applyFill="1" applyBorder="1" applyAlignment="1" applyProtection="1">
      <alignment horizontal="center"/>
    </xf>
    <xf numFmtId="165" fontId="23" fillId="31" borderId="57" xfId="0" quotePrefix="1" applyNumberFormat="1" applyFont="1" applyFill="1" applyBorder="1" applyAlignment="1" applyProtection="1">
      <alignment horizontal="center"/>
    </xf>
    <xf numFmtId="165" fontId="23" fillId="38" borderId="57" xfId="0" quotePrefix="1" applyNumberFormat="1" applyFont="1" applyFill="1" applyBorder="1" applyAlignment="1" applyProtection="1">
      <alignment horizontal="center"/>
    </xf>
    <xf numFmtId="165" fontId="23" fillId="27" borderId="57" xfId="0" applyNumberFormat="1" applyFont="1" applyFill="1" applyBorder="1" applyAlignment="1" applyProtection="1">
      <alignment horizontal="center"/>
    </xf>
    <xf numFmtId="38" fontId="23" fillId="27" borderId="76" xfId="0" quotePrefix="1" applyNumberFormat="1" applyFont="1" applyFill="1" applyBorder="1" applyAlignment="1" applyProtection="1">
      <alignment horizontal="center"/>
    </xf>
    <xf numFmtId="38" fontId="23" fillId="27" borderId="82" xfId="0" applyNumberFormat="1" applyFont="1" applyFill="1" applyBorder="1" applyAlignment="1" applyProtection="1">
      <alignment horizontal="center"/>
    </xf>
    <xf numFmtId="165" fontId="23" fillId="27" borderId="132" xfId="0" applyNumberFormat="1" applyFont="1" applyFill="1" applyBorder="1" applyAlignment="1" applyProtection="1">
      <alignment horizontal="center"/>
    </xf>
    <xf numFmtId="38" fontId="23" fillId="27" borderId="141" xfId="0" applyNumberFormat="1" applyFont="1" applyFill="1" applyBorder="1" applyAlignment="1" applyProtection="1">
      <alignment horizontal="center"/>
    </xf>
    <xf numFmtId="38" fontId="18" fillId="0" borderId="6" xfId="0" applyNumberFormat="1" applyFont="1" applyBorder="1" applyAlignment="1">
      <alignment horizontal="center"/>
    </xf>
    <xf numFmtId="38" fontId="18" fillId="0" borderId="50" xfId="0" applyNumberFormat="1" applyFont="1" applyBorder="1" applyAlignment="1">
      <alignment horizontal="center"/>
    </xf>
    <xf numFmtId="38" fontId="18" fillId="0" borderId="158" xfId="0" applyNumberFormat="1" applyFont="1" applyBorder="1" applyAlignment="1">
      <alignment horizontal="center"/>
    </xf>
    <xf numFmtId="38" fontId="18" fillId="0" borderId="98" xfId="0" applyNumberFormat="1" applyFont="1" applyBorder="1" applyAlignment="1">
      <alignment horizontal="center"/>
    </xf>
    <xf numFmtId="38" fontId="18" fillId="0" borderId="159" xfId="0" applyNumberFormat="1" applyFont="1" applyBorder="1" applyAlignment="1">
      <alignment horizontal="center"/>
    </xf>
    <xf numFmtId="38" fontId="15" fillId="34" borderId="5" xfId="0" applyNumberFormat="1" applyFont="1" applyFill="1" applyBorder="1" applyAlignment="1">
      <alignment horizontal="center"/>
    </xf>
    <xf numFmtId="165" fontId="23" fillId="27" borderId="133" xfId="0" applyNumberFormat="1" applyFont="1" applyFill="1" applyBorder="1" applyAlignment="1" applyProtection="1">
      <alignment horizontal="center"/>
    </xf>
    <xf numFmtId="38" fontId="47" fillId="0" borderId="130" xfId="0" applyNumberFormat="1" applyFont="1" applyFill="1" applyBorder="1" applyAlignment="1">
      <alignment horizontal="center"/>
    </xf>
    <xf numFmtId="38" fontId="13" fillId="0" borderId="72" xfId="0" applyNumberFormat="1" applyFont="1" applyFill="1" applyBorder="1" applyAlignment="1">
      <alignment horizontal="center"/>
    </xf>
    <xf numFmtId="38" fontId="13" fillId="0" borderId="73" xfId="0" applyNumberFormat="1" applyFont="1" applyFill="1" applyBorder="1" applyAlignment="1">
      <alignment horizontal="center"/>
    </xf>
    <xf numFmtId="38" fontId="13" fillId="0" borderId="74" xfId="0" applyNumberFormat="1" applyFont="1" applyFill="1" applyBorder="1" applyAlignment="1">
      <alignment horizontal="center"/>
    </xf>
    <xf numFmtId="38" fontId="13" fillId="0" borderId="57" xfId="0" applyNumberFormat="1" applyFont="1" applyFill="1" applyBorder="1" applyAlignment="1">
      <alignment horizontal="center"/>
    </xf>
    <xf numFmtId="38" fontId="13" fillId="0" borderId="132" xfId="0" applyNumberFormat="1" applyFont="1" applyFill="1" applyBorder="1" applyAlignment="1">
      <alignment horizontal="center"/>
    </xf>
    <xf numFmtId="38" fontId="13" fillId="0" borderId="148" xfId="0" applyNumberFormat="1" applyFont="1" applyFill="1" applyBorder="1" applyAlignment="1">
      <alignment horizontal="center"/>
    </xf>
    <xf numFmtId="38" fontId="13" fillId="0" borderId="133" xfId="0" applyNumberFormat="1" applyFont="1" applyFill="1" applyBorder="1" applyAlignment="1">
      <alignment horizontal="center"/>
    </xf>
    <xf numFmtId="38" fontId="13" fillId="0" borderId="152" xfId="0" applyNumberFormat="1" applyFont="1" applyFill="1" applyBorder="1" applyAlignment="1">
      <alignment horizontal="center"/>
    </xf>
    <xf numFmtId="38" fontId="13" fillId="0" borderId="158" xfId="0" applyNumberFormat="1" applyFont="1" applyFill="1" applyBorder="1" applyAlignment="1">
      <alignment horizontal="center"/>
    </xf>
    <xf numFmtId="38" fontId="13" fillId="0" borderId="76" xfId="0" applyNumberFormat="1" applyFont="1" applyFill="1" applyBorder="1" applyAlignment="1">
      <alignment horizontal="center"/>
    </xf>
    <xf numFmtId="165" fontId="23" fillId="31" borderId="90" xfId="0" quotePrefix="1" applyNumberFormat="1" applyFont="1" applyFill="1" applyBorder="1" applyAlignment="1" applyProtection="1">
      <alignment horizontal="center"/>
    </xf>
    <xf numFmtId="38" fontId="23" fillId="31" borderId="141" xfId="0" applyNumberFormat="1" applyFont="1" applyFill="1" applyBorder="1" applyAlignment="1" applyProtection="1">
      <alignment horizontal="center"/>
    </xf>
    <xf numFmtId="38" fontId="13" fillId="0" borderId="75" xfId="0" applyNumberFormat="1" applyFont="1" applyFill="1" applyBorder="1" applyAlignment="1">
      <alignment horizontal="center"/>
    </xf>
    <xf numFmtId="166" fontId="15" fillId="0" borderId="0" xfId="0" applyNumberFormat="1" applyFont="1" applyFill="1"/>
    <xf numFmtId="166" fontId="15" fillId="40" borderId="0" xfId="0" applyNumberFormat="1" applyFont="1" applyFill="1"/>
    <xf numFmtId="38" fontId="18" fillId="40" borderId="0" xfId="0" applyNumberFormat="1" applyFont="1" applyFill="1"/>
    <xf numFmtId="166" fontId="29" fillId="40" borderId="0" xfId="0" applyNumberFormat="1" applyFont="1" applyFill="1"/>
    <xf numFmtId="166" fontId="23" fillId="40" borderId="0" xfId="0" applyNumberFormat="1" applyFont="1" applyFill="1"/>
    <xf numFmtId="165" fontId="23" fillId="27" borderId="10" xfId="0" applyNumberFormat="1" applyFont="1" applyFill="1" applyBorder="1" applyAlignment="1" applyProtection="1">
      <alignment horizontal="center"/>
      <protection locked="0"/>
    </xf>
    <xf numFmtId="38" fontId="23" fillId="27" borderId="56" xfId="0" applyNumberFormat="1" applyFont="1" applyFill="1" applyBorder="1" applyAlignment="1" applyProtection="1">
      <alignment horizontal="center"/>
      <protection locked="0"/>
    </xf>
    <xf numFmtId="38" fontId="23" fillId="27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76" fontId="83" fillId="0" borderId="141" xfId="0" applyNumberFormat="1" applyFont="1" applyBorder="1" applyAlignment="1" applyProtection="1">
      <alignment horizontal="center"/>
    </xf>
    <xf numFmtId="176" fontId="24" fillId="0" borderId="141" xfId="0" applyNumberFormat="1" applyFont="1" applyBorder="1" applyAlignment="1" applyProtection="1">
      <alignment horizontal="center"/>
    </xf>
    <xf numFmtId="38" fontId="34" fillId="30" borderId="159" xfId="0" quotePrefix="1" applyNumberFormat="1" applyFont="1" applyFill="1" applyBorder="1" applyAlignment="1">
      <alignment horizontal="center"/>
    </xf>
    <xf numFmtId="166" fontId="17" fillId="32" borderId="6" xfId="0" applyNumberFormat="1" applyFont="1" applyFill="1" applyBorder="1" applyAlignment="1">
      <alignment horizontal="center"/>
    </xf>
    <xf numFmtId="0" fontId="24" fillId="0" borderId="0" xfId="317" applyFont="1" applyAlignment="1">
      <alignment horizontal="center"/>
    </xf>
    <xf numFmtId="0" fontId="56" fillId="0" borderId="0" xfId="317" quotePrefix="1" applyFont="1" applyFill="1" applyAlignment="1">
      <alignment horizontal="center"/>
    </xf>
    <xf numFmtId="0" fontId="23" fillId="27" borderId="17" xfId="0" applyFont="1" applyFill="1" applyBorder="1" applyAlignment="1">
      <alignment horizontal="center"/>
    </xf>
    <xf numFmtId="0" fontId="23" fillId="27" borderId="29" xfId="0" applyFont="1" applyFill="1" applyBorder="1" applyAlignment="1">
      <alignment horizontal="center"/>
    </xf>
    <xf numFmtId="0" fontId="23" fillId="27" borderId="111" xfId="0" applyFont="1" applyFill="1" applyBorder="1" applyAlignment="1">
      <alignment horizontal="center"/>
    </xf>
    <xf numFmtId="0" fontId="23" fillId="27" borderId="21" xfId="0" applyFont="1" applyFill="1" applyBorder="1" applyAlignment="1">
      <alignment horizontal="center"/>
    </xf>
    <xf numFmtId="0" fontId="17" fillId="27" borderId="35" xfId="0" applyFont="1" applyFill="1" applyBorder="1" applyAlignment="1">
      <alignment horizontal="center"/>
    </xf>
    <xf numFmtId="0" fontId="17" fillId="27" borderId="0" xfId="0" applyFont="1" applyFill="1" applyBorder="1" applyAlignment="1">
      <alignment horizontal="center"/>
    </xf>
    <xf numFmtId="0" fontId="17" fillId="27" borderId="34" xfId="0" applyFont="1" applyFill="1" applyBorder="1" applyAlignment="1">
      <alignment horizontal="center"/>
    </xf>
    <xf numFmtId="0" fontId="17" fillId="27" borderId="16" xfId="0" applyFont="1" applyFill="1" applyBorder="1" applyAlignment="1">
      <alignment horizontal="center"/>
    </xf>
    <xf numFmtId="38" fontId="24" fillId="0" borderId="0" xfId="317" applyNumberFormat="1" applyFont="1" applyAlignment="1">
      <alignment horizontal="center"/>
    </xf>
    <xf numFmtId="49" fontId="17" fillId="27" borderId="34" xfId="0" applyNumberFormat="1" applyFont="1" applyFill="1" applyBorder="1" applyAlignment="1">
      <alignment horizontal="center"/>
    </xf>
    <xf numFmtId="0" fontId="23" fillId="27" borderId="34" xfId="0" quotePrefix="1" applyFont="1" applyFill="1" applyBorder="1" applyAlignment="1">
      <alignment horizontal="center"/>
    </xf>
    <xf numFmtId="0" fontId="23" fillId="27" borderId="35" xfId="0" quotePrefix="1" applyFont="1" applyFill="1" applyBorder="1" applyAlignment="1">
      <alignment horizontal="center"/>
    </xf>
    <xf numFmtId="166" fontId="18" fillId="30" borderId="34" xfId="0" quotePrefix="1" applyNumberFormat="1" applyFont="1" applyFill="1" applyBorder="1" applyAlignment="1">
      <alignment horizontal="center"/>
    </xf>
    <xf numFmtId="166" fontId="18" fillId="30" borderId="35" xfId="0" quotePrefix="1" applyNumberFormat="1" applyFont="1" applyFill="1" applyBorder="1" applyAlignment="1">
      <alignment horizontal="center"/>
    </xf>
    <xf numFmtId="166" fontId="17" fillId="32" borderId="153" xfId="0" applyNumberFormat="1" applyFont="1" applyFill="1" applyBorder="1" applyAlignment="1">
      <alignment horizontal="center"/>
    </xf>
    <xf numFmtId="166" fontId="17" fillId="32" borderId="146" xfId="0" applyNumberFormat="1" applyFont="1" applyFill="1" applyBorder="1" applyAlignment="1">
      <alignment horizontal="center"/>
    </xf>
    <xf numFmtId="0" fontId="23" fillId="27" borderId="16" xfId="0" quotePrefix="1" applyFont="1" applyFill="1" applyBorder="1" applyAlignment="1">
      <alignment horizontal="center"/>
    </xf>
    <xf numFmtId="166" fontId="18" fillId="30" borderId="16" xfId="0" quotePrefix="1" applyNumberFormat="1" applyFont="1" applyFill="1" applyBorder="1" applyAlignment="1">
      <alignment horizontal="center"/>
    </xf>
    <xf numFmtId="166" fontId="17" fillId="32" borderId="94" xfId="0" applyNumberFormat="1" applyFont="1" applyFill="1" applyBorder="1" applyAlignment="1">
      <alignment horizontal="center"/>
    </xf>
    <xf numFmtId="166" fontId="17" fillId="0" borderId="49" xfId="0" applyNumberFormat="1" applyFont="1" applyFill="1" applyBorder="1" applyAlignment="1">
      <alignment horizontal="center"/>
    </xf>
    <xf numFmtId="38" fontId="34" fillId="0" borderId="16" xfId="0" quotePrefix="1" applyNumberFormat="1" applyFont="1" applyFill="1" applyBorder="1" applyAlignment="1">
      <alignment horizontal="center"/>
    </xf>
    <xf numFmtId="3" fontId="17" fillId="37" borderId="0" xfId="0" applyNumberFormat="1" applyFont="1" applyFill="1"/>
    <xf numFmtId="3" fontId="33" fillId="37" borderId="0" xfId="0" applyNumberFormat="1" applyFont="1" applyFill="1"/>
    <xf numFmtId="3" fontId="23" fillId="37" borderId="0" xfId="0" applyNumberFormat="1" applyFont="1" applyFill="1"/>
    <xf numFmtId="38" fontId="67" fillId="31" borderId="0" xfId="0" applyNumberFormat="1" applyFont="1" applyFill="1" applyAlignment="1">
      <alignment horizontal="center"/>
    </xf>
    <xf numFmtId="9" fontId="18" fillId="30" borderId="0" xfId="0" applyNumberFormat="1" applyFont="1" applyFill="1"/>
    <xf numFmtId="38" fontId="15" fillId="0" borderId="49" xfId="0" applyNumberFormat="1" applyFont="1" applyBorder="1"/>
    <xf numFmtId="38" fontId="18" fillId="0" borderId="161" xfId="0" applyNumberFormat="1" applyFont="1" applyBorder="1" applyAlignment="1">
      <alignment horizontal="center"/>
    </xf>
    <xf numFmtId="38" fontId="18" fillId="0" borderId="162" xfId="0" applyNumberFormat="1" applyFont="1" applyBorder="1" applyAlignment="1">
      <alignment horizontal="center"/>
    </xf>
    <xf numFmtId="38" fontId="18" fillId="0" borderId="163" xfId="0" applyNumberFormat="1" applyFont="1" applyBorder="1" applyAlignment="1">
      <alignment horizontal="center"/>
    </xf>
    <xf numFmtId="38" fontId="13" fillId="0" borderId="164" xfId="0" applyNumberFormat="1" applyFont="1" applyBorder="1" applyAlignment="1">
      <alignment horizontal="center"/>
    </xf>
    <xf numFmtId="38" fontId="18" fillId="0" borderId="165" xfId="0" applyNumberFormat="1" applyFont="1" applyBorder="1" applyAlignment="1">
      <alignment horizontal="center"/>
    </xf>
    <xf numFmtId="38" fontId="18" fillId="0" borderId="166" xfId="0" applyNumberFormat="1" applyFont="1" applyBorder="1" applyAlignment="1">
      <alignment horizontal="center"/>
    </xf>
    <xf numFmtId="38" fontId="18" fillId="0" borderId="26" xfId="0" applyNumberFormat="1" applyFont="1" applyBorder="1" applyAlignment="1">
      <alignment horizontal="center"/>
    </xf>
    <xf numFmtId="38" fontId="18" fillId="0" borderId="164" xfId="0" applyNumberFormat="1" applyFont="1" applyBorder="1" applyAlignment="1">
      <alignment horizontal="center"/>
    </xf>
    <xf numFmtId="38" fontId="18" fillId="0" borderId="160" xfId="0" applyNumberFormat="1" applyFont="1" applyBorder="1" applyAlignment="1">
      <alignment horizontal="center"/>
    </xf>
    <xf numFmtId="38" fontId="18" fillId="0" borderId="27" xfId="0" applyNumberFormat="1" applyFont="1" applyBorder="1" applyAlignment="1">
      <alignment horizontal="center"/>
    </xf>
    <xf numFmtId="38" fontId="18" fillId="0" borderId="167" xfId="0" applyNumberFormat="1" applyFont="1" applyBorder="1" applyAlignment="1">
      <alignment horizontal="center"/>
    </xf>
    <xf numFmtId="38" fontId="52" fillId="0" borderId="0" xfId="0" applyNumberFormat="1" applyFont="1" applyAlignment="1">
      <alignment horizontal="center"/>
    </xf>
    <xf numFmtId="38" fontId="34" fillId="30" borderId="169" xfId="0" quotePrefix="1" applyNumberFormat="1" applyFont="1" applyFill="1" applyBorder="1" applyAlignment="1">
      <alignment horizontal="center"/>
    </xf>
    <xf numFmtId="38" fontId="34" fillId="30" borderId="170" xfId="0" quotePrefix="1" applyNumberFormat="1" applyFont="1" applyFill="1" applyBorder="1" applyAlignment="1">
      <alignment horizontal="center"/>
    </xf>
    <xf numFmtId="38" fontId="23" fillId="25" borderId="171" xfId="0" applyNumberFormat="1" applyFont="1" applyFill="1" applyBorder="1" applyAlignment="1">
      <alignment horizontal="center"/>
    </xf>
    <xf numFmtId="38" fontId="23" fillId="25" borderId="170" xfId="0" applyNumberFormat="1" applyFont="1" applyFill="1" applyBorder="1" applyAlignment="1">
      <alignment horizontal="center"/>
    </xf>
    <xf numFmtId="38" fontId="29" fillId="32" borderId="172" xfId="0" applyNumberFormat="1" applyFont="1" applyFill="1" applyBorder="1" applyAlignment="1">
      <alignment horizontal="center"/>
    </xf>
    <xf numFmtId="38" fontId="31" fillId="0" borderId="170" xfId="0" applyNumberFormat="1" applyFont="1" applyFill="1" applyBorder="1" applyAlignment="1">
      <alignment horizontal="center"/>
    </xf>
    <xf numFmtId="38" fontId="27" fillId="26" borderId="173" xfId="0" applyNumberFormat="1" applyFont="1" applyFill="1" applyBorder="1" applyAlignment="1">
      <alignment horizontal="center"/>
    </xf>
    <xf numFmtId="165" fontId="23" fillId="27" borderId="171" xfId="0" quotePrefix="1" applyNumberFormat="1" applyFont="1" applyFill="1" applyBorder="1" applyAlignment="1">
      <alignment horizontal="center"/>
    </xf>
    <xf numFmtId="168" fontId="23" fillId="27" borderId="170" xfId="0" quotePrefix="1" applyNumberFormat="1" applyFont="1" applyFill="1" applyBorder="1" applyAlignment="1">
      <alignment horizontal="center"/>
    </xf>
    <xf numFmtId="38" fontId="23" fillId="27" borderId="170" xfId="0" applyNumberFormat="1" applyFont="1" applyFill="1" applyBorder="1" applyAlignment="1">
      <alignment horizontal="center"/>
    </xf>
    <xf numFmtId="49" fontId="26" fillId="0" borderId="0" xfId="0" applyNumberFormat="1" applyFont="1" applyFill="1" applyBorder="1" applyAlignment="1">
      <alignment horizontal="left"/>
    </xf>
    <xf numFmtId="166" fontId="41" fillId="0" borderId="0" xfId="0" applyNumberFormat="1" applyFont="1" applyFill="1" applyBorder="1" applyAlignment="1">
      <alignment horizontal="left"/>
    </xf>
    <xf numFmtId="0" fontId="12" fillId="0" borderId="52" xfId="0" applyFont="1" applyFill="1" applyBorder="1"/>
    <xf numFmtId="38" fontId="51" fillId="30" borderId="0" xfId="0" applyNumberFormat="1" applyFont="1" applyFill="1"/>
    <xf numFmtId="38" fontId="30" fillId="0" borderId="85" xfId="0" applyNumberFormat="1" applyFont="1" applyFill="1" applyBorder="1" applyAlignment="1">
      <alignment horizontal="center"/>
    </xf>
    <xf numFmtId="38" fontId="30" fillId="0" borderId="87" xfId="0" applyNumberFormat="1" applyFont="1" applyFill="1" applyBorder="1" applyAlignment="1">
      <alignment horizontal="center"/>
    </xf>
    <xf numFmtId="0" fontId="133" fillId="0" borderId="0" xfId="0" applyFont="1"/>
    <xf numFmtId="1" fontId="133" fillId="0" borderId="0" xfId="0" applyNumberFormat="1" applyFont="1"/>
    <xf numFmtId="38" fontId="12" fillId="34" borderId="49" xfId="0" applyNumberFormat="1" applyFont="1" applyFill="1" applyBorder="1"/>
    <xf numFmtId="38" fontId="29" fillId="0" borderId="85" xfId="0" applyNumberFormat="1" applyFont="1" applyFill="1" applyBorder="1" applyAlignment="1">
      <alignment horizontal="center"/>
    </xf>
    <xf numFmtId="38" fontId="27" fillId="26" borderId="98" xfId="0" applyNumberFormat="1" applyFont="1" applyFill="1" applyBorder="1" applyAlignment="1">
      <alignment horizontal="center"/>
    </xf>
    <xf numFmtId="38" fontId="27" fillId="26" borderId="174" xfId="0" applyNumberFormat="1" applyFont="1" applyFill="1" applyBorder="1" applyAlignment="1">
      <alignment horizontal="center"/>
    </xf>
    <xf numFmtId="38" fontId="27" fillId="26" borderId="175" xfId="0" applyNumberFormat="1" applyFont="1" applyFill="1" applyBorder="1" applyAlignment="1">
      <alignment horizontal="center"/>
    </xf>
    <xf numFmtId="38" fontId="33" fillId="32" borderId="36" xfId="0" applyNumberFormat="1" applyFont="1" applyFill="1" applyBorder="1" applyAlignment="1">
      <alignment horizontal="center"/>
    </xf>
    <xf numFmtId="0" fontId="0" fillId="43" borderId="0" xfId="0" applyFill="1"/>
    <xf numFmtId="0" fontId="0" fillId="0" borderId="0" xfId="0" applyBorder="1"/>
    <xf numFmtId="176" fontId="83" fillId="0" borderId="0" xfId="0" applyNumberFormat="1" applyFont="1" applyBorder="1" applyAlignment="1" applyProtection="1">
      <alignment horizontal="center"/>
    </xf>
    <xf numFmtId="176" fontId="24" fillId="0" borderId="0" xfId="0" applyNumberFormat="1" applyFont="1" applyBorder="1" applyAlignment="1" applyProtection="1">
      <alignment horizontal="center"/>
    </xf>
    <xf numFmtId="166" fontId="18" fillId="0" borderId="0" xfId="0" applyNumberFormat="1" applyFont="1" applyBorder="1"/>
    <xf numFmtId="38" fontId="23" fillId="25" borderId="22" xfId="0" applyNumberFormat="1" applyFont="1" applyFill="1" applyBorder="1" applyAlignment="1">
      <alignment horizontal="center"/>
    </xf>
    <xf numFmtId="165" fontId="23" fillId="27" borderId="128" xfId="0" quotePrefix="1" applyNumberFormat="1" applyFont="1" applyFill="1" applyBorder="1" applyAlignment="1">
      <alignment horizontal="center"/>
    </xf>
    <xf numFmtId="38" fontId="23" fillId="27" borderId="32" xfId="0" applyNumberFormat="1" applyFont="1" applyFill="1" applyBorder="1" applyAlignment="1">
      <alignment horizontal="center"/>
    </xf>
    <xf numFmtId="38" fontId="0" fillId="0" borderId="69" xfId="0" applyNumberFormat="1" applyBorder="1" applyAlignment="1">
      <alignment horizontal="center"/>
    </xf>
    <xf numFmtId="166" fontId="18" fillId="0" borderId="54" xfId="0" applyNumberFormat="1" applyFont="1" applyFill="1" applyBorder="1" applyAlignment="1">
      <alignment horizontal="center"/>
    </xf>
    <xf numFmtId="166" fontId="18" fillId="0" borderId="17" xfId="0" applyNumberFormat="1" applyFont="1" applyFill="1" applyBorder="1" applyAlignment="1">
      <alignment horizontal="center"/>
    </xf>
    <xf numFmtId="38" fontId="18" fillId="0" borderId="113" xfId="0" applyNumberFormat="1" applyFont="1" applyFill="1" applyBorder="1" applyAlignment="1">
      <alignment horizontal="center"/>
    </xf>
    <xf numFmtId="38" fontId="18" fillId="0" borderId="44" xfId="0" applyNumberFormat="1" applyFont="1" applyFill="1" applyBorder="1" applyAlignment="1">
      <alignment horizontal="center"/>
    </xf>
    <xf numFmtId="38" fontId="18" fillId="0" borderId="45" xfId="0" applyNumberFormat="1" applyFont="1" applyFill="1" applyBorder="1" applyAlignment="1">
      <alignment horizontal="center"/>
    </xf>
    <xf numFmtId="38" fontId="13" fillId="0" borderId="10" xfId="0" applyNumberFormat="1" applyFont="1" applyFill="1" applyBorder="1" applyAlignment="1">
      <alignment horizontal="center"/>
    </xf>
    <xf numFmtId="38" fontId="18" fillId="0" borderId="90" xfId="0" applyNumberFormat="1" applyFont="1" applyFill="1" applyBorder="1" applyAlignment="1">
      <alignment horizontal="center"/>
    </xf>
    <xf numFmtId="38" fontId="18" fillId="0" borderId="47" xfId="0" applyNumberFormat="1" applyFont="1" applyFill="1" applyBorder="1" applyAlignment="1">
      <alignment horizontal="center"/>
    </xf>
    <xf numFmtId="38" fontId="18" fillId="0" borderId="42" xfId="0" applyNumberFormat="1" applyFont="1" applyFill="1" applyBorder="1" applyAlignment="1">
      <alignment horizontal="center"/>
    </xf>
    <xf numFmtId="38" fontId="18" fillId="0" borderId="10" xfId="0" applyNumberFormat="1" applyFont="1" applyFill="1" applyBorder="1" applyAlignment="1">
      <alignment horizontal="center"/>
    </xf>
    <xf numFmtId="38" fontId="18" fillId="0" borderId="153" xfId="0" applyNumberFormat="1" applyFont="1" applyFill="1" applyBorder="1" applyAlignment="1">
      <alignment horizontal="center"/>
    </xf>
    <xf numFmtId="38" fontId="18" fillId="0" borderId="6" xfId="0" applyNumberFormat="1" applyFont="1" applyFill="1" applyBorder="1" applyAlignment="1">
      <alignment horizontal="center"/>
    </xf>
    <xf numFmtId="38" fontId="18" fillId="0" borderId="48" xfId="0" applyNumberFormat="1" applyFont="1" applyFill="1" applyBorder="1" applyAlignment="1">
      <alignment horizontal="center"/>
    </xf>
    <xf numFmtId="38" fontId="18" fillId="0" borderId="83" xfId="0" applyNumberFormat="1" applyFont="1" applyFill="1" applyBorder="1" applyAlignment="1">
      <alignment horizontal="center"/>
    </xf>
    <xf numFmtId="38" fontId="18" fillId="0" borderId="78" xfId="0" applyNumberFormat="1" applyFont="1" applyFill="1" applyBorder="1" applyAlignment="1">
      <alignment horizontal="center"/>
    </xf>
    <xf numFmtId="38" fontId="18" fillId="0" borderId="79" xfId="0" applyNumberFormat="1" applyFont="1" applyFill="1" applyBorder="1" applyAlignment="1">
      <alignment horizontal="center"/>
    </xf>
    <xf numFmtId="38" fontId="18" fillId="0" borderId="80" xfId="0" applyNumberFormat="1" applyFont="1" applyFill="1" applyBorder="1" applyAlignment="1">
      <alignment horizontal="center"/>
    </xf>
    <xf numFmtId="38" fontId="13" fillId="0" borderId="56" xfId="0" applyNumberFormat="1" applyFont="1" applyFill="1" applyBorder="1" applyAlignment="1">
      <alignment horizontal="center"/>
    </xf>
    <xf numFmtId="38" fontId="18" fillId="0" borderId="141" xfId="0" applyNumberFormat="1" applyFont="1" applyFill="1" applyBorder="1" applyAlignment="1">
      <alignment horizontal="center"/>
    </xf>
    <xf numFmtId="38" fontId="18" fillId="0" borderId="81" xfId="0" applyNumberFormat="1" applyFont="1" applyFill="1" applyBorder="1" applyAlignment="1">
      <alignment horizontal="center"/>
    </xf>
    <xf numFmtId="38" fontId="18" fillId="0" borderId="53" xfId="0" applyNumberFormat="1" applyFont="1" applyFill="1" applyBorder="1" applyAlignment="1">
      <alignment horizontal="center"/>
    </xf>
    <xf numFmtId="38" fontId="18" fillId="0" borderId="56" xfId="0" applyNumberFormat="1" applyFont="1" applyFill="1" applyBorder="1" applyAlignment="1">
      <alignment horizontal="center"/>
    </xf>
    <xf numFmtId="38" fontId="18" fillId="0" borderId="154" xfId="0" applyNumberFormat="1" applyFont="1" applyFill="1" applyBorder="1" applyAlignment="1">
      <alignment horizontal="center"/>
    </xf>
    <xf numFmtId="38" fontId="18" fillId="0" borderId="82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7" fontId="15" fillId="0" borderId="0" xfId="0" applyNumberFormat="1" applyFont="1" applyFill="1" applyBorder="1" applyAlignment="1"/>
    <xf numFmtId="0" fontId="0" fillId="0" borderId="0" xfId="0" applyFont="1" applyFill="1" applyBorder="1" applyAlignment="1"/>
    <xf numFmtId="38" fontId="51" fillId="32" borderId="18" xfId="0" applyNumberFormat="1" applyFont="1" applyFill="1" applyBorder="1"/>
    <xf numFmtId="165" fontId="23" fillId="27" borderId="176" xfId="0" quotePrefix="1" applyNumberFormat="1" applyFont="1" applyFill="1" applyBorder="1" applyAlignment="1">
      <alignment horizontal="center"/>
    </xf>
    <xf numFmtId="38" fontId="34" fillId="30" borderId="177" xfId="0" quotePrefix="1" applyNumberFormat="1" applyFont="1" applyFill="1" applyBorder="1" applyAlignment="1">
      <alignment horizontal="center"/>
    </xf>
    <xf numFmtId="38" fontId="29" fillId="32" borderId="178" xfId="0" applyNumberFormat="1" applyFont="1" applyFill="1" applyBorder="1" applyAlignment="1">
      <alignment horizontal="center"/>
    </xf>
    <xf numFmtId="38" fontId="31" fillId="0" borderId="177" xfId="0" applyNumberFormat="1" applyFont="1" applyFill="1" applyBorder="1" applyAlignment="1">
      <alignment horizontal="center"/>
    </xf>
    <xf numFmtId="38" fontId="27" fillId="26" borderId="179" xfId="0" applyNumberFormat="1" applyFont="1" applyFill="1" applyBorder="1" applyAlignment="1">
      <alignment horizontal="center"/>
    </xf>
    <xf numFmtId="9" fontId="51" fillId="30" borderId="0" xfId="0" applyNumberFormat="1" applyFont="1" applyFill="1"/>
    <xf numFmtId="38" fontId="69" fillId="0" borderId="0" xfId="0" applyNumberFormat="1" applyFont="1" applyAlignment="1">
      <alignment horizontal="center"/>
    </xf>
    <xf numFmtId="38" fontId="20" fillId="0" borderId="0" xfId="0" applyNumberFormat="1" applyFont="1" applyAlignment="1">
      <alignment horizontal="center"/>
    </xf>
    <xf numFmtId="168" fontId="23" fillId="27" borderId="177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166" fontId="24" fillId="0" borderId="0" xfId="0" applyNumberFormat="1" applyFont="1" applyBorder="1" applyAlignment="1">
      <alignment horizontal="left"/>
    </xf>
    <xf numFmtId="0" fontId="63" fillId="31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75" fontId="12" fillId="0" borderId="0" xfId="0" applyNumberFormat="1" applyFont="1" applyAlignment="1">
      <alignment horizontal="left"/>
    </xf>
    <xf numFmtId="0" fontId="24" fillId="31" borderId="0" xfId="0" applyFont="1" applyFill="1" applyAlignment="1">
      <alignment horizontal="left"/>
    </xf>
    <xf numFmtId="0" fontId="23" fillId="31" borderId="0" xfId="0" applyFont="1" applyFill="1" applyAlignment="1">
      <alignment horizontal="left"/>
    </xf>
    <xf numFmtId="0" fontId="18" fillId="32" borderId="0" xfId="0" applyFont="1" applyFill="1" applyAlignment="1">
      <alignment horizontal="left"/>
    </xf>
    <xf numFmtId="0" fontId="18" fillId="31" borderId="0" xfId="0" applyFont="1" applyFill="1" applyAlignment="1">
      <alignment horizontal="left"/>
    </xf>
    <xf numFmtId="166" fontId="32" fillId="42" borderId="0" xfId="0" applyNumberFormat="1" applyFont="1" applyFill="1"/>
    <xf numFmtId="168" fontId="18" fillId="42" borderId="0" xfId="0" applyNumberFormat="1" applyFont="1" applyFill="1" applyAlignment="1">
      <alignment horizontal="left"/>
    </xf>
    <xf numFmtId="181" fontId="24" fillId="0" borderId="0" xfId="0" applyNumberFormat="1" applyFont="1" applyFill="1" applyAlignment="1">
      <alignment horizontal="center"/>
    </xf>
    <xf numFmtId="166" fontId="29" fillId="42" borderId="49" xfId="0" applyNumberFormat="1" applyFont="1" applyFill="1" applyBorder="1" applyAlignment="1">
      <alignment horizontal="left"/>
    </xf>
    <xf numFmtId="166" fontId="29" fillId="42" borderId="0" xfId="0" applyNumberFormat="1" applyFont="1" applyFill="1" applyBorder="1" applyAlignment="1">
      <alignment horizontal="left"/>
    </xf>
    <xf numFmtId="38" fontId="34" fillId="42" borderId="0" xfId="0" applyNumberFormat="1" applyFont="1" applyFill="1" applyBorder="1" applyAlignment="1">
      <alignment horizontal="center"/>
    </xf>
    <xf numFmtId="166" fontId="31" fillId="42" borderId="0" xfId="0" applyNumberFormat="1" applyFont="1" applyFill="1"/>
    <xf numFmtId="166" fontId="18" fillId="42" borderId="0" xfId="0" applyNumberFormat="1" applyFont="1" applyFill="1" applyAlignment="1">
      <alignment horizontal="left"/>
    </xf>
    <xf numFmtId="38" fontId="18" fillId="42" borderId="0" xfId="0" applyNumberFormat="1" applyFont="1" applyFill="1" applyAlignment="1">
      <alignment horizontal="left"/>
    </xf>
    <xf numFmtId="166" fontId="24" fillId="42" borderId="0" xfId="0" applyNumberFormat="1" applyFont="1" applyFill="1"/>
    <xf numFmtId="49" fontId="25" fillId="32" borderId="28" xfId="0" applyNumberFormat="1" applyFont="1" applyFill="1" applyBorder="1" applyAlignment="1">
      <alignment horizontal="left"/>
    </xf>
    <xf numFmtId="49" fontId="25" fillId="32" borderId="54" xfId="0" applyNumberFormat="1" applyFont="1" applyFill="1" applyBorder="1" applyAlignment="1" applyProtection="1">
      <alignment horizontal="left"/>
    </xf>
    <xf numFmtId="49" fontId="26" fillId="32" borderId="181" xfId="0" applyNumberFormat="1" applyFont="1" applyFill="1" applyBorder="1" applyAlignment="1">
      <alignment horizontal="left"/>
    </xf>
    <xf numFmtId="49" fontId="26" fillId="44" borderId="18" xfId="0" applyNumberFormat="1" applyFont="1" applyFill="1" applyBorder="1" applyAlignment="1">
      <alignment horizontal="left"/>
    </xf>
    <xf numFmtId="49" fontId="26" fillId="44" borderId="49" xfId="0" applyNumberFormat="1" applyFont="1" applyFill="1" applyBorder="1" applyAlignment="1">
      <alignment horizontal="left"/>
    </xf>
    <xf numFmtId="166" fontId="12" fillId="0" borderId="121" xfId="0" applyNumberFormat="1" applyFont="1" applyFill="1" applyBorder="1"/>
    <xf numFmtId="0" fontId="12" fillId="0" borderId="121" xfId="0" applyFont="1" applyFill="1" applyBorder="1"/>
    <xf numFmtId="38" fontId="34" fillId="0" borderId="184" xfId="0" applyNumberFormat="1" applyFont="1" applyFill="1" applyBorder="1" applyAlignment="1">
      <alignment horizontal="center"/>
    </xf>
    <xf numFmtId="38" fontId="34" fillId="0" borderId="185" xfId="0" applyNumberFormat="1" applyFont="1" applyFill="1" applyBorder="1" applyAlignment="1">
      <alignment horizontal="center"/>
    </xf>
    <xf numFmtId="166" fontId="31" fillId="42" borderId="92" xfId="0" applyNumberFormat="1" applyFont="1" applyFill="1" applyBorder="1" applyAlignment="1">
      <alignment horizontal="left"/>
    </xf>
    <xf numFmtId="38" fontId="27" fillId="26" borderId="186" xfId="0" applyNumberFormat="1" applyFont="1" applyFill="1" applyBorder="1" applyAlignment="1">
      <alignment horizontal="center"/>
    </xf>
    <xf numFmtId="38" fontId="27" fillId="26" borderId="183" xfId="0" applyNumberFormat="1" applyFont="1" applyFill="1" applyBorder="1" applyAlignment="1">
      <alignment horizontal="center"/>
    </xf>
    <xf numFmtId="179" fontId="18" fillId="0" borderId="0" xfId="347" applyNumberFormat="1" applyFont="1" applyFill="1" applyBorder="1"/>
    <xf numFmtId="49" fontId="25" fillId="44" borderId="17" xfId="0" applyNumberFormat="1" applyFont="1" applyFill="1" applyBorder="1" applyAlignment="1">
      <alignment horizontal="left"/>
    </xf>
    <xf numFmtId="49" fontId="25" fillId="44" borderId="0" xfId="0" applyNumberFormat="1" applyFont="1" applyFill="1" applyBorder="1" applyAlignment="1">
      <alignment horizontal="left"/>
    </xf>
    <xf numFmtId="38" fontId="33" fillId="30" borderId="49" xfId="0" applyNumberFormat="1" applyFont="1" applyFill="1" applyBorder="1" applyAlignment="1">
      <alignment horizontal="center"/>
    </xf>
    <xf numFmtId="0" fontId="16" fillId="0" borderId="49" xfId="0" applyFont="1" applyFill="1" applyBorder="1"/>
    <xf numFmtId="38" fontId="12" fillId="0" borderId="49" xfId="0" applyNumberFormat="1" applyFont="1" applyFill="1" applyBorder="1"/>
    <xf numFmtId="166" fontId="17" fillId="43" borderId="0" xfId="0" applyNumberFormat="1" applyFont="1" applyFill="1"/>
    <xf numFmtId="0" fontId="141" fillId="0" borderId="0" xfId="0" applyFont="1" applyFill="1" applyBorder="1" applyAlignment="1">
      <alignment horizontal="center"/>
    </xf>
    <xf numFmtId="179" fontId="141" fillId="43" borderId="0" xfId="0" applyNumberFormat="1" applyFont="1" applyFill="1" applyBorder="1" applyAlignment="1">
      <alignment horizontal="center"/>
    </xf>
    <xf numFmtId="179" fontId="141" fillId="43" borderId="0" xfId="0" applyNumberFormat="1" applyFont="1" applyFill="1" applyBorder="1" applyAlignment="1">
      <alignment horizontal="left"/>
    </xf>
    <xf numFmtId="3" fontId="32" fillId="30" borderId="0" xfId="0" applyNumberFormat="1" applyFont="1" applyFill="1" applyAlignment="1">
      <alignment horizontal="left"/>
    </xf>
    <xf numFmtId="3" fontId="70" fillId="30" borderId="0" xfId="0" applyNumberFormat="1" applyFont="1" applyFill="1" applyAlignment="1">
      <alignment horizontal="left"/>
    </xf>
    <xf numFmtId="3" fontId="18" fillId="30" borderId="0" xfId="0" applyNumberFormat="1" applyFont="1" applyFill="1" applyAlignment="1">
      <alignment horizontal="left"/>
    </xf>
    <xf numFmtId="3" fontId="33" fillId="30" borderId="0" xfId="0" applyNumberFormat="1" applyFont="1" applyFill="1" applyAlignment="1">
      <alignment horizontal="left"/>
    </xf>
    <xf numFmtId="3" fontId="18" fillId="0" borderId="0" xfId="0" applyNumberFormat="1" applyFont="1" applyFill="1" applyAlignment="1">
      <alignment horizontal="left"/>
    </xf>
    <xf numFmtId="38" fontId="142" fillId="0" borderId="0" xfId="0" applyNumberFormat="1" applyFont="1" applyAlignment="1">
      <alignment horizontal="center"/>
    </xf>
    <xf numFmtId="38" fontId="143" fillId="0" borderId="0" xfId="0" applyNumberFormat="1" applyFont="1" applyAlignment="1">
      <alignment horizontal="center"/>
    </xf>
    <xf numFmtId="180" fontId="143" fillId="0" borderId="0" xfId="0" applyNumberFormat="1" applyFont="1" applyAlignment="1">
      <alignment horizontal="center"/>
    </xf>
    <xf numFmtId="180" fontId="144" fillId="0" borderId="0" xfId="0" applyNumberFormat="1" applyFont="1" applyAlignment="1">
      <alignment horizontal="center"/>
    </xf>
    <xf numFmtId="40" fontId="144" fillId="0" borderId="0" xfId="0" applyNumberFormat="1" applyFont="1" applyAlignment="1">
      <alignment horizontal="center"/>
    </xf>
    <xf numFmtId="40" fontId="145" fillId="0" borderId="0" xfId="0" applyNumberFormat="1" applyFont="1" applyAlignment="1">
      <alignment horizontal="center"/>
    </xf>
    <xf numFmtId="180" fontId="146" fillId="0" borderId="0" xfId="0" applyNumberFormat="1" applyFont="1" applyAlignment="1">
      <alignment horizontal="center"/>
    </xf>
    <xf numFmtId="3" fontId="17" fillId="0" borderId="0" xfId="0" applyNumberFormat="1" applyFont="1" applyFill="1" applyBorder="1"/>
    <xf numFmtId="3" fontId="15" fillId="0" borderId="0" xfId="0" applyNumberFormat="1" applyFont="1" applyFill="1" applyBorder="1"/>
    <xf numFmtId="0" fontId="19" fillId="0" borderId="0" xfId="0" applyFont="1" applyFill="1"/>
    <xf numFmtId="0" fontId="0" fillId="0" borderId="0" xfId="0" applyFill="1" applyAlignment="1">
      <alignment horizontal="left"/>
    </xf>
    <xf numFmtId="3" fontId="18" fillId="0" borderId="123" xfId="0" applyNumberFormat="1" applyFont="1" applyFill="1" applyBorder="1" applyAlignment="1">
      <alignment horizontal="center"/>
    </xf>
    <xf numFmtId="3" fontId="18" fillId="0" borderId="0" xfId="0" applyNumberFormat="1" applyFont="1" applyFill="1" applyBorder="1" applyAlignment="1">
      <alignment horizontal="center"/>
    </xf>
    <xf numFmtId="38" fontId="12" fillId="0" borderId="0" xfId="0" applyNumberFormat="1" applyFont="1" applyFill="1" applyBorder="1"/>
    <xf numFmtId="3" fontId="15" fillId="0" borderId="0" xfId="0" applyNumberFormat="1" applyFont="1" applyFill="1" applyBorder="1" applyAlignment="1">
      <alignment horizontal="center"/>
    </xf>
    <xf numFmtId="0" fontId="148" fillId="44" borderId="0" xfId="0" applyFont="1" applyFill="1"/>
    <xf numFmtId="0" fontId="148" fillId="44" borderId="0" xfId="0" applyFont="1" applyFill="1" applyAlignment="1">
      <alignment horizontal="center"/>
    </xf>
    <xf numFmtId="3" fontId="148" fillId="44" borderId="0" xfId="0" applyNumberFormat="1" applyFont="1" applyFill="1" applyAlignment="1">
      <alignment horizontal="center"/>
    </xf>
    <xf numFmtId="38" fontId="17" fillId="44" borderId="0" xfId="0" applyNumberFormat="1" applyFont="1" applyFill="1" applyBorder="1"/>
    <xf numFmtId="38" fontId="135" fillId="44" borderId="0" xfId="0" applyNumberFormat="1" applyFont="1" applyFill="1" applyAlignment="1">
      <alignment horizontal="center"/>
    </xf>
    <xf numFmtId="38" fontId="135" fillId="44" borderId="0" xfId="0" applyNumberFormat="1" applyFont="1" applyFill="1" applyBorder="1" applyAlignment="1">
      <alignment horizontal="center"/>
    </xf>
    <xf numFmtId="38" fontId="149" fillId="44" borderId="0" xfId="0" applyNumberFormat="1" applyFont="1" applyFill="1" applyAlignment="1">
      <alignment horizontal="center"/>
    </xf>
    <xf numFmtId="38" fontId="149" fillId="44" borderId="0" xfId="0" applyNumberFormat="1" applyFont="1" applyFill="1" applyBorder="1" applyAlignment="1">
      <alignment horizontal="center"/>
    </xf>
    <xf numFmtId="10" fontId="17" fillId="44" borderId="0" xfId="0" applyNumberFormat="1" applyFont="1" applyFill="1" applyBorder="1" applyAlignment="1">
      <alignment horizontal="center"/>
    </xf>
    <xf numFmtId="0" fontId="17" fillId="44" borderId="0" xfId="0" applyFont="1" applyFill="1" applyBorder="1" applyAlignment="1">
      <alignment horizontal="center"/>
    </xf>
    <xf numFmtId="3" fontId="15" fillId="44" borderId="0" xfId="0" applyNumberFormat="1" applyFont="1" applyFill="1" applyBorder="1" applyAlignment="1">
      <alignment horizontal="center"/>
    </xf>
    <xf numFmtId="10" fontId="15" fillId="44" borderId="0" xfId="0" applyNumberFormat="1" applyFont="1" applyFill="1" applyBorder="1" applyAlignment="1">
      <alignment horizontal="center"/>
    </xf>
    <xf numFmtId="38" fontId="135" fillId="44" borderId="0" xfId="0" applyNumberFormat="1" applyFont="1" applyFill="1" applyBorder="1"/>
    <xf numFmtId="0" fontId="23" fillId="27" borderId="17" xfId="0" applyFont="1" applyFill="1" applyBorder="1" applyAlignment="1">
      <alignment horizontal="center"/>
    </xf>
    <xf numFmtId="38" fontId="18" fillId="0" borderId="192" xfId="0" applyNumberFormat="1" applyFont="1" applyBorder="1" applyAlignment="1">
      <alignment horizontal="center"/>
    </xf>
    <xf numFmtId="38" fontId="18" fillId="0" borderId="193" xfId="0" applyNumberFormat="1" applyFont="1" applyBorder="1" applyAlignment="1">
      <alignment horizontal="center"/>
    </xf>
    <xf numFmtId="38" fontId="13" fillId="0" borderId="194" xfId="0" applyNumberFormat="1" applyFont="1" applyBorder="1" applyAlignment="1">
      <alignment horizontal="center"/>
    </xf>
    <xf numFmtId="38" fontId="18" fillId="0" borderId="195" xfId="0" applyNumberFormat="1" applyFont="1" applyBorder="1" applyAlignment="1">
      <alignment horizontal="center"/>
    </xf>
    <xf numFmtId="38" fontId="18" fillId="0" borderId="194" xfId="0" applyNumberFormat="1" applyFont="1" applyBorder="1" applyAlignment="1">
      <alignment horizontal="center"/>
    </xf>
    <xf numFmtId="38" fontId="18" fillId="0" borderId="196" xfId="0" applyNumberFormat="1" applyFont="1" applyBorder="1" applyAlignment="1">
      <alignment horizontal="center"/>
    </xf>
    <xf numFmtId="38" fontId="18" fillId="0" borderId="197" xfId="0" applyNumberFormat="1" applyFont="1" applyBorder="1" applyAlignment="1">
      <alignment horizontal="center"/>
    </xf>
    <xf numFmtId="38" fontId="34" fillId="0" borderId="200" xfId="0" applyNumberFormat="1" applyFont="1" applyFill="1" applyBorder="1" applyAlignment="1">
      <alignment horizontal="center"/>
    </xf>
    <xf numFmtId="38" fontId="23" fillId="25" borderId="195" xfId="0" applyNumberFormat="1" applyFont="1" applyFill="1" applyBorder="1" applyAlignment="1">
      <alignment horizontal="center"/>
    </xf>
    <xf numFmtId="166" fontId="18" fillId="0" borderId="202" xfId="0" applyNumberFormat="1" applyFont="1" applyFill="1" applyBorder="1" applyAlignment="1">
      <alignment horizontal="left"/>
    </xf>
    <xf numFmtId="166" fontId="18" fillId="0" borderId="189" xfId="0" applyNumberFormat="1" applyFont="1" applyFill="1" applyBorder="1" applyAlignment="1">
      <alignment horizontal="left"/>
    </xf>
    <xf numFmtId="166" fontId="31" fillId="0" borderId="203" xfId="0" applyNumberFormat="1" applyFont="1" applyFill="1" applyBorder="1" applyAlignment="1">
      <alignment horizontal="left"/>
    </xf>
    <xf numFmtId="38" fontId="34" fillId="0" borderId="203" xfId="0" applyNumberFormat="1" applyFont="1" applyFill="1" applyBorder="1" applyAlignment="1">
      <alignment horizontal="center"/>
    </xf>
    <xf numFmtId="38" fontId="34" fillId="0" borderId="204" xfId="0" applyNumberFormat="1" applyFont="1" applyFill="1" applyBorder="1" applyAlignment="1">
      <alignment horizontal="center"/>
    </xf>
    <xf numFmtId="38" fontId="17" fillId="43" borderId="0" xfId="0" applyNumberFormat="1" applyFont="1" applyFill="1" applyBorder="1" applyAlignment="1">
      <alignment horizontal="center"/>
    </xf>
    <xf numFmtId="166" fontId="18" fillId="30" borderId="188" xfId="0" quotePrefix="1" applyNumberFormat="1" applyFont="1" applyFill="1" applyBorder="1" applyAlignment="1">
      <alignment horizontal="center"/>
    </xf>
    <xf numFmtId="38" fontId="18" fillId="0" borderId="205" xfId="0" applyNumberFormat="1" applyFont="1" applyFill="1" applyBorder="1" applyAlignment="1">
      <alignment horizontal="center"/>
    </xf>
    <xf numFmtId="0" fontId="45" fillId="0" borderId="0" xfId="0" applyFont="1"/>
    <xf numFmtId="177" fontId="45" fillId="41" borderId="0" xfId="0" applyNumberFormat="1" applyFont="1" applyFill="1" applyProtection="1">
      <protection locked="0"/>
    </xf>
    <xf numFmtId="2" fontId="12" fillId="41" borderId="0" xfId="0" applyNumberFormat="1" applyFont="1" applyFill="1"/>
    <xf numFmtId="0" fontId="12" fillId="41" borderId="0" xfId="0" applyFont="1" applyFill="1"/>
    <xf numFmtId="2" fontId="12" fillId="44" borderId="0" xfId="0" applyNumberFormat="1" applyFont="1" applyFill="1"/>
    <xf numFmtId="38" fontId="34" fillId="0" borderId="205" xfId="0" applyNumberFormat="1" applyFont="1" applyFill="1" applyBorder="1" applyAlignment="1">
      <alignment horizontal="center"/>
    </xf>
    <xf numFmtId="38" fontId="150" fillId="0" borderId="0" xfId="0" applyNumberFormat="1" applyFont="1" applyAlignment="1">
      <alignment horizontal="center"/>
    </xf>
    <xf numFmtId="1" fontId="26" fillId="32" borderId="182" xfId="0" applyNumberFormat="1" applyFont="1" applyFill="1" applyBorder="1" applyAlignment="1">
      <alignment horizontal="left"/>
    </xf>
    <xf numFmtId="49" fontId="26" fillId="32" borderId="182" xfId="0" applyNumberFormat="1" applyFont="1" applyFill="1" applyBorder="1" applyAlignment="1">
      <alignment horizontal="left"/>
    </xf>
    <xf numFmtId="49" fontId="25" fillId="32" borderId="182" xfId="0" applyNumberFormat="1" applyFont="1" applyFill="1" applyBorder="1" applyAlignment="1">
      <alignment horizontal="left"/>
    </xf>
    <xf numFmtId="166" fontId="18" fillId="0" borderId="182" xfId="0" applyNumberFormat="1" applyFont="1" applyBorder="1" applyAlignment="1">
      <alignment horizontal="center"/>
    </xf>
    <xf numFmtId="38" fontId="18" fillId="0" borderId="206" xfId="0" applyNumberFormat="1" applyFont="1" applyBorder="1" applyAlignment="1">
      <alignment horizontal="center"/>
    </xf>
    <xf numFmtId="49" fontId="26" fillId="32" borderId="191" xfId="0" applyNumberFormat="1" applyFont="1" applyFill="1" applyBorder="1" applyAlignment="1">
      <alignment horizontal="left"/>
    </xf>
    <xf numFmtId="1" fontId="26" fillId="32" borderId="186" xfId="0" applyNumberFormat="1" applyFont="1" applyFill="1" applyBorder="1" applyAlignment="1">
      <alignment horizontal="left"/>
    </xf>
    <xf numFmtId="49" fontId="26" fillId="32" borderId="186" xfId="0" applyNumberFormat="1" applyFont="1" applyFill="1" applyBorder="1" applyAlignment="1">
      <alignment horizontal="left"/>
    </xf>
    <xf numFmtId="166" fontId="18" fillId="0" borderId="186" xfId="0" applyNumberFormat="1" applyFont="1" applyBorder="1" applyAlignment="1">
      <alignment horizontal="center"/>
    </xf>
    <xf numFmtId="166" fontId="18" fillId="0" borderId="198" xfId="0" applyNumberFormat="1" applyFont="1" applyFill="1" applyBorder="1" applyAlignment="1">
      <alignment horizontal="center"/>
    </xf>
    <xf numFmtId="166" fontId="67" fillId="0" borderId="0" xfId="0" applyNumberFormat="1" applyFont="1" applyFill="1"/>
    <xf numFmtId="176" fontId="65" fillId="43" borderId="0" xfId="0" applyNumberFormat="1" applyFont="1" applyFill="1"/>
    <xf numFmtId="166" fontId="23" fillId="0" borderId="0" xfId="0" applyNumberFormat="1" applyFont="1" applyFill="1"/>
    <xf numFmtId="166" fontId="15" fillId="43" borderId="0" xfId="0" applyNumberFormat="1" applyFont="1" applyFill="1"/>
    <xf numFmtId="38" fontId="18" fillId="43" borderId="0" xfId="0" applyNumberFormat="1" applyFont="1" applyFill="1"/>
    <xf numFmtId="38" fontId="18" fillId="0" borderId="209" xfId="0" applyNumberFormat="1" applyFont="1" applyBorder="1" applyAlignment="1">
      <alignment horizontal="center"/>
    </xf>
    <xf numFmtId="38" fontId="18" fillId="0" borderId="210" xfId="0" applyNumberFormat="1" applyFont="1" applyBorder="1" applyAlignment="1">
      <alignment horizontal="center"/>
    </xf>
    <xf numFmtId="38" fontId="18" fillId="0" borderId="211" xfId="0" applyNumberFormat="1" applyFont="1" applyBorder="1" applyAlignment="1">
      <alignment horizontal="center"/>
    </xf>
    <xf numFmtId="38" fontId="18" fillId="0" borderId="212" xfId="0" applyNumberFormat="1" applyFont="1" applyBorder="1" applyAlignment="1">
      <alignment horizontal="center"/>
    </xf>
    <xf numFmtId="38" fontId="18" fillId="0" borderId="213" xfId="0" applyNumberFormat="1" applyFont="1" applyBorder="1" applyAlignment="1">
      <alignment horizontal="center"/>
    </xf>
    <xf numFmtId="38" fontId="18" fillId="0" borderId="214" xfId="0" applyNumberFormat="1" applyFont="1" applyBorder="1" applyAlignment="1">
      <alignment horizontal="center"/>
    </xf>
    <xf numFmtId="38" fontId="18" fillId="0" borderId="215" xfId="0" applyNumberFormat="1" applyFont="1" applyBorder="1" applyAlignment="1">
      <alignment horizontal="center"/>
    </xf>
    <xf numFmtId="38" fontId="18" fillId="0" borderId="216" xfId="0" applyNumberFormat="1" applyFont="1" applyBorder="1" applyAlignment="1">
      <alignment horizontal="center"/>
    </xf>
    <xf numFmtId="38" fontId="18" fillId="0" borderId="217" xfId="0" applyNumberFormat="1" applyFont="1" applyBorder="1" applyAlignment="1">
      <alignment horizontal="center"/>
    </xf>
    <xf numFmtId="38" fontId="18" fillId="0" borderId="218" xfId="0" applyNumberFormat="1" applyFont="1" applyBorder="1" applyAlignment="1">
      <alignment horizontal="center"/>
    </xf>
    <xf numFmtId="38" fontId="18" fillId="0" borderId="219" xfId="0" applyNumberFormat="1" applyFont="1" applyBorder="1" applyAlignment="1">
      <alignment horizontal="center"/>
    </xf>
    <xf numFmtId="38" fontId="18" fillId="46" borderId="83" xfId="0" applyNumberFormat="1" applyFont="1" applyFill="1" applyBorder="1" applyAlignment="1">
      <alignment horizontal="center"/>
    </xf>
    <xf numFmtId="38" fontId="18" fillId="46" borderId="78" xfId="0" applyNumberFormat="1" applyFont="1" applyFill="1" applyBorder="1" applyAlignment="1">
      <alignment horizontal="center"/>
    </xf>
    <xf numFmtId="38" fontId="18" fillId="46" borderId="79" xfId="0" applyNumberFormat="1" applyFont="1" applyFill="1" applyBorder="1" applyAlignment="1">
      <alignment horizontal="center"/>
    </xf>
    <xf numFmtId="38" fontId="18" fillId="46" borderId="80" xfId="0" applyNumberFormat="1" applyFont="1" applyFill="1" applyBorder="1" applyAlignment="1">
      <alignment horizontal="center"/>
    </xf>
    <xf numFmtId="38" fontId="13" fillId="46" borderId="56" xfId="0" applyNumberFormat="1" applyFont="1" applyFill="1" applyBorder="1" applyAlignment="1">
      <alignment horizontal="center"/>
    </xf>
    <xf numFmtId="38" fontId="18" fillId="46" borderId="141" xfId="0" applyNumberFormat="1" applyFont="1" applyFill="1" applyBorder="1" applyAlignment="1">
      <alignment horizontal="center"/>
    </xf>
    <xf numFmtId="38" fontId="18" fillId="46" borderId="147" xfId="0" applyNumberFormat="1" applyFont="1" applyFill="1" applyBorder="1" applyAlignment="1">
      <alignment horizontal="center"/>
    </xf>
    <xf numFmtId="38" fontId="18" fillId="46" borderId="53" xfId="0" applyNumberFormat="1" applyFont="1" applyFill="1" applyBorder="1" applyAlignment="1">
      <alignment horizontal="center"/>
    </xf>
    <xf numFmtId="38" fontId="18" fillId="46" borderId="56" xfId="0" applyNumberFormat="1" applyFont="1" applyFill="1" applyBorder="1" applyAlignment="1">
      <alignment horizontal="center"/>
    </xf>
    <xf numFmtId="38" fontId="18" fillId="46" borderId="154" xfId="0" applyNumberFormat="1" applyFont="1" applyFill="1" applyBorder="1" applyAlignment="1">
      <alignment horizontal="center"/>
    </xf>
    <xf numFmtId="38" fontId="18" fillId="46" borderId="50" xfId="0" applyNumberFormat="1" applyFont="1" applyFill="1" applyBorder="1" applyAlignment="1">
      <alignment horizontal="center"/>
    </xf>
    <xf numFmtId="38" fontId="18" fillId="46" borderId="82" xfId="0" applyNumberFormat="1" applyFont="1" applyFill="1" applyBorder="1" applyAlignment="1">
      <alignment horizontal="center"/>
    </xf>
    <xf numFmtId="38" fontId="18" fillId="46" borderId="207" xfId="0" applyNumberFormat="1" applyFont="1" applyFill="1" applyBorder="1" applyAlignment="1">
      <alignment horizontal="center"/>
    </xf>
    <xf numFmtId="38" fontId="18" fillId="46" borderId="117" xfId="0" applyNumberFormat="1" applyFont="1" applyFill="1" applyBorder="1" applyAlignment="1">
      <alignment horizontal="center"/>
    </xf>
    <xf numFmtId="38" fontId="18" fillId="46" borderId="208" xfId="0" applyNumberFormat="1" applyFont="1" applyFill="1" applyBorder="1" applyAlignment="1">
      <alignment horizontal="center"/>
    </xf>
    <xf numFmtId="38" fontId="18" fillId="46" borderId="118" xfId="0" applyNumberFormat="1" applyFont="1" applyFill="1" applyBorder="1" applyAlignment="1">
      <alignment horizontal="center"/>
    </xf>
    <xf numFmtId="38" fontId="13" fillId="46" borderId="55" xfId="0" applyNumberFormat="1" applyFont="1" applyFill="1" applyBorder="1" applyAlignment="1">
      <alignment horizontal="center"/>
    </xf>
    <xf numFmtId="38" fontId="18" fillId="46" borderId="99" xfId="0" applyNumberFormat="1" applyFont="1" applyFill="1" applyBorder="1" applyAlignment="1">
      <alignment horizontal="center"/>
    </xf>
    <xf numFmtId="38" fontId="18" fillId="46" borderId="149" xfId="0" applyNumberFormat="1" applyFont="1" applyFill="1" applyBorder="1" applyAlignment="1">
      <alignment horizontal="center"/>
    </xf>
    <xf numFmtId="38" fontId="18" fillId="46" borderId="55" xfId="0" applyNumberFormat="1" applyFont="1" applyFill="1" applyBorder="1" applyAlignment="1">
      <alignment horizontal="center"/>
    </xf>
    <xf numFmtId="38" fontId="18" fillId="46" borderId="155" xfId="0" applyNumberFormat="1" applyFont="1" applyFill="1" applyBorder="1" applyAlignment="1">
      <alignment horizontal="center"/>
    </xf>
    <xf numFmtId="38" fontId="18" fillId="46" borderId="98" xfId="0" applyNumberFormat="1" applyFont="1" applyFill="1" applyBorder="1" applyAlignment="1">
      <alignment horizontal="center"/>
    </xf>
    <xf numFmtId="38" fontId="18" fillId="46" borderId="65" xfId="0" applyNumberFormat="1" applyFont="1" applyFill="1" applyBorder="1" applyAlignment="1">
      <alignment horizontal="center"/>
    </xf>
    <xf numFmtId="38" fontId="18" fillId="46" borderId="60" xfId="0" applyNumberFormat="1" applyFont="1" applyFill="1" applyBorder="1" applyAlignment="1">
      <alignment horizontal="center"/>
    </xf>
    <xf numFmtId="38" fontId="18" fillId="46" borderId="61" xfId="0" applyNumberFormat="1" applyFont="1" applyFill="1" applyBorder="1" applyAlignment="1">
      <alignment horizontal="center"/>
    </xf>
    <xf numFmtId="38" fontId="18" fillId="46" borderId="62" xfId="0" applyNumberFormat="1" applyFont="1" applyFill="1" applyBorder="1" applyAlignment="1">
      <alignment horizontal="center"/>
    </xf>
    <xf numFmtId="38" fontId="18" fillId="46" borderId="63" xfId="0" applyNumberFormat="1" applyFont="1" applyFill="1" applyBorder="1" applyAlignment="1">
      <alignment horizontal="center"/>
    </xf>
    <xf numFmtId="38" fontId="18" fillId="47" borderId="83" xfId="0" applyNumberFormat="1" applyFont="1" applyFill="1" applyBorder="1" applyAlignment="1">
      <alignment horizontal="center"/>
    </xf>
    <xf numFmtId="38" fontId="18" fillId="47" borderId="78" xfId="0" applyNumberFormat="1" applyFont="1" applyFill="1" applyBorder="1" applyAlignment="1">
      <alignment horizontal="center"/>
    </xf>
    <xf numFmtId="38" fontId="18" fillId="47" borderId="79" xfId="0" applyNumberFormat="1" applyFont="1" applyFill="1" applyBorder="1" applyAlignment="1">
      <alignment horizontal="center"/>
    </xf>
    <xf numFmtId="38" fontId="18" fillId="47" borderId="80" xfId="0" applyNumberFormat="1" applyFont="1" applyFill="1" applyBorder="1" applyAlignment="1">
      <alignment horizontal="center"/>
    </xf>
    <xf numFmtId="38" fontId="13" fillId="47" borderId="56" xfId="0" applyNumberFormat="1" applyFont="1" applyFill="1" applyBorder="1" applyAlignment="1">
      <alignment horizontal="center"/>
    </xf>
    <xf numFmtId="38" fontId="18" fillId="47" borderId="141" xfId="0" applyNumberFormat="1" applyFont="1" applyFill="1" applyBorder="1" applyAlignment="1">
      <alignment horizontal="center"/>
    </xf>
    <xf numFmtId="38" fontId="18" fillId="47" borderId="147" xfId="0" applyNumberFormat="1" applyFont="1" applyFill="1" applyBorder="1" applyAlignment="1">
      <alignment horizontal="center"/>
    </xf>
    <xf numFmtId="38" fontId="18" fillId="47" borderId="53" xfId="0" applyNumberFormat="1" applyFont="1" applyFill="1" applyBorder="1" applyAlignment="1">
      <alignment horizontal="center"/>
    </xf>
    <xf numFmtId="38" fontId="18" fillId="47" borderId="56" xfId="0" applyNumberFormat="1" applyFont="1" applyFill="1" applyBorder="1" applyAlignment="1">
      <alignment horizontal="center"/>
    </xf>
    <xf numFmtId="38" fontId="18" fillId="47" borderId="154" xfId="0" applyNumberFormat="1" applyFont="1" applyFill="1" applyBorder="1" applyAlignment="1">
      <alignment horizontal="center"/>
    </xf>
    <xf numFmtId="38" fontId="18" fillId="47" borderId="50" xfId="0" applyNumberFormat="1" applyFont="1" applyFill="1" applyBorder="1" applyAlignment="1">
      <alignment horizontal="center"/>
    </xf>
    <xf numFmtId="38" fontId="18" fillId="47" borderId="82" xfId="0" applyNumberFormat="1" applyFont="1" applyFill="1" applyBorder="1" applyAlignment="1">
      <alignment horizontal="center"/>
    </xf>
    <xf numFmtId="38" fontId="18" fillId="47" borderId="207" xfId="0" applyNumberFormat="1" applyFont="1" applyFill="1" applyBorder="1" applyAlignment="1">
      <alignment horizontal="center"/>
    </xf>
    <xf numFmtId="38" fontId="18" fillId="47" borderId="117" xfId="0" applyNumberFormat="1" applyFont="1" applyFill="1" applyBorder="1" applyAlignment="1">
      <alignment horizontal="center"/>
    </xf>
    <xf numFmtId="38" fontId="18" fillId="47" borderId="208" xfId="0" applyNumberFormat="1" applyFont="1" applyFill="1" applyBorder="1" applyAlignment="1">
      <alignment horizontal="center"/>
    </xf>
    <xf numFmtId="38" fontId="18" fillId="47" borderId="118" xfId="0" applyNumberFormat="1" applyFont="1" applyFill="1" applyBorder="1" applyAlignment="1">
      <alignment horizontal="center"/>
    </xf>
    <xf numFmtId="38" fontId="13" fillId="47" borderId="55" xfId="0" applyNumberFormat="1" applyFont="1" applyFill="1" applyBorder="1" applyAlignment="1">
      <alignment horizontal="center"/>
    </xf>
    <xf numFmtId="38" fontId="18" fillId="47" borderId="99" xfId="0" applyNumberFormat="1" applyFont="1" applyFill="1" applyBorder="1" applyAlignment="1">
      <alignment horizontal="center"/>
    </xf>
    <xf numFmtId="38" fontId="18" fillId="47" borderId="149" xfId="0" applyNumberFormat="1" applyFont="1" applyFill="1" applyBorder="1" applyAlignment="1">
      <alignment horizontal="center"/>
    </xf>
    <xf numFmtId="38" fontId="18" fillId="47" borderId="55" xfId="0" applyNumberFormat="1" applyFont="1" applyFill="1" applyBorder="1" applyAlignment="1">
      <alignment horizontal="center"/>
    </xf>
    <xf numFmtId="38" fontId="18" fillId="47" borderId="155" xfId="0" applyNumberFormat="1" applyFont="1" applyFill="1" applyBorder="1" applyAlignment="1">
      <alignment horizontal="center"/>
    </xf>
    <xf numFmtId="38" fontId="18" fillId="47" borderId="98" xfId="0" applyNumberFormat="1" applyFont="1" applyFill="1" applyBorder="1" applyAlignment="1">
      <alignment horizontal="center"/>
    </xf>
    <xf numFmtId="38" fontId="18" fillId="47" borderId="65" xfId="0" applyNumberFormat="1" applyFont="1" applyFill="1" applyBorder="1" applyAlignment="1">
      <alignment horizontal="center"/>
    </xf>
    <xf numFmtId="38" fontId="18" fillId="47" borderId="60" xfId="0" applyNumberFormat="1" applyFont="1" applyFill="1" applyBorder="1" applyAlignment="1">
      <alignment horizontal="center"/>
    </xf>
    <xf numFmtId="38" fontId="18" fillId="47" borderId="61" xfId="0" applyNumberFormat="1" applyFont="1" applyFill="1" applyBorder="1" applyAlignment="1">
      <alignment horizontal="center"/>
    </xf>
    <xf numFmtId="38" fontId="18" fillId="47" borderId="62" xfId="0" applyNumberFormat="1" applyFont="1" applyFill="1" applyBorder="1" applyAlignment="1">
      <alignment horizontal="center"/>
    </xf>
    <xf numFmtId="38" fontId="18" fillId="47" borderId="63" xfId="0" applyNumberFormat="1" applyFont="1" applyFill="1" applyBorder="1" applyAlignment="1">
      <alignment horizontal="center"/>
    </xf>
    <xf numFmtId="38" fontId="18" fillId="47" borderId="162" xfId="0" applyNumberFormat="1" applyFont="1" applyFill="1" applyBorder="1" applyAlignment="1">
      <alignment horizontal="center"/>
    </xf>
    <xf numFmtId="38" fontId="18" fillId="47" borderId="163" xfId="0" applyNumberFormat="1" applyFont="1" applyFill="1" applyBorder="1" applyAlignment="1">
      <alignment horizontal="center"/>
    </xf>
    <xf numFmtId="38" fontId="13" fillId="47" borderId="164" xfId="0" applyNumberFormat="1" applyFont="1" applyFill="1" applyBorder="1" applyAlignment="1">
      <alignment horizontal="center"/>
    </xf>
    <xf numFmtId="38" fontId="18" fillId="47" borderId="165" xfId="0" applyNumberFormat="1" applyFont="1" applyFill="1" applyBorder="1" applyAlignment="1">
      <alignment horizontal="center"/>
    </xf>
    <xf numFmtId="38" fontId="18" fillId="47" borderId="166" xfId="0" applyNumberFormat="1" applyFont="1" applyFill="1" applyBorder="1" applyAlignment="1">
      <alignment horizontal="center"/>
    </xf>
    <xf numFmtId="38" fontId="18" fillId="47" borderId="164" xfId="0" applyNumberFormat="1" applyFont="1" applyFill="1" applyBorder="1" applyAlignment="1">
      <alignment horizontal="center"/>
    </xf>
    <xf numFmtId="38" fontId="18" fillId="47" borderId="160" xfId="0" applyNumberFormat="1" applyFont="1" applyFill="1" applyBorder="1" applyAlignment="1">
      <alignment horizontal="center"/>
    </xf>
    <xf numFmtId="38" fontId="18" fillId="47" borderId="167" xfId="0" applyNumberFormat="1" applyFont="1" applyFill="1" applyBorder="1" applyAlignment="1">
      <alignment horizontal="center"/>
    </xf>
    <xf numFmtId="38" fontId="18" fillId="0" borderId="220" xfId="0" applyNumberFormat="1" applyFont="1" applyBorder="1" applyAlignment="1">
      <alignment horizontal="center"/>
    </xf>
    <xf numFmtId="38" fontId="18" fillId="47" borderId="64" xfId="0" applyNumberFormat="1" applyFont="1" applyFill="1" applyBorder="1" applyAlignment="1">
      <alignment horizontal="center"/>
    </xf>
    <xf numFmtId="38" fontId="18" fillId="47" borderId="81" xfId="0" applyNumberFormat="1" applyFont="1" applyFill="1" applyBorder="1" applyAlignment="1">
      <alignment horizontal="center"/>
    </xf>
    <xf numFmtId="166" fontId="34" fillId="0" borderId="51" xfId="0" applyNumberFormat="1" applyFont="1" applyFill="1" applyBorder="1" applyAlignment="1">
      <alignment horizontal="left"/>
    </xf>
    <xf numFmtId="166" fontId="35" fillId="0" borderId="200" xfId="0" applyNumberFormat="1" applyFont="1" applyFill="1" applyBorder="1" applyAlignment="1">
      <alignment horizontal="left"/>
    </xf>
    <xf numFmtId="38" fontId="34" fillId="0" borderId="221" xfId="0" applyNumberFormat="1" applyFont="1" applyFill="1" applyBorder="1" applyAlignment="1">
      <alignment horizontal="center"/>
    </xf>
    <xf numFmtId="0" fontId="18" fillId="30" borderId="182" xfId="0" applyFont="1" applyFill="1" applyBorder="1"/>
    <xf numFmtId="38" fontId="33" fillId="30" borderId="182" xfId="0" applyNumberFormat="1" applyFont="1" applyFill="1" applyBorder="1" applyAlignment="1">
      <alignment horizontal="center"/>
    </xf>
    <xf numFmtId="0" fontId="51" fillId="30" borderId="191" xfId="0" applyFont="1" applyFill="1" applyBorder="1"/>
    <xf numFmtId="0" fontId="12" fillId="30" borderId="186" xfId="0" applyFont="1" applyFill="1" applyBorder="1"/>
    <xf numFmtId="38" fontId="33" fillId="30" borderId="186" xfId="0" applyNumberFormat="1" applyFont="1" applyFill="1" applyBorder="1" applyAlignment="1">
      <alignment horizontal="center"/>
    </xf>
    <xf numFmtId="38" fontId="29" fillId="30" borderId="180" xfId="0" applyNumberFormat="1" applyFont="1" applyFill="1" applyBorder="1" applyAlignment="1">
      <alignment horizontal="center"/>
    </xf>
    <xf numFmtId="38" fontId="30" fillId="0" borderId="180" xfId="0" applyNumberFormat="1" applyFont="1" applyFill="1" applyBorder="1" applyAlignment="1">
      <alignment horizontal="center"/>
    </xf>
    <xf numFmtId="38" fontId="18" fillId="0" borderId="188" xfId="0" applyNumberFormat="1" applyFont="1" applyBorder="1" applyAlignment="1">
      <alignment horizontal="center"/>
    </xf>
    <xf numFmtId="38" fontId="18" fillId="0" borderId="112" xfId="0" applyNumberFormat="1" applyFont="1" applyFill="1" applyBorder="1" applyAlignment="1">
      <alignment horizontal="center"/>
    </xf>
    <xf numFmtId="38" fontId="18" fillId="0" borderId="192" xfId="0" applyNumberFormat="1" applyFont="1" applyFill="1" applyBorder="1" applyAlignment="1">
      <alignment horizontal="center"/>
    </xf>
    <xf numFmtId="38" fontId="18" fillId="0" borderId="193" xfId="0" applyNumberFormat="1" applyFont="1" applyFill="1" applyBorder="1" applyAlignment="1">
      <alignment horizontal="center"/>
    </xf>
    <xf numFmtId="38" fontId="18" fillId="0" borderId="68" xfId="0" applyNumberFormat="1" applyFont="1" applyFill="1" applyBorder="1" applyAlignment="1">
      <alignment horizontal="center"/>
    </xf>
    <xf numFmtId="38" fontId="13" fillId="0" borderId="194" xfId="0" applyNumberFormat="1" applyFont="1" applyFill="1" applyBorder="1" applyAlignment="1">
      <alignment horizontal="center"/>
    </xf>
    <xf numFmtId="38" fontId="18" fillId="0" borderId="196" xfId="0" applyNumberFormat="1" applyFont="1" applyFill="1" applyBorder="1" applyAlignment="1">
      <alignment horizontal="center"/>
    </xf>
    <xf numFmtId="38" fontId="18" fillId="0" borderId="52" xfId="0" applyNumberFormat="1" applyFont="1" applyFill="1" applyBorder="1" applyAlignment="1">
      <alignment horizontal="center"/>
    </xf>
    <xf numFmtId="38" fontId="18" fillId="0" borderId="194" xfId="0" applyNumberFormat="1" applyFont="1" applyFill="1" applyBorder="1" applyAlignment="1">
      <alignment horizontal="center"/>
    </xf>
    <xf numFmtId="38" fontId="18" fillId="0" borderId="188" xfId="0" applyNumberFormat="1" applyFont="1" applyFill="1" applyBorder="1" applyAlignment="1">
      <alignment horizontal="center"/>
    </xf>
    <xf numFmtId="38" fontId="18" fillId="0" borderId="197" xfId="0" applyNumberFormat="1" applyFont="1" applyFill="1" applyBorder="1" applyAlignment="1">
      <alignment horizontal="center"/>
    </xf>
    <xf numFmtId="38" fontId="18" fillId="0" borderId="195" xfId="0" applyNumberFormat="1" applyFont="1" applyFill="1" applyBorder="1" applyAlignment="1">
      <alignment horizontal="center"/>
    </xf>
    <xf numFmtId="38" fontId="0" fillId="0" borderId="0" xfId="0" applyNumberFormat="1"/>
    <xf numFmtId="38" fontId="51" fillId="30" borderId="18" xfId="0" applyNumberFormat="1" applyFont="1" applyFill="1" applyBorder="1"/>
    <xf numFmtId="0" fontId="12" fillId="48" borderId="49" xfId="0" applyFont="1" applyFill="1" applyBorder="1"/>
    <xf numFmtId="38" fontId="18" fillId="48" borderId="49" xfId="0" applyNumberFormat="1" applyFont="1" applyFill="1" applyBorder="1" applyAlignment="1">
      <alignment horizontal="center"/>
    </xf>
    <xf numFmtId="38" fontId="18" fillId="48" borderId="0" xfId="0" applyNumberFormat="1" applyFont="1" applyFill="1" applyBorder="1" applyAlignment="1">
      <alignment horizontal="center"/>
    </xf>
    <xf numFmtId="38" fontId="29" fillId="48" borderId="88" xfId="0" applyNumberFormat="1" applyFont="1" applyFill="1" applyBorder="1" applyAlignment="1">
      <alignment horizontal="center"/>
    </xf>
    <xf numFmtId="38" fontId="30" fillId="48" borderId="88" xfId="0" applyNumberFormat="1" applyFont="1" applyFill="1" applyBorder="1" applyAlignment="1">
      <alignment horizontal="center"/>
    </xf>
    <xf numFmtId="0" fontId="12" fillId="49" borderId="49" xfId="0" applyFont="1" applyFill="1" applyBorder="1"/>
    <xf numFmtId="0" fontId="12" fillId="49" borderId="0" xfId="0" applyFont="1" applyFill="1" applyBorder="1"/>
    <xf numFmtId="38" fontId="18" fillId="49" borderId="49" xfId="0" applyNumberFormat="1" applyFont="1" applyFill="1" applyBorder="1" applyAlignment="1">
      <alignment horizontal="center"/>
    </xf>
    <xf numFmtId="38" fontId="18" fillId="49" borderId="0" xfId="0" applyNumberFormat="1" applyFont="1" applyFill="1" applyBorder="1" applyAlignment="1">
      <alignment horizontal="center"/>
    </xf>
    <xf numFmtId="38" fontId="29" fillId="49" borderId="88" xfId="0" applyNumberFormat="1" applyFont="1" applyFill="1" applyBorder="1" applyAlignment="1">
      <alignment horizontal="center"/>
    </xf>
    <xf numFmtId="38" fontId="18" fillId="49" borderId="16" xfId="0" applyNumberFormat="1" applyFont="1" applyFill="1" applyBorder="1" applyAlignment="1">
      <alignment horizontal="center"/>
    </xf>
    <xf numFmtId="38" fontId="30" fillId="49" borderId="88" xfId="0" applyNumberFormat="1" applyFont="1" applyFill="1" applyBorder="1" applyAlignment="1">
      <alignment horizontal="center"/>
    </xf>
    <xf numFmtId="0" fontId="12" fillId="50" borderId="49" xfId="0" applyFont="1" applyFill="1" applyBorder="1"/>
    <xf numFmtId="0" fontId="12" fillId="50" borderId="0" xfId="0" applyFont="1" applyFill="1" applyBorder="1"/>
    <xf numFmtId="38" fontId="18" fillId="50" borderId="49" xfId="0" applyNumberFormat="1" applyFont="1" applyFill="1" applyBorder="1" applyAlignment="1">
      <alignment horizontal="center"/>
    </xf>
    <xf numFmtId="38" fontId="18" fillId="50" borderId="0" xfId="0" applyNumberFormat="1" applyFont="1" applyFill="1" applyBorder="1" applyAlignment="1">
      <alignment horizontal="center"/>
    </xf>
    <xf numFmtId="38" fontId="29" fillId="50" borderId="88" xfId="0" applyNumberFormat="1" applyFont="1" applyFill="1" applyBorder="1" applyAlignment="1">
      <alignment horizontal="center"/>
    </xf>
    <xf numFmtId="38" fontId="30" fillId="50" borderId="88" xfId="0" applyNumberFormat="1" applyFont="1" applyFill="1" applyBorder="1" applyAlignment="1">
      <alignment horizontal="center"/>
    </xf>
    <xf numFmtId="38" fontId="18" fillId="50" borderId="16" xfId="0" applyNumberFormat="1" applyFont="1" applyFill="1" applyBorder="1" applyAlignment="1">
      <alignment horizontal="center"/>
    </xf>
    <xf numFmtId="180" fontId="151" fillId="0" borderId="0" xfId="0" applyNumberFormat="1" applyFont="1" applyAlignment="1">
      <alignment horizontal="center"/>
    </xf>
    <xf numFmtId="180" fontId="152" fillId="0" borderId="0" xfId="0" applyNumberFormat="1" applyFont="1" applyAlignment="1">
      <alignment horizontal="center"/>
    </xf>
    <xf numFmtId="19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38" fontId="18" fillId="0" borderId="201" xfId="0" applyNumberFormat="1" applyFont="1" applyBorder="1" applyAlignment="1">
      <alignment horizontal="center"/>
    </xf>
    <xf numFmtId="0" fontId="23" fillId="0" borderId="0" xfId="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0" applyFont="1" applyFill="1" applyBorder="1"/>
    <xf numFmtId="166" fontId="138" fillId="0" borderId="49" xfId="0" applyNumberFormat="1" applyFont="1" applyFill="1" applyBorder="1" applyAlignment="1">
      <alignment horizontal="left"/>
    </xf>
    <xf numFmtId="166" fontId="138" fillId="0" borderId="0" xfId="0" applyNumberFormat="1" applyFont="1" applyFill="1" applyBorder="1" applyAlignment="1">
      <alignment horizontal="left"/>
    </xf>
    <xf numFmtId="166" fontId="138" fillId="0" borderId="92" xfId="0" applyNumberFormat="1" applyFont="1" applyFill="1" applyBorder="1" applyAlignment="1">
      <alignment horizontal="left"/>
    </xf>
    <xf numFmtId="38" fontId="16" fillId="0" borderId="49" xfId="0" applyNumberFormat="1" applyFont="1" applyBorder="1"/>
    <xf numFmtId="0" fontId="153" fillId="0" borderId="0" xfId="0" applyFont="1" applyFill="1" applyBorder="1" applyAlignment="1">
      <alignment horizontal="left"/>
    </xf>
    <xf numFmtId="176" fontId="83" fillId="0" borderId="182" xfId="0" applyNumberFormat="1" applyFont="1" applyBorder="1" applyAlignment="1" applyProtection="1">
      <alignment horizontal="center"/>
    </xf>
    <xf numFmtId="176" fontId="24" fillId="0" borderId="182" xfId="0" applyNumberFormat="1" applyFont="1" applyBorder="1" applyAlignment="1" applyProtection="1">
      <alignment horizontal="center"/>
    </xf>
    <xf numFmtId="176" fontId="83" fillId="0" borderId="186" xfId="0" applyNumberFormat="1" applyFont="1" applyBorder="1" applyAlignment="1" applyProtection="1">
      <alignment horizontal="center"/>
    </xf>
    <xf numFmtId="176" fontId="24" fillId="0" borderId="186" xfId="0" applyNumberFormat="1" applyFont="1" applyBorder="1" applyAlignment="1" applyProtection="1">
      <alignment horizontal="center"/>
    </xf>
    <xf numFmtId="38" fontId="18" fillId="47" borderId="222" xfId="0" applyNumberFormat="1" applyFont="1" applyFill="1" applyBorder="1" applyAlignment="1">
      <alignment horizontal="center"/>
    </xf>
    <xf numFmtId="38" fontId="18" fillId="47" borderId="187" xfId="0" applyNumberFormat="1" applyFont="1" applyFill="1" applyBorder="1" applyAlignment="1">
      <alignment horizontal="center"/>
    </xf>
    <xf numFmtId="38" fontId="18" fillId="47" borderId="186" xfId="0" applyNumberFormat="1" applyFont="1" applyFill="1" applyBorder="1" applyAlignment="1">
      <alignment horizontal="center"/>
    </xf>
    <xf numFmtId="38" fontId="18" fillId="0" borderId="125" xfId="0" applyNumberFormat="1" applyFont="1" applyFill="1" applyBorder="1" applyAlignment="1">
      <alignment horizontal="center"/>
    </xf>
    <xf numFmtId="38" fontId="18" fillId="0" borderId="126" xfId="0" applyNumberFormat="1" applyFont="1" applyFill="1" applyBorder="1" applyAlignment="1">
      <alignment horizontal="center"/>
    </xf>
    <xf numFmtId="38" fontId="18" fillId="0" borderId="127" xfId="0" applyNumberFormat="1" applyFont="1" applyFill="1" applyBorder="1" applyAlignment="1">
      <alignment horizontal="center"/>
    </xf>
    <xf numFmtId="38" fontId="18" fillId="0" borderId="20" xfId="0" applyNumberFormat="1" applyFont="1" applyFill="1" applyBorder="1" applyAlignment="1">
      <alignment horizontal="center"/>
    </xf>
    <xf numFmtId="38" fontId="13" fillId="0" borderId="19" xfId="0" applyNumberFormat="1" applyFont="1" applyFill="1" applyBorder="1" applyAlignment="1">
      <alignment horizontal="center"/>
    </xf>
    <xf numFmtId="38" fontId="18" fillId="0" borderId="142" xfId="0" applyNumberFormat="1" applyFont="1" applyFill="1" applyBorder="1" applyAlignment="1">
      <alignment horizontal="center"/>
    </xf>
    <xf numFmtId="38" fontId="18" fillId="0" borderId="128" xfId="0" applyNumberFormat="1" applyFont="1" applyFill="1" applyBorder="1" applyAlignment="1">
      <alignment horizontal="center"/>
    </xf>
    <xf numFmtId="38" fontId="18" fillId="0" borderId="37" xfId="0" applyNumberFormat="1" applyFont="1" applyFill="1" applyBorder="1" applyAlignment="1">
      <alignment horizontal="center"/>
    </xf>
    <xf numFmtId="38" fontId="18" fillId="0" borderId="19" xfId="0" applyNumberFormat="1" applyFont="1" applyFill="1" applyBorder="1" applyAlignment="1">
      <alignment horizontal="center"/>
    </xf>
    <xf numFmtId="38" fontId="18" fillId="0" borderId="111" xfId="0" applyNumberFormat="1" applyFont="1" applyFill="1" applyBorder="1" applyAlignment="1">
      <alignment horizontal="center"/>
    </xf>
    <xf numFmtId="38" fontId="18" fillId="0" borderId="182" xfId="0" applyNumberFormat="1" applyFont="1" applyFill="1" applyBorder="1" applyAlignment="1">
      <alignment horizontal="center"/>
    </xf>
    <xf numFmtId="38" fontId="18" fillId="0" borderId="129" xfId="0" applyNumberFormat="1" applyFont="1" applyFill="1" applyBorder="1" applyAlignment="1">
      <alignment horizontal="center"/>
    </xf>
    <xf numFmtId="191" fontId="18" fillId="0" borderId="0" xfId="0" applyNumberFormat="1" applyFont="1" applyFill="1"/>
    <xf numFmtId="0" fontId="15" fillId="27" borderId="49" xfId="0" applyFont="1" applyFill="1" applyBorder="1"/>
    <xf numFmtId="0" fontId="15" fillId="27" borderId="16" xfId="0" applyFont="1" applyFill="1" applyBorder="1"/>
    <xf numFmtId="38" fontId="17" fillId="27" borderId="0" xfId="0" applyNumberFormat="1" applyFont="1" applyFill="1" applyBorder="1" applyAlignment="1">
      <alignment horizontal="center"/>
    </xf>
    <xf numFmtId="3" fontId="15" fillId="30" borderId="0" xfId="0" applyNumberFormat="1" applyFont="1" applyFill="1"/>
    <xf numFmtId="0" fontId="15" fillId="34" borderId="0" xfId="0" applyFont="1" applyFill="1"/>
    <xf numFmtId="0" fontId="15" fillId="32" borderId="36" xfId="0" applyFont="1" applyFill="1" applyBorder="1"/>
    <xf numFmtId="0" fontId="15" fillId="32" borderId="86" xfId="0" applyFont="1" applyFill="1" applyBorder="1"/>
    <xf numFmtId="38" fontId="17" fillId="32" borderId="27" xfId="0" applyNumberFormat="1" applyFont="1" applyFill="1" applyBorder="1" applyAlignment="1">
      <alignment horizontal="center"/>
    </xf>
    <xf numFmtId="3" fontId="33" fillId="36" borderId="0" xfId="0" applyNumberFormat="1" applyFont="1" applyFill="1"/>
    <xf numFmtId="38" fontId="154" fillId="30" borderId="0" xfId="0" applyNumberFormat="1" applyFont="1" applyFill="1"/>
    <xf numFmtId="38" fontId="155" fillId="30" borderId="0" xfId="0" applyNumberFormat="1" applyFont="1" applyFill="1" applyBorder="1"/>
    <xf numFmtId="3" fontId="15" fillId="30" borderId="0" xfId="0" applyNumberFormat="1" applyFont="1" applyFill="1" applyBorder="1"/>
    <xf numFmtId="38" fontId="17" fillId="30" borderId="0" xfId="0" applyNumberFormat="1" applyFont="1" applyFill="1" applyBorder="1" applyAlignment="1">
      <alignment horizontal="center"/>
    </xf>
    <xf numFmtId="3" fontId="17" fillId="30" borderId="0" xfId="0" applyNumberFormat="1" applyFont="1" applyFill="1"/>
    <xf numFmtId="0" fontId="12" fillId="34" borderId="186" xfId="0" applyFont="1" applyFill="1" applyBorder="1"/>
    <xf numFmtId="3" fontId="18" fillId="0" borderId="205" xfId="0" applyNumberFormat="1" applyFont="1" applyFill="1" applyBorder="1" applyAlignment="1">
      <alignment horizontal="center"/>
    </xf>
    <xf numFmtId="3" fontId="34" fillId="0" borderId="203" xfId="0" applyNumberFormat="1" applyFont="1" applyFill="1" applyBorder="1" applyAlignment="1">
      <alignment horizontal="center"/>
    </xf>
    <xf numFmtId="3" fontId="34" fillId="0" borderId="204" xfId="0" applyNumberFormat="1" applyFont="1" applyFill="1" applyBorder="1" applyAlignment="1">
      <alignment horizontal="center"/>
    </xf>
    <xf numFmtId="3" fontId="18" fillId="0" borderId="92" xfId="0" applyNumberFormat="1" applyFont="1" applyFill="1" applyBorder="1" applyAlignment="1">
      <alignment horizontal="center"/>
    </xf>
    <xf numFmtId="3" fontId="34" fillId="0" borderId="92" xfId="0" applyNumberFormat="1" applyFont="1" applyFill="1" applyBorder="1" applyAlignment="1">
      <alignment horizontal="center"/>
    </xf>
    <xf numFmtId="3" fontId="34" fillId="0" borderId="0" xfId="0" applyNumberFormat="1" applyFont="1" applyFill="1" applyBorder="1" applyAlignment="1">
      <alignment horizontal="center"/>
    </xf>
    <xf numFmtId="3" fontId="34" fillId="0" borderId="16" xfId="0" applyNumberFormat="1" applyFont="1" applyFill="1" applyBorder="1" applyAlignment="1">
      <alignment horizontal="center"/>
    </xf>
    <xf numFmtId="3" fontId="29" fillId="32" borderId="93" xfId="0" applyNumberFormat="1" applyFont="1" applyFill="1" applyBorder="1" applyAlignment="1">
      <alignment horizontal="center"/>
    </xf>
    <xf numFmtId="3" fontId="29" fillId="32" borderId="94" xfId="0" applyNumberFormat="1" applyFont="1" applyFill="1" applyBorder="1" applyAlignment="1">
      <alignment horizontal="center"/>
    </xf>
    <xf numFmtId="3" fontId="34" fillId="24" borderId="0" xfId="0" applyNumberFormat="1" applyFont="1" applyFill="1" applyBorder="1" applyAlignment="1">
      <alignment horizontal="center"/>
    </xf>
    <xf numFmtId="3" fontId="34" fillId="24" borderId="92" xfId="0" applyNumberFormat="1" applyFont="1" applyFill="1" applyBorder="1" applyAlignment="1">
      <alignment horizontal="center"/>
    </xf>
    <xf numFmtId="3" fontId="34" fillId="24" borderId="16" xfId="0" applyNumberFormat="1" applyFont="1" applyFill="1" applyBorder="1" applyAlignment="1">
      <alignment horizontal="center"/>
    </xf>
    <xf numFmtId="3" fontId="31" fillId="24" borderId="16" xfId="0" applyNumberFormat="1" applyFont="1" applyFill="1" applyBorder="1" applyAlignment="1">
      <alignment horizontal="center"/>
    </xf>
    <xf numFmtId="3" fontId="34" fillId="0" borderId="123" xfId="0" applyNumberFormat="1" applyFont="1" applyFill="1" applyBorder="1" applyAlignment="1">
      <alignment horizontal="center"/>
    </xf>
    <xf numFmtId="3" fontId="34" fillId="0" borderId="6" xfId="0" applyNumberFormat="1" applyFont="1" applyFill="1" applyBorder="1" applyAlignment="1">
      <alignment horizontal="center"/>
    </xf>
    <xf numFmtId="3" fontId="34" fillId="0" borderId="93" xfId="0" applyNumberFormat="1" applyFont="1" applyFill="1" applyBorder="1" applyAlignment="1">
      <alignment horizontal="center"/>
    </xf>
    <xf numFmtId="3" fontId="34" fillId="0" borderId="94" xfId="0" applyNumberFormat="1" applyFont="1" applyFill="1" applyBorder="1" applyAlignment="1">
      <alignment horizontal="center"/>
    </xf>
    <xf numFmtId="3" fontId="31" fillId="0" borderId="0" xfId="0" applyNumberFormat="1" applyFont="1" applyFill="1" applyBorder="1" applyAlignment="1">
      <alignment horizontal="center"/>
    </xf>
    <xf numFmtId="3" fontId="31" fillId="42" borderId="0" xfId="0" applyNumberFormat="1" applyFont="1" applyFill="1" applyBorder="1" applyAlignment="1">
      <alignment horizontal="center"/>
    </xf>
    <xf numFmtId="3" fontId="34" fillId="0" borderId="185" xfId="0" applyNumberFormat="1" applyFont="1" applyFill="1" applyBorder="1" applyAlignment="1">
      <alignment horizontal="center"/>
    </xf>
    <xf numFmtId="3" fontId="34" fillId="0" borderId="184" xfId="0" applyNumberFormat="1" applyFont="1" applyFill="1" applyBorder="1" applyAlignment="1">
      <alignment horizontal="center"/>
    </xf>
    <xf numFmtId="3" fontId="27" fillId="26" borderId="186" xfId="0" applyNumberFormat="1" applyFont="1" applyFill="1" applyBorder="1" applyAlignment="1">
      <alignment horizontal="center"/>
    </xf>
    <xf numFmtId="3" fontId="27" fillId="26" borderId="96" xfId="0" applyNumberFormat="1" applyFont="1" applyFill="1" applyBorder="1" applyAlignment="1">
      <alignment horizontal="center"/>
    </xf>
    <xf numFmtId="3" fontId="27" fillId="26" borderId="187" xfId="0" applyNumberFormat="1" applyFont="1" applyFill="1" applyBorder="1" applyAlignment="1">
      <alignment horizontal="center"/>
    </xf>
    <xf numFmtId="3" fontId="27" fillId="26" borderId="183" xfId="0" applyNumberFormat="1" applyFont="1" applyFill="1" applyBorder="1" applyAlignment="1">
      <alignment horizontal="center"/>
    </xf>
    <xf numFmtId="166" fontId="34" fillId="24" borderId="0" xfId="0" applyNumberFormat="1" applyFont="1" applyFill="1" applyBorder="1" applyAlignment="1">
      <alignment horizontal="center"/>
    </xf>
    <xf numFmtId="166" fontId="34" fillId="24" borderId="92" xfId="0" applyNumberFormat="1" applyFont="1" applyFill="1" applyBorder="1" applyAlignment="1">
      <alignment horizontal="center"/>
    </xf>
    <xf numFmtId="166" fontId="34" fillId="24" borderId="16" xfId="0" applyNumberFormat="1" applyFont="1" applyFill="1" applyBorder="1" applyAlignment="1">
      <alignment horizontal="center"/>
    </xf>
    <xf numFmtId="38" fontId="34" fillId="24" borderId="92" xfId="0" applyNumberFormat="1" applyFont="1" applyFill="1" applyBorder="1" applyAlignment="1">
      <alignment horizontal="left"/>
    </xf>
    <xf numFmtId="38" fontId="151" fillId="0" borderId="0" xfId="0" applyNumberFormat="1" applyFont="1" applyAlignment="1">
      <alignment horizontal="center"/>
    </xf>
    <xf numFmtId="38" fontId="31" fillId="30" borderId="85" xfId="0" applyNumberFormat="1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166" fontId="156" fillId="27" borderId="18" xfId="0" applyNumberFormat="1" applyFont="1" applyFill="1" applyBorder="1"/>
    <xf numFmtId="166" fontId="157" fillId="27" borderId="224" xfId="0" applyNumberFormat="1" applyFont="1" applyFill="1" applyBorder="1"/>
    <xf numFmtId="38" fontId="157" fillId="25" borderId="226" xfId="0" applyNumberFormat="1" applyFont="1" applyFill="1" applyBorder="1" applyAlignment="1">
      <alignment horizontal="right"/>
    </xf>
    <xf numFmtId="38" fontId="157" fillId="25" borderId="182" xfId="0" applyNumberFormat="1" applyFont="1" applyFill="1" applyBorder="1" applyAlignment="1">
      <alignment horizontal="right"/>
    </xf>
    <xf numFmtId="38" fontId="157" fillId="27" borderId="226" xfId="0" quotePrefix="1" applyNumberFormat="1" applyFont="1" applyFill="1" applyBorder="1" applyAlignment="1">
      <alignment horizontal="right"/>
    </xf>
    <xf numFmtId="166" fontId="156" fillId="27" borderId="30" xfId="0" applyNumberFormat="1" applyFont="1" applyFill="1" applyBorder="1" applyAlignment="1">
      <alignment horizontal="left"/>
    </xf>
    <xf numFmtId="166" fontId="157" fillId="27" borderId="25" xfId="0" quotePrefix="1" applyNumberFormat="1" applyFont="1" applyFill="1" applyBorder="1" applyAlignment="1">
      <alignment horizontal="left"/>
    </xf>
    <xf numFmtId="38" fontId="157" fillId="27" borderId="31" xfId="0" applyNumberFormat="1" applyFont="1" applyFill="1" applyBorder="1" applyAlignment="1">
      <alignment horizontal="right"/>
    </xf>
    <xf numFmtId="38" fontId="157" fillId="27" borderId="38" xfId="0" applyNumberFormat="1" applyFont="1" applyFill="1" applyBorder="1" applyAlignment="1">
      <alignment horizontal="right"/>
    </xf>
    <xf numFmtId="38" fontId="157" fillId="27" borderId="22" xfId="0" applyNumberFormat="1" applyFont="1" applyFill="1" applyBorder="1" applyAlignment="1">
      <alignment horizontal="right"/>
    </xf>
    <xf numFmtId="38" fontId="157" fillId="25" borderId="22" xfId="0" applyNumberFormat="1" applyFont="1" applyFill="1" applyBorder="1" applyAlignment="1">
      <alignment horizontal="right"/>
    </xf>
    <xf numFmtId="38" fontId="157" fillId="25" borderId="38" xfId="0" applyNumberFormat="1" applyFont="1" applyFill="1" applyBorder="1" applyAlignment="1">
      <alignment horizontal="right"/>
    </xf>
    <xf numFmtId="38" fontId="157" fillId="25" borderId="23" xfId="0" applyNumberFormat="1" applyFont="1" applyFill="1" applyBorder="1" applyAlignment="1">
      <alignment horizontal="right"/>
    </xf>
    <xf numFmtId="166" fontId="156" fillId="27" borderId="49" xfId="0" applyNumberFormat="1" applyFont="1" applyFill="1" applyBorder="1"/>
    <xf numFmtId="166" fontId="157" fillId="27" borderId="16" xfId="0" applyNumberFormat="1" applyFont="1" applyFill="1" applyBorder="1"/>
    <xf numFmtId="0" fontId="23" fillId="0" borderId="0" xfId="0" applyFont="1" applyFill="1" applyBorder="1" applyAlignment="1">
      <alignment horizontal="left"/>
    </xf>
    <xf numFmtId="165" fontId="23" fillId="0" borderId="0" xfId="0" quotePrefix="1" applyNumberFormat="1" applyFont="1" applyFill="1" applyBorder="1" applyAlignment="1">
      <alignment horizontal="center"/>
    </xf>
    <xf numFmtId="38" fontId="158" fillId="0" borderId="0" xfId="0" applyNumberFormat="1" applyFont="1" applyAlignment="1">
      <alignment horizontal="center"/>
    </xf>
    <xf numFmtId="166" fontId="139" fillId="0" borderId="0" xfId="0" applyNumberFormat="1" applyFont="1" applyFill="1" applyBorder="1" applyAlignment="1">
      <alignment horizontal="center"/>
    </xf>
    <xf numFmtId="3" fontId="31" fillId="0" borderId="225" xfId="0" applyNumberFormat="1" applyFont="1" applyFill="1" applyBorder="1" applyAlignment="1">
      <alignment horizontal="center"/>
    </xf>
    <xf numFmtId="3" fontId="31" fillId="42" borderId="225" xfId="0" applyNumberFormat="1" applyFont="1" applyFill="1" applyBorder="1" applyAlignment="1">
      <alignment horizontal="center"/>
    </xf>
    <xf numFmtId="3" fontId="31" fillId="42" borderId="227" xfId="0" applyNumberFormat="1" applyFont="1" applyFill="1" applyBorder="1" applyAlignment="1">
      <alignment horizontal="center"/>
    </xf>
    <xf numFmtId="3" fontId="31" fillId="0" borderId="229" xfId="0" applyNumberFormat="1" applyFont="1" applyFill="1" applyBorder="1" applyAlignment="1">
      <alignment horizontal="center"/>
    </xf>
    <xf numFmtId="3" fontId="31" fillId="42" borderId="229" xfId="0" applyNumberFormat="1" applyFont="1" applyFill="1" applyBorder="1" applyAlignment="1">
      <alignment horizontal="center"/>
    </xf>
    <xf numFmtId="3" fontId="31" fillId="42" borderId="228" xfId="0" applyNumberFormat="1" applyFont="1" applyFill="1" applyBorder="1" applyAlignment="1">
      <alignment horizontal="center"/>
    </xf>
    <xf numFmtId="3" fontId="31" fillId="42" borderId="230" xfId="0" applyNumberFormat="1" applyFont="1" applyFill="1" applyBorder="1" applyAlignment="1">
      <alignment horizontal="center"/>
    </xf>
    <xf numFmtId="3" fontId="31" fillId="0" borderId="16" xfId="0" applyNumberFormat="1" applyFont="1" applyFill="1" applyBorder="1" applyAlignment="1">
      <alignment horizontal="center"/>
    </xf>
    <xf numFmtId="3" fontId="31" fillId="42" borderId="16" xfId="0" applyNumberFormat="1" applyFont="1" applyFill="1" applyBorder="1" applyAlignment="1">
      <alignment horizontal="center"/>
    </xf>
    <xf numFmtId="3" fontId="31" fillId="42" borderId="223" xfId="0" applyNumberFormat="1" applyFont="1" applyFill="1" applyBorder="1" applyAlignment="1">
      <alignment horizontal="center"/>
    </xf>
    <xf numFmtId="38" fontId="18" fillId="0" borderId="199" xfId="0" applyNumberFormat="1" applyFont="1" applyBorder="1" applyAlignment="1">
      <alignment horizontal="center"/>
    </xf>
    <xf numFmtId="0" fontId="15" fillId="30" borderId="182" xfId="0" applyFont="1" applyFill="1" applyBorder="1"/>
    <xf numFmtId="0" fontId="15" fillId="30" borderId="186" xfId="0" applyFont="1" applyFill="1" applyBorder="1"/>
    <xf numFmtId="0" fontId="81" fillId="34" borderId="186" xfId="0" applyFont="1" applyFill="1" applyBorder="1"/>
    <xf numFmtId="0" fontId="12" fillId="32" borderId="186" xfId="0" applyFont="1" applyFill="1" applyBorder="1"/>
    <xf numFmtId="0" fontId="18" fillId="0" borderId="182" xfId="0" applyFont="1" applyBorder="1"/>
    <xf numFmtId="0" fontId="12" fillId="30" borderId="182" xfId="0" applyFont="1" applyFill="1" applyBorder="1"/>
    <xf numFmtId="0" fontId="12" fillId="31" borderId="182" xfId="0" applyFont="1" applyFill="1" applyBorder="1"/>
    <xf numFmtId="0" fontId="12" fillId="31" borderId="186" xfId="0" applyFont="1" applyFill="1" applyBorder="1"/>
    <xf numFmtId="169" fontId="17" fillId="30" borderId="18" xfId="168" applyNumberFormat="1" applyFont="1" applyFill="1" applyBorder="1" applyAlignment="1">
      <alignment horizontal="center"/>
    </xf>
    <xf numFmtId="167" fontId="17" fillId="30" borderId="191" xfId="168" applyNumberFormat="1" applyFont="1" applyFill="1" applyBorder="1" applyAlignment="1">
      <alignment horizontal="center"/>
    </xf>
    <xf numFmtId="38" fontId="33" fillId="30" borderId="191" xfId="0" applyNumberFormat="1" applyFont="1" applyFill="1" applyBorder="1" applyAlignment="1">
      <alignment horizontal="center"/>
    </xf>
    <xf numFmtId="38" fontId="18" fillId="0" borderId="49" xfId="0" applyNumberFormat="1" applyFont="1" applyFill="1" applyBorder="1" applyAlignment="1">
      <alignment horizontal="center"/>
    </xf>
    <xf numFmtId="38" fontId="18" fillId="32" borderId="191" xfId="0" applyNumberFormat="1" applyFont="1" applyFill="1" applyBorder="1" applyAlignment="1">
      <alignment horizontal="center"/>
    </xf>
    <xf numFmtId="38" fontId="18" fillId="34" borderId="191" xfId="0" applyNumberFormat="1" applyFont="1" applyFill="1" applyBorder="1" applyAlignment="1">
      <alignment horizontal="center"/>
    </xf>
    <xf numFmtId="38" fontId="18" fillId="0" borderId="18" xfId="0" applyNumberFormat="1" applyFont="1" applyBorder="1" applyAlignment="1">
      <alignment horizontal="center"/>
    </xf>
    <xf numFmtId="38" fontId="17" fillId="31" borderId="18" xfId="0" applyNumberFormat="1" applyFont="1" applyFill="1" applyBorder="1" applyAlignment="1">
      <alignment horizontal="center"/>
    </xf>
    <xf numFmtId="38" fontId="17" fillId="31" borderId="191" xfId="0" applyNumberFormat="1" applyFont="1" applyFill="1" applyBorder="1" applyAlignment="1">
      <alignment horizontal="center"/>
    </xf>
    <xf numFmtId="38" fontId="17" fillId="31" borderId="49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10" fontId="17" fillId="0" borderId="0" xfId="0" applyNumberFormat="1" applyFont="1" applyFill="1" applyBorder="1" applyAlignment="1">
      <alignment horizontal="center"/>
    </xf>
    <xf numFmtId="10" fontId="15" fillId="0" borderId="0" xfId="0" applyNumberFormat="1" applyFont="1" applyFill="1" applyBorder="1" applyAlignment="1">
      <alignment horizontal="center"/>
    </xf>
    <xf numFmtId="3" fontId="29" fillId="32" borderId="200" xfId="0" applyNumberFormat="1" applyFont="1" applyFill="1" applyBorder="1" applyAlignment="1">
      <alignment horizontal="center"/>
    </xf>
    <xf numFmtId="3" fontId="34" fillId="0" borderId="200" xfId="0" applyNumberFormat="1" applyFont="1" applyFill="1" applyBorder="1" applyAlignment="1">
      <alignment horizontal="center"/>
    </xf>
    <xf numFmtId="38" fontId="29" fillId="32" borderId="200" xfId="0" applyNumberFormat="1" applyFont="1" applyFill="1" applyBorder="1" applyAlignment="1">
      <alignment horizontal="center"/>
    </xf>
    <xf numFmtId="38" fontId="34" fillId="30" borderId="215" xfId="0" quotePrefix="1" applyNumberFormat="1" applyFont="1" applyFill="1" applyBorder="1" applyAlignment="1">
      <alignment horizontal="center"/>
    </xf>
    <xf numFmtId="38" fontId="15" fillId="0" borderId="0" xfId="0" applyNumberFormat="1" applyFont="1"/>
    <xf numFmtId="38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3" fontId="29" fillId="32" borderId="231" xfId="0" applyNumberFormat="1" applyFont="1" applyFill="1" applyBorder="1" applyAlignment="1">
      <alignment horizontal="center"/>
    </xf>
    <xf numFmtId="38" fontId="34" fillId="0" borderId="231" xfId="0" applyNumberFormat="1" applyFont="1" applyFill="1" applyBorder="1" applyAlignment="1">
      <alignment horizontal="center"/>
    </xf>
    <xf numFmtId="38" fontId="29" fillId="32" borderId="231" xfId="0" applyNumberFormat="1" applyFont="1" applyFill="1" applyBorder="1" applyAlignment="1">
      <alignment horizontal="center"/>
    </xf>
    <xf numFmtId="38" fontId="18" fillId="0" borderId="0" xfId="347" applyNumberFormat="1" applyFont="1" applyAlignment="1">
      <alignment horizontal="center"/>
    </xf>
    <xf numFmtId="49" fontId="159" fillId="32" borderId="18" xfId="0" applyNumberFormat="1" applyFont="1" applyFill="1" applyBorder="1" applyAlignment="1">
      <alignment horizontal="left"/>
    </xf>
    <xf numFmtId="49" fontId="159" fillId="32" borderId="49" xfId="0" applyNumberFormat="1" applyFont="1" applyFill="1" applyBorder="1" applyAlignment="1">
      <alignment horizontal="left"/>
    </xf>
    <xf numFmtId="49" fontId="159" fillId="32" borderId="16" xfId="0" applyNumberFormat="1" applyFont="1" applyFill="1" applyBorder="1" applyAlignment="1">
      <alignment horizontal="left"/>
    </xf>
    <xf numFmtId="49" fontId="159" fillId="32" borderId="191" xfId="0" applyNumberFormat="1" applyFont="1" applyFill="1" applyBorder="1" applyAlignment="1">
      <alignment horizontal="left"/>
    </xf>
    <xf numFmtId="49" fontId="159" fillId="44" borderId="18" xfId="0" applyNumberFormat="1" applyFont="1" applyFill="1" applyBorder="1" applyAlignment="1">
      <alignment horizontal="left"/>
    </xf>
    <xf numFmtId="49" fontId="159" fillId="44" borderId="49" xfId="0" applyNumberFormat="1" applyFont="1" applyFill="1" applyBorder="1" applyAlignment="1">
      <alignment horizontal="left"/>
    </xf>
    <xf numFmtId="49" fontId="159" fillId="44" borderId="16" xfId="0" applyNumberFormat="1" applyFont="1" applyFill="1" applyBorder="1" applyAlignment="1">
      <alignment horizontal="left"/>
    </xf>
    <xf numFmtId="0" fontId="163" fillId="0" borderId="0" xfId="0" applyFont="1"/>
    <xf numFmtId="1" fontId="34" fillId="0" borderId="0" xfId="0" applyNumberFormat="1" applyFont="1" applyFill="1" applyBorder="1" applyAlignment="1">
      <alignment horizontal="center"/>
    </xf>
    <xf numFmtId="178" fontId="12" fillId="0" borderId="0" xfId="0" applyNumberFormat="1" applyFont="1" applyFill="1" applyBorder="1" applyAlignment="1">
      <alignment horizontal="center"/>
    </xf>
    <xf numFmtId="10" fontId="12" fillId="0" borderId="0" xfId="0" applyNumberFormat="1" applyFont="1" applyFill="1" applyBorder="1"/>
    <xf numFmtId="0" fontId="164" fillId="0" borderId="0" xfId="0" applyFont="1"/>
    <xf numFmtId="0" fontId="165" fillId="0" borderId="0" xfId="0" applyFont="1"/>
    <xf numFmtId="0" fontId="165" fillId="0" borderId="0" xfId="0" applyNumberFormat="1" applyFont="1"/>
    <xf numFmtId="0" fontId="164" fillId="0" borderId="0" xfId="0" applyFont="1" applyFill="1" applyBorder="1"/>
    <xf numFmtId="0" fontId="165" fillId="0" borderId="0" xfId="0" applyFont="1" applyFill="1" applyBorder="1"/>
    <xf numFmtId="0" fontId="165" fillId="0" borderId="0" xfId="0" applyNumberFormat="1" applyFont="1" applyFill="1" applyBorder="1"/>
    <xf numFmtId="166" fontId="17" fillId="0" borderId="0" xfId="0" applyNumberFormat="1" applyFont="1" applyFill="1" applyBorder="1"/>
    <xf numFmtId="0" fontId="164" fillId="0" borderId="0" xfId="0" applyNumberFormat="1" applyFont="1" applyFill="1" applyBorder="1"/>
    <xf numFmtId="166" fontId="18" fillId="0" borderId="0" xfId="0" applyNumberFormat="1" applyFont="1" applyFill="1" applyBorder="1"/>
    <xf numFmtId="192" fontId="24" fillId="0" borderId="0" xfId="0" applyNumberFormat="1" applyFont="1" applyAlignment="1">
      <alignment horizontal="center"/>
    </xf>
    <xf numFmtId="38" fontId="18" fillId="0" borderId="182" xfId="0" applyNumberFormat="1" applyFont="1" applyBorder="1" applyAlignment="1">
      <alignment horizontal="center"/>
    </xf>
    <xf numFmtId="38" fontId="164" fillId="0" borderId="0" xfId="0" applyNumberFormat="1" applyFont="1" applyFill="1" applyBorder="1"/>
    <xf numFmtId="38" fontId="18" fillId="0" borderId="236" xfId="0" applyNumberFormat="1" applyFont="1" applyBorder="1" applyAlignment="1">
      <alignment horizontal="center"/>
    </xf>
    <xf numFmtId="38" fontId="18" fillId="0" borderId="237" xfId="0" applyNumberFormat="1" applyFont="1" applyBorder="1" applyAlignment="1">
      <alignment horizontal="center"/>
    </xf>
    <xf numFmtId="38" fontId="18" fillId="0" borderId="238" xfId="0" applyNumberFormat="1" applyFont="1" applyBorder="1" applyAlignment="1">
      <alignment horizontal="center"/>
    </xf>
    <xf numFmtId="38" fontId="18" fillId="0" borderId="239" xfId="0" applyNumberFormat="1" applyFont="1" applyBorder="1" applyAlignment="1">
      <alignment horizontal="center"/>
    </xf>
    <xf numFmtId="38" fontId="18" fillId="0" borderId="240" xfId="0" applyNumberFormat="1" applyFont="1" applyBorder="1" applyAlignment="1">
      <alignment horizontal="center"/>
    </xf>
    <xf numFmtId="38" fontId="18" fillId="0" borderId="241" xfId="0" applyNumberFormat="1" applyFont="1" applyBorder="1" applyAlignment="1">
      <alignment horizontal="center"/>
    </xf>
    <xf numFmtId="0" fontId="31" fillId="0" borderId="0" xfId="0" applyFont="1"/>
    <xf numFmtId="0" fontId="17" fillId="27" borderId="0" xfId="0" applyNumberFormat="1" applyFont="1" applyFill="1" applyBorder="1" applyAlignment="1">
      <alignment horizontal="center"/>
    </xf>
    <xf numFmtId="40" fontId="0" fillId="0" borderId="0" xfId="0" applyNumberFormat="1" applyAlignment="1">
      <alignment horizontal="center"/>
    </xf>
    <xf numFmtId="0" fontId="18" fillId="0" borderId="0" xfId="0" applyNumberFormat="1" applyFont="1" applyBorder="1" applyAlignment="1">
      <alignment horizontal="center"/>
    </xf>
    <xf numFmtId="166" fontId="18" fillId="30" borderId="235" xfId="0" quotePrefix="1" applyNumberFormat="1" applyFont="1" applyFill="1" applyBorder="1" applyAlignment="1">
      <alignment horizontal="center"/>
    </xf>
    <xf numFmtId="0" fontId="164" fillId="0" borderId="243" xfId="0" applyFont="1" applyBorder="1"/>
    <xf numFmtId="3" fontId="18" fillId="42" borderId="0" xfId="0" applyNumberFormat="1" applyFont="1" applyFill="1" applyBorder="1" applyAlignment="1">
      <alignment horizontal="center"/>
    </xf>
    <xf numFmtId="165" fontId="23" fillId="27" borderId="253" xfId="0" quotePrefix="1" applyNumberFormat="1" applyFont="1" applyFill="1" applyBorder="1" applyAlignment="1">
      <alignment horizontal="center"/>
    </xf>
    <xf numFmtId="168" fontId="23" fillId="27" borderId="254" xfId="0" quotePrefix="1" applyNumberFormat="1" applyFont="1" applyFill="1" applyBorder="1" applyAlignment="1">
      <alignment horizontal="center"/>
    </xf>
    <xf numFmtId="38" fontId="18" fillId="0" borderId="254" xfId="0" applyNumberFormat="1" applyFont="1" applyFill="1" applyBorder="1" applyAlignment="1">
      <alignment horizontal="center"/>
    </xf>
    <xf numFmtId="38" fontId="29" fillId="32" borderId="255" xfId="0" applyNumberFormat="1" applyFont="1" applyFill="1" applyBorder="1" applyAlignment="1">
      <alignment horizontal="center"/>
    </xf>
    <xf numFmtId="38" fontId="34" fillId="24" borderId="254" xfId="0" applyNumberFormat="1" applyFont="1" applyFill="1" applyBorder="1" applyAlignment="1">
      <alignment horizontal="center"/>
    </xf>
    <xf numFmtId="38" fontId="31" fillId="24" borderId="254" xfId="0" applyNumberFormat="1" applyFont="1" applyFill="1" applyBorder="1" applyAlignment="1">
      <alignment horizontal="center"/>
    </xf>
    <xf numFmtId="38" fontId="34" fillId="0" borderId="254" xfId="0" applyNumberFormat="1" applyFont="1" applyFill="1" applyBorder="1" applyAlignment="1">
      <alignment horizontal="center"/>
    </xf>
    <xf numFmtId="38" fontId="34" fillId="0" borderId="255" xfId="0" applyNumberFormat="1" applyFont="1" applyFill="1" applyBorder="1" applyAlignment="1">
      <alignment horizontal="center"/>
    </xf>
    <xf numFmtId="3" fontId="34" fillId="0" borderId="254" xfId="0" applyNumberFormat="1" applyFont="1" applyFill="1" applyBorder="1" applyAlignment="1">
      <alignment horizontal="center"/>
    </xf>
    <xf numFmtId="3" fontId="34" fillId="24" borderId="254" xfId="0" applyNumberFormat="1" applyFont="1" applyFill="1" applyBorder="1" applyAlignment="1">
      <alignment horizontal="center"/>
    </xf>
    <xf numFmtId="38" fontId="34" fillId="30" borderId="256" xfId="0" quotePrefix="1" applyNumberFormat="1" applyFont="1" applyFill="1" applyBorder="1" applyAlignment="1">
      <alignment horizontal="center"/>
    </xf>
    <xf numFmtId="3" fontId="31" fillId="0" borderId="254" xfId="0" applyNumberFormat="1" applyFont="1" applyFill="1" applyBorder="1" applyAlignment="1">
      <alignment horizontal="center"/>
    </xf>
    <xf numFmtId="3" fontId="31" fillId="42" borderId="254" xfId="0" applyNumberFormat="1" applyFont="1" applyFill="1" applyBorder="1" applyAlignment="1">
      <alignment horizontal="center"/>
    </xf>
    <xf numFmtId="38" fontId="27" fillId="26" borderId="257" xfId="0" applyNumberFormat="1" applyFont="1" applyFill="1" applyBorder="1" applyAlignment="1">
      <alignment horizontal="center"/>
    </xf>
    <xf numFmtId="0" fontId="23" fillId="27" borderId="258" xfId="0" applyFont="1" applyFill="1" applyBorder="1" applyAlignment="1">
      <alignment horizontal="left" wrapText="1"/>
    </xf>
    <xf numFmtId="0" fontId="23" fillId="27" borderId="259" xfId="0" applyFont="1" applyFill="1" applyBorder="1" applyAlignment="1">
      <alignment horizontal="left"/>
    </xf>
    <xf numFmtId="0" fontId="23" fillId="27" borderId="259" xfId="0" quotePrefix="1" applyFont="1" applyFill="1" applyBorder="1" applyAlignment="1">
      <alignment horizontal="left"/>
    </xf>
    <xf numFmtId="166" fontId="34" fillId="30" borderId="260" xfId="0" quotePrefix="1" applyNumberFormat="1" applyFont="1" applyFill="1" applyBorder="1" applyAlignment="1">
      <alignment horizontal="left"/>
    </xf>
    <xf numFmtId="166" fontId="34" fillId="30" borderId="259" xfId="0" quotePrefix="1" applyNumberFormat="1" applyFont="1" applyFill="1" applyBorder="1" applyAlignment="1">
      <alignment horizontal="left"/>
    </xf>
    <xf numFmtId="166" fontId="35" fillId="32" borderId="261" xfId="0" applyNumberFormat="1" applyFont="1" applyFill="1" applyBorder="1" applyAlignment="1">
      <alignment horizontal="left"/>
    </xf>
    <xf numFmtId="166" fontId="34" fillId="24" borderId="259" xfId="0" applyNumberFormat="1" applyFont="1" applyFill="1" applyBorder="1" applyAlignment="1">
      <alignment horizontal="left"/>
    </xf>
    <xf numFmtId="166" fontId="35" fillId="0" borderId="259" xfId="0" applyNumberFormat="1" applyFont="1" applyFill="1" applyBorder="1" applyAlignment="1">
      <alignment horizontal="left"/>
    </xf>
    <xf numFmtId="166" fontId="35" fillId="0" borderId="261" xfId="0" applyNumberFormat="1" applyFont="1" applyFill="1" applyBorder="1" applyAlignment="1">
      <alignment horizontal="left"/>
    </xf>
    <xf numFmtId="166" fontId="138" fillId="0" borderId="259" xfId="0" applyNumberFormat="1" applyFont="1" applyFill="1" applyBorder="1" applyAlignment="1">
      <alignment horizontal="left"/>
    </xf>
    <xf numFmtId="166" fontId="34" fillId="0" borderId="259" xfId="0" quotePrefix="1" applyNumberFormat="1" applyFont="1" applyFill="1" applyBorder="1" applyAlignment="1">
      <alignment horizontal="left"/>
    </xf>
    <xf numFmtId="166" fontId="34" fillId="0" borderId="259" xfId="0" applyNumberFormat="1" applyFont="1" applyFill="1" applyBorder="1" applyAlignment="1">
      <alignment horizontal="left"/>
    </xf>
    <xf numFmtId="166" fontId="34" fillId="42" borderId="259" xfId="0" applyNumberFormat="1" applyFont="1" applyFill="1" applyBorder="1" applyAlignment="1">
      <alignment horizontal="left"/>
    </xf>
    <xf numFmtId="166" fontId="36" fillId="26" borderId="262" xfId="0" applyNumberFormat="1" applyFont="1" applyFill="1" applyBorder="1" applyAlignment="1">
      <alignment horizontal="left"/>
    </xf>
    <xf numFmtId="165" fontId="23" fillId="27" borderId="182" xfId="0" quotePrefix="1" applyNumberFormat="1" applyFont="1" applyFill="1" applyBorder="1" applyAlignment="1">
      <alignment horizontal="center"/>
    </xf>
    <xf numFmtId="3" fontId="34" fillId="0" borderId="231" xfId="0" applyNumberFormat="1" applyFont="1" applyFill="1" applyBorder="1" applyAlignment="1">
      <alignment horizontal="center"/>
    </xf>
    <xf numFmtId="3" fontId="27" fillId="26" borderId="232" xfId="0" applyNumberFormat="1" applyFont="1" applyFill="1" applyBorder="1" applyAlignment="1">
      <alignment horizontal="center"/>
    </xf>
    <xf numFmtId="38" fontId="34" fillId="24" borderId="259" xfId="0" applyNumberFormat="1" applyFont="1" applyFill="1" applyBorder="1" applyAlignment="1">
      <alignment horizontal="left"/>
    </xf>
    <xf numFmtId="167" fontId="23" fillId="0" borderId="0" xfId="480" applyNumberFormat="1" applyFont="1" applyFill="1" applyBorder="1" applyAlignment="1">
      <alignment horizontal="center"/>
    </xf>
    <xf numFmtId="165" fontId="157" fillId="27" borderId="267" xfId="0" quotePrefix="1" applyNumberFormat="1" applyFont="1" applyFill="1" applyBorder="1" applyAlignment="1">
      <alignment horizontal="right"/>
    </xf>
    <xf numFmtId="38" fontId="157" fillId="25" borderId="268" xfId="0" applyNumberFormat="1" applyFont="1" applyFill="1" applyBorder="1" applyAlignment="1">
      <alignment horizontal="right"/>
    </xf>
    <xf numFmtId="9" fontId="12" fillId="0" borderId="0" xfId="453" applyFont="1" applyFill="1" applyBorder="1" applyAlignment="1">
      <alignment horizontal="center"/>
    </xf>
    <xf numFmtId="166" fontId="12" fillId="0" borderId="194" xfId="0" applyNumberFormat="1" applyFont="1" applyFill="1" applyBorder="1"/>
    <xf numFmtId="0" fontId="12" fillId="0" borderId="194" xfId="0" applyFont="1" applyFill="1" applyBorder="1"/>
    <xf numFmtId="0" fontId="12" fillId="0" borderId="196" xfId="0" applyFont="1" applyFill="1" applyBorder="1"/>
    <xf numFmtId="38" fontId="18" fillId="0" borderId="273" xfId="0" applyNumberFormat="1" applyFont="1" applyBorder="1" applyAlignment="1">
      <alignment horizontal="center"/>
    </xf>
    <xf numFmtId="38" fontId="18" fillId="0" borderId="274" xfId="0" applyNumberFormat="1" applyFont="1" applyBorder="1" applyAlignment="1">
      <alignment horizontal="center"/>
    </xf>
    <xf numFmtId="166" fontId="23" fillId="43" borderId="0" xfId="0" applyNumberFormat="1" applyFont="1" applyFill="1" applyBorder="1" applyAlignment="1">
      <alignment horizontal="left"/>
    </xf>
    <xf numFmtId="166" fontId="24" fillId="0" borderId="0" xfId="0" applyNumberFormat="1" applyFont="1" applyFill="1" applyBorder="1" applyAlignment="1">
      <alignment horizontal="left"/>
    </xf>
    <xf numFmtId="38" fontId="147" fillId="0" borderId="0" xfId="0" applyNumberFormat="1" applyFont="1" applyFill="1" applyAlignment="1">
      <alignment horizontal="center"/>
    </xf>
    <xf numFmtId="166" fontId="33" fillId="0" borderId="0" xfId="0" applyNumberFormat="1" applyFont="1" applyBorder="1"/>
    <xf numFmtId="166" fontId="23" fillId="0" borderId="0" xfId="0" applyNumberFormat="1" applyFont="1" applyBorder="1"/>
    <xf numFmtId="38" fontId="183" fillId="0" borderId="0" xfId="0" applyNumberFormat="1" applyFont="1" applyBorder="1" applyAlignment="1">
      <alignment horizontal="center"/>
    </xf>
    <xf numFmtId="38" fontId="183" fillId="43" borderId="0" xfId="0" applyNumberFormat="1" applyFont="1" applyFill="1" applyBorder="1" applyAlignment="1">
      <alignment horizontal="center"/>
    </xf>
    <xf numFmtId="3" fontId="183" fillId="43" borderId="0" xfId="0" applyNumberFormat="1" applyFont="1" applyFill="1" applyBorder="1" applyAlignment="1">
      <alignment horizontal="center"/>
    </xf>
    <xf numFmtId="0" fontId="183" fillId="0" borderId="0" xfId="0" applyFont="1" applyBorder="1"/>
    <xf numFmtId="166" fontId="183" fillId="0" borderId="0" xfId="0" applyNumberFormat="1" applyFont="1" applyBorder="1"/>
    <xf numFmtId="166" fontId="17" fillId="0" borderId="0" xfId="0" applyNumberFormat="1" applyFont="1" applyAlignment="1">
      <alignment horizontal="left"/>
    </xf>
    <xf numFmtId="38" fontId="17" fillId="0" borderId="0" xfId="0" applyNumberFormat="1" applyFont="1" applyAlignment="1">
      <alignment horizontal="left"/>
    </xf>
    <xf numFmtId="166" fontId="29" fillId="0" borderId="0" xfId="0" applyNumberFormat="1" applyFont="1" applyFill="1"/>
    <xf numFmtId="166" fontId="62" fillId="0" borderId="0" xfId="0" applyNumberFormat="1" applyFont="1"/>
    <xf numFmtId="175" fontId="24" fillId="0" borderId="0" xfId="0" applyNumberFormat="1" applyFont="1" applyFill="1"/>
    <xf numFmtId="0" fontId="165" fillId="0" borderId="0" xfId="0" applyNumberFormat="1" applyFont="1" applyFill="1"/>
    <xf numFmtId="0" fontId="164" fillId="0" borderId="0" xfId="0" applyNumberFormat="1" applyFont="1" applyFill="1"/>
    <xf numFmtId="0" fontId="164" fillId="0" borderId="242" xfId="0" applyNumberFormat="1" applyFont="1" applyFill="1" applyBorder="1"/>
    <xf numFmtId="166" fontId="183" fillId="0" borderId="0" xfId="0" applyNumberFormat="1" applyFont="1" applyFill="1" applyBorder="1"/>
    <xf numFmtId="0" fontId="164" fillId="0" borderId="233" xfId="0" applyNumberFormat="1" applyFont="1" applyFill="1" applyBorder="1"/>
    <xf numFmtId="0" fontId="63" fillId="0" borderId="0" xfId="0" applyFont="1" applyFill="1"/>
    <xf numFmtId="38" fontId="18" fillId="0" borderId="275" xfId="0" applyNumberFormat="1" applyFont="1" applyBorder="1" applyAlignment="1">
      <alignment horizontal="center"/>
    </xf>
    <xf numFmtId="38" fontId="18" fillId="0" borderId="276" xfId="0" applyNumberFormat="1" applyFont="1" applyBorder="1" applyAlignment="1">
      <alignment horizontal="center"/>
    </xf>
    <xf numFmtId="38" fontId="18" fillId="0" borderId="265" xfId="0" applyNumberFormat="1" applyFont="1" applyBorder="1" applyAlignment="1">
      <alignment horizontal="center"/>
    </xf>
    <xf numFmtId="38" fontId="18" fillId="0" borderId="266" xfId="0" applyNumberFormat="1" applyFont="1" applyBorder="1" applyAlignment="1">
      <alignment horizontal="center"/>
    </xf>
    <xf numFmtId="38" fontId="18" fillId="0" borderId="263" xfId="0" applyNumberFormat="1" applyFont="1" applyBorder="1" applyAlignment="1">
      <alignment horizontal="center"/>
    </xf>
    <xf numFmtId="38" fontId="18" fillId="0" borderId="277" xfId="0" applyNumberFormat="1" applyFont="1" applyBorder="1" applyAlignment="1">
      <alignment horizontal="center"/>
    </xf>
    <xf numFmtId="38" fontId="18" fillId="0" borderId="264" xfId="0" applyNumberFormat="1" applyFont="1" applyBorder="1" applyAlignment="1">
      <alignment horizontal="center"/>
    </xf>
    <xf numFmtId="38" fontId="18" fillId="0" borderId="278" xfId="0" applyNumberFormat="1" applyFont="1" applyBorder="1" applyAlignment="1">
      <alignment horizontal="center"/>
    </xf>
    <xf numFmtId="49" fontId="25" fillId="32" borderId="198" xfId="0" applyNumberFormat="1" applyFont="1" applyFill="1" applyBorder="1" applyAlignment="1" applyProtection="1">
      <alignment horizontal="left"/>
    </xf>
    <xf numFmtId="38" fontId="18" fillId="0" borderId="279" xfId="0" applyNumberFormat="1" applyFont="1" applyBorder="1" applyAlignment="1">
      <alignment horizontal="center"/>
    </xf>
    <xf numFmtId="38" fontId="18" fillId="0" borderId="280" xfId="0" applyNumberFormat="1" applyFont="1" applyBorder="1" applyAlignment="1">
      <alignment horizontal="center"/>
    </xf>
    <xf numFmtId="38" fontId="18" fillId="0" borderId="281" xfId="0" applyNumberFormat="1" applyFont="1" applyBorder="1" applyAlignment="1">
      <alignment horizontal="center"/>
    </xf>
    <xf numFmtId="38" fontId="18" fillId="0" borderId="282" xfId="0" applyNumberFormat="1" applyFont="1" applyBorder="1" applyAlignment="1">
      <alignment horizontal="center"/>
    </xf>
    <xf numFmtId="38" fontId="18" fillId="0" borderId="283" xfId="0" applyNumberFormat="1" applyFont="1" applyBorder="1" applyAlignment="1">
      <alignment horizontal="center"/>
    </xf>
    <xf numFmtId="38" fontId="18" fillId="0" borderId="284" xfId="0" applyNumberFormat="1" applyFont="1" applyBorder="1" applyAlignment="1">
      <alignment horizontal="center"/>
    </xf>
    <xf numFmtId="38" fontId="18" fillId="0" borderId="285" xfId="0" applyNumberFormat="1" applyFont="1" applyBorder="1" applyAlignment="1">
      <alignment horizontal="center"/>
    </xf>
    <xf numFmtId="38" fontId="18" fillId="0" borderId="286" xfId="0" applyNumberFormat="1" applyFont="1" applyBorder="1" applyAlignment="1">
      <alignment horizontal="center"/>
    </xf>
    <xf numFmtId="38" fontId="18" fillId="0" borderId="287" xfId="0" applyNumberFormat="1" applyFont="1" applyBorder="1" applyAlignment="1">
      <alignment horizontal="center"/>
    </xf>
    <xf numFmtId="38" fontId="18" fillId="0" borderId="288" xfId="0" applyNumberFormat="1" applyFont="1" applyBorder="1" applyAlignment="1">
      <alignment horizontal="center"/>
    </xf>
    <xf numFmtId="38" fontId="18" fillId="0" borderId="289" xfId="0" applyNumberFormat="1" applyFont="1" applyBorder="1" applyAlignment="1">
      <alignment horizontal="center"/>
    </xf>
    <xf numFmtId="38" fontId="18" fillId="0" borderId="290" xfId="0" applyNumberFormat="1" applyFont="1" applyBorder="1" applyAlignment="1">
      <alignment horizontal="center"/>
    </xf>
    <xf numFmtId="38" fontId="18" fillId="0" borderId="291" xfId="0" applyNumberFormat="1" applyFont="1" applyBorder="1" applyAlignment="1">
      <alignment horizontal="center"/>
    </xf>
    <xf numFmtId="38" fontId="18" fillId="0" borderId="292" xfId="0" applyNumberFormat="1" applyFont="1" applyBorder="1" applyAlignment="1">
      <alignment horizontal="center"/>
    </xf>
    <xf numFmtId="38" fontId="18" fillId="0" borderId="293" xfId="0" applyNumberFormat="1" applyFont="1" applyBorder="1" applyAlignment="1">
      <alignment horizontal="center"/>
    </xf>
    <xf numFmtId="38" fontId="18" fillId="47" borderId="294" xfId="0" applyNumberFormat="1" applyFont="1" applyFill="1" applyBorder="1" applyAlignment="1">
      <alignment horizontal="center"/>
    </xf>
    <xf numFmtId="38" fontId="18" fillId="47" borderId="295" xfId="0" applyNumberFormat="1" applyFont="1" applyFill="1" applyBorder="1" applyAlignment="1">
      <alignment horizontal="center"/>
    </xf>
    <xf numFmtId="38" fontId="18" fillId="47" borderId="271" xfId="0" applyNumberFormat="1" applyFont="1" applyFill="1" applyBorder="1" applyAlignment="1">
      <alignment horizontal="center"/>
    </xf>
    <xf numFmtId="38" fontId="13" fillId="47" borderId="272" xfId="0" applyNumberFormat="1" applyFont="1" applyFill="1" applyBorder="1" applyAlignment="1">
      <alignment horizontal="center"/>
    </xf>
    <xf numFmtId="38" fontId="18" fillId="47" borderId="269" xfId="0" applyNumberFormat="1" applyFont="1" applyFill="1" applyBorder="1" applyAlignment="1">
      <alignment horizontal="center"/>
    </xf>
    <xf numFmtId="38" fontId="18" fillId="47" borderId="272" xfId="0" applyNumberFormat="1" applyFont="1" applyFill="1" applyBorder="1" applyAlignment="1">
      <alignment horizontal="center"/>
    </xf>
    <xf numFmtId="38" fontId="18" fillId="47" borderId="270" xfId="0" applyNumberFormat="1" applyFont="1" applyFill="1" applyBorder="1" applyAlignment="1">
      <alignment horizontal="center"/>
    </xf>
    <xf numFmtId="38" fontId="18" fillId="47" borderId="274" xfId="0" applyNumberFormat="1" applyFont="1" applyFill="1" applyBorder="1" applyAlignment="1">
      <alignment horizontal="center"/>
    </xf>
    <xf numFmtId="38" fontId="18" fillId="0" borderId="296" xfId="0" applyNumberFormat="1" applyFont="1" applyBorder="1" applyAlignment="1">
      <alignment horizontal="center"/>
    </xf>
    <xf numFmtId="176" fontId="83" fillId="0" borderId="267" xfId="0" applyNumberFormat="1" applyFont="1" applyBorder="1" applyAlignment="1" applyProtection="1">
      <alignment horizontal="center"/>
    </xf>
    <xf numFmtId="176" fontId="24" fillId="0" borderId="267" xfId="0" applyNumberFormat="1" applyFont="1" applyBorder="1" applyAlignment="1" applyProtection="1">
      <alignment horizontal="center"/>
    </xf>
    <xf numFmtId="176" fontId="83" fillId="0" borderId="263" xfId="0" applyNumberFormat="1" applyFont="1" applyBorder="1" applyAlignment="1" applyProtection="1">
      <alignment horizontal="center"/>
    </xf>
    <xf numFmtId="176" fontId="24" fillId="0" borderId="263" xfId="0" applyNumberFormat="1" applyFont="1" applyBorder="1" applyAlignment="1" applyProtection="1">
      <alignment horizontal="center"/>
    </xf>
    <xf numFmtId="49" fontId="26" fillId="32" borderId="232" xfId="0" applyNumberFormat="1" applyFont="1" applyFill="1" applyBorder="1" applyAlignment="1">
      <alignment horizontal="left"/>
    </xf>
    <xf numFmtId="0" fontId="0" fillId="0" borderId="232" xfId="0" applyBorder="1"/>
    <xf numFmtId="0" fontId="164" fillId="0" borderId="0" xfId="0" applyFont="1" applyFill="1"/>
    <xf numFmtId="0" fontId="165" fillId="0" borderId="0" xfId="0" applyFont="1" applyFill="1"/>
    <xf numFmtId="3" fontId="184" fillId="83" borderId="0" xfId="0" applyNumberFormat="1" applyFont="1" applyFill="1" applyBorder="1" applyAlignment="1">
      <alignment horizontal="center"/>
    </xf>
    <xf numFmtId="38" fontId="18" fillId="83" borderId="297" xfId="0" applyNumberFormat="1" applyFont="1" applyFill="1" applyBorder="1" applyAlignment="1">
      <alignment horizontal="center"/>
    </xf>
    <xf numFmtId="3" fontId="29" fillId="32" borderId="293" xfId="0" applyNumberFormat="1" applyFont="1" applyFill="1" applyBorder="1" applyAlignment="1">
      <alignment horizontal="center"/>
    </xf>
    <xf numFmtId="38" fontId="29" fillId="32" borderId="298" xfId="0" applyNumberFormat="1" applyFont="1" applyFill="1" applyBorder="1" applyAlignment="1">
      <alignment horizontal="center"/>
    </xf>
    <xf numFmtId="3" fontId="35" fillId="24" borderId="0" xfId="0" applyNumberFormat="1" applyFont="1" applyFill="1" applyBorder="1" applyAlignment="1">
      <alignment horizontal="center"/>
    </xf>
    <xf numFmtId="38" fontId="34" fillId="24" borderId="297" xfId="0" applyNumberFormat="1" applyFont="1" applyFill="1" applyBorder="1" applyAlignment="1">
      <alignment horizontal="center"/>
    </xf>
    <xf numFmtId="166" fontId="35" fillId="24" borderId="0" xfId="0" applyNumberFormat="1" applyFont="1" applyFill="1" applyBorder="1" applyAlignment="1">
      <alignment horizontal="center"/>
    </xf>
    <xf numFmtId="3" fontId="35" fillId="0" borderId="0" xfId="0" applyNumberFormat="1" applyFont="1" applyFill="1" applyBorder="1" applyAlignment="1">
      <alignment horizontal="center"/>
    </xf>
    <xf numFmtId="38" fontId="34" fillId="0" borderId="297" xfId="0" applyNumberFormat="1" applyFont="1" applyFill="1" applyBorder="1" applyAlignment="1">
      <alignment horizontal="center"/>
    </xf>
    <xf numFmtId="3" fontId="35" fillId="0" borderId="293" xfId="0" applyNumberFormat="1" applyFont="1" applyFill="1" applyBorder="1" applyAlignment="1">
      <alignment horizontal="center"/>
    </xf>
    <xf numFmtId="38" fontId="34" fillId="0" borderId="298" xfId="0" applyNumberFormat="1" applyFont="1" applyFill="1" applyBorder="1" applyAlignment="1">
      <alignment horizontal="center"/>
    </xf>
    <xf numFmtId="38" fontId="18" fillId="0" borderId="297" xfId="0" applyNumberFormat="1" applyFont="1" applyFill="1" applyBorder="1" applyAlignment="1">
      <alignment horizontal="center"/>
    </xf>
    <xf numFmtId="3" fontId="29" fillId="24" borderId="0" xfId="0" applyNumberFormat="1" applyFont="1" applyFill="1" applyBorder="1" applyAlignment="1">
      <alignment horizontal="center"/>
    </xf>
    <xf numFmtId="38" fontId="31" fillId="24" borderId="297" xfId="0" applyNumberFormat="1" applyFont="1" applyFill="1" applyBorder="1" applyAlignment="1">
      <alignment horizontal="center"/>
    </xf>
    <xf numFmtId="38" fontId="34" fillId="83" borderId="297" xfId="0" applyNumberFormat="1" applyFont="1" applyFill="1" applyBorder="1" applyAlignment="1">
      <alignment horizontal="center"/>
    </xf>
    <xf numFmtId="38" fontId="35" fillId="24" borderId="0" xfId="0" applyNumberFormat="1" applyFont="1" applyFill="1" applyBorder="1" applyAlignment="1">
      <alignment horizontal="center"/>
    </xf>
    <xf numFmtId="3" fontId="29" fillId="0" borderId="0" xfId="0" applyNumberFormat="1" applyFont="1" applyFill="1" applyBorder="1" applyAlignment="1">
      <alignment horizontal="center"/>
    </xf>
    <xf numFmtId="38" fontId="31" fillId="0" borderId="297" xfId="0" applyNumberFormat="1" applyFont="1" applyFill="1" applyBorder="1" applyAlignment="1">
      <alignment horizontal="center"/>
    </xf>
    <xf numFmtId="38" fontId="29" fillId="24" borderId="0" xfId="0" applyNumberFormat="1" applyFont="1" applyFill="1" applyBorder="1" applyAlignment="1">
      <alignment horizontal="center"/>
    </xf>
    <xf numFmtId="3" fontId="184" fillId="83" borderId="264" xfId="0" applyNumberFormat="1" applyFont="1" applyFill="1" applyBorder="1" applyAlignment="1">
      <alignment horizontal="center"/>
    </xf>
    <xf numFmtId="38" fontId="18" fillId="83" borderId="299" xfId="0" applyNumberFormat="1" applyFont="1" applyFill="1" applyBorder="1" applyAlignment="1">
      <alignment horizontal="center"/>
    </xf>
    <xf numFmtId="38" fontId="23" fillId="27" borderId="182" xfId="0" applyNumberFormat="1" applyFont="1" applyFill="1" applyBorder="1" applyAlignment="1">
      <alignment horizontal="center"/>
    </xf>
    <xf numFmtId="38" fontId="34" fillId="0" borderId="300" xfId="0" applyNumberFormat="1" applyFont="1" applyFill="1" applyBorder="1" applyAlignment="1">
      <alignment horizontal="center"/>
    </xf>
    <xf numFmtId="38" fontId="31" fillId="30" borderId="49" xfId="0" quotePrefix="1" applyNumberFormat="1" applyFont="1" applyFill="1" applyBorder="1" applyAlignment="1">
      <alignment horizontal="center"/>
    </xf>
    <xf numFmtId="38" fontId="31" fillId="30" borderId="215" xfId="0" quotePrefix="1" applyNumberFormat="1" applyFont="1" applyFill="1" applyBorder="1" applyAlignment="1">
      <alignment horizontal="center"/>
    </xf>
    <xf numFmtId="38" fontId="29" fillId="32" borderId="302" xfId="0" applyNumberFormat="1" applyFont="1" applyFill="1" applyBorder="1" applyAlignment="1">
      <alignment horizontal="center"/>
    </xf>
    <xf numFmtId="38" fontId="34" fillId="0" borderId="293" xfId="0" applyNumberFormat="1" applyFont="1" applyFill="1" applyBorder="1" applyAlignment="1">
      <alignment horizontal="center"/>
    </xf>
    <xf numFmtId="38" fontId="34" fillId="0" borderId="304" xfId="0" applyNumberFormat="1" applyFont="1" applyFill="1" applyBorder="1" applyAlignment="1">
      <alignment horizontal="center"/>
    </xf>
    <xf numFmtId="38" fontId="31" fillId="30" borderId="264" xfId="0" quotePrefix="1" applyNumberFormat="1" applyFont="1" applyFill="1" applyBorder="1" applyAlignment="1">
      <alignment horizontal="center"/>
    </xf>
    <xf numFmtId="38" fontId="34" fillId="0" borderId="49" xfId="0" applyNumberFormat="1" applyFont="1" applyFill="1" applyBorder="1" applyAlignment="1">
      <alignment horizontal="center"/>
    </xf>
    <xf numFmtId="38" fontId="34" fillId="0" borderId="264" xfId="0" applyNumberFormat="1" applyFont="1" applyFill="1" applyBorder="1" applyAlignment="1">
      <alignment horizontal="center"/>
    </xf>
    <xf numFmtId="38" fontId="29" fillId="42" borderId="0" xfId="0" applyNumberFormat="1" applyFont="1" applyFill="1" applyBorder="1" applyAlignment="1">
      <alignment horizontal="center"/>
    </xf>
    <xf numFmtId="38" fontId="23" fillId="25" borderId="305" xfId="0" applyNumberFormat="1" applyFont="1" applyFill="1" applyBorder="1" applyAlignment="1">
      <alignment horizontal="center"/>
    </xf>
    <xf numFmtId="38" fontId="23" fillId="25" borderId="198" xfId="0" applyNumberFormat="1" applyFont="1" applyFill="1" applyBorder="1" applyAlignment="1">
      <alignment horizontal="center"/>
    </xf>
    <xf numFmtId="38" fontId="23" fillId="25" borderId="306" xfId="0" applyNumberFormat="1" applyFont="1" applyFill="1" applyBorder="1" applyAlignment="1">
      <alignment horizontal="center"/>
    </xf>
    <xf numFmtId="38" fontId="23" fillId="25" borderId="235" xfId="0" applyNumberFormat="1" applyFont="1" applyFill="1" applyBorder="1" applyAlignment="1">
      <alignment horizontal="center"/>
    </xf>
    <xf numFmtId="38" fontId="23" fillId="27" borderId="307" xfId="0" quotePrefix="1" applyNumberFormat="1" applyFont="1" applyFill="1" applyBorder="1" applyAlignment="1">
      <alignment horizontal="center"/>
    </xf>
    <xf numFmtId="38" fontId="23" fillId="27" borderId="308" xfId="0" quotePrefix="1" applyNumberFormat="1" applyFont="1" applyFill="1" applyBorder="1" applyAlignment="1">
      <alignment horizontal="center"/>
    </xf>
    <xf numFmtId="38" fontId="23" fillId="27" borderId="308" xfId="0" applyNumberFormat="1" applyFont="1" applyFill="1" applyBorder="1" applyAlignment="1">
      <alignment horizontal="center"/>
    </xf>
    <xf numFmtId="38" fontId="23" fillId="25" borderId="309" xfId="0" applyNumberFormat="1" applyFont="1" applyFill="1" applyBorder="1" applyAlignment="1">
      <alignment horizontal="center"/>
    </xf>
    <xf numFmtId="38" fontId="23" fillId="25" borderId="297" xfId="0" applyNumberFormat="1" applyFont="1" applyFill="1" applyBorder="1" applyAlignment="1">
      <alignment horizontal="center"/>
    </xf>
    <xf numFmtId="38" fontId="184" fillId="83" borderId="0" xfId="0" applyNumberFormat="1" applyFont="1" applyFill="1" applyBorder="1" applyAlignment="1">
      <alignment horizontal="center"/>
    </xf>
    <xf numFmtId="38" fontId="185" fillId="32" borderId="293" xfId="0" applyNumberFormat="1" applyFont="1" applyFill="1" applyBorder="1" applyAlignment="1">
      <alignment horizontal="center"/>
    </xf>
    <xf numFmtId="38" fontId="184" fillId="24" borderId="0" xfId="0" applyNumberFormat="1" applyFont="1" applyFill="1" applyBorder="1" applyAlignment="1">
      <alignment horizontal="center"/>
    </xf>
    <xf numFmtId="38" fontId="184" fillId="0" borderId="0" xfId="0" applyNumberFormat="1" applyFont="1" applyFill="1" applyBorder="1" applyAlignment="1">
      <alignment horizontal="center"/>
    </xf>
    <xf numFmtId="38" fontId="184" fillId="0" borderId="293" xfId="0" applyNumberFormat="1" applyFont="1" applyFill="1" applyBorder="1" applyAlignment="1">
      <alignment horizontal="center"/>
    </xf>
    <xf numFmtId="3" fontId="184" fillId="24" borderId="0" xfId="0" applyNumberFormat="1" applyFont="1" applyFill="1" applyBorder="1" applyAlignment="1">
      <alignment horizontal="center"/>
    </xf>
    <xf numFmtId="3" fontId="34" fillId="24" borderId="297" xfId="0" applyNumberFormat="1" applyFont="1" applyFill="1" applyBorder="1" applyAlignment="1">
      <alignment horizontal="center"/>
    </xf>
    <xf numFmtId="3" fontId="184" fillId="0" borderId="0" xfId="0" applyNumberFormat="1" applyFont="1" applyFill="1" applyBorder="1" applyAlignment="1">
      <alignment horizontal="center"/>
    </xf>
    <xf numFmtId="3" fontId="31" fillId="0" borderId="297" xfId="0" applyNumberFormat="1" applyFont="1" applyFill="1" applyBorder="1" applyAlignment="1">
      <alignment horizontal="center"/>
    </xf>
    <xf numFmtId="3" fontId="31" fillId="42" borderId="297" xfId="0" applyNumberFormat="1" applyFont="1" applyFill="1" applyBorder="1" applyAlignment="1">
      <alignment horizontal="center"/>
    </xf>
    <xf numFmtId="38" fontId="27" fillId="26" borderId="232" xfId="0" applyNumberFormat="1" applyFont="1" applyFill="1" applyBorder="1" applyAlignment="1">
      <alignment horizontal="center"/>
    </xf>
    <xf numFmtId="38" fontId="27" fillId="26" borderId="310" xfId="0" applyNumberFormat="1" applyFont="1" applyFill="1" applyBorder="1" applyAlignment="1">
      <alignment horizontal="center"/>
    </xf>
    <xf numFmtId="38" fontId="184" fillId="83" borderId="205" xfId="0" applyNumberFormat="1" applyFont="1" applyFill="1" applyBorder="1" applyAlignment="1">
      <alignment horizontal="center"/>
    </xf>
    <xf numFmtId="38" fontId="18" fillId="83" borderId="311" xfId="0" applyNumberFormat="1" applyFont="1" applyFill="1" applyBorder="1" applyAlignment="1">
      <alignment horizontal="center"/>
    </xf>
    <xf numFmtId="38" fontId="185" fillId="32" borderId="231" xfId="0" applyNumberFormat="1" applyFont="1" applyFill="1" applyBorder="1" applyAlignment="1">
      <alignment horizontal="center"/>
    </xf>
    <xf numFmtId="38" fontId="29" fillId="32" borderId="312" xfId="0" applyNumberFormat="1" applyFont="1" applyFill="1" applyBorder="1" applyAlignment="1">
      <alignment horizontal="center"/>
    </xf>
    <xf numFmtId="38" fontId="184" fillId="0" borderId="231" xfId="0" applyNumberFormat="1" applyFont="1" applyFill="1" applyBorder="1" applyAlignment="1">
      <alignment horizontal="center"/>
    </xf>
    <xf numFmtId="38" fontId="34" fillId="0" borderId="312" xfId="0" applyNumberFormat="1" applyFont="1" applyFill="1" applyBorder="1" applyAlignment="1">
      <alignment horizontal="center"/>
    </xf>
    <xf numFmtId="38" fontId="27" fillId="26" borderId="234" xfId="0" applyNumberFormat="1" applyFont="1" applyFill="1" applyBorder="1" applyAlignment="1">
      <alignment horizontal="center"/>
    </xf>
    <xf numFmtId="38" fontId="29" fillId="32" borderId="221" xfId="0" applyNumberFormat="1" applyFont="1" applyFill="1" applyBorder="1" applyAlignment="1">
      <alignment horizontal="center"/>
    </xf>
    <xf numFmtId="38" fontId="34" fillId="0" borderId="313" xfId="0" applyNumberFormat="1" applyFont="1" applyFill="1" applyBorder="1" applyAlignment="1">
      <alignment horizontal="center"/>
    </xf>
    <xf numFmtId="3" fontId="31" fillId="42" borderId="215" xfId="0" applyNumberFormat="1" applyFont="1" applyFill="1" applyBorder="1" applyAlignment="1">
      <alignment horizontal="center"/>
    </xf>
    <xf numFmtId="38" fontId="144" fillId="0" borderId="0" xfId="0" applyNumberFormat="1" applyFont="1" applyAlignment="1">
      <alignment horizontal="center"/>
    </xf>
    <xf numFmtId="38" fontId="31" fillId="42" borderId="0" xfId="0" applyNumberFormat="1" applyFont="1" applyFill="1" applyBorder="1" applyAlignment="1">
      <alignment horizontal="center"/>
    </xf>
    <xf numFmtId="38" fontId="146" fillId="0" borderId="0" xfId="0" applyNumberFormat="1" applyFont="1" applyAlignment="1">
      <alignment horizontal="center"/>
    </xf>
    <xf numFmtId="38" fontId="28" fillId="0" borderId="0" xfId="0" applyNumberFormat="1" applyFont="1"/>
    <xf numFmtId="38" fontId="29" fillId="32" borderId="293" xfId="0" applyNumberFormat="1" applyFont="1" applyFill="1" applyBorder="1" applyAlignment="1">
      <alignment horizontal="center"/>
    </xf>
    <xf numFmtId="38" fontId="22" fillId="0" borderId="0" xfId="0" applyNumberFormat="1" applyFont="1"/>
    <xf numFmtId="38" fontId="23" fillId="27" borderId="224" xfId="0" applyNumberFormat="1" applyFont="1" applyFill="1" applyBorder="1" applyAlignment="1">
      <alignment horizontal="center"/>
    </xf>
    <xf numFmtId="38" fontId="34" fillId="0" borderId="301" xfId="0" applyNumberFormat="1" applyFont="1" applyFill="1" applyBorder="1" applyAlignment="1">
      <alignment horizontal="center"/>
    </xf>
    <xf numFmtId="38" fontId="18" fillId="0" borderId="16" xfId="0" applyNumberFormat="1" applyFont="1" applyFill="1" applyBorder="1" applyAlignment="1">
      <alignment horizontal="center"/>
    </xf>
    <xf numFmtId="38" fontId="29" fillId="32" borderId="303" xfId="0" applyNumberFormat="1" applyFont="1" applyFill="1" applyBorder="1" applyAlignment="1">
      <alignment horizontal="center"/>
    </xf>
    <xf numFmtId="38" fontId="34" fillId="0" borderId="303" xfId="0" applyNumberFormat="1" applyFont="1" applyFill="1" applyBorder="1" applyAlignment="1">
      <alignment horizontal="center"/>
    </xf>
    <xf numFmtId="38" fontId="18" fillId="0" borderId="301" xfId="0" applyNumberFormat="1" applyFont="1" applyFill="1" applyBorder="1" applyAlignment="1">
      <alignment horizontal="center"/>
    </xf>
    <xf numFmtId="38" fontId="31" fillId="42" borderId="16" xfId="0" applyNumberFormat="1" applyFont="1" applyFill="1" applyBorder="1" applyAlignment="1">
      <alignment horizontal="center"/>
    </xf>
    <xf numFmtId="3" fontId="18" fillId="0" borderId="315" xfId="0" applyNumberFormat="1" applyFont="1" applyFill="1" applyBorder="1" applyAlignment="1">
      <alignment horizontal="center"/>
    </xf>
    <xf numFmtId="3" fontId="184" fillId="83" borderId="205" xfId="0" applyNumberFormat="1" applyFont="1" applyFill="1" applyBorder="1" applyAlignment="1">
      <alignment horizontal="center"/>
    </xf>
    <xf numFmtId="38" fontId="18" fillId="0" borderId="316" xfId="0" applyNumberFormat="1" applyFont="1" applyFill="1" applyBorder="1" applyAlignment="1">
      <alignment horizontal="center"/>
    </xf>
    <xf numFmtId="38" fontId="18" fillId="0" borderId="315" xfId="0" applyNumberFormat="1" applyFont="1" applyFill="1" applyBorder="1" applyAlignment="1">
      <alignment horizontal="center"/>
    </xf>
    <xf numFmtId="166" fontId="18" fillId="0" borderId="317" xfId="0" applyNumberFormat="1" applyFont="1" applyFill="1" applyBorder="1" applyAlignment="1">
      <alignment horizontal="left"/>
    </xf>
    <xf numFmtId="1" fontId="18" fillId="0" borderId="318" xfId="0" applyNumberFormat="1" applyFont="1" applyFill="1" applyBorder="1" applyAlignment="1">
      <alignment horizontal="left"/>
    </xf>
    <xf numFmtId="166" fontId="18" fillId="0" borderId="318" xfId="0" applyNumberFormat="1" applyFont="1" applyFill="1" applyBorder="1" applyAlignment="1">
      <alignment horizontal="left"/>
    </xf>
    <xf numFmtId="166" fontId="34" fillId="0" borderId="318" xfId="0" applyNumberFormat="1" applyFont="1" applyFill="1" applyBorder="1" applyAlignment="1">
      <alignment horizontal="center"/>
    </xf>
    <xf numFmtId="38" fontId="34" fillId="30" borderId="319" xfId="0" quotePrefix="1" applyNumberFormat="1" applyFont="1" applyFill="1" applyBorder="1" applyAlignment="1">
      <alignment horizontal="center"/>
    </xf>
    <xf numFmtId="38" fontId="34" fillId="30" borderId="318" xfId="0" quotePrefix="1" applyNumberFormat="1" applyFont="1" applyFill="1" applyBorder="1" applyAlignment="1">
      <alignment horizontal="center"/>
    </xf>
    <xf numFmtId="38" fontId="34" fillId="30" borderId="320" xfId="0" quotePrefix="1" applyNumberFormat="1" applyFont="1" applyFill="1" applyBorder="1" applyAlignment="1">
      <alignment horizontal="center"/>
    </xf>
    <xf numFmtId="38" fontId="18" fillId="30" borderId="318" xfId="0" quotePrefix="1" applyNumberFormat="1" applyFont="1" applyFill="1" applyBorder="1" applyAlignment="1">
      <alignment horizontal="center"/>
    </xf>
    <xf numFmtId="38" fontId="34" fillId="30" borderId="321" xfId="0" quotePrefix="1" applyNumberFormat="1" applyFont="1" applyFill="1" applyBorder="1" applyAlignment="1">
      <alignment horizontal="center"/>
    </xf>
    <xf numFmtId="38" fontId="34" fillId="30" borderId="322" xfId="0" quotePrefix="1" applyNumberFormat="1" applyFont="1" applyFill="1" applyBorder="1" applyAlignment="1">
      <alignment horizontal="center"/>
    </xf>
    <xf numFmtId="38" fontId="34" fillId="30" borderId="323" xfId="0" quotePrefix="1" applyNumberFormat="1" applyFont="1" applyFill="1" applyBorder="1" applyAlignment="1">
      <alignment horizontal="center"/>
    </xf>
    <xf numFmtId="38" fontId="34" fillId="30" borderId="326" xfId="0" quotePrefix="1" applyNumberFormat="1" applyFont="1" applyFill="1" applyBorder="1" applyAlignment="1">
      <alignment horizontal="center"/>
    </xf>
    <xf numFmtId="38" fontId="34" fillId="30" borderId="325" xfId="0" quotePrefix="1" applyNumberFormat="1" applyFont="1" applyFill="1" applyBorder="1" applyAlignment="1">
      <alignment horizontal="center"/>
    </xf>
    <xf numFmtId="38" fontId="34" fillId="30" borderId="327" xfId="0" quotePrefix="1" applyNumberFormat="1" applyFont="1" applyFill="1" applyBorder="1" applyAlignment="1">
      <alignment horizontal="center"/>
    </xf>
    <xf numFmtId="38" fontId="18" fillId="30" borderId="325" xfId="0" quotePrefix="1" applyNumberFormat="1" applyFont="1" applyFill="1" applyBorder="1" applyAlignment="1">
      <alignment horizontal="center"/>
    </xf>
    <xf numFmtId="38" fontId="34" fillId="30" borderId="328" xfId="0" quotePrefix="1" applyNumberFormat="1" applyFont="1" applyFill="1" applyBorder="1" applyAlignment="1">
      <alignment horizontal="center"/>
    </xf>
    <xf numFmtId="38" fontId="34" fillId="30" borderId="329" xfId="0" quotePrefix="1" applyNumberFormat="1" applyFont="1" applyFill="1" applyBorder="1" applyAlignment="1">
      <alignment horizontal="center"/>
    </xf>
    <xf numFmtId="38" fontId="34" fillId="30" borderId="330" xfId="0" quotePrefix="1" applyNumberFormat="1" applyFont="1" applyFill="1" applyBorder="1" applyAlignment="1">
      <alignment horizontal="center"/>
    </xf>
    <xf numFmtId="38" fontId="0" fillId="0" borderId="314" xfId="0" applyNumberFormat="1" applyBorder="1"/>
    <xf numFmtId="38" fontId="23" fillId="0" borderId="0" xfId="0" applyNumberFormat="1" applyFont="1" applyFill="1" applyBorder="1" applyAlignment="1">
      <alignment horizontal="center" wrapText="1"/>
    </xf>
    <xf numFmtId="166" fontId="18" fillId="0" borderId="324" xfId="0" applyNumberFormat="1" applyFont="1" applyFill="1" applyBorder="1" applyAlignment="1">
      <alignment horizontal="left"/>
    </xf>
    <xf numFmtId="1" fontId="18" fillId="0" borderId="325" xfId="0" applyNumberFormat="1" applyFont="1" applyFill="1" applyBorder="1" applyAlignment="1">
      <alignment horizontal="left"/>
    </xf>
    <xf numFmtId="166" fontId="18" fillId="0" borderId="325" xfId="0" applyNumberFormat="1" applyFont="1" applyFill="1" applyBorder="1" applyAlignment="1">
      <alignment horizontal="left"/>
    </xf>
    <xf numFmtId="166" fontId="34" fillId="0" borderId="325" xfId="0" applyNumberFormat="1" applyFont="1" applyFill="1" applyBorder="1" applyAlignment="1">
      <alignment horizontal="center"/>
    </xf>
    <xf numFmtId="49" fontId="159" fillId="32" borderId="343" xfId="0" applyNumberFormat="1" applyFont="1" applyFill="1" applyBorder="1" applyAlignment="1">
      <alignment horizontal="left"/>
    </xf>
    <xf numFmtId="49" fontId="159" fillId="44" borderId="343" xfId="0" applyNumberFormat="1" applyFont="1" applyFill="1" applyBorder="1" applyAlignment="1">
      <alignment horizontal="left"/>
    </xf>
    <xf numFmtId="38" fontId="18" fillId="0" borderId="362" xfId="0" applyNumberFormat="1" applyFont="1" applyBorder="1" applyAlignment="1">
      <alignment horizontal="center"/>
    </xf>
    <xf numFmtId="38" fontId="18" fillId="0" borderId="342" xfId="0" applyNumberFormat="1" applyFont="1" applyBorder="1" applyAlignment="1">
      <alignment horizontal="center"/>
    </xf>
    <xf numFmtId="38" fontId="18" fillId="0" borderId="363" xfId="0" applyNumberFormat="1" applyFont="1" applyBorder="1" applyAlignment="1">
      <alignment horizontal="center"/>
    </xf>
    <xf numFmtId="38" fontId="18" fillId="0" borderId="364" xfId="0" applyNumberFormat="1" applyFont="1" applyBorder="1" applyAlignment="1">
      <alignment horizontal="center"/>
    </xf>
    <xf numFmtId="38" fontId="13" fillId="0" borderId="347" xfId="0" applyNumberFormat="1" applyFont="1" applyBorder="1" applyAlignment="1">
      <alignment horizontal="center"/>
    </xf>
    <xf numFmtId="38" fontId="18" fillId="0" borderId="365" xfId="0" applyNumberFormat="1" applyFont="1" applyBorder="1" applyAlignment="1">
      <alignment horizontal="center"/>
    </xf>
    <xf numFmtId="38" fontId="18" fillId="0" borderId="347" xfId="0" applyNumberFormat="1" applyFont="1" applyBorder="1" applyAlignment="1">
      <alignment horizontal="center"/>
    </xf>
    <xf numFmtId="38" fontId="18" fillId="0" borderId="344" xfId="0" applyNumberFormat="1" applyFont="1" applyBorder="1" applyAlignment="1">
      <alignment horizontal="center"/>
    </xf>
    <xf numFmtId="38" fontId="18" fillId="0" borderId="346" xfId="0" applyNumberFormat="1" applyFont="1" applyBorder="1" applyAlignment="1">
      <alignment horizontal="center"/>
    </xf>
    <xf numFmtId="38" fontId="18" fillId="0" borderId="366" xfId="0" applyNumberFormat="1" applyFont="1" applyBorder="1" applyAlignment="1">
      <alignment horizontal="center"/>
    </xf>
    <xf numFmtId="38" fontId="17" fillId="0" borderId="60" xfId="0" applyNumberFormat="1" applyFont="1" applyBorder="1" applyAlignment="1">
      <alignment horizontal="center"/>
    </xf>
    <xf numFmtId="38" fontId="17" fillId="0" borderId="61" xfId="0" applyNumberFormat="1" applyFont="1" applyBorder="1" applyAlignment="1">
      <alignment horizontal="center"/>
    </xf>
    <xf numFmtId="38" fontId="17" fillId="0" borderId="62" xfId="0" applyNumberFormat="1" applyFont="1" applyBorder="1" applyAlignment="1">
      <alignment horizontal="center"/>
    </xf>
    <xf numFmtId="38" fontId="17" fillId="0" borderId="63" xfId="0" applyNumberFormat="1" applyFont="1" applyBorder="1" applyAlignment="1">
      <alignment horizontal="center"/>
    </xf>
    <xf numFmtId="38" fontId="183" fillId="0" borderId="55" xfId="0" applyNumberFormat="1" applyFont="1" applyBorder="1" applyAlignment="1">
      <alignment horizontal="center"/>
    </xf>
    <xf numFmtId="38" fontId="17" fillId="0" borderId="64" xfId="0" applyNumberFormat="1" applyFont="1" applyBorder="1" applyAlignment="1">
      <alignment horizontal="center"/>
    </xf>
    <xf numFmtId="38" fontId="17" fillId="0" borderId="55" xfId="0" applyNumberFormat="1" applyFont="1" applyBorder="1" applyAlignment="1">
      <alignment horizontal="center"/>
    </xf>
    <xf numFmtId="38" fontId="17" fillId="0" borderId="99" xfId="0" applyNumberFormat="1" applyFont="1" applyBorder="1" applyAlignment="1">
      <alignment horizontal="center"/>
    </xf>
    <xf numFmtId="38" fontId="17" fillId="0" borderId="118" xfId="0" applyNumberFormat="1" applyFont="1" applyBorder="1" applyAlignment="1">
      <alignment horizontal="center"/>
    </xf>
    <xf numFmtId="38" fontId="17" fillId="0" borderId="65" xfId="0" applyNumberFormat="1" applyFont="1" applyBorder="1" applyAlignment="1">
      <alignment horizontal="center"/>
    </xf>
    <xf numFmtId="166" fontId="17" fillId="0" borderId="0" xfId="0" applyNumberFormat="1" applyFont="1" applyBorder="1" applyAlignment="1">
      <alignment horizontal="center"/>
    </xf>
    <xf numFmtId="38" fontId="17" fillId="0" borderId="112" xfId="0" applyNumberFormat="1" applyFont="1" applyBorder="1" applyAlignment="1">
      <alignment horizontal="center"/>
    </xf>
    <xf numFmtId="38" fontId="17" fillId="0" borderId="66" xfId="0" applyNumberFormat="1" applyFont="1" applyBorder="1" applyAlignment="1">
      <alignment horizontal="center"/>
    </xf>
    <xf numFmtId="38" fontId="17" fillId="0" borderId="67" xfId="0" applyNumberFormat="1" applyFont="1" applyBorder="1" applyAlignment="1">
      <alignment horizontal="center"/>
    </xf>
    <xf numFmtId="38" fontId="17" fillId="0" borderId="68" xfId="0" applyNumberFormat="1" applyFont="1" applyBorder="1" applyAlignment="1">
      <alignment horizontal="center"/>
    </xf>
    <xf numFmtId="38" fontId="183" fillId="0" borderId="2" xfId="0" applyNumberFormat="1" applyFont="1" applyBorder="1" applyAlignment="1">
      <alignment horizontal="center"/>
    </xf>
    <xf numFmtId="38" fontId="17" fillId="0" borderId="69" xfId="0" applyNumberFormat="1" applyFont="1" applyBorder="1" applyAlignment="1">
      <alignment horizontal="center"/>
    </xf>
    <xf numFmtId="38" fontId="17" fillId="0" borderId="2" xfId="0" applyNumberFormat="1" applyFont="1" applyBorder="1" applyAlignment="1">
      <alignment horizontal="center"/>
    </xf>
    <xf numFmtId="38" fontId="17" fillId="0" borderId="89" xfId="0" applyNumberFormat="1" applyFont="1" applyBorder="1" applyAlignment="1">
      <alignment horizontal="center"/>
    </xf>
    <xf numFmtId="38" fontId="17" fillId="0" borderId="52" xfId="0" applyNumberFormat="1" applyFont="1" applyBorder="1" applyAlignment="1">
      <alignment horizontal="center"/>
    </xf>
    <xf numFmtId="38" fontId="17" fillId="0" borderId="70" xfId="0" applyNumberFormat="1" applyFont="1" applyBorder="1" applyAlignment="1">
      <alignment horizontal="center"/>
    </xf>
    <xf numFmtId="38" fontId="33" fillId="0" borderId="49" xfId="0" applyNumberFormat="1" applyFont="1" applyFill="1" applyBorder="1" applyAlignment="1">
      <alignment horizontal="center"/>
    </xf>
    <xf numFmtId="3" fontId="33" fillId="0" borderId="0" xfId="0" applyNumberFormat="1" applyFont="1" applyFill="1"/>
    <xf numFmtId="0" fontId="51" fillId="0" borderId="0" xfId="0" applyFont="1" applyFill="1"/>
    <xf numFmtId="3" fontId="51" fillId="0" borderId="0" xfId="0" applyNumberFormat="1" applyFont="1" applyFill="1"/>
    <xf numFmtId="0" fontId="46" fillId="0" borderId="49" xfId="0" applyFont="1" applyBorder="1"/>
    <xf numFmtId="169" fontId="17" fillId="30" borderId="305" xfId="168" applyNumberFormat="1" applyFont="1" applyFill="1" applyBorder="1" applyAlignment="1">
      <alignment horizontal="center"/>
    </xf>
    <xf numFmtId="167" fontId="17" fillId="30" borderId="349" xfId="168" applyNumberFormat="1" applyFont="1" applyFill="1" applyBorder="1" applyAlignment="1">
      <alignment horizontal="center"/>
    </xf>
    <xf numFmtId="38" fontId="18" fillId="34" borderId="349" xfId="0" applyNumberFormat="1" applyFont="1" applyFill="1" applyBorder="1" applyAlignment="1">
      <alignment horizontal="center"/>
    </xf>
    <xf numFmtId="38" fontId="33" fillId="30" borderId="305" xfId="0" applyNumberFormat="1" applyFont="1" applyFill="1" applyBorder="1" applyAlignment="1">
      <alignment horizontal="center"/>
    </xf>
    <xf numFmtId="38" fontId="33" fillId="30" borderId="349" xfId="0" applyNumberFormat="1" applyFont="1" applyFill="1" applyBorder="1" applyAlignment="1">
      <alignment horizontal="center"/>
    </xf>
    <xf numFmtId="38" fontId="18" fillId="32" borderId="349" xfId="0" applyNumberFormat="1" applyFont="1" applyFill="1" applyBorder="1" applyAlignment="1">
      <alignment horizontal="center"/>
    </xf>
    <xf numFmtId="38" fontId="18" fillId="0" borderId="305" xfId="0" applyNumberFormat="1" applyFont="1" applyBorder="1" applyAlignment="1">
      <alignment horizontal="center"/>
    </xf>
    <xf numFmtId="38" fontId="17" fillId="31" borderId="305" xfId="0" applyNumberFormat="1" applyFont="1" applyFill="1" applyBorder="1" applyAlignment="1">
      <alignment horizontal="center"/>
    </xf>
    <xf numFmtId="38" fontId="17" fillId="31" borderId="349" xfId="0" applyNumberFormat="1" applyFont="1" applyFill="1" applyBorder="1" applyAlignment="1">
      <alignment horizontal="center"/>
    </xf>
    <xf numFmtId="0" fontId="15" fillId="30" borderId="343" xfId="0" applyFont="1" applyFill="1" applyBorder="1"/>
    <xf numFmtId="0" fontId="15" fillId="30" borderId="348" xfId="0" applyFont="1" applyFill="1" applyBorder="1"/>
    <xf numFmtId="0" fontId="12" fillId="30" borderId="16" xfId="0" applyFont="1" applyFill="1" applyBorder="1"/>
    <xf numFmtId="0" fontId="12" fillId="48" borderId="16" xfId="0" applyFont="1" applyFill="1" applyBorder="1"/>
    <xf numFmtId="0" fontId="12" fillId="34" borderId="348" xfId="0" applyFont="1" applyFill="1" applyBorder="1"/>
    <xf numFmtId="0" fontId="18" fillId="30" borderId="343" xfId="0" applyFont="1" applyFill="1" applyBorder="1"/>
    <xf numFmtId="0" fontId="12" fillId="30" borderId="348" xfId="0" applyFont="1" applyFill="1" applyBorder="1"/>
    <xf numFmtId="0" fontId="12" fillId="32" borderId="348" xfId="0" applyFont="1" applyFill="1" applyBorder="1"/>
    <xf numFmtId="0" fontId="18" fillId="0" borderId="343" xfId="0" applyFont="1" applyBorder="1"/>
    <xf numFmtId="0" fontId="81" fillId="34" borderId="348" xfId="0" applyFont="1" applyFill="1" applyBorder="1"/>
    <xf numFmtId="0" fontId="12" fillId="30" borderId="343" xfId="0" applyFont="1" applyFill="1" applyBorder="1"/>
    <xf numFmtId="0" fontId="51" fillId="30" borderId="16" xfId="0" applyFont="1" applyFill="1" applyBorder="1"/>
    <xf numFmtId="0" fontId="12" fillId="31" borderId="343" xfId="0" applyFont="1" applyFill="1" applyBorder="1"/>
    <xf numFmtId="0" fontId="12" fillId="31" borderId="348" xfId="0" applyFont="1" applyFill="1" applyBorder="1"/>
    <xf numFmtId="0" fontId="12" fillId="31" borderId="16" xfId="0" applyFont="1" applyFill="1" applyBorder="1"/>
    <xf numFmtId="38" fontId="18" fillId="0" borderId="367" xfId="0" applyNumberFormat="1" applyFont="1" applyBorder="1" applyAlignment="1">
      <alignment horizontal="center"/>
    </xf>
    <xf numFmtId="38" fontId="18" fillId="0" borderId="345" xfId="0" applyNumberFormat="1" applyFont="1" applyBorder="1" applyAlignment="1">
      <alignment horizontal="center"/>
    </xf>
    <xf numFmtId="38" fontId="18" fillId="0" borderId="368" xfId="0" applyNumberFormat="1" applyFont="1" applyBorder="1" applyAlignment="1">
      <alignment horizontal="center"/>
    </xf>
    <xf numFmtId="49" fontId="26" fillId="44" borderId="36" xfId="0" applyNumberFormat="1" applyFont="1" applyFill="1" applyBorder="1" applyAlignment="1">
      <alignment horizontal="left"/>
    </xf>
    <xf numFmtId="49" fontId="26" fillId="44" borderId="27" xfId="0" applyNumberFormat="1" applyFont="1" applyFill="1" applyBorder="1" applyAlignment="1">
      <alignment horizontal="left"/>
    </xf>
    <xf numFmtId="0" fontId="68" fillId="0" borderId="0" xfId="0" applyFont="1" applyFill="1"/>
    <xf numFmtId="0" fontId="164" fillId="0" borderId="0" xfId="0" applyFont="1" applyBorder="1"/>
    <xf numFmtId="166" fontId="34" fillId="0" borderId="318" xfId="0" quotePrefix="1" applyNumberFormat="1" applyFont="1" applyFill="1" applyBorder="1" applyAlignment="1">
      <alignment horizontal="center"/>
    </xf>
    <xf numFmtId="166" fontId="31" fillId="0" borderId="317" xfId="0" applyNumberFormat="1" applyFont="1" applyFill="1" applyBorder="1" applyAlignment="1">
      <alignment horizontal="left"/>
    </xf>
    <xf numFmtId="1" fontId="31" fillId="0" borderId="318" xfId="0" applyNumberFormat="1" applyFont="1" applyFill="1" applyBorder="1" applyAlignment="1">
      <alignment horizontal="left"/>
    </xf>
    <xf numFmtId="166" fontId="31" fillId="0" borderId="318" xfId="0" applyNumberFormat="1" applyFont="1" applyFill="1" applyBorder="1" applyAlignment="1">
      <alignment horizontal="left"/>
    </xf>
    <xf numFmtId="38" fontId="31" fillId="0" borderId="319" xfId="0" applyNumberFormat="1" applyFont="1" applyFill="1" applyBorder="1" applyAlignment="1">
      <alignment horizontal="center"/>
    </xf>
    <xf numFmtId="38" fontId="31" fillId="0" borderId="318" xfId="0" applyNumberFormat="1" applyFont="1" applyFill="1" applyBorder="1" applyAlignment="1">
      <alignment horizontal="center"/>
    </xf>
    <xf numFmtId="38" fontId="31" fillId="0" borderId="320" xfId="0" applyNumberFormat="1" applyFont="1" applyFill="1" applyBorder="1" applyAlignment="1">
      <alignment horizontal="center"/>
    </xf>
    <xf numFmtId="38" fontId="31" fillId="0" borderId="321" xfId="0" applyNumberFormat="1" applyFont="1" applyFill="1" applyBorder="1" applyAlignment="1">
      <alignment horizontal="center"/>
    </xf>
    <xf numFmtId="38" fontId="31" fillId="0" borderId="322" xfId="0" applyNumberFormat="1" applyFont="1" applyFill="1" applyBorder="1" applyAlignment="1">
      <alignment horizontal="center"/>
    </xf>
    <xf numFmtId="38" fontId="31" fillId="0" borderId="323" xfId="0" applyNumberFormat="1" applyFont="1" applyFill="1" applyBorder="1" applyAlignment="1">
      <alignment horizontal="center"/>
    </xf>
    <xf numFmtId="166" fontId="31" fillId="0" borderId="324" xfId="0" applyNumberFormat="1" applyFont="1" applyFill="1" applyBorder="1" applyAlignment="1">
      <alignment horizontal="left"/>
    </xf>
    <xf numFmtId="1" fontId="31" fillId="0" borderId="325" xfId="0" applyNumberFormat="1" applyFont="1" applyFill="1" applyBorder="1" applyAlignment="1">
      <alignment horizontal="left"/>
    </xf>
    <xf numFmtId="166" fontId="31" fillId="0" borderId="325" xfId="0" applyNumberFormat="1" applyFont="1" applyFill="1" applyBorder="1" applyAlignment="1">
      <alignment horizontal="left"/>
    </xf>
    <xf numFmtId="38" fontId="31" fillId="0" borderId="326" xfId="0" applyNumberFormat="1" applyFont="1" applyFill="1" applyBorder="1" applyAlignment="1">
      <alignment horizontal="center"/>
    </xf>
    <xf numFmtId="38" fontId="31" fillId="0" borderId="325" xfId="0" applyNumberFormat="1" applyFont="1" applyFill="1" applyBorder="1" applyAlignment="1">
      <alignment horizontal="center"/>
    </xf>
    <xf numFmtId="38" fontId="31" fillId="0" borderId="327" xfId="0" applyNumberFormat="1" applyFont="1" applyFill="1" applyBorder="1" applyAlignment="1">
      <alignment horizontal="center"/>
    </xf>
    <xf numFmtId="38" fontId="31" fillId="0" borderId="328" xfId="0" applyNumberFormat="1" applyFont="1" applyFill="1" applyBorder="1" applyAlignment="1">
      <alignment horizontal="center"/>
    </xf>
    <xf numFmtId="38" fontId="31" fillId="0" borderId="329" xfId="0" applyNumberFormat="1" applyFont="1" applyFill="1" applyBorder="1" applyAlignment="1">
      <alignment horizontal="center"/>
    </xf>
    <xf numFmtId="38" fontId="31" fillId="0" borderId="330" xfId="0" applyNumberFormat="1" applyFont="1" applyFill="1" applyBorder="1" applyAlignment="1">
      <alignment horizontal="center"/>
    </xf>
    <xf numFmtId="166" fontId="31" fillId="0" borderId="369" xfId="0" applyNumberFormat="1" applyFont="1" applyFill="1" applyBorder="1" applyAlignment="1">
      <alignment horizontal="left"/>
    </xf>
    <xf numFmtId="166" fontId="34" fillId="0" borderId="370" xfId="0" quotePrefix="1" applyNumberFormat="1" applyFont="1" applyFill="1" applyBorder="1" applyAlignment="1">
      <alignment horizontal="left"/>
    </xf>
    <xf numFmtId="3" fontId="18" fillId="0" borderId="369" xfId="0" applyNumberFormat="1" applyFont="1" applyFill="1" applyBorder="1" applyAlignment="1">
      <alignment horizontal="center"/>
    </xf>
    <xf numFmtId="3" fontId="184" fillId="83" borderId="318" xfId="0" applyNumberFormat="1" applyFont="1" applyFill="1" applyBorder="1" applyAlignment="1">
      <alignment horizontal="center"/>
    </xf>
    <xf numFmtId="38" fontId="18" fillId="83" borderId="371" xfId="0" applyNumberFormat="1" applyFont="1" applyFill="1" applyBorder="1" applyAlignment="1">
      <alignment horizontal="center"/>
    </xf>
    <xf numFmtId="3" fontId="34" fillId="0" borderId="369" xfId="0" applyNumberFormat="1" applyFont="1" applyFill="1" applyBorder="1" applyAlignment="1">
      <alignment horizontal="center"/>
    </xf>
    <xf numFmtId="3" fontId="34" fillId="0" borderId="323" xfId="0" applyNumberFormat="1" applyFont="1" applyFill="1" applyBorder="1" applyAlignment="1">
      <alignment horizontal="center"/>
    </xf>
    <xf numFmtId="166" fontId="31" fillId="0" borderId="373" xfId="0" applyNumberFormat="1" applyFont="1" applyFill="1" applyBorder="1" applyAlignment="1">
      <alignment horizontal="left"/>
    </xf>
    <xf numFmtId="166" fontId="34" fillId="30" borderId="374" xfId="0" quotePrefix="1" applyNumberFormat="1" applyFont="1" applyFill="1" applyBorder="1" applyAlignment="1">
      <alignment horizontal="left"/>
    </xf>
    <xf numFmtId="3" fontId="18" fillId="0" borderId="325" xfId="0" applyNumberFormat="1" applyFont="1" applyFill="1" applyBorder="1" applyAlignment="1">
      <alignment horizontal="center"/>
    </xf>
    <xf numFmtId="3" fontId="18" fillId="0" borderId="373" xfId="0" applyNumberFormat="1" applyFont="1" applyFill="1" applyBorder="1" applyAlignment="1">
      <alignment horizontal="center"/>
    </xf>
    <xf numFmtId="3" fontId="184" fillId="83" borderId="325" xfId="0" applyNumberFormat="1" applyFont="1" applyFill="1" applyBorder="1" applyAlignment="1">
      <alignment horizontal="center"/>
    </xf>
    <xf numFmtId="38" fontId="18" fillId="83" borderId="375" xfId="0" applyNumberFormat="1" applyFont="1" applyFill="1" applyBorder="1" applyAlignment="1">
      <alignment horizontal="center"/>
    </xf>
    <xf numFmtId="3" fontId="34" fillId="0" borderId="373" xfId="0" applyNumberFormat="1" applyFont="1" applyFill="1" applyBorder="1" applyAlignment="1">
      <alignment horizontal="center"/>
    </xf>
    <xf numFmtId="3" fontId="34" fillId="0" borderId="330" xfId="0" applyNumberFormat="1" applyFont="1" applyFill="1" applyBorder="1" applyAlignment="1">
      <alignment horizontal="center"/>
    </xf>
    <xf numFmtId="166" fontId="18" fillId="30" borderId="317" xfId="0" applyNumberFormat="1" applyFont="1" applyFill="1" applyBorder="1" applyAlignment="1">
      <alignment horizontal="left"/>
    </xf>
    <xf numFmtId="166" fontId="18" fillId="30" borderId="318" xfId="0" applyNumberFormat="1" applyFont="1" applyFill="1" applyBorder="1" applyAlignment="1">
      <alignment horizontal="left"/>
    </xf>
    <xf numFmtId="166" fontId="34" fillId="30" borderId="370" xfId="0" quotePrefix="1" applyNumberFormat="1" applyFont="1" applyFill="1" applyBorder="1" applyAlignment="1">
      <alignment horizontal="left"/>
    </xf>
    <xf numFmtId="38" fontId="18" fillId="0" borderId="371" xfId="0" applyNumberFormat="1" applyFont="1" applyFill="1" applyBorder="1" applyAlignment="1">
      <alignment horizontal="center"/>
    </xf>
    <xf numFmtId="166" fontId="18" fillId="30" borderId="324" xfId="0" applyNumberFormat="1" applyFont="1" applyFill="1" applyBorder="1" applyAlignment="1">
      <alignment horizontal="left"/>
    </xf>
    <xf numFmtId="166" fontId="18" fillId="30" borderId="325" xfId="0" applyNumberFormat="1" applyFont="1" applyFill="1" applyBorder="1" applyAlignment="1">
      <alignment horizontal="left"/>
    </xf>
    <xf numFmtId="38" fontId="18" fillId="0" borderId="375" xfId="0" applyNumberFormat="1" applyFont="1" applyFill="1" applyBorder="1" applyAlignment="1">
      <alignment horizontal="center"/>
    </xf>
    <xf numFmtId="166" fontId="34" fillId="0" borderId="317" xfId="0" applyNumberFormat="1" applyFont="1" applyFill="1" applyBorder="1" applyAlignment="1">
      <alignment horizontal="left"/>
    </xf>
    <xf numFmtId="166" fontId="34" fillId="0" borderId="318" xfId="0" applyNumberFormat="1" applyFont="1" applyFill="1" applyBorder="1" applyAlignment="1">
      <alignment horizontal="left"/>
    </xf>
    <xf numFmtId="166" fontId="34" fillId="0" borderId="369" xfId="0" applyNumberFormat="1" applyFont="1" applyFill="1" applyBorder="1" applyAlignment="1">
      <alignment horizontal="left"/>
    </xf>
    <xf numFmtId="166" fontId="34" fillId="0" borderId="370" xfId="0" applyNumberFormat="1" applyFont="1" applyFill="1" applyBorder="1" applyAlignment="1">
      <alignment horizontal="left"/>
    </xf>
    <xf numFmtId="38" fontId="34" fillId="83" borderId="371" xfId="0" applyNumberFormat="1" applyFont="1" applyFill="1" applyBorder="1" applyAlignment="1">
      <alignment horizontal="center"/>
    </xf>
    <xf numFmtId="166" fontId="34" fillId="0" borderId="324" xfId="0" applyNumberFormat="1" applyFont="1" applyFill="1" applyBorder="1" applyAlignment="1">
      <alignment horizontal="left"/>
    </xf>
    <xf numFmtId="166" fontId="34" fillId="0" borderId="325" xfId="0" applyNumberFormat="1" applyFont="1" applyFill="1" applyBorder="1" applyAlignment="1">
      <alignment horizontal="left"/>
    </xf>
    <xf numFmtId="166" fontId="34" fillId="0" borderId="373" xfId="0" applyNumberFormat="1" applyFont="1" applyFill="1" applyBorder="1" applyAlignment="1">
      <alignment horizontal="left"/>
    </xf>
    <xf numFmtId="166" fontId="34" fillId="0" borderId="374" xfId="0" applyNumberFormat="1" applyFont="1" applyFill="1" applyBorder="1" applyAlignment="1">
      <alignment horizontal="left"/>
    </xf>
    <xf numFmtId="38" fontId="34" fillId="83" borderId="375" xfId="0" applyNumberFormat="1" applyFont="1" applyFill="1" applyBorder="1" applyAlignment="1">
      <alignment horizontal="center"/>
    </xf>
    <xf numFmtId="38" fontId="18" fillId="0" borderId="376" xfId="0" applyNumberFormat="1" applyFont="1" applyFill="1" applyBorder="1" applyAlignment="1">
      <alignment horizontal="center"/>
    </xf>
    <xf numFmtId="38" fontId="18" fillId="0" borderId="318" xfId="0" applyNumberFormat="1" applyFont="1" applyFill="1" applyBorder="1" applyAlignment="1">
      <alignment horizontal="center"/>
    </xf>
    <xf numFmtId="38" fontId="18" fillId="0" borderId="369" xfId="0" applyNumberFormat="1" applyFont="1" applyFill="1" applyBorder="1" applyAlignment="1">
      <alignment horizontal="center"/>
    </xf>
    <xf numFmtId="38" fontId="184" fillId="83" borderId="318" xfId="0" applyNumberFormat="1" applyFont="1" applyFill="1" applyBorder="1" applyAlignment="1">
      <alignment horizontal="center"/>
    </xf>
    <xf numFmtId="38" fontId="34" fillId="0" borderId="369" xfId="0" applyNumberFormat="1" applyFont="1" applyFill="1" applyBorder="1" applyAlignment="1">
      <alignment horizontal="center"/>
    </xf>
    <xf numFmtId="38" fontId="34" fillId="0" borderId="323" xfId="0" applyNumberFormat="1" applyFont="1" applyFill="1" applyBorder="1" applyAlignment="1">
      <alignment horizontal="center"/>
    </xf>
    <xf numFmtId="38" fontId="18" fillId="0" borderId="377" xfId="0" applyNumberFormat="1" applyFont="1" applyFill="1" applyBorder="1" applyAlignment="1">
      <alignment horizontal="center"/>
    </xf>
    <xf numFmtId="38" fontId="18" fillId="0" borderId="325" xfId="0" applyNumberFormat="1" applyFont="1" applyFill="1" applyBorder="1" applyAlignment="1">
      <alignment horizontal="center"/>
    </xf>
    <xf numFmtId="38" fontId="18" fillId="0" borderId="373" xfId="0" applyNumberFormat="1" applyFont="1" applyFill="1" applyBorder="1" applyAlignment="1">
      <alignment horizontal="center"/>
    </xf>
    <xf numFmtId="38" fontId="184" fillId="83" borderId="325" xfId="0" applyNumberFormat="1" applyFont="1" applyFill="1" applyBorder="1" applyAlignment="1">
      <alignment horizontal="center"/>
    </xf>
    <xf numFmtId="38" fontId="34" fillId="0" borderId="373" xfId="0" applyNumberFormat="1" applyFont="1" applyFill="1" applyBorder="1" applyAlignment="1">
      <alignment horizontal="center"/>
    </xf>
    <xf numFmtId="38" fontId="34" fillId="0" borderId="330" xfId="0" applyNumberFormat="1" applyFont="1" applyFill="1" applyBorder="1" applyAlignment="1">
      <alignment horizontal="center"/>
    </xf>
    <xf numFmtId="38" fontId="34" fillId="0" borderId="318" xfId="0" applyNumberFormat="1" applyFont="1" applyFill="1" applyBorder="1" applyAlignment="1">
      <alignment horizontal="center"/>
    </xf>
    <xf numFmtId="38" fontId="34" fillId="42" borderId="325" xfId="0" applyNumberFormat="1" applyFont="1" applyFill="1" applyBorder="1" applyAlignment="1">
      <alignment horizontal="center"/>
    </xf>
    <xf numFmtId="38" fontId="34" fillId="0" borderId="325" xfId="0" applyNumberFormat="1" applyFont="1" applyFill="1" applyBorder="1" applyAlignment="1">
      <alignment horizontal="center"/>
    </xf>
    <xf numFmtId="38" fontId="184" fillId="0" borderId="325" xfId="0" applyNumberFormat="1" applyFont="1" applyFill="1" applyBorder="1" applyAlignment="1">
      <alignment horizontal="center"/>
    </xf>
    <xf numFmtId="17" fontId="15" fillId="0" borderId="0" xfId="0" applyNumberFormat="1" applyFont="1" applyFill="1" applyBorder="1" applyAlignment="1">
      <alignment horizontal="center"/>
    </xf>
    <xf numFmtId="49" fontId="25" fillId="32" borderId="305" xfId="0" applyNumberFormat="1" applyFont="1" applyFill="1" applyBorder="1" applyAlignment="1">
      <alignment horizontal="left"/>
    </xf>
    <xf numFmtId="49" fontId="23" fillId="32" borderId="18" xfId="0" applyNumberFormat="1" applyFont="1" applyFill="1" applyBorder="1" applyAlignment="1">
      <alignment horizontal="left"/>
    </xf>
    <xf numFmtId="1" fontId="23" fillId="32" borderId="305" xfId="0" applyNumberFormat="1" applyFont="1" applyFill="1" applyBorder="1" applyAlignment="1">
      <alignment horizontal="left"/>
    </xf>
    <xf numFmtId="49" fontId="23" fillId="32" borderId="305" xfId="0" applyNumberFormat="1" applyFont="1" applyFill="1" applyBorder="1" applyAlignment="1">
      <alignment horizontal="left"/>
    </xf>
    <xf numFmtId="49" fontId="23" fillId="32" borderId="49" xfId="0" applyNumberFormat="1" applyFont="1" applyFill="1" applyBorder="1" applyAlignment="1">
      <alignment horizontal="left"/>
    </xf>
    <xf numFmtId="1" fontId="23" fillId="32" borderId="0" xfId="0" applyNumberFormat="1" applyFont="1" applyFill="1" applyBorder="1" applyAlignment="1">
      <alignment horizontal="left"/>
    </xf>
    <xf numFmtId="49" fontId="23" fillId="32" borderId="0" xfId="0" applyNumberFormat="1" applyFont="1" applyFill="1" applyBorder="1" applyAlignment="1">
      <alignment horizontal="left"/>
    </xf>
    <xf numFmtId="1" fontId="23" fillId="32" borderId="182" xfId="0" applyNumberFormat="1" applyFont="1" applyFill="1" applyBorder="1" applyAlignment="1">
      <alignment horizontal="left"/>
    </xf>
    <xf numFmtId="49" fontId="23" fillId="32" borderId="182" xfId="0" applyNumberFormat="1" applyFont="1" applyFill="1" applyBorder="1" applyAlignment="1">
      <alignment horizontal="left"/>
    </xf>
    <xf numFmtId="49" fontId="24" fillId="32" borderId="182" xfId="0" applyNumberFormat="1" applyFont="1" applyFill="1" applyBorder="1" applyAlignment="1">
      <alignment horizontal="left"/>
    </xf>
    <xf numFmtId="49" fontId="24" fillId="32" borderId="0" xfId="0" applyNumberFormat="1" applyFont="1" applyFill="1" applyBorder="1" applyAlignment="1">
      <alignment horizontal="left"/>
    </xf>
    <xf numFmtId="49" fontId="24" fillId="32" borderId="305" xfId="0" applyNumberFormat="1" applyFont="1" applyFill="1" applyBorder="1" applyAlignment="1">
      <alignment horizontal="left"/>
    </xf>
    <xf numFmtId="2" fontId="12" fillId="45" borderId="0" xfId="0" applyNumberFormat="1" applyFont="1" applyFill="1"/>
    <xf numFmtId="38" fontId="160" fillId="0" borderId="196" xfId="0" applyNumberFormat="1" applyFont="1" applyBorder="1" applyAlignment="1">
      <alignment horizontal="right"/>
    </xf>
    <xf numFmtId="38" fontId="160" fillId="0" borderId="52" xfId="0" applyNumberFormat="1" applyFont="1" applyBorder="1" applyAlignment="1">
      <alignment horizontal="right"/>
    </xf>
    <xf numFmtId="173" fontId="160" fillId="0" borderId="38" xfId="0" applyNumberFormat="1" applyFont="1" applyFill="1" applyBorder="1" applyAlignment="1">
      <alignment horizontal="right"/>
    </xf>
    <xf numFmtId="173" fontId="160" fillId="0" borderId="38" xfId="591" applyNumberFormat="1" applyFont="1" applyFill="1" applyBorder="1" applyAlignment="1">
      <alignment horizontal="right"/>
    </xf>
    <xf numFmtId="173" fontId="160" fillId="0" borderId="22" xfId="0" applyNumberFormat="1" applyFont="1" applyFill="1" applyBorder="1" applyAlignment="1">
      <alignment horizontal="right"/>
    </xf>
    <xf numFmtId="38" fontId="165" fillId="0" borderId="0" xfId="0" applyNumberFormat="1" applyFont="1"/>
    <xf numFmtId="0" fontId="59" fillId="0" borderId="0" xfId="317" quotePrefix="1" applyFont="1" applyFill="1" applyBorder="1" applyAlignment="1">
      <alignment horizontal="left"/>
    </xf>
    <xf numFmtId="166" fontId="18" fillId="0" borderId="0" xfId="0" quotePrefix="1" applyNumberFormat="1" applyFont="1" applyFill="1" applyBorder="1" applyAlignment="1">
      <alignment horizontal="center"/>
    </xf>
    <xf numFmtId="166" fontId="18" fillId="0" borderId="35" xfId="0" quotePrefix="1" applyNumberFormat="1" applyFont="1" applyFill="1" applyBorder="1" applyAlignment="1">
      <alignment horizontal="center"/>
    </xf>
    <xf numFmtId="166" fontId="18" fillId="0" borderId="16" xfId="0" quotePrefix="1" applyNumberFormat="1" applyFont="1" applyFill="1" applyBorder="1" applyAlignment="1">
      <alignment horizontal="center"/>
    </xf>
    <xf numFmtId="0" fontId="60" fillId="0" borderId="0" xfId="317" applyFont="1" applyFill="1"/>
    <xf numFmtId="0" fontId="38" fillId="0" borderId="0" xfId="317" applyFont="1" applyFill="1"/>
    <xf numFmtId="166" fontId="18" fillId="0" borderId="188" xfId="0" quotePrefix="1" applyNumberFormat="1" applyFont="1" applyFill="1" applyBorder="1" applyAlignment="1">
      <alignment horizontal="center"/>
    </xf>
    <xf numFmtId="166" fontId="18" fillId="0" borderId="383" xfId="0" quotePrefix="1" applyNumberFormat="1" applyFont="1" applyFill="1" applyBorder="1" applyAlignment="1">
      <alignment horizontal="center"/>
    </xf>
    <xf numFmtId="0" fontId="59" fillId="0" borderId="325" xfId="317" quotePrefix="1" applyFont="1" applyFill="1" applyBorder="1" applyAlignment="1">
      <alignment horizontal="left"/>
    </xf>
    <xf numFmtId="166" fontId="18" fillId="0" borderId="384" xfId="0" quotePrefix="1" applyNumberFormat="1" applyFont="1" applyFill="1" applyBorder="1" applyAlignment="1">
      <alignment horizontal="center"/>
    </xf>
    <xf numFmtId="166" fontId="18" fillId="0" borderId="325" xfId="0" quotePrefix="1" applyNumberFormat="1" applyFont="1" applyFill="1" applyBorder="1" applyAlignment="1">
      <alignment horizontal="center"/>
    </xf>
    <xf numFmtId="166" fontId="18" fillId="0" borderId="385" xfId="0" quotePrefix="1" applyNumberFormat="1" applyFont="1" applyFill="1" applyBorder="1" applyAlignment="1">
      <alignment horizontal="center"/>
    </xf>
    <xf numFmtId="166" fontId="18" fillId="0" borderId="330" xfId="0" quotePrefix="1" applyNumberFormat="1" applyFont="1" applyFill="1" applyBorder="1" applyAlignment="1">
      <alignment horizontal="center"/>
    </xf>
    <xf numFmtId="0" fontId="59" fillId="0" borderId="318" xfId="317" quotePrefix="1" applyFont="1" applyFill="1" applyBorder="1" applyAlignment="1">
      <alignment horizontal="left"/>
    </xf>
    <xf numFmtId="166" fontId="18" fillId="0" borderId="386" xfId="0" quotePrefix="1" applyNumberFormat="1" applyFont="1" applyFill="1" applyBorder="1" applyAlignment="1">
      <alignment horizontal="center"/>
    </xf>
    <xf numFmtId="166" fontId="18" fillId="0" borderId="318" xfId="0" quotePrefix="1" applyNumberFormat="1" applyFont="1" applyFill="1" applyBorder="1" applyAlignment="1">
      <alignment horizontal="center"/>
    </xf>
    <xf numFmtId="166" fontId="18" fillId="0" borderId="387" xfId="0" quotePrefix="1" applyNumberFormat="1" applyFont="1" applyFill="1" applyBorder="1" applyAlignment="1">
      <alignment horizontal="center"/>
    </xf>
    <xf numFmtId="166" fontId="18" fillId="0" borderId="323" xfId="0" quotePrefix="1" applyNumberFormat="1" applyFont="1" applyFill="1" applyBorder="1" applyAlignment="1">
      <alignment horizontal="center"/>
    </xf>
    <xf numFmtId="38" fontId="24" fillId="0" borderId="0" xfId="0" applyNumberFormat="1" applyFont="1" applyFill="1" applyBorder="1" applyAlignment="1">
      <alignment horizontal="left" wrapText="1"/>
    </xf>
    <xf numFmtId="38" fontId="18" fillId="46" borderId="0" xfId="0" applyNumberFormat="1" applyFont="1" applyFill="1" applyAlignment="1">
      <alignment horizontal="center"/>
    </xf>
    <xf numFmtId="38" fontId="18" fillId="51" borderId="0" xfId="0" applyNumberFormat="1" applyFont="1" applyFill="1" applyAlignment="1">
      <alignment horizontal="center"/>
    </xf>
    <xf numFmtId="38" fontId="17" fillId="51" borderId="0" xfId="0" applyNumberFormat="1" applyFont="1" applyFill="1" applyAlignment="1">
      <alignment horizontal="center"/>
    </xf>
    <xf numFmtId="38" fontId="17" fillId="46" borderId="0" xfId="0" applyNumberFormat="1" applyFont="1" applyFill="1" applyAlignment="1">
      <alignment horizontal="center"/>
    </xf>
    <xf numFmtId="38" fontId="0" fillId="0" borderId="0" xfId="0" applyNumberFormat="1" applyFont="1" applyFill="1" applyBorder="1" applyAlignment="1">
      <alignment horizontal="center"/>
    </xf>
    <xf numFmtId="38" fontId="45" fillId="0" borderId="0" xfId="0" applyNumberFormat="1" applyFont="1" applyFill="1" applyBorder="1" applyAlignment="1">
      <alignment horizontal="center"/>
    </xf>
    <xf numFmtId="0" fontId="44" fillId="0" borderId="0" xfId="0" quotePrefix="1" applyFont="1" applyFill="1" applyBorder="1" applyAlignment="1">
      <alignment horizontal="center"/>
    </xf>
    <xf numFmtId="173" fontId="24" fillId="0" borderId="0" xfId="0" applyNumberFormat="1" applyFont="1" applyFill="1" applyBorder="1" applyAlignment="1">
      <alignment horizontal="center"/>
    </xf>
    <xf numFmtId="38" fontId="18" fillId="0" borderId="0" xfId="0" applyNumberFormat="1" applyFont="1" applyFill="1" applyBorder="1" applyAlignment="1">
      <alignment horizontal="left"/>
    </xf>
    <xf numFmtId="179" fontId="18" fillId="0" borderId="0" xfId="0" applyNumberFormat="1" applyFont="1" applyFill="1" applyBorder="1" applyAlignment="1">
      <alignment horizontal="left"/>
    </xf>
    <xf numFmtId="40" fontId="18" fillId="0" borderId="0" xfId="0" applyNumberFormat="1" applyFont="1" applyFill="1" applyBorder="1" applyAlignment="1">
      <alignment horizontal="center"/>
    </xf>
    <xf numFmtId="3" fontId="18" fillId="42" borderId="254" xfId="0" applyNumberFormat="1" applyFont="1" applyFill="1" applyBorder="1" applyAlignment="1">
      <alignment horizontal="center"/>
    </xf>
    <xf numFmtId="38" fontId="18" fillId="42" borderId="0" xfId="0" applyNumberFormat="1" applyFont="1" applyFill="1" applyBorder="1" applyAlignment="1">
      <alignment horizontal="center"/>
    </xf>
    <xf numFmtId="38" fontId="18" fillId="0" borderId="123" xfId="0" applyNumberFormat="1" applyFont="1" applyFill="1" applyBorder="1" applyAlignment="1">
      <alignment horizontal="center"/>
    </xf>
    <xf numFmtId="38" fontId="18" fillId="0" borderId="372" xfId="0" applyNumberFormat="1" applyFont="1" applyFill="1" applyBorder="1" applyAlignment="1">
      <alignment horizontal="center"/>
    </xf>
    <xf numFmtId="0" fontId="34" fillId="0" borderId="388" xfId="0" applyFont="1" applyFill="1" applyBorder="1" applyAlignment="1">
      <alignment horizontal="center"/>
    </xf>
    <xf numFmtId="38" fontId="17" fillId="0" borderId="318" xfId="0" applyNumberFormat="1" applyFont="1" applyFill="1" applyBorder="1" applyAlignment="1">
      <alignment horizontal="center"/>
    </xf>
    <xf numFmtId="38" fontId="17" fillId="0" borderId="325" xfId="0" applyNumberFormat="1" applyFont="1" applyFill="1" applyBorder="1" applyAlignment="1">
      <alignment horizontal="center"/>
    </xf>
    <xf numFmtId="0" fontId="164" fillId="0" borderId="233" xfId="0" applyFont="1" applyBorder="1"/>
    <xf numFmtId="0" fontId="12" fillId="42" borderId="0" xfId="0" applyFont="1" applyFill="1" applyAlignment="1">
      <alignment horizontal="left"/>
    </xf>
    <xf numFmtId="49" fontId="24" fillId="42" borderId="0" xfId="0" applyNumberFormat="1" applyFont="1" applyFill="1" applyBorder="1" applyAlignment="1">
      <alignment horizontal="left"/>
    </xf>
    <xf numFmtId="0" fontId="24" fillId="43" borderId="0" xfId="0" applyFont="1" applyFill="1"/>
    <xf numFmtId="38" fontId="18" fillId="30" borderId="16" xfId="0" quotePrefix="1" applyNumberFormat="1" applyFont="1" applyFill="1" applyBorder="1" applyAlignment="1">
      <alignment horizontal="center"/>
    </xf>
    <xf numFmtId="166" fontId="18" fillId="30" borderId="383" xfId="0" quotePrefix="1" applyNumberFormat="1" applyFont="1" applyFill="1" applyBorder="1" applyAlignment="1">
      <alignment horizontal="center"/>
    </xf>
    <xf numFmtId="38" fontId="18" fillId="0" borderId="413" xfId="0" applyNumberFormat="1" applyFont="1" applyBorder="1" applyAlignment="1">
      <alignment horizontal="center"/>
    </xf>
    <xf numFmtId="38" fontId="18" fillId="0" borderId="414" xfId="0" applyNumberFormat="1" applyFont="1" applyBorder="1" applyAlignment="1">
      <alignment horizontal="center"/>
    </xf>
    <xf numFmtId="38" fontId="18" fillId="0" borderId="415" xfId="0" applyNumberFormat="1" applyFont="1" applyBorder="1" applyAlignment="1">
      <alignment horizontal="center"/>
    </xf>
    <xf numFmtId="38" fontId="18" fillId="0" borderId="416" xfId="0" applyNumberFormat="1" applyFont="1" applyBorder="1" applyAlignment="1">
      <alignment horizontal="center"/>
    </xf>
    <xf numFmtId="38" fontId="18" fillId="0" borderId="417" xfId="0" applyNumberFormat="1" applyFont="1" applyBorder="1" applyAlignment="1">
      <alignment horizontal="center"/>
    </xf>
    <xf numFmtId="38" fontId="18" fillId="0" borderId="418" xfId="0" applyNumberFormat="1" applyFont="1" applyBorder="1" applyAlignment="1">
      <alignment horizontal="center"/>
    </xf>
    <xf numFmtId="38" fontId="18" fillId="0" borderId="419" xfId="0" applyNumberFormat="1" applyFont="1" applyBorder="1" applyAlignment="1">
      <alignment horizontal="center"/>
    </xf>
    <xf numFmtId="38" fontId="18" fillId="0" borderId="420" xfId="0" applyNumberFormat="1" applyFont="1" applyBorder="1" applyAlignment="1">
      <alignment horizontal="center"/>
    </xf>
    <xf numFmtId="38" fontId="18" fillId="0" borderId="421" xfId="0" applyNumberFormat="1" applyFont="1" applyBorder="1" applyAlignment="1">
      <alignment horizontal="center"/>
    </xf>
    <xf numFmtId="38" fontId="18" fillId="0" borderId="422" xfId="0" applyNumberFormat="1" applyFont="1" applyBorder="1" applyAlignment="1">
      <alignment horizontal="center"/>
    </xf>
    <xf numFmtId="38" fontId="18" fillId="0" borderId="423" xfId="0" applyNumberFormat="1" applyFont="1" applyBorder="1" applyAlignment="1">
      <alignment horizontal="center"/>
    </xf>
    <xf numFmtId="3" fontId="165" fillId="0" borderId="0" xfId="0" applyNumberFormat="1" applyFont="1"/>
    <xf numFmtId="1" fontId="26" fillId="32" borderId="349" xfId="0" applyNumberFormat="1" applyFont="1" applyFill="1" applyBorder="1" applyAlignment="1">
      <alignment horizontal="left"/>
    </xf>
    <xf numFmtId="49" fontId="26" fillId="32" borderId="349" xfId="0" applyNumberFormat="1" applyFont="1" applyFill="1" applyBorder="1" applyAlignment="1">
      <alignment horizontal="left"/>
    </xf>
    <xf numFmtId="166" fontId="17" fillId="0" borderId="349" xfId="0" applyNumberFormat="1" applyFont="1" applyBorder="1" applyAlignment="1">
      <alignment horizontal="center"/>
    </xf>
    <xf numFmtId="38" fontId="17" fillId="0" borderId="222" xfId="0" applyNumberFormat="1" applyFont="1" applyBorder="1" applyAlignment="1">
      <alignment horizontal="center"/>
    </xf>
    <xf numFmtId="38" fontId="17" fillId="0" borderId="117" xfId="0" applyNumberFormat="1" applyFont="1" applyBorder="1" applyAlignment="1">
      <alignment horizontal="center"/>
    </xf>
    <xf numFmtId="38" fontId="17" fillId="0" borderId="162" xfId="0" applyNumberFormat="1" applyFont="1" applyBorder="1" applyAlignment="1">
      <alignment horizontal="center"/>
    </xf>
    <xf numFmtId="38" fontId="17" fillId="0" borderId="163" xfId="0" applyNumberFormat="1" applyFont="1" applyBorder="1" applyAlignment="1">
      <alignment horizontal="center"/>
    </xf>
    <xf numFmtId="38" fontId="183" fillId="0" borderId="164" xfId="0" applyNumberFormat="1" applyFont="1" applyBorder="1" applyAlignment="1">
      <alignment horizontal="center"/>
    </xf>
    <xf numFmtId="38" fontId="17" fillId="0" borderId="166" xfId="0" applyNumberFormat="1" applyFont="1" applyBorder="1" applyAlignment="1">
      <alignment horizontal="center"/>
    </xf>
    <xf numFmtId="38" fontId="17" fillId="0" borderId="164" xfId="0" applyNumberFormat="1" applyFont="1" applyBorder="1" applyAlignment="1">
      <alignment horizontal="center"/>
    </xf>
    <xf numFmtId="38" fontId="17" fillId="0" borderId="165" xfId="0" applyNumberFormat="1" applyFont="1" applyBorder="1" applyAlignment="1">
      <alignment horizontal="center"/>
    </xf>
    <xf numFmtId="38" fontId="17" fillId="0" borderId="378" xfId="0" applyNumberFormat="1" applyFont="1" applyBorder="1" applyAlignment="1">
      <alignment horizontal="center"/>
    </xf>
    <xf numFmtId="38" fontId="17" fillId="0" borderId="167" xfId="0" applyNumberFormat="1" applyFont="1" applyBorder="1" applyAlignment="1">
      <alignment horizontal="center"/>
    </xf>
    <xf numFmtId="38" fontId="30" fillId="30" borderId="85" xfId="0" applyNumberFormat="1" applyFont="1" applyFill="1" applyBorder="1" applyAlignment="1">
      <alignment horizontal="center"/>
    </xf>
    <xf numFmtId="38" fontId="18" fillId="0" borderId="305" xfId="0" applyNumberFormat="1" applyFont="1" applyFill="1" applyBorder="1" applyAlignment="1">
      <alignment horizontal="center"/>
    </xf>
    <xf numFmtId="49" fontId="26" fillId="32" borderId="305" xfId="0" applyNumberFormat="1" applyFont="1" applyFill="1" applyBorder="1" applyAlignment="1">
      <alignment horizontal="left"/>
    </xf>
    <xf numFmtId="38" fontId="18" fillId="0" borderId="424" xfId="0" applyNumberFormat="1" applyFont="1" applyBorder="1" applyAlignment="1">
      <alignment horizontal="center"/>
    </xf>
    <xf numFmtId="38" fontId="18" fillId="0" borderId="425" xfId="0" applyNumberFormat="1" applyFont="1" applyBorder="1" applyAlignment="1">
      <alignment horizontal="center"/>
    </xf>
    <xf numFmtId="38" fontId="18" fillId="0" borderId="426" xfId="0" applyNumberFormat="1" applyFont="1" applyBorder="1" applyAlignment="1">
      <alignment horizontal="center"/>
    </xf>
    <xf numFmtId="38" fontId="13" fillId="0" borderId="268" xfId="0" applyNumberFormat="1" applyFont="1" applyBorder="1" applyAlignment="1">
      <alignment horizontal="center"/>
    </xf>
    <xf numFmtId="38" fontId="18" fillId="0" borderId="267" xfId="0" applyNumberFormat="1" applyFont="1" applyBorder="1" applyAlignment="1">
      <alignment horizontal="center"/>
    </xf>
    <xf numFmtId="38" fontId="18" fillId="0" borderId="427" xfId="0" applyNumberFormat="1" applyFont="1" applyBorder="1" applyAlignment="1">
      <alignment horizontal="center"/>
    </xf>
    <xf numFmtId="38" fontId="18" fillId="0" borderId="331" xfId="0" applyNumberFormat="1" applyFont="1" applyBorder="1" applyAlignment="1">
      <alignment horizontal="center"/>
    </xf>
    <xf numFmtId="38" fontId="18" fillId="0" borderId="428" xfId="0" applyNumberFormat="1" applyFont="1" applyBorder="1" applyAlignment="1">
      <alignment horizontal="center"/>
    </xf>
    <xf numFmtId="38" fontId="18" fillId="47" borderId="424" xfId="0" applyNumberFormat="1" applyFont="1" applyFill="1" applyBorder="1" applyAlignment="1">
      <alignment horizontal="center"/>
    </xf>
    <xf numFmtId="38" fontId="18" fillId="47" borderId="425" xfId="0" applyNumberFormat="1" applyFont="1" applyFill="1" applyBorder="1" applyAlignment="1">
      <alignment horizontal="center"/>
    </xf>
    <xf numFmtId="38" fontId="18" fillId="47" borderId="426" xfId="0" applyNumberFormat="1" applyFont="1" applyFill="1" applyBorder="1" applyAlignment="1">
      <alignment horizontal="center"/>
    </xf>
    <xf numFmtId="38" fontId="18" fillId="47" borderId="20" xfId="0" applyNumberFormat="1" applyFont="1" applyFill="1" applyBorder="1" applyAlignment="1">
      <alignment horizontal="center"/>
    </xf>
    <xf numFmtId="38" fontId="13" fillId="47" borderId="268" xfId="0" applyNumberFormat="1" applyFont="1" applyFill="1" applyBorder="1" applyAlignment="1">
      <alignment horizontal="center"/>
    </xf>
    <xf numFmtId="38" fontId="18" fillId="47" borderId="267" xfId="0" applyNumberFormat="1" applyFont="1" applyFill="1" applyBorder="1" applyAlignment="1">
      <alignment horizontal="center"/>
    </xf>
    <xf numFmtId="38" fontId="18" fillId="47" borderId="306" xfId="0" applyNumberFormat="1" applyFont="1" applyFill="1" applyBorder="1" applyAlignment="1">
      <alignment horizontal="center"/>
    </xf>
    <xf numFmtId="38" fontId="18" fillId="47" borderId="331" xfId="0" applyNumberFormat="1" applyFont="1" applyFill="1" applyBorder="1" applyAlignment="1">
      <alignment horizontal="center"/>
    </xf>
    <xf numFmtId="38" fontId="18" fillId="47" borderId="268" xfId="0" applyNumberFormat="1" applyFont="1" applyFill="1" applyBorder="1" applyAlignment="1">
      <alignment horizontal="center"/>
    </xf>
    <xf numFmtId="38" fontId="18" fillId="47" borderId="111" xfId="0" applyNumberFormat="1" applyFont="1" applyFill="1" applyBorder="1" applyAlignment="1">
      <alignment horizontal="center"/>
    </xf>
    <xf numFmtId="38" fontId="18" fillId="47" borderId="305" xfId="0" applyNumberFormat="1" applyFont="1" applyFill="1" applyBorder="1" applyAlignment="1">
      <alignment horizontal="center"/>
    </xf>
    <xf numFmtId="38" fontId="18" fillId="47" borderId="428" xfId="0" applyNumberFormat="1" applyFont="1" applyFill="1" applyBorder="1" applyAlignment="1">
      <alignment horizontal="center"/>
    </xf>
    <xf numFmtId="38" fontId="18" fillId="0" borderId="268" xfId="0" applyNumberFormat="1" applyFont="1" applyBorder="1" applyAlignment="1">
      <alignment horizontal="center"/>
    </xf>
    <xf numFmtId="38" fontId="18" fillId="0" borderId="378" xfId="0" applyNumberFormat="1" applyFont="1" applyBorder="1" applyAlignment="1">
      <alignment horizontal="center"/>
    </xf>
    <xf numFmtId="38" fontId="18" fillId="0" borderId="349" xfId="0" applyNumberFormat="1" applyFont="1" applyBorder="1" applyAlignment="1">
      <alignment horizontal="center"/>
    </xf>
    <xf numFmtId="38" fontId="18" fillId="47" borderId="378" xfId="0" applyNumberFormat="1" applyFont="1" applyFill="1" applyBorder="1" applyAlignment="1">
      <alignment horizontal="center"/>
    </xf>
    <xf numFmtId="38" fontId="18" fillId="47" borderId="349" xfId="0" applyNumberFormat="1" applyFont="1" applyFill="1" applyBorder="1" applyAlignment="1">
      <alignment horizontal="center"/>
    </xf>
    <xf numFmtId="38" fontId="18" fillId="46" borderId="424" xfId="0" applyNumberFormat="1" applyFont="1" applyFill="1" applyBorder="1" applyAlignment="1">
      <alignment horizontal="center"/>
    </xf>
    <xf numFmtId="38" fontId="18" fillId="46" borderId="425" xfId="0" applyNumberFormat="1" applyFont="1" applyFill="1" applyBorder="1" applyAlignment="1">
      <alignment horizontal="center"/>
    </xf>
    <xf numFmtId="38" fontId="18" fillId="46" borderId="426" xfId="0" applyNumberFormat="1" applyFont="1" applyFill="1" applyBorder="1" applyAlignment="1">
      <alignment horizontal="center"/>
    </xf>
    <xf numFmtId="38" fontId="18" fillId="46" borderId="20" xfId="0" applyNumberFormat="1" applyFont="1" applyFill="1" applyBorder="1" applyAlignment="1">
      <alignment horizontal="center"/>
    </xf>
    <xf numFmtId="38" fontId="13" fillId="46" borderId="268" xfId="0" applyNumberFormat="1" applyFont="1" applyFill="1" applyBorder="1" applyAlignment="1">
      <alignment horizontal="center"/>
    </xf>
    <xf numFmtId="38" fontId="18" fillId="46" borderId="267" xfId="0" applyNumberFormat="1" applyFont="1" applyFill="1" applyBorder="1" applyAlignment="1">
      <alignment horizontal="center"/>
    </xf>
    <xf numFmtId="38" fontId="18" fillId="46" borderId="306" xfId="0" applyNumberFormat="1" applyFont="1" applyFill="1" applyBorder="1" applyAlignment="1">
      <alignment horizontal="center"/>
    </xf>
    <xf numFmtId="38" fontId="18" fillId="46" borderId="331" xfId="0" applyNumberFormat="1" applyFont="1" applyFill="1" applyBorder="1" applyAlignment="1">
      <alignment horizontal="center"/>
    </xf>
    <xf numFmtId="38" fontId="18" fillId="46" borderId="268" xfId="0" applyNumberFormat="1" applyFont="1" applyFill="1" applyBorder="1" applyAlignment="1">
      <alignment horizontal="center"/>
    </xf>
    <xf numFmtId="38" fontId="18" fillId="46" borderId="111" xfId="0" applyNumberFormat="1" applyFont="1" applyFill="1" applyBorder="1" applyAlignment="1">
      <alignment horizontal="center"/>
    </xf>
    <xf numFmtId="38" fontId="18" fillId="46" borderId="305" xfId="0" applyNumberFormat="1" applyFont="1" applyFill="1" applyBorder="1" applyAlignment="1">
      <alignment horizontal="center"/>
    </xf>
    <xf numFmtId="38" fontId="18" fillId="46" borderId="428" xfId="0" applyNumberFormat="1" applyFont="1" applyFill="1" applyBorder="1" applyAlignment="1">
      <alignment horizontal="center"/>
    </xf>
    <xf numFmtId="38" fontId="18" fillId="46" borderId="222" xfId="0" applyNumberFormat="1" applyFont="1" applyFill="1" applyBorder="1" applyAlignment="1">
      <alignment horizontal="center"/>
    </xf>
    <xf numFmtId="38" fontId="18" fillId="46" borderId="162" xfId="0" applyNumberFormat="1" applyFont="1" applyFill="1" applyBorder="1" applyAlignment="1">
      <alignment horizontal="center"/>
    </xf>
    <xf numFmtId="38" fontId="18" fillId="46" borderId="163" xfId="0" applyNumberFormat="1" applyFont="1" applyFill="1" applyBorder="1" applyAlignment="1">
      <alignment horizontal="center"/>
    </xf>
    <xf numFmtId="38" fontId="13" fillId="46" borderId="164" xfId="0" applyNumberFormat="1" applyFont="1" applyFill="1" applyBorder="1" applyAlignment="1">
      <alignment horizontal="center"/>
    </xf>
    <xf numFmtId="38" fontId="18" fillId="46" borderId="165" xfId="0" applyNumberFormat="1" applyFont="1" applyFill="1" applyBorder="1" applyAlignment="1">
      <alignment horizontal="center"/>
    </xf>
    <xf numFmtId="38" fontId="18" fillId="46" borderId="429" xfId="0" applyNumberFormat="1" applyFont="1" applyFill="1" applyBorder="1" applyAlignment="1">
      <alignment horizontal="center"/>
    </xf>
    <xf numFmtId="38" fontId="18" fillId="46" borderId="378" xfId="0" applyNumberFormat="1" applyFont="1" applyFill="1" applyBorder="1" applyAlignment="1">
      <alignment horizontal="center"/>
    </xf>
    <xf numFmtId="38" fontId="18" fillId="46" borderId="164" xfId="0" applyNumberFormat="1" applyFont="1" applyFill="1" applyBorder="1" applyAlignment="1">
      <alignment horizontal="center"/>
    </xf>
    <xf numFmtId="38" fontId="18" fillId="46" borderId="160" xfId="0" applyNumberFormat="1" applyFont="1" applyFill="1" applyBorder="1" applyAlignment="1">
      <alignment horizontal="center"/>
    </xf>
    <xf numFmtId="38" fontId="18" fillId="46" borderId="349" xfId="0" applyNumberFormat="1" applyFont="1" applyFill="1" applyBorder="1" applyAlignment="1">
      <alignment horizontal="center"/>
    </xf>
    <xf numFmtId="38" fontId="18" fillId="46" borderId="167" xfId="0" applyNumberFormat="1" applyFont="1" applyFill="1" applyBorder="1" applyAlignment="1">
      <alignment horizontal="center"/>
    </xf>
    <xf numFmtId="38" fontId="18" fillId="47" borderId="429" xfId="0" applyNumberFormat="1" applyFont="1" applyFill="1" applyBorder="1" applyAlignment="1">
      <alignment horizontal="center"/>
    </xf>
    <xf numFmtId="176" fontId="83" fillId="0" borderId="379" xfId="0" applyNumberFormat="1" applyFont="1" applyBorder="1" applyAlignment="1" applyProtection="1">
      <alignment horizontal="center"/>
    </xf>
    <xf numFmtId="176" fontId="24" fillId="0" borderId="379" xfId="0" applyNumberFormat="1" applyFont="1" applyBorder="1" applyAlignment="1" applyProtection="1">
      <alignment horizontal="center"/>
    </xf>
    <xf numFmtId="38" fontId="18" fillId="0" borderId="430" xfId="0" applyNumberFormat="1" applyFont="1" applyBorder="1" applyAlignment="1">
      <alignment horizontal="center"/>
    </xf>
    <xf numFmtId="38" fontId="18" fillId="0" borderId="381" xfId="0" applyNumberFormat="1" applyFont="1" applyBorder="1" applyAlignment="1">
      <alignment horizontal="center"/>
    </xf>
    <xf numFmtId="38" fontId="18" fillId="0" borderId="382" xfId="0" applyNumberFormat="1" applyFont="1" applyBorder="1" applyAlignment="1">
      <alignment horizontal="center"/>
    </xf>
    <xf numFmtId="38" fontId="18" fillId="0" borderId="379" xfId="0" applyNumberFormat="1" applyFont="1" applyBorder="1" applyAlignment="1">
      <alignment horizontal="center"/>
    </xf>
    <xf numFmtId="38" fontId="18" fillId="0" borderId="431" xfId="0" applyNumberFormat="1" applyFont="1" applyBorder="1" applyAlignment="1">
      <alignment horizontal="center"/>
    </xf>
    <xf numFmtId="38" fontId="18" fillId="0" borderId="380" xfId="0" applyNumberFormat="1" applyFont="1" applyBorder="1" applyAlignment="1">
      <alignment horizontal="center"/>
    </xf>
    <xf numFmtId="49" fontId="159" fillId="32" borderId="432" xfId="0" applyNumberFormat="1" applyFont="1" applyFill="1" applyBorder="1" applyAlignment="1">
      <alignment horizontal="left"/>
    </xf>
    <xf numFmtId="49" fontId="159" fillId="32" borderId="433" xfId="0" applyNumberFormat="1" applyFont="1" applyFill="1" applyBorder="1" applyAlignment="1">
      <alignment horizontal="left"/>
    </xf>
    <xf numFmtId="49" fontId="159" fillId="32" borderId="36" xfId="0" applyNumberFormat="1" applyFont="1" applyFill="1" applyBorder="1" applyAlignment="1">
      <alignment horizontal="left"/>
    </xf>
    <xf numFmtId="49" fontId="159" fillId="32" borderId="348" xfId="0" applyNumberFormat="1" applyFont="1" applyFill="1" applyBorder="1" applyAlignment="1">
      <alignment horizontal="left"/>
    </xf>
    <xf numFmtId="49" fontId="159" fillId="44" borderId="36" xfId="0" applyNumberFormat="1" applyFont="1" applyFill="1" applyBorder="1" applyAlignment="1">
      <alignment horizontal="left"/>
    </xf>
    <xf numFmtId="49" fontId="159" fillId="44" borderId="348" xfId="0" applyNumberFormat="1" applyFont="1" applyFill="1" applyBorder="1" applyAlignment="1">
      <alignment horizontal="left"/>
    </xf>
    <xf numFmtId="38" fontId="18" fillId="0" borderId="424" xfId="0" applyNumberFormat="1" applyFont="1" applyFill="1" applyBorder="1" applyAlignment="1">
      <alignment horizontal="center"/>
    </xf>
    <xf numFmtId="38" fontId="18" fillId="0" borderId="425" xfId="0" applyNumberFormat="1" applyFont="1" applyFill="1" applyBorder="1" applyAlignment="1">
      <alignment horizontal="center"/>
    </xf>
    <xf numFmtId="38" fontId="18" fillId="0" borderId="426" xfId="0" applyNumberFormat="1" applyFont="1" applyFill="1" applyBorder="1" applyAlignment="1">
      <alignment horizontal="center"/>
    </xf>
    <xf numFmtId="38" fontId="13" fillId="0" borderId="268" xfId="0" applyNumberFormat="1" applyFont="1" applyFill="1" applyBorder="1" applyAlignment="1">
      <alignment horizontal="center"/>
    </xf>
    <xf numFmtId="38" fontId="18" fillId="0" borderId="267" xfId="0" applyNumberFormat="1" applyFont="1" applyFill="1" applyBorder="1" applyAlignment="1">
      <alignment horizontal="center"/>
    </xf>
    <xf numFmtId="38" fontId="18" fillId="0" borderId="427" xfId="0" applyNumberFormat="1" applyFont="1" applyFill="1" applyBorder="1" applyAlignment="1">
      <alignment horizontal="center"/>
    </xf>
    <xf numFmtId="38" fontId="18" fillId="0" borderId="331" xfId="0" applyNumberFormat="1" applyFont="1" applyFill="1" applyBorder="1" applyAlignment="1">
      <alignment horizontal="center"/>
    </xf>
    <xf numFmtId="38" fontId="18" fillId="0" borderId="268" xfId="0" applyNumberFormat="1" applyFont="1" applyFill="1" applyBorder="1" applyAlignment="1">
      <alignment horizontal="center"/>
    </xf>
    <xf numFmtId="38" fontId="18" fillId="0" borderId="428" xfId="0" applyNumberFormat="1" applyFont="1" applyFill="1" applyBorder="1" applyAlignment="1">
      <alignment horizontal="center"/>
    </xf>
    <xf numFmtId="38" fontId="18" fillId="0" borderId="222" xfId="0" applyNumberFormat="1" applyFont="1" applyFill="1" applyBorder="1" applyAlignment="1">
      <alignment horizontal="center"/>
    </xf>
    <xf numFmtId="38" fontId="18" fillId="0" borderId="117" xfId="0" applyNumberFormat="1" applyFont="1" applyFill="1" applyBorder="1" applyAlignment="1">
      <alignment horizontal="center"/>
    </xf>
    <xf numFmtId="38" fontId="18" fillId="0" borderId="162" xfId="0" applyNumberFormat="1" applyFont="1" applyFill="1" applyBorder="1" applyAlignment="1">
      <alignment horizontal="center"/>
    </xf>
    <xf numFmtId="38" fontId="18" fillId="0" borderId="163" xfId="0" applyNumberFormat="1" applyFont="1" applyFill="1" applyBorder="1" applyAlignment="1">
      <alignment horizontal="center"/>
    </xf>
    <xf numFmtId="38" fontId="13" fillId="0" borderId="164" xfId="0" applyNumberFormat="1" applyFont="1" applyFill="1" applyBorder="1" applyAlignment="1">
      <alignment horizontal="center"/>
    </xf>
    <xf numFmtId="38" fontId="18" fillId="0" borderId="165" xfId="0" applyNumberFormat="1" applyFont="1" applyFill="1" applyBorder="1" applyAlignment="1">
      <alignment horizontal="center"/>
    </xf>
    <xf numFmtId="38" fontId="18" fillId="0" borderId="166" xfId="0" applyNumberFormat="1" applyFont="1" applyFill="1" applyBorder="1" applyAlignment="1">
      <alignment horizontal="center"/>
    </xf>
    <xf numFmtId="38" fontId="18" fillId="0" borderId="378" xfId="0" applyNumberFormat="1" applyFont="1" applyFill="1" applyBorder="1" applyAlignment="1">
      <alignment horizontal="center"/>
    </xf>
    <xf numFmtId="38" fontId="18" fillId="0" borderId="164" xfId="0" applyNumberFormat="1" applyFont="1" applyFill="1" applyBorder="1" applyAlignment="1">
      <alignment horizontal="center"/>
    </xf>
    <xf numFmtId="38" fontId="18" fillId="0" borderId="160" xfId="0" applyNumberFormat="1" applyFont="1" applyFill="1" applyBorder="1" applyAlignment="1">
      <alignment horizontal="center"/>
    </xf>
    <xf numFmtId="38" fontId="18" fillId="0" borderId="349" xfId="0" applyNumberFormat="1" applyFont="1" applyFill="1" applyBorder="1" applyAlignment="1">
      <alignment horizontal="center"/>
    </xf>
    <xf numFmtId="38" fontId="18" fillId="0" borderId="167" xfId="0" applyNumberFormat="1" applyFont="1" applyFill="1" applyBorder="1" applyAlignment="1">
      <alignment horizontal="center"/>
    </xf>
    <xf numFmtId="49" fontId="159" fillId="32" borderId="183" xfId="0" applyNumberFormat="1" applyFont="1" applyFill="1" applyBorder="1" applyAlignment="1">
      <alignment horizontal="left"/>
    </xf>
    <xf numFmtId="166" fontId="66" fillId="0" borderId="0" xfId="0" applyNumberFormat="1" applyFont="1" applyFill="1"/>
    <xf numFmtId="166" fontId="34" fillId="24" borderId="369" xfId="0" applyNumberFormat="1" applyFont="1" applyFill="1" applyBorder="1" applyAlignment="1">
      <alignment horizontal="left"/>
    </xf>
    <xf numFmtId="166" fontId="34" fillId="24" borderId="370" xfId="0" applyNumberFormat="1" applyFont="1" applyFill="1" applyBorder="1" applyAlignment="1">
      <alignment horizontal="left"/>
    </xf>
    <xf numFmtId="38" fontId="34" fillId="24" borderId="376" xfId="0" applyNumberFormat="1" applyFont="1" applyFill="1" applyBorder="1" applyAlignment="1">
      <alignment horizontal="center"/>
    </xf>
    <xf numFmtId="38" fontId="34" fillId="24" borderId="318" xfId="0" applyNumberFormat="1" applyFont="1" applyFill="1" applyBorder="1" applyAlignment="1">
      <alignment horizontal="center"/>
    </xf>
    <xf numFmtId="38" fontId="34" fillId="24" borderId="369" xfId="0" applyNumberFormat="1" applyFont="1" applyFill="1" applyBorder="1" applyAlignment="1">
      <alignment horizontal="center"/>
    </xf>
    <xf numFmtId="38" fontId="184" fillId="24" borderId="318" xfId="0" applyNumberFormat="1" applyFont="1" applyFill="1" applyBorder="1" applyAlignment="1">
      <alignment horizontal="center"/>
    </xf>
    <xf numFmtId="38" fontId="34" fillId="24" borderId="371" xfId="0" applyNumberFormat="1" applyFont="1" applyFill="1" applyBorder="1" applyAlignment="1">
      <alignment horizontal="center"/>
    </xf>
    <xf numFmtId="38" fontId="34" fillId="24" borderId="323" xfId="0" applyNumberFormat="1" applyFont="1" applyFill="1" applyBorder="1" applyAlignment="1">
      <alignment horizontal="center"/>
    </xf>
    <xf numFmtId="166" fontId="34" fillId="0" borderId="325" xfId="0" quotePrefix="1" applyNumberFormat="1" applyFont="1" applyFill="1" applyBorder="1" applyAlignment="1">
      <alignment horizontal="center"/>
    </xf>
    <xf numFmtId="38" fontId="34" fillId="24" borderId="308" xfId="0" applyNumberFormat="1" applyFont="1" applyFill="1" applyBorder="1" applyAlignment="1">
      <alignment horizontal="center"/>
    </xf>
    <xf numFmtId="3" fontId="184" fillId="0" borderId="318" xfId="0" applyNumberFormat="1" applyFont="1" applyFill="1" applyBorder="1" applyAlignment="1">
      <alignment horizontal="center"/>
    </xf>
    <xf numFmtId="166" fontId="34" fillId="0" borderId="374" xfId="0" quotePrefix="1" applyNumberFormat="1" applyFont="1" applyFill="1" applyBorder="1" applyAlignment="1">
      <alignment horizontal="left"/>
    </xf>
    <xf numFmtId="3" fontId="184" fillId="0" borderId="325" xfId="0" applyNumberFormat="1" applyFont="1" applyFill="1" applyBorder="1" applyAlignment="1">
      <alignment horizontal="center"/>
    </xf>
    <xf numFmtId="38" fontId="31" fillId="0" borderId="0" xfId="0" applyNumberFormat="1" applyFont="1" applyAlignment="1">
      <alignment horizontal="center"/>
    </xf>
    <xf numFmtId="38" fontId="34" fillId="0" borderId="376" xfId="0" applyNumberFormat="1" applyFont="1" applyFill="1" applyBorder="1" applyAlignment="1">
      <alignment horizontal="center"/>
    </xf>
    <xf numFmtId="0" fontId="59" fillId="30" borderId="318" xfId="317" quotePrefix="1" applyFont="1" applyFill="1" applyBorder="1" applyAlignment="1">
      <alignment horizontal="left"/>
    </xf>
    <xf numFmtId="166" fontId="18" fillId="30" borderId="386" xfId="0" quotePrefix="1" applyNumberFormat="1" applyFont="1" applyFill="1" applyBorder="1" applyAlignment="1">
      <alignment horizontal="center"/>
    </xf>
    <xf numFmtId="166" fontId="18" fillId="30" borderId="318" xfId="0" quotePrefix="1" applyNumberFormat="1" applyFont="1" applyFill="1" applyBorder="1" applyAlignment="1">
      <alignment horizontal="center"/>
    </xf>
    <xf numFmtId="166" fontId="18" fillId="30" borderId="387" xfId="0" quotePrefix="1" applyNumberFormat="1" applyFont="1" applyFill="1" applyBorder="1" applyAlignment="1">
      <alignment horizontal="center"/>
    </xf>
    <xf numFmtId="166" fontId="18" fillId="30" borderId="323" xfId="0" quotePrefix="1" applyNumberFormat="1" applyFont="1" applyFill="1" applyBorder="1" applyAlignment="1">
      <alignment horizontal="center"/>
    </xf>
    <xf numFmtId="0" fontId="59" fillId="30" borderId="325" xfId="317" quotePrefix="1" applyFont="1" applyFill="1" applyBorder="1" applyAlignment="1">
      <alignment horizontal="left"/>
    </xf>
    <xf numFmtId="166" fontId="18" fillId="30" borderId="384" xfId="0" quotePrefix="1" applyNumberFormat="1" applyFont="1" applyFill="1" applyBorder="1" applyAlignment="1">
      <alignment horizontal="center"/>
    </xf>
    <xf numFmtId="166" fontId="18" fillId="30" borderId="325" xfId="0" quotePrefix="1" applyNumberFormat="1" applyFont="1" applyFill="1" applyBorder="1" applyAlignment="1">
      <alignment horizontal="center"/>
    </xf>
    <xf numFmtId="166" fontId="18" fillId="30" borderId="385" xfId="0" quotePrefix="1" applyNumberFormat="1" applyFont="1" applyFill="1" applyBorder="1" applyAlignment="1">
      <alignment horizontal="center"/>
    </xf>
    <xf numFmtId="166" fontId="18" fillId="30" borderId="330" xfId="0" quotePrefix="1" applyNumberFormat="1" applyFont="1" applyFill="1" applyBorder="1" applyAlignment="1">
      <alignment horizontal="center"/>
    </xf>
    <xf numFmtId="38" fontId="18" fillId="30" borderId="0" xfId="0" applyNumberFormat="1" applyFont="1" applyFill="1"/>
    <xf numFmtId="38" fontId="18" fillId="32" borderId="440" xfId="0" applyNumberFormat="1" applyFont="1" applyFill="1" applyBorder="1" applyAlignment="1">
      <alignment horizontal="center"/>
    </xf>
    <xf numFmtId="38" fontId="18" fillId="32" borderId="435" xfId="0" applyNumberFormat="1" applyFont="1" applyFill="1" applyBorder="1" applyAlignment="1">
      <alignment horizontal="center"/>
    </xf>
    <xf numFmtId="38" fontId="29" fillId="32" borderId="436" xfId="0" applyNumberFormat="1" applyFont="1" applyFill="1" applyBorder="1" applyAlignment="1">
      <alignment horizontal="center"/>
    </xf>
    <xf numFmtId="38" fontId="18" fillId="32" borderId="434" xfId="0" applyNumberFormat="1" applyFont="1" applyFill="1" applyBorder="1" applyAlignment="1">
      <alignment horizontal="center"/>
    </xf>
    <xf numFmtId="38" fontId="18" fillId="32" borderId="441" xfId="0" applyNumberFormat="1" applyFont="1" applyFill="1" applyBorder="1" applyAlignment="1">
      <alignment horizontal="center"/>
    </xf>
    <xf numFmtId="38" fontId="18" fillId="32" borderId="438" xfId="0" applyNumberFormat="1" applyFont="1" applyFill="1" applyBorder="1" applyAlignment="1">
      <alignment horizontal="center"/>
    </xf>
    <xf numFmtId="38" fontId="29" fillId="32" borderId="439" xfId="0" applyNumberFormat="1" applyFont="1" applyFill="1" applyBorder="1" applyAlignment="1">
      <alignment horizontal="center"/>
    </xf>
    <xf numFmtId="38" fontId="18" fillId="32" borderId="437" xfId="0" applyNumberFormat="1" applyFont="1" applyFill="1" applyBorder="1" applyAlignment="1">
      <alignment horizontal="center"/>
    </xf>
    <xf numFmtId="0" fontId="18" fillId="51" borderId="0" xfId="0" applyFont="1" applyFill="1" applyAlignment="1">
      <alignment horizontal="center"/>
    </xf>
    <xf numFmtId="0" fontId="18" fillId="46" borderId="0" xfId="0" applyFont="1" applyFill="1" applyAlignment="1">
      <alignment horizontal="center"/>
    </xf>
    <xf numFmtId="0" fontId="31" fillId="51" borderId="0" xfId="0" applyFont="1" applyFill="1" applyAlignment="1">
      <alignment horizontal="center"/>
    </xf>
    <xf numFmtId="0" fontId="52" fillId="46" borderId="0" xfId="0" applyFont="1" applyFill="1" applyAlignment="1">
      <alignment horizontal="center"/>
    </xf>
    <xf numFmtId="38" fontId="18" fillId="51" borderId="0" xfId="347" applyNumberFormat="1" applyFont="1" applyFill="1" applyAlignment="1">
      <alignment horizontal="center"/>
    </xf>
    <xf numFmtId="38" fontId="31" fillId="51" borderId="0" xfId="0" applyNumberFormat="1" applyFont="1" applyFill="1" applyAlignment="1">
      <alignment horizontal="center"/>
    </xf>
    <xf numFmtId="38" fontId="18" fillId="46" borderId="0" xfId="347" applyNumberFormat="1" applyFont="1" applyFill="1" applyAlignment="1">
      <alignment horizontal="center"/>
    </xf>
    <xf numFmtId="38" fontId="165" fillId="0" borderId="0" xfId="0" applyNumberFormat="1" applyFont="1"/>
    <xf numFmtId="38" fontId="164" fillId="0" borderId="233" xfId="0" applyNumberFormat="1" applyFont="1" applyBorder="1"/>
    <xf numFmtId="38" fontId="190" fillId="84" borderId="0" xfId="0" applyNumberFormat="1" applyFont="1" applyFill="1" applyAlignment="1">
      <alignment horizontal="center"/>
    </xf>
    <xf numFmtId="38" fontId="29" fillId="0" borderId="313" xfId="0" applyNumberFormat="1" applyFont="1" applyFill="1" applyBorder="1" applyAlignment="1">
      <alignment horizontal="center"/>
    </xf>
    <xf numFmtId="38" fontId="29" fillId="0" borderId="16" xfId="0" applyNumberFormat="1" applyFont="1" applyFill="1" applyBorder="1" applyAlignment="1">
      <alignment horizontal="center"/>
    </xf>
    <xf numFmtId="0" fontId="18" fillId="32" borderId="434" xfId="0" applyFont="1" applyFill="1" applyBorder="1"/>
    <xf numFmtId="38" fontId="30" fillId="32" borderId="436" xfId="0" applyNumberFormat="1" applyFont="1" applyFill="1" applyBorder="1" applyAlignment="1">
      <alignment horizontal="center"/>
    </xf>
    <xf numFmtId="0" fontId="18" fillId="32" borderId="437" xfId="0" applyFont="1" applyFill="1" applyBorder="1"/>
    <xf numFmtId="38" fontId="30" fillId="32" borderId="439" xfId="0" applyNumberFormat="1" applyFont="1" applyFill="1" applyBorder="1" applyAlignment="1">
      <alignment horizontal="center"/>
    </xf>
    <xf numFmtId="0" fontId="18" fillId="32" borderId="330" xfId="0" applyFont="1" applyFill="1" applyBorder="1"/>
    <xf numFmtId="38" fontId="18" fillId="32" borderId="325" xfId="0" applyNumberFormat="1" applyFont="1" applyFill="1" applyBorder="1" applyAlignment="1">
      <alignment horizontal="center"/>
    </xf>
    <xf numFmtId="38" fontId="29" fillId="32" borderId="442" xfId="0" applyNumberFormat="1" applyFont="1" applyFill="1" applyBorder="1" applyAlignment="1">
      <alignment horizontal="center"/>
    </xf>
    <xf numFmtId="38" fontId="18" fillId="32" borderId="330" xfId="0" applyNumberFormat="1" applyFont="1" applyFill="1" applyBorder="1" applyAlignment="1">
      <alignment horizontal="center"/>
    </xf>
    <xf numFmtId="38" fontId="30" fillId="32" borderId="442" xfId="0" applyNumberFormat="1" applyFont="1" applyFill="1" applyBorder="1" applyAlignment="1">
      <alignment horizontal="center"/>
    </xf>
    <xf numFmtId="0" fontId="18" fillId="27" borderId="323" xfId="0" applyFont="1" applyFill="1" applyBorder="1"/>
    <xf numFmtId="38" fontId="18" fillId="27" borderId="318" xfId="0" applyNumberFormat="1" applyFont="1" applyFill="1" applyBorder="1" applyAlignment="1">
      <alignment horizontal="center"/>
    </xf>
    <xf numFmtId="38" fontId="29" fillId="27" borderId="443" xfId="0" applyNumberFormat="1" applyFont="1" applyFill="1" applyBorder="1" applyAlignment="1">
      <alignment horizontal="center"/>
    </xf>
    <xf numFmtId="38" fontId="30" fillId="27" borderId="443" xfId="0" applyNumberFormat="1" applyFont="1" applyFill="1" applyBorder="1" applyAlignment="1">
      <alignment horizontal="center"/>
    </xf>
    <xf numFmtId="0" fontId="18" fillId="27" borderId="330" xfId="0" applyFont="1" applyFill="1" applyBorder="1"/>
    <xf numFmtId="38" fontId="18" fillId="27" borderId="325" xfId="0" applyNumberFormat="1" applyFont="1" applyFill="1" applyBorder="1" applyAlignment="1">
      <alignment horizontal="center"/>
    </xf>
    <xf numFmtId="38" fontId="29" fillId="27" borderId="442" xfId="0" applyNumberFormat="1" applyFont="1" applyFill="1" applyBorder="1" applyAlignment="1">
      <alignment horizontal="center"/>
    </xf>
    <xf numFmtId="38" fontId="30" fillId="27" borderId="442" xfId="0" applyNumberFormat="1" applyFont="1" applyFill="1" applyBorder="1" applyAlignment="1">
      <alignment horizontal="center"/>
    </xf>
    <xf numFmtId="0" fontId="18" fillId="32" borderId="323" xfId="0" applyFont="1" applyFill="1" applyBorder="1"/>
    <xf numFmtId="38" fontId="18" fillId="32" borderId="318" xfId="0" applyNumberFormat="1" applyFont="1" applyFill="1" applyBorder="1" applyAlignment="1">
      <alignment horizontal="center"/>
    </xf>
    <xf numFmtId="38" fontId="29" fillId="32" borderId="443" xfId="0" applyNumberFormat="1" applyFont="1" applyFill="1" applyBorder="1" applyAlignment="1">
      <alignment horizontal="center"/>
    </xf>
    <xf numFmtId="38" fontId="18" fillId="32" borderId="317" xfId="0" applyNumberFormat="1" applyFont="1" applyFill="1" applyBorder="1" applyAlignment="1">
      <alignment horizontal="center"/>
    </xf>
    <xf numFmtId="38" fontId="18" fillId="32" borderId="323" xfId="0" applyNumberFormat="1" applyFont="1" applyFill="1" applyBorder="1" applyAlignment="1">
      <alignment horizontal="center"/>
    </xf>
    <xf numFmtId="38" fontId="30" fillId="32" borderId="443" xfId="0" applyNumberFormat="1" applyFont="1" applyFill="1" applyBorder="1" applyAlignment="1">
      <alignment horizontal="center"/>
    </xf>
    <xf numFmtId="38" fontId="18" fillId="32" borderId="324" xfId="0" applyNumberFormat="1" applyFont="1" applyFill="1" applyBorder="1" applyAlignment="1">
      <alignment horizontal="center"/>
    </xf>
    <xf numFmtId="0" fontId="15" fillId="32" borderId="444" xfId="0" applyFont="1" applyFill="1" applyBorder="1"/>
    <xf numFmtId="38" fontId="17" fillId="32" borderId="445" xfId="0" applyNumberFormat="1" applyFont="1" applyFill="1" applyBorder="1" applyAlignment="1">
      <alignment horizontal="center"/>
    </xf>
    <xf numFmtId="38" fontId="29" fillId="32" borderId="446" xfId="0" applyNumberFormat="1" applyFont="1" applyFill="1" applyBorder="1" applyAlignment="1">
      <alignment horizontal="center"/>
    </xf>
    <xf numFmtId="38" fontId="30" fillId="32" borderId="446" xfId="0" applyNumberFormat="1" applyFont="1" applyFill="1" applyBorder="1" applyAlignment="1">
      <alignment horizontal="center"/>
    </xf>
    <xf numFmtId="0" fontId="18" fillId="0" borderId="323" xfId="0" applyFont="1" applyBorder="1"/>
    <xf numFmtId="38" fontId="18" fillId="0" borderId="318" xfId="0" applyNumberFormat="1" applyFont="1" applyBorder="1" applyAlignment="1">
      <alignment horizontal="center"/>
    </xf>
    <xf numFmtId="38" fontId="29" fillId="0" borderId="443" xfId="0" applyNumberFormat="1" applyFont="1" applyBorder="1" applyAlignment="1">
      <alignment horizontal="center"/>
    </xf>
    <xf numFmtId="38" fontId="18" fillId="0" borderId="317" xfId="0" applyNumberFormat="1" applyFont="1" applyBorder="1" applyAlignment="1">
      <alignment horizontal="center"/>
    </xf>
    <xf numFmtId="38" fontId="18" fillId="0" borderId="323" xfId="0" applyNumberFormat="1" applyFont="1" applyBorder="1" applyAlignment="1">
      <alignment horizontal="center"/>
    </xf>
    <xf numFmtId="38" fontId="30" fillId="0" borderId="443" xfId="0" applyNumberFormat="1" applyFont="1" applyBorder="1" applyAlignment="1">
      <alignment horizontal="center"/>
    </xf>
    <xf numFmtId="0" fontId="18" fillId="0" borderId="330" xfId="0" applyFont="1" applyBorder="1"/>
    <xf numFmtId="38" fontId="18" fillId="0" borderId="325" xfId="0" applyNumberFormat="1" applyFont="1" applyBorder="1" applyAlignment="1">
      <alignment horizontal="center"/>
    </xf>
    <xf numFmtId="38" fontId="29" fillId="0" borderId="442" xfId="0" applyNumberFormat="1" applyFont="1" applyBorder="1" applyAlignment="1">
      <alignment horizontal="center"/>
    </xf>
    <xf numFmtId="38" fontId="18" fillId="0" borderId="324" xfId="0" applyNumberFormat="1" applyFont="1" applyBorder="1" applyAlignment="1">
      <alignment horizontal="center"/>
    </xf>
    <xf numFmtId="38" fontId="18" fillId="0" borderId="330" xfId="0" applyNumberFormat="1" applyFont="1" applyBorder="1" applyAlignment="1">
      <alignment horizontal="center"/>
    </xf>
    <xf numFmtId="38" fontId="30" fillId="0" borderId="442" xfId="0" applyNumberFormat="1" applyFont="1" applyBorder="1" applyAlignment="1">
      <alignment horizontal="center"/>
    </xf>
    <xf numFmtId="0" fontId="18" fillId="32" borderId="444" xfId="0" applyFont="1" applyFill="1" applyBorder="1"/>
    <xf numFmtId="38" fontId="18" fillId="32" borderId="445" xfId="0" applyNumberFormat="1" applyFont="1" applyFill="1" applyBorder="1" applyAlignment="1">
      <alignment horizontal="center"/>
    </xf>
    <xf numFmtId="0" fontId="12" fillId="34" borderId="444" xfId="0" applyFont="1" applyFill="1" applyBorder="1"/>
    <xf numFmtId="38" fontId="18" fillId="34" borderId="445" xfId="0" applyNumberFormat="1" applyFont="1" applyFill="1" applyBorder="1" applyAlignment="1">
      <alignment horizontal="center"/>
    </xf>
    <xf numFmtId="38" fontId="29" fillId="34" borderId="446" xfId="0" applyNumberFormat="1" applyFont="1" applyFill="1" applyBorder="1" applyAlignment="1">
      <alignment horizontal="center"/>
    </xf>
    <xf numFmtId="38" fontId="18" fillId="34" borderId="447" xfId="0" applyNumberFormat="1" applyFont="1" applyFill="1" applyBorder="1" applyAlignment="1">
      <alignment horizontal="center"/>
    </xf>
    <xf numFmtId="38" fontId="18" fillId="34" borderId="444" xfId="0" applyNumberFormat="1" applyFont="1" applyFill="1" applyBorder="1" applyAlignment="1">
      <alignment horizontal="center"/>
    </xf>
    <xf numFmtId="38" fontId="30" fillId="34" borderId="446" xfId="0" applyNumberFormat="1" applyFont="1" applyFill="1" applyBorder="1" applyAlignment="1">
      <alignment horizontal="center"/>
    </xf>
    <xf numFmtId="0" fontId="18" fillId="0" borderId="318" xfId="0" applyFont="1" applyBorder="1"/>
    <xf numFmtId="0" fontId="18" fillId="0" borderId="325" xfId="0" applyFont="1" applyBorder="1"/>
    <xf numFmtId="0" fontId="18" fillId="32" borderId="318" xfId="0" applyFont="1" applyFill="1" applyBorder="1"/>
    <xf numFmtId="0" fontId="18" fillId="32" borderId="325" xfId="0" applyFont="1" applyFill="1" applyBorder="1"/>
    <xf numFmtId="0" fontId="18" fillId="32" borderId="445" xfId="0" applyFont="1" applyFill="1" applyBorder="1"/>
    <xf numFmtId="38" fontId="18" fillId="32" borderId="447" xfId="0" applyNumberFormat="1" applyFont="1" applyFill="1" applyBorder="1" applyAlignment="1">
      <alignment horizontal="center"/>
    </xf>
    <xf numFmtId="0" fontId="18" fillId="0" borderId="448" xfId="0" applyFont="1" applyBorder="1"/>
    <xf numFmtId="38" fontId="18" fillId="0" borderId="449" xfId="0" applyNumberFormat="1" applyFont="1" applyBorder="1" applyAlignment="1">
      <alignment horizontal="center"/>
    </xf>
    <xf numFmtId="38" fontId="18" fillId="0" borderId="448" xfId="0" applyNumberFormat="1" applyFont="1" applyBorder="1" applyAlignment="1">
      <alignment horizontal="center"/>
    </xf>
    <xf numFmtId="38" fontId="29" fillId="0" borderId="450" xfId="0" applyNumberFormat="1" applyFont="1" applyBorder="1" applyAlignment="1">
      <alignment horizontal="center"/>
    </xf>
    <xf numFmtId="38" fontId="18" fillId="0" borderId="451" xfId="0" applyNumberFormat="1" applyFont="1" applyBorder="1" applyAlignment="1">
      <alignment horizontal="center"/>
    </xf>
    <xf numFmtId="38" fontId="30" fillId="0" borderId="450" xfId="0" applyNumberFormat="1" applyFont="1" applyBorder="1" applyAlignment="1">
      <alignment horizontal="center"/>
    </xf>
    <xf numFmtId="38" fontId="34" fillId="30" borderId="190" xfId="0" quotePrefix="1" applyNumberFormat="1" applyFont="1" applyFill="1" applyBorder="1" applyAlignment="1">
      <alignment horizontal="center"/>
    </xf>
    <xf numFmtId="167" fontId="18" fillId="0" borderId="0" xfId="0" applyNumberFormat="1" applyFont="1" applyAlignment="1">
      <alignment horizontal="center"/>
    </xf>
    <xf numFmtId="38" fontId="0" fillId="0" borderId="389" xfId="0" applyNumberFormat="1" applyBorder="1"/>
    <xf numFmtId="38" fontId="0" fillId="0" borderId="390" xfId="0" applyNumberFormat="1" applyBorder="1"/>
    <xf numFmtId="38" fontId="0" fillId="0" borderId="391" xfId="0" applyNumberFormat="1" applyBorder="1"/>
    <xf numFmtId="38" fontId="0" fillId="0" borderId="168" xfId="0" applyNumberFormat="1" applyBorder="1"/>
    <xf numFmtId="38" fontId="0" fillId="0" borderId="392" xfId="0" applyNumberFormat="1" applyBorder="1"/>
    <xf numFmtId="38" fontId="0" fillId="0" borderId="393" xfId="0" applyNumberFormat="1" applyBorder="1"/>
    <xf numFmtId="176" fontId="31" fillId="0" borderId="0" xfId="0" applyNumberFormat="1" applyFont="1"/>
    <xf numFmtId="176" fontId="18" fillId="0" borderId="0" xfId="0" applyNumberFormat="1" applyFont="1"/>
    <xf numFmtId="176" fontId="31" fillId="0" borderId="0" xfId="0" applyNumberFormat="1" applyFont="1" applyFill="1"/>
    <xf numFmtId="0" fontId="23" fillId="43" borderId="0" xfId="0" applyFont="1" applyFill="1"/>
    <xf numFmtId="40" fontId="23" fillId="43" borderId="0" xfId="0" applyNumberFormat="1" applyFont="1" applyFill="1" applyAlignment="1">
      <alignment horizontal="center" vertical="center"/>
    </xf>
    <xf numFmtId="176" fontId="23" fillId="43" borderId="0" xfId="0" applyNumberFormat="1" applyFont="1" applyFill="1" applyAlignment="1">
      <alignment horizontal="left"/>
    </xf>
    <xf numFmtId="38" fontId="12" fillId="0" borderId="0" xfId="0" applyNumberFormat="1" applyFont="1"/>
    <xf numFmtId="1" fontId="18" fillId="0" borderId="0" xfId="0" applyNumberFormat="1" applyFont="1" applyFill="1" applyBorder="1" applyAlignment="1">
      <alignment horizontal="center"/>
    </xf>
    <xf numFmtId="38" fontId="34" fillId="24" borderId="54" xfId="0" applyNumberFormat="1" applyFont="1" applyFill="1" applyBorder="1" applyAlignment="1">
      <alignment horizontal="center"/>
    </xf>
    <xf numFmtId="0" fontId="15" fillId="43" borderId="36" xfId="0" applyFont="1" applyFill="1" applyBorder="1"/>
    <xf numFmtId="0" fontId="15" fillId="43" borderId="348" xfId="0" applyFont="1" applyFill="1" applyBorder="1"/>
    <xf numFmtId="166" fontId="34" fillId="30" borderId="318" xfId="0" applyNumberFormat="1" applyFont="1" applyFill="1" applyBorder="1" applyAlignment="1">
      <alignment horizontal="center"/>
    </xf>
    <xf numFmtId="38" fontId="33" fillId="30" borderId="5" xfId="0" applyNumberFormat="1" applyFont="1" applyFill="1" applyBorder="1" applyAlignment="1">
      <alignment horizontal="center"/>
    </xf>
    <xf numFmtId="38" fontId="29" fillId="30" borderId="5" xfId="0" applyNumberFormat="1" applyFont="1" applyFill="1" applyBorder="1" applyAlignment="1">
      <alignment horizontal="center"/>
    </xf>
    <xf numFmtId="38" fontId="30" fillId="34" borderId="452" xfId="0" applyNumberFormat="1" applyFont="1" applyFill="1" applyBorder="1" applyAlignment="1">
      <alignment horizontal="center"/>
    </xf>
    <xf numFmtId="0" fontId="12" fillId="49" borderId="16" xfId="0" applyFont="1" applyFill="1" applyBorder="1"/>
    <xf numFmtId="49" fontId="26" fillId="44" borderId="17" xfId="0" applyNumberFormat="1" applyFont="1" applyFill="1" applyBorder="1" applyAlignment="1">
      <alignment horizontal="left"/>
    </xf>
    <xf numFmtId="49" fontId="26" fillId="44" borderId="191" xfId="0" applyNumberFormat="1" applyFont="1" applyFill="1" applyBorder="1" applyAlignment="1">
      <alignment horizontal="left"/>
    </xf>
    <xf numFmtId="49" fontId="26" fillId="44" borderId="378" xfId="0" applyNumberFormat="1" applyFont="1" applyFill="1" applyBorder="1" applyAlignment="1">
      <alignment horizontal="left"/>
    </xf>
    <xf numFmtId="49" fontId="26" fillId="44" borderId="305" xfId="0" applyNumberFormat="1" applyFont="1" applyFill="1" applyBorder="1" applyAlignment="1">
      <alignment horizontal="left"/>
    </xf>
    <xf numFmtId="49" fontId="26" fillId="44" borderId="349" xfId="0" applyNumberFormat="1" applyFont="1" applyFill="1" applyBorder="1" applyAlignment="1">
      <alignment horizontal="left"/>
    </xf>
    <xf numFmtId="49" fontId="25" fillId="44" borderId="54" xfId="0" applyNumberFormat="1" applyFont="1" applyFill="1" applyBorder="1" applyAlignment="1">
      <alignment horizontal="left"/>
    </xf>
    <xf numFmtId="49" fontId="24" fillId="42" borderId="0" xfId="0" applyNumberFormat="1" applyFont="1" applyFill="1" applyAlignment="1">
      <alignment horizontal="left"/>
    </xf>
    <xf numFmtId="49" fontId="159" fillId="43" borderId="0" xfId="0" applyNumberFormat="1" applyFont="1" applyFill="1" applyBorder="1" applyAlignment="1">
      <alignment horizontal="left"/>
    </xf>
    <xf numFmtId="49" fontId="161" fillId="43" borderId="0" xfId="0" applyNumberFormat="1" applyFont="1" applyFill="1" applyBorder="1" applyAlignment="1">
      <alignment horizontal="left"/>
    </xf>
    <xf numFmtId="38" fontId="160" fillId="43" borderId="0" xfId="0" applyNumberFormat="1" applyFont="1" applyFill="1" applyBorder="1" applyAlignment="1">
      <alignment horizontal="center"/>
    </xf>
    <xf numFmtId="38" fontId="160" fillId="0" borderId="453" xfId="0" applyNumberFormat="1" applyFont="1" applyBorder="1" applyAlignment="1">
      <alignment horizontal="right"/>
    </xf>
    <xf numFmtId="38" fontId="160" fillId="0" borderId="454" xfId="0" applyNumberFormat="1" applyFont="1" applyBorder="1" applyAlignment="1">
      <alignment horizontal="right"/>
    </xf>
    <xf numFmtId="38" fontId="160" fillId="0" borderId="455" xfId="0" applyNumberFormat="1" applyFont="1" applyBorder="1" applyAlignment="1">
      <alignment horizontal="right"/>
    </xf>
    <xf numFmtId="38" fontId="160" fillId="85" borderId="456" xfId="0" applyNumberFormat="1" applyFont="1" applyFill="1" applyBorder="1" applyAlignment="1">
      <alignment horizontal="right"/>
    </xf>
    <xf numFmtId="38" fontId="160" fillId="0" borderId="0" xfId="0" applyNumberFormat="1" applyFont="1" applyAlignment="1">
      <alignment horizontal="right"/>
    </xf>
    <xf numFmtId="38" fontId="160" fillId="85" borderId="194" xfId="0" applyNumberFormat="1" applyFont="1" applyFill="1" applyBorder="1" applyAlignment="1">
      <alignment horizontal="right"/>
    </xf>
    <xf numFmtId="38" fontId="160" fillId="0" borderId="457" xfId="0" applyNumberFormat="1" applyFont="1" applyBorder="1" applyAlignment="1">
      <alignment horizontal="right"/>
    </xf>
    <xf numFmtId="38" fontId="160" fillId="0" borderId="190" xfId="0" applyNumberFormat="1" applyFont="1" applyBorder="1" applyAlignment="1">
      <alignment horizontal="right"/>
    </xf>
    <xf numFmtId="38" fontId="160" fillId="0" borderId="458" xfId="0" applyNumberFormat="1" applyFont="1" applyBorder="1" applyAlignment="1">
      <alignment horizontal="right"/>
    </xf>
    <xf numFmtId="38" fontId="160" fillId="85" borderId="419" xfId="0" applyNumberFormat="1" applyFont="1" applyFill="1" applyBorder="1" applyAlignment="1">
      <alignment horizontal="right"/>
    </xf>
    <xf numFmtId="38" fontId="162" fillId="85" borderId="457" xfId="0" applyNumberFormat="1" applyFont="1" applyFill="1" applyBorder="1" applyAlignment="1">
      <alignment horizontal="right"/>
    </xf>
    <xf numFmtId="38" fontId="162" fillId="85" borderId="190" xfId="0" applyNumberFormat="1" applyFont="1" applyFill="1" applyBorder="1" applyAlignment="1">
      <alignment horizontal="right"/>
    </xf>
    <xf numFmtId="38" fontId="162" fillId="85" borderId="458" xfId="0" applyNumberFormat="1" applyFont="1" applyFill="1" applyBorder="1" applyAlignment="1">
      <alignment horizontal="right"/>
    </xf>
    <xf numFmtId="38" fontId="162" fillId="85" borderId="419" xfId="0" applyNumberFormat="1" applyFont="1" applyFill="1" applyBorder="1" applyAlignment="1">
      <alignment horizontal="right"/>
    </xf>
    <xf numFmtId="38" fontId="191" fillId="86" borderId="455" xfId="0" applyNumberFormat="1" applyFont="1" applyFill="1" applyBorder="1" applyAlignment="1">
      <alignment horizontal="right"/>
    </xf>
    <xf numFmtId="38" fontId="191" fillId="86" borderId="454" xfId="0" applyNumberFormat="1" applyFont="1" applyFill="1" applyBorder="1" applyAlignment="1">
      <alignment horizontal="right"/>
    </xf>
    <xf numFmtId="38" fontId="191" fillId="86" borderId="456" xfId="0" applyNumberFormat="1" applyFont="1" applyFill="1" applyBorder="1" applyAlignment="1">
      <alignment horizontal="right"/>
    </xf>
    <xf numFmtId="38" fontId="191" fillId="86" borderId="455" xfId="0" quotePrefix="1" applyNumberFormat="1" applyFont="1" applyFill="1" applyBorder="1" applyAlignment="1">
      <alignment horizontal="right"/>
    </xf>
    <xf numFmtId="165" fontId="191" fillId="86" borderId="453" xfId="0" quotePrefix="1" applyNumberFormat="1" applyFont="1" applyFill="1" applyBorder="1" applyAlignment="1">
      <alignment horizontal="right"/>
    </xf>
    <xf numFmtId="173" fontId="191" fillId="86" borderId="196" xfId="0" applyNumberFormat="1" applyFont="1" applyFill="1" applyBorder="1" applyAlignment="1">
      <alignment horizontal="right"/>
    </xf>
    <xf numFmtId="173" fontId="191" fillId="86" borderId="0" xfId="0" applyNumberFormat="1" applyFont="1" applyFill="1" applyAlignment="1">
      <alignment horizontal="right"/>
    </xf>
    <xf numFmtId="173" fontId="191" fillId="86" borderId="52" xfId="0" applyNumberFormat="1" applyFont="1" applyFill="1" applyBorder="1" applyAlignment="1">
      <alignment horizontal="right"/>
    </xf>
    <xf numFmtId="40" fontId="191" fillId="86" borderId="196" xfId="0" applyNumberFormat="1" applyFont="1" applyFill="1" applyBorder="1" applyAlignment="1">
      <alignment horizontal="right"/>
    </xf>
    <xf numFmtId="38" fontId="191" fillId="86" borderId="52" xfId="0" applyNumberFormat="1" applyFont="1" applyFill="1" applyBorder="1" applyAlignment="1">
      <alignment horizontal="right"/>
    </xf>
    <xf numFmtId="38" fontId="191" fillId="86" borderId="0" xfId="0" applyNumberFormat="1" applyFont="1" applyFill="1" applyAlignment="1">
      <alignment horizontal="right"/>
    </xf>
    <xf numFmtId="173" fontId="191" fillId="86" borderId="194" xfId="0" applyNumberFormat="1" applyFont="1" applyFill="1" applyBorder="1" applyAlignment="1">
      <alignment horizontal="right"/>
    </xf>
    <xf numFmtId="38" fontId="160" fillId="87" borderId="455" xfId="0" applyNumberFormat="1" applyFont="1" applyFill="1" applyBorder="1" applyAlignment="1">
      <alignment horizontal="right"/>
    </xf>
    <xf numFmtId="38" fontId="160" fillId="87" borderId="458" xfId="0" applyNumberFormat="1" applyFont="1" applyFill="1" applyBorder="1" applyAlignment="1">
      <alignment horizontal="right"/>
    </xf>
    <xf numFmtId="40" fontId="191" fillId="86" borderId="0" xfId="0" applyNumberFormat="1" applyFont="1" applyFill="1" applyAlignment="1">
      <alignment horizontal="right"/>
    </xf>
    <xf numFmtId="40" fontId="191" fillId="86" borderId="52" xfId="0" applyNumberFormat="1" applyFont="1" applyFill="1" applyBorder="1" applyAlignment="1">
      <alignment horizontal="right"/>
    </xf>
    <xf numFmtId="2" fontId="12" fillId="88" borderId="0" xfId="0" applyNumberFormat="1" applyFont="1" applyFill="1"/>
    <xf numFmtId="9" fontId="0" fillId="0" borderId="0" xfId="0" applyNumberFormat="1" applyFill="1" applyAlignment="1">
      <alignment horizontal="left"/>
    </xf>
    <xf numFmtId="38" fontId="34" fillId="30" borderId="459" xfId="0" quotePrefix="1" applyNumberFormat="1" applyFont="1" applyFill="1" applyBorder="1" applyAlignment="1">
      <alignment horizontal="center"/>
    </xf>
    <xf numFmtId="38" fontId="34" fillId="30" borderId="460" xfId="0" quotePrefix="1" applyNumberFormat="1" applyFont="1" applyFill="1" applyBorder="1" applyAlignment="1">
      <alignment horizontal="center"/>
    </xf>
    <xf numFmtId="38" fontId="34" fillId="30" borderId="461" xfId="0" quotePrefix="1" applyNumberFormat="1" applyFont="1" applyFill="1" applyBorder="1" applyAlignment="1">
      <alignment horizontal="center"/>
    </xf>
    <xf numFmtId="38" fontId="34" fillId="30" borderId="462" xfId="0" quotePrefix="1" applyNumberFormat="1" applyFont="1" applyFill="1" applyBorder="1" applyAlignment="1">
      <alignment horizontal="center"/>
    </xf>
    <xf numFmtId="38" fontId="34" fillId="30" borderId="463" xfId="0" quotePrefix="1" applyNumberFormat="1" applyFont="1" applyFill="1" applyBorder="1" applyAlignment="1">
      <alignment horizontal="center"/>
    </xf>
    <xf numFmtId="0" fontId="12" fillId="84" borderId="49" xfId="0" applyFont="1" applyFill="1" applyBorder="1"/>
    <xf numFmtId="0" fontId="12" fillId="84" borderId="16" xfId="0" applyFont="1" applyFill="1" applyBorder="1"/>
    <xf numFmtId="38" fontId="18" fillId="84" borderId="0" xfId="0" applyNumberFormat="1" applyFont="1" applyFill="1" applyBorder="1" applyAlignment="1">
      <alignment horizontal="center"/>
    </xf>
    <xf numFmtId="38" fontId="29" fillId="84" borderId="88" xfId="0" applyNumberFormat="1" applyFont="1" applyFill="1" applyBorder="1" applyAlignment="1">
      <alignment horizontal="center"/>
    </xf>
    <xf numFmtId="38" fontId="18" fillId="84" borderId="49" xfId="0" applyNumberFormat="1" applyFont="1" applyFill="1" applyBorder="1" applyAlignment="1">
      <alignment horizontal="center"/>
    </xf>
    <xf numFmtId="38" fontId="30" fillId="84" borderId="88" xfId="0" applyNumberFormat="1" applyFont="1" applyFill="1" applyBorder="1" applyAlignment="1">
      <alignment horizontal="center"/>
    </xf>
    <xf numFmtId="0" fontId="0" fillId="43" borderId="0" xfId="0" applyFill="1" applyAlignment="1">
      <alignment horizontal="left"/>
    </xf>
    <xf numFmtId="38" fontId="0" fillId="43" borderId="0" xfId="0" applyNumberFormat="1" applyFill="1" applyAlignment="1">
      <alignment horizontal="center"/>
    </xf>
    <xf numFmtId="38" fontId="0" fillId="0" borderId="389" xfId="0" applyNumberFormat="1" applyBorder="1"/>
    <xf numFmtId="38" fontId="0" fillId="0" borderId="390" xfId="0" applyNumberFormat="1" applyBorder="1"/>
    <xf numFmtId="38" fontId="0" fillId="0" borderId="391" xfId="0" applyNumberFormat="1" applyBorder="1"/>
    <xf numFmtId="38" fontId="0" fillId="0" borderId="168" xfId="0" applyNumberFormat="1" applyBorder="1"/>
    <xf numFmtId="166" fontId="34" fillId="0" borderId="464" xfId="0" applyNumberFormat="1" applyFont="1" applyFill="1" applyBorder="1" applyAlignment="1">
      <alignment horizontal="left"/>
    </xf>
    <xf numFmtId="3" fontId="34" fillId="0" borderId="465" xfId="0" applyNumberFormat="1" applyFont="1" applyFill="1" applyBorder="1" applyAlignment="1">
      <alignment horizontal="center"/>
    </xf>
    <xf numFmtId="3" fontId="34" fillId="0" borderId="466" xfId="0" applyNumberFormat="1" applyFont="1" applyFill="1" applyBorder="1" applyAlignment="1">
      <alignment horizontal="center"/>
    </xf>
    <xf numFmtId="3" fontId="35" fillId="0" borderId="465" xfId="0" applyNumberFormat="1" applyFont="1" applyFill="1" applyBorder="1" applyAlignment="1">
      <alignment horizontal="center"/>
    </xf>
    <xf numFmtId="38" fontId="34" fillId="0" borderId="467" xfId="0" applyNumberFormat="1" applyFont="1" applyFill="1" applyBorder="1" applyAlignment="1">
      <alignment horizontal="center"/>
    </xf>
    <xf numFmtId="3" fontId="34" fillId="0" borderId="468" xfId="0" applyNumberFormat="1" applyFont="1" applyFill="1" applyBorder="1" applyAlignment="1">
      <alignment horizontal="center"/>
    </xf>
    <xf numFmtId="3" fontId="34" fillId="0" borderId="470" xfId="0" applyNumberFormat="1" applyFont="1" applyFill="1" applyBorder="1" applyAlignment="1">
      <alignment horizontal="center"/>
    </xf>
    <xf numFmtId="3" fontId="35" fillId="0" borderId="469" xfId="0" applyNumberFormat="1" applyFont="1" applyFill="1" applyBorder="1" applyAlignment="1">
      <alignment horizontal="center"/>
    </xf>
    <xf numFmtId="38" fontId="34" fillId="0" borderId="471" xfId="0" applyNumberFormat="1" applyFont="1" applyFill="1" applyBorder="1" applyAlignment="1">
      <alignment horizontal="center"/>
    </xf>
    <xf numFmtId="3" fontId="34" fillId="0" borderId="472" xfId="0" applyNumberFormat="1" applyFont="1" applyFill="1" applyBorder="1" applyAlignment="1">
      <alignment horizontal="center"/>
    </xf>
    <xf numFmtId="3" fontId="0" fillId="0" borderId="0" xfId="0" applyNumberFormat="1"/>
    <xf numFmtId="3" fontId="148" fillId="0" borderId="0" xfId="0" applyNumberFormat="1" applyFont="1"/>
    <xf numFmtId="0" fontId="0" fillId="89" borderId="0" xfId="0" applyFill="1"/>
    <xf numFmtId="0" fontId="0" fillId="89" borderId="0" xfId="0" applyFill="1" applyAlignment="1">
      <alignment horizontal="left"/>
    </xf>
    <xf numFmtId="38" fontId="0" fillId="89" borderId="0" xfId="0" applyNumberFormat="1" applyFill="1" applyAlignment="1">
      <alignment horizontal="center"/>
    </xf>
    <xf numFmtId="0" fontId="190" fillId="0" borderId="0" xfId="0" applyFont="1" applyFill="1"/>
    <xf numFmtId="0" fontId="190" fillId="0" borderId="0" xfId="0" applyFont="1" applyFill="1" applyAlignment="1">
      <alignment horizontal="left"/>
    </xf>
    <xf numFmtId="38" fontId="190" fillId="0" borderId="0" xfId="0" applyNumberFormat="1" applyFont="1" applyFill="1" applyAlignment="1">
      <alignment horizontal="center"/>
    </xf>
    <xf numFmtId="38" fontId="18" fillId="43" borderId="0" xfId="0" applyNumberFormat="1" applyFont="1" applyFill="1" applyBorder="1" applyAlignment="1">
      <alignment horizontal="center"/>
    </xf>
    <xf numFmtId="38" fontId="18" fillId="43" borderId="0" xfId="0" applyNumberFormat="1" applyFont="1" applyFill="1" applyBorder="1"/>
    <xf numFmtId="166" fontId="18" fillId="43" borderId="49" xfId="0" applyNumberFormat="1" applyFont="1" applyFill="1" applyBorder="1" applyAlignment="1">
      <alignment horizontal="left"/>
    </xf>
    <xf numFmtId="1" fontId="18" fillId="43" borderId="0" xfId="0" applyNumberFormat="1" applyFont="1" applyFill="1" applyBorder="1" applyAlignment="1">
      <alignment horizontal="left"/>
    </xf>
    <xf numFmtId="166" fontId="18" fillId="43" borderId="0" xfId="0" applyNumberFormat="1" applyFont="1" applyFill="1" applyBorder="1" applyAlignment="1">
      <alignment horizontal="left"/>
    </xf>
    <xf numFmtId="166" fontId="34" fillId="43" borderId="0" xfId="0" applyNumberFormat="1" applyFont="1" applyFill="1" applyBorder="1" applyAlignment="1">
      <alignment horizontal="center"/>
    </xf>
    <xf numFmtId="0" fontId="186" fillId="0" borderId="0" xfId="0" applyFont="1"/>
    <xf numFmtId="0" fontId="190" fillId="0" borderId="0" xfId="0" applyFont="1" applyAlignment="1">
      <alignment horizontal="left"/>
    </xf>
    <xf numFmtId="179" fontId="0" fillId="0" borderId="0" xfId="0" applyNumberFormat="1" applyAlignment="1">
      <alignment horizontal="center"/>
    </xf>
    <xf numFmtId="9" fontId="0" fillId="0" borderId="0" xfId="0" applyNumberFormat="1" applyAlignment="1">
      <alignment horizontal="left"/>
    </xf>
    <xf numFmtId="0" fontId="0" fillId="91" borderId="0" xfId="0" applyFill="1"/>
    <xf numFmtId="0" fontId="0" fillId="91" borderId="0" xfId="0" applyFill="1" applyAlignment="1">
      <alignment horizontal="left"/>
    </xf>
    <xf numFmtId="38" fontId="0" fillId="91" borderId="0" xfId="0" applyNumberFormat="1" applyFill="1" applyAlignment="1">
      <alignment horizontal="center"/>
    </xf>
    <xf numFmtId="0" fontId="0" fillId="46" borderId="0" xfId="0" applyFill="1"/>
    <xf numFmtId="0" fontId="0" fillId="46" borderId="0" xfId="0" applyFill="1" applyAlignment="1">
      <alignment horizontal="left"/>
    </xf>
    <xf numFmtId="38" fontId="0" fillId="46" borderId="0" xfId="0" applyNumberFormat="1" applyFill="1" applyAlignment="1">
      <alignment horizontal="center"/>
    </xf>
    <xf numFmtId="179" fontId="0" fillId="0" borderId="0" xfId="0" applyNumberFormat="1" applyFill="1" applyAlignment="1">
      <alignment horizontal="center"/>
    </xf>
    <xf numFmtId="49" fontId="162" fillId="85" borderId="453" xfId="0" applyNumberFormat="1" applyFont="1" applyFill="1" applyBorder="1" applyAlignment="1">
      <alignment horizontal="left"/>
    </xf>
    <xf numFmtId="49" fontId="162" fillId="85" borderId="454" xfId="0" applyNumberFormat="1" applyFont="1" applyFill="1" applyBorder="1" applyAlignment="1">
      <alignment horizontal="left"/>
    </xf>
    <xf numFmtId="1" fontId="163" fillId="0" borderId="0" xfId="0" applyNumberFormat="1" applyFont="1"/>
    <xf numFmtId="38" fontId="160" fillId="92" borderId="456" xfId="0" applyNumberFormat="1" applyFont="1" applyFill="1" applyBorder="1" applyAlignment="1">
      <alignment horizontal="right"/>
    </xf>
    <xf numFmtId="49" fontId="162" fillId="85" borderId="196" xfId="0" applyNumberFormat="1" applyFont="1" applyFill="1" applyBorder="1" applyAlignment="1">
      <alignment horizontal="left"/>
    </xf>
    <xf numFmtId="49" fontId="162" fillId="85" borderId="0" xfId="0" applyNumberFormat="1" applyFont="1" applyFill="1" applyAlignment="1">
      <alignment horizontal="left"/>
    </xf>
    <xf numFmtId="38" fontId="160" fillId="92" borderId="194" xfId="0" applyNumberFormat="1" applyFont="1" applyFill="1" applyBorder="1" applyAlignment="1">
      <alignment horizontal="right"/>
    </xf>
    <xf numFmtId="49" fontId="162" fillId="85" borderId="457" xfId="0" applyNumberFormat="1" applyFont="1" applyFill="1" applyBorder="1" applyAlignment="1">
      <alignment horizontal="left"/>
    </xf>
    <xf numFmtId="49" fontId="162" fillId="85" borderId="215" xfId="0" applyNumberFormat="1" applyFont="1" applyFill="1" applyBorder="1" applyAlignment="1">
      <alignment horizontal="left"/>
    </xf>
    <xf numFmtId="38" fontId="160" fillId="0" borderId="215" xfId="0" applyNumberFormat="1" applyFont="1" applyBorder="1" applyAlignment="1">
      <alignment horizontal="right"/>
    </xf>
    <xf numFmtId="38" fontId="160" fillId="92" borderId="419" xfId="0" applyNumberFormat="1" applyFont="1" applyFill="1" applyBorder="1" applyAlignment="1">
      <alignment horizontal="right"/>
    </xf>
    <xf numFmtId="166" fontId="162" fillId="85" borderId="457" xfId="0" applyNumberFormat="1" applyFont="1" applyFill="1" applyBorder="1" applyAlignment="1">
      <alignment horizontal="left"/>
    </xf>
    <xf numFmtId="166" fontId="162" fillId="85" borderId="215" xfId="0" applyNumberFormat="1" applyFont="1" applyFill="1" applyBorder="1" applyAlignment="1">
      <alignment horizontal="left"/>
    </xf>
    <xf numFmtId="38" fontId="162" fillId="85" borderId="215" xfId="0" applyNumberFormat="1" applyFont="1" applyFill="1" applyBorder="1" applyAlignment="1">
      <alignment horizontal="right"/>
    </xf>
    <xf numFmtId="38" fontId="162" fillId="92" borderId="457" xfId="0" applyNumberFormat="1" applyFont="1" applyFill="1" applyBorder="1" applyAlignment="1">
      <alignment horizontal="right"/>
    </xf>
    <xf numFmtId="38" fontId="162" fillId="92" borderId="215" xfId="0" applyNumberFormat="1" applyFont="1" applyFill="1" applyBorder="1" applyAlignment="1">
      <alignment horizontal="right"/>
    </xf>
    <xf numFmtId="38" fontId="162" fillId="92" borderId="458" xfId="0" applyNumberFormat="1" applyFont="1" applyFill="1" applyBorder="1" applyAlignment="1">
      <alignment horizontal="right"/>
    </xf>
    <xf numFmtId="38" fontId="162" fillId="92" borderId="419" xfId="0" applyNumberFormat="1" applyFont="1" applyFill="1" applyBorder="1" applyAlignment="1">
      <alignment horizontal="right"/>
    </xf>
    <xf numFmtId="3" fontId="18" fillId="42" borderId="123" xfId="0" applyNumberFormat="1" applyFont="1" applyFill="1" applyBorder="1" applyAlignment="1">
      <alignment horizontal="center"/>
    </xf>
    <xf numFmtId="38" fontId="34" fillId="0" borderId="0" xfId="0" applyNumberFormat="1" applyFont="1" applyAlignment="1">
      <alignment horizontal="center"/>
    </xf>
    <xf numFmtId="38" fontId="34" fillId="0" borderId="318" xfId="0" applyNumberFormat="1" applyFont="1" applyBorder="1" applyAlignment="1">
      <alignment horizontal="center"/>
    </xf>
    <xf numFmtId="38" fontId="34" fillId="42" borderId="0" xfId="0" applyNumberFormat="1" applyFont="1" applyFill="1" applyAlignment="1">
      <alignment horizontal="center"/>
    </xf>
    <xf numFmtId="38" fontId="34" fillId="0" borderId="325" xfId="0" applyNumberFormat="1" applyFont="1" applyBorder="1" applyAlignment="1">
      <alignment horizontal="center"/>
    </xf>
    <xf numFmtId="3" fontId="34" fillId="42" borderId="0" xfId="0" applyNumberFormat="1" applyFont="1" applyFill="1" applyAlignment="1">
      <alignment horizontal="center"/>
    </xf>
    <xf numFmtId="3" fontId="34" fillId="0" borderId="0" xfId="0" applyNumberFormat="1" applyFont="1" applyAlignment="1">
      <alignment horizontal="center"/>
    </xf>
    <xf numFmtId="0" fontId="164" fillId="90" borderId="243" xfId="0" applyFont="1" applyFill="1" applyBorder="1" applyAlignment="1">
      <alignment horizontal="center" vertical="center"/>
    </xf>
    <xf numFmtId="0" fontId="0" fillId="93" borderId="0" xfId="0" applyFill="1"/>
    <xf numFmtId="0" fontId="0" fillId="93" borderId="0" xfId="0" applyFill="1" applyAlignment="1">
      <alignment horizontal="left"/>
    </xf>
    <xf numFmtId="38" fontId="0" fillId="93" borderId="0" xfId="0" applyNumberFormat="1" applyFill="1" applyAlignment="1">
      <alignment horizontal="center"/>
    </xf>
    <xf numFmtId="38" fontId="194" fillId="0" borderId="0" xfId="0" applyNumberFormat="1" applyFont="1" applyAlignment="1">
      <alignment horizontal="center"/>
    </xf>
    <xf numFmtId="38" fontId="195" fillId="0" borderId="0" xfId="0" applyNumberFormat="1" applyFont="1" applyAlignment="1">
      <alignment horizontal="center"/>
    </xf>
    <xf numFmtId="0" fontId="196" fillId="94" borderId="0" xfId="0" applyFont="1" applyFill="1"/>
    <xf numFmtId="0" fontId="196" fillId="94" borderId="0" xfId="0" applyFont="1" applyFill="1" applyAlignment="1">
      <alignment horizontal="left"/>
    </xf>
    <xf numFmtId="38" fontId="196" fillId="94" borderId="0" xfId="0" applyNumberFormat="1" applyFont="1" applyFill="1" applyAlignment="1">
      <alignment horizontal="center"/>
    </xf>
    <xf numFmtId="38" fontId="34" fillId="0" borderId="377" xfId="0" applyNumberFormat="1" applyFont="1" applyFill="1" applyBorder="1" applyAlignment="1">
      <alignment horizontal="center"/>
    </xf>
    <xf numFmtId="38" fontId="184" fillId="0" borderId="318" xfId="0" applyNumberFormat="1" applyFont="1" applyFill="1" applyBorder="1" applyAlignment="1">
      <alignment horizontal="center"/>
    </xf>
    <xf numFmtId="180" fontId="69" fillId="0" borderId="0" xfId="0" applyNumberFormat="1" applyFont="1" applyAlignment="1">
      <alignment horizontal="center"/>
    </xf>
    <xf numFmtId="38" fontId="165" fillId="0" borderId="0" xfId="0" applyNumberFormat="1" applyFont="1"/>
    <xf numFmtId="38" fontId="164" fillId="0" borderId="233" xfId="0" applyNumberFormat="1" applyFont="1" applyBorder="1"/>
    <xf numFmtId="38" fontId="164" fillId="0" borderId="233" xfId="0" applyNumberFormat="1" applyFont="1" applyBorder="1"/>
    <xf numFmtId="38" fontId="165" fillId="0" borderId="0" xfId="0" applyNumberFormat="1" applyFont="1"/>
    <xf numFmtId="38" fontId="164" fillId="0" borderId="233" xfId="0" applyNumberFormat="1" applyFont="1" applyBorder="1"/>
    <xf numFmtId="38" fontId="0" fillId="0" borderId="0" xfId="0" applyNumberFormat="1" applyFont="1"/>
    <xf numFmtId="3" fontId="0" fillId="43" borderId="0" xfId="0" applyNumberFormat="1" applyFill="1"/>
    <xf numFmtId="38" fontId="18" fillId="0" borderId="473" xfId="0" applyNumberFormat="1" applyFont="1" applyFill="1" applyBorder="1" applyAlignment="1">
      <alignment horizontal="center"/>
    </xf>
    <xf numFmtId="38" fontId="18" fillId="0" borderId="474" xfId="0" applyNumberFormat="1" applyFont="1" applyFill="1" applyBorder="1" applyAlignment="1">
      <alignment horizontal="center"/>
    </xf>
    <xf numFmtId="166" fontId="34" fillId="43" borderId="49" xfId="0" applyNumberFormat="1" applyFont="1" applyFill="1" applyBorder="1" applyAlignment="1">
      <alignment horizontal="left"/>
    </xf>
    <xf numFmtId="166" fontId="34" fillId="43" borderId="0" xfId="0" applyNumberFormat="1" applyFont="1" applyFill="1" applyBorder="1" applyAlignment="1">
      <alignment horizontal="left"/>
    </xf>
    <xf numFmtId="166" fontId="34" fillId="43" borderId="92" xfId="0" applyNumberFormat="1" applyFont="1" applyFill="1" applyBorder="1" applyAlignment="1">
      <alignment horizontal="left"/>
    </xf>
    <xf numFmtId="166" fontId="34" fillId="43" borderId="259" xfId="0" applyNumberFormat="1" applyFont="1" applyFill="1" applyBorder="1" applyAlignment="1">
      <alignment horizontal="left"/>
    </xf>
    <xf numFmtId="3" fontId="27" fillId="0" borderId="0" xfId="0" applyNumberFormat="1" applyFont="1" applyFill="1" applyBorder="1" applyAlignment="1">
      <alignment horizontal="center"/>
    </xf>
    <xf numFmtId="38" fontId="198" fillId="0" borderId="0" xfId="0" applyNumberFormat="1" applyFont="1" applyAlignment="1">
      <alignment horizontal="center"/>
    </xf>
    <xf numFmtId="38" fontId="24" fillId="0" borderId="0" xfId="0" applyNumberFormat="1" applyFont="1" applyBorder="1" applyAlignment="1">
      <alignment horizontal="center"/>
    </xf>
    <xf numFmtId="38" fontId="0" fillId="47" borderId="0" xfId="0" applyNumberFormat="1" applyFill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Font="1"/>
    <xf numFmtId="0" fontId="0" fillId="95" borderId="0" xfId="0" applyFill="1"/>
    <xf numFmtId="0" fontId="0" fillId="95" borderId="0" xfId="0" applyFill="1" applyAlignment="1">
      <alignment horizontal="left"/>
    </xf>
    <xf numFmtId="38" fontId="0" fillId="95" borderId="0" xfId="0" applyNumberFormat="1" applyFill="1" applyAlignment="1">
      <alignment horizontal="center"/>
    </xf>
    <xf numFmtId="38" fontId="0" fillId="45" borderId="0" xfId="0" applyNumberFormat="1" applyFill="1" applyAlignment="1">
      <alignment horizontal="center"/>
    </xf>
    <xf numFmtId="38" fontId="196" fillId="0" borderId="0" xfId="0" applyNumberFormat="1" applyFont="1" applyFill="1" applyAlignment="1">
      <alignment horizontal="center"/>
    </xf>
    <xf numFmtId="0" fontId="0" fillId="96" borderId="0" xfId="0" applyFill="1"/>
    <xf numFmtId="0" fontId="0" fillId="96" borderId="0" xfId="0" applyFill="1" applyAlignment="1">
      <alignment horizontal="left"/>
    </xf>
    <xf numFmtId="38" fontId="0" fillId="96" borderId="0" xfId="0" applyNumberFormat="1" applyFill="1" applyAlignment="1">
      <alignment horizontal="center"/>
    </xf>
    <xf numFmtId="0" fontId="57" fillId="91" borderId="0" xfId="0" applyFont="1" applyFill="1"/>
    <xf numFmtId="0" fontId="57" fillId="0" borderId="0" xfId="0" applyFont="1"/>
    <xf numFmtId="0" fontId="57" fillId="46" borderId="0" xfId="0" applyFont="1" applyFill="1"/>
    <xf numFmtId="38" fontId="57" fillId="0" borderId="0" xfId="0" applyNumberFormat="1" applyFont="1"/>
    <xf numFmtId="38" fontId="57" fillId="46" borderId="0" xfId="0" applyNumberFormat="1" applyFont="1" applyFill="1"/>
    <xf numFmtId="0" fontId="57" fillId="0" borderId="0" xfId="0" applyFont="1" applyFill="1"/>
    <xf numFmtId="0" fontId="57" fillId="43" borderId="0" xfId="0" applyFont="1" applyFill="1"/>
    <xf numFmtId="38" fontId="57" fillId="43" borderId="0" xfId="0" applyNumberFormat="1" applyFont="1" applyFill="1"/>
    <xf numFmtId="0" fontId="57" fillId="0" borderId="0" xfId="0" applyFont="1" applyBorder="1"/>
    <xf numFmtId="38" fontId="57" fillId="0" borderId="0" xfId="0" applyNumberFormat="1" applyFont="1" applyBorder="1"/>
    <xf numFmtId="38" fontId="57" fillId="43" borderId="0" xfId="0" applyNumberFormat="1" applyFont="1" applyFill="1" applyBorder="1"/>
    <xf numFmtId="0" fontId="57" fillId="0" borderId="188" xfId="0" applyFont="1" applyBorder="1"/>
    <xf numFmtId="0" fontId="57" fillId="0" borderId="383" xfId="0" applyFont="1" applyBorder="1"/>
    <xf numFmtId="38" fontId="57" fillId="0" borderId="188" xfId="0" applyNumberFormat="1" applyFont="1" applyBorder="1"/>
    <xf numFmtId="38" fontId="57" fillId="0" borderId="383" xfId="0" applyNumberFormat="1" applyFont="1" applyBorder="1"/>
    <xf numFmtId="38" fontId="57" fillId="43" borderId="188" xfId="0" applyNumberFormat="1" applyFont="1" applyFill="1" applyBorder="1"/>
    <xf numFmtId="38" fontId="57" fillId="43" borderId="383" xfId="0" applyNumberFormat="1" applyFont="1" applyFill="1" applyBorder="1"/>
    <xf numFmtId="0" fontId="57" fillId="85" borderId="0" xfId="0" applyFont="1" applyFill="1"/>
    <xf numFmtId="38" fontId="57" fillId="85" borderId="0" xfId="0" applyNumberFormat="1" applyFont="1" applyFill="1"/>
    <xf numFmtId="38" fontId="57" fillId="85" borderId="188" xfId="0" applyNumberFormat="1" applyFont="1" applyFill="1" applyBorder="1"/>
    <xf numFmtId="38" fontId="57" fillId="85" borderId="0" xfId="0" applyNumberFormat="1" applyFont="1" applyFill="1" applyBorder="1"/>
    <xf numFmtId="38" fontId="57" fillId="85" borderId="383" xfId="0" applyNumberFormat="1" applyFont="1" applyFill="1" applyBorder="1"/>
    <xf numFmtId="0" fontId="57" fillId="95" borderId="0" xfId="0" applyFont="1" applyFill="1"/>
    <xf numFmtId="38" fontId="57" fillId="95" borderId="0" xfId="0" applyNumberFormat="1" applyFont="1" applyFill="1"/>
    <xf numFmtId="38" fontId="57" fillId="95" borderId="188" xfId="0" applyNumberFormat="1" applyFont="1" applyFill="1" applyBorder="1"/>
    <xf numFmtId="38" fontId="57" fillId="95" borderId="0" xfId="0" applyNumberFormat="1" applyFont="1" applyFill="1" applyBorder="1"/>
    <xf numFmtId="38" fontId="57" fillId="95" borderId="383" xfId="0" applyNumberFormat="1" applyFont="1" applyFill="1" applyBorder="1"/>
    <xf numFmtId="38" fontId="17" fillId="0" borderId="0" xfId="0" applyNumberFormat="1" applyFont="1" applyFill="1" applyBorder="1"/>
    <xf numFmtId="38" fontId="15" fillId="42" borderId="476" xfId="0" applyNumberFormat="1" applyFont="1" applyFill="1" applyBorder="1" applyAlignment="1">
      <alignment horizontal="center" vertical="center"/>
    </xf>
    <xf numFmtId="38" fontId="16" fillId="42" borderId="51" xfId="0" applyNumberFormat="1" applyFont="1" applyFill="1" applyBorder="1" applyAlignment="1">
      <alignment horizontal="center" vertical="center" wrapText="1"/>
    </xf>
    <xf numFmtId="38" fontId="15" fillId="42" borderId="49" xfId="0" applyNumberFormat="1" applyFont="1" applyFill="1" applyBorder="1" applyAlignment="1">
      <alignment horizontal="left"/>
    </xf>
    <xf numFmtId="38" fontId="15" fillId="42" borderId="49" xfId="0" applyNumberFormat="1" applyFont="1" applyFill="1" applyBorder="1" applyAlignment="1">
      <alignment horizontal="left" vertical="center"/>
    </xf>
    <xf numFmtId="38" fontId="15" fillId="32" borderId="49" xfId="0" applyNumberFormat="1" applyFont="1" applyFill="1" applyBorder="1" applyAlignment="1">
      <alignment horizontal="left" vertical="center"/>
    </xf>
    <xf numFmtId="166" fontId="31" fillId="0" borderId="0" xfId="0" applyNumberFormat="1" applyFont="1"/>
    <xf numFmtId="38" fontId="16" fillId="42" borderId="477" xfId="0" quotePrefix="1" applyNumberFormat="1" applyFont="1" applyFill="1" applyBorder="1" applyAlignment="1">
      <alignment horizontal="left"/>
    </xf>
    <xf numFmtId="38" fontId="16" fillId="42" borderId="475" xfId="0" quotePrefix="1" applyNumberFormat="1" applyFont="1" applyFill="1" applyBorder="1" applyAlignment="1">
      <alignment horizontal="left"/>
    </xf>
    <xf numFmtId="38" fontId="16" fillId="42" borderId="121" xfId="0" applyNumberFormat="1" applyFont="1" applyFill="1" applyBorder="1" applyAlignment="1">
      <alignment horizontal="left"/>
    </xf>
    <xf numFmtId="2" fontId="16" fillId="42" borderId="121" xfId="0" applyNumberFormat="1" applyFont="1" applyFill="1" applyBorder="1" applyAlignment="1">
      <alignment horizontal="left" vertical="center"/>
    </xf>
    <xf numFmtId="2" fontId="15" fillId="32" borderId="121" xfId="0" applyNumberFormat="1" applyFont="1" applyFill="1" applyBorder="1" applyAlignment="1">
      <alignment horizontal="left" vertical="center"/>
    </xf>
    <xf numFmtId="40" fontId="16" fillId="42" borderId="121" xfId="0" applyNumberFormat="1" applyFont="1" applyFill="1" applyBorder="1" applyAlignment="1">
      <alignment horizontal="left" vertical="center"/>
    </xf>
    <xf numFmtId="38" fontId="135" fillId="30" borderId="305" xfId="0" applyNumberFormat="1" applyFont="1" applyFill="1" applyBorder="1" applyAlignment="1">
      <alignment horizontal="center"/>
    </xf>
    <xf numFmtId="38" fontId="135" fillId="30" borderId="17" xfId="0" applyNumberFormat="1" applyFont="1" applyFill="1" applyBorder="1" applyAlignment="1">
      <alignment horizontal="center"/>
    </xf>
    <xf numFmtId="38" fontId="135" fillId="30" borderId="85" xfId="0" applyNumberFormat="1" applyFont="1" applyFill="1" applyBorder="1" applyAlignment="1">
      <alignment horizontal="center"/>
    </xf>
    <xf numFmtId="38" fontId="135" fillId="34" borderId="18" xfId="0" applyNumberFormat="1" applyFont="1" applyFill="1" applyBorder="1" applyAlignment="1">
      <alignment horizontal="center"/>
    </xf>
    <xf numFmtId="38" fontId="135" fillId="30" borderId="0" xfId="0" applyNumberFormat="1" applyFont="1" applyFill="1" applyBorder="1" applyAlignment="1">
      <alignment horizontal="center"/>
    </xf>
    <xf numFmtId="38" fontId="135" fillId="30" borderId="88" xfId="0" applyNumberFormat="1" applyFont="1" applyFill="1" applyBorder="1" applyAlignment="1">
      <alignment horizontal="center"/>
    </xf>
    <xf numFmtId="38" fontId="135" fillId="34" borderId="49" xfId="0" applyNumberFormat="1" applyFont="1" applyFill="1" applyBorder="1" applyAlignment="1">
      <alignment horizontal="center"/>
    </xf>
    <xf numFmtId="38" fontId="135" fillId="30" borderId="49" xfId="0" applyNumberFormat="1" applyFont="1" applyFill="1" applyBorder="1" applyAlignment="1">
      <alignment horizontal="center"/>
    </xf>
    <xf numFmtId="38" fontId="135" fillId="30" borderId="18" xfId="0" applyNumberFormat="1" applyFont="1" applyFill="1" applyBorder="1" applyAlignment="1">
      <alignment horizontal="center"/>
    </xf>
    <xf numFmtId="38" fontId="135" fillId="34" borderId="21" xfId="0" applyNumberFormat="1" applyFont="1" applyFill="1" applyBorder="1" applyAlignment="1">
      <alignment horizontal="center"/>
    </xf>
    <xf numFmtId="38" fontId="135" fillId="34" borderId="16" xfId="0" applyNumberFormat="1" applyFont="1" applyFill="1" applyBorder="1" applyAlignment="1">
      <alignment horizontal="center"/>
    </xf>
    <xf numFmtId="38" fontId="135" fillId="30" borderId="16" xfId="0" applyNumberFormat="1" applyFont="1" applyFill="1" applyBorder="1" applyAlignment="1">
      <alignment horizontal="center"/>
    </xf>
    <xf numFmtId="38" fontId="135" fillId="32" borderId="18" xfId="0" applyNumberFormat="1" applyFont="1" applyFill="1" applyBorder="1" applyAlignment="1">
      <alignment horizontal="center"/>
    </xf>
    <xf numFmtId="38" fontId="135" fillId="32" borderId="17" xfId="0" applyNumberFormat="1" applyFont="1" applyFill="1" applyBorder="1" applyAlignment="1">
      <alignment horizontal="center"/>
    </xf>
    <xf numFmtId="38" fontId="135" fillId="32" borderId="85" xfId="0" applyNumberFormat="1" applyFont="1" applyFill="1" applyBorder="1" applyAlignment="1">
      <alignment horizontal="center"/>
    </xf>
    <xf numFmtId="38" fontId="135" fillId="32" borderId="49" xfId="0" applyNumberFormat="1" applyFont="1" applyFill="1" applyBorder="1" applyAlignment="1">
      <alignment horizontal="center"/>
    </xf>
    <xf numFmtId="38" fontId="135" fillId="32" borderId="0" xfId="0" applyNumberFormat="1" applyFont="1" applyFill="1" applyBorder="1" applyAlignment="1">
      <alignment horizontal="center"/>
    </xf>
    <xf numFmtId="38" fontId="135" fillId="32" borderId="88" xfId="0" applyNumberFormat="1" applyFont="1" applyFill="1" applyBorder="1" applyAlignment="1">
      <alignment horizontal="center"/>
    </xf>
    <xf numFmtId="17" fontId="15" fillId="0" borderId="0" xfId="0" applyNumberFormat="1" applyFont="1" applyFill="1" applyBorder="1" applyAlignment="1">
      <alignment horizontal="center"/>
    </xf>
  </cellXfs>
  <cellStyles count="1871">
    <cellStyle name="_~9971612" xfId="1" xr:uid="{00000000-0005-0000-0000-000000000000}"/>
    <cellStyle name="_Wyatt Customer CA 0415" xfId="2" xr:uid="{00000000-0005-0000-0000-000001000000}"/>
    <cellStyle name="20% - Accent1" xfId="562" builtinId="30" customBuiltin="1"/>
    <cellStyle name="20% - Accent1 2" xfId="3" xr:uid="{00000000-0005-0000-0000-000003000000}"/>
    <cellStyle name="20% - Accent1 3" xfId="4" xr:uid="{00000000-0005-0000-0000-000004000000}"/>
    <cellStyle name="20% - Accent1 4" xfId="5" xr:uid="{00000000-0005-0000-0000-000005000000}"/>
    <cellStyle name="20% - Accent1 5" xfId="6" xr:uid="{00000000-0005-0000-0000-000006000000}"/>
    <cellStyle name="20% - Accent1 6" xfId="7" xr:uid="{00000000-0005-0000-0000-000007000000}"/>
    <cellStyle name="20% - Accent1 7" xfId="599" xr:uid="{00000000-0005-0000-0000-000008000000}"/>
    <cellStyle name="20% - Accent1 8" xfId="962" xr:uid="{00000000-0005-0000-0000-000009000000}"/>
    <cellStyle name="20% - Accent1 9" xfId="1280" xr:uid="{49E7686A-211F-4DA6-8030-25D79AACEE77}"/>
    <cellStyle name="20% - Accent2" xfId="566" builtinId="34" customBuiltin="1"/>
    <cellStyle name="20% - Accent2 2" xfId="8" xr:uid="{00000000-0005-0000-0000-00000B000000}"/>
    <cellStyle name="20% - Accent2 3" xfId="9" xr:uid="{00000000-0005-0000-0000-00000C000000}"/>
    <cellStyle name="20% - Accent2 4" xfId="10" xr:uid="{00000000-0005-0000-0000-00000D000000}"/>
    <cellStyle name="20% - Accent2 5" xfId="11" xr:uid="{00000000-0005-0000-0000-00000E000000}"/>
    <cellStyle name="20% - Accent2 6" xfId="12" xr:uid="{00000000-0005-0000-0000-00000F000000}"/>
    <cellStyle name="20% - Accent2 7" xfId="601" xr:uid="{00000000-0005-0000-0000-000010000000}"/>
    <cellStyle name="20% - Accent2 8" xfId="964" xr:uid="{00000000-0005-0000-0000-000011000000}"/>
    <cellStyle name="20% - Accent2 9" xfId="1282" xr:uid="{ADDE7476-754D-41C0-9863-2CB3198EA847}"/>
    <cellStyle name="20% - Accent3" xfId="570" builtinId="38" customBuiltin="1"/>
    <cellStyle name="20% - Accent3 2" xfId="13" xr:uid="{00000000-0005-0000-0000-000013000000}"/>
    <cellStyle name="20% - Accent3 3" xfId="14" xr:uid="{00000000-0005-0000-0000-000014000000}"/>
    <cellStyle name="20% - Accent3 4" xfId="15" xr:uid="{00000000-0005-0000-0000-000015000000}"/>
    <cellStyle name="20% - Accent3 5" xfId="16" xr:uid="{00000000-0005-0000-0000-000016000000}"/>
    <cellStyle name="20% - Accent3 6" xfId="17" xr:uid="{00000000-0005-0000-0000-000017000000}"/>
    <cellStyle name="20% - Accent3 7" xfId="604" xr:uid="{00000000-0005-0000-0000-000018000000}"/>
    <cellStyle name="20% - Accent3 8" xfId="966" xr:uid="{00000000-0005-0000-0000-000019000000}"/>
    <cellStyle name="20% - Accent3 9" xfId="1284" xr:uid="{2A8502BC-46FE-4FDB-AF41-15E7FA6F6B90}"/>
    <cellStyle name="20% - Accent4" xfId="574" builtinId="42" customBuiltin="1"/>
    <cellStyle name="20% - Accent4 2" xfId="18" xr:uid="{00000000-0005-0000-0000-00001B000000}"/>
    <cellStyle name="20% - Accent4 3" xfId="19" xr:uid="{00000000-0005-0000-0000-00001C000000}"/>
    <cellStyle name="20% - Accent4 4" xfId="20" xr:uid="{00000000-0005-0000-0000-00001D000000}"/>
    <cellStyle name="20% - Accent4 5" xfId="21" xr:uid="{00000000-0005-0000-0000-00001E000000}"/>
    <cellStyle name="20% - Accent4 6" xfId="22" xr:uid="{00000000-0005-0000-0000-00001F000000}"/>
    <cellStyle name="20% - Accent4 7" xfId="606" xr:uid="{00000000-0005-0000-0000-000020000000}"/>
    <cellStyle name="20% - Accent4 8" xfId="968" xr:uid="{00000000-0005-0000-0000-000021000000}"/>
    <cellStyle name="20% - Accent4 9" xfId="1287" xr:uid="{446860FB-30E8-4756-A0F1-7A0BD9DA697A}"/>
    <cellStyle name="20% - Accent5" xfId="578" builtinId="46" customBuiltin="1"/>
    <cellStyle name="20% - Accent5 2" xfId="23" xr:uid="{00000000-0005-0000-0000-000023000000}"/>
    <cellStyle name="20% - Accent5 3" xfId="24" xr:uid="{00000000-0005-0000-0000-000024000000}"/>
    <cellStyle name="20% - Accent5 4" xfId="25" xr:uid="{00000000-0005-0000-0000-000025000000}"/>
    <cellStyle name="20% - Accent5 5" xfId="26" xr:uid="{00000000-0005-0000-0000-000026000000}"/>
    <cellStyle name="20% - Accent5 6" xfId="27" xr:uid="{00000000-0005-0000-0000-000027000000}"/>
    <cellStyle name="20% - Accent5 7" xfId="608" xr:uid="{00000000-0005-0000-0000-000028000000}"/>
    <cellStyle name="20% - Accent5 8" xfId="970" xr:uid="{00000000-0005-0000-0000-000029000000}"/>
    <cellStyle name="20% - Accent5 9" xfId="1289" xr:uid="{DC900E01-E2F5-45C1-97E2-DB787755FBF8}"/>
    <cellStyle name="20% - Accent6" xfId="582" builtinId="50" customBuiltin="1"/>
    <cellStyle name="20% - Accent6 2" xfId="28" xr:uid="{00000000-0005-0000-0000-00002B000000}"/>
    <cellStyle name="20% - Accent6 3" xfId="29" xr:uid="{00000000-0005-0000-0000-00002C000000}"/>
    <cellStyle name="20% - Accent6 4" xfId="30" xr:uid="{00000000-0005-0000-0000-00002D000000}"/>
    <cellStyle name="20% - Accent6 5" xfId="31" xr:uid="{00000000-0005-0000-0000-00002E000000}"/>
    <cellStyle name="20% - Accent6 6" xfId="32" xr:uid="{00000000-0005-0000-0000-00002F000000}"/>
    <cellStyle name="20% - Accent6 7" xfId="610" xr:uid="{00000000-0005-0000-0000-000030000000}"/>
    <cellStyle name="20% - Accent6 8" xfId="972" xr:uid="{00000000-0005-0000-0000-000031000000}"/>
    <cellStyle name="20% - Accent6 9" xfId="1292" xr:uid="{CD174CFC-4C7C-41ED-A46A-3A9D5F16D811}"/>
    <cellStyle name="20% - 强调文字颜色 1" xfId="33" xr:uid="{00000000-0005-0000-0000-000032000000}"/>
    <cellStyle name="20% - 强调文字颜色 2" xfId="34" xr:uid="{00000000-0005-0000-0000-000033000000}"/>
    <cellStyle name="20% - 强调文字颜色 3" xfId="35" xr:uid="{00000000-0005-0000-0000-000034000000}"/>
    <cellStyle name="20% - 强调文字颜色 4" xfId="36" xr:uid="{00000000-0005-0000-0000-000035000000}"/>
    <cellStyle name="20% - 强调文字颜色 5" xfId="37" xr:uid="{00000000-0005-0000-0000-000036000000}"/>
    <cellStyle name="20% - 强调文字颜色 6" xfId="38" xr:uid="{00000000-0005-0000-0000-000037000000}"/>
    <cellStyle name="3232" xfId="39" xr:uid="{00000000-0005-0000-0000-000038000000}"/>
    <cellStyle name="40% - Accent1" xfId="563" builtinId="31" customBuiltin="1"/>
    <cellStyle name="40% - Accent1 2" xfId="40" xr:uid="{00000000-0005-0000-0000-00003A000000}"/>
    <cellStyle name="40% - Accent1 3" xfId="41" xr:uid="{00000000-0005-0000-0000-00003B000000}"/>
    <cellStyle name="40% - Accent1 4" xfId="42" xr:uid="{00000000-0005-0000-0000-00003C000000}"/>
    <cellStyle name="40% - Accent1 5" xfId="43" xr:uid="{00000000-0005-0000-0000-00003D000000}"/>
    <cellStyle name="40% - Accent1 6" xfId="44" xr:uid="{00000000-0005-0000-0000-00003E000000}"/>
    <cellStyle name="40% - Accent1 7" xfId="600" xr:uid="{00000000-0005-0000-0000-00003F000000}"/>
    <cellStyle name="40% - Accent1 8" xfId="963" xr:uid="{00000000-0005-0000-0000-000040000000}"/>
    <cellStyle name="40% - Accent1 9" xfId="1281" xr:uid="{16A841F1-B9F8-427D-B2BA-74010527BF21}"/>
    <cellStyle name="40% - Accent2" xfId="567" builtinId="35" customBuiltin="1"/>
    <cellStyle name="40% - Accent2 2" xfId="45" xr:uid="{00000000-0005-0000-0000-000042000000}"/>
    <cellStyle name="40% - Accent2 3" xfId="46" xr:uid="{00000000-0005-0000-0000-000043000000}"/>
    <cellStyle name="40% - Accent2 4" xfId="47" xr:uid="{00000000-0005-0000-0000-000044000000}"/>
    <cellStyle name="40% - Accent2 5" xfId="48" xr:uid="{00000000-0005-0000-0000-000045000000}"/>
    <cellStyle name="40% - Accent2 6" xfId="49" xr:uid="{00000000-0005-0000-0000-000046000000}"/>
    <cellStyle name="40% - Accent2 7" xfId="602" xr:uid="{00000000-0005-0000-0000-000047000000}"/>
    <cellStyle name="40% - Accent2 8" xfId="965" xr:uid="{00000000-0005-0000-0000-000048000000}"/>
    <cellStyle name="40% - Accent2 9" xfId="1283" xr:uid="{962401E7-97BF-47C7-A8FC-980258A1312F}"/>
    <cellStyle name="40% - Accent3" xfId="571" builtinId="39" customBuiltin="1"/>
    <cellStyle name="40% - Accent3 2" xfId="50" xr:uid="{00000000-0005-0000-0000-00004A000000}"/>
    <cellStyle name="40% - Accent3 3" xfId="51" xr:uid="{00000000-0005-0000-0000-00004B000000}"/>
    <cellStyle name="40% - Accent3 4" xfId="52" xr:uid="{00000000-0005-0000-0000-00004C000000}"/>
    <cellStyle name="40% - Accent3 5" xfId="53" xr:uid="{00000000-0005-0000-0000-00004D000000}"/>
    <cellStyle name="40% - Accent3 6" xfId="54" xr:uid="{00000000-0005-0000-0000-00004E000000}"/>
    <cellStyle name="40% - Accent3 7" xfId="605" xr:uid="{00000000-0005-0000-0000-00004F000000}"/>
    <cellStyle name="40% - Accent3 8" xfId="967" xr:uid="{00000000-0005-0000-0000-000050000000}"/>
    <cellStyle name="40% - Accent3 9" xfId="1285" xr:uid="{009C8B91-96A3-4A09-862E-C53DD3127647}"/>
    <cellStyle name="40% - Accent4" xfId="575" builtinId="43" customBuiltin="1"/>
    <cellStyle name="40% - Accent4 2" xfId="55" xr:uid="{00000000-0005-0000-0000-000052000000}"/>
    <cellStyle name="40% - Accent4 3" xfId="56" xr:uid="{00000000-0005-0000-0000-000053000000}"/>
    <cellStyle name="40% - Accent4 4" xfId="57" xr:uid="{00000000-0005-0000-0000-000054000000}"/>
    <cellStyle name="40% - Accent4 5" xfId="58" xr:uid="{00000000-0005-0000-0000-000055000000}"/>
    <cellStyle name="40% - Accent4 6" xfId="59" xr:uid="{00000000-0005-0000-0000-000056000000}"/>
    <cellStyle name="40% - Accent4 7" xfId="607" xr:uid="{00000000-0005-0000-0000-000057000000}"/>
    <cellStyle name="40% - Accent4 8" xfId="969" xr:uid="{00000000-0005-0000-0000-000058000000}"/>
    <cellStyle name="40% - Accent4 9" xfId="1288" xr:uid="{8A18C62B-E15F-47A7-821D-C84ECD0A1790}"/>
    <cellStyle name="40% - Accent5" xfId="579" builtinId="47" customBuiltin="1"/>
    <cellStyle name="40% - Accent5 2" xfId="60" xr:uid="{00000000-0005-0000-0000-00005A000000}"/>
    <cellStyle name="40% - Accent5 3" xfId="61" xr:uid="{00000000-0005-0000-0000-00005B000000}"/>
    <cellStyle name="40% - Accent5 4" xfId="62" xr:uid="{00000000-0005-0000-0000-00005C000000}"/>
    <cellStyle name="40% - Accent5 5" xfId="63" xr:uid="{00000000-0005-0000-0000-00005D000000}"/>
    <cellStyle name="40% - Accent5 6" xfId="64" xr:uid="{00000000-0005-0000-0000-00005E000000}"/>
    <cellStyle name="40% - Accent5 7" xfId="609" xr:uid="{00000000-0005-0000-0000-00005F000000}"/>
    <cellStyle name="40% - Accent5 8" xfId="971" xr:uid="{00000000-0005-0000-0000-000060000000}"/>
    <cellStyle name="40% - Accent5 9" xfId="1290" xr:uid="{CCC21017-CFF8-49AA-83CD-043267951B05}"/>
    <cellStyle name="40% - Accent6" xfId="583" builtinId="51" customBuiltin="1"/>
    <cellStyle name="40% - Accent6 2" xfId="65" xr:uid="{00000000-0005-0000-0000-000062000000}"/>
    <cellStyle name="40% - Accent6 3" xfId="66" xr:uid="{00000000-0005-0000-0000-000063000000}"/>
    <cellStyle name="40% - Accent6 4" xfId="67" xr:uid="{00000000-0005-0000-0000-000064000000}"/>
    <cellStyle name="40% - Accent6 5" xfId="68" xr:uid="{00000000-0005-0000-0000-000065000000}"/>
    <cellStyle name="40% - Accent6 6" xfId="69" xr:uid="{00000000-0005-0000-0000-000066000000}"/>
    <cellStyle name="40% - Accent6 7" xfId="611" xr:uid="{00000000-0005-0000-0000-000067000000}"/>
    <cellStyle name="40% - Accent6 8" xfId="973" xr:uid="{00000000-0005-0000-0000-000068000000}"/>
    <cellStyle name="40% - Accent6 9" xfId="1293" xr:uid="{2C408431-5B9A-4C17-96A5-B3EA73791760}"/>
    <cellStyle name="40% - 强调文字颜色 1" xfId="70" xr:uid="{00000000-0005-0000-0000-000069000000}"/>
    <cellStyle name="40% - 强调文字颜色 2" xfId="71" xr:uid="{00000000-0005-0000-0000-00006A000000}"/>
    <cellStyle name="40% - 强调文字颜色 3" xfId="72" xr:uid="{00000000-0005-0000-0000-00006B000000}"/>
    <cellStyle name="40% - 强调文字颜色 4" xfId="73" xr:uid="{00000000-0005-0000-0000-00006C000000}"/>
    <cellStyle name="40% - 强调文字颜色 5" xfId="74" xr:uid="{00000000-0005-0000-0000-00006D000000}"/>
    <cellStyle name="40% - 强调文字颜色 6" xfId="75" xr:uid="{00000000-0005-0000-0000-00006E000000}"/>
    <cellStyle name="60% - Accent1" xfId="564" builtinId="32" customBuiltin="1"/>
    <cellStyle name="60% - Accent1 2" xfId="76" xr:uid="{00000000-0005-0000-0000-000070000000}"/>
    <cellStyle name="60% - Accent1 3" xfId="77" xr:uid="{00000000-0005-0000-0000-000071000000}"/>
    <cellStyle name="60% - Accent1 4" xfId="78" xr:uid="{00000000-0005-0000-0000-000072000000}"/>
    <cellStyle name="60% - Accent1 5" xfId="79" xr:uid="{00000000-0005-0000-0000-000073000000}"/>
    <cellStyle name="60% - Accent1 6" xfId="80" xr:uid="{00000000-0005-0000-0000-000074000000}"/>
    <cellStyle name="60% - Accent2" xfId="568" builtinId="36" customBuiltin="1"/>
    <cellStyle name="60% - Accent2 2" xfId="81" xr:uid="{00000000-0005-0000-0000-000076000000}"/>
    <cellStyle name="60% - Accent2 3" xfId="82" xr:uid="{00000000-0005-0000-0000-000077000000}"/>
    <cellStyle name="60% - Accent2 4" xfId="83" xr:uid="{00000000-0005-0000-0000-000078000000}"/>
    <cellStyle name="60% - Accent2 5" xfId="84" xr:uid="{00000000-0005-0000-0000-000079000000}"/>
    <cellStyle name="60% - Accent2 6" xfId="85" xr:uid="{00000000-0005-0000-0000-00007A000000}"/>
    <cellStyle name="60% - Accent3" xfId="572" builtinId="40" customBuiltin="1"/>
    <cellStyle name="60% - Accent3 2" xfId="86" xr:uid="{00000000-0005-0000-0000-00007C000000}"/>
    <cellStyle name="60% - Accent3 3" xfId="87" xr:uid="{00000000-0005-0000-0000-00007D000000}"/>
    <cellStyle name="60% - Accent3 4" xfId="88" xr:uid="{00000000-0005-0000-0000-00007E000000}"/>
    <cellStyle name="60% - Accent3 5" xfId="89" xr:uid="{00000000-0005-0000-0000-00007F000000}"/>
    <cellStyle name="60% - Accent3 6" xfId="90" xr:uid="{00000000-0005-0000-0000-000080000000}"/>
    <cellStyle name="60% - Accent4" xfId="576" builtinId="44" customBuiltin="1"/>
    <cellStyle name="60% - Accent4 2" xfId="91" xr:uid="{00000000-0005-0000-0000-000082000000}"/>
    <cellStyle name="60% - Accent4 3" xfId="92" xr:uid="{00000000-0005-0000-0000-000083000000}"/>
    <cellStyle name="60% - Accent4 4" xfId="93" xr:uid="{00000000-0005-0000-0000-000084000000}"/>
    <cellStyle name="60% - Accent4 5" xfId="94" xr:uid="{00000000-0005-0000-0000-000085000000}"/>
    <cellStyle name="60% - Accent4 6" xfId="95" xr:uid="{00000000-0005-0000-0000-000086000000}"/>
    <cellStyle name="60% - Accent5" xfId="580" builtinId="48" customBuiltin="1"/>
    <cellStyle name="60% - Accent5 2" xfId="96" xr:uid="{00000000-0005-0000-0000-000088000000}"/>
    <cellStyle name="60% - Accent5 3" xfId="97" xr:uid="{00000000-0005-0000-0000-000089000000}"/>
    <cellStyle name="60% - Accent5 4" xfId="98" xr:uid="{00000000-0005-0000-0000-00008A000000}"/>
    <cellStyle name="60% - Accent5 5" xfId="99" xr:uid="{00000000-0005-0000-0000-00008B000000}"/>
    <cellStyle name="60% - Accent5 6" xfId="100" xr:uid="{00000000-0005-0000-0000-00008C000000}"/>
    <cellStyle name="60% - Accent6" xfId="584" builtinId="52" customBuiltin="1"/>
    <cellStyle name="60% - Accent6 2" xfId="101" xr:uid="{00000000-0005-0000-0000-00008E000000}"/>
    <cellStyle name="60% - Accent6 3" xfId="102" xr:uid="{00000000-0005-0000-0000-00008F000000}"/>
    <cellStyle name="60% - Accent6 4" xfId="103" xr:uid="{00000000-0005-0000-0000-000090000000}"/>
    <cellStyle name="60% - Accent6 5" xfId="104" xr:uid="{00000000-0005-0000-0000-000091000000}"/>
    <cellStyle name="60% - Accent6 6" xfId="105" xr:uid="{00000000-0005-0000-0000-000092000000}"/>
    <cellStyle name="60% - 强调文字颜色 1" xfId="106" xr:uid="{00000000-0005-0000-0000-000093000000}"/>
    <cellStyle name="60% - 强调文字颜色 2" xfId="107" xr:uid="{00000000-0005-0000-0000-000094000000}"/>
    <cellStyle name="60% - 强调文字颜色 3" xfId="108" xr:uid="{00000000-0005-0000-0000-000095000000}"/>
    <cellStyle name="60% - 强调文字颜色 4" xfId="109" xr:uid="{00000000-0005-0000-0000-000096000000}"/>
    <cellStyle name="60% - 强调文字颜色 5" xfId="110" xr:uid="{00000000-0005-0000-0000-000097000000}"/>
    <cellStyle name="60% - 强调文字颜色 6" xfId="111" xr:uid="{00000000-0005-0000-0000-000098000000}"/>
    <cellStyle name="Accent1" xfId="561" builtinId="29" customBuiltin="1"/>
    <cellStyle name="Accent1 2" xfId="112" xr:uid="{00000000-0005-0000-0000-00009A000000}"/>
    <cellStyle name="Accent1 3" xfId="113" xr:uid="{00000000-0005-0000-0000-00009B000000}"/>
    <cellStyle name="Accent1 4" xfId="114" xr:uid="{00000000-0005-0000-0000-00009C000000}"/>
    <cellStyle name="Accent1 5" xfId="115" xr:uid="{00000000-0005-0000-0000-00009D000000}"/>
    <cellStyle name="Accent1 6" xfId="116" xr:uid="{00000000-0005-0000-0000-00009E000000}"/>
    <cellStyle name="Accent2" xfId="565" builtinId="33" customBuiltin="1"/>
    <cellStyle name="Accent2 2" xfId="117" xr:uid="{00000000-0005-0000-0000-0000A0000000}"/>
    <cellStyle name="Accent2 3" xfId="118" xr:uid="{00000000-0005-0000-0000-0000A1000000}"/>
    <cellStyle name="Accent2 4" xfId="119" xr:uid="{00000000-0005-0000-0000-0000A2000000}"/>
    <cellStyle name="Accent2 5" xfId="120" xr:uid="{00000000-0005-0000-0000-0000A3000000}"/>
    <cellStyle name="Accent2 6" xfId="121" xr:uid="{00000000-0005-0000-0000-0000A4000000}"/>
    <cellStyle name="Accent3" xfId="569" builtinId="37" customBuiltin="1"/>
    <cellStyle name="Accent3 2" xfId="122" xr:uid="{00000000-0005-0000-0000-0000A6000000}"/>
    <cellStyle name="Accent3 3" xfId="123" xr:uid="{00000000-0005-0000-0000-0000A7000000}"/>
    <cellStyle name="Accent3 4" xfId="124" xr:uid="{00000000-0005-0000-0000-0000A8000000}"/>
    <cellStyle name="Accent3 5" xfId="125" xr:uid="{00000000-0005-0000-0000-0000A9000000}"/>
    <cellStyle name="Accent3 6" xfId="126" xr:uid="{00000000-0005-0000-0000-0000AA000000}"/>
    <cellStyle name="Accent4" xfId="573" builtinId="41" customBuiltin="1"/>
    <cellStyle name="Accent4 2" xfId="127" xr:uid="{00000000-0005-0000-0000-0000AC000000}"/>
    <cellStyle name="Accent4 3" xfId="128" xr:uid="{00000000-0005-0000-0000-0000AD000000}"/>
    <cellStyle name="Accent4 4" xfId="129" xr:uid="{00000000-0005-0000-0000-0000AE000000}"/>
    <cellStyle name="Accent4 5" xfId="130" xr:uid="{00000000-0005-0000-0000-0000AF000000}"/>
    <cellStyle name="Accent4 6" xfId="131" xr:uid="{00000000-0005-0000-0000-0000B0000000}"/>
    <cellStyle name="Accent5" xfId="577" builtinId="45" customBuiltin="1"/>
    <cellStyle name="Accent5 2" xfId="132" xr:uid="{00000000-0005-0000-0000-0000B2000000}"/>
    <cellStyle name="Accent5 3" xfId="133" xr:uid="{00000000-0005-0000-0000-0000B3000000}"/>
    <cellStyle name="Accent5 4" xfId="134" xr:uid="{00000000-0005-0000-0000-0000B4000000}"/>
    <cellStyle name="Accent5 5" xfId="135" xr:uid="{00000000-0005-0000-0000-0000B5000000}"/>
    <cellStyle name="Accent5 6" xfId="136" xr:uid="{00000000-0005-0000-0000-0000B6000000}"/>
    <cellStyle name="Accent6" xfId="581" builtinId="49" customBuiltin="1"/>
    <cellStyle name="Accent6 2" xfId="137" xr:uid="{00000000-0005-0000-0000-0000B8000000}"/>
    <cellStyle name="Accent6 3" xfId="138" xr:uid="{00000000-0005-0000-0000-0000B9000000}"/>
    <cellStyle name="Accent6 4" xfId="139" xr:uid="{00000000-0005-0000-0000-0000BA000000}"/>
    <cellStyle name="Accent6 5" xfId="140" xr:uid="{00000000-0005-0000-0000-0000BB000000}"/>
    <cellStyle name="Accent6 6" xfId="141" xr:uid="{00000000-0005-0000-0000-0000BC000000}"/>
    <cellStyle name="ACTUAL" xfId="142" xr:uid="{00000000-0005-0000-0000-0000BD000000}"/>
    <cellStyle name="Bad" xfId="552" builtinId="27" customBuiltin="1"/>
    <cellStyle name="Bad 2" xfId="143" xr:uid="{00000000-0005-0000-0000-0000BF000000}"/>
    <cellStyle name="Bad 3" xfId="144" xr:uid="{00000000-0005-0000-0000-0000C0000000}"/>
    <cellStyle name="Bad 4" xfId="145" xr:uid="{00000000-0005-0000-0000-0000C1000000}"/>
    <cellStyle name="Bad 5" xfId="146" xr:uid="{00000000-0005-0000-0000-0000C2000000}"/>
    <cellStyle name="Bad 6" xfId="147" xr:uid="{00000000-0005-0000-0000-0000C3000000}"/>
    <cellStyle name="Big" xfId="148" xr:uid="{00000000-0005-0000-0000-0000C4000000}"/>
    <cellStyle name="Bracket" xfId="149" xr:uid="{00000000-0005-0000-0000-0000C5000000}"/>
    <cellStyle name="Bracket 2" xfId="630" xr:uid="{00000000-0005-0000-0000-0000C6000000}"/>
    <cellStyle name="Calc Currency (0)" xfId="150" xr:uid="{00000000-0005-0000-0000-0000C7000000}"/>
    <cellStyle name="Calc Currency (2)" xfId="151" xr:uid="{00000000-0005-0000-0000-0000C8000000}"/>
    <cellStyle name="Calc Percent (0)" xfId="152" xr:uid="{00000000-0005-0000-0000-0000C9000000}"/>
    <cellStyle name="Calc Percent (1)" xfId="153" xr:uid="{00000000-0005-0000-0000-0000CA000000}"/>
    <cellStyle name="Calc Percent (2)" xfId="154" xr:uid="{00000000-0005-0000-0000-0000CB000000}"/>
    <cellStyle name="Calc Units (0)" xfId="155" xr:uid="{00000000-0005-0000-0000-0000CC000000}"/>
    <cellStyle name="Calc Units (1)" xfId="156" xr:uid="{00000000-0005-0000-0000-0000CD000000}"/>
    <cellStyle name="Calc Units (2)" xfId="157" xr:uid="{00000000-0005-0000-0000-0000CE000000}"/>
    <cellStyle name="Calculation" xfId="556" builtinId="22" customBuiltin="1"/>
    <cellStyle name="Calculation 2" xfId="158" xr:uid="{00000000-0005-0000-0000-0000D0000000}"/>
    <cellStyle name="Calculation 2 10" xfId="1329" xr:uid="{FCCC28C5-3777-47E0-96AF-6D53937CDA8F}"/>
    <cellStyle name="Calculation 2 11" xfId="1366" xr:uid="{46DC45BE-218A-49C9-8366-3AEC5F6854FA}"/>
    <cellStyle name="Calculation 2 12" xfId="1299" xr:uid="{1D962454-77CA-4BCC-BD1A-841D17D6C915}"/>
    <cellStyle name="Calculation 2 13" xfId="1422" xr:uid="{76242E7D-E094-4E68-9B21-6528B3C05B39}"/>
    <cellStyle name="Calculation 2 2" xfId="728" xr:uid="{00000000-0005-0000-0000-0000D1000000}"/>
    <cellStyle name="Calculation 2 2 2" xfId="860" xr:uid="{00000000-0005-0000-0000-0000D2000000}"/>
    <cellStyle name="Calculation 2 2 3" xfId="1058" xr:uid="{00000000-0005-0000-0000-0000D3000000}"/>
    <cellStyle name="Calculation 2 2 4" xfId="1166" xr:uid="{00000000-0005-0000-0000-0000D4000000}"/>
    <cellStyle name="Calculation 2 2 5" xfId="1457" xr:uid="{81011D44-AD9B-44B9-A6EB-0D773DE944A2}"/>
    <cellStyle name="Calculation 2 2 6" xfId="1567" xr:uid="{EEBC42D3-8401-4806-8495-29FD4486EE8D}"/>
    <cellStyle name="Calculation 2 2 7" xfId="1669" xr:uid="{D7EDBB0D-F2BF-4230-95B6-25A1637F04CA}"/>
    <cellStyle name="Calculation 2 2 8" xfId="1779" xr:uid="{29E759AF-DA16-4A34-948A-50A3795A22D3}"/>
    <cellStyle name="Calculation 2 3" xfId="828" xr:uid="{00000000-0005-0000-0000-0000D5000000}"/>
    <cellStyle name="Calculation 2 3 2" xfId="943" xr:uid="{00000000-0005-0000-0000-0000D6000000}"/>
    <cellStyle name="Calculation 2 3 3" xfId="1136" xr:uid="{00000000-0005-0000-0000-0000D7000000}"/>
    <cellStyle name="Calculation 2 3 4" xfId="1257" xr:uid="{00000000-0005-0000-0000-0000D8000000}"/>
    <cellStyle name="Calculation 2 3 5" xfId="1538" xr:uid="{89B1C96B-6C86-4A97-AED4-C54B71FDB80B}"/>
    <cellStyle name="Calculation 2 3 6" xfId="1647" xr:uid="{621575D7-76E4-40CF-9846-4E3F0030760B}"/>
    <cellStyle name="Calculation 2 3 7" xfId="1754" xr:uid="{0152FBD6-F8C5-4F02-AC69-35742B7B71FB}"/>
    <cellStyle name="Calculation 2 3 8" xfId="1854" xr:uid="{625ACBC4-E8CD-4E67-AE66-E405E687C66D}"/>
    <cellStyle name="Calculation 2 4" xfId="835" xr:uid="{00000000-0005-0000-0000-0000D9000000}"/>
    <cellStyle name="Calculation 2 4 2" xfId="950" xr:uid="{00000000-0005-0000-0000-0000DA000000}"/>
    <cellStyle name="Calculation 2 4 3" xfId="1143" xr:uid="{00000000-0005-0000-0000-0000DB000000}"/>
    <cellStyle name="Calculation 2 4 4" xfId="1264" xr:uid="{00000000-0005-0000-0000-0000DC000000}"/>
    <cellStyle name="Calculation 2 4 5" xfId="1545" xr:uid="{C59D3301-FCBA-482F-B655-0C0D643776F3}"/>
    <cellStyle name="Calculation 2 4 6" xfId="1654" xr:uid="{3B7A2622-74E2-4B7F-AAD0-BB32F34ACC56}"/>
    <cellStyle name="Calculation 2 4 7" xfId="1761" xr:uid="{0E0F19A9-ED5F-43EB-81EA-964E834F1088}"/>
    <cellStyle name="Calculation 2 4 8" xfId="1861" xr:uid="{DBA0B06A-2E9A-4D1A-BE40-F4C1F974801D}"/>
    <cellStyle name="Calculation 2 5" xfId="716" xr:uid="{00000000-0005-0000-0000-0000DD000000}"/>
    <cellStyle name="Calculation 2 5 2" xfId="850" xr:uid="{00000000-0005-0000-0000-0000DE000000}"/>
    <cellStyle name="Calculation 2 5 3" xfId="1050" xr:uid="{00000000-0005-0000-0000-0000DF000000}"/>
    <cellStyle name="Calculation 2 5 4" xfId="1156" xr:uid="{00000000-0005-0000-0000-0000E0000000}"/>
    <cellStyle name="Calculation 2 5 5" xfId="1449" xr:uid="{4F3849FD-5C95-4F62-BB9F-27DA9EABEFE2}"/>
    <cellStyle name="Calculation 2 5 6" xfId="1561" xr:uid="{F56C5402-C32C-4980-935F-CD49C669CB5A}"/>
    <cellStyle name="Calculation 2 5 7" xfId="1662" xr:uid="{5DAF522F-9328-4C7D-882F-AD5B98C38207}"/>
    <cellStyle name="Calculation 2 5 8" xfId="1773" xr:uid="{EE4314F0-D53E-4D37-A33E-28ECBFE44F27}"/>
    <cellStyle name="Calculation 2 6" xfId="631" xr:uid="{00000000-0005-0000-0000-0000E1000000}"/>
    <cellStyle name="Calculation 2 7" xfId="659" xr:uid="{00000000-0005-0000-0000-0000E2000000}"/>
    <cellStyle name="Calculation 2 8" xfId="984" xr:uid="{00000000-0005-0000-0000-0000E3000000}"/>
    <cellStyle name="Calculation 2 9" xfId="1005" xr:uid="{00000000-0005-0000-0000-0000E4000000}"/>
    <cellStyle name="Calculation 3" xfId="159" xr:uid="{00000000-0005-0000-0000-0000E5000000}"/>
    <cellStyle name="Calculation 3 10" xfId="1330" xr:uid="{EDBB65ED-BB6A-4F15-BA60-10BE58D47AB0}"/>
    <cellStyle name="Calculation 3 11" xfId="1365" xr:uid="{BE2E0656-7EFA-4991-8198-720968C294E8}"/>
    <cellStyle name="Calculation 3 12" xfId="1303" xr:uid="{09BEE9A0-1A6B-40B4-81A4-46D8DDDBBC7B}"/>
    <cellStyle name="Calculation 3 13" xfId="1377" xr:uid="{6E62F399-C3DD-45DA-A05C-3A197400F2C8}"/>
    <cellStyle name="Calculation 3 2" xfId="729" xr:uid="{00000000-0005-0000-0000-0000E6000000}"/>
    <cellStyle name="Calculation 3 2 2" xfId="861" xr:uid="{00000000-0005-0000-0000-0000E7000000}"/>
    <cellStyle name="Calculation 3 2 3" xfId="1059" xr:uid="{00000000-0005-0000-0000-0000E8000000}"/>
    <cellStyle name="Calculation 3 2 4" xfId="1167" xr:uid="{00000000-0005-0000-0000-0000E9000000}"/>
    <cellStyle name="Calculation 3 2 5" xfId="1458" xr:uid="{5D78BD3D-F3BD-429D-816E-4FF36F4DC60D}"/>
    <cellStyle name="Calculation 3 2 6" xfId="1568" xr:uid="{7AB235B3-5749-41FB-9462-190E1AB8101A}"/>
    <cellStyle name="Calculation 3 2 7" xfId="1670" xr:uid="{C2280487-3B68-48DE-90C8-9519EFB706D8}"/>
    <cellStyle name="Calculation 3 2 8" xfId="1780" xr:uid="{EC717609-FEC2-40C3-955B-3B0913CA485D}"/>
    <cellStyle name="Calculation 3 3" xfId="827" xr:uid="{00000000-0005-0000-0000-0000EA000000}"/>
    <cellStyle name="Calculation 3 3 2" xfId="942" xr:uid="{00000000-0005-0000-0000-0000EB000000}"/>
    <cellStyle name="Calculation 3 3 3" xfId="1135" xr:uid="{00000000-0005-0000-0000-0000EC000000}"/>
    <cellStyle name="Calculation 3 3 4" xfId="1256" xr:uid="{00000000-0005-0000-0000-0000ED000000}"/>
    <cellStyle name="Calculation 3 3 5" xfId="1537" xr:uid="{E7E780C5-D6EE-450F-8DB2-0983DFDF4F15}"/>
    <cellStyle name="Calculation 3 3 6" xfId="1646" xr:uid="{8E535D0F-86B2-47AE-ABEE-90B74A1FE1F3}"/>
    <cellStyle name="Calculation 3 3 7" xfId="1753" xr:uid="{BD7291C2-1D03-466E-A085-7C0C0C523611}"/>
    <cellStyle name="Calculation 3 3 8" xfId="1853" xr:uid="{CDECC974-A902-43DF-B20E-DD7692499F88}"/>
    <cellStyle name="Calculation 3 4" xfId="834" xr:uid="{00000000-0005-0000-0000-0000EE000000}"/>
    <cellStyle name="Calculation 3 4 2" xfId="949" xr:uid="{00000000-0005-0000-0000-0000EF000000}"/>
    <cellStyle name="Calculation 3 4 3" xfId="1142" xr:uid="{00000000-0005-0000-0000-0000F0000000}"/>
    <cellStyle name="Calculation 3 4 4" xfId="1263" xr:uid="{00000000-0005-0000-0000-0000F1000000}"/>
    <cellStyle name="Calculation 3 4 5" xfId="1544" xr:uid="{FE9F22A7-C23A-4ACD-BA92-F38D091D6FC5}"/>
    <cellStyle name="Calculation 3 4 6" xfId="1653" xr:uid="{5A30464B-D3FD-419D-BE3C-D0D7C88F363F}"/>
    <cellStyle name="Calculation 3 4 7" xfId="1760" xr:uid="{FDE76F40-4787-4CF9-B940-97CE2EB0694B}"/>
    <cellStyle name="Calculation 3 4 8" xfId="1860" xr:uid="{D57C6583-9377-475E-8D14-E3A2B2390EB1}"/>
    <cellStyle name="Calculation 3 5" xfId="738" xr:uid="{00000000-0005-0000-0000-0000F2000000}"/>
    <cellStyle name="Calculation 3 5 2" xfId="867" xr:uid="{00000000-0005-0000-0000-0000F3000000}"/>
    <cellStyle name="Calculation 3 5 3" xfId="1065" xr:uid="{00000000-0005-0000-0000-0000F4000000}"/>
    <cellStyle name="Calculation 3 5 4" xfId="1173" xr:uid="{00000000-0005-0000-0000-0000F5000000}"/>
    <cellStyle name="Calculation 3 5 5" xfId="1466" xr:uid="{A836481B-132A-46A5-A65E-C5E77C245F25}"/>
    <cellStyle name="Calculation 3 5 6" xfId="1575" xr:uid="{C6196C95-7BF4-4E67-A726-1A620F040E59}"/>
    <cellStyle name="Calculation 3 5 7" xfId="1676" xr:uid="{A6C680E5-CCE5-4C99-A781-E3F8EC91903D}"/>
    <cellStyle name="Calculation 3 5 8" xfId="1786" xr:uid="{7F57C288-5253-45C4-992B-1DCEE724691C}"/>
    <cellStyle name="Calculation 3 6" xfId="632" xr:uid="{00000000-0005-0000-0000-0000F6000000}"/>
    <cellStyle name="Calculation 3 7" xfId="658" xr:uid="{00000000-0005-0000-0000-0000F7000000}"/>
    <cellStyle name="Calculation 3 8" xfId="985" xr:uid="{00000000-0005-0000-0000-0000F8000000}"/>
    <cellStyle name="Calculation 3 9" xfId="1004" xr:uid="{00000000-0005-0000-0000-0000F9000000}"/>
    <cellStyle name="Calculation 4" xfId="160" xr:uid="{00000000-0005-0000-0000-0000FA000000}"/>
    <cellStyle name="Calculation 4 10" xfId="1331" xr:uid="{7DF61359-7284-4638-8A40-E19F1E963591}"/>
    <cellStyle name="Calculation 4 11" xfId="1364" xr:uid="{B9AF4DBE-B866-4C05-B50F-AF7591678231}"/>
    <cellStyle name="Calculation 4 12" xfId="1301" xr:uid="{16E00937-DA6D-42CF-BE8B-A189AE7D7164}"/>
    <cellStyle name="Calculation 4 13" xfId="1279" xr:uid="{707AF5DB-2BB0-4D92-86B2-D034E3862175}"/>
    <cellStyle name="Calculation 4 2" xfId="730" xr:uid="{00000000-0005-0000-0000-0000FB000000}"/>
    <cellStyle name="Calculation 4 2 2" xfId="862" xr:uid="{00000000-0005-0000-0000-0000FC000000}"/>
    <cellStyle name="Calculation 4 2 3" xfId="1060" xr:uid="{00000000-0005-0000-0000-0000FD000000}"/>
    <cellStyle name="Calculation 4 2 4" xfId="1168" xr:uid="{00000000-0005-0000-0000-0000FE000000}"/>
    <cellStyle name="Calculation 4 2 5" xfId="1459" xr:uid="{37124C2B-C793-422A-8C17-D42855D88058}"/>
    <cellStyle name="Calculation 4 2 6" xfId="1569" xr:uid="{F062A6B9-3715-42ED-9220-BAB5894E60A7}"/>
    <cellStyle name="Calculation 4 2 7" xfId="1671" xr:uid="{4552D507-3DD3-4C6A-BA29-5EB9CB80618F}"/>
    <cellStyle name="Calculation 4 2 8" xfId="1781" xr:uid="{B0D4311D-2B1F-47BF-94E1-F6385155F3ED}"/>
    <cellStyle name="Calculation 4 3" xfId="826" xr:uid="{00000000-0005-0000-0000-0000FF000000}"/>
    <cellStyle name="Calculation 4 3 2" xfId="941" xr:uid="{00000000-0005-0000-0000-000000010000}"/>
    <cellStyle name="Calculation 4 3 3" xfId="1134" xr:uid="{00000000-0005-0000-0000-000001010000}"/>
    <cellStyle name="Calculation 4 3 4" xfId="1255" xr:uid="{00000000-0005-0000-0000-000002010000}"/>
    <cellStyle name="Calculation 4 3 5" xfId="1536" xr:uid="{444D686E-2ACA-4044-96AA-494FE424D1C6}"/>
    <cellStyle name="Calculation 4 3 6" xfId="1645" xr:uid="{0BC40A70-C257-46DC-B2D1-058FE1B186CC}"/>
    <cellStyle name="Calculation 4 3 7" xfId="1752" xr:uid="{240F019E-FA72-4D32-AC40-2B2CBB8C032C}"/>
    <cellStyle name="Calculation 4 3 8" xfId="1852" xr:uid="{162B4B40-EC00-4D94-A3AE-E70E67C07D0E}"/>
    <cellStyle name="Calculation 4 4" xfId="833" xr:uid="{00000000-0005-0000-0000-000003010000}"/>
    <cellStyle name="Calculation 4 4 2" xfId="948" xr:uid="{00000000-0005-0000-0000-000004010000}"/>
    <cellStyle name="Calculation 4 4 3" xfId="1141" xr:uid="{00000000-0005-0000-0000-000005010000}"/>
    <cellStyle name="Calculation 4 4 4" xfId="1262" xr:uid="{00000000-0005-0000-0000-000006010000}"/>
    <cellStyle name="Calculation 4 4 5" xfId="1543" xr:uid="{B7396F19-5430-4960-B07E-BC87F643019A}"/>
    <cellStyle name="Calculation 4 4 6" xfId="1652" xr:uid="{46910559-1F1D-43A6-BD19-D7EAD745347D}"/>
    <cellStyle name="Calculation 4 4 7" xfId="1759" xr:uid="{A73FDC17-E3B4-4FE8-BD7F-51A0BE187290}"/>
    <cellStyle name="Calculation 4 4 8" xfId="1859" xr:uid="{0EDE4ACA-3B93-45EC-A518-A9C312144311}"/>
    <cellStyle name="Calculation 4 5" xfId="739" xr:uid="{00000000-0005-0000-0000-000007010000}"/>
    <cellStyle name="Calculation 4 5 2" xfId="868" xr:uid="{00000000-0005-0000-0000-000008010000}"/>
    <cellStyle name="Calculation 4 5 3" xfId="1066" xr:uid="{00000000-0005-0000-0000-000009010000}"/>
    <cellStyle name="Calculation 4 5 4" xfId="1174" xr:uid="{00000000-0005-0000-0000-00000A010000}"/>
    <cellStyle name="Calculation 4 5 5" xfId="1467" xr:uid="{63C2E640-A8A9-4244-8A72-48FD3DE7A255}"/>
    <cellStyle name="Calculation 4 5 6" xfId="1576" xr:uid="{5EE05D4B-F67C-4484-A244-A1ADD0D4171E}"/>
    <cellStyle name="Calculation 4 5 7" xfId="1677" xr:uid="{A3A4D151-3687-47FF-BABE-DB32C672A694}"/>
    <cellStyle name="Calculation 4 5 8" xfId="1787" xr:uid="{883D96FD-1F10-4C93-B447-C164B3FCC80A}"/>
    <cellStyle name="Calculation 4 6" xfId="633" xr:uid="{00000000-0005-0000-0000-00000B010000}"/>
    <cellStyle name="Calculation 4 7" xfId="657" xr:uid="{00000000-0005-0000-0000-00000C010000}"/>
    <cellStyle name="Calculation 4 8" xfId="986" xr:uid="{00000000-0005-0000-0000-00000D010000}"/>
    <cellStyle name="Calculation 4 9" xfId="961" xr:uid="{00000000-0005-0000-0000-00000E010000}"/>
    <cellStyle name="Calculation 5" xfId="161" xr:uid="{00000000-0005-0000-0000-00000F010000}"/>
    <cellStyle name="Calculation 5 10" xfId="1332" xr:uid="{0C67412B-410E-4DB1-8529-2C822934E547}"/>
    <cellStyle name="Calculation 5 11" xfId="1278" xr:uid="{F808FED7-BD65-4B91-8E8A-667D51C8A92E}"/>
    <cellStyle name="Calculation 5 12" xfId="1302" xr:uid="{FE5E4D88-3CE9-42E1-B19B-014642F6F362}"/>
    <cellStyle name="Calculation 5 13" xfId="1378" xr:uid="{C13BC46E-43D1-4876-8349-95D69B356604}"/>
    <cellStyle name="Calculation 5 2" xfId="731" xr:uid="{00000000-0005-0000-0000-000010010000}"/>
    <cellStyle name="Calculation 5 2 2" xfId="863" xr:uid="{00000000-0005-0000-0000-000011010000}"/>
    <cellStyle name="Calculation 5 2 3" xfId="1061" xr:uid="{00000000-0005-0000-0000-000012010000}"/>
    <cellStyle name="Calculation 5 2 4" xfId="1169" xr:uid="{00000000-0005-0000-0000-000013010000}"/>
    <cellStyle name="Calculation 5 2 5" xfId="1460" xr:uid="{98266DF9-78C8-452F-AF6F-E8C832794541}"/>
    <cellStyle name="Calculation 5 2 6" xfId="1570" xr:uid="{E8FDDC6D-E34A-44BC-9E34-49DE072349E4}"/>
    <cellStyle name="Calculation 5 2 7" xfId="1672" xr:uid="{C12A2ABB-AB8B-4650-9E63-57FACB56E0E5}"/>
    <cellStyle name="Calculation 5 2 8" xfId="1782" xr:uid="{7F841860-293C-4C43-AC45-B9FB6E00F008}"/>
    <cellStyle name="Calculation 5 3" xfId="825" xr:uid="{00000000-0005-0000-0000-000014010000}"/>
    <cellStyle name="Calculation 5 3 2" xfId="940" xr:uid="{00000000-0005-0000-0000-000015010000}"/>
    <cellStyle name="Calculation 5 3 3" xfId="1133" xr:uid="{00000000-0005-0000-0000-000016010000}"/>
    <cellStyle name="Calculation 5 3 4" xfId="1254" xr:uid="{00000000-0005-0000-0000-000017010000}"/>
    <cellStyle name="Calculation 5 3 5" xfId="1535" xr:uid="{AFE84A5E-B6FA-4828-B78E-C9932BF4A707}"/>
    <cellStyle name="Calculation 5 3 6" xfId="1644" xr:uid="{C2EBF8F0-CBB3-40FC-B530-484F9E1632E9}"/>
    <cellStyle name="Calculation 5 3 7" xfId="1751" xr:uid="{B7754C85-E204-4C1B-BDBF-5527EDC30CCC}"/>
    <cellStyle name="Calculation 5 3 8" xfId="1851" xr:uid="{8182178B-DE02-4F40-94BD-3993E2896268}"/>
    <cellStyle name="Calculation 5 4" xfId="832" xr:uid="{00000000-0005-0000-0000-000018010000}"/>
    <cellStyle name="Calculation 5 4 2" xfId="947" xr:uid="{00000000-0005-0000-0000-000019010000}"/>
    <cellStyle name="Calculation 5 4 3" xfId="1140" xr:uid="{00000000-0005-0000-0000-00001A010000}"/>
    <cellStyle name="Calculation 5 4 4" xfId="1261" xr:uid="{00000000-0005-0000-0000-00001B010000}"/>
    <cellStyle name="Calculation 5 4 5" xfId="1542" xr:uid="{0C639B10-D4B2-4500-9112-1672B13E9FB9}"/>
    <cellStyle name="Calculation 5 4 6" xfId="1651" xr:uid="{DE44175E-D37D-4236-A80A-36CEDAE7FBE2}"/>
    <cellStyle name="Calculation 5 4 7" xfId="1758" xr:uid="{A0BB5D53-7485-4569-8C55-D3ED1FC64FB8}"/>
    <cellStyle name="Calculation 5 4 8" xfId="1858" xr:uid="{0B14A858-7DF6-4756-8A31-60485ACC2EDA}"/>
    <cellStyle name="Calculation 5 5" xfId="740" xr:uid="{00000000-0005-0000-0000-00001C010000}"/>
    <cellStyle name="Calculation 5 5 2" xfId="869" xr:uid="{00000000-0005-0000-0000-00001D010000}"/>
    <cellStyle name="Calculation 5 5 3" xfId="1067" xr:uid="{00000000-0005-0000-0000-00001E010000}"/>
    <cellStyle name="Calculation 5 5 4" xfId="1175" xr:uid="{00000000-0005-0000-0000-00001F010000}"/>
    <cellStyle name="Calculation 5 5 5" xfId="1468" xr:uid="{0B7DBD02-851E-4687-920A-01F844B0D53C}"/>
    <cellStyle name="Calculation 5 5 6" xfId="1577" xr:uid="{4966BAD6-625B-4DB8-8973-1888243B2FFD}"/>
    <cellStyle name="Calculation 5 5 7" xfId="1678" xr:uid="{8DB26D4E-7328-4C1F-90F7-9658107E1361}"/>
    <cellStyle name="Calculation 5 5 8" xfId="1788" xr:uid="{A59F2A65-D4AD-4C53-8881-68EB1801CF3B}"/>
    <cellStyle name="Calculation 5 6" xfId="634" xr:uid="{00000000-0005-0000-0000-000020010000}"/>
    <cellStyle name="Calculation 5 7" xfId="656" xr:uid="{00000000-0005-0000-0000-000021010000}"/>
    <cellStyle name="Calculation 5 8" xfId="987" xr:uid="{00000000-0005-0000-0000-000022010000}"/>
    <cellStyle name="Calculation 5 9" xfId="960" xr:uid="{00000000-0005-0000-0000-000023010000}"/>
    <cellStyle name="Calculation 6" xfId="162" xr:uid="{00000000-0005-0000-0000-000024010000}"/>
    <cellStyle name="Calculation 6 10" xfId="1333" xr:uid="{0D5E9A6D-14C9-412D-B0F7-676A0433E54C}"/>
    <cellStyle name="Calculation 6 11" xfId="1276" xr:uid="{11C4D3E6-F9CC-4261-B9F0-97D8DC4F3A3F}"/>
    <cellStyle name="Calculation 6 12" xfId="1342" xr:uid="{0D99B629-8227-4A8D-9142-B3946E197561}"/>
    <cellStyle name="Calculation 6 13" xfId="1360" xr:uid="{C2315B2C-C919-4AE6-90F0-E303113CFC95}"/>
    <cellStyle name="Calculation 6 2" xfId="732" xr:uid="{00000000-0005-0000-0000-000025010000}"/>
    <cellStyle name="Calculation 6 2 2" xfId="864" xr:uid="{00000000-0005-0000-0000-000026010000}"/>
    <cellStyle name="Calculation 6 2 3" xfId="1062" xr:uid="{00000000-0005-0000-0000-000027010000}"/>
    <cellStyle name="Calculation 6 2 4" xfId="1170" xr:uid="{00000000-0005-0000-0000-000028010000}"/>
    <cellStyle name="Calculation 6 2 5" xfId="1461" xr:uid="{3ADFEA73-FEEA-449E-80E7-4AF5049455F0}"/>
    <cellStyle name="Calculation 6 2 6" xfId="1571" xr:uid="{41BF1C2C-D7FF-40F7-8E69-038C919CBFAF}"/>
    <cellStyle name="Calculation 6 2 7" xfId="1673" xr:uid="{38D20ECF-E4A7-4BC6-B9BF-69FB45356D56}"/>
    <cellStyle name="Calculation 6 2 8" xfId="1783" xr:uid="{271B69DB-B646-4982-92F6-32F2D69C8AC5}"/>
    <cellStyle name="Calculation 6 3" xfId="824" xr:uid="{00000000-0005-0000-0000-000029010000}"/>
    <cellStyle name="Calculation 6 3 2" xfId="939" xr:uid="{00000000-0005-0000-0000-00002A010000}"/>
    <cellStyle name="Calculation 6 3 3" xfId="1132" xr:uid="{00000000-0005-0000-0000-00002B010000}"/>
    <cellStyle name="Calculation 6 3 4" xfId="1253" xr:uid="{00000000-0005-0000-0000-00002C010000}"/>
    <cellStyle name="Calculation 6 3 5" xfId="1534" xr:uid="{82FE5FD2-0275-4997-AABF-3D5347BD5F49}"/>
    <cellStyle name="Calculation 6 3 6" xfId="1643" xr:uid="{F75A0CB1-D289-4778-8718-24CC6DD6C133}"/>
    <cellStyle name="Calculation 6 3 7" xfId="1750" xr:uid="{2701D3AF-27EC-4B3F-84CF-17EC452F0B40}"/>
    <cellStyle name="Calculation 6 3 8" xfId="1850" xr:uid="{75E90515-F8A9-4B02-9B93-783B9AA487FA}"/>
    <cellStyle name="Calculation 6 4" xfId="831" xr:uid="{00000000-0005-0000-0000-00002D010000}"/>
    <cellStyle name="Calculation 6 4 2" xfId="946" xr:uid="{00000000-0005-0000-0000-00002E010000}"/>
    <cellStyle name="Calculation 6 4 3" xfId="1139" xr:uid="{00000000-0005-0000-0000-00002F010000}"/>
    <cellStyle name="Calculation 6 4 4" xfId="1260" xr:uid="{00000000-0005-0000-0000-000030010000}"/>
    <cellStyle name="Calculation 6 4 5" xfId="1541" xr:uid="{92265E0E-388E-44DF-BC3F-2400DDFD71CC}"/>
    <cellStyle name="Calculation 6 4 6" xfId="1650" xr:uid="{E197B5F6-1AB8-4240-A049-4550B6D0BD96}"/>
    <cellStyle name="Calculation 6 4 7" xfId="1757" xr:uid="{7ACDB8D3-EF18-4B28-A2B4-A326E1D6951F}"/>
    <cellStyle name="Calculation 6 4 8" xfId="1857" xr:uid="{AB6CE647-9BBA-42F8-8FCE-DA7CACBDAA98}"/>
    <cellStyle name="Calculation 6 5" xfId="741" xr:uid="{00000000-0005-0000-0000-000031010000}"/>
    <cellStyle name="Calculation 6 5 2" xfId="870" xr:uid="{00000000-0005-0000-0000-000032010000}"/>
    <cellStyle name="Calculation 6 5 3" xfId="1068" xr:uid="{00000000-0005-0000-0000-000033010000}"/>
    <cellStyle name="Calculation 6 5 4" xfId="1176" xr:uid="{00000000-0005-0000-0000-000034010000}"/>
    <cellStyle name="Calculation 6 5 5" xfId="1469" xr:uid="{ED2DAA08-6F6D-4777-8A52-27164BE8395E}"/>
    <cellStyle name="Calculation 6 5 6" xfId="1578" xr:uid="{DEB1E9F8-CC81-437C-9CEF-7E826AB5C90B}"/>
    <cellStyle name="Calculation 6 5 7" xfId="1679" xr:uid="{9580BD16-330B-4280-A961-ED5E335C6E7D}"/>
    <cellStyle name="Calculation 6 5 8" xfId="1789" xr:uid="{B72335F7-BAC0-4E16-A9AE-F81BA6DED75F}"/>
    <cellStyle name="Calculation 6 6" xfId="635" xr:uid="{00000000-0005-0000-0000-000035010000}"/>
    <cellStyle name="Calculation 6 7" xfId="655" xr:uid="{00000000-0005-0000-0000-000036010000}"/>
    <cellStyle name="Calculation 6 8" xfId="988" xr:uid="{00000000-0005-0000-0000-000037010000}"/>
    <cellStyle name="Calculation 6 9" xfId="1035" xr:uid="{00000000-0005-0000-0000-000038010000}"/>
    <cellStyle name="Check Cell" xfId="558" builtinId="23" customBuiltin="1"/>
    <cellStyle name="Check Cell 2" xfId="163" xr:uid="{00000000-0005-0000-0000-00003A010000}"/>
    <cellStyle name="Check Cell 3" xfId="164" xr:uid="{00000000-0005-0000-0000-00003B010000}"/>
    <cellStyle name="Check Cell 4" xfId="165" xr:uid="{00000000-0005-0000-0000-00003C010000}"/>
    <cellStyle name="Check Cell 5" xfId="166" xr:uid="{00000000-0005-0000-0000-00003D010000}"/>
    <cellStyle name="Check Cell 6" xfId="167" xr:uid="{00000000-0005-0000-0000-00003E010000}"/>
    <cellStyle name="Comma" xfId="168" builtinId="3"/>
    <cellStyle name="Comma [00]" xfId="169" xr:uid="{00000000-0005-0000-0000-000040010000}"/>
    <cellStyle name="Comma 10" xfId="480" xr:uid="{00000000-0005-0000-0000-000041010000}"/>
    <cellStyle name="Comma 10 2" xfId="1417" xr:uid="{4B374DD9-73BB-4E9A-B988-46DAB5F21BF5}"/>
    <cellStyle name="Comma 11" xfId="482" xr:uid="{00000000-0005-0000-0000-000042010000}"/>
    <cellStyle name="Comma 11 2" xfId="1419" xr:uid="{FAFDAC36-394C-4ECB-948B-CFD2DCD55676}"/>
    <cellStyle name="Comma 12" xfId="481" xr:uid="{00000000-0005-0000-0000-000043010000}"/>
    <cellStyle name="Comma 12 2" xfId="1418" xr:uid="{02C50D1E-857D-4080-AB0B-C905253EAC1B}"/>
    <cellStyle name="Comma 13" xfId="444" xr:uid="{00000000-0005-0000-0000-000044010000}"/>
    <cellStyle name="Comma 13 2" xfId="1400" xr:uid="{B6573318-83E4-414E-8251-C13FF4CD0C2B}"/>
    <cellStyle name="Comma 14" xfId="488" xr:uid="{00000000-0005-0000-0000-000045010000}"/>
    <cellStyle name="Comma 14 2" xfId="1421" xr:uid="{240929FB-4DEF-4AFE-9330-9D02DF38E526}"/>
    <cellStyle name="Comma 15" xfId="491" xr:uid="{00000000-0005-0000-0000-000046010000}"/>
    <cellStyle name="Comma 15 2" xfId="1423" xr:uid="{FC01426B-17BC-4E1A-86AE-F63BFD3EE1EF}"/>
    <cellStyle name="Comma 16" xfId="494" xr:uid="{00000000-0005-0000-0000-000047010000}"/>
    <cellStyle name="Comma 16 2" xfId="1424" xr:uid="{1ECDE8CF-89DE-490C-94E4-5D90B2AF308B}"/>
    <cellStyle name="Comma 17" xfId="497" xr:uid="{00000000-0005-0000-0000-000048010000}"/>
    <cellStyle name="Comma 17 2" xfId="1425" xr:uid="{3E0A7664-A78E-4C90-AF07-A6B7CDD8B4E4}"/>
    <cellStyle name="Comma 18" xfId="500" xr:uid="{00000000-0005-0000-0000-000049010000}"/>
    <cellStyle name="Comma 18 2" xfId="1426" xr:uid="{8EF2B6FA-A33E-40F6-9057-3EAD6E80E346}"/>
    <cellStyle name="Comma 19" xfId="170" xr:uid="{00000000-0005-0000-0000-00004A010000}"/>
    <cellStyle name="Comma 19 2" xfId="1335" xr:uid="{A6B9353E-9625-4F7C-A6FB-F72AF1D0900C}"/>
    <cellStyle name="Comma 2" xfId="171" xr:uid="{00000000-0005-0000-0000-00004B010000}"/>
    <cellStyle name="Comma 2 2" xfId="172" xr:uid="{00000000-0005-0000-0000-00004C010000}"/>
    <cellStyle name="Comma 2 2 2" xfId="1337" xr:uid="{908F2B22-C425-4E8C-99E8-032B72105453}"/>
    <cellStyle name="Comma 2 3" xfId="464" xr:uid="{00000000-0005-0000-0000-00004D010000}"/>
    <cellStyle name="Comma 2 3 2" xfId="1410" xr:uid="{093BEFD7-F96A-4BC5-8AE9-5CA3301B621F}"/>
    <cellStyle name="Comma 2 4" xfId="457" xr:uid="{00000000-0005-0000-0000-00004E010000}"/>
    <cellStyle name="Comma 2 4 2" xfId="1407" xr:uid="{EC337DE9-623A-48B5-A17D-6FFD3195862C}"/>
    <cellStyle name="Comma 2 5" xfId="637" xr:uid="{00000000-0005-0000-0000-00004F010000}"/>
    <cellStyle name="Comma 2 5 2" xfId="1336" xr:uid="{404E62C0-F24B-4F70-8DC6-D6D352B4D80A}"/>
    <cellStyle name="Comma 2 6" xfId="597" xr:uid="{00000000-0005-0000-0000-000050010000}"/>
    <cellStyle name="Comma 2 7" xfId="1277" xr:uid="{F021959A-8961-47DA-AF87-6908CE9DBC7D}"/>
    <cellStyle name="Comma 2 8" xfId="1868" xr:uid="{3BC95685-A23A-4C8C-9F53-391E86A11AD3}"/>
    <cellStyle name="Comma 20" xfId="503" xr:uid="{00000000-0005-0000-0000-000051010000}"/>
    <cellStyle name="Comma 20 2" xfId="1427" xr:uid="{732974EB-B839-4D73-974D-744EB461E64F}"/>
    <cellStyle name="Comma 21" xfId="506" xr:uid="{00000000-0005-0000-0000-000052010000}"/>
    <cellStyle name="Comma 21 2" xfId="1428" xr:uid="{50617DAF-F4EE-4F11-926E-D4038EE8495B}"/>
    <cellStyle name="Comma 22" xfId="509" xr:uid="{00000000-0005-0000-0000-000053010000}"/>
    <cellStyle name="Comma 22 2" xfId="1429" xr:uid="{2591A017-BE3A-48BD-91AC-F3C47E0F9CC1}"/>
    <cellStyle name="Comma 23" xfId="512" xr:uid="{00000000-0005-0000-0000-000054010000}"/>
    <cellStyle name="Comma 23 2" xfId="1430" xr:uid="{5408EE95-C772-47BA-A632-67E279E871D9}"/>
    <cellStyle name="Comma 24" xfId="515" xr:uid="{00000000-0005-0000-0000-000055010000}"/>
    <cellStyle name="Comma 24 2" xfId="1431" xr:uid="{FC9240A7-AD19-491E-BFB5-0B03E1CBBA36}"/>
    <cellStyle name="Comma 25" xfId="518" xr:uid="{00000000-0005-0000-0000-000056010000}"/>
    <cellStyle name="Comma 25 2" xfId="1432" xr:uid="{420A2E9A-4415-4E3A-AE6B-6DE00342127C}"/>
    <cellStyle name="Comma 26" xfId="521" xr:uid="{00000000-0005-0000-0000-000057010000}"/>
    <cellStyle name="Comma 26 2" xfId="1433" xr:uid="{EAB8E5EA-2319-46AE-8032-8D2F9322863F}"/>
    <cellStyle name="Comma 27" xfId="524" xr:uid="{00000000-0005-0000-0000-000058010000}"/>
    <cellStyle name="Comma 27 2" xfId="1435" xr:uid="{467A11CE-20F5-48E0-A8E2-546E882893B3}"/>
    <cellStyle name="Comma 28" xfId="527" xr:uid="{00000000-0005-0000-0000-000059010000}"/>
    <cellStyle name="Comma 28 2" xfId="1436" xr:uid="{1D7E8508-07B3-480E-8825-550810652A16}"/>
    <cellStyle name="Comma 29" xfId="530" xr:uid="{00000000-0005-0000-0000-00005A010000}"/>
    <cellStyle name="Comma 29 2" xfId="1437" xr:uid="{29333974-DF29-4A47-916F-3D54168A16AE}"/>
    <cellStyle name="Comma 3" xfId="173" xr:uid="{00000000-0005-0000-0000-00005B010000}"/>
    <cellStyle name="Comma 3 2" xfId="465" xr:uid="{00000000-0005-0000-0000-00005C010000}"/>
    <cellStyle name="Comma 3 2 2" xfId="1411" xr:uid="{9724ECB0-69EC-41A8-8354-23FBAA74DA0B}"/>
    <cellStyle name="Comma 3 3" xfId="456" xr:uid="{00000000-0005-0000-0000-00005D010000}"/>
    <cellStyle name="Comma 3 3 2" xfId="692" xr:uid="{00000000-0005-0000-0000-00005E010000}"/>
    <cellStyle name="Comma 3 3 3" xfId="1406" xr:uid="{8032BBFD-1568-4833-BC4A-798C5492B650}"/>
    <cellStyle name="Comma 3 4" xfId="638" xr:uid="{00000000-0005-0000-0000-00005F010000}"/>
    <cellStyle name="Comma 3 4 2" xfId="1338" xr:uid="{1A2F9BF6-9EEA-4056-8704-54FBAD5A5D92}"/>
    <cellStyle name="Comma 3 5" xfId="614" xr:uid="{00000000-0005-0000-0000-000060010000}"/>
    <cellStyle name="Comma 3 6" xfId="975" xr:uid="{00000000-0005-0000-0000-000061010000}"/>
    <cellStyle name="Comma 3 7" xfId="1295" xr:uid="{5F5C4A7C-B846-4741-87A7-F62CB0CA6D37}"/>
    <cellStyle name="Comma 30" xfId="533" xr:uid="{00000000-0005-0000-0000-000062010000}"/>
    <cellStyle name="Comma 30 2" xfId="1273" xr:uid="{4062A2BB-A6B5-4D5B-A66F-099A39F74829}"/>
    <cellStyle name="Comma 31" xfId="536" xr:uid="{00000000-0005-0000-0000-000063010000}"/>
    <cellStyle name="Comma 31 2" xfId="1274" xr:uid="{E02F72CF-4487-4D87-8095-211B510C4717}"/>
    <cellStyle name="Comma 32" xfId="539" xr:uid="{00000000-0005-0000-0000-000064010000}"/>
    <cellStyle name="Comma 32 2" xfId="1275" xr:uid="{F340ECB8-0C30-4AE2-97C6-C4CE28E25640}"/>
    <cellStyle name="Comma 33" xfId="543" xr:uid="{00000000-0005-0000-0000-000065010000}"/>
    <cellStyle name="Comma 33 2" xfId="705" xr:uid="{00000000-0005-0000-0000-000066010000}"/>
    <cellStyle name="Comma 33 3" xfId="1043" xr:uid="{00000000-0005-0000-0000-000067010000}"/>
    <cellStyle name="Comma 33 4" xfId="1440" xr:uid="{D937A028-C6D9-4C7A-AC4D-4F257215013B}"/>
    <cellStyle name="Comma 34" xfId="586" xr:uid="{00000000-0005-0000-0000-000068010000}"/>
    <cellStyle name="Comma 34 2" xfId="636" xr:uid="{00000000-0005-0000-0000-000069010000}"/>
    <cellStyle name="Comma 34 3" xfId="1334" xr:uid="{1B0BD76F-F2AA-4204-9D0B-83A3B4FCCC7F}"/>
    <cellStyle name="Comma 35" xfId="734" xr:uid="{00000000-0005-0000-0000-00006A010000}"/>
    <cellStyle name="Comma 35 2" xfId="1462" xr:uid="{7B425ED4-9F4D-45D0-BF7F-73B7A254EDA2}"/>
    <cellStyle name="Comma 36" xfId="823" xr:uid="{00000000-0005-0000-0000-00006B010000}"/>
    <cellStyle name="Comma 36 2" xfId="1533" xr:uid="{098D4C23-34A8-4766-B3FF-2444ED302558}"/>
    <cellStyle name="Comma 37" xfId="737" xr:uid="{00000000-0005-0000-0000-00006C010000}"/>
    <cellStyle name="Comma 37 2" xfId="1465" xr:uid="{80DED2F8-304D-4F7C-92E0-72972F379DB4}"/>
    <cellStyle name="Comma 38" xfId="815" xr:uid="{00000000-0005-0000-0000-00006D010000}"/>
    <cellStyle name="Comma 38 2" xfId="1526" xr:uid="{554D72EE-F2A6-408C-80DE-419BF8388D8A}"/>
    <cellStyle name="Comma 39" xfId="715" xr:uid="{00000000-0005-0000-0000-00006E010000}"/>
    <cellStyle name="Comma 39 2" xfId="1448" xr:uid="{4A63E367-EF4D-448A-810B-E9B78FE52543}"/>
    <cellStyle name="Comma 4" xfId="174" xr:uid="{00000000-0005-0000-0000-00006F010000}"/>
    <cellStyle name="Comma 4 2" xfId="1339" xr:uid="{8F027839-CD94-4B26-BE73-75C4A6CCD6A7}"/>
    <cellStyle name="Comma 40" xfId="593" xr:uid="{00000000-0005-0000-0000-000070010000}"/>
    <cellStyle name="Comma 41" xfId="683" xr:uid="{00000000-0005-0000-0000-000071010000}"/>
    <cellStyle name="Comma 42" xfId="958" xr:uid="{00000000-0005-0000-0000-000072010000}"/>
    <cellStyle name="Comma 43" xfId="1020" xr:uid="{00000000-0005-0000-0000-000073010000}"/>
    <cellStyle name="Comma 5" xfId="175" xr:uid="{00000000-0005-0000-0000-000074010000}"/>
    <cellStyle name="Comma 5 2" xfId="1340" xr:uid="{D11FC942-A769-4A81-8C0F-0447B463051E}"/>
    <cellStyle name="Comma 5 3" xfId="544" xr:uid="{00000000-0005-0000-0000-000075010000}"/>
    <cellStyle name="Comma 5 3 2" xfId="1441" xr:uid="{4667A37F-CC0D-488B-A898-14564A50BE83}"/>
    <cellStyle name="Comma 6" xfId="176" xr:uid="{00000000-0005-0000-0000-000076010000}"/>
    <cellStyle name="Comma 6 2" xfId="1341" xr:uid="{448A6DFA-6766-4997-BFF7-64691B2281A9}"/>
    <cellStyle name="Comma 7" xfId="447" xr:uid="{00000000-0005-0000-0000-000077010000}"/>
    <cellStyle name="Comma 7 2" xfId="1402" xr:uid="{B6AA6725-D3FD-4410-9B37-79D9BF6C442A}"/>
    <cellStyle name="Comma 8" xfId="452" xr:uid="{00000000-0005-0000-0000-000078010000}"/>
    <cellStyle name="Comma 8 2" xfId="1404" xr:uid="{7B8AE4AB-D50B-4DEF-9689-173254959300}"/>
    <cellStyle name="Comma 9" xfId="463" xr:uid="{00000000-0005-0000-0000-000079010000}"/>
    <cellStyle name="Comma 9 2" xfId="1409" xr:uid="{67D12B3F-F1A3-4AD5-A9BD-6C109F794683}"/>
    <cellStyle name="comma zerodec" xfId="177" xr:uid="{00000000-0005-0000-0000-00007A010000}"/>
    <cellStyle name="Comma0" xfId="178" xr:uid="{00000000-0005-0000-0000-00007B010000}"/>
    <cellStyle name="Comma0 2" xfId="179" xr:uid="{00000000-0005-0000-0000-00007C010000}"/>
    <cellStyle name="Currency [00]" xfId="180" xr:uid="{00000000-0005-0000-0000-00007D010000}"/>
    <cellStyle name="Currency0" xfId="181" xr:uid="{00000000-0005-0000-0000-00007E010000}"/>
    <cellStyle name="Currency0 2" xfId="182" xr:uid="{00000000-0005-0000-0000-00007F010000}"/>
    <cellStyle name="Currency1" xfId="183" xr:uid="{00000000-0005-0000-0000-000080010000}"/>
    <cellStyle name="Date" xfId="184" xr:uid="{00000000-0005-0000-0000-000081010000}"/>
    <cellStyle name="Date Short" xfId="185" xr:uid="{00000000-0005-0000-0000-000082010000}"/>
    <cellStyle name="Date_Dp rezone ww25-ww26 Dec 10" xfId="186" xr:uid="{00000000-0005-0000-0000-000083010000}"/>
    <cellStyle name="Dollar (zero dec)" xfId="187" xr:uid="{00000000-0005-0000-0000-000084010000}"/>
    <cellStyle name="Enter Currency (0)" xfId="188" xr:uid="{00000000-0005-0000-0000-000085010000}"/>
    <cellStyle name="Enter Currency (2)" xfId="189" xr:uid="{00000000-0005-0000-0000-000086010000}"/>
    <cellStyle name="Enter Units (0)" xfId="190" xr:uid="{00000000-0005-0000-0000-000087010000}"/>
    <cellStyle name="Enter Units (1)" xfId="191" xr:uid="{00000000-0005-0000-0000-000088010000}"/>
    <cellStyle name="Enter Units (2)" xfId="192" xr:uid="{00000000-0005-0000-0000-000089010000}"/>
    <cellStyle name="Euro" xfId="193" xr:uid="{00000000-0005-0000-0000-00008A010000}"/>
    <cellStyle name="Explanatory Text" xfId="560" builtinId="53" customBuiltin="1"/>
    <cellStyle name="Explanatory Text 2" xfId="194" xr:uid="{00000000-0005-0000-0000-00008C010000}"/>
    <cellStyle name="Explanatory Text 3" xfId="195" xr:uid="{00000000-0005-0000-0000-00008D010000}"/>
    <cellStyle name="Explanatory Text 4" xfId="196" xr:uid="{00000000-0005-0000-0000-00008E010000}"/>
    <cellStyle name="Explanatory Text 5" xfId="197" xr:uid="{00000000-0005-0000-0000-00008F010000}"/>
    <cellStyle name="Explanatory Text 6" xfId="198" xr:uid="{00000000-0005-0000-0000-000090010000}"/>
    <cellStyle name="Fixed" xfId="199" xr:uid="{00000000-0005-0000-0000-000091010000}"/>
    <cellStyle name="Good" xfId="551" builtinId="26" customBuiltin="1"/>
    <cellStyle name="Good 2" xfId="200" xr:uid="{00000000-0005-0000-0000-000093010000}"/>
    <cellStyle name="Good 3" xfId="201" xr:uid="{00000000-0005-0000-0000-000094010000}"/>
    <cellStyle name="Good 4" xfId="202" xr:uid="{00000000-0005-0000-0000-000095010000}"/>
    <cellStyle name="Good 5" xfId="203" xr:uid="{00000000-0005-0000-0000-000096010000}"/>
    <cellStyle name="Good 6" xfId="204" xr:uid="{00000000-0005-0000-0000-000097010000}"/>
    <cellStyle name="Grey" xfId="205" xr:uid="{00000000-0005-0000-0000-000098010000}"/>
    <cellStyle name="Grey 2" xfId="206" xr:uid="{00000000-0005-0000-0000-000099010000}"/>
    <cellStyle name="Header1" xfId="207" xr:uid="{00000000-0005-0000-0000-00009A010000}"/>
    <cellStyle name="Header2" xfId="208" xr:uid="{00000000-0005-0000-0000-00009B010000}"/>
    <cellStyle name="Header2 2" xfId="745" xr:uid="{00000000-0005-0000-0000-00009C010000}"/>
    <cellStyle name="Header2 2 2" xfId="873" xr:uid="{00000000-0005-0000-0000-00009D010000}"/>
    <cellStyle name="Header2 2 3" xfId="1180" xr:uid="{00000000-0005-0000-0000-00009E010000}"/>
    <cellStyle name="Header2 2 4" xfId="1472" xr:uid="{50F26707-13FB-48F5-AF4F-DB66CB2F97EA}"/>
    <cellStyle name="Header2 2 5" xfId="1582" xr:uid="{26BA8739-9CEC-4ABF-95BB-9BE5E1B47ADA}"/>
    <cellStyle name="Header2 2 6" xfId="1683" xr:uid="{61FD2292-125B-4CED-9A90-E0EB9EAD3431}"/>
    <cellStyle name="Header2 3" xfId="816" xr:uid="{00000000-0005-0000-0000-00009F010000}"/>
    <cellStyle name="Header2 3 2" xfId="1246" xr:uid="{00000000-0005-0000-0000-0000A0010000}"/>
    <cellStyle name="Header2 3 3" xfId="1636" xr:uid="{483E013A-DA17-492C-9453-78FA37FD23CE}"/>
    <cellStyle name="Header2 3 4" xfId="1743" xr:uid="{48EDAAA9-2D0B-40E2-BD76-FE8B9D0A0C7C}"/>
    <cellStyle name="Header2 4" xfId="742" xr:uid="{00000000-0005-0000-0000-0000A1010000}"/>
    <cellStyle name="Header2 4 2" xfId="1177" xr:uid="{00000000-0005-0000-0000-0000A2010000}"/>
    <cellStyle name="Header2 4 3" xfId="1579" xr:uid="{7374D0C7-882B-4A80-A8E8-6AD29E780CBF}"/>
    <cellStyle name="Header2 4 4" xfId="1680" xr:uid="{FDD62A02-82A9-481D-90FE-2F88BAF433A4}"/>
    <cellStyle name="Header2 5" xfId="642" xr:uid="{00000000-0005-0000-0000-0000A3010000}"/>
    <cellStyle name="Header2 6" xfId="1003" xr:uid="{00000000-0005-0000-0000-0000A4010000}"/>
    <cellStyle name="Header2 7" xfId="1359" xr:uid="{D561D21B-4B33-42E6-8F71-92CA1051EA81}"/>
    <cellStyle name="Header2 8" xfId="1343" xr:uid="{41212556-5026-47DC-AEBE-ECAA94BC0790}"/>
    <cellStyle name="Heading 1" xfId="547" builtinId="16" customBuiltin="1"/>
    <cellStyle name="Heading 1 2" xfId="209" xr:uid="{00000000-0005-0000-0000-0000A6010000}"/>
    <cellStyle name="Heading 1 3" xfId="210" xr:uid="{00000000-0005-0000-0000-0000A7010000}"/>
    <cellStyle name="Heading 1 4" xfId="211" xr:uid="{00000000-0005-0000-0000-0000A8010000}"/>
    <cellStyle name="Heading 1 5" xfId="212" xr:uid="{00000000-0005-0000-0000-0000A9010000}"/>
    <cellStyle name="Heading 1 6" xfId="213" xr:uid="{00000000-0005-0000-0000-0000AA010000}"/>
    <cellStyle name="Heading 2" xfId="548" builtinId="17" customBuiltin="1"/>
    <cellStyle name="Heading 2 2" xfId="214" xr:uid="{00000000-0005-0000-0000-0000AC010000}"/>
    <cellStyle name="Heading 2 3" xfId="215" xr:uid="{00000000-0005-0000-0000-0000AD010000}"/>
    <cellStyle name="Heading 2 4" xfId="216" xr:uid="{00000000-0005-0000-0000-0000AE010000}"/>
    <cellStyle name="Heading 2 5" xfId="217" xr:uid="{00000000-0005-0000-0000-0000AF010000}"/>
    <cellStyle name="Heading 2 6" xfId="218" xr:uid="{00000000-0005-0000-0000-0000B0010000}"/>
    <cellStyle name="Heading 3" xfId="549" builtinId="18" customBuiltin="1"/>
    <cellStyle name="Heading 3 2" xfId="219" xr:uid="{00000000-0005-0000-0000-0000B2010000}"/>
    <cellStyle name="Heading 3 2 2" xfId="749" xr:uid="{00000000-0005-0000-0000-0000B3010000}"/>
    <cellStyle name="Heading 3 2 2 2" xfId="877" xr:uid="{00000000-0005-0000-0000-0000B4010000}"/>
    <cellStyle name="Heading 3 2 2 3" xfId="1184" xr:uid="{00000000-0005-0000-0000-0000B5010000}"/>
    <cellStyle name="Heading 3 2 3" xfId="723" xr:uid="{00000000-0005-0000-0000-0000B6010000}"/>
    <cellStyle name="Heading 3 2 3 2" xfId="856" xr:uid="{00000000-0005-0000-0000-0000B7010000}"/>
    <cellStyle name="Heading 3 2 3 3" xfId="1162" xr:uid="{00000000-0005-0000-0000-0000B8010000}"/>
    <cellStyle name="Heading 3 2 4" xfId="643" xr:uid="{00000000-0005-0000-0000-0000B9010000}"/>
    <cellStyle name="Heading 3 2 5" xfId="997" xr:uid="{00000000-0005-0000-0000-0000BA010000}"/>
    <cellStyle name="Heading 3 3" xfId="220" xr:uid="{00000000-0005-0000-0000-0000BB010000}"/>
    <cellStyle name="Heading 3 3 2" xfId="750" xr:uid="{00000000-0005-0000-0000-0000BC010000}"/>
    <cellStyle name="Heading 3 3 2 2" xfId="878" xr:uid="{00000000-0005-0000-0000-0000BD010000}"/>
    <cellStyle name="Heading 3 3 2 3" xfId="1185" xr:uid="{00000000-0005-0000-0000-0000BE010000}"/>
    <cellStyle name="Heading 3 3 3" xfId="725" xr:uid="{00000000-0005-0000-0000-0000BF010000}"/>
    <cellStyle name="Heading 3 3 3 2" xfId="858" xr:uid="{00000000-0005-0000-0000-0000C0010000}"/>
    <cellStyle name="Heading 3 3 3 3" xfId="1164" xr:uid="{00000000-0005-0000-0000-0000C1010000}"/>
    <cellStyle name="Heading 3 3 4" xfId="644" xr:uid="{00000000-0005-0000-0000-0000C2010000}"/>
    <cellStyle name="Heading 3 3 5" xfId="996" xr:uid="{00000000-0005-0000-0000-0000C3010000}"/>
    <cellStyle name="Heading 3 4" xfId="221" xr:uid="{00000000-0005-0000-0000-0000C4010000}"/>
    <cellStyle name="Heading 3 4 2" xfId="751" xr:uid="{00000000-0005-0000-0000-0000C5010000}"/>
    <cellStyle name="Heading 3 4 2 2" xfId="879" xr:uid="{00000000-0005-0000-0000-0000C6010000}"/>
    <cellStyle name="Heading 3 4 2 3" xfId="1186" xr:uid="{00000000-0005-0000-0000-0000C7010000}"/>
    <cellStyle name="Heading 3 4 3" xfId="724" xr:uid="{00000000-0005-0000-0000-0000C8010000}"/>
    <cellStyle name="Heading 3 4 3 2" xfId="857" xr:uid="{00000000-0005-0000-0000-0000C9010000}"/>
    <cellStyle name="Heading 3 4 3 3" xfId="1163" xr:uid="{00000000-0005-0000-0000-0000CA010000}"/>
    <cellStyle name="Heading 3 4 4" xfId="645" xr:uid="{00000000-0005-0000-0000-0000CB010000}"/>
    <cellStyle name="Heading 3 4 5" xfId="995" xr:uid="{00000000-0005-0000-0000-0000CC010000}"/>
    <cellStyle name="Heading 3 5" xfId="222" xr:uid="{00000000-0005-0000-0000-0000CD010000}"/>
    <cellStyle name="Heading 3 5 2" xfId="752" xr:uid="{00000000-0005-0000-0000-0000CE010000}"/>
    <cellStyle name="Heading 3 5 2 2" xfId="880" xr:uid="{00000000-0005-0000-0000-0000CF010000}"/>
    <cellStyle name="Heading 3 5 2 3" xfId="1187" xr:uid="{00000000-0005-0000-0000-0000D0010000}"/>
    <cellStyle name="Heading 3 5 3" xfId="726" xr:uid="{00000000-0005-0000-0000-0000D1010000}"/>
    <cellStyle name="Heading 3 5 3 2" xfId="859" xr:uid="{00000000-0005-0000-0000-0000D2010000}"/>
    <cellStyle name="Heading 3 5 3 3" xfId="1165" xr:uid="{00000000-0005-0000-0000-0000D3010000}"/>
    <cellStyle name="Heading 3 5 4" xfId="646" xr:uid="{00000000-0005-0000-0000-0000D4010000}"/>
    <cellStyle name="Heading 3 5 5" xfId="994" xr:uid="{00000000-0005-0000-0000-0000D5010000}"/>
    <cellStyle name="Heading 3 6" xfId="223" xr:uid="{00000000-0005-0000-0000-0000D6010000}"/>
    <cellStyle name="Heading 3 6 2" xfId="753" xr:uid="{00000000-0005-0000-0000-0000D7010000}"/>
    <cellStyle name="Heading 3 6 2 2" xfId="881" xr:uid="{00000000-0005-0000-0000-0000D8010000}"/>
    <cellStyle name="Heading 3 6 2 3" xfId="1188" xr:uid="{00000000-0005-0000-0000-0000D9010000}"/>
    <cellStyle name="Heading 3 6 3" xfId="714" xr:uid="{00000000-0005-0000-0000-0000DA010000}"/>
    <cellStyle name="Heading 3 6 3 2" xfId="849" xr:uid="{00000000-0005-0000-0000-0000DB010000}"/>
    <cellStyle name="Heading 3 6 3 3" xfId="1155" xr:uid="{00000000-0005-0000-0000-0000DC010000}"/>
    <cellStyle name="Heading 3 6 4" xfId="647" xr:uid="{00000000-0005-0000-0000-0000DD010000}"/>
    <cellStyle name="Heading 3 6 5" xfId="993" xr:uid="{00000000-0005-0000-0000-0000DE010000}"/>
    <cellStyle name="Heading 4" xfId="550" builtinId="19" customBuiltin="1"/>
    <cellStyle name="Heading 4 2" xfId="224" xr:uid="{00000000-0005-0000-0000-0000E0010000}"/>
    <cellStyle name="Heading 4 3" xfId="225" xr:uid="{00000000-0005-0000-0000-0000E1010000}"/>
    <cellStyle name="Heading 4 4" xfId="226" xr:uid="{00000000-0005-0000-0000-0000E2010000}"/>
    <cellStyle name="Heading 4 5" xfId="227" xr:uid="{00000000-0005-0000-0000-0000E3010000}"/>
    <cellStyle name="Heading 4 6" xfId="228" xr:uid="{00000000-0005-0000-0000-0000E4010000}"/>
    <cellStyle name="HEADING1" xfId="229" xr:uid="{00000000-0005-0000-0000-0000E5010000}"/>
    <cellStyle name="HEADING2" xfId="230" xr:uid="{00000000-0005-0000-0000-0000E6010000}"/>
    <cellStyle name="Hyperlink 10" xfId="231" xr:uid="{00000000-0005-0000-0000-0000E7010000}"/>
    <cellStyle name="Hyperlink 2" xfId="232" xr:uid="{00000000-0005-0000-0000-0000E8010000}"/>
    <cellStyle name="Hyperlink 3" xfId="233" xr:uid="{00000000-0005-0000-0000-0000E9010000}"/>
    <cellStyle name="Hyperlink 4" xfId="234" xr:uid="{00000000-0005-0000-0000-0000EA010000}"/>
    <cellStyle name="Hyperlink 5" xfId="235" xr:uid="{00000000-0005-0000-0000-0000EB010000}"/>
    <cellStyle name="Hyperlink 6" xfId="236" xr:uid="{00000000-0005-0000-0000-0000EC010000}"/>
    <cellStyle name="Hyperlink 7" xfId="237" xr:uid="{00000000-0005-0000-0000-0000ED010000}"/>
    <cellStyle name="Hyperlink 8" xfId="238" xr:uid="{00000000-0005-0000-0000-0000EE010000}"/>
    <cellStyle name="Hyperlink 9" xfId="239" xr:uid="{00000000-0005-0000-0000-0000EF010000}"/>
    <cellStyle name="Input" xfId="554" builtinId="20" customBuiltin="1"/>
    <cellStyle name="Input [yellow]" xfId="240" xr:uid="{00000000-0005-0000-0000-0000F1010000}"/>
    <cellStyle name="Input [yellow] 2" xfId="241" xr:uid="{00000000-0005-0000-0000-0000F2010000}"/>
    <cellStyle name="Input [yellow] 2 2" xfId="762" xr:uid="{00000000-0005-0000-0000-0000F3010000}"/>
    <cellStyle name="Input [yellow] 2 2 2" xfId="1197" xr:uid="{00000000-0005-0000-0000-0000F4010000}"/>
    <cellStyle name="Input [yellow] 2 2 3" xfId="1696" xr:uid="{71CAE612-F358-4FEA-B214-52380059F18A}"/>
    <cellStyle name="Input [yellow] 2 3" xfId="773" xr:uid="{00000000-0005-0000-0000-0000F5010000}"/>
    <cellStyle name="Input [yellow] 2 3 2" xfId="1208" xr:uid="{00000000-0005-0000-0000-0000F6010000}"/>
    <cellStyle name="Input [yellow] 2 3 3" xfId="1707" xr:uid="{E9BFC978-619C-410A-A29A-359D02C3D9B1}"/>
    <cellStyle name="Input [yellow] 2 4" xfId="755" xr:uid="{00000000-0005-0000-0000-0000F7010000}"/>
    <cellStyle name="Input [yellow] 2 4 2" xfId="1190" xr:uid="{00000000-0005-0000-0000-0000F8010000}"/>
    <cellStyle name="Input [yellow] 2 4 3" xfId="1689" xr:uid="{9A7D52AF-24BB-4AF8-AE17-37935A938F55}"/>
    <cellStyle name="Input [yellow] 2 5" xfId="649" xr:uid="{00000000-0005-0000-0000-0000F9010000}"/>
    <cellStyle name="Input [yellow] 2 6" xfId="992" xr:uid="{00000000-0005-0000-0000-0000FA010000}"/>
    <cellStyle name="Input [yellow] 2 7" xfId="1348" xr:uid="{6E765E3A-469F-4821-A642-25F608641E34}"/>
    <cellStyle name="Input [yellow] 3" xfId="761" xr:uid="{00000000-0005-0000-0000-0000FB010000}"/>
    <cellStyle name="Input [yellow] 3 2" xfId="1196" xr:uid="{00000000-0005-0000-0000-0000FC010000}"/>
    <cellStyle name="Input [yellow] 3 3" xfId="1695" xr:uid="{A3089182-BDD6-45B7-88B6-503FAFC82C80}"/>
    <cellStyle name="Input [yellow] 4" xfId="774" xr:uid="{00000000-0005-0000-0000-0000FD010000}"/>
    <cellStyle name="Input [yellow] 4 2" xfId="1209" xr:uid="{00000000-0005-0000-0000-0000FE010000}"/>
    <cellStyle name="Input [yellow] 4 3" xfId="1708" xr:uid="{6313D2F1-DF89-4444-AD34-6C38545FE003}"/>
    <cellStyle name="Input [yellow] 5" xfId="754" xr:uid="{00000000-0005-0000-0000-0000FF010000}"/>
    <cellStyle name="Input [yellow] 5 2" xfId="1189" xr:uid="{00000000-0005-0000-0000-000000020000}"/>
    <cellStyle name="Input [yellow] 5 3" xfId="1688" xr:uid="{1B92E480-A2D4-433B-8DBA-ED9A31E6FAC3}"/>
    <cellStyle name="Input [yellow] 6" xfId="648" xr:uid="{00000000-0005-0000-0000-000001020000}"/>
    <cellStyle name="Input [yellow] 7" xfId="1076" xr:uid="{00000000-0005-0000-0000-000002020000}"/>
    <cellStyle name="Input [yellow] 8" xfId="1347" xr:uid="{F04E6260-E6AD-4183-89D6-A73EC9703C9F}"/>
    <cellStyle name="Input 2" xfId="242" xr:uid="{00000000-0005-0000-0000-000003020000}"/>
    <cellStyle name="Input 2 10" xfId="1354" xr:uid="{CC36C634-756B-4A13-9605-A44EC22A874B}"/>
    <cellStyle name="Input 2 11" xfId="1346" xr:uid="{B4DCF077-7B18-4F9B-BC02-A98265171A4C}"/>
    <cellStyle name="Input 2 12" xfId="1349" xr:uid="{815C1813-2864-4D84-96D8-3AFDDC803AE5}"/>
    <cellStyle name="Input 2 13" xfId="1307" xr:uid="{F4764807-9635-4323-AA42-686D91266B1F}"/>
    <cellStyle name="Input 2 2" xfId="763" xr:uid="{00000000-0005-0000-0000-000004020000}"/>
    <cellStyle name="Input 2 2 2" xfId="887" xr:uid="{00000000-0005-0000-0000-000005020000}"/>
    <cellStyle name="Input 2 2 3" xfId="1082" xr:uid="{00000000-0005-0000-0000-000006020000}"/>
    <cellStyle name="Input 2 2 4" xfId="1198" xr:uid="{00000000-0005-0000-0000-000007020000}"/>
    <cellStyle name="Input 2 2 5" xfId="1482" xr:uid="{5C35D233-5DE9-4A69-B7FC-7158501E2C3E}"/>
    <cellStyle name="Input 2 2 6" xfId="1591" xr:uid="{604C5632-8068-49CC-AD7E-5C368CB51358}"/>
    <cellStyle name="Input 2 2 7" xfId="1697" xr:uid="{8C637EF9-196C-486A-B1E0-D24B03179FAF}"/>
    <cellStyle name="Input 2 2 8" xfId="1800" xr:uid="{CA58961B-B2B5-4758-A58D-F467CCA978FA}"/>
    <cellStyle name="Input 2 3" xfId="772" xr:uid="{00000000-0005-0000-0000-000008020000}"/>
    <cellStyle name="Input 2 3 2" xfId="896" xr:uid="{00000000-0005-0000-0000-000009020000}"/>
    <cellStyle name="Input 2 3 3" xfId="1091" xr:uid="{00000000-0005-0000-0000-00000A020000}"/>
    <cellStyle name="Input 2 3 4" xfId="1207" xr:uid="{00000000-0005-0000-0000-00000B020000}"/>
    <cellStyle name="Input 2 3 5" xfId="1491" xr:uid="{860B9243-EE8E-4557-8FCE-999B98161939}"/>
    <cellStyle name="Input 2 3 6" xfId="1600" xr:uid="{0FD8DEE0-B977-4515-950C-62A3A10F8097}"/>
    <cellStyle name="Input 2 3 7" xfId="1706" xr:uid="{AA3745BE-2C90-46B6-A002-06E5464A34BA}"/>
    <cellStyle name="Input 2 3 8" xfId="1809" xr:uid="{03324E40-24C7-411B-8579-9FCB0142EB41}"/>
    <cellStyle name="Input 2 4" xfId="756" xr:uid="{00000000-0005-0000-0000-00000C020000}"/>
    <cellStyle name="Input 2 4 2" xfId="882" xr:uid="{00000000-0005-0000-0000-00000D020000}"/>
    <cellStyle name="Input 2 4 3" xfId="1077" xr:uid="{00000000-0005-0000-0000-00000E020000}"/>
    <cellStyle name="Input 2 4 4" xfId="1191" xr:uid="{00000000-0005-0000-0000-00000F020000}"/>
    <cellStyle name="Input 2 4 5" xfId="1477" xr:uid="{74B3033B-7895-4904-86D4-8AFA56AF7635}"/>
    <cellStyle name="Input 2 4 6" xfId="1586" xr:uid="{0EB600CE-8CAD-4354-922D-4C61D9622490}"/>
    <cellStyle name="Input 2 4 7" xfId="1690" xr:uid="{FE4BE6F5-9B6C-4B53-8D7B-2C4290D1EC5F}"/>
    <cellStyle name="Input 2 4 8" xfId="1795" xr:uid="{B71C162F-B876-456A-86C8-D685EC33F138}"/>
    <cellStyle name="Input 2 5" xfId="743" xr:uid="{00000000-0005-0000-0000-000010020000}"/>
    <cellStyle name="Input 2 5 2" xfId="871" xr:uid="{00000000-0005-0000-0000-000011020000}"/>
    <cellStyle name="Input 2 5 3" xfId="1069" xr:uid="{00000000-0005-0000-0000-000012020000}"/>
    <cellStyle name="Input 2 5 4" xfId="1178" xr:uid="{00000000-0005-0000-0000-000013020000}"/>
    <cellStyle name="Input 2 5 5" xfId="1470" xr:uid="{7F82357A-9DE8-445D-A3DF-470EC321A2D9}"/>
    <cellStyle name="Input 2 5 6" xfId="1580" xr:uid="{359221FE-6673-4576-8052-4610D41509D3}"/>
    <cellStyle name="Input 2 5 7" xfId="1681" xr:uid="{7023814C-7F43-43A4-9571-DF844336E44D}"/>
    <cellStyle name="Input 2 5 8" xfId="1790" xr:uid="{0AF4DEDA-33A9-497D-BE37-359F4C1526F6}"/>
    <cellStyle name="Input 2 6" xfId="650" xr:uid="{00000000-0005-0000-0000-000014020000}"/>
    <cellStyle name="Input 2 7" xfId="641" xr:uid="{00000000-0005-0000-0000-000015020000}"/>
    <cellStyle name="Input 2 8" xfId="998" xr:uid="{00000000-0005-0000-0000-000016020000}"/>
    <cellStyle name="Input 2 9" xfId="1056" xr:uid="{00000000-0005-0000-0000-000017020000}"/>
    <cellStyle name="Input 3" xfId="243" xr:uid="{00000000-0005-0000-0000-000018020000}"/>
    <cellStyle name="Input 3 10" xfId="1355" xr:uid="{7CBA9489-3C8C-4C23-A5E6-8C796142B983}"/>
    <cellStyle name="Input 3 11" xfId="1455" xr:uid="{BBA18FF7-746E-4C41-9D09-AAA4198985BC}"/>
    <cellStyle name="Input 3 12" xfId="1350" xr:uid="{F2ACB23D-A445-40FB-8692-6CEA373133D9}"/>
    <cellStyle name="Input 3 13" xfId="1661" xr:uid="{C3593D66-8C90-4FEE-9823-69D9D390D0C4}"/>
    <cellStyle name="Input 3 2" xfId="764" xr:uid="{00000000-0005-0000-0000-000019020000}"/>
    <cellStyle name="Input 3 2 2" xfId="888" xr:uid="{00000000-0005-0000-0000-00001A020000}"/>
    <cellStyle name="Input 3 2 3" xfId="1083" xr:uid="{00000000-0005-0000-0000-00001B020000}"/>
    <cellStyle name="Input 3 2 4" xfId="1199" xr:uid="{00000000-0005-0000-0000-00001C020000}"/>
    <cellStyle name="Input 3 2 5" xfId="1483" xr:uid="{E367ACDD-9C4A-429C-A29A-78A060CF682C}"/>
    <cellStyle name="Input 3 2 6" xfId="1592" xr:uid="{C744A36D-ABCD-4F56-A2EF-CBC24466E342}"/>
    <cellStyle name="Input 3 2 7" xfId="1698" xr:uid="{57A93910-0A2F-4437-9FBF-26834B72005C}"/>
    <cellStyle name="Input 3 2 8" xfId="1801" xr:uid="{6614B205-735B-4CEE-B204-EAF78AA49068}"/>
    <cellStyle name="Input 3 3" xfId="771" xr:uid="{00000000-0005-0000-0000-00001D020000}"/>
    <cellStyle name="Input 3 3 2" xfId="895" xr:uid="{00000000-0005-0000-0000-00001E020000}"/>
    <cellStyle name="Input 3 3 3" xfId="1090" xr:uid="{00000000-0005-0000-0000-00001F020000}"/>
    <cellStyle name="Input 3 3 4" xfId="1206" xr:uid="{00000000-0005-0000-0000-000020020000}"/>
    <cellStyle name="Input 3 3 5" xfId="1490" xr:uid="{605B4ED0-55C4-4F31-BF02-D2CAE148A7F5}"/>
    <cellStyle name="Input 3 3 6" xfId="1599" xr:uid="{DB2B6EE0-5364-416A-A537-6551BAB8E9ED}"/>
    <cellStyle name="Input 3 3 7" xfId="1705" xr:uid="{E9511D4F-BBD3-4812-B92A-FC3F574518A5}"/>
    <cellStyle name="Input 3 3 8" xfId="1808" xr:uid="{A80B98E2-BE12-432C-A54E-3E74BC66EFE7}"/>
    <cellStyle name="Input 3 4" xfId="757" xr:uid="{00000000-0005-0000-0000-000021020000}"/>
    <cellStyle name="Input 3 4 2" xfId="883" xr:uid="{00000000-0005-0000-0000-000022020000}"/>
    <cellStyle name="Input 3 4 3" xfId="1078" xr:uid="{00000000-0005-0000-0000-000023020000}"/>
    <cellStyle name="Input 3 4 4" xfId="1192" xr:uid="{00000000-0005-0000-0000-000024020000}"/>
    <cellStyle name="Input 3 4 5" xfId="1478" xr:uid="{A90BB493-000E-4F41-AB0E-AAA7E270E85C}"/>
    <cellStyle name="Input 3 4 6" xfId="1587" xr:uid="{027B153B-4BE6-494C-8A3F-92F7D6E4E508}"/>
    <cellStyle name="Input 3 4 7" xfId="1691" xr:uid="{8214BA6F-E905-48EA-8792-13590D09B3D9}"/>
    <cellStyle name="Input 3 4 8" xfId="1796" xr:uid="{EEF9AE1E-8A6A-4C57-B516-BE8B72338575}"/>
    <cellStyle name="Input 3 5" xfId="744" xr:uid="{00000000-0005-0000-0000-000025020000}"/>
    <cellStyle name="Input 3 5 2" xfId="872" xr:uid="{00000000-0005-0000-0000-000026020000}"/>
    <cellStyle name="Input 3 5 3" xfId="1070" xr:uid="{00000000-0005-0000-0000-000027020000}"/>
    <cellStyle name="Input 3 5 4" xfId="1179" xr:uid="{00000000-0005-0000-0000-000028020000}"/>
    <cellStyle name="Input 3 5 5" xfId="1471" xr:uid="{CC205BFA-5FDB-4BB4-8BFE-C66E07B2569F}"/>
    <cellStyle name="Input 3 5 6" xfId="1581" xr:uid="{6AF85DC2-C0FC-4357-B934-F1EBD3F1C1BB}"/>
    <cellStyle name="Input 3 5 7" xfId="1682" xr:uid="{3787F39A-58B0-4D08-93C0-E517CD23E433}"/>
    <cellStyle name="Input 3 5 8" xfId="1791" xr:uid="{9A3C9447-A353-4D9C-B34A-9B19C6C51E8E}"/>
    <cellStyle name="Input 3 6" xfId="651" xr:uid="{00000000-0005-0000-0000-000029020000}"/>
    <cellStyle name="Input 3 7" xfId="706" xr:uid="{00000000-0005-0000-0000-00002A020000}"/>
    <cellStyle name="Input 3 8" xfId="999" xr:uid="{00000000-0005-0000-0000-00002B020000}"/>
    <cellStyle name="Input 3 9" xfId="1075" xr:uid="{00000000-0005-0000-0000-00002C020000}"/>
    <cellStyle name="Input 4" xfId="244" xr:uid="{00000000-0005-0000-0000-00002D020000}"/>
    <cellStyle name="Input 4 10" xfId="1356" xr:uid="{A03D2466-A7B7-4E1A-BB2A-147AF92FB903}"/>
    <cellStyle name="Input 4 11" xfId="1476" xr:uid="{928495C2-ED56-418E-9CF5-F8CADAD0B259}"/>
    <cellStyle name="Input 4 12" xfId="1351" xr:uid="{47892E9C-C18F-45FC-B48E-F5E169241670}"/>
    <cellStyle name="Input 4 13" xfId="1687" xr:uid="{A85421A9-38C6-419D-A2F0-A5261FD0CB52}"/>
    <cellStyle name="Input 4 2" xfId="765" xr:uid="{00000000-0005-0000-0000-00002E020000}"/>
    <cellStyle name="Input 4 2 2" xfId="889" xr:uid="{00000000-0005-0000-0000-00002F020000}"/>
    <cellStyle name="Input 4 2 3" xfId="1084" xr:uid="{00000000-0005-0000-0000-000030020000}"/>
    <cellStyle name="Input 4 2 4" xfId="1200" xr:uid="{00000000-0005-0000-0000-000031020000}"/>
    <cellStyle name="Input 4 2 5" xfId="1484" xr:uid="{6309EA17-7020-4665-8AE3-D8E692B5DADA}"/>
    <cellStyle name="Input 4 2 6" xfId="1593" xr:uid="{CF2627D2-D584-44E9-A166-6D78681E5651}"/>
    <cellStyle name="Input 4 2 7" xfId="1699" xr:uid="{62181B8F-F4FB-4BB5-8D4C-8260694CB72B}"/>
    <cellStyle name="Input 4 2 8" xfId="1802" xr:uid="{A94BB027-BE89-4133-90F3-67853060A230}"/>
    <cellStyle name="Input 4 3" xfId="770" xr:uid="{00000000-0005-0000-0000-000032020000}"/>
    <cellStyle name="Input 4 3 2" xfId="894" xr:uid="{00000000-0005-0000-0000-000033020000}"/>
    <cellStyle name="Input 4 3 3" xfId="1089" xr:uid="{00000000-0005-0000-0000-000034020000}"/>
    <cellStyle name="Input 4 3 4" xfId="1205" xr:uid="{00000000-0005-0000-0000-000035020000}"/>
    <cellStyle name="Input 4 3 5" xfId="1489" xr:uid="{BC03ECD6-E16E-495C-B49F-1D4B79B3BE98}"/>
    <cellStyle name="Input 4 3 6" xfId="1598" xr:uid="{7A184786-B20C-42C2-882C-0A34839E90EC}"/>
    <cellStyle name="Input 4 3 7" xfId="1704" xr:uid="{5359CD03-DCB2-49C0-ABAC-A546A62943A9}"/>
    <cellStyle name="Input 4 3 8" xfId="1807" xr:uid="{3A8EDF1D-F095-4DCB-8ADF-E650AEECEA60}"/>
    <cellStyle name="Input 4 4" xfId="758" xr:uid="{00000000-0005-0000-0000-000036020000}"/>
    <cellStyle name="Input 4 4 2" xfId="884" xr:uid="{00000000-0005-0000-0000-000037020000}"/>
    <cellStyle name="Input 4 4 3" xfId="1079" xr:uid="{00000000-0005-0000-0000-000038020000}"/>
    <cellStyle name="Input 4 4 4" xfId="1193" xr:uid="{00000000-0005-0000-0000-000039020000}"/>
    <cellStyle name="Input 4 4 5" xfId="1479" xr:uid="{E4D14680-6399-49CF-B90F-138670B4D5B1}"/>
    <cellStyle name="Input 4 4 6" xfId="1588" xr:uid="{41389B8D-A327-4648-B65E-DBDAB1EBDD74}"/>
    <cellStyle name="Input 4 4 7" xfId="1692" xr:uid="{4FA5A82F-4FE5-4EC2-BECC-3A5809B840ED}"/>
    <cellStyle name="Input 4 4 8" xfId="1797" xr:uid="{5BAC5A4F-D988-4FF2-B06C-DC3D7C933FCD}"/>
    <cellStyle name="Input 4 5" xfId="746" xr:uid="{00000000-0005-0000-0000-00003A020000}"/>
    <cellStyle name="Input 4 5 2" xfId="874" xr:uid="{00000000-0005-0000-0000-00003B020000}"/>
    <cellStyle name="Input 4 5 3" xfId="1071" xr:uid="{00000000-0005-0000-0000-00003C020000}"/>
    <cellStyle name="Input 4 5 4" xfId="1181" xr:uid="{00000000-0005-0000-0000-00003D020000}"/>
    <cellStyle name="Input 4 5 5" xfId="1473" xr:uid="{BE78ADAC-A789-4B63-BAB4-B61A7C8E7976}"/>
    <cellStyle name="Input 4 5 6" xfId="1583" xr:uid="{2CA8EC68-66EC-4E56-A2C9-E9FAF1671FEB}"/>
    <cellStyle name="Input 4 5 7" xfId="1684" xr:uid="{E278C668-2960-439D-B652-A55C55D9F4CA}"/>
    <cellStyle name="Input 4 5 8" xfId="1792" xr:uid="{A5B70E7E-DD8E-442E-97B3-15CB9E04E2C3}"/>
    <cellStyle name="Input 4 6" xfId="652" xr:uid="{00000000-0005-0000-0000-00003E020000}"/>
    <cellStyle name="Input 4 7" xfId="640" xr:uid="{00000000-0005-0000-0000-00003F020000}"/>
    <cellStyle name="Input 4 8" xfId="1000" xr:uid="{00000000-0005-0000-0000-000040020000}"/>
    <cellStyle name="Input 4 9" xfId="991" xr:uid="{00000000-0005-0000-0000-000041020000}"/>
    <cellStyle name="Input 5" xfId="245" xr:uid="{00000000-0005-0000-0000-000042020000}"/>
    <cellStyle name="Input 5 10" xfId="1357" xr:uid="{632ACDE7-8CA1-41C8-898E-529E445282F3}"/>
    <cellStyle name="Input 5 11" xfId="1345" xr:uid="{D7FC1F6B-EE4F-4249-92C8-9FFB9A8AF1C4}"/>
    <cellStyle name="Input 5 12" xfId="1352" xr:uid="{2EB882E0-EE7D-4709-801F-8B22DD7B6222}"/>
    <cellStyle name="Input 5 13" xfId="1344" xr:uid="{1CF7E958-1132-4B10-8C09-C64C37268EB9}"/>
    <cellStyle name="Input 5 2" xfId="766" xr:uid="{00000000-0005-0000-0000-000043020000}"/>
    <cellStyle name="Input 5 2 2" xfId="890" xr:uid="{00000000-0005-0000-0000-000044020000}"/>
    <cellStyle name="Input 5 2 3" xfId="1085" xr:uid="{00000000-0005-0000-0000-000045020000}"/>
    <cellStyle name="Input 5 2 4" xfId="1201" xr:uid="{00000000-0005-0000-0000-000046020000}"/>
    <cellStyle name="Input 5 2 5" xfId="1485" xr:uid="{CA45EEB0-D215-4704-B369-B2104D275661}"/>
    <cellStyle name="Input 5 2 6" xfId="1594" xr:uid="{EF60EF15-183C-4D69-9047-7D9D22BB210A}"/>
    <cellStyle name="Input 5 2 7" xfId="1700" xr:uid="{54A4C129-638B-4B50-8DEC-9B7A3C6959A1}"/>
    <cellStyle name="Input 5 2 8" xfId="1803" xr:uid="{D4526A3F-4F09-46F2-ADC8-C82F5B2F0BEF}"/>
    <cellStyle name="Input 5 3" xfId="769" xr:uid="{00000000-0005-0000-0000-000047020000}"/>
    <cellStyle name="Input 5 3 2" xfId="893" xr:uid="{00000000-0005-0000-0000-000048020000}"/>
    <cellStyle name="Input 5 3 3" xfId="1088" xr:uid="{00000000-0005-0000-0000-000049020000}"/>
    <cellStyle name="Input 5 3 4" xfId="1204" xr:uid="{00000000-0005-0000-0000-00004A020000}"/>
    <cellStyle name="Input 5 3 5" xfId="1488" xr:uid="{4D10541D-9DE8-4D4A-AD8D-D017C153581B}"/>
    <cellStyle name="Input 5 3 6" xfId="1597" xr:uid="{CC4A10C1-7246-44D9-B63D-769DA8848BD6}"/>
    <cellStyle name="Input 5 3 7" xfId="1703" xr:uid="{D3175EAE-4BA5-4FAA-AFD4-14B436E0091F}"/>
    <cellStyle name="Input 5 3 8" xfId="1806" xr:uid="{2DC6BEBC-C57E-4237-A4F3-E63BEDD628E7}"/>
    <cellStyle name="Input 5 4" xfId="759" xr:uid="{00000000-0005-0000-0000-00004B020000}"/>
    <cellStyle name="Input 5 4 2" xfId="885" xr:uid="{00000000-0005-0000-0000-00004C020000}"/>
    <cellStyle name="Input 5 4 3" xfId="1080" xr:uid="{00000000-0005-0000-0000-00004D020000}"/>
    <cellStyle name="Input 5 4 4" xfId="1194" xr:uid="{00000000-0005-0000-0000-00004E020000}"/>
    <cellStyle name="Input 5 4 5" xfId="1480" xr:uid="{C667C1A8-5540-4207-A1BB-20970E2F97D2}"/>
    <cellStyle name="Input 5 4 6" xfId="1589" xr:uid="{9D9F7922-116D-4096-B18A-A4F6E5D6372F}"/>
    <cellStyle name="Input 5 4 7" xfId="1693" xr:uid="{2F9464B9-BA19-4480-B6D4-CA25034DD852}"/>
    <cellStyle name="Input 5 4 8" xfId="1798" xr:uid="{7AEC06CF-D99E-4668-8CEB-0F1D0713D4E7}"/>
    <cellStyle name="Input 5 5" xfId="747" xr:uid="{00000000-0005-0000-0000-00004F020000}"/>
    <cellStyle name="Input 5 5 2" xfId="875" xr:uid="{00000000-0005-0000-0000-000050020000}"/>
    <cellStyle name="Input 5 5 3" xfId="1072" xr:uid="{00000000-0005-0000-0000-000051020000}"/>
    <cellStyle name="Input 5 5 4" xfId="1182" xr:uid="{00000000-0005-0000-0000-000052020000}"/>
    <cellStyle name="Input 5 5 5" xfId="1474" xr:uid="{E9E23FFF-A861-4D6A-8F4D-BF29F9C7EF24}"/>
    <cellStyle name="Input 5 5 6" xfId="1584" xr:uid="{B65BC4F5-82A7-4702-8102-D3680F3FCB3A}"/>
    <cellStyle name="Input 5 5 7" xfId="1685" xr:uid="{B5C1E107-B8F5-4B04-B604-1A109AEE1AFF}"/>
    <cellStyle name="Input 5 5 8" xfId="1793" xr:uid="{980D107C-A759-4EB2-AD96-15A03DAD5745}"/>
    <cellStyle name="Input 5 6" xfId="653" xr:uid="{00000000-0005-0000-0000-000053020000}"/>
    <cellStyle name="Input 5 7" xfId="639" xr:uid="{00000000-0005-0000-0000-000054020000}"/>
    <cellStyle name="Input 5 8" xfId="1001" xr:uid="{00000000-0005-0000-0000-000055020000}"/>
    <cellStyle name="Input 5 9" xfId="1057" xr:uid="{00000000-0005-0000-0000-000056020000}"/>
    <cellStyle name="Input 6" xfId="246" xr:uid="{00000000-0005-0000-0000-000057020000}"/>
    <cellStyle name="Input 6 10" xfId="1358" xr:uid="{9723BD62-B07E-4552-BCB4-E8FD46B1891D}"/>
    <cellStyle name="Input 6 11" xfId="1456" xr:uid="{178F1FF1-4B34-43C9-89F1-B475957A805D}"/>
    <cellStyle name="Input 6 12" xfId="1353" xr:uid="{1B8F8FD0-B8E6-4BA0-BEA0-085D730CFF32}"/>
    <cellStyle name="Input 6 13" xfId="1668" xr:uid="{9A2B529F-812F-40B9-BC40-3A5C33068998}"/>
    <cellStyle name="Input 6 2" xfId="767" xr:uid="{00000000-0005-0000-0000-000058020000}"/>
    <cellStyle name="Input 6 2 2" xfId="891" xr:uid="{00000000-0005-0000-0000-000059020000}"/>
    <cellStyle name="Input 6 2 3" xfId="1086" xr:uid="{00000000-0005-0000-0000-00005A020000}"/>
    <cellStyle name="Input 6 2 4" xfId="1202" xr:uid="{00000000-0005-0000-0000-00005B020000}"/>
    <cellStyle name="Input 6 2 5" xfId="1486" xr:uid="{FE9656F1-1B07-4139-B5D2-25CB4B248E37}"/>
    <cellStyle name="Input 6 2 6" xfId="1595" xr:uid="{5E566FDA-B4E3-4EB4-A530-26DE174AF6D6}"/>
    <cellStyle name="Input 6 2 7" xfId="1701" xr:uid="{9229809B-30B9-4BFC-A839-852210BFA62A}"/>
    <cellStyle name="Input 6 2 8" xfId="1804" xr:uid="{738D3EE9-5491-43F7-B5E8-AADB2528797E}"/>
    <cellStyle name="Input 6 3" xfId="768" xr:uid="{00000000-0005-0000-0000-00005C020000}"/>
    <cellStyle name="Input 6 3 2" xfId="892" xr:uid="{00000000-0005-0000-0000-00005D020000}"/>
    <cellStyle name="Input 6 3 3" xfId="1087" xr:uid="{00000000-0005-0000-0000-00005E020000}"/>
    <cellStyle name="Input 6 3 4" xfId="1203" xr:uid="{00000000-0005-0000-0000-00005F020000}"/>
    <cellStyle name="Input 6 3 5" xfId="1487" xr:uid="{8B98C715-5B4B-435A-8024-842E69D5257D}"/>
    <cellStyle name="Input 6 3 6" xfId="1596" xr:uid="{0144E76D-E2D5-440C-A023-FEC38F31473E}"/>
    <cellStyle name="Input 6 3 7" xfId="1702" xr:uid="{5C8FD6C6-584B-45C3-99A8-7432B5B04E0F}"/>
    <cellStyle name="Input 6 3 8" xfId="1805" xr:uid="{AF3FB707-FDD0-4DBD-A930-99CA5B5FDA4A}"/>
    <cellStyle name="Input 6 4" xfId="760" xr:uid="{00000000-0005-0000-0000-000060020000}"/>
    <cellStyle name="Input 6 4 2" xfId="886" xr:uid="{00000000-0005-0000-0000-000061020000}"/>
    <cellStyle name="Input 6 4 3" xfId="1081" xr:uid="{00000000-0005-0000-0000-000062020000}"/>
    <cellStyle name="Input 6 4 4" xfId="1195" xr:uid="{00000000-0005-0000-0000-000063020000}"/>
    <cellStyle name="Input 6 4 5" xfId="1481" xr:uid="{80BF7F50-373A-44F0-AE9F-D2F014F3B989}"/>
    <cellStyle name="Input 6 4 6" xfId="1590" xr:uid="{654DB376-8362-43A7-BABB-98FE0158C9D4}"/>
    <cellStyle name="Input 6 4 7" xfId="1694" xr:uid="{AF10D0AE-D33D-4F16-B2DE-A594FD276B12}"/>
    <cellStyle name="Input 6 4 8" xfId="1799" xr:uid="{D42B44CC-35C3-4ABF-98CB-3F69DF830F9B}"/>
    <cellStyle name="Input 6 5" xfId="748" xr:uid="{00000000-0005-0000-0000-000064020000}"/>
    <cellStyle name="Input 6 5 2" xfId="876" xr:uid="{00000000-0005-0000-0000-000065020000}"/>
    <cellStyle name="Input 6 5 3" xfId="1073" xr:uid="{00000000-0005-0000-0000-000066020000}"/>
    <cellStyle name="Input 6 5 4" xfId="1183" xr:uid="{00000000-0005-0000-0000-000067020000}"/>
    <cellStyle name="Input 6 5 5" xfId="1475" xr:uid="{B748D5DC-B0DE-42B2-AEC1-877DBAC10499}"/>
    <cellStyle name="Input 6 5 6" xfId="1585" xr:uid="{C02028FB-F845-46F3-AE88-19FBBCCD1980}"/>
    <cellStyle name="Input 6 5 7" xfId="1686" xr:uid="{369F845C-2D36-4D03-9E14-E3521EC88F0C}"/>
    <cellStyle name="Input 6 5 8" xfId="1794" xr:uid="{2173DBCC-E851-447C-BC08-6C8DC0CE8ACE}"/>
    <cellStyle name="Input 6 6" xfId="654" xr:uid="{00000000-0005-0000-0000-000068020000}"/>
    <cellStyle name="Input 6 7" xfId="595" xr:uid="{00000000-0005-0000-0000-000069020000}"/>
    <cellStyle name="Input 6 8" xfId="1002" xr:uid="{00000000-0005-0000-0000-00006A020000}"/>
    <cellStyle name="Input 6 9" xfId="1074" xr:uid="{00000000-0005-0000-0000-00006B020000}"/>
    <cellStyle name="Link Currency (0)" xfId="247" xr:uid="{00000000-0005-0000-0000-00006C020000}"/>
    <cellStyle name="Link Currency (2)" xfId="248" xr:uid="{00000000-0005-0000-0000-00006D020000}"/>
    <cellStyle name="Link Units (0)" xfId="249" xr:uid="{00000000-0005-0000-0000-00006E020000}"/>
    <cellStyle name="Link Units (1)" xfId="250" xr:uid="{00000000-0005-0000-0000-00006F020000}"/>
    <cellStyle name="Link Units (2)" xfId="251" xr:uid="{00000000-0005-0000-0000-000070020000}"/>
    <cellStyle name="Linked Cell" xfId="557" builtinId="24" customBuiltin="1"/>
    <cellStyle name="Linked Cell 2" xfId="252" xr:uid="{00000000-0005-0000-0000-000072020000}"/>
    <cellStyle name="Linked Cell 3" xfId="253" xr:uid="{00000000-0005-0000-0000-000073020000}"/>
    <cellStyle name="Linked Cell 4" xfId="254" xr:uid="{00000000-0005-0000-0000-000074020000}"/>
    <cellStyle name="Linked Cell 5" xfId="255" xr:uid="{00000000-0005-0000-0000-000075020000}"/>
    <cellStyle name="Linked Cell 6" xfId="256" xr:uid="{00000000-0005-0000-0000-000076020000}"/>
    <cellStyle name="Neutral" xfId="553" builtinId="28" customBuiltin="1"/>
    <cellStyle name="Neutral 2" xfId="257" xr:uid="{00000000-0005-0000-0000-000078020000}"/>
    <cellStyle name="Neutral 3" xfId="258" xr:uid="{00000000-0005-0000-0000-000079020000}"/>
    <cellStyle name="Neutral 4" xfId="259" xr:uid="{00000000-0005-0000-0000-00007A020000}"/>
    <cellStyle name="Neutral 5" xfId="260" xr:uid="{00000000-0005-0000-0000-00007B020000}"/>
    <cellStyle name="Neutral 6" xfId="261" xr:uid="{00000000-0005-0000-0000-00007C020000}"/>
    <cellStyle name="No pattern" xfId="262" xr:uid="{00000000-0005-0000-0000-00007D020000}"/>
    <cellStyle name="No pattern 2" xfId="263" xr:uid="{00000000-0005-0000-0000-00007E020000}"/>
    <cellStyle name="No pattern 3" xfId="264" xr:uid="{00000000-0005-0000-0000-00007F020000}"/>
    <cellStyle name="No pattern 3 10" xfId="265" xr:uid="{00000000-0005-0000-0000-000080020000}"/>
    <cellStyle name="No pattern 3 2" xfId="266" xr:uid="{00000000-0005-0000-0000-000081020000}"/>
    <cellStyle name="No pattern 3 3" xfId="267" xr:uid="{00000000-0005-0000-0000-000082020000}"/>
    <cellStyle name="No pattern 3 4" xfId="268" xr:uid="{00000000-0005-0000-0000-000083020000}"/>
    <cellStyle name="No pattern 3 5" xfId="269" xr:uid="{00000000-0005-0000-0000-000084020000}"/>
    <cellStyle name="No pattern 3 6" xfId="270" xr:uid="{00000000-0005-0000-0000-000085020000}"/>
    <cellStyle name="No pattern 3 7" xfId="271" xr:uid="{00000000-0005-0000-0000-000086020000}"/>
    <cellStyle name="No pattern 3 8" xfId="272" xr:uid="{00000000-0005-0000-0000-000087020000}"/>
    <cellStyle name="No pattern 3 9" xfId="273" xr:uid="{00000000-0005-0000-0000-000088020000}"/>
    <cellStyle name="No pattern 3_PN-Rezone Checking 21Jul" xfId="274" xr:uid="{00000000-0005-0000-0000-000089020000}"/>
    <cellStyle name="No pattern 4" xfId="275" xr:uid="{00000000-0005-0000-0000-00008A020000}"/>
    <cellStyle name="No pattern 5" xfId="276" xr:uid="{00000000-0005-0000-0000-00008B020000}"/>
    <cellStyle name="No pattern 6" xfId="277" xr:uid="{00000000-0005-0000-0000-00008C020000}"/>
    <cellStyle name="No pattern 7" xfId="278" xr:uid="{00000000-0005-0000-0000-00008D020000}"/>
    <cellStyle name="No pattern 8" xfId="279" xr:uid="{00000000-0005-0000-0000-00008E020000}"/>
    <cellStyle name="No pattern_~0052321" xfId="280" xr:uid="{00000000-0005-0000-0000-00008F020000}"/>
    <cellStyle name="Norm੎੎" xfId="281" xr:uid="{00000000-0005-0000-0000-000090020000}"/>
    <cellStyle name="Normal" xfId="0" builtinId="0"/>
    <cellStyle name="Normal - Style1" xfId="282" xr:uid="{00000000-0005-0000-0000-000092020000}"/>
    <cellStyle name="Normal 10" xfId="283" xr:uid="{00000000-0005-0000-0000-000093020000}"/>
    <cellStyle name="Normal 11" xfId="284" xr:uid="{00000000-0005-0000-0000-000094020000}"/>
    <cellStyle name="Normal 12" xfId="285" xr:uid="{00000000-0005-0000-0000-000095020000}"/>
    <cellStyle name="Normal 13" xfId="286" xr:uid="{00000000-0005-0000-0000-000096020000}"/>
    <cellStyle name="Normal 14" xfId="287" xr:uid="{00000000-0005-0000-0000-000097020000}"/>
    <cellStyle name="Normal 15" xfId="446" xr:uid="{00000000-0005-0000-0000-000098020000}"/>
    <cellStyle name="Normal 15 2" xfId="475" xr:uid="{00000000-0005-0000-0000-000099020000}"/>
    <cellStyle name="Normal 16" xfId="288" xr:uid="{00000000-0005-0000-0000-00009A020000}"/>
    <cellStyle name="Normal 17" xfId="445" xr:uid="{00000000-0005-0000-0000-00009B020000}"/>
    <cellStyle name="Normal 17 2" xfId="474" xr:uid="{00000000-0005-0000-0000-00009C020000}"/>
    <cellStyle name="Normal 17 2 2" xfId="699" xr:uid="{00000000-0005-0000-0000-00009D020000}"/>
    <cellStyle name="Normal 17 2 3" xfId="1033" xr:uid="{00000000-0005-0000-0000-00009E020000}"/>
    <cellStyle name="Normal 17 2 4" xfId="1415" xr:uid="{258FDEE8-83CE-477B-86F8-3949B6DF237C}"/>
    <cellStyle name="Normal 17 3" xfId="688" xr:uid="{00000000-0005-0000-0000-00009F020000}"/>
    <cellStyle name="Normal 17 4" xfId="1025" xr:uid="{00000000-0005-0000-0000-0000A0020000}"/>
    <cellStyle name="Normal 17 5" xfId="1401" xr:uid="{573D0E85-C6D0-422A-86D8-895FFEEFD38E}"/>
    <cellStyle name="Normal 18" xfId="451" xr:uid="{00000000-0005-0000-0000-0000A1020000}"/>
    <cellStyle name="Normal 18 2" xfId="477" xr:uid="{00000000-0005-0000-0000-0000A2020000}"/>
    <cellStyle name="Normal 19" xfId="450" xr:uid="{00000000-0005-0000-0000-0000A3020000}"/>
    <cellStyle name="Normal 19 2" xfId="476" xr:uid="{00000000-0005-0000-0000-0000A4020000}"/>
    <cellStyle name="Normal 19 2 2" xfId="700" xr:uid="{00000000-0005-0000-0000-0000A5020000}"/>
    <cellStyle name="Normal 19 2 3" xfId="1034" xr:uid="{00000000-0005-0000-0000-0000A6020000}"/>
    <cellStyle name="Normal 19 2 4" xfId="1416" xr:uid="{11EE540A-9AED-4B39-BA63-B2C548FA626C}"/>
    <cellStyle name="Normal 19 3" xfId="689" xr:uid="{00000000-0005-0000-0000-0000A7020000}"/>
    <cellStyle name="Normal 19 4" xfId="1026" xr:uid="{00000000-0005-0000-0000-0000A8020000}"/>
    <cellStyle name="Normal 19 5" xfId="1403" xr:uid="{26894811-78B2-46CE-9FE8-004B3D3690FF}"/>
    <cellStyle name="Normal 2" xfId="289" xr:uid="{00000000-0005-0000-0000-0000A9020000}"/>
    <cellStyle name="Normal 2 10" xfId="1869" xr:uid="{A2E771AE-7650-4322-A04B-494915090BB3}"/>
    <cellStyle name="Normal 2 2" xfId="290" xr:uid="{00000000-0005-0000-0000-0000AA020000}"/>
    <cellStyle name="Normal 2 2 2" xfId="661" xr:uid="{00000000-0005-0000-0000-0000AB020000}"/>
    <cellStyle name="Normal 2 2 3" xfId="598" xr:uid="{00000000-0005-0000-0000-0000AC020000}"/>
    <cellStyle name="Normal 2 2 4" xfId="1870" xr:uid="{95871FD8-1A0E-465A-B8BE-405B10BA9F67}"/>
    <cellStyle name="Normal 2 3" xfId="291" xr:uid="{00000000-0005-0000-0000-0000AD020000}"/>
    <cellStyle name="Normal 2 4" xfId="292" xr:uid="{00000000-0005-0000-0000-0000AE020000}"/>
    <cellStyle name="Normal 2 5" xfId="293" xr:uid="{00000000-0005-0000-0000-0000AF020000}"/>
    <cellStyle name="Normal 2 6" xfId="294" xr:uid="{00000000-0005-0000-0000-0000B0020000}"/>
    <cellStyle name="Normal 2 7" xfId="295" xr:uid="{00000000-0005-0000-0000-0000B1020000}"/>
    <cellStyle name="Normal 2 8" xfId="296" xr:uid="{00000000-0005-0000-0000-0000B2020000}"/>
    <cellStyle name="Normal 2 9" xfId="589" xr:uid="{00000000-0005-0000-0000-0000B3020000}"/>
    <cellStyle name="Normal 2 9 2" xfId="660" xr:uid="{00000000-0005-0000-0000-0000B4020000}"/>
    <cellStyle name="Normal 2_~7372998" xfId="297" xr:uid="{00000000-0005-0000-0000-0000B5020000}"/>
    <cellStyle name="Normal 20" xfId="459" xr:uid="{00000000-0005-0000-0000-0000B6020000}"/>
    <cellStyle name="Normal 21" xfId="460" xr:uid="{00000000-0005-0000-0000-0000B7020000}"/>
    <cellStyle name="Normal 22" xfId="458" xr:uid="{00000000-0005-0000-0000-0000B8020000}"/>
    <cellStyle name="Normal 22 2" xfId="693" xr:uid="{00000000-0005-0000-0000-0000B9020000}"/>
    <cellStyle name="Normal 23" xfId="470" xr:uid="{00000000-0005-0000-0000-0000BA020000}"/>
    <cellStyle name="Normal 23 2" xfId="696" xr:uid="{00000000-0005-0000-0000-0000BB020000}"/>
    <cellStyle name="Normal 24" xfId="485" xr:uid="{00000000-0005-0000-0000-0000BC020000}"/>
    <cellStyle name="Normal 24 2" xfId="702" xr:uid="{00000000-0005-0000-0000-0000BD020000}"/>
    <cellStyle name="Normal 25" xfId="478" xr:uid="{00000000-0005-0000-0000-0000BE020000}"/>
    <cellStyle name="Normal 25 2" xfId="701" xr:uid="{00000000-0005-0000-0000-0000BF020000}"/>
    <cellStyle name="Normal 26" xfId="454" xr:uid="{00000000-0005-0000-0000-0000C0020000}"/>
    <cellStyle name="Normal 26 2" xfId="690" xr:uid="{00000000-0005-0000-0000-0000C1020000}"/>
    <cellStyle name="Normal 26 3" xfId="1027" xr:uid="{00000000-0005-0000-0000-0000C2020000}"/>
    <cellStyle name="Normal 26 4" xfId="1405" xr:uid="{92996399-FA93-4C5E-BD52-5AED8927D2C7}"/>
    <cellStyle name="Normal 27" xfId="473" xr:uid="{00000000-0005-0000-0000-0000C3020000}"/>
    <cellStyle name="Normal 27 2" xfId="698" xr:uid="{00000000-0005-0000-0000-0000C4020000}"/>
    <cellStyle name="Normal 27 3" xfId="1032" xr:uid="{00000000-0005-0000-0000-0000C5020000}"/>
    <cellStyle name="Normal 27 4" xfId="1414" xr:uid="{01344EA7-9B70-4AED-BDF3-8CCECEEBF82D}"/>
    <cellStyle name="Normal 28" xfId="486" xr:uid="{00000000-0005-0000-0000-0000C6020000}"/>
    <cellStyle name="Normal 28 2" xfId="703" xr:uid="{00000000-0005-0000-0000-0000C7020000}"/>
    <cellStyle name="Normal 28 3" xfId="1039" xr:uid="{00000000-0005-0000-0000-0000C8020000}"/>
    <cellStyle name="Normal 28 4" xfId="1420" xr:uid="{992C4637-2A84-4AF0-A389-5A2FDB73CEED}"/>
    <cellStyle name="Normal 29" xfId="443" xr:uid="{00000000-0005-0000-0000-0000C9020000}"/>
    <cellStyle name="Normal 3" xfId="298" xr:uid="{00000000-0005-0000-0000-0000CA020000}"/>
    <cellStyle name="Normal 3 2" xfId="299" xr:uid="{00000000-0005-0000-0000-0000CB020000}"/>
    <cellStyle name="Normal 3 2 2" xfId="300" xr:uid="{00000000-0005-0000-0000-0000CC020000}"/>
    <cellStyle name="Normal 3 3" xfId="662" xr:uid="{00000000-0005-0000-0000-0000CD020000}"/>
    <cellStyle name="Normal 3 4" xfId="596" xr:uid="{00000000-0005-0000-0000-0000CE020000}"/>
    <cellStyle name="Normal 3_Pharaoh yield planning process 0309R1" xfId="301" xr:uid="{00000000-0005-0000-0000-0000CF020000}"/>
    <cellStyle name="Normal 30" xfId="472" xr:uid="{00000000-0005-0000-0000-0000D0020000}"/>
    <cellStyle name="Normal 30 2" xfId="697" xr:uid="{00000000-0005-0000-0000-0000D1020000}"/>
    <cellStyle name="Normal 30 3" xfId="1031" xr:uid="{00000000-0005-0000-0000-0000D2020000}"/>
    <cellStyle name="Normal 30 4" xfId="1413" xr:uid="{2907FF4D-5BC5-469F-8FD2-C92DA4F846F9}"/>
    <cellStyle name="Normal 31" xfId="462" xr:uid="{00000000-0005-0000-0000-0000D3020000}"/>
    <cellStyle name="Normal 31 2" xfId="695" xr:uid="{00000000-0005-0000-0000-0000D4020000}"/>
    <cellStyle name="Normal 31 3" xfId="1029" xr:uid="{00000000-0005-0000-0000-0000D5020000}"/>
    <cellStyle name="Normal 31 4" xfId="1408" xr:uid="{F8B9061E-C3ED-4F3F-80BA-9896E74693A9}"/>
    <cellStyle name="Normal 32" xfId="487" xr:uid="{00000000-0005-0000-0000-0000D6020000}"/>
    <cellStyle name="Normal 33" xfId="490" xr:uid="{00000000-0005-0000-0000-0000D7020000}"/>
    <cellStyle name="Normal 34" xfId="493" xr:uid="{00000000-0005-0000-0000-0000D8020000}"/>
    <cellStyle name="Normal 35" xfId="496" xr:uid="{00000000-0005-0000-0000-0000D9020000}"/>
    <cellStyle name="Normal 36" xfId="499" xr:uid="{00000000-0005-0000-0000-0000DA020000}"/>
    <cellStyle name="Normal 37" xfId="502" xr:uid="{00000000-0005-0000-0000-0000DB020000}"/>
    <cellStyle name="Normal 38" xfId="505" xr:uid="{00000000-0005-0000-0000-0000DC020000}"/>
    <cellStyle name="Normal 39" xfId="508" xr:uid="{00000000-0005-0000-0000-0000DD020000}"/>
    <cellStyle name="Normal 4" xfId="302" xr:uid="{00000000-0005-0000-0000-0000DE020000}"/>
    <cellStyle name="Normal 4 2" xfId="303" xr:uid="{00000000-0005-0000-0000-0000DF020000}"/>
    <cellStyle name="Normal 4 3" xfId="466" xr:uid="{00000000-0005-0000-0000-0000E0020000}"/>
    <cellStyle name="Normal 4 4" xfId="455" xr:uid="{00000000-0005-0000-0000-0000E1020000}"/>
    <cellStyle name="Normal 4 4 2" xfId="691" xr:uid="{00000000-0005-0000-0000-0000E2020000}"/>
    <cellStyle name="Normal 40" xfId="511" xr:uid="{00000000-0005-0000-0000-0000E3020000}"/>
    <cellStyle name="Normal 41" xfId="514" xr:uid="{00000000-0005-0000-0000-0000E4020000}"/>
    <cellStyle name="Normal 42" xfId="517" xr:uid="{00000000-0005-0000-0000-0000E5020000}"/>
    <cellStyle name="Normal 43" xfId="520" xr:uid="{00000000-0005-0000-0000-0000E6020000}"/>
    <cellStyle name="Normal 44" xfId="523" xr:uid="{00000000-0005-0000-0000-0000E7020000}"/>
    <cellStyle name="Normal 45" xfId="526" xr:uid="{00000000-0005-0000-0000-0000E8020000}"/>
    <cellStyle name="Normal 46" xfId="529" xr:uid="{00000000-0005-0000-0000-0000E9020000}"/>
    <cellStyle name="Normal 47" xfId="532" xr:uid="{00000000-0005-0000-0000-0000EA020000}"/>
    <cellStyle name="Normal 48" xfId="535" xr:uid="{00000000-0005-0000-0000-0000EB020000}"/>
    <cellStyle name="Normal 49" xfId="538" xr:uid="{00000000-0005-0000-0000-0000EC020000}"/>
    <cellStyle name="Normal 5" xfId="304" xr:uid="{00000000-0005-0000-0000-0000ED020000}"/>
    <cellStyle name="Normal 5 2" xfId="305" xr:uid="{00000000-0005-0000-0000-0000EE020000}"/>
    <cellStyle name="Normal 5 3" xfId="664" xr:uid="{00000000-0005-0000-0000-0000EF020000}"/>
    <cellStyle name="Normal 5 4" xfId="613" xr:uid="{00000000-0005-0000-0000-0000F0020000}"/>
    <cellStyle name="Normal 5 5" xfId="974" xr:uid="{00000000-0005-0000-0000-0000F1020000}"/>
    <cellStyle name="Normal 5 6" xfId="1294" xr:uid="{3214B955-EEAE-4EA0-A477-C7A145499590}"/>
    <cellStyle name="Normal 50" xfId="541" xr:uid="{00000000-0005-0000-0000-0000F2020000}"/>
    <cellStyle name="Normal 51" xfId="542" xr:uid="{00000000-0005-0000-0000-0000F3020000}"/>
    <cellStyle name="Normal 51 2" xfId="704" xr:uid="{00000000-0005-0000-0000-0000F4020000}"/>
    <cellStyle name="Normal 51 3" xfId="1042" xr:uid="{00000000-0005-0000-0000-0000F5020000}"/>
    <cellStyle name="Normal 51 4" xfId="1439" xr:uid="{5F030833-7F56-4A1A-A7A9-F8F0953F5428}"/>
    <cellStyle name="Normal 52" xfId="545" xr:uid="{00000000-0005-0000-0000-0000F6020000}"/>
    <cellStyle name="Normal 52 2" xfId="707" xr:uid="{00000000-0005-0000-0000-0000F7020000}"/>
    <cellStyle name="Normal 52 2 2" xfId="1044" xr:uid="{00000000-0005-0000-0000-0000F8020000}"/>
    <cellStyle name="Normal 52 2 3" xfId="1442" xr:uid="{6E11BFF9-4A22-404F-9BCB-9DF552620BCA}"/>
    <cellStyle name="Normal 52 3" xfId="592" xr:uid="{00000000-0005-0000-0000-0000F9020000}"/>
    <cellStyle name="Normal 53" xfId="585" xr:uid="{00000000-0005-0000-0000-0000FA020000}"/>
    <cellStyle name="Normal 53 2" xfId="663" xr:uid="{00000000-0005-0000-0000-0000FB020000}"/>
    <cellStyle name="Normal 54" xfId="811" xr:uid="{00000000-0005-0000-0000-0000FC020000}"/>
    <cellStyle name="Normal 55" xfId="717" xr:uid="{00000000-0005-0000-0000-0000FD020000}"/>
    <cellStyle name="Normal 56" xfId="795" xr:uid="{00000000-0005-0000-0000-0000FE020000}"/>
    <cellStyle name="Normal 57" xfId="727" xr:uid="{00000000-0005-0000-0000-0000FF020000}"/>
    <cellStyle name="Normal 58" xfId="591" xr:uid="{00000000-0005-0000-0000-000000030000}"/>
    <cellStyle name="Normal 59" xfId="843" xr:uid="{00000000-0005-0000-0000-000001030000}"/>
    <cellStyle name="Normal 6" xfId="306" xr:uid="{00000000-0005-0000-0000-000002030000}"/>
    <cellStyle name="Normal 60" xfId="684" xr:uid="{00000000-0005-0000-0000-000003030000}"/>
    <cellStyle name="Normal 61" xfId="957" xr:uid="{00000000-0005-0000-0000-000004030000}"/>
    <cellStyle name="Normal 62" xfId="1023" xr:uid="{00000000-0005-0000-0000-000005030000}"/>
    <cellStyle name="Normal 63" xfId="1271" xr:uid="{EB9C3F0F-FF4D-45F1-ADCA-8856D2DA61FB}"/>
    <cellStyle name="Normal 64" xfId="1394" xr:uid="{5F0F0ED2-792C-47B0-8DEE-1B7A76267689}"/>
    <cellStyle name="Normal 65" xfId="1311" xr:uid="{746F9D27-B85F-47C3-A6FC-61E26F51CA4A}"/>
    <cellStyle name="Normal 66" xfId="1367" xr:uid="{9BF68297-4FB6-4806-88CD-A9CA95A45720}"/>
    <cellStyle name="Normal 7" xfId="307" xr:uid="{00000000-0005-0000-0000-000006030000}"/>
    <cellStyle name="Normal 8" xfId="308" xr:uid="{00000000-0005-0000-0000-000007030000}"/>
    <cellStyle name="Normal 8 2" xfId="309" xr:uid="{00000000-0005-0000-0000-000008030000}"/>
    <cellStyle name="Normal 8 3" xfId="310" xr:uid="{00000000-0005-0000-0000-000009030000}"/>
    <cellStyle name="Normal 8 4" xfId="311" xr:uid="{00000000-0005-0000-0000-00000A030000}"/>
    <cellStyle name="Normal 8 5" xfId="312" xr:uid="{00000000-0005-0000-0000-00000B030000}"/>
    <cellStyle name="Normal 8 6" xfId="313" xr:uid="{00000000-0005-0000-0000-00000C030000}"/>
    <cellStyle name="Normal 8 7" xfId="314" xr:uid="{00000000-0005-0000-0000-00000D030000}"/>
    <cellStyle name="Normal 8_~7372998" xfId="315" xr:uid="{00000000-0005-0000-0000-00000E030000}"/>
    <cellStyle name="Normal 9" xfId="316" xr:uid="{00000000-0005-0000-0000-00000F030000}"/>
    <cellStyle name="Normal_Q1'10 13weeks - MS0912A3-0629" xfId="317" xr:uid="{00000000-0005-0000-0000-000010030000}"/>
    <cellStyle name="Note 2" xfId="318" xr:uid="{00000000-0005-0000-0000-000011030000}"/>
    <cellStyle name="Note 2 2" xfId="665" xr:uid="{00000000-0005-0000-0000-000012030000}"/>
    <cellStyle name="Note 2 2 2" xfId="629" xr:uid="{00000000-0005-0000-0000-000013030000}"/>
    <cellStyle name="Note 2 2 3" xfId="1006" xr:uid="{00000000-0005-0000-0000-000014030000}"/>
    <cellStyle name="Note 2 2 4" xfId="990" xr:uid="{00000000-0005-0000-0000-000015030000}"/>
    <cellStyle name="Note 2 2 5" xfId="1370" xr:uid="{7C0A05F2-F7A2-45CD-8FC5-A6C216F50984}"/>
    <cellStyle name="Note 2 2 6" xfId="1328" xr:uid="{E5A7CECD-89EC-4A00-955E-7D2415079DBD}"/>
    <cellStyle name="Note 2 2 7" xfId="1361" xr:uid="{E25185AC-AB50-44DD-8C76-17E46BFF5ADA}"/>
    <cellStyle name="Note 2 2 8" xfId="1391" xr:uid="{F60D94F6-67CF-4A8D-A205-32D701DF8CEE}"/>
    <cellStyle name="Note 2 3" xfId="779" xr:uid="{00000000-0005-0000-0000-000016030000}"/>
    <cellStyle name="Note 2 3 2" xfId="901" xr:uid="{00000000-0005-0000-0000-000017030000}"/>
    <cellStyle name="Note 2 3 3" xfId="1096" xr:uid="{00000000-0005-0000-0000-000018030000}"/>
    <cellStyle name="Note 2 3 4" xfId="1214" xr:uid="{00000000-0005-0000-0000-000019030000}"/>
    <cellStyle name="Note 2 3 5" xfId="1496" xr:uid="{86D4765E-6674-4136-A53E-EF1E07CFEF07}"/>
    <cellStyle name="Note 2 3 6" xfId="1605" xr:uid="{4D642C3F-6D73-4A4F-9E50-3A46FFD29369}"/>
    <cellStyle name="Note 2 3 7" xfId="1713" xr:uid="{EC508E55-FA21-47EF-9B49-476858AD9775}"/>
    <cellStyle name="Note 2 3 8" xfId="1814" xr:uid="{F3595CD8-BA2A-4612-AA66-625D91EF2B37}"/>
    <cellStyle name="Note 2 4" xfId="830" xr:uid="{00000000-0005-0000-0000-00001A030000}"/>
    <cellStyle name="Note 2 4 2" xfId="945" xr:uid="{00000000-0005-0000-0000-00001B030000}"/>
    <cellStyle name="Note 2 4 3" xfId="1138" xr:uid="{00000000-0005-0000-0000-00001C030000}"/>
    <cellStyle name="Note 2 4 4" xfId="1259" xr:uid="{00000000-0005-0000-0000-00001D030000}"/>
    <cellStyle name="Note 2 4 5" xfId="1540" xr:uid="{4C4D22FF-4ABF-45FA-B8FE-29A5888581DA}"/>
    <cellStyle name="Note 2 4 6" xfId="1649" xr:uid="{E8714CF0-75BE-4D61-BFB8-D71C2DDC1EAE}"/>
    <cellStyle name="Note 2 4 7" xfId="1756" xr:uid="{BE169929-1389-4881-A499-AB44CC77E838}"/>
    <cellStyle name="Note 2 4 8" xfId="1856" xr:uid="{D68B10D6-AC6D-494D-9342-74DC1030A392}"/>
    <cellStyle name="Note 2 5" xfId="838" xr:uid="{00000000-0005-0000-0000-00001E030000}"/>
    <cellStyle name="Note 2 5 2" xfId="953" xr:uid="{00000000-0005-0000-0000-00001F030000}"/>
    <cellStyle name="Note 2 5 3" xfId="1146" xr:uid="{00000000-0005-0000-0000-000020030000}"/>
    <cellStyle name="Note 2 5 4" xfId="1267" xr:uid="{00000000-0005-0000-0000-000021030000}"/>
    <cellStyle name="Note 2 5 5" xfId="1548" xr:uid="{DAC55A75-0F12-4AAF-B297-309A872F8E70}"/>
    <cellStyle name="Note 2 5 6" xfId="1657" xr:uid="{2339D327-6299-49F3-A86F-2513AD87EDD8}"/>
    <cellStyle name="Note 2 5 7" xfId="1764" xr:uid="{3A884F23-A271-4958-8EED-B495C7E2A9B5}"/>
    <cellStyle name="Note 2 5 8" xfId="1864" xr:uid="{506CEA22-5F6B-4A9E-AFA9-F789EC24A998}"/>
    <cellStyle name="Note 2 6" xfId="775" xr:uid="{00000000-0005-0000-0000-000022030000}"/>
    <cellStyle name="Note 2 6 2" xfId="897" xr:uid="{00000000-0005-0000-0000-000023030000}"/>
    <cellStyle name="Note 2 6 3" xfId="1092" xr:uid="{00000000-0005-0000-0000-000024030000}"/>
    <cellStyle name="Note 2 6 4" xfId="1210" xr:uid="{00000000-0005-0000-0000-000025030000}"/>
    <cellStyle name="Note 2 6 5" xfId="1492" xr:uid="{5DE28303-29F0-4E62-964D-8FA932645351}"/>
    <cellStyle name="Note 2 6 6" xfId="1601" xr:uid="{9894E4BC-8463-46B6-8FDD-6662CD4E50FB}"/>
    <cellStyle name="Note 2 6 7" xfId="1709" xr:uid="{ED3EEA13-43FA-484F-84BA-3DD76539009E}"/>
    <cellStyle name="Note 2 6 8" xfId="1810" xr:uid="{37901EC1-2F8C-4AE2-AC62-921C4F84A875}"/>
    <cellStyle name="Note 2 7" xfId="615" xr:uid="{00000000-0005-0000-0000-000026030000}"/>
    <cellStyle name="Note 2 8" xfId="976" xr:uid="{00000000-0005-0000-0000-000027030000}"/>
    <cellStyle name="Note 2 9" xfId="1296" xr:uid="{AECB3D52-7712-4D11-9064-BFA70BB1AEDF}"/>
    <cellStyle name="Note 3" xfId="319" xr:uid="{00000000-0005-0000-0000-000028030000}"/>
    <cellStyle name="Note 3 10" xfId="1371" xr:uid="{9B32D707-657C-4524-9CA0-E2E0FC1B0022}"/>
    <cellStyle name="Note 3 11" xfId="1327" xr:uid="{37D04D2C-A751-43B7-A4ED-A68E37408204}"/>
    <cellStyle name="Note 3 12" xfId="1362" xr:uid="{2C526D7A-1951-469F-A8EF-C7A296050AB8}"/>
    <cellStyle name="Note 3 13" xfId="1315" xr:uid="{DDD95A0B-750F-4A68-B4D0-2B386667DEA4}"/>
    <cellStyle name="Note 3 2" xfId="780" xr:uid="{00000000-0005-0000-0000-000029030000}"/>
    <cellStyle name="Note 3 2 2" xfId="902" xr:uid="{00000000-0005-0000-0000-00002A030000}"/>
    <cellStyle name="Note 3 2 3" xfId="1097" xr:uid="{00000000-0005-0000-0000-00002B030000}"/>
    <cellStyle name="Note 3 2 4" xfId="1215" xr:uid="{00000000-0005-0000-0000-00002C030000}"/>
    <cellStyle name="Note 3 2 5" xfId="1497" xr:uid="{EE08D5DD-B554-4629-AAA8-6A95EFB94BC6}"/>
    <cellStyle name="Note 3 2 6" xfId="1606" xr:uid="{558E682D-2864-4764-8FE2-9D4FD54182FD}"/>
    <cellStyle name="Note 3 2 7" xfId="1714" xr:uid="{93FC88A1-4861-4F6B-8107-601C4C914E1E}"/>
    <cellStyle name="Note 3 2 8" xfId="1815" xr:uid="{4C6E92B3-28C9-4F07-8E5A-962A6F63F226}"/>
    <cellStyle name="Note 3 3" xfId="813" xr:uid="{00000000-0005-0000-0000-00002D030000}"/>
    <cellStyle name="Note 3 3 2" xfId="931" xr:uid="{00000000-0005-0000-0000-00002E030000}"/>
    <cellStyle name="Note 3 3 3" xfId="1124" xr:uid="{00000000-0005-0000-0000-00002F030000}"/>
    <cellStyle name="Note 3 3 4" xfId="1244" xr:uid="{00000000-0005-0000-0000-000030030000}"/>
    <cellStyle name="Note 3 3 5" xfId="1524" xr:uid="{7B5CD4E8-B55D-46C6-AEA2-3348204DAF50}"/>
    <cellStyle name="Note 3 3 6" xfId="1633" xr:uid="{08A5D63A-A266-44DA-AF60-FB45C894C079}"/>
    <cellStyle name="Note 3 3 7" xfId="1741" xr:uid="{CD5EBA84-5406-4C5C-970A-C9A2A9AEB599}"/>
    <cellStyle name="Note 3 3 8" xfId="1842" xr:uid="{CD22F15D-2141-4148-A055-7E0B3AA125FF}"/>
    <cellStyle name="Note 3 4" xfId="820" xr:uid="{00000000-0005-0000-0000-000031030000}"/>
    <cellStyle name="Note 3 4 2" xfId="936" xr:uid="{00000000-0005-0000-0000-000032030000}"/>
    <cellStyle name="Note 3 4 3" xfId="1129" xr:uid="{00000000-0005-0000-0000-000033030000}"/>
    <cellStyle name="Note 3 4 4" xfId="1250" xr:uid="{00000000-0005-0000-0000-000034030000}"/>
    <cellStyle name="Note 3 4 5" xfId="1530" xr:uid="{F6453FDB-38A2-4BFE-BF26-DCF58B753D16}"/>
    <cellStyle name="Note 3 4 6" xfId="1640" xr:uid="{F8C7BD7C-32A6-4E80-A02B-5667FD1EED5D}"/>
    <cellStyle name="Note 3 4 7" xfId="1747" xr:uid="{A45B8507-ED45-430C-8102-12C51D5ED868}"/>
    <cellStyle name="Note 3 4 8" xfId="1847" xr:uid="{90FA15B6-7C2B-4FCF-A8D5-BBEC7CEFAE9F}"/>
    <cellStyle name="Note 3 5" xfId="776" xr:uid="{00000000-0005-0000-0000-000035030000}"/>
    <cellStyle name="Note 3 5 2" xfId="898" xr:uid="{00000000-0005-0000-0000-000036030000}"/>
    <cellStyle name="Note 3 5 3" xfId="1093" xr:uid="{00000000-0005-0000-0000-000037030000}"/>
    <cellStyle name="Note 3 5 4" xfId="1211" xr:uid="{00000000-0005-0000-0000-000038030000}"/>
    <cellStyle name="Note 3 5 5" xfId="1493" xr:uid="{5257F590-841E-4F74-ACEF-E6D6AA18B50C}"/>
    <cellStyle name="Note 3 5 6" xfId="1602" xr:uid="{FD902BF7-5D72-448A-8768-422279128DE5}"/>
    <cellStyle name="Note 3 5 7" xfId="1710" xr:uid="{5C8B034C-E529-4EA5-B3DB-17B468668C51}"/>
    <cellStyle name="Note 3 5 8" xfId="1811" xr:uid="{895C03B4-FD74-4737-AD1A-F76791C11394}"/>
    <cellStyle name="Note 3 6" xfId="666" xr:uid="{00000000-0005-0000-0000-000039030000}"/>
    <cellStyle name="Note 3 7" xfId="628" xr:uid="{00000000-0005-0000-0000-00003A030000}"/>
    <cellStyle name="Note 3 8" xfId="1007" xr:uid="{00000000-0005-0000-0000-00003B030000}"/>
    <cellStyle name="Note 3 9" xfId="1028" xr:uid="{00000000-0005-0000-0000-00003C030000}"/>
    <cellStyle name="Note 4" xfId="320" xr:uid="{00000000-0005-0000-0000-00003D030000}"/>
    <cellStyle name="Note 4 10" xfId="1372" xr:uid="{A4612129-62E2-4421-ADFA-F9702C241B20}"/>
    <cellStyle name="Note 4 11" xfId="1326" xr:uid="{69C7083C-AEA1-498D-845C-707C07540B03}"/>
    <cellStyle name="Note 4 12" xfId="1560" xr:uid="{D0B76BDA-07D6-446F-BA0B-1F6132A25073}"/>
    <cellStyle name="Note 4 13" xfId="1314" xr:uid="{AD51133E-3F60-418C-8E1A-DF8854792F15}"/>
    <cellStyle name="Note 4 2" xfId="781" xr:uid="{00000000-0005-0000-0000-00003E030000}"/>
    <cellStyle name="Note 4 2 2" xfId="903" xr:uid="{00000000-0005-0000-0000-00003F030000}"/>
    <cellStyle name="Note 4 2 3" xfId="1098" xr:uid="{00000000-0005-0000-0000-000040030000}"/>
    <cellStyle name="Note 4 2 4" xfId="1216" xr:uid="{00000000-0005-0000-0000-000041030000}"/>
    <cellStyle name="Note 4 2 5" xfId="1498" xr:uid="{66C9D51C-B5B7-4CC4-AB9F-AAE21F5A7AFB}"/>
    <cellStyle name="Note 4 2 6" xfId="1607" xr:uid="{407B32A8-BB95-4BED-8EE6-C76772314BE7}"/>
    <cellStyle name="Note 4 2 7" xfId="1715" xr:uid="{430EC6BB-BC28-4119-A614-ACE706DD3C77}"/>
    <cellStyle name="Note 4 2 8" xfId="1816" xr:uid="{D2BC9184-961F-46BD-894D-A3F45E0D4980}"/>
    <cellStyle name="Note 4 3" xfId="814" xr:uid="{00000000-0005-0000-0000-000042030000}"/>
    <cellStyle name="Note 4 3 2" xfId="932" xr:uid="{00000000-0005-0000-0000-000043030000}"/>
    <cellStyle name="Note 4 3 3" xfId="1125" xr:uid="{00000000-0005-0000-0000-000044030000}"/>
    <cellStyle name="Note 4 3 4" xfId="1245" xr:uid="{00000000-0005-0000-0000-000045030000}"/>
    <cellStyle name="Note 4 3 5" xfId="1525" xr:uid="{68831A46-378D-4149-9DC2-A5E97DEFCB36}"/>
    <cellStyle name="Note 4 3 6" xfId="1634" xr:uid="{3D301DE2-BB34-4878-9222-4EE18A59AF90}"/>
    <cellStyle name="Note 4 3 7" xfId="1742" xr:uid="{BDAD79BD-0AE3-4B4A-9F6C-92E07424DC31}"/>
    <cellStyle name="Note 4 3 8" xfId="1843" xr:uid="{1D873FBE-A3B8-4E75-8467-DF2A858385DC}"/>
    <cellStyle name="Note 4 4" xfId="821" xr:uid="{00000000-0005-0000-0000-000046030000}"/>
    <cellStyle name="Note 4 4 2" xfId="937" xr:uid="{00000000-0005-0000-0000-000047030000}"/>
    <cellStyle name="Note 4 4 3" xfId="1130" xr:uid="{00000000-0005-0000-0000-000048030000}"/>
    <cellStyle name="Note 4 4 4" xfId="1251" xr:uid="{00000000-0005-0000-0000-000049030000}"/>
    <cellStyle name="Note 4 4 5" xfId="1531" xr:uid="{073A7FA4-14FD-42FF-AA62-3725DEA0BBE9}"/>
    <cellStyle name="Note 4 4 6" xfId="1641" xr:uid="{92761F07-0099-4D0D-953C-43C99343B95E}"/>
    <cellStyle name="Note 4 4 7" xfId="1748" xr:uid="{11CFA04B-88E3-4BD4-AEBB-95A6D9CFA58C}"/>
    <cellStyle name="Note 4 4 8" xfId="1848" xr:uid="{B2208846-E916-4371-AA42-E6D93573F5CC}"/>
    <cellStyle name="Note 4 5" xfId="777" xr:uid="{00000000-0005-0000-0000-00004A030000}"/>
    <cellStyle name="Note 4 5 2" xfId="899" xr:uid="{00000000-0005-0000-0000-00004B030000}"/>
    <cellStyle name="Note 4 5 3" xfId="1094" xr:uid="{00000000-0005-0000-0000-00004C030000}"/>
    <cellStyle name="Note 4 5 4" xfId="1212" xr:uid="{00000000-0005-0000-0000-00004D030000}"/>
    <cellStyle name="Note 4 5 5" xfId="1494" xr:uid="{1CEB11E1-FFAA-4D6C-90C7-A1542C24CA49}"/>
    <cellStyle name="Note 4 5 6" xfId="1603" xr:uid="{9EC92874-B9B2-4419-A181-735CF9161F28}"/>
    <cellStyle name="Note 4 5 7" xfId="1711" xr:uid="{30121DF3-FA78-4DCF-B24B-82789CFF450E}"/>
    <cellStyle name="Note 4 5 8" xfId="1812" xr:uid="{5170D1C6-5D8A-4C60-BE04-D72BCC382D3E}"/>
    <cellStyle name="Note 4 6" xfId="667" xr:uid="{00000000-0005-0000-0000-00004E030000}"/>
    <cellStyle name="Note 4 7" xfId="627" xr:uid="{00000000-0005-0000-0000-00004F030000}"/>
    <cellStyle name="Note 4 8" xfId="1008" xr:uid="{00000000-0005-0000-0000-000050030000}"/>
    <cellStyle name="Note 4 9" xfId="1030" xr:uid="{00000000-0005-0000-0000-000051030000}"/>
    <cellStyle name="Note 5" xfId="321" xr:uid="{00000000-0005-0000-0000-000052030000}"/>
    <cellStyle name="Note 5 10" xfId="1373" xr:uid="{9DB5B13D-2500-4E86-A703-4F0AA5E723D2}"/>
    <cellStyle name="Note 5 11" xfId="1325" xr:uid="{F0AE5B53-5643-4E41-9509-AB260EA01597}"/>
    <cellStyle name="Note 5 12" xfId="1635" xr:uid="{7CBE43F3-60E5-42DD-937C-E643103D7659}"/>
    <cellStyle name="Note 5 13" xfId="1313" xr:uid="{F149F944-3DF5-4771-851E-2E45DC1E93A4}"/>
    <cellStyle name="Note 5 2" xfId="782" xr:uid="{00000000-0005-0000-0000-000053030000}"/>
    <cellStyle name="Note 5 2 2" xfId="904" xr:uid="{00000000-0005-0000-0000-000054030000}"/>
    <cellStyle name="Note 5 2 3" xfId="1099" xr:uid="{00000000-0005-0000-0000-000055030000}"/>
    <cellStyle name="Note 5 2 4" xfId="1217" xr:uid="{00000000-0005-0000-0000-000056030000}"/>
    <cellStyle name="Note 5 2 5" xfId="1499" xr:uid="{09D2050E-2F67-4996-AC47-D7C0627764EE}"/>
    <cellStyle name="Note 5 2 6" xfId="1608" xr:uid="{6BA8071F-5CDB-4F2B-9B47-8E0232EA22F4}"/>
    <cellStyle name="Note 5 2 7" xfId="1716" xr:uid="{565E371F-DCD1-4068-B60B-451DB3849EEE}"/>
    <cellStyle name="Note 5 2 8" xfId="1817" xr:uid="{3CF80569-7969-4EAC-BD7A-F255F78F7C34}"/>
    <cellStyle name="Note 5 3" xfId="736" xr:uid="{00000000-0005-0000-0000-000057030000}"/>
    <cellStyle name="Note 5 3 2" xfId="866" xr:uid="{00000000-0005-0000-0000-000058030000}"/>
    <cellStyle name="Note 5 3 3" xfId="1064" xr:uid="{00000000-0005-0000-0000-000059030000}"/>
    <cellStyle name="Note 5 3 4" xfId="1172" xr:uid="{00000000-0005-0000-0000-00005A030000}"/>
    <cellStyle name="Note 5 3 5" xfId="1464" xr:uid="{A063922B-9713-4210-8A9E-440960BFB9A2}"/>
    <cellStyle name="Note 5 3 6" xfId="1573" xr:uid="{6B5F3A7B-7D9E-4204-8C66-DEA2E623D0BF}"/>
    <cellStyle name="Note 5 3 7" xfId="1675" xr:uid="{749CFE2F-600D-45C8-85D9-4A7DBDE94B6F}"/>
    <cellStyle name="Note 5 3 8" xfId="1785" xr:uid="{3FD681F4-C89B-46D3-8B5C-21A0AE386416}"/>
    <cellStyle name="Note 5 4" xfId="837" xr:uid="{00000000-0005-0000-0000-00005B030000}"/>
    <cellStyle name="Note 5 4 2" xfId="952" xr:uid="{00000000-0005-0000-0000-00005C030000}"/>
    <cellStyle name="Note 5 4 3" xfId="1145" xr:uid="{00000000-0005-0000-0000-00005D030000}"/>
    <cellStyle name="Note 5 4 4" xfId="1266" xr:uid="{00000000-0005-0000-0000-00005E030000}"/>
    <cellStyle name="Note 5 4 5" xfId="1547" xr:uid="{66625786-A3F8-4BEC-94DB-41C484788F8F}"/>
    <cellStyle name="Note 5 4 6" xfId="1656" xr:uid="{08001967-F16F-4B35-B4D6-5DBB49242D12}"/>
    <cellStyle name="Note 5 4 7" xfId="1763" xr:uid="{395D3073-2079-4E7A-B7BE-0F54AF4B2BD7}"/>
    <cellStyle name="Note 5 4 8" xfId="1863" xr:uid="{2E94629B-08F0-402E-9C42-7F9956E8F2B4}"/>
    <cellStyle name="Note 5 5" xfId="797" xr:uid="{00000000-0005-0000-0000-00005F030000}"/>
    <cellStyle name="Note 5 5 2" xfId="917" xr:uid="{00000000-0005-0000-0000-000060030000}"/>
    <cellStyle name="Note 5 5 3" xfId="1111" xr:uid="{00000000-0005-0000-0000-000061030000}"/>
    <cellStyle name="Note 5 5 4" xfId="1230" xr:uid="{00000000-0005-0000-0000-000062030000}"/>
    <cellStyle name="Note 5 5 5" xfId="1511" xr:uid="{8F9A6A00-8D99-4411-BE1E-FBB31E092ED0}"/>
    <cellStyle name="Note 5 5 6" xfId="1620" xr:uid="{31393080-BD57-4C52-BE21-45EAB8EC97C4}"/>
    <cellStyle name="Note 5 5 7" xfId="1728" xr:uid="{1B84251B-CF0E-4A71-AE4D-8491F2029426}"/>
    <cellStyle name="Note 5 5 8" xfId="1829" xr:uid="{CFAD24AA-C954-4ACF-82F9-23152C54DAE7}"/>
    <cellStyle name="Note 5 6" xfId="668" xr:uid="{00000000-0005-0000-0000-000063030000}"/>
    <cellStyle name="Note 5 7" xfId="603" xr:uid="{00000000-0005-0000-0000-000064030000}"/>
    <cellStyle name="Note 5 8" xfId="1009" xr:uid="{00000000-0005-0000-0000-000065030000}"/>
    <cellStyle name="Note 5 9" xfId="1041" xr:uid="{00000000-0005-0000-0000-000066030000}"/>
    <cellStyle name="Note 6" xfId="322" xr:uid="{00000000-0005-0000-0000-000067030000}"/>
    <cellStyle name="Note 6 10" xfId="1374" xr:uid="{7B35A269-04D4-4E72-A5BF-A6F8DA3AAAB0}"/>
    <cellStyle name="Note 6 11" xfId="1324" xr:uid="{E03ACA71-34C2-4923-9319-8C8B6B2A704F}"/>
    <cellStyle name="Note 6 12" xfId="1574" xr:uid="{E15027B2-021B-4F19-80A3-0993629B8134}"/>
    <cellStyle name="Note 6 13" xfId="1298" xr:uid="{4B05E5CD-B3F1-4B67-A12E-1E8683D16F16}"/>
    <cellStyle name="Note 6 2" xfId="783" xr:uid="{00000000-0005-0000-0000-000068030000}"/>
    <cellStyle name="Note 6 2 2" xfId="905" xr:uid="{00000000-0005-0000-0000-000069030000}"/>
    <cellStyle name="Note 6 2 3" xfId="1100" xr:uid="{00000000-0005-0000-0000-00006A030000}"/>
    <cellStyle name="Note 6 2 4" xfId="1218" xr:uid="{00000000-0005-0000-0000-00006B030000}"/>
    <cellStyle name="Note 6 2 5" xfId="1500" xr:uid="{569CC777-7315-41D6-B7A9-38B50D88374F}"/>
    <cellStyle name="Note 6 2 6" xfId="1609" xr:uid="{6F0E5AC7-6741-4242-9FDB-BBD1F578112A}"/>
    <cellStyle name="Note 6 2 7" xfId="1717" xr:uid="{60E48B04-5BDB-449C-AFA6-1CD805D4FE98}"/>
    <cellStyle name="Note 6 2 8" xfId="1818" xr:uid="{DA6D7F7C-FD0B-43F0-853D-A936008AE272}"/>
    <cellStyle name="Note 6 3" xfId="829" xr:uid="{00000000-0005-0000-0000-00006C030000}"/>
    <cellStyle name="Note 6 3 2" xfId="944" xr:uid="{00000000-0005-0000-0000-00006D030000}"/>
    <cellStyle name="Note 6 3 3" xfId="1137" xr:uid="{00000000-0005-0000-0000-00006E030000}"/>
    <cellStyle name="Note 6 3 4" xfId="1258" xr:uid="{00000000-0005-0000-0000-00006F030000}"/>
    <cellStyle name="Note 6 3 5" xfId="1539" xr:uid="{E8060387-1B9F-4899-9A02-C848A3614183}"/>
    <cellStyle name="Note 6 3 6" xfId="1648" xr:uid="{CF34E3D2-FA37-47B2-89C2-172BE320CD66}"/>
    <cellStyle name="Note 6 3 7" xfId="1755" xr:uid="{A7E11DFA-4746-467A-89D4-94B640A8BD41}"/>
    <cellStyle name="Note 6 3 8" xfId="1855" xr:uid="{ED234FE4-980E-4E21-ACE5-FE43DE669099}"/>
    <cellStyle name="Note 6 4" xfId="836" xr:uid="{00000000-0005-0000-0000-000070030000}"/>
    <cellStyle name="Note 6 4 2" xfId="951" xr:uid="{00000000-0005-0000-0000-000071030000}"/>
    <cellStyle name="Note 6 4 3" xfId="1144" xr:uid="{00000000-0005-0000-0000-000072030000}"/>
    <cellStyle name="Note 6 4 4" xfId="1265" xr:uid="{00000000-0005-0000-0000-000073030000}"/>
    <cellStyle name="Note 6 4 5" xfId="1546" xr:uid="{4F53C024-EFB9-488B-BFB6-1923E2F4CEF9}"/>
    <cellStyle name="Note 6 4 6" xfId="1655" xr:uid="{AF21C11C-2F31-45DB-8815-3AE3D37B3797}"/>
    <cellStyle name="Note 6 4 7" xfId="1762" xr:uid="{FFC0013B-89CE-4996-89F6-FCEFDDD4F43E}"/>
    <cellStyle name="Note 6 4 8" xfId="1862" xr:uid="{94D81A5D-605D-4124-9912-1637714818D4}"/>
    <cellStyle name="Note 6 5" xfId="798" xr:uid="{00000000-0005-0000-0000-000074030000}"/>
    <cellStyle name="Note 6 5 2" xfId="918" xr:uid="{00000000-0005-0000-0000-000075030000}"/>
    <cellStyle name="Note 6 5 3" xfId="1112" xr:uid="{00000000-0005-0000-0000-000076030000}"/>
    <cellStyle name="Note 6 5 4" xfId="1231" xr:uid="{00000000-0005-0000-0000-000077030000}"/>
    <cellStyle name="Note 6 5 5" xfId="1512" xr:uid="{4183DA45-605F-4138-AB75-AE51498BDD6B}"/>
    <cellStyle name="Note 6 5 6" xfId="1621" xr:uid="{C91BBEA3-B572-4237-905C-F21B40D2AF6A}"/>
    <cellStyle name="Note 6 5 7" xfId="1729" xr:uid="{B278A2A8-2132-4CE3-9668-572F6D5510BB}"/>
    <cellStyle name="Note 6 5 8" xfId="1830" xr:uid="{78B82B68-A5D3-4ED3-A598-40C2401B718F}"/>
    <cellStyle name="Note 6 6" xfId="669" xr:uid="{00000000-0005-0000-0000-000078030000}"/>
    <cellStyle name="Note 6 7" xfId="626" xr:uid="{00000000-0005-0000-0000-000079030000}"/>
    <cellStyle name="Note 6 8" xfId="1010" xr:uid="{00000000-0005-0000-0000-00007A030000}"/>
    <cellStyle name="Note 6 9" xfId="1040" xr:uid="{00000000-0005-0000-0000-00007B030000}"/>
    <cellStyle name="Note 7" xfId="587" xr:uid="{00000000-0005-0000-0000-00007C030000}"/>
    <cellStyle name="NRM" xfId="323" xr:uid="{00000000-0005-0000-0000-00007D030000}"/>
    <cellStyle name="Old" xfId="324" xr:uid="{00000000-0005-0000-0000-00007E030000}"/>
    <cellStyle name="Old 2" xfId="325" xr:uid="{00000000-0005-0000-0000-00007F030000}"/>
    <cellStyle name="Old 2 10" xfId="326" xr:uid="{00000000-0005-0000-0000-000080030000}"/>
    <cellStyle name="Old 2 2" xfId="327" xr:uid="{00000000-0005-0000-0000-000081030000}"/>
    <cellStyle name="Old 2 3" xfId="328" xr:uid="{00000000-0005-0000-0000-000082030000}"/>
    <cellStyle name="Old 2 4" xfId="329" xr:uid="{00000000-0005-0000-0000-000083030000}"/>
    <cellStyle name="Old 2 5" xfId="330" xr:uid="{00000000-0005-0000-0000-000084030000}"/>
    <cellStyle name="Old 2 6" xfId="331" xr:uid="{00000000-0005-0000-0000-000085030000}"/>
    <cellStyle name="Old 2 7" xfId="332" xr:uid="{00000000-0005-0000-0000-000086030000}"/>
    <cellStyle name="Old 2 8" xfId="333" xr:uid="{00000000-0005-0000-0000-000087030000}"/>
    <cellStyle name="Old 2 9" xfId="334" xr:uid="{00000000-0005-0000-0000-000088030000}"/>
    <cellStyle name="Old 2_~7372998" xfId="335" xr:uid="{00000000-0005-0000-0000-000089030000}"/>
    <cellStyle name="Old 3" xfId="336" xr:uid="{00000000-0005-0000-0000-00008A030000}"/>
    <cellStyle name="Old 4" xfId="337" xr:uid="{00000000-0005-0000-0000-00008B030000}"/>
    <cellStyle name="Old 5" xfId="338" xr:uid="{00000000-0005-0000-0000-00008C030000}"/>
    <cellStyle name="Old 6" xfId="339" xr:uid="{00000000-0005-0000-0000-00008D030000}"/>
    <cellStyle name="Old 7" xfId="340" xr:uid="{00000000-0005-0000-0000-00008E030000}"/>
    <cellStyle name="Old_~0131449" xfId="341" xr:uid="{00000000-0005-0000-0000-00008F030000}"/>
    <cellStyle name="Output" xfId="555" builtinId="21" customBuiltin="1"/>
    <cellStyle name="Output 2" xfId="342" xr:uid="{00000000-0005-0000-0000-000091030000}"/>
    <cellStyle name="Output 2 10" xfId="1379" xr:uid="{2AA7BFFF-D5E5-4CBB-A667-5E9DBAAEFD70}"/>
    <cellStyle name="Output 2 11" xfId="1319" xr:uid="{6AB0BB35-B826-4E7E-BE09-CC2F47D66976}"/>
    <cellStyle name="Output 2 12" xfId="1554" xr:uid="{AFEA0467-9143-4662-83D0-79271281173F}"/>
    <cellStyle name="Output 2 13" xfId="1438" xr:uid="{8D6DA996-1B87-4F70-9768-92BF4C79986D}"/>
    <cellStyle name="Output 2 2" xfId="784" xr:uid="{00000000-0005-0000-0000-000092030000}"/>
    <cellStyle name="Output 2 2 2" xfId="906" xr:uid="{00000000-0005-0000-0000-000093030000}"/>
    <cellStyle name="Output 2 2 3" xfId="1101" xr:uid="{00000000-0005-0000-0000-000094030000}"/>
    <cellStyle name="Output 2 2 4" xfId="1219" xr:uid="{00000000-0005-0000-0000-000095030000}"/>
    <cellStyle name="Output 2 2 5" xfId="1501" xr:uid="{B2A6EB67-C1F5-48B7-AFC0-86C7D4BE1CF3}"/>
    <cellStyle name="Output 2 2 6" xfId="1610" xr:uid="{EA5A52CA-4C41-4228-B9D5-5FC40DD37CDC}"/>
    <cellStyle name="Output 2 2 7" xfId="1718" xr:uid="{D7EE63BE-69B5-4539-B7FF-DC647ABA1872}"/>
    <cellStyle name="Output 2 2 8" xfId="1819" xr:uid="{D024CAD8-4B68-4FF3-BB3C-748423539165}"/>
    <cellStyle name="Output 2 3" xfId="812" xr:uid="{00000000-0005-0000-0000-000096030000}"/>
    <cellStyle name="Output 2 3 2" xfId="930" xr:uid="{00000000-0005-0000-0000-000097030000}"/>
    <cellStyle name="Output 2 3 3" xfId="1123" xr:uid="{00000000-0005-0000-0000-000098030000}"/>
    <cellStyle name="Output 2 3 4" xfId="1243" xr:uid="{00000000-0005-0000-0000-000099030000}"/>
    <cellStyle name="Output 2 3 5" xfId="1523" xr:uid="{79051C26-6676-42E4-A419-D8920DE48678}"/>
    <cellStyle name="Output 2 3 6" xfId="1632" xr:uid="{5147880C-65F8-4313-BC10-36EF9C064B6A}"/>
    <cellStyle name="Output 2 3 7" xfId="1740" xr:uid="{A439249B-BA6D-44AE-9821-4E79BD36134F}"/>
    <cellStyle name="Output 2 3 8" xfId="1841" xr:uid="{7371C333-CD8A-4953-8E59-2E3E84E5A7CB}"/>
    <cellStyle name="Output 2 4" xfId="822" xr:uid="{00000000-0005-0000-0000-00009A030000}"/>
    <cellStyle name="Output 2 4 2" xfId="938" xr:uid="{00000000-0005-0000-0000-00009B030000}"/>
    <cellStyle name="Output 2 4 3" xfId="1131" xr:uid="{00000000-0005-0000-0000-00009C030000}"/>
    <cellStyle name="Output 2 4 4" xfId="1252" xr:uid="{00000000-0005-0000-0000-00009D030000}"/>
    <cellStyle name="Output 2 4 5" xfId="1532" xr:uid="{150DE98C-21A7-4C88-A582-B598787413A7}"/>
    <cellStyle name="Output 2 4 6" xfId="1642" xr:uid="{8012DCFB-7413-4D61-A94A-54DB6D925D2F}"/>
    <cellStyle name="Output 2 4 7" xfId="1749" xr:uid="{5DB367D8-210D-4F8E-A4F3-D5FF31B1657A}"/>
    <cellStyle name="Output 2 4 8" xfId="1849" xr:uid="{FA0A9FD3-8FFB-4856-AFE7-53F849F58A61}"/>
    <cellStyle name="Output 2 5" xfId="803" xr:uid="{00000000-0005-0000-0000-00009E030000}"/>
    <cellStyle name="Output 2 5 2" xfId="922" xr:uid="{00000000-0005-0000-0000-00009F030000}"/>
    <cellStyle name="Output 2 5 3" xfId="1116" xr:uid="{00000000-0005-0000-0000-0000A0030000}"/>
    <cellStyle name="Output 2 5 4" xfId="1235" xr:uid="{00000000-0005-0000-0000-0000A1030000}"/>
    <cellStyle name="Output 2 5 5" xfId="1516" xr:uid="{9B356937-DB29-4395-89AB-725B291570E7}"/>
    <cellStyle name="Output 2 5 6" xfId="1625" xr:uid="{5142A4D3-419F-4AA7-9B54-316E3754D7FC}"/>
    <cellStyle name="Output 2 5 7" xfId="1733" xr:uid="{595F665C-690F-4DF3-9D91-21D51B842481}"/>
    <cellStyle name="Output 2 5 8" xfId="1834" xr:uid="{99E99609-B00A-4C29-B088-0539FF31610B}"/>
    <cellStyle name="Output 2 6" xfId="670" xr:uid="{00000000-0005-0000-0000-0000A2030000}"/>
    <cellStyle name="Output 2 7" xfId="625" xr:uid="{00000000-0005-0000-0000-0000A3030000}"/>
    <cellStyle name="Output 2 8" xfId="1011" xr:uid="{00000000-0005-0000-0000-0000A4030000}"/>
    <cellStyle name="Output 2 9" xfId="1024" xr:uid="{00000000-0005-0000-0000-0000A5030000}"/>
    <cellStyle name="Output 3" xfId="343" xr:uid="{00000000-0005-0000-0000-0000A6030000}"/>
    <cellStyle name="Output 3 10" xfId="1380" xr:uid="{73C8B69B-E97B-4C29-BD8F-64177256E9F1}"/>
    <cellStyle name="Output 3 11" xfId="1318" xr:uid="{D0669DBF-71C3-4A03-9E0C-338AC6A3481E}"/>
    <cellStyle name="Output 3 12" xfId="1553" xr:uid="{FC475603-82FD-4464-BEBF-179D0FA17D5B}"/>
    <cellStyle name="Output 3 13" xfId="1390" xr:uid="{23235E45-CE6A-46FC-829B-DA95DA62D7FA}"/>
    <cellStyle name="Output 3 2" xfId="785" xr:uid="{00000000-0005-0000-0000-0000A7030000}"/>
    <cellStyle name="Output 3 2 2" xfId="907" xr:uid="{00000000-0005-0000-0000-0000A8030000}"/>
    <cellStyle name="Output 3 2 3" xfId="1102" xr:uid="{00000000-0005-0000-0000-0000A9030000}"/>
    <cellStyle name="Output 3 2 4" xfId="1220" xr:uid="{00000000-0005-0000-0000-0000AA030000}"/>
    <cellStyle name="Output 3 2 5" xfId="1502" xr:uid="{94D8221F-81ED-4E75-B904-007AE28FE30F}"/>
    <cellStyle name="Output 3 2 6" xfId="1611" xr:uid="{59278C73-C118-498A-8779-0AFDCD79A972}"/>
    <cellStyle name="Output 3 2 7" xfId="1719" xr:uid="{4FC8B89B-D7D9-46DA-B524-FFCA632CB87D}"/>
    <cellStyle name="Output 3 2 8" xfId="1820" xr:uid="{F6FAA625-F7C0-4095-9184-21CFBA588498}"/>
    <cellStyle name="Output 3 3" xfId="818" xr:uid="{00000000-0005-0000-0000-0000AB030000}"/>
    <cellStyle name="Output 3 3 2" xfId="934" xr:uid="{00000000-0005-0000-0000-0000AC030000}"/>
    <cellStyle name="Output 3 3 3" xfId="1127" xr:uid="{00000000-0005-0000-0000-0000AD030000}"/>
    <cellStyle name="Output 3 3 4" xfId="1248" xr:uid="{00000000-0005-0000-0000-0000AE030000}"/>
    <cellStyle name="Output 3 3 5" xfId="1528" xr:uid="{3FC7358D-EF8F-4757-A343-787EB816D249}"/>
    <cellStyle name="Output 3 3 6" xfId="1638" xr:uid="{29F3924A-248F-4180-8262-844027A1794A}"/>
    <cellStyle name="Output 3 3 7" xfId="1745" xr:uid="{81301DBD-EB65-4B36-8458-4A846BBA0E7B}"/>
    <cellStyle name="Output 3 3 8" xfId="1845" xr:uid="{47CF81E5-56EE-4089-A3CC-BC2288402CDC}"/>
    <cellStyle name="Output 3 4" xfId="708" xr:uid="{00000000-0005-0000-0000-0000AF030000}"/>
    <cellStyle name="Output 3 4 2" xfId="844" xr:uid="{00000000-0005-0000-0000-0000B0030000}"/>
    <cellStyle name="Output 3 4 3" xfId="1045" xr:uid="{00000000-0005-0000-0000-0000B1030000}"/>
    <cellStyle name="Output 3 4 4" xfId="1150" xr:uid="{00000000-0005-0000-0000-0000B2030000}"/>
    <cellStyle name="Output 3 4 5" xfId="1443" xr:uid="{0E24AF2F-F56D-4C86-8A5C-0B2A410D7DD4}"/>
    <cellStyle name="Output 3 4 6" xfId="1555" xr:uid="{7466E085-5E6C-462A-A8CB-D1AA88008EDA}"/>
    <cellStyle name="Output 3 4 7" xfId="1384" xr:uid="{BB404802-053A-46E4-A223-5C7C9A5BDEE3}"/>
    <cellStyle name="Output 3 4 8" xfId="1768" xr:uid="{0D14B853-22E8-45C2-9E05-9D032715C184}"/>
    <cellStyle name="Output 3 5" xfId="804" xr:uid="{00000000-0005-0000-0000-0000B3030000}"/>
    <cellStyle name="Output 3 5 2" xfId="923" xr:uid="{00000000-0005-0000-0000-0000B4030000}"/>
    <cellStyle name="Output 3 5 3" xfId="1117" xr:uid="{00000000-0005-0000-0000-0000B5030000}"/>
    <cellStyle name="Output 3 5 4" xfId="1236" xr:uid="{00000000-0005-0000-0000-0000B6030000}"/>
    <cellStyle name="Output 3 5 5" xfId="1517" xr:uid="{79E6C6CD-0B53-4BFF-BB17-DC5B7285E108}"/>
    <cellStyle name="Output 3 5 6" xfId="1626" xr:uid="{550A6A99-CB34-4701-A51C-919CB91D2554}"/>
    <cellStyle name="Output 3 5 7" xfId="1734" xr:uid="{C0BF123F-05C2-48AE-8610-C48F03CE78EC}"/>
    <cellStyle name="Output 3 5 8" xfId="1835" xr:uid="{8D105F72-2509-4F13-9033-DB3C61D7A2E5}"/>
    <cellStyle name="Output 3 6" xfId="671" xr:uid="{00000000-0005-0000-0000-0000B7030000}"/>
    <cellStyle name="Output 3 7" xfId="624" xr:uid="{00000000-0005-0000-0000-0000B8030000}"/>
    <cellStyle name="Output 3 8" xfId="1012" xr:uid="{00000000-0005-0000-0000-0000B9030000}"/>
    <cellStyle name="Output 3 9" xfId="1037" xr:uid="{00000000-0005-0000-0000-0000BA030000}"/>
    <cellStyle name="Output 4" xfId="344" xr:uid="{00000000-0005-0000-0000-0000BB030000}"/>
    <cellStyle name="Output 4 10" xfId="1381" xr:uid="{964C14FF-0411-413E-8D7A-32956368AC22}"/>
    <cellStyle name="Output 4 11" xfId="1286" xr:uid="{FBF0CA1D-93E1-4914-AF0A-8076D85DD97F}"/>
    <cellStyle name="Output 4 12" xfId="1363" xr:uid="{FD1C85D4-4B0B-464C-80A0-611D3ACD7BD5}"/>
    <cellStyle name="Output 4 13" xfId="1412" xr:uid="{130B9DE7-1BD2-4FD2-846A-CA59D3AF6788}"/>
    <cellStyle name="Output 4 2" xfId="786" xr:uid="{00000000-0005-0000-0000-0000BC030000}"/>
    <cellStyle name="Output 4 2 2" xfId="908" xr:uid="{00000000-0005-0000-0000-0000BD030000}"/>
    <cellStyle name="Output 4 2 3" xfId="1103" xr:uid="{00000000-0005-0000-0000-0000BE030000}"/>
    <cellStyle name="Output 4 2 4" xfId="1221" xr:uid="{00000000-0005-0000-0000-0000BF030000}"/>
    <cellStyle name="Output 4 2 5" xfId="1503" xr:uid="{D37FEA0F-80A7-46AA-9313-DDE5B2633269}"/>
    <cellStyle name="Output 4 2 6" xfId="1612" xr:uid="{5807A708-963C-4C00-A497-0136171CD0F3}"/>
    <cellStyle name="Output 4 2 7" xfId="1720" xr:uid="{89179916-B729-466F-95E8-7C963958D6DF}"/>
    <cellStyle name="Output 4 2 8" xfId="1821" xr:uid="{8C2FC381-5421-4215-84C1-067C42AD17CD}"/>
    <cellStyle name="Output 4 3" xfId="819" xr:uid="{00000000-0005-0000-0000-0000C0030000}"/>
    <cellStyle name="Output 4 3 2" xfId="935" xr:uid="{00000000-0005-0000-0000-0000C1030000}"/>
    <cellStyle name="Output 4 3 3" xfId="1128" xr:uid="{00000000-0005-0000-0000-0000C2030000}"/>
    <cellStyle name="Output 4 3 4" xfId="1249" xr:uid="{00000000-0005-0000-0000-0000C3030000}"/>
    <cellStyle name="Output 4 3 5" xfId="1529" xr:uid="{F4F6EF69-057E-4EEE-AE18-554E528BC64A}"/>
    <cellStyle name="Output 4 3 6" xfId="1639" xr:uid="{E7772179-217D-4EF2-B3FB-AB190F0DA0F2}"/>
    <cellStyle name="Output 4 3 7" xfId="1746" xr:uid="{AD11A35A-2A1F-49D7-85D4-09F45884A958}"/>
    <cellStyle name="Output 4 3 8" xfId="1846" xr:uid="{263297D8-2E90-43DA-8F1E-B34F3B5089BB}"/>
    <cellStyle name="Output 4 4" xfId="709" xr:uid="{00000000-0005-0000-0000-0000C4030000}"/>
    <cellStyle name="Output 4 4 2" xfId="845" xr:uid="{00000000-0005-0000-0000-0000C5030000}"/>
    <cellStyle name="Output 4 4 3" xfId="1046" xr:uid="{00000000-0005-0000-0000-0000C6030000}"/>
    <cellStyle name="Output 4 4 4" xfId="1151" xr:uid="{00000000-0005-0000-0000-0000C7030000}"/>
    <cellStyle name="Output 4 4 5" xfId="1444" xr:uid="{D4E12552-E367-4202-8220-9D936A893315}"/>
    <cellStyle name="Output 4 4 6" xfId="1556" xr:uid="{03374BF5-A085-4FA8-951D-FA21BCA97B1B}"/>
    <cellStyle name="Output 4 4 7" xfId="1385" xr:uid="{A1A303A8-2DFF-40F7-961E-3CC5C4A6FC14}"/>
    <cellStyle name="Output 4 4 8" xfId="1769" xr:uid="{1741465C-A483-40E0-8DD2-242BB2A66454}"/>
    <cellStyle name="Output 4 5" xfId="842" xr:uid="{00000000-0005-0000-0000-0000C8030000}"/>
    <cellStyle name="Output 4 5 2" xfId="956" xr:uid="{00000000-0005-0000-0000-0000C9030000}"/>
    <cellStyle name="Output 4 5 3" xfId="1149" xr:uid="{00000000-0005-0000-0000-0000CA030000}"/>
    <cellStyle name="Output 4 5 4" xfId="1270" xr:uid="{00000000-0005-0000-0000-0000CB030000}"/>
    <cellStyle name="Output 4 5 5" xfId="1551" xr:uid="{2B439283-B556-407F-A15E-D57B9CC4C744}"/>
    <cellStyle name="Output 4 5 6" xfId="1660" xr:uid="{2EB5F083-5A5E-4523-8004-AA49A22A628E}"/>
    <cellStyle name="Output 4 5 7" xfId="1767" xr:uid="{C54C2C20-B37A-43D7-8888-595196405DDE}"/>
    <cellStyle name="Output 4 5 8" xfId="1867" xr:uid="{89D829FC-F1ED-4789-ACA6-8A2B26D74B8B}"/>
    <cellStyle name="Output 4 6" xfId="672" xr:uid="{00000000-0005-0000-0000-0000CC030000}"/>
    <cellStyle name="Output 4 7" xfId="623" xr:uid="{00000000-0005-0000-0000-0000CD030000}"/>
    <cellStyle name="Output 4 8" xfId="1013" xr:uid="{00000000-0005-0000-0000-0000CE030000}"/>
    <cellStyle name="Output 4 9" xfId="1038" xr:uid="{00000000-0005-0000-0000-0000CF030000}"/>
    <cellStyle name="Output 5" xfId="345" xr:uid="{00000000-0005-0000-0000-0000D0030000}"/>
    <cellStyle name="Output 5 10" xfId="1382" xr:uid="{A83EA2C9-F76A-42D2-8D96-76A8D990252F}"/>
    <cellStyle name="Output 5 11" xfId="1317" xr:uid="{29712802-EF30-4C2E-AB25-51496CE61ADC}"/>
    <cellStyle name="Output 5 12" xfId="1304" xr:uid="{83EBACD9-D753-42B8-8C64-2D3A88A927B5}"/>
    <cellStyle name="Output 5 13" xfId="1389" xr:uid="{A5671874-00DD-493F-9952-B9E2EF802B35}"/>
    <cellStyle name="Output 5 2" xfId="787" xr:uid="{00000000-0005-0000-0000-0000D1030000}"/>
    <cellStyle name="Output 5 2 2" xfId="909" xr:uid="{00000000-0005-0000-0000-0000D2030000}"/>
    <cellStyle name="Output 5 2 3" xfId="1104" xr:uid="{00000000-0005-0000-0000-0000D3030000}"/>
    <cellStyle name="Output 5 2 4" xfId="1222" xr:uid="{00000000-0005-0000-0000-0000D4030000}"/>
    <cellStyle name="Output 5 2 5" xfId="1504" xr:uid="{8D35A301-5102-4C58-BBEC-B6FF4772FE5C}"/>
    <cellStyle name="Output 5 2 6" xfId="1613" xr:uid="{2088E1BF-5964-4D57-9710-D4E94C408FAC}"/>
    <cellStyle name="Output 5 2 7" xfId="1721" xr:uid="{90B802A8-2FA0-4CE1-8E76-0346B0FFC6A9}"/>
    <cellStyle name="Output 5 2 8" xfId="1822" xr:uid="{CA8B8FCC-4EE6-4732-8A38-992D17C3C4B4}"/>
    <cellStyle name="Output 5 3" xfId="817" xr:uid="{00000000-0005-0000-0000-0000D5030000}"/>
    <cellStyle name="Output 5 3 2" xfId="933" xr:uid="{00000000-0005-0000-0000-0000D6030000}"/>
    <cellStyle name="Output 5 3 3" xfId="1126" xr:uid="{00000000-0005-0000-0000-0000D7030000}"/>
    <cellStyle name="Output 5 3 4" xfId="1247" xr:uid="{00000000-0005-0000-0000-0000D8030000}"/>
    <cellStyle name="Output 5 3 5" xfId="1527" xr:uid="{F89679DF-B87E-4A6A-8CDB-C19FBEAFCF50}"/>
    <cellStyle name="Output 5 3 6" xfId="1637" xr:uid="{42AFB4E4-1B50-4720-B3BB-6A769DCD05DE}"/>
    <cellStyle name="Output 5 3 7" xfId="1744" xr:uid="{69BA906B-B910-481A-8C9D-A8D8BE133E65}"/>
    <cellStyle name="Output 5 3 8" xfId="1844" xr:uid="{6446F0E2-51BD-4386-89C5-0F3943560CFF}"/>
    <cellStyle name="Output 5 4" xfId="710" xr:uid="{00000000-0005-0000-0000-0000D9030000}"/>
    <cellStyle name="Output 5 4 2" xfId="846" xr:uid="{00000000-0005-0000-0000-0000DA030000}"/>
    <cellStyle name="Output 5 4 3" xfId="1047" xr:uid="{00000000-0005-0000-0000-0000DB030000}"/>
    <cellStyle name="Output 5 4 4" xfId="1152" xr:uid="{00000000-0005-0000-0000-0000DC030000}"/>
    <cellStyle name="Output 5 4 5" xfId="1445" xr:uid="{07E532F9-7E6F-4CF7-9455-DCE63045F537}"/>
    <cellStyle name="Output 5 4 6" xfId="1557" xr:uid="{F508DF6E-0491-435C-BCB9-FFDD512B15E4}"/>
    <cellStyle name="Output 5 4 7" xfId="1386" xr:uid="{FB5D4DE8-3A0C-4B90-8872-1FE9B51AF232}"/>
    <cellStyle name="Output 5 4 8" xfId="1770" xr:uid="{DB3ADB8A-A4A9-462E-96C4-CA03C3C02D30}"/>
    <cellStyle name="Output 5 5" xfId="841" xr:uid="{00000000-0005-0000-0000-0000DD030000}"/>
    <cellStyle name="Output 5 5 2" xfId="955" xr:uid="{00000000-0005-0000-0000-0000DE030000}"/>
    <cellStyle name="Output 5 5 3" xfId="1148" xr:uid="{00000000-0005-0000-0000-0000DF030000}"/>
    <cellStyle name="Output 5 5 4" xfId="1269" xr:uid="{00000000-0005-0000-0000-0000E0030000}"/>
    <cellStyle name="Output 5 5 5" xfId="1550" xr:uid="{D6222D48-6AEF-4DB4-9ED8-2CC48E4FEDBE}"/>
    <cellStyle name="Output 5 5 6" xfId="1659" xr:uid="{FF22A5E5-2672-4E09-BC5A-D315056CCFF6}"/>
    <cellStyle name="Output 5 5 7" xfId="1766" xr:uid="{1A0AA4E1-50E4-460C-96D2-75B5F0AF5DDF}"/>
    <cellStyle name="Output 5 5 8" xfId="1866" xr:uid="{F24E29E5-598C-44CE-ADE9-E1DAAC489CAD}"/>
    <cellStyle name="Output 5 6" xfId="673" xr:uid="{00000000-0005-0000-0000-0000E1030000}"/>
    <cellStyle name="Output 5 7" xfId="612" xr:uid="{00000000-0005-0000-0000-0000E2030000}"/>
    <cellStyle name="Output 5 8" xfId="1014" xr:uid="{00000000-0005-0000-0000-0000E3030000}"/>
    <cellStyle name="Output 5 9" xfId="1036" xr:uid="{00000000-0005-0000-0000-0000E4030000}"/>
    <cellStyle name="Output 6" xfId="346" xr:uid="{00000000-0005-0000-0000-0000E5030000}"/>
    <cellStyle name="Output 6 10" xfId="1383" xr:uid="{48542E16-B4AA-4730-8730-F8D98E0CCE69}"/>
    <cellStyle name="Output 6 11" xfId="1316" xr:uid="{73E7B3B4-DF96-4E1C-91C2-AD87425A6EE5}"/>
    <cellStyle name="Output 6 12" xfId="1300" xr:uid="{FC5456E6-AFD4-4BB5-BBB8-96744E841E57}"/>
    <cellStyle name="Output 6 13" xfId="1434" xr:uid="{9A7300A5-1AD2-40DB-9502-18F9518DCA2E}"/>
    <cellStyle name="Output 6 2" xfId="788" xr:uid="{00000000-0005-0000-0000-0000E6030000}"/>
    <cellStyle name="Output 6 2 2" xfId="910" xr:uid="{00000000-0005-0000-0000-0000E7030000}"/>
    <cellStyle name="Output 6 2 3" xfId="1105" xr:uid="{00000000-0005-0000-0000-0000E8030000}"/>
    <cellStyle name="Output 6 2 4" xfId="1223" xr:uid="{00000000-0005-0000-0000-0000E9030000}"/>
    <cellStyle name="Output 6 2 5" xfId="1505" xr:uid="{157CF68E-763D-47B1-9DB1-3E15491EADF9}"/>
    <cellStyle name="Output 6 2 6" xfId="1614" xr:uid="{7AAEBBA6-BD1F-4B4E-8A4E-D03B0A5B0DD2}"/>
    <cellStyle name="Output 6 2 7" xfId="1722" xr:uid="{4C288812-576C-48A9-A046-A5E46414A2C3}"/>
    <cellStyle name="Output 6 2 8" xfId="1823" xr:uid="{99B9290A-D7CD-4661-887F-9F6966FA5D75}"/>
    <cellStyle name="Output 6 3" xfId="735" xr:uid="{00000000-0005-0000-0000-0000EA030000}"/>
    <cellStyle name="Output 6 3 2" xfId="865" xr:uid="{00000000-0005-0000-0000-0000EB030000}"/>
    <cellStyle name="Output 6 3 3" xfId="1063" xr:uid="{00000000-0005-0000-0000-0000EC030000}"/>
    <cellStyle name="Output 6 3 4" xfId="1171" xr:uid="{00000000-0005-0000-0000-0000ED030000}"/>
    <cellStyle name="Output 6 3 5" xfId="1463" xr:uid="{E948CA49-E126-474E-AAC3-B9D604222426}"/>
    <cellStyle name="Output 6 3 6" xfId="1572" xr:uid="{2826A983-DEF1-45F8-8BAB-58137C25995D}"/>
    <cellStyle name="Output 6 3 7" xfId="1674" xr:uid="{A49E3734-5219-48B6-890E-ED8D0548825D}"/>
    <cellStyle name="Output 6 3 8" xfId="1784" xr:uid="{A61BB42D-9710-4765-8C38-A64AEA08D047}"/>
    <cellStyle name="Output 6 4" xfId="711" xr:uid="{00000000-0005-0000-0000-0000EE030000}"/>
    <cellStyle name="Output 6 4 2" xfId="847" xr:uid="{00000000-0005-0000-0000-0000EF030000}"/>
    <cellStyle name="Output 6 4 3" xfId="1048" xr:uid="{00000000-0005-0000-0000-0000F0030000}"/>
    <cellStyle name="Output 6 4 4" xfId="1153" xr:uid="{00000000-0005-0000-0000-0000F1030000}"/>
    <cellStyle name="Output 6 4 5" xfId="1446" xr:uid="{A4CB763A-7E37-4117-8D13-283AA249AD50}"/>
    <cellStyle name="Output 6 4 6" xfId="1558" xr:uid="{88763D8D-829C-4FF5-AF76-214E44FEA636}"/>
    <cellStyle name="Output 6 4 7" xfId="1393" xr:uid="{BC5CB066-8E8F-4CEE-A61A-587271DD0AE0}"/>
    <cellStyle name="Output 6 4 8" xfId="1771" xr:uid="{027ACDDF-680B-4899-8E82-7FF9B487F954}"/>
    <cellStyle name="Output 6 5" xfId="840" xr:uid="{00000000-0005-0000-0000-0000F2030000}"/>
    <cellStyle name="Output 6 5 2" xfId="954" xr:uid="{00000000-0005-0000-0000-0000F3030000}"/>
    <cellStyle name="Output 6 5 3" xfId="1147" xr:uid="{00000000-0005-0000-0000-0000F4030000}"/>
    <cellStyle name="Output 6 5 4" xfId="1268" xr:uid="{00000000-0005-0000-0000-0000F5030000}"/>
    <cellStyle name="Output 6 5 5" xfId="1549" xr:uid="{F705B7C1-3E48-47AA-87C5-BC80D8D8A15D}"/>
    <cellStyle name="Output 6 5 6" xfId="1658" xr:uid="{CD95ED26-2A34-4CA2-953B-F6ADA706B2A6}"/>
    <cellStyle name="Output 6 5 7" xfId="1765" xr:uid="{E1DEB52D-8814-42B6-AE64-96258B1B2C3B}"/>
    <cellStyle name="Output 6 5 8" xfId="1865" xr:uid="{4952EA0C-EEA5-4B7A-A2E3-0567D916E93E}"/>
    <cellStyle name="Output 6 6" xfId="674" xr:uid="{00000000-0005-0000-0000-0000F6030000}"/>
    <cellStyle name="Output 6 7" xfId="622" xr:uid="{00000000-0005-0000-0000-0000F7030000}"/>
    <cellStyle name="Output 6 8" xfId="1015" xr:uid="{00000000-0005-0000-0000-0000F8030000}"/>
    <cellStyle name="Output 6 9" xfId="989" xr:uid="{00000000-0005-0000-0000-0000F9030000}"/>
    <cellStyle name="Percent" xfId="347" builtinId="5"/>
    <cellStyle name="Percent [2]" xfId="348" xr:uid="{00000000-0005-0000-0000-0000FB030000}"/>
    <cellStyle name="Percent [2] 2" xfId="349" xr:uid="{00000000-0005-0000-0000-0000FC030000}"/>
    <cellStyle name="Percent 10" xfId="350" xr:uid="{00000000-0005-0000-0000-0000FD030000}"/>
    <cellStyle name="Percent 11" xfId="453" xr:uid="{00000000-0005-0000-0000-0000FE030000}"/>
    <cellStyle name="Percent 12" xfId="467" xr:uid="{00000000-0005-0000-0000-0000FF030000}"/>
    <cellStyle name="Percent 13" xfId="484" xr:uid="{00000000-0005-0000-0000-000000040000}"/>
    <cellStyle name="Percent 14" xfId="479" xr:uid="{00000000-0005-0000-0000-000001040000}"/>
    <cellStyle name="Percent 15" xfId="483" xr:uid="{00000000-0005-0000-0000-000002040000}"/>
    <cellStyle name="Percent 16" xfId="489" xr:uid="{00000000-0005-0000-0000-000003040000}"/>
    <cellStyle name="Percent 17" xfId="492" xr:uid="{00000000-0005-0000-0000-000004040000}"/>
    <cellStyle name="Percent 18" xfId="495" xr:uid="{00000000-0005-0000-0000-000005040000}"/>
    <cellStyle name="Percent 19" xfId="498" xr:uid="{00000000-0005-0000-0000-000006040000}"/>
    <cellStyle name="Percent 2" xfId="351" xr:uid="{00000000-0005-0000-0000-000007040000}"/>
    <cellStyle name="Percent 2 2" xfId="352" xr:uid="{00000000-0005-0000-0000-000008040000}"/>
    <cellStyle name="Percent 2 3" xfId="353" xr:uid="{00000000-0005-0000-0000-000009040000}"/>
    <cellStyle name="Percent 2 4" xfId="468" xr:uid="{00000000-0005-0000-0000-00000A040000}"/>
    <cellStyle name="Percent 2 5" xfId="676" xr:uid="{00000000-0005-0000-0000-00000B040000}"/>
    <cellStyle name="Percent 2 6" xfId="616" xr:uid="{00000000-0005-0000-0000-00000C040000}"/>
    <cellStyle name="Percent 2 7" xfId="977" xr:uid="{00000000-0005-0000-0000-00000D040000}"/>
    <cellStyle name="Percent 2 8" xfId="1297" xr:uid="{C23B398B-4BD8-4C6C-8954-835758A143E3}"/>
    <cellStyle name="Percent 20" xfId="501" xr:uid="{00000000-0005-0000-0000-00000E040000}"/>
    <cellStyle name="Percent 21" xfId="504" xr:uid="{00000000-0005-0000-0000-00000F040000}"/>
    <cellStyle name="Percent 22" xfId="507" xr:uid="{00000000-0005-0000-0000-000010040000}"/>
    <cellStyle name="Percent 23" xfId="510" xr:uid="{00000000-0005-0000-0000-000011040000}"/>
    <cellStyle name="Percent 24" xfId="513" xr:uid="{00000000-0005-0000-0000-000012040000}"/>
    <cellStyle name="Percent 25" xfId="516" xr:uid="{00000000-0005-0000-0000-000013040000}"/>
    <cellStyle name="Percent 26" xfId="519" xr:uid="{00000000-0005-0000-0000-000014040000}"/>
    <cellStyle name="Percent 27" xfId="522" xr:uid="{00000000-0005-0000-0000-000015040000}"/>
    <cellStyle name="Percent 28" xfId="525" xr:uid="{00000000-0005-0000-0000-000016040000}"/>
    <cellStyle name="Percent 29" xfId="528" xr:uid="{00000000-0005-0000-0000-000017040000}"/>
    <cellStyle name="Percent 3" xfId="354" xr:uid="{00000000-0005-0000-0000-000018040000}"/>
    <cellStyle name="Percent 3 2" xfId="355" xr:uid="{00000000-0005-0000-0000-000019040000}"/>
    <cellStyle name="Percent 3 3" xfId="469" xr:uid="{00000000-0005-0000-0000-00001A040000}"/>
    <cellStyle name="Percent 3 4" xfId="461" xr:uid="{00000000-0005-0000-0000-00001B040000}"/>
    <cellStyle name="Percent 3 4 2" xfId="694" xr:uid="{00000000-0005-0000-0000-00001C040000}"/>
    <cellStyle name="Percent 30" xfId="531" xr:uid="{00000000-0005-0000-0000-00001D040000}"/>
    <cellStyle name="Percent 31" xfId="534" xr:uid="{00000000-0005-0000-0000-00001E040000}"/>
    <cellStyle name="Percent 32" xfId="537" xr:uid="{00000000-0005-0000-0000-00001F040000}"/>
    <cellStyle name="Percent 33" xfId="540" xr:uid="{00000000-0005-0000-0000-000020040000}"/>
    <cellStyle name="Percent 34" xfId="590" xr:uid="{00000000-0005-0000-0000-000021040000}"/>
    <cellStyle name="Percent 34 2" xfId="675" xr:uid="{00000000-0005-0000-0000-000022040000}"/>
    <cellStyle name="Percent 35" xfId="789" xr:uid="{00000000-0005-0000-0000-000023040000}"/>
    <cellStyle name="Percent 36" xfId="733" xr:uid="{00000000-0005-0000-0000-000024040000}"/>
    <cellStyle name="Percent 37" xfId="712" xr:uid="{00000000-0005-0000-0000-000025040000}"/>
    <cellStyle name="Percent 38" xfId="801" xr:uid="{00000000-0005-0000-0000-000026040000}"/>
    <cellStyle name="Percent 39" xfId="839" xr:uid="{00000000-0005-0000-0000-000027040000}"/>
    <cellStyle name="Percent 4" xfId="356" xr:uid="{00000000-0005-0000-0000-000028040000}"/>
    <cellStyle name="Percent 40" xfId="594" xr:uid="{00000000-0005-0000-0000-000029040000}"/>
    <cellStyle name="Percent 41" xfId="680" xr:uid="{00000000-0005-0000-0000-00002A040000}"/>
    <cellStyle name="Percent 42" xfId="959" xr:uid="{00000000-0005-0000-0000-00002B040000}"/>
    <cellStyle name="Percent 43" xfId="1018" xr:uid="{00000000-0005-0000-0000-00002C040000}"/>
    <cellStyle name="Percent 44" xfId="1272" xr:uid="{4B928563-85A5-44E3-9896-52A1FDA06DF0}"/>
    <cellStyle name="Percent 45" xfId="1392" xr:uid="{0AEEA2E0-4118-4613-A680-087A23796963}"/>
    <cellStyle name="Percent 46" xfId="1312" xr:uid="{5A83BD87-3C37-4BE3-9887-86BC2D61BAE7}"/>
    <cellStyle name="Percent 47" xfId="1552" xr:uid="{C459C2C3-CCB7-4D53-AF26-721F5DC03479}"/>
    <cellStyle name="Percent 5" xfId="357" xr:uid="{00000000-0005-0000-0000-00002D040000}"/>
    <cellStyle name="Percent 6" xfId="358" xr:uid="{00000000-0005-0000-0000-00002E040000}"/>
    <cellStyle name="Percent 7" xfId="359" xr:uid="{00000000-0005-0000-0000-00002F040000}"/>
    <cellStyle name="Percent 8" xfId="360" xr:uid="{00000000-0005-0000-0000-000030040000}"/>
    <cellStyle name="Percent 8 2" xfId="361" xr:uid="{00000000-0005-0000-0000-000031040000}"/>
    <cellStyle name="Percent 9" xfId="448" xr:uid="{00000000-0005-0000-0000-000032040000}"/>
    <cellStyle name="Percentage1" xfId="362" xr:uid="{00000000-0005-0000-0000-000033040000}"/>
    <cellStyle name="Percentage1 2" xfId="677" xr:uid="{00000000-0005-0000-0000-000034040000}"/>
    <cellStyle name="POSITION" xfId="363" xr:uid="{00000000-0005-0000-0000-000035040000}"/>
    <cellStyle name="POSITION 2" xfId="364" xr:uid="{00000000-0005-0000-0000-000036040000}"/>
    <cellStyle name="POSITION 2 10" xfId="365" xr:uid="{00000000-0005-0000-0000-000037040000}"/>
    <cellStyle name="POSITION 2 2" xfId="366" xr:uid="{00000000-0005-0000-0000-000038040000}"/>
    <cellStyle name="POSITION 2 3" xfId="367" xr:uid="{00000000-0005-0000-0000-000039040000}"/>
    <cellStyle name="POSITION 2 4" xfId="368" xr:uid="{00000000-0005-0000-0000-00003A040000}"/>
    <cellStyle name="POSITION 2 5" xfId="369" xr:uid="{00000000-0005-0000-0000-00003B040000}"/>
    <cellStyle name="POSITION 2 6" xfId="370" xr:uid="{00000000-0005-0000-0000-00003C040000}"/>
    <cellStyle name="POSITION 2 7" xfId="371" xr:uid="{00000000-0005-0000-0000-00003D040000}"/>
    <cellStyle name="POSITION 2 8" xfId="372" xr:uid="{00000000-0005-0000-0000-00003E040000}"/>
    <cellStyle name="POSITION 2 9" xfId="373" xr:uid="{00000000-0005-0000-0000-00003F040000}"/>
    <cellStyle name="POSITION 3" xfId="374" xr:uid="{00000000-0005-0000-0000-000040040000}"/>
    <cellStyle name="POSITION 4" xfId="375" xr:uid="{00000000-0005-0000-0000-000041040000}"/>
    <cellStyle name="POSITION 5" xfId="376" xr:uid="{00000000-0005-0000-0000-000042040000}"/>
    <cellStyle name="POSITION 6" xfId="377" xr:uid="{00000000-0005-0000-0000-000043040000}"/>
    <cellStyle name="POSITION 7" xfId="378" xr:uid="{00000000-0005-0000-0000-000044040000}"/>
    <cellStyle name="Program1" xfId="379" xr:uid="{00000000-0005-0000-0000-000045040000}"/>
    <cellStyle name="Program1 2" xfId="380" xr:uid="{00000000-0005-0000-0000-000046040000}"/>
    <cellStyle name="Program2" xfId="381" xr:uid="{00000000-0005-0000-0000-000047040000}"/>
    <cellStyle name="Program2 2" xfId="382" xr:uid="{00000000-0005-0000-0000-000048040000}"/>
    <cellStyle name="Program3" xfId="383" xr:uid="{00000000-0005-0000-0000-000049040000}"/>
    <cellStyle name="Program3 2" xfId="384" xr:uid="{00000000-0005-0000-0000-00004A040000}"/>
    <cellStyle name="Program4" xfId="385" xr:uid="{00000000-0005-0000-0000-00004B040000}"/>
    <cellStyle name="Program4 2" xfId="386" xr:uid="{00000000-0005-0000-0000-00004C040000}"/>
    <cellStyle name="SectionTotal" xfId="387" xr:uid="{00000000-0005-0000-0000-00004D040000}"/>
    <cellStyle name="STPG" xfId="388" xr:uid="{00000000-0005-0000-0000-00004E040000}"/>
    <cellStyle name="Style 1" xfId="389" xr:uid="{00000000-0005-0000-0000-00004F040000}"/>
    <cellStyle name="SubTotals" xfId="390" xr:uid="{00000000-0005-0000-0000-000050040000}"/>
    <cellStyle name="Title" xfId="546" builtinId="15" customBuiltin="1"/>
    <cellStyle name="Title 2" xfId="391" xr:uid="{00000000-0005-0000-0000-000052040000}"/>
    <cellStyle name="Title 3" xfId="392" xr:uid="{00000000-0005-0000-0000-000053040000}"/>
    <cellStyle name="Title 4" xfId="393" xr:uid="{00000000-0005-0000-0000-000054040000}"/>
    <cellStyle name="Title 5" xfId="394" xr:uid="{00000000-0005-0000-0000-000055040000}"/>
    <cellStyle name="Title 6" xfId="395" xr:uid="{00000000-0005-0000-0000-000056040000}"/>
    <cellStyle name="Tomy" xfId="396" xr:uid="{00000000-0005-0000-0000-000057040000}"/>
    <cellStyle name="Tomy1" xfId="397" xr:uid="{00000000-0005-0000-0000-000058040000}"/>
    <cellStyle name="Total" xfId="398" builtinId="25" customBuiltin="1"/>
    <cellStyle name="Total 2" xfId="399" xr:uid="{00000000-0005-0000-0000-00005A040000}"/>
    <cellStyle name="Total 3" xfId="400" xr:uid="{00000000-0005-0000-0000-00005B040000}"/>
    <cellStyle name="Total 4" xfId="401" xr:uid="{00000000-0005-0000-0000-00005C040000}"/>
    <cellStyle name="Total 5" xfId="402" xr:uid="{00000000-0005-0000-0000-00005D040000}"/>
    <cellStyle name="Total 6" xfId="403" xr:uid="{00000000-0005-0000-0000-00005E040000}"/>
    <cellStyle name="Total 7" xfId="449" xr:uid="{00000000-0005-0000-0000-00005F040000}"/>
    <cellStyle name="Total 8" xfId="471" xr:uid="{00000000-0005-0000-0000-000060040000}"/>
    <cellStyle name="Total 9" xfId="588" xr:uid="{00000000-0005-0000-0000-000061040000}"/>
    <cellStyle name="Total 9 2" xfId="678" xr:uid="{00000000-0005-0000-0000-000062040000}"/>
    <cellStyle name="Warning Text" xfId="559" builtinId="11" customBuiltin="1"/>
    <cellStyle name="Warning Text 2" xfId="404" xr:uid="{00000000-0005-0000-0000-000064040000}"/>
    <cellStyle name="Warning Text 3" xfId="405" xr:uid="{00000000-0005-0000-0000-000065040000}"/>
    <cellStyle name="Warning Text 4" xfId="406" xr:uid="{00000000-0005-0000-0000-000066040000}"/>
    <cellStyle name="Warning Text 5" xfId="407" xr:uid="{00000000-0005-0000-0000-000067040000}"/>
    <cellStyle name="Warning Text 6" xfId="408" xr:uid="{00000000-0005-0000-0000-000068040000}"/>
    <cellStyle name="ปกติ_~0131449" xfId="409" xr:uid="{00000000-0005-0000-0000-000069040000}"/>
    <cellStyle name="好" xfId="410" xr:uid="{00000000-0005-0000-0000-00007F040000}"/>
    <cellStyle name="好_G+ YIP and TTR projection" xfId="411" xr:uid="{00000000-0005-0000-0000-000080040000}"/>
    <cellStyle name="好_Native Yield" xfId="412" xr:uid="{00000000-0005-0000-0000-000081040000}"/>
    <cellStyle name="差" xfId="413" xr:uid="{00000000-0005-0000-0000-000078040000}"/>
    <cellStyle name="差_G+ YIP and TTR projection" xfId="414" xr:uid="{00000000-0005-0000-0000-000079040000}"/>
    <cellStyle name="差_Native Yield" xfId="415" xr:uid="{00000000-0005-0000-0000-00007A040000}"/>
    <cellStyle name="常规 2" xfId="416" xr:uid="{00000000-0005-0000-0000-00007B040000}"/>
    <cellStyle name="常规 3" xfId="417" xr:uid="{00000000-0005-0000-0000-00007C040000}"/>
    <cellStyle name="常规_~0555001" xfId="418" xr:uid="{00000000-0005-0000-0000-00007D040000}"/>
    <cellStyle name="强调文字颜色 1" xfId="419" xr:uid="{00000000-0005-0000-0000-0000B0040000}"/>
    <cellStyle name="强调文字颜色 2" xfId="420" xr:uid="{00000000-0005-0000-0000-0000B1040000}"/>
    <cellStyle name="强调文字颜色 3" xfId="421" xr:uid="{00000000-0005-0000-0000-0000B2040000}"/>
    <cellStyle name="强调文字颜色 4" xfId="422" xr:uid="{00000000-0005-0000-0000-0000B3040000}"/>
    <cellStyle name="强调文字颜色 5" xfId="423" xr:uid="{00000000-0005-0000-0000-0000B4040000}"/>
    <cellStyle name="强调文字颜色 6" xfId="424" xr:uid="{00000000-0005-0000-0000-0000B5040000}"/>
    <cellStyle name="标题" xfId="425" xr:uid="{00000000-0005-0000-0000-00006B040000}"/>
    <cellStyle name="标题 1" xfId="426" xr:uid="{00000000-0005-0000-0000-00006C040000}"/>
    <cellStyle name="标题 2" xfId="427" xr:uid="{00000000-0005-0000-0000-00006D040000}"/>
    <cellStyle name="标题 3" xfId="428" xr:uid="{00000000-0005-0000-0000-00006E040000}"/>
    <cellStyle name="标题 3 2" xfId="805" xr:uid="{00000000-0005-0000-0000-00006F040000}"/>
    <cellStyle name="标题 3 2 2" xfId="924" xr:uid="{00000000-0005-0000-0000-000070040000}"/>
    <cellStyle name="标题 3 2 3" xfId="1237" xr:uid="{00000000-0005-0000-0000-000071040000}"/>
    <cellStyle name="标题 3 3" xfId="796" xr:uid="{00000000-0005-0000-0000-000072040000}"/>
    <cellStyle name="标题 3 3 2" xfId="916" xr:uid="{00000000-0005-0000-0000-000073040000}"/>
    <cellStyle name="标题 3 3 3" xfId="1229" xr:uid="{00000000-0005-0000-0000-000074040000}"/>
    <cellStyle name="标题 3 4" xfId="679" xr:uid="{00000000-0005-0000-0000-000075040000}"/>
    <cellStyle name="标题 3 5" xfId="983" xr:uid="{00000000-0005-0000-0000-000076040000}"/>
    <cellStyle name="标题 4" xfId="429" xr:uid="{00000000-0005-0000-0000-000077040000}"/>
    <cellStyle name="样式 1" xfId="430" xr:uid="{00000000-0005-0000-0000-0000E1040000}"/>
    <cellStyle name="检查单元格" xfId="431" xr:uid="{00000000-0005-0000-0000-0000AC040000}"/>
    <cellStyle name="汇总" xfId="432" xr:uid="{00000000-0005-0000-0000-000082040000}"/>
    <cellStyle name="汇总 10" xfId="1395" xr:uid="{3B7E0589-9D0F-4166-8D8D-D6A6E50184ED}"/>
    <cellStyle name="汇总 11" xfId="1310" xr:uid="{71A968DF-DF04-408B-B156-FBF0958289DD}"/>
    <cellStyle name="汇总 12" xfId="1368" xr:uid="{65C54FFD-FAC0-4247-BAEC-E5D5FFE6CF79}"/>
    <cellStyle name="汇总 13" xfId="1323" xr:uid="{6383DF18-36D1-493A-9964-072232DF643F}"/>
    <cellStyle name="汇总 2" xfId="806" xr:uid="{00000000-0005-0000-0000-000083040000}"/>
    <cellStyle name="汇总 2 2" xfId="925" xr:uid="{00000000-0005-0000-0000-000084040000}"/>
    <cellStyle name="汇总 2 3" xfId="1118" xr:uid="{00000000-0005-0000-0000-000085040000}"/>
    <cellStyle name="汇总 2 4" xfId="1238" xr:uid="{00000000-0005-0000-0000-000086040000}"/>
    <cellStyle name="汇总 2 5" xfId="1518" xr:uid="{DD066F0C-D362-4CCC-9F14-4914B6906DEB}"/>
    <cellStyle name="汇总 2 6" xfId="1627" xr:uid="{D564CEB3-C40D-4FEC-AF5C-86995F624842}"/>
    <cellStyle name="汇总 2 7" xfId="1735" xr:uid="{67E7E4D6-8DD2-4876-A944-EDCB4B21C874}"/>
    <cellStyle name="汇总 2 8" xfId="1836" xr:uid="{1AEC2EAB-DA89-403A-8F97-25EA6D58EE91}"/>
    <cellStyle name="汇总 3" xfId="722" xr:uid="{00000000-0005-0000-0000-000087040000}"/>
    <cellStyle name="汇总 3 2" xfId="855" xr:uid="{00000000-0005-0000-0000-000088040000}"/>
    <cellStyle name="汇总 3 3" xfId="1055" xr:uid="{00000000-0005-0000-0000-000089040000}"/>
    <cellStyle name="汇总 3 4" xfId="1161" xr:uid="{00000000-0005-0000-0000-00008A040000}"/>
    <cellStyle name="汇总 3 5" xfId="1454" xr:uid="{53DF1A44-D787-41CC-B338-DF36B68622A7}"/>
    <cellStyle name="汇总 3 6" xfId="1566" xr:uid="{F910336E-E927-47EF-BA7D-7EC26762F564}"/>
    <cellStyle name="汇总 3 7" xfId="1667" xr:uid="{DFFF1251-00F2-4416-B0CE-DE185BD2D26D}"/>
    <cellStyle name="汇总 3 8" xfId="1778" xr:uid="{55FBE368-B5E8-42B5-AC94-0B563D0B0729}"/>
    <cellStyle name="汇总 4" xfId="790" xr:uid="{00000000-0005-0000-0000-00008B040000}"/>
    <cellStyle name="汇总 4 2" xfId="911" xr:uid="{00000000-0005-0000-0000-00008C040000}"/>
    <cellStyle name="汇总 4 3" xfId="1106" xr:uid="{00000000-0005-0000-0000-00008D040000}"/>
    <cellStyle name="汇总 4 4" xfId="1224" xr:uid="{00000000-0005-0000-0000-00008E040000}"/>
    <cellStyle name="汇总 4 5" xfId="1506" xr:uid="{D69E856F-127C-4B2B-9DD2-33DBC5A49756}"/>
    <cellStyle name="汇总 4 6" xfId="1615" xr:uid="{96280E32-266F-4969-A108-8B37831AB122}"/>
    <cellStyle name="汇总 4 7" xfId="1723" xr:uid="{C914EE82-C829-4BD9-9A0C-EEB906FDEAC7}"/>
    <cellStyle name="汇总 4 8" xfId="1824" xr:uid="{D51AC8B5-5AB6-4BD4-8504-8585F88842C7}"/>
    <cellStyle name="汇总 5" xfId="800" xr:uid="{00000000-0005-0000-0000-00008F040000}"/>
    <cellStyle name="汇总 5 2" xfId="920" xr:uid="{00000000-0005-0000-0000-000090040000}"/>
    <cellStyle name="汇总 5 3" xfId="1114" xr:uid="{00000000-0005-0000-0000-000091040000}"/>
    <cellStyle name="汇总 5 4" xfId="1233" xr:uid="{00000000-0005-0000-0000-000092040000}"/>
    <cellStyle name="汇总 5 5" xfId="1514" xr:uid="{733B5BE2-30F4-45E5-A7D2-CB032197BEDE}"/>
    <cellStyle name="汇总 5 6" xfId="1623" xr:uid="{877C7959-2DA9-4910-BB53-D1F4B7CB2413}"/>
    <cellStyle name="汇总 5 7" xfId="1731" xr:uid="{CFA15296-D6AC-441C-8EED-08772E4DFE42}"/>
    <cellStyle name="汇总 5 8" xfId="1832" xr:uid="{481F63EF-004A-441D-9ABF-7BE04203070D}"/>
    <cellStyle name="汇总 6" xfId="681" xr:uid="{00000000-0005-0000-0000-000093040000}"/>
    <cellStyle name="汇总 7" xfId="621" xr:uid="{00000000-0005-0000-0000-000094040000}"/>
    <cellStyle name="汇总 8" xfId="1016" xr:uid="{00000000-0005-0000-0000-000095040000}"/>
    <cellStyle name="汇总 9" xfId="982" xr:uid="{00000000-0005-0000-0000-000096040000}"/>
    <cellStyle name="注释" xfId="433" xr:uid="{00000000-0005-0000-0000-0000E2040000}"/>
    <cellStyle name="注释 10" xfId="1396" xr:uid="{F4A81D71-FC8A-4A53-86FF-C607D6450C0F}"/>
    <cellStyle name="注释 11" xfId="1309" xr:uid="{38FCAF14-2054-43E3-9684-D9B16AC48B2A}"/>
    <cellStyle name="注释 12" xfId="1369" xr:uid="{BAF93866-564D-42F0-8BD6-457CCFF7D52A}"/>
    <cellStyle name="注释 13" xfId="1322" xr:uid="{D2DFD9AB-E5BC-404D-A396-058BCF253A03}"/>
    <cellStyle name="注释 2" xfId="807" xr:uid="{00000000-0005-0000-0000-0000E3040000}"/>
    <cellStyle name="注释 2 2" xfId="926" xr:uid="{00000000-0005-0000-0000-0000E4040000}"/>
    <cellStyle name="注释 2 3" xfId="1119" xr:uid="{00000000-0005-0000-0000-0000E5040000}"/>
    <cellStyle name="注释 2 4" xfId="1239" xr:uid="{00000000-0005-0000-0000-0000E6040000}"/>
    <cellStyle name="注释 2 5" xfId="1519" xr:uid="{2FB618EF-9500-4AB9-97F6-58567DB5DC0E}"/>
    <cellStyle name="注释 2 6" xfId="1628" xr:uid="{4E12ABD2-1370-4C3C-AFE0-C7545E0CCDF2}"/>
    <cellStyle name="注释 2 7" xfId="1736" xr:uid="{25E3B8F6-E44E-4679-AF6D-F73023C849CF}"/>
    <cellStyle name="注释 2 8" xfId="1837" xr:uid="{9F87E23D-A48B-4DFE-89E0-190883791DFE}"/>
    <cellStyle name="注释 3" xfId="721" xr:uid="{00000000-0005-0000-0000-0000E7040000}"/>
    <cellStyle name="注释 3 2" xfId="854" xr:uid="{00000000-0005-0000-0000-0000E8040000}"/>
    <cellStyle name="注释 3 3" xfId="1054" xr:uid="{00000000-0005-0000-0000-0000E9040000}"/>
    <cellStyle name="注释 3 4" xfId="1160" xr:uid="{00000000-0005-0000-0000-0000EA040000}"/>
    <cellStyle name="注释 3 5" xfId="1453" xr:uid="{815E44DF-9C3F-475F-9F78-D2B9F79F64FD}"/>
    <cellStyle name="注释 3 6" xfId="1565" xr:uid="{24EAE80F-7759-49FD-A993-CCEC9191B78D}"/>
    <cellStyle name="注释 3 7" xfId="1666" xr:uid="{B50FC9AE-9DDD-4787-B4C8-A26133A5BDBB}"/>
    <cellStyle name="注释 3 8" xfId="1777" xr:uid="{556D94DE-0147-499B-9A07-2C48F515B3DD}"/>
    <cellStyle name="注释 4" xfId="791" xr:uid="{00000000-0005-0000-0000-0000EB040000}"/>
    <cellStyle name="注释 4 2" xfId="912" xr:uid="{00000000-0005-0000-0000-0000EC040000}"/>
    <cellStyle name="注释 4 3" xfId="1107" xr:uid="{00000000-0005-0000-0000-0000ED040000}"/>
    <cellStyle name="注释 4 4" xfId="1225" xr:uid="{00000000-0005-0000-0000-0000EE040000}"/>
    <cellStyle name="注释 4 5" xfId="1507" xr:uid="{422C0C68-11B6-4B7C-9837-DFCFF02A39B5}"/>
    <cellStyle name="注释 4 6" xfId="1616" xr:uid="{0F742C6B-01CE-4642-B016-9679CF37F4DD}"/>
    <cellStyle name="注释 4 7" xfId="1724" xr:uid="{56A452E6-CAD3-4477-932F-6A8ACAB554B5}"/>
    <cellStyle name="注释 4 8" xfId="1825" xr:uid="{66C4FEBB-A2C1-427D-B195-E1F0504C1DE2}"/>
    <cellStyle name="注释 5" xfId="802" xr:uid="{00000000-0005-0000-0000-0000EF040000}"/>
    <cellStyle name="注释 5 2" xfId="921" xr:uid="{00000000-0005-0000-0000-0000F0040000}"/>
    <cellStyle name="注释 5 3" xfId="1115" xr:uid="{00000000-0005-0000-0000-0000F1040000}"/>
    <cellStyle name="注释 5 4" xfId="1234" xr:uid="{00000000-0005-0000-0000-0000F2040000}"/>
    <cellStyle name="注释 5 5" xfId="1515" xr:uid="{9F850E76-0A86-42A9-BF8D-8F3739493639}"/>
    <cellStyle name="注释 5 6" xfId="1624" xr:uid="{4612F4D4-5D9B-4F13-95AF-CD890FBA8A81}"/>
    <cellStyle name="注释 5 7" xfId="1732" xr:uid="{7C49C47C-77C4-448E-871A-241C41B085C3}"/>
    <cellStyle name="注释 5 8" xfId="1833" xr:uid="{52E96E00-E062-44F2-8B72-BE9F11C50CCF}"/>
    <cellStyle name="注释 6" xfId="682" xr:uid="{00000000-0005-0000-0000-0000F3040000}"/>
    <cellStyle name="注释 7" xfId="620" xr:uid="{00000000-0005-0000-0000-0000F4040000}"/>
    <cellStyle name="注释 8" xfId="1017" xr:uid="{00000000-0005-0000-0000-0000F5040000}"/>
    <cellStyle name="注释 9" xfId="981" xr:uid="{00000000-0005-0000-0000-0000F6040000}"/>
    <cellStyle name="百分比 2" xfId="434" xr:uid="{00000000-0005-0000-0000-00006A040000}"/>
    <cellStyle name="解释性文本" xfId="435" xr:uid="{00000000-0005-0000-0000-0000AD040000}"/>
    <cellStyle name="警告文本" xfId="436" xr:uid="{00000000-0005-0000-0000-0000AE040000}"/>
    <cellStyle name="计算" xfId="437" xr:uid="{00000000-0005-0000-0000-000097040000}"/>
    <cellStyle name="计算 10" xfId="1397" xr:uid="{F979E631-664C-49A9-A838-231595B443C5}"/>
    <cellStyle name="计算 11" xfId="1308" xr:uid="{E87723AA-A671-4D71-8852-179E35CB54A5}"/>
    <cellStyle name="计算 12" xfId="1388" xr:uid="{84CF393C-1D5B-4FE1-AC5C-EADF0BD0C1C3}"/>
    <cellStyle name="计算 13" xfId="1321" xr:uid="{FB12E095-B588-40E0-AE8D-0A2FE2F812EF}"/>
    <cellStyle name="计算 2" xfId="808" xr:uid="{00000000-0005-0000-0000-000098040000}"/>
    <cellStyle name="计算 2 2" xfId="927" xr:uid="{00000000-0005-0000-0000-000099040000}"/>
    <cellStyle name="计算 2 3" xfId="1120" xr:uid="{00000000-0005-0000-0000-00009A040000}"/>
    <cellStyle name="计算 2 4" xfId="1240" xr:uid="{00000000-0005-0000-0000-00009B040000}"/>
    <cellStyle name="计算 2 5" xfId="1520" xr:uid="{7F22FD2D-D23D-48B5-8F20-1133317D8503}"/>
    <cellStyle name="计算 2 6" xfId="1629" xr:uid="{F79FDDCC-A027-420B-B7D0-1D4081766B96}"/>
    <cellStyle name="计算 2 7" xfId="1737" xr:uid="{AAFA10B8-3398-48A1-9B65-0F4E1E1E5CD1}"/>
    <cellStyle name="计算 2 8" xfId="1838" xr:uid="{0D44E3A9-B3FE-46A6-9801-10D720B24592}"/>
    <cellStyle name="计算 3" xfId="720" xr:uid="{00000000-0005-0000-0000-00009C040000}"/>
    <cellStyle name="计算 3 2" xfId="853" xr:uid="{00000000-0005-0000-0000-00009D040000}"/>
    <cellStyle name="计算 3 3" xfId="1053" xr:uid="{00000000-0005-0000-0000-00009E040000}"/>
    <cellStyle name="计算 3 4" xfId="1159" xr:uid="{00000000-0005-0000-0000-00009F040000}"/>
    <cellStyle name="计算 3 5" xfId="1452" xr:uid="{278E40CA-17B3-42D2-A426-F093C4D2A5C5}"/>
    <cellStyle name="计算 3 6" xfId="1564" xr:uid="{AD4BE3B8-CAC1-4189-A574-37DE86500D4F}"/>
    <cellStyle name="计算 3 7" xfId="1665" xr:uid="{83EA9458-D633-48D7-9EB2-109E2B1B7A86}"/>
    <cellStyle name="计算 3 8" xfId="1776" xr:uid="{1B1D7507-28B5-4703-A623-DDB66F2D7FCB}"/>
    <cellStyle name="计算 4" xfId="792" xr:uid="{00000000-0005-0000-0000-0000A0040000}"/>
    <cellStyle name="计算 4 2" xfId="913" xr:uid="{00000000-0005-0000-0000-0000A1040000}"/>
    <cellStyle name="计算 4 3" xfId="1108" xr:uid="{00000000-0005-0000-0000-0000A2040000}"/>
    <cellStyle name="计算 4 4" xfId="1226" xr:uid="{00000000-0005-0000-0000-0000A3040000}"/>
    <cellStyle name="计算 4 5" xfId="1508" xr:uid="{A48B061B-48AF-43FC-8D07-D50C99966E74}"/>
    <cellStyle name="计算 4 6" xfId="1617" xr:uid="{7A94236F-5388-4B71-9F66-495E4E6F6BC4}"/>
    <cellStyle name="计算 4 7" xfId="1725" xr:uid="{32EB399F-4925-4200-88D0-35871F98D68B}"/>
    <cellStyle name="计算 4 8" xfId="1826" xr:uid="{22248E46-F516-4DB3-878E-15BF32B47E5A}"/>
    <cellStyle name="计算 5" xfId="713" xr:uid="{00000000-0005-0000-0000-0000A4040000}"/>
    <cellStyle name="计算 5 2" xfId="848" xr:uid="{00000000-0005-0000-0000-0000A5040000}"/>
    <cellStyle name="计算 5 3" xfId="1049" xr:uid="{00000000-0005-0000-0000-0000A6040000}"/>
    <cellStyle name="计算 5 4" xfId="1154" xr:uid="{00000000-0005-0000-0000-0000A7040000}"/>
    <cellStyle name="计算 5 5" xfId="1447" xr:uid="{127A5006-1BF6-4C6E-8BBE-D7663B1A5050}"/>
    <cellStyle name="计算 5 6" xfId="1559" xr:uid="{7E60DE2C-BEC4-4460-B068-2ACEFD17FE3F}"/>
    <cellStyle name="计算 5 7" xfId="1387" xr:uid="{35176D3B-7DB8-4B40-AE4F-7B646362A566}"/>
    <cellStyle name="计算 5 8" xfId="1772" xr:uid="{5FDA0D5A-3D92-4080-BE03-8CBC06F268F7}"/>
    <cellStyle name="计算 6" xfId="685" xr:uid="{00000000-0005-0000-0000-0000A8040000}"/>
    <cellStyle name="计算 7" xfId="619" xr:uid="{00000000-0005-0000-0000-0000A9040000}"/>
    <cellStyle name="计算 8" xfId="1019" xr:uid="{00000000-0005-0000-0000-0000AA040000}"/>
    <cellStyle name="计算 9" xfId="980" xr:uid="{00000000-0005-0000-0000-0000AB040000}"/>
    <cellStyle name="超链接_rho_117_118h" xfId="438" xr:uid="{00000000-0005-0000-0000-00007E040000}"/>
    <cellStyle name="输入" xfId="439" xr:uid="{00000000-0005-0000-0000-0000CC040000}"/>
    <cellStyle name="输入 10" xfId="1398" xr:uid="{378DEC70-42F2-4179-92C1-BE1AF54A5E24}"/>
    <cellStyle name="输入 11" xfId="1306" xr:uid="{DB8C6C12-F1C4-4C0E-B100-7A81D1E41F18}"/>
    <cellStyle name="输入 12" xfId="1375" xr:uid="{D4CDAA92-EFA1-4F00-A04A-BC4D1C4DB757}"/>
    <cellStyle name="输入 13" xfId="1291" xr:uid="{8083E43B-80AF-4F7C-ADDF-A2D7C3D6A5EF}"/>
    <cellStyle name="输入 2" xfId="809" xr:uid="{00000000-0005-0000-0000-0000CD040000}"/>
    <cellStyle name="输入 2 2" xfId="928" xr:uid="{00000000-0005-0000-0000-0000CE040000}"/>
    <cellStyle name="输入 2 3" xfId="1121" xr:uid="{00000000-0005-0000-0000-0000CF040000}"/>
    <cellStyle name="输入 2 4" xfId="1241" xr:uid="{00000000-0005-0000-0000-0000D0040000}"/>
    <cellStyle name="输入 2 5" xfId="1521" xr:uid="{5EAE6A6F-9441-4F18-AEEB-A0EB938C4224}"/>
    <cellStyle name="输入 2 6" xfId="1630" xr:uid="{D942E7DE-1879-42E8-88AE-4A31C2D5C17B}"/>
    <cellStyle name="输入 2 7" xfId="1738" xr:uid="{E94F0BFC-1D94-40F7-ACD9-48CAE6DE51F6}"/>
    <cellStyle name="输入 2 8" xfId="1839" xr:uid="{CA89D0FB-805A-422E-8455-E43F41FE36CA}"/>
    <cellStyle name="输入 3" xfId="719" xr:uid="{00000000-0005-0000-0000-0000D1040000}"/>
    <cellStyle name="输入 3 2" xfId="852" xr:uid="{00000000-0005-0000-0000-0000D2040000}"/>
    <cellStyle name="输入 3 3" xfId="1052" xr:uid="{00000000-0005-0000-0000-0000D3040000}"/>
    <cellStyle name="输入 3 4" xfId="1158" xr:uid="{00000000-0005-0000-0000-0000D4040000}"/>
    <cellStyle name="输入 3 5" xfId="1451" xr:uid="{E1718856-C9AE-49BE-8BB2-FA5F4C0C7532}"/>
    <cellStyle name="输入 3 6" xfId="1563" xr:uid="{9BF27A4C-53B2-4F1E-BA3E-74C38FA4FED4}"/>
    <cellStyle name="输入 3 7" xfId="1664" xr:uid="{093FB551-F70F-4E71-80D7-5923B34FA665}"/>
    <cellStyle name="输入 3 8" xfId="1775" xr:uid="{645D0A3B-C40B-4926-9186-4AF70299D2FC}"/>
    <cellStyle name="输入 4" xfId="793" xr:uid="{00000000-0005-0000-0000-0000D5040000}"/>
    <cellStyle name="输入 4 2" xfId="914" xr:uid="{00000000-0005-0000-0000-0000D6040000}"/>
    <cellStyle name="输入 4 3" xfId="1109" xr:uid="{00000000-0005-0000-0000-0000D7040000}"/>
    <cellStyle name="输入 4 4" xfId="1227" xr:uid="{00000000-0005-0000-0000-0000D8040000}"/>
    <cellStyle name="输入 4 5" xfId="1509" xr:uid="{23A4F115-FFA8-4840-A3FE-37C7C28660FB}"/>
    <cellStyle name="输入 4 6" xfId="1618" xr:uid="{D90AB599-4CEC-4381-A6A2-D870D21658C4}"/>
    <cellStyle name="输入 4 7" xfId="1726" xr:uid="{E638E0D4-3CD7-4C64-90C9-529A3D9CB629}"/>
    <cellStyle name="输入 4 8" xfId="1827" xr:uid="{5FA945DB-271B-4255-B4E9-6572F6EABC1F}"/>
    <cellStyle name="输入 5" xfId="778" xr:uid="{00000000-0005-0000-0000-0000D9040000}"/>
    <cellStyle name="输入 5 2" xfId="900" xr:uid="{00000000-0005-0000-0000-0000DA040000}"/>
    <cellStyle name="输入 5 3" xfId="1095" xr:uid="{00000000-0005-0000-0000-0000DB040000}"/>
    <cellStyle name="输入 5 4" xfId="1213" xr:uid="{00000000-0005-0000-0000-0000DC040000}"/>
    <cellStyle name="输入 5 5" xfId="1495" xr:uid="{E33AE8CC-4E8D-4247-887A-EDA37ED9A4CE}"/>
    <cellStyle name="输入 5 6" xfId="1604" xr:uid="{A7C08190-2FD2-489E-8941-0BB964CB08F1}"/>
    <cellStyle name="输入 5 7" xfId="1712" xr:uid="{2C286338-F35A-4D53-85C8-F4FCABB38C75}"/>
    <cellStyle name="输入 5 8" xfId="1813" xr:uid="{9D9E2F0F-442E-4199-AA3D-41D4915C5BCF}"/>
    <cellStyle name="输入 6" xfId="686" xr:uid="{00000000-0005-0000-0000-0000DD040000}"/>
    <cellStyle name="输入 7" xfId="618" xr:uid="{00000000-0005-0000-0000-0000DE040000}"/>
    <cellStyle name="输入 8" xfId="1021" xr:uid="{00000000-0005-0000-0000-0000DF040000}"/>
    <cellStyle name="输入 9" xfId="979" xr:uid="{00000000-0005-0000-0000-0000E0040000}"/>
    <cellStyle name="输出" xfId="440" xr:uid="{00000000-0005-0000-0000-0000B7040000}"/>
    <cellStyle name="输出 10" xfId="1399" xr:uid="{26308593-05C0-4EC5-907B-D17B69B5C913}"/>
    <cellStyle name="输出 11" xfId="1305" xr:uid="{2625A343-6B56-4184-8D43-0D9712D5E5F3}"/>
    <cellStyle name="输出 12" xfId="1376" xr:uid="{24486CC9-14A5-4716-9BAA-57AE342BADDB}"/>
    <cellStyle name="输出 13" xfId="1320" xr:uid="{DC1295FA-BD89-4365-9B05-4817F8432E91}"/>
    <cellStyle name="输出 2" xfId="810" xr:uid="{00000000-0005-0000-0000-0000B8040000}"/>
    <cellStyle name="输出 2 2" xfId="929" xr:uid="{00000000-0005-0000-0000-0000B9040000}"/>
    <cellStyle name="输出 2 3" xfId="1122" xr:uid="{00000000-0005-0000-0000-0000BA040000}"/>
    <cellStyle name="输出 2 4" xfId="1242" xr:uid="{00000000-0005-0000-0000-0000BB040000}"/>
    <cellStyle name="输出 2 5" xfId="1522" xr:uid="{37F2F8D5-D197-4D9C-8800-9B6B41D13833}"/>
    <cellStyle name="输出 2 6" xfId="1631" xr:uid="{1002470E-1CAD-4BCD-A640-31E0A40E8601}"/>
    <cellStyle name="输出 2 7" xfId="1739" xr:uid="{959C08EA-37B1-4ED1-85AE-34911C4417F2}"/>
    <cellStyle name="输出 2 8" xfId="1840" xr:uid="{D9441AEA-18BD-4EA1-8421-D476E3F934B7}"/>
    <cellStyle name="输出 3" xfId="718" xr:uid="{00000000-0005-0000-0000-0000BC040000}"/>
    <cellStyle name="输出 3 2" xfId="851" xr:uid="{00000000-0005-0000-0000-0000BD040000}"/>
    <cellStyle name="输出 3 3" xfId="1051" xr:uid="{00000000-0005-0000-0000-0000BE040000}"/>
    <cellStyle name="输出 3 4" xfId="1157" xr:uid="{00000000-0005-0000-0000-0000BF040000}"/>
    <cellStyle name="输出 3 5" xfId="1450" xr:uid="{FA84606F-83EC-4FAE-8E3C-C953849DE273}"/>
    <cellStyle name="输出 3 6" xfId="1562" xr:uid="{A4E80B33-FF6E-4C9F-BC47-25BC85CFE33B}"/>
    <cellStyle name="输出 3 7" xfId="1663" xr:uid="{B66C6713-D8C6-499D-9D6B-C0C8241CA853}"/>
    <cellStyle name="输出 3 8" xfId="1774" xr:uid="{1201E089-D4CA-494C-BC3C-12F5B13C1A34}"/>
    <cellStyle name="输出 4" xfId="794" xr:uid="{00000000-0005-0000-0000-0000C0040000}"/>
    <cellStyle name="输出 4 2" xfId="915" xr:uid="{00000000-0005-0000-0000-0000C1040000}"/>
    <cellStyle name="输出 4 3" xfId="1110" xr:uid="{00000000-0005-0000-0000-0000C2040000}"/>
    <cellStyle name="输出 4 4" xfId="1228" xr:uid="{00000000-0005-0000-0000-0000C3040000}"/>
    <cellStyle name="输出 4 5" xfId="1510" xr:uid="{9DD358F7-931B-4191-ABD0-3DAD0F5289A7}"/>
    <cellStyle name="输出 4 6" xfId="1619" xr:uid="{CF4AB213-1C2B-4AD8-8B48-818B9E36FE9D}"/>
    <cellStyle name="输出 4 7" xfId="1727" xr:uid="{3884B3A3-43C1-49F1-8BB5-01B0A8CB8B3B}"/>
    <cellStyle name="输出 4 8" xfId="1828" xr:uid="{57360942-F6C6-4EAB-AFEC-4FED0685EB99}"/>
    <cellStyle name="输出 5" xfId="799" xr:uid="{00000000-0005-0000-0000-0000C4040000}"/>
    <cellStyle name="输出 5 2" xfId="919" xr:uid="{00000000-0005-0000-0000-0000C5040000}"/>
    <cellStyle name="输出 5 3" xfId="1113" xr:uid="{00000000-0005-0000-0000-0000C6040000}"/>
    <cellStyle name="输出 5 4" xfId="1232" xr:uid="{00000000-0005-0000-0000-0000C7040000}"/>
    <cellStyle name="输出 5 5" xfId="1513" xr:uid="{116CA00A-F203-4C87-8F42-BB8D2B81B887}"/>
    <cellStyle name="输出 5 6" xfId="1622" xr:uid="{6F0E0843-DD75-4896-A588-5EEB2C3DC161}"/>
    <cellStyle name="输出 5 7" xfId="1730" xr:uid="{DDBC6CA7-CF47-4B07-A466-D79A0DF6A541}"/>
    <cellStyle name="输出 5 8" xfId="1831" xr:uid="{57E85F22-CD09-4A53-9A80-B19A98749901}"/>
    <cellStyle name="输出 6" xfId="687" xr:uid="{00000000-0005-0000-0000-0000C8040000}"/>
    <cellStyle name="输出 7" xfId="617" xr:uid="{00000000-0005-0000-0000-0000C9040000}"/>
    <cellStyle name="输出 8" xfId="1022" xr:uid="{00000000-0005-0000-0000-0000CA040000}"/>
    <cellStyle name="输出 9" xfId="978" xr:uid="{00000000-0005-0000-0000-0000CB040000}"/>
    <cellStyle name="适中" xfId="441" xr:uid="{00000000-0005-0000-0000-0000B6040000}"/>
    <cellStyle name="链接单元格" xfId="442" xr:uid="{00000000-0005-0000-0000-0000AF040000}"/>
  </cellStyles>
  <dxfs count="137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FF00FF"/>
      <color rgb="FFFA90E6"/>
      <color rgb="FF00FFFF"/>
      <color rgb="FFCCFFFF"/>
      <color rgb="FF0033CC"/>
      <color rgb="FF66FFFF"/>
      <color rgb="FF0066FF"/>
      <color rgb="FF00CC00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184150</xdr:rowOff>
        </xdr:from>
        <xdr:to>
          <xdr:col>3</xdr:col>
          <xdr:colOff>374650</xdr:colOff>
          <xdr:row>0</xdr:row>
          <xdr:rowOff>508000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850900</xdr:colOff>
          <xdr:row>0</xdr:row>
          <xdr:rowOff>184150</xdr:rowOff>
        </xdr:from>
        <xdr:to>
          <xdr:col>5</xdr:col>
          <xdr:colOff>628650</xdr:colOff>
          <xdr:row>1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Unhide 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527050</xdr:colOff>
          <xdr:row>0</xdr:row>
          <xdr:rowOff>184150</xdr:rowOff>
        </xdr:from>
        <xdr:to>
          <xdr:col>4</xdr:col>
          <xdr:colOff>527050</xdr:colOff>
          <xdr:row>0</xdr:row>
          <xdr:rowOff>508000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Hide 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0</xdr:row>
          <xdr:rowOff>152400</xdr:rowOff>
        </xdr:from>
        <xdr:to>
          <xdr:col>1</xdr:col>
          <xdr:colOff>990600</xdr:colOff>
          <xdr:row>1</xdr:row>
          <xdr:rowOff>69850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152400</xdr:rowOff>
        </xdr:from>
        <xdr:to>
          <xdr:col>4</xdr:col>
          <xdr:colOff>184150</xdr:colOff>
          <xdr:row>1</xdr:row>
          <xdr:rowOff>57150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127000</xdr:colOff>
          <xdr:row>0</xdr:row>
          <xdr:rowOff>127000</xdr:rowOff>
        </xdr:from>
        <xdr:to>
          <xdr:col>1</xdr:col>
          <xdr:colOff>1041400</xdr:colOff>
          <xdr:row>1</xdr:row>
          <xdr:rowOff>12700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127000</xdr:colOff>
          <xdr:row>0</xdr:row>
          <xdr:rowOff>127000</xdr:rowOff>
        </xdr:from>
        <xdr:to>
          <xdr:col>4</xdr:col>
          <xdr:colOff>336550</xdr:colOff>
          <xdr:row>1</xdr:row>
          <xdr:rowOff>57150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SG\13%20Weeks\MBS%20new%20forma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4.87.165\ie\Planning\MS\MS\MS06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DGR"/>
      <sheetName val="Qtr Var"/>
      <sheetName val="Mnth Var"/>
      <sheetName val="MBS_Pivot"/>
      <sheetName val="Pivot_Data"/>
      <sheetName val="MBS_Data"/>
      <sheetName val="InterlaceReportData"/>
      <sheetName val="InterlaceMetaData"/>
      <sheetName val="interlace_private_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PSG-NSG by Family"/>
      <sheetName val="NSG-AMK"/>
      <sheetName val="PSG-HSG-AMK"/>
      <sheetName val="PSG-STWX"/>
      <sheetName val="PSG-NSG-STKT"/>
      <sheetName val="STCO"/>
      <sheetName val="PSG-NSG Capacity Variance "/>
      <sheetName val="PSG-NSG Variance"/>
      <sheetName val="PSG-NSG Monthly Variance"/>
      <sheetName val="Enterprise Total"/>
      <sheetName val="STMN"/>
      <sheetName val="AMK"/>
      <sheetName val="Enterprise Variance"/>
      <sheetName val="ESG Monthly Variance"/>
      <sheetName val="Module1"/>
      <sheetName val="Module2"/>
      <sheetName val="PSG_NSG Variance"/>
      <sheetName val="Build Detail-ALL"/>
      <sheetName val="EMAIL"/>
      <sheetName val="Sheet2"/>
      <sheetName val="WORKSHEET"/>
      <sheetName val="DGR"/>
      <sheetName val="MBS_Pivot"/>
      <sheetName val="HC arrangement oct."/>
      <sheetName val="HC Plan"/>
      <sheetName val="PSG-NSG_by_Family"/>
      <sheetName val="PSG-NSG_Capacity_Variance_"/>
      <sheetName val="PSG-NSG_Variance"/>
      <sheetName val="PSG-NSG_Monthly_Variance"/>
      <sheetName val="Enterprise_Total"/>
      <sheetName val="Enterprise_Variance"/>
      <sheetName val="ESG_Monthly_Variance"/>
      <sheetName val="PSG_NSG_Variance"/>
      <sheetName val="Build_Detail-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 refreshError="1"/>
      <sheetData sheetId="3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W160"/>
  <sheetViews>
    <sheetView showGridLines="0" zoomScale="80" zoomScaleNormal="80" zoomScaleSheetLayoutView="70" workbookViewId="0">
      <pane xSplit="6" ySplit="7" topLeftCell="W153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AC161" sqref="AC161"/>
    </sheetView>
  </sheetViews>
  <sheetFormatPr defaultColWidth="9" defaultRowHeight="15" outlineLevelCol="1"/>
  <cols>
    <col min="1" max="1" width="2.08203125" style="61" customWidth="1"/>
    <col min="2" max="2" width="21.08203125" customWidth="1"/>
    <col min="3" max="3" width="5.08203125" style="606" bestFit="1" customWidth="1"/>
    <col min="4" max="4" width="7.5" bestFit="1" customWidth="1"/>
    <col min="5" max="5" width="11.58203125" customWidth="1"/>
    <col min="6" max="6" width="8.58203125" style="16" customWidth="1"/>
    <col min="7" max="7" width="12" style="18" customWidth="1" outlineLevel="1"/>
    <col min="8" max="10" width="10.58203125" style="18" customWidth="1" outlineLevel="1"/>
    <col min="11" max="11" width="11.5" style="18" customWidth="1"/>
    <col min="12" max="13" width="11.08203125" style="18" customWidth="1"/>
    <col min="14" max="17" width="10.58203125" style="18" customWidth="1" outlineLevel="1"/>
    <col min="18" max="18" width="10.58203125" style="18" customWidth="1"/>
    <col min="19" max="19" width="11.58203125" style="18" customWidth="1"/>
    <col min="20" max="20" width="12" style="18" customWidth="1"/>
    <col min="21" max="25" width="10.58203125" style="18" customWidth="1" outlineLevel="1"/>
    <col min="26" max="27" width="11.58203125" style="18" customWidth="1"/>
    <col min="28" max="28" width="11" style="18" customWidth="1"/>
    <col min="29" max="29" width="16.08203125" style="18" bestFit="1" customWidth="1"/>
    <col min="30" max="30" width="12" style="18" bestFit="1" customWidth="1"/>
    <col min="31" max="31" width="12.08203125" style="18" customWidth="1"/>
    <col min="32" max="32" width="11" style="1694" customWidth="1"/>
    <col min="33" max="33" width="9.08203125" style="574" customWidth="1"/>
    <col min="34" max="34" width="7.08203125" style="562" customWidth="1"/>
    <col min="35" max="35" width="7.58203125" style="562" customWidth="1"/>
    <col min="36" max="37" width="7" style="562" customWidth="1"/>
    <col min="38" max="41" width="9" style="562"/>
    <col min="42" max="42" width="11.33203125" style="562" customWidth="1"/>
    <col min="45" max="45" width="9" style="562"/>
  </cols>
  <sheetData>
    <row r="1" spans="1:48" ht="41.15" customHeight="1">
      <c r="G1" s="113"/>
    </row>
    <row r="2" spans="1:48" ht="21.75" customHeight="1">
      <c r="B2" s="113" t="str">
        <f>CONCATENATE("PSG PRODUCT  - MASTER SCHEDULE 13 WEEKS  REQUIREMENT - Q1FY25 - ",AD2)</f>
        <v>PSG PRODUCT  - MASTER SCHEDULE 13 WEEKS  REQUIREMENT - Q1FY25 - MS2409A0</v>
      </c>
      <c r="C2" s="607"/>
      <c r="D2" s="13"/>
      <c r="S2" s="527"/>
      <c r="X2" s="528"/>
      <c r="AB2" s="122" t="s">
        <v>30</v>
      </c>
      <c r="AC2" s="122" t="s">
        <v>5</v>
      </c>
      <c r="AD2" s="124" t="s">
        <v>1085</v>
      </c>
      <c r="AE2" s="112"/>
      <c r="AF2" s="1695"/>
      <c r="AG2" s="593"/>
    </row>
    <row r="3" spans="1:48" s="14" customFormat="1" ht="13.5" customHeight="1">
      <c r="A3" s="61"/>
      <c r="B3" s="15" t="s">
        <v>33</v>
      </c>
      <c r="C3" s="608"/>
      <c r="D3" s="15"/>
      <c r="F3" s="17"/>
      <c r="G3" s="19"/>
      <c r="H3" s="19"/>
      <c r="I3" s="19"/>
      <c r="J3" s="19"/>
      <c r="K3" s="19"/>
      <c r="L3" s="19"/>
      <c r="M3" s="19"/>
      <c r="N3" s="19"/>
      <c r="O3" s="891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4" t="s">
        <v>30</v>
      </c>
      <c r="AB3" s="123" t="s">
        <v>30</v>
      </c>
      <c r="AC3" s="123" t="s">
        <v>6</v>
      </c>
      <c r="AD3" s="404">
        <v>44985</v>
      </c>
      <c r="AE3" s="82"/>
      <c r="AF3" s="1696"/>
      <c r="AG3" s="594"/>
      <c r="AH3" s="595"/>
      <c r="AI3" s="595"/>
      <c r="AJ3" s="595"/>
      <c r="AK3" s="595"/>
      <c r="AL3" s="595"/>
      <c r="AM3" s="595"/>
      <c r="AN3" s="595"/>
      <c r="AO3" s="595"/>
      <c r="AP3" s="595"/>
      <c r="AS3" s="595"/>
    </row>
    <row r="4" spans="1:48" s="25" customFormat="1" ht="12.75" customHeight="1" thickBot="1">
      <c r="A4" s="61"/>
      <c r="B4" s="25" t="s">
        <v>34</v>
      </c>
      <c r="C4" s="609"/>
      <c r="F4" s="12"/>
      <c r="G4" s="410">
        <f>('Wuxi Summary'!G4+'Korat Summary'!G4)/2</f>
        <v>5.8250000000000002</v>
      </c>
      <c r="H4" s="410">
        <f>('Wuxi Summary'!H4+'Korat Summary'!H4)/2</f>
        <v>5.46</v>
      </c>
      <c r="I4" s="410">
        <f>('Wuxi Summary'!I4+'Korat Summary'!I4)/2</f>
        <v>6.3250000000000002</v>
      </c>
      <c r="J4" s="410">
        <f>('Wuxi Summary'!J4+'Korat Summary'!J4)/2</f>
        <v>7</v>
      </c>
      <c r="K4" s="410">
        <f>SUM(G4:J4)</f>
        <v>24.61</v>
      </c>
      <c r="L4" s="410">
        <f>K4</f>
        <v>24.61</v>
      </c>
      <c r="M4" s="410"/>
      <c r="N4" s="410">
        <f>('Wuxi Summary'!N4+'Korat Summary'!N4)/2</f>
        <v>4.625</v>
      </c>
      <c r="O4" s="410">
        <f>('Wuxi Summary'!O4+'Korat Summary'!O4)/2</f>
        <v>7</v>
      </c>
      <c r="P4" s="410">
        <f>('Wuxi Summary'!P4+'Korat Summary'!P4)/2</f>
        <v>7</v>
      </c>
      <c r="Q4" s="410">
        <f>('Wuxi Summary'!Q4+'Korat Summary'!Q4)/2</f>
        <v>7</v>
      </c>
      <c r="R4" s="410">
        <f>SUM(N4:Q4)</f>
        <v>25.625</v>
      </c>
      <c r="S4" s="410">
        <f>R4</f>
        <v>25.625</v>
      </c>
      <c r="T4" s="410"/>
      <c r="U4" s="410">
        <f>('Wuxi Summary'!U4+'Korat Summary'!U4)/2</f>
        <v>7</v>
      </c>
      <c r="V4" s="410">
        <f>('Wuxi Summary'!V4+'Korat Summary'!V4)/2</f>
        <v>7</v>
      </c>
      <c r="W4" s="410">
        <f>('Wuxi Summary'!W4+'Korat Summary'!W4)/2</f>
        <v>5.8250000000000002</v>
      </c>
      <c r="X4" s="410">
        <f>('Wuxi Summary'!X4+'Korat Summary'!X4)/2</f>
        <v>6</v>
      </c>
      <c r="Y4" s="410">
        <f>('Wuxi Summary'!Y4+'Korat Summary'!Y4)/2</f>
        <v>7</v>
      </c>
      <c r="Z4" s="410">
        <f>SUM(U4:Y4)</f>
        <v>32.825000000000003</v>
      </c>
      <c r="AA4" s="410">
        <f>Z4</f>
        <v>32.825000000000003</v>
      </c>
      <c r="AB4" s="410"/>
      <c r="AC4" s="410">
        <f>K4+R4+Z4</f>
        <v>83.06</v>
      </c>
      <c r="AD4" s="410">
        <f>AC4</f>
        <v>83.06</v>
      </c>
      <c r="AE4" s="410"/>
      <c r="AF4" s="1697"/>
      <c r="AG4" s="596"/>
      <c r="AH4" s="575"/>
      <c r="AI4" s="575"/>
      <c r="AJ4" s="575"/>
      <c r="AK4" s="575"/>
      <c r="AL4" s="575"/>
      <c r="AM4" s="575"/>
      <c r="AN4" s="575"/>
      <c r="AO4" s="575"/>
      <c r="AP4" s="575"/>
      <c r="AS4" s="575"/>
    </row>
    <row r="5" spans="1:48" s="25" customFormat="1" ht="24.65" customHeight="1">
      <c r="A5" s="61"/>
      <c r="B5" s="20" t="s">
        <v>7</v>
      </c>
      <c r="C5" s="610" t="s">
        <v>8</v>
      </c>
      <c r="D5" s="128" t="s">
        <v>9</v>
      </c>
      <c r="E5" s="97" t="s">
        <v>27</v>
      </c>
      <c r="F5" s="638" t="s">
        <v>101</v>
      </c>
      <c r="G5" s="884">
        <v>1</v>
      </c>
      <c r="H5" s="49">
        <f>+G5+1</f>
        <v>2</v>
      </c>
      <c r="I5" s="49">
        <f>H5+1</f>
        <v>3</v>
      </c>
      <c r="J5" s="49">
        <f>I5+1</f>
        <v>4</v>
      </c>
      <c r="K5" s="825" t="s">
        <v>1081</v>
      </c>
      <c r="L5" s="60" t="str">
        <f>K5</f>
        <v>July</v>
      </c>
      <c r="M5" s="60" t="s">
        <v>28</v>
      </c>
      <c r="N5" s="830">
        <f>J5+1</f>
        <v>5</v>
      </c>
      <c r="O5" s="49">
        <f>N5+1</f>
        <v>6</v>
      </c>
      <c r="P5" s="49">
        <f>O5+1</f>
        <v>7</v>
      </c>
      <c r="Q5" s="49">
        <f>P5+1</f>
        <v>8</v>
      </c>
      <c r="R5" s="825" t="s">
        <v>542</v>
      </c>
      <c r="S5" s="60" t="str">
        <f>R5</f>
        <v>Aug</v>
      </c>
      <c r="T5" s="60" t="s">
        <v>28</v>
      </c>
      <c r="U5" s="346">
        <f>Q5+1</f>
        <v>9</v>
      </c>
      <c r="V5" s="49">
        <f>U5+1</f>
        <v>10</v>
      </c>
      <c r="W5" s="49">
        <f>V5+1</f>
        <v>11</v>
      </c>
      <c r="X5" s="49">
        <f>W5+1</f>
        <v>12</v>
      </c>
      <c r="Y5" s="58">
        <f>X5+1</f>
        <v>13</v>
      </c>
      <c r="Z5" s="347" t="s">
        <v>1082</v>
      </c>
      <c r="AA5" s="60" t="str">
        <f>Z5</f>
        <v>Sept</v>
      </c>
      <c r="AB5" s="348" t="s">
        <v>25</v>
      </c>
      <c r="AC5" s="690" t="s">
        <v>1083</v>
      </c>
      <c r="AD5" s="349" t="s">
        <v>29</v>
      </c>
      <c r="AE5" s="24" t="s">
        <v>25</v>
      </c>
      <c r="AF5" s="597"/>
      <c r="AG5" s="1510"/>
      <c r="AH5" s="575"/>
      <c r="AI5" s="575"/>
      <c r="AJ5" s="575"/>
      <c r="AK5" s="575"/>
      <c r="AL5" s="575"/>
      <c r="AM5" s="575"/>
      <c r="AN5" s="575"/>
      <c r="AO5" s="575"/>
      <c r="AP5" s="575" t="s">
        <v>404</v>
      </c>
      <c r="AQ5" s="25" t="s">
        <v>331</v>
      </c>
      <c r="AR5" s="25" t="s">
        <v>66</v>
      </c>
      <c r="AS5" s="575" t="s">
        <v>405</v>
      </c>
      <c r="AT5" s="25" t="s">
        <v>620</v>
      </c>
      <c r="AU5" s="25" t="s">
        <v>621</v>
      </c>
      <c r="AV5" s="25" t="s">
        <v>1055</v>
      </c>
    </row>
    <row r="6" spans="1:48" s="25" customFormat="1" ht="19.5" customHeight="1">
      <c r="A6" s="61"/>
      <c r="B6" s="103"/>
      <c r="C6" s="611"/>
      <c r="D6" s="104"/>
      <c r="E6" s="104"/>
      <c r="F6" s="105"/>
      <c r="G6" s="892">
        <v>45108</v>
      </c>
      <c r="H6" s="111">
        <f>G6+7</f>
        <v>45115</v>
      </c>
      <c r="I6" s="111">
        <f>H6+7</f>
        <v>45122</v>
      </c>
      <c r="J6" s="111">
        <f>I6+7</f>
        <v>45129</v>
      </c>
      <c r="K6" s="826"/>
      <c r="L6" s="107"/>
      <c r="M6" s="107"/>
      <c r="N6" s="831">
        <f>J6+7</f>
        <v>45136</v>
      </c>
      <c r="O6" s="111">
        <f>N6+7</f>
        <v>45143</v>
      </c>
      <c r="P6" s="111">
        <f>O6+7</f>
        <v>45150</v>
      </c>
      <c r="Q6" s="111">
        <f>P6+7</f>
        <v>45157</v>
      </c>
      <c r="R6" s="826"/>
      <c r="S6" s="107"/>
      <c r="T6" s="107"/>
      <c r="U6" s="335">
        <f>Q6+7</f>
        <v>45164</v>
      </c>
      <c r="V6" s="111">
        <f>U6+7</f>
        <v>45171</v>
      </c>
      <c r="W6" s="111">
        <f>V6+7</f>
        <v>45178</v>
      </c>
      <c r="X6" s="111">
        <f>W6+7</f>
        <v>45185</v>
      </c>
      <c r="Y6" s="110">
        <f>X6+7</f>
        <v>45192</v>
      </c>
      <c r="Z6" s="342"/>
      <c r="AA6" s="107"/>
      <c r="AB6" s="343"/>
      <c r="AC6" s="691"/>
      <c r="AD6" s="297"/>
      <c r="AE6" s="109"/>
      <c r="AF6" s="1698"/>
      <c r="AG6" s="597"/>
      <c r="AH6" s="575"/>
      <c r="AI6" s="575"/>
      <c r="AJ6" s="575"/>
      <c r="AK6" s="575"/>
      <c r="AL6" s="575"/>
      <c r="AM6" s="575"/>
      <c r="AN6" s="575"/>
      <c r="AO6" s="575"/>
      <c r="AP6" s="575"/>
      <c r="AS6" s="575"/>
    </row>
    <row r="7" spans="1:48" s="25" customFormat="1" ht="19.5" customHeight="1">
      <c r="A7" s="61" t="s">
        <v>24</v>
      </c>
      <c r="B7" s="308"/>
      <c r="C7" s="612"/>
      <c r="D7" s="309"/>
      <c r="E7" s="309"/>
      <c r="F7" s="641"/>
      <c r="G7" s="297" t="s">
        <v>35</v>
      </c>
      <c r="H7" s="297" t="s">
        <v>35</v>
      </c>
      <c r="I7" s="297" t="s">
        <v>35</v>
      </c>
      <c r="J7" s="297" t="s">
        <v>35</v>
      </c>
      <c r="K7" s="826" t="s">
        <v>35</v>
      </c>
      <c r="L7" s="107" t="s">
        <v>36</v>
      </c>
      <c r="M7" s="107"/>
      <c r="N7" s="832" t="s">
        <v>35</v>
      </c>
      <c r="O7" s="297" t="s">
        <v>35</v>
      </c>
      <c r="P7" s="297" t="s">
        <v>35</v>
      </c>
      <c r="Q7" s="297" t="s">
        <v>35</v>
      </c>
      <c r="R7" s="826" t="s">
        <v>35</v>
      </c>
      <c r="S7" s="107" t="s">
        <v>36</v>
      </c>
      <c r="T7" s="107"/>
      <c r="U7" s="336" t="s">
        <v>35</v>
      </c>
      <c r="V7" s="297" t="s">
        <v>35</v>
      </c>
      <c r="W7" s="297" t="s">
        <v>35</v>
      </c>
      <c r="X7" s="297" t="s">
        <v>35</v>
      </c>
      <c r="Y7" s="337" t="s">
        <v>35</v>
      </c>
      <c r="Z7" s="342" t="s">
        <v>35</v>
      </c>
      <c r="AA7" s="107" t="s">
        <v>36</v>
      </c>
      <c r="AB7" s="343"/>
      <c r="AC7" s="336" t="s">
        <v>35</v>
      </c>
      <c r="AD7" s="305"/>
      <c r="AE7" s="109"/>
      <c r="AF7" s="1698"/>
      <c r="AG7" s="295"/>
      <c r="AH7" s="575"/>
      <c r="AI7" s="575"/>
      <c r="AJ7" s="575"/>
      <c r="AK7" s="575"/>
      <c r="AL7" s="575"/>
      <c r="AM7" s="575"/>
      <c r="AN7" s="575"/>
      <c r="AO7" s="575"/>
      <c r="AP7" s="575"/>
      <c r="AS7" s="575"/>
    </row>
    <row r="8" spans="1:48" s="56" customFormat="1" ht="20.25" hidden="1" customHeight="1">
      <c r="A8" s="62"/>
      <c r="B8" s="389" t="s">
        <v>407</v>
      </c>
      <c r="C8" s="615">
        <v>250</v>
      </c>
      <c r="D8" s="390" t="s">
        <v>100</v>
      </c>
      <c r="E8" s="390" t="s">
        <v>108</v>
      </c>
      <c r="F8" s="65" t="s">
        <v>192</v>
      </c>
      <c r="G8" s="887">
        <f>'Wuxi Summary'!G8+'Korat Summary'!G8</f>
        <v>0</v>
      </c>
      <c r="H8" s="295">
        <f>'Wuxi Summary'!H8+'Korat Summary'!H8</f>
        <v>0</v>
      </c>
      <c r="I8" s="295">
        <f>'Wuxi Summary'!I8+'Korat Summary'!I8</f>
        <v>0</v>
      </c>
      <c r="J8" s="295">
        <f>'Wuxi Summary'!J8+'Korat Summary'!J8</f>
        <v>0</v>
      </c>
      <c r="K8" s="828">
        <f t="shared" ref="K8:K13" si="0">SUM(G8:J8)</f>
        <v>0</v>
      </c>
      <c r="L8" s="295">
        <f>IF(ISERROR(VLOOKUP($F8,'Current MS'!$C:$I,4,FALSE)=TRUE),0,VLOOKUP($F8,'Current MS'!$C:$I,4,FALSE))</f>
        <v>0</v>
      </c>
      <c r="M8" s="295">
        <f t="shared" ref="M8:M13" si="1">+K8-L8</f>
        <v>0</v>
      </c>
      <c r="N8" s="828">
        <f>'Wuxi Summary'!N8+'Korat Summary'!N8</f>
        <v>0</v>
      </c>
      <c r="O8" s="295">
        <f>'Wuxi Summary'!O8+'Korat Summary'!O8</f>
        <v>0</v>
      </c>
      <c r="P8" s="295">
        <f>'Wuxi Summary'!P8+'Korat Summary'!P8</f>
        <v>0</v>
      </c>
      <c r="Q8" s="295">
        <f>'Wuxi Summary'!Q8+'Korat Summary'!Q8</f>
        <v>0</v>
      </c>
      <c r="R8" s="828">
        <f t="shared" ref="R8:R13" si="2">SUM(N8:Q8)</f>
        <v>0</v>
      </c>
      <c r="S8" s="295">
        <f>IF(ISERROR(VLOOKUP($F8,'Current MS'!$C:$I,5,FALSE)=TRUE),0,VLOOKUP($F8,'Current MS'!$C:$I,5,FALSE))</f>
        <v>0</v>
      </c>
      <c r="T8" s="295">
        <f t="shared" ref="T8:T13" si="3">+R8-S8</f>
        <v>0</v>
      </c>
      <c r="U8" s="340">
        <f>'Wuxi Summary'!U8+'Korat Summary'!U8</f>
        <v>0</v>
      </c>
      <c r="V8" s="295">
        <f>'Wuxi Summary'!V8+'Korat Summary'!V8</f>
        <v>0</v>
      </c>
      <c r="W8" s="295">
        <f>'Wuxi Summary'!W8+'Korat Summary'!W8</f>
        <v>0</v>
      </c>
      <c r="X8" s="295">
        <f>'Wuxi Summary'!X8+'Korat Summary'!X8</f>
        <v>0</v>
      </c>
      <c r="Y8" s="341">
        <f>'Wuxi Summary'!Y8+'Korat Summary'!Y8</f>
        <v>0</v>
      </c>
      <c r="Z8" s="340">
        <f t="shared" ref="Z8:Z13" si="4">SUM(U8:Y8)</f>
        <v>0</v>
      </c>
      <c r="AA8" s="293">
        <f>IF(ISERROR(VLOOKUP($F8,'Current MS'!$C:$I,6,FALSE)=TRUE),0,VLOOKUP($F8,'Current MS'!$C:$I,6,FALSE))</f>
        <v>0</v>
      </c>
      <c r="AB8" s="341">
        <f t="shared" ref="AB8:AB13" si="5">+Z8-AA8</f>
        <v>0</v>
      </c>
      <c r="AC8" s="340">
        <f t="shared" ref="AC8:AD13" si="6">SUM(K8,R8,Z8)</f>
        <v>0</v>
      </c>
      <c r="AD8" s="295">
        <f t="shared" si="6"/>
        <v>0</v>
      </c>
      <c r="AE8" s="313">
        <f t="shared" ref="AE8:AE13" si="7">+AC8-AD8</f>
        <v>0</v>
      </c>
      <c r="AF8" s="1698"/>
      <c r="AG8" s="365"/>
      <c r="AH8" s="87"/>
      <c r="AI8" s="66"/>
      <c r="AJ8" s="66"/>
      <c r="AK8" s="66"/>
      <c r="AL8" s="66"/>
      <c r="AM8" s="66"/>
      <c r="AN8" s="66"/>
      <c r="AO8" s="66"/>
      <c r="AP8" s="66" t="s">
        <v>147</v>
      </c>
      <c r="AQ8" s="56">
        <v>1</v>
      </c>
      <c r="AR8" s="56">
        <v>1</v>
      </c>
      <c r="AS8" s="575" t="s">
        <v>406</v>
      </c>
      <c r="AT8" s="1942">
        <f>C8*AC8/10^9</f>
        <v>0</v>
      </c>
      <c r="AU8" s="56" t="e">
        <f>VLOOKUP(F8,Category!D:F,3,0)</f>
        <v>#N/A</v>
      </c>
      <c r="AV8" s="56" t="s">
        <v>147</v>
      </c>
    </row>
    <row r="9" spans="1:48" s="56" customFormat="1" ht="20.25" hidden="1" customHeight="1">
      <c r="A9" s="62"/>
      <c r="B9" s="389" t="s">
        <v>147</v>
      </c>
      <c r="C9" s="615">
        <v>500</v>
      </c>
      <c r="D9" s="390" t="s">
        <v>4</v>
      </c>
      <c r="E9" s="390" t="s">
        <v>109</v>
      </c>
      <c r="F9" s="65" t="s">
        <v>161</v>
      </c>
      <c r="G9" s="887">
        <f>'Wuxi Summary'!G9+'Korat Summary'!G9</f>
        <v>0</v>
      </c>
      <c r="H9" s="295">
        <f>'Wuxi Summary'!H9+'Korat Summary'!H9</f>
        <v>0</v>
      </c>
      <c r="I9" s="295">
        <f>'Wuxi Summary'!I9+'Korat Summary'!I9</f>
        <v>0</v>
      </c>
      <c r="J9" s="295">
        <f>'Wuxi Summary'!J9+'Korat Summary'!J9</f>
        <v>0</v>
      </c>
      <c r="K9" s="828">
        <f t="shared" si="0"/>
        <v>0</v>
      </c>
      <c r="L9" s="295">
        <f>IF(ISERROR(VLOOKUP($F9,'Current MS'!$C:$I,4,FALSE)=TRUE),0,VLOOKUP($F9,'Current MS'!$C:$I,4,FALSE))</f>
        <v>0</v>
      </c>
      <c r="M9" s="295">
        <f t="shared" si="1"/>
        <v>0</v>
      </c>
      <c r="N9" s="828">
        <f>'Wuxi Summary'!N9+'Korat Summary'!N9</f>
        <v>0</v>
      </c>
      <c r="O9" s="295">
        <f>'Wuxi Summary'!O9+'Korat Summary'!O9</f>
        <v>0</v>
      </c>
      <c r="P9" s="295">
        <f>'Wuxi Summary'!P9+'Korat Summary'!P9</f>
        <v>0</v>
      </c>
      <c r="Q9" s="295">
        <f>'Wuxi Summary'!Q9+'Korat Summary'!Q9</f>
        <v>0</v>
      </c>
      <c r="R9" s="828">
        <f t="shared" si="2"/>
        <v>0</v>
      </c>
      <c r="S9" s="295">
        <f>IF(ISERROR(VLOOKUP($F9,'Current MS'!$C:$I,5,FALSE)=TRUE),0,VLOOKUP($F9,'Current MS'!$C:$I,5,FALSE))</f>
        <v>0</v>
      </c>
      <c r="T9" s="295">
        <f t="shared" si="3"/>
        <v>0</v>
      </c>
      <c r="U9" s="340">
        <f>'Wuxi Summary'!U9+'Korat Summary'!U9</f>
        <v>0</v>
      </c>
      <c r="V9" s="295">
        <f>'Wuxi Summary'!V9+'Korat Summary'!V9</f>
        <v>0</v>
      </c>
      <c r="W9" s="295">
        <f>'Wuxi Summary'!W9+'Korat Summary'!W9</f>
        <v>0</v>
      </c>
      <c r="X9" s="295">
        <f>'Wuxi Summary'!X9+'Korat Summary'!X9</f>
        <v>0</v>
      </c>
      <c r="Y9" s="341">
        <f>'Wuxi Summary'!Y9+'Korat Summary'!Y9</f>
        <v>0</v>
      </c>
      <c r="Z9" s="340">
        <f t="shared" si="4"/>
        <v>0</v>
      </c>
      <c r="AA9" s="293">
        <f>IF(ISERROR(VLOOKUP($F9,'Current MS'!$C:$I,6,FALSE)=TRUE),0,VLOOKUP($F9,'Current MS'!$C:$I,6,FALSE))</f>
        <v>0</v>
      </c>
      <c r="AB9" s="341">
        <f t="shared" si="5"/>
        <v>0</v>
      </c>
      <c r="AC9" s="340">
        <f t="shared" si="6"/>
        <v>0</v>
      </c>
      <c r="AD9" s="295">
        <f t="shared" si="6"/>
        <v>0</v>
      </c>
      <c r="AE9" s="313">
        <f t="shared" si="7"/>
        <v>0</v>
      </c>
      <c r="AF9" s="1698"/>
      <c r="AG9" s="365"/>
      <c r="AH9" s="87"/>
      <c r="AI9" s="66"/>
      <c r="AJ9" s="66"/>
      <c r="AK9" s="66"/>
      <c r="AL9" s="66"/>
      <c r="AM9" s="66"/>
      <c r="AN9" s="66"/>
      <c r="AO9" s="66"/>
      <c r="AP9" s="66" t="s">
        <v>147</v>
      </c>
      <c r="AQ9" s="56">
        <v>1</v>
      </c>
      <c r="AR9" s="56">
        <v>1</v>
      </c>
      <c r="AS9" s="575" t="s">
        <v>406</v>
      </c>
      <c r="AT9" s="1942">
        <f t="shared" ref="AT9:AT13" si="8">C9*AC9/10^9</f>
        <v>0</v>
      </c>
      <c r="AU9" s="56" t="e">
        <f>VLOOKUP(F9,Category!D:F,3,0)</f>
        <v>#N/A</v>
      </c>
      <c r="AV9" s="56" t="s">
        <v>147</v>
      </c>
    </row>
    <row r="10" spans="1:48" s="56" customFormat="1" ht="20.25" hidden="1" customHeight="1">
      <c r="A10" s="62"/>
      <c r="B10" s="389" t="s">
        <v>147</v>
      </c>
      <c r="C10" s="615">
        <v>500</v>
      </c>
      <c r="D10" s="390" t="s">
        <v>3</v>
      </c>
      <c r="E10" s="390" t="s">
        <v>229</v>
      </c>
      <c r="F10" s="65" t="s">
        <v>231</v>
      </c>
      <c r="G10" s="887">
        <f>'Wuxi Summary'!G10+'Korat Summary'!G10</f>
        <v>0</v>
      </c>
      <c r="H10" s="295">
        <f>'Wuxi Summary'!H10+'Korat Summary'!H10</f>
        <v>0</v>
      </c>
      <c r="I10" s="295">
        <f>'Wuxi Summary'!I10+'Korat Summary'!I10</f>
        <v>0</v>
      </c>
      <c r="J10" s="295">
        <f>'Wuxi Summary'!J10+'Korat Summary'!J10</f>
        <v>0</v>
      </c>
      <c r="K10" s="828">
        <f t="shared" si="0"/>
        <v>0</v>
      </c>
      <c r="L10" s="295">
        <f>IF(ISERROR(VLOOKUP($F10,'Current MS'!$C:$I,4,FALSE)=TRUE),0,VLOOKUP($F10,'Current MS'!$C:$I,4,FALSE))</f>
        <v>0</v>
      </c>
      <c r="M10" s="295">
        <f t="shared" si="1"/>
        <v>0</v>
      </c>
      <c r="N10" s="828">
        <f>'Wuxi Summary'!N10+'Korat Summary'!N10</f>
        <v>0</v>
      </c>
      <c r="O10" s="295">
        <f>'Wuxi Summary'!O10+'Korat Summary'!O10</f>
        <v>0</v>
      </c>
      <c r="P10" s="295">
        <f>'Wuxi Summary'!P10+'Korat Summary'!P10</f>
        <v>0</v>
      </c>
      <c r="Q10" s="295">
        <f>'Wuxi Summary'!Q10+'Korat Summary'!Q10</f>
        <v>0</v>
      </c>
      <c r="R10" s="828">
        <f t="shared" si="2"/>
        <v>0</v>
      </c>
      <c r="S10" s="295">
        <f>IF(ISERROR(VLOOKUP($F10,'Current MS'!$C:$I,5,FALSE)=TRUE),0,VLOOKUP($F10,'Current MS'!$C:$I,5,FALSE))</f>
        <v>0</v>
      </c>
      <c r="T10" s="295">
        <f t="shared" si="3"/>
        <v>0</v>
      </c>
      <c r="U10" s="340">
        <f>'Wuxi Summary'!U10+'Korat Summary'!U10</f>
        <v>0</v>
      </c>
      <c r="V10" s="295">
        <f>'Wuxi Summary'!V10+'Korat Summary'!V10</f>
        <v>0</v>
      </c>
      <c r="W10" s="295">
        <f>'Wuxi Summary'!W10+'Korat Summary'!W10</f>
        <v>0</v>
      </c>
      <c r="X10" s="295">
        <f>'Wuxi Summary'!X10+'Korat Summary'!X10</f>
        <v>0</v>
      </c>
      <c r="Y10" s="341">
        <f>'Wuxi Summary'!Y10+'Korat Summary'!Y10</f>
        <v>0</v>
      </c>
      <c r="Z10" s="340">
        <f t="shared" si="4"/>
        <v>0</v>
      </c>
      <c r="AA10" s="293">
        <f>IF(ISERROR(VLOOKUP($F10,'Current MS'!$C:$I,6,FALSE)=TRUE),0,VLOOKUP($F10,'Current MS'!$C:$I,6,FALSE))</f>
        <v>0</v>
      </c>
      <c r="AB10" s="341">
        <f t="shared" si="5"/>
        <v>0</v>
      </c>
      <c r="AC10" s="340">
        <f t="shared" si="6"/>
        <v>0</v>
      </c>
      <c r="AD10" s="295">
        <f t="shared" si="6"/>
        <v>0</v>
      </c>
      <c r="AE10" s="313">
        <f t="shared" si="7"/>
        <v>0</v>
      </c>
      <c r="AF10" s="1698"/>
      <c r="AG10" s="365"/>
      <c r="AH10" s="87"/>
      <c r="AI10" s="66"/>
      <c r="AJ10" s="66"/>
      <c r="AK10" s="66"/>
      <c r="AL10" s="66"/>
      <c r="AM10" s="66"/>
      <c r="AN10" s="66"/>
      <c r="AO10" s="66"/>
      <c r="AP10" s="66" t="s">
        <v>147</v>
      </c>
      <c r="AQ10" s="56">
        <v>1</v>
      </c>
      <c r="AR10" s="56">
        <v>1</v>
      </c>
      <c r="AS10" s="575" t="s">
        <v>406</v>
      </c>
      <c r="AT10" s="1942">
        <f t="shared" si="8"/>
        <v>0</v>
      </c>
      <c r="AU10" s="56" t="e">
        <f>VLOOKUP(F10,Category!D:F,3,0)</f>
        <v>#N/A</v>
      </c>
      <c r="AV10" s="56" t="s">
        <v>147</v>
      </c>
    </row>
    <row r="11" spans="1:48" s="56" customFormat="1" ht="20.25" hidden="1" customHeight="1">
      <c r="A11" s="62"/>
      <c r="B11" s="389" t="s">
        <v>147</v>
      </c>
      <c r="C11" s="615">
        <v>1000</v>
      </c>
      <c r="D11" s="390" t="s">
        <v>100</v>
      </c>
      <c r="E11" s="390" t="s">
        <v>106</v>
      </c>
      <c r="F11" s="65" t="s">
        <v>148</v>
      </c>
      <c r="G11" s="887">
        <f>'Wuxi Summary'!G11+'Korat Summary'!G11</f>
        <v>0</v>
      </c>
      <c r="H11" s="295">
        <f>'Wuxi Summary'!H11+'Korat Summary'!H11</f>
        <v>0</v>
      </c>
      <c r="I11" s="295">
        <f>'Wuxi Summary'!I11+'Korat Summary'!I11</f>
        <v>0</v>
      </c>
      <c r="J11" s="295">
        <f>'Wuxi Summary'!J11+'Korat Summary'!J11</f>
        <v>0</v>
      </c>
      <c r="K11" s="828">
        <f t="shared" si="0"/>
        <v>0</v>
      </c>
      <c r="L11" s="295">
        <f>IF(ISERROR(VLOOKUP($F11,'Current MS'!$C:$I,4,FALSE)=TRUE),0,VLOOKUP($F11,'Current MS'!$C:$I,4,FALSE))</f>
        <v>0</v>
      </c>
      <c r="M11" s="295">
        <f t="shared" si="1"/>
        <v>0</v>
      </c>
      <c r="N11" s="828">
        <f>'Wuxi Summary'!N11+'Korat Summary'!N11</f>
        <v>0</v>
      </c>
      <c r="O11" s="295">
        <f>'Wuxi Summary'!O11+'Korat Summary'!O11</f>
        <v>0</v>
      </c>
      <c r="P11" s="295">
        <f>'Wuxi Summary'!P11+'Korat Summary'!P11</f>
        <v>0</v>
      </c>
      <c r="Q11" s="295">
        <f>'Wuxi Summary'!Q11+'Korat Summary'!Q11</f>
        <v>0</v>
      </c>
      <c r="R11" s="828">
        <f t="shared" si="2"/>
        <v>0</v>
      </c>
      <c r="S11" s="295">
        <f>IF(ISERROR(VLOOKUP($F11,'Current MS'!$C:$I,5,FALSE)=TRUE),0,VLOOKUP($F11,'Current MS'!$C:$I,5,FALSE))</f>
        <v>0</v>
      </c>
      <c r="T11" s="295">
        <f t="shared" si="3"/>
        <v>0</v>
      </c>
      <c r="U11" s="340">
        <f>'Wuxi Summary'!U11+'Korat Summary'!U11</f>
        <v>0</v>
      </c>
      <c r="V11" s="295">
        <f>'Wuxi Summary'!V11+'Korat Summary'!V11</f>
        <v>0</v>
      </c>
      <c r="W11" s="295">
        <f>'Wuxi Summary'!W11+'Korat Summary'!W11</f>
        <v>0</v>
      </c>
      <c r="X11" s="295">
        <f>'Wuxi Summary'!X11+'Korat Summary'!X11</f>
        <v>0</v>
      </c>
      <c r="Y11" s="341">
        <f>'Wuxi Summary'!Y11+'Korat Summary'!Y11</f>
        <v>0</v>
      </c>
      <c r="Z11" s="340">
        <f t="shared" si="4"/>
        <v>0</v>
      </c>
      <c r="AA11" s="293">
        <f>IF(ISERROR(VLOOKUP($F11,'Current MS'!$C:$I,6,FALSE)=TRUE),0,VLOOKUP($F11,'Current MS'!$C:$I,6,FALSE))</f>
        <v>0</v>
      </c>
      <c r="AB11" s="341">
        <f t="shared" si="5"/>
        <v>0</v>
      </c>
      <c r="AC11" s="340">
        <f t="shared" si="6"/>
        <v>0</v>
      </c>
      <c r="AD11" s="295">
        <f t="shared" si="6"/>
        <v>0</v>
      </c>
      <c r="AE11" s="313">
        <f t="shared" si="7"/>
        <v>0</v>
      </c>
      <c r="AF11" s="1698"/>
      <c r="AG11" s="365"/>
      <c r="AH11" s="87"/>
      <c r="AI11" s="66"/>
      <c r="AJ11" s="66"/>
      <c r="AK11" s="66"/>
      <c r="AL11" s="66"/>
      <c r="AM11" s="66"/>
      <c r="AN11" s="66"/>
      <c r="AO11" s="66"/>
      <c r="AP11" s="66" t="s">
        <v>147</v>
      </c>
      <c r="AQ11" s="56">
        <v>2</v>
      </c>
      <c r="AR11" s="56">
        <v>1</v>
      </c>
      <c r="AS11" s="575" t="s">
        <v>406</v>
      </c>
      <c r="AT11" s="1942">
        <f t="shared" si="8"/>
        <v>0</v>
      </c>
      <c r="AU11" s="56" t="str">
        <f>VLOOKUP(F11,Category!D:F,3,0)</f>
        <v>Legacy</v>
      </c>
      <c r="AV11" s="56" t="s">
        <v>147</v>
      </c>
    </row>
    <row r="12" spans="1:48" s="56" customFormat="1" ht="20.25" hidden="1" customHeight="1">
      <c r="A12" s="62"/>
      <c r="B12" s="389" t="s">
        <v>147</v>
      </c>
      <c r="C12" s="615">
        <v>1000</v>
      </c>
      <c r="D12" s="390" t="s">
        <v>100</v>
      </c>
      <c r="E12" s="390" t="s">
        <v>238</v>
      </c>
      <c r="F12" s="65" t="s">
        <v>239</v>
      </c>
      <c r="G12" s="887">
        <f>'Wuxi Summary'!G12+'Korat Summary'!G12</f>
        <v>0</v>
      </c>
      <c r="H12" s="295">
        <f>'Wuxi Summary'!H12+'Korat Summary'!H12</f>
        <v>0</v>
      </c>
      <c r="I12" s="295">
        <f>'Wuxi Summary'!I12+'Korat Summary'!I12</f>
        <v>0</v>
      </c>
      <c r="J12" s="295">
        <f>'Wuxi Summary'!J12+'Korat Summary'!J12</f>
        <v>0</v>
      </c>
      <c r="K12" s="828">
        <f t="shared" si="0"/>
        <v>0</v>
      </c>
      <c r="L12" s="295">
        <f>IF(ISERROR(VLOOKUP($F12,'Current MS'!$C:$I,4,FALSE)=TRUE),0,VLOOKUP($F12,'Current MS'!$C:$I,4,FALSE))</f>
        <v>0</v>
      </c>
      <c r="M12" s="295">
        <f t="shared" si="1"/>
        <v>0</v>
      </c>
      <c r="N12" s="828">
        <f>'Wuxi Summary'!N12+'Korat Summary'!N12</f>
        <v>0</v>
      </c>
      <c r="O12" s="295">
        <f>'Wuxi Summary'!O12+'Korat Summary'!O12</f>
        <v>0</v>
      </c>
      <c r="P12" s="295">
        <f>'Wuxi Summary'!P12+'Korat Summary'!P12</f>
        <v>0</v>
      </c>
      <c r="Q12" s="295">
        <f>'Wuxi Summary'!Q12+'Korat Summary'!Q12</f>
        <v>0</v>
      </c>
      <c r="R12" s="828">
        <f t="shared" si="2"/>
        <v>0</v>
      </c>
      <c r="S12" s="295">
        <f>IF(ISERROR(VLOOKUP($F12,'Current MS'!$C:$I,5,FALSE)=TRUE),0,VLOOKUP($F12,'Current MS'!$C:$I,5,FALSE))</f>
        <v>0</v>
      </c>
      <c r="T12" s="295">
        <f t="shared" si="3"/>
        <v>0</v>
      </c>
      <c r="U12" s="340">
        <f>'Wuxi Summary'!U12+'Korat Summary'!U12</f>
        <v>0</v>
      </c>
      <c r="V12" s="295">
        <f>'Wuxi Summary'!V12+'Korat Summary'!V12</f>
        <v>0</v>
      </c>
      <c r="W12" s="295">
        <f>'Wuxi Summary'!W12+'Korat Summary'!W12</f>
        <v>0</v>
      </c>
      <c r="X12" s="295">
        <f>'Wuxi Summary'!X12+'Korat Summary'!X12</f>
        <v>0</v>
      </c>
      <c r="Y12" s="341">
        <f>'Wuxi Summary'!Y12+'Korat Summary'!Y12</f>
        <v>0</v>
      </c>
      <c r="Z12" s="340">
        <f t="shared" si="4"/>
        <v>0</v>
      </c>
      <c r="AA12" s="293">
        <f>IF(ISERROR(VLOOKUP($F12,'Current MS'!$C:$I,6,FALSE)=TRUE),0,VLOOKUP($F12,'Current MS'!$C:$I,6,FALSE))</f>
        <v>0</v>
      </c>
      <c r="AB12" s="341">
        <f t="shared" si="5"/>
        <v>0</v>
      </c>
      <c r="AC12" s="340">
        <f t="shared" si="6"/>
        <v>0</v>
      </c>
      <c r="AD12" s="295">
        <f t="shared" si="6"/>
        <v>0</v>
      </c>
      <c r="AE12" s="313">
        <f t="shared" si="7"/>
        <v>0</v>
      </c>
      <c r="AF12" s="1698"/>
      <c r="AG12" s="365"/>
      <c r="AH12" s="87"/>
      <c r="AI12" s="66"/>
      <c r="AJ12" s="66"/>
      <c r="AK12" s="66"/>
      <c r="AL12" s="66"/>
      <c r="AM12" s="66"/>
      <c r="AN12" s="66"/>
      <c r="AO12" s="66"/>
      <c r="AP12" s="66" t="s">
        <v>147</v>
      </c>
      <c r="AQ12" s="56">
        <v>2</v>
      </c>
      <c r="AR12" s="56">
        <v>1</v>
      </c>
      <c r="AS12" s="575" t="s">
        <v>406</v>
      </c>
      <c r="AT12" s="1942">
        <f t="shared" si="8"/>
        <v>0</v>
      </c>
      <c r="AU12" s="56" t="str">
        <f>VLOOKUP(F12,Category!D:F,3,0)</f>
        <v>Legacy</v>
      </c>
      <c r="AV12" s="56" t="s">
        <v>147</v>
      </c>
    </row>
    <row r="13" spans="1:48" s="56" customFormat="1" ht="18.75" hidden="1" customHeight="1">
      <c r="A13" s="62"/>
      <c r="B13" s="389" t="s">
        <v>147</v>
      </c>
      <c r="C13" s="615">
        <v>1000</v>
      </c>
      <c r="D13" s="390" t="s">
        <v>4</v>
      </c>
      <c r="E13" s="390" t="s">
        <v>106</v>
      </c>
      <c r="F13" s="65" t="s">
        <v>160</v>
      </c>
      <c r="G13" s="887">
        <f>'Wuxi Summary'!G13+'Korat Summary'!G13</f>
        <v>0</v>
      </c>
      <c r="H13" s="295">
        <f>'Wuxi Summary'!H13+'Korat Summary'!H13</f>
        <v>0</v>
      </c>
      <c r="I13" s="295">
        <f>'Wuxi Summary'!I13+'Korat Summary'!I13</f>
        <v>0</v>
      </c>
      <c r="J13" s="295">
        <f>'Wuxi Summary'!J13+'Korat Summary'!J13</f>
        <v>0</v>
      </c>
      <c r="K13" s="828">
        <f t="shared" si="0"/>
        <v>0</v>
      </c>
      <c r="L13" s="295">
        <f>IF(ISERROR(VLOOKUP($F13,'Current MS'!$C:$I,4,FALSE)=TRUE),0,VLOOKUP($F13,'Current MS'!$C:$I,4,FALSE))</f>
        <v>0</v>
      </c>
      <c r="M13" s="295">
        <f t="shared" si="1"/>
        <v>0</v>
      </c>
      <c r="N13" s="828">
        <f>'Wuxi Summary'!N13+'Korat Summary'!N13</f>
        <v>0</v>
      </c>
      <c r="O13" s="295">
        <f>'Wuxi Summary'!O13+'Korat Summary'!O13</f>
        <v>0</v>
      </c>
      <c r="P13" s="295">
        <f>'Wuxi Summary'!P13+'Korat Summary'!P13</f>
        <v>0</v>
      </c>
      <c r="Q13" s="295">
        <f>'Wuxi Summary'!Q13+'Korat Summary'!Q13</f>
        <v>0</v>
      </c>
      <c r="R13" s="828">
        <f t="shared" si="2"/>
        <v>0</v>
      </c>
      <c r="S13" s="295">
        <f>IF(ISERROR(VLOOKUP($F13,'Current MS'!$C:$I,5,FALSE)=TRUE),0,VLOOKUP($F13,'Current MS'!$C:$I,5,FALSE))</f>
        <v>0</v>
      </c>
      <c r="T13" s="295">
        <f t="shared" si="3"/>
        <v>0</v>
      </c>
      <c r="U13" s="340">
        <f>'Wuxi Summary'!U13+'Korat Summary'!U13</f>
        <v>0</v>
      </c>
      <c r="V13" s="295">
        <f>'Wuxi Summary'!V13+'Korat Summary'!V13</f>
        <v>0</v>
      </c>
      <c r="W13" s="295">
        <f>'Wuxi Summary'!W13+'Korat Summary'!W13</f>
        <v>0</v>
      </c>
      <c r="X13" s="295">
        <f>'Wuxi Summary'!X13+'Korat Summary'!X13</f>
        <v>0</v>
      </c>
      <c r="Y13" s="341">
        <f>'Wuxi Summary'!Y13+'Korat Summary'!Y13</f>
        <v>0</v>
      </c>
      <c r="Z13" s="340">
        <f t="shared" si="4"/>
        <v>0</v>
      </c>
      <c r="AA13" s="293">
        <f>IF(ISERROR(VLOOKUP($F13,'Current MS'!$C:$I,6,FALSE)=TRUE),0,VLOOKUP($F13,'Current MS'!$C:$I,6,FALSE))</f>
        <v>0</v>
      </c>
      <c r="AB13" s="341">
        <f t="shared" si="5"/>
        <v>0</v>
      </c>
      <c r="AC13" s="340">
        <f t="shared" si="6"/>
        <v>0</v>
      </c>
      <c r="AD13" s="295">
        <f t="shared" si="6"/>
        <v>0</v>
      </c>
      <c r="AE13" s="313">
        <f t="shared" si="7"/>
        <v>0</v>
      </c>
      <c r="AF13" s="1698"/>
      <c r="AG13" s="365"/>
      <c r="AH13" s="87"/>
      <c r="AI13" s="66"/>
      <c r="AJ13" s="66"/>
      <c r="AK13" s="66"/>
      <c r="AL13" s="66"/>
      <c r="AM13" s="66"/>
      <c r="AN13" s="66"/>
      <c r="AO13" s="66"/>
      <c r="AP13" s="66" t="s">
        <v>147</v>
      </c>
      <c r="AQ13" s="56">
        <v>2</v>
      </c>
      <c r="AR13" s="56">
        <v>1</v>
      </c>
      <c r="AS13" s="575" t="s">
        <v>406</v>
      </c>
      <c r="AT13" s="1942">
        <f t="shared" si="8"/>
        <v>0</v>
      </c>
      <c r="AU13" s="56" t="e">
        <f>VLOOKUP(F13,Category!D:F,3,0)</f>
        <v>#N/A</v>
      </c>
      <c r="AV13" s="56" t="s">
        <v>147</v>
      </c>
    </row>
    <row r="14" spans="1:48" s="56" customFormat="1" ht="19.399999999999999" hidden="1" customHeight="1">
      <c r="A14" s="62"/>
      <c r="B14" s="324" t="s">
        <v>149</v>
      </c>
      <c r="C14" s="613"/>
      <c r="D14" s="317"/>
      <c r="E14" s="317"/>
      <c r="F14" s="315"/>
      <c r="G14" s="886">
        <f>SUM(G8:G13)</f>
        <v>0</v>
      </c>
      <c r="H14" s="319">
        <f t="shared" ref="H14:AE14" si="9">SUM(H8:H13)</f>
        <v>0</v>
      </c>
      <c r="I14" s="319">
        <f t="shared" si="9"/>
        <v>0</v>
      </c>
      <c r="J14" s="319">
        <f t="shared" si="9"/>
        <v>0</v>
      </c>
      <c r="K14" s="827">
        <f t="shared" si="9"/>
        <v>0</v>
      </c>
      <c r="L14" s="319">
        <f t="shared" si="9"/>
        <v>0</v>
      </c>
      <c r="M14" s="319">
        <f t="shared" si="9"/>
        <v>0</v>
      </c>
      <c r="N14" s="827">
        <f t="shared" si="9"/>
        <v>0</v>
      </c>
      <c r="O14" s="319">
        <f t="shared" si="9"/>
        <v>0</v>
      </c>
      <c r="P14" s="319">
        <f t="shared" si="9"/>
        <v>0</v>
      </c>
      <c r="Q14" s="319">
        <f t="shared" si="9"/>
        <v>0</v>
      </c>
      <c r="R14" s="827">
        <f t="shared" si="9"/>
        <v>0</v>
      </c>
      <c r="S14" s="319">
        <f t="shared" si="9"/>
        <v>0</v>
      </c>
      <c r="T14" s="319">
        <f t="shared" si="9"/>
        <v>0</v>
      </c>
      <c r="U14" s="344">
        <f t="shared" si="9"/>
        <v>0</v>
      </c>
      <c r="V14" s="319">
        <f t="shared" si="9"/>
        <v>0</v>
      </c>
      <c r="W14" s="319">
        <f t="shared" si="9"/>
        <v>0</v>
      </c>
      <c r="X14" s="319">
        <f t="shared" si="9"/>
        <v>0</v>
      </c>
      <c r="Y14" s="345">
        <f t="shared" si="9"/>
        <v>0</v>
      </c>
      <c r="Z14" s="344">
        <f t="shared" si="9"/>
        <v>0</v>
      </c>
      <c r="AA14" s="319">
        <f t="shared" si="9"/>
        <v>0</v>
      </c>
      <c r="AB14" s="345">
        <f t="shared" si="9"/>
        <v>0</v>
      </c>
      <c r="AC14" s="344">
        <f t="shared" si="9"/>
        <v>0</v>
      </c>
      <c r="AD14" s="319">
        <f t="shared" si="9"/>
        <v>0</v>
      </c>
      <c r="AE14" s="325">
        <f t="shared" si="9"/>
        <v>0</v>
      </c>
      <c r="AF14" s="1698"/>
      <c r="AG14" s="365"/>
      <c r="AH14" s="87"/>
      <c r="AI14" s="66"/>
      <c r="AJ14" s="66"/>
      <c r="AK14" s="66"/>
      <c r="AL14" s="66"/>
      <c r="AM14" s="66"/>
      <c r="AN14" s="66"/>
      <c r="AO14" s="66"/>
      <c r="AP14" s="66"/>
      <c r="AS14" s="575"/>
      <c r="AT14" s="1942"/>
    </row>
    <row r="15" spans="1:48" s="56" customFormat="1" ht="19.5" hidden="1" customHeight="1">
      <c r="A15" s="62"/>
      <c r="B15" s="389" t="s">
        <v>162</v>
      </c>
      <c r="C15" s="615">
        <v>500</v>
      </c>
      <c r="D15" s="390" t="s">
        <v>100</v>
      </c>
      <c r="E15" s="390" t="s">
        <v>174</v>
      </c>
      <c r="F15" s="65" t="s">
        <v>175</v>
      </c>
      <c r="G15" s="887">
        <f>'Wuxi Summary'!G23+'Korat Summary'!G23</f>
        <v>0</v>
      </c>
      <c r="H15" s="295">
        <f>'Wuxi Summary'!H23+'Korat Summary'!H23</f>
        <v>0</v>
      </c>
      <c r="I15" s="295">
        <f>'Wuxi Summary'!I23+'Korat Summary'!I23</f>
        <v>0</v>
      </c>
      <c r="J15" s="295">
        <f>'Wuxi Summary'!J23+'Korat Summary'!J23</f>
        <v>0</v>
      </c>
      <c r="K15" s="828">
        <f t="shared" ref="K15:K20" si="10">SUM(G15:J15)</f>
        <v>0</v>
      </c>
      <c r="L15" s="295">
        <f>IF(ISERROR(VLOOKUP($F15,'Current MS'!$C:$I,4,FALSE)=TRUE),0,VLOOKUP($F15,'Current MS'!$C:$I,4,FALSE))</f>
        <v>0</v>
      </c>
      <c r="M15" s="295">
        <f t="shared" ref="M15:M20" si="11">+K15-L15</f>
        <v>0</v>
      </c>
      <c r="N15" s="828">
        <f>'Wuxi Summary'!N23+'Korat Summary'!N23</f>
        <v>0</v>
      </c>
      <c r="O15" s="295">
        <f>'Wuxi Summary'!O23+'Korat Summary'!O23</f>
        <v>0</v>
      </c>
      <c r="P15" s="295">
        <f>'Wuxi Summary'!P23+'Korat Summary'!P23</f>
        <v>0</v>
      </c>
      <c r="Q15" s="295">
        <f>'Wuxi Summary'!Q23+'Korat Summary'!Q23</f>
        <v>0</v>
      </c>
      <c r="R15" s="828">
        <f t="shared" ref="R15:R20" si="12">SUM(N15:Q15)</f>
        <v>0</v>
      </c>
      <c r="S15" s="295">
        <f>IF(ISERROR(VLOOKUP($F15,'Current MS'!$C:$I,5,FALSE)=TRUE),0,VLOOKUP($F15,'Current MS'!$C:$I,5,FALSE))</f>
        <v>0</v>
      </c>
      <c r="T15" s="295">
        <f t="shared" ref="T15:T20" si="13">+R15-S15</f>
        <v>0</v>
      </c>
      <c r="U15" s="340">
        <f>'Wuxi Summary'!U23+'Korat Summary'!U23</f>
        <v>0</v>
      </c>
      <c r="V15" s="295">
        <f>'Wuxi Summary'!V23+'Korat Summary'!V23</f>
        <v>0</v>
      </c>
      <c r="W15" s="295">
        <f>'Wuxi Summary'!W23+'Korat Summary'!W23</f>
        <v>0</v>
      </c>
      <c r="X15" s="295">
        <f>'Wuxi Summary'!X23+'Korat Summary'!X23</f>
        <v>0</v>
      </c>
      <c r="Y15" s="341">
        <f>'Wuxi Summary'!Y23+'Korat Summary'!Y23</f>
        <v>0</v>
      </c>
      <c r="Z15" s="340">
        <f t="shared" ref="Z15:Z20" si="14">SUM(U15:Y15)</f>
        <v>0</v>
      </c>
      <c r="AA15" s="293">
        <f>IF(ISERROR(VLOOKUP($F15,'Current MS'!$C:$I,6,FALSE)=TRUE),0,VLOOKUP($F15,'Current MS'!$C:$I,6,FALSE))</f>
        <v>0</v>
      </c>
      <c r="AB15" s="341">
        <f t="shared" ref="AB15:AB20" si="15">+Z15-AA15</f>
        <v>0</v>
      </c>
      <c r="AC15" s="340">
        <f t="shared" ref="AC15:AD20" si="16">SUM(K15,R15,Z15)</f>
        <v>0</v>
      </c>
      <c r="AD15" s="295">
        <f t="shared" si="16"/>
        <v>0</v>
      </c>
      <c r="AE15" s="313">
        <f t="shared" ref="AE15:AE20" si="17">+AC15-AD15</f>
        <v>0</v>
      </c>
      <c r="AF15" s="1698"/>
      <c r="AG15" s="365"/>
      <c r="AH15" s="87"/>
      <c r="AI15" s="66"/>
      <c r="AJ15" s="66"/>
      <c r="AK15" s="66"/>
      <c r="AL15" s="66"/>
      <c r="AM15" s="66"/>
      <c r="AN15" s="66"/>
      <c r="AO15" s="66"/>
      <c r="AP15" s="66" t="s">
        <v>162</v>
      </c>
      <c r="AQ15" s="56">
        <v>1</v>
      </c>
      <c r="AR15" s="56">
        <v>1</v>
      </c>
      <c r="AS15" s="575" t="s">
        <v>406</v>
      </c>
      <c r="AT15" s="1942">
        <f t="shared" ref="AT15:AT20" si="18">C15*AC15/10^9</f>
        <v>0</v>
      </c>
      <c r="AU15" s="56" t="e">
        <f>VLOOKUP(F15,Category!D:F,3,0)</f>
        <v>#N/A</v>
      </c>
      <c r="AV15" s="56" t="s">
        <v>162</v>
      </c>
    </row>
    <row r="16" spans="1:48" s="56" customFormat="1" ht="19.5" hidden="1" customHeight="1">
      <c r="A16" s="62"/>
      <c r="B16" s="389" t="s">
        <v>162</v>
      </c>
      <c r="C16" s="615">
        <v>1000</v>
      </c>
      <c r="D16" s="390" t="s">
        <v>100</v>
      </c>
      <c r="E16" s="390" t="s">
        <v>107</v>
      </c>
      <c r="F16" s="65" t="s">
        <v>163</v>
      </c>
      <c r="G16" s="887">
        <f>'Wuxi Summary'!G24+'Korat Summary'!G24</f>
        <v>0</v>
      </c>
      <c r="H16" s="295">
        <f>'Wuxi Summary'!H24+'Korat Summary'!H24</f>
        <v>0</v>
      </c>
      <c r="I16" s="295">
        <f>'Wuxi Summary'!I24+'Korat Summary'!I24</f>
        <v>0</v>
      </c>
      <c r="J16" s="295">
        <f>'Wuxi Summary'!J24+'Korat Summary'!J24</f>
        <v>0</v>
      </c>
      <c r="K16" s="828">
        <f t="shared" si="10"/>
        <v>0</v>
      </c>
      <c r="L16" s="295">
        <f>IF(ISERROR(VLOOKUP($F16,'Current MS'!$C:$I,4,FALSE)=TRUE),0,VLOOKUP($F16,'Current MS'!$C:$I,4,FALSE))</f>
        <v>0</v>
      </c>
      <c r="M16" s="295">
        <f t="shared" si="11"/>
        <v>0</v>
      </c>
      <c r="N16" s="828">
        <f>'Wuxi Summary'!N24+'Korat Summary'!N24</f>
        <v>0</v>
      </c>
      <c r="O16" s="295">
        <f>'Wuxi Summary'!O24+'Korat Summary'!O24</f>
        <v>0</v>
      </c>
      <c r="P16" s="295">
        <f>'Wuxi Summary'!P24+'Korat Summary'!P24</f>
        <v>0</v>
      </c>
      <c r="Q16" s="295">
        <f>'Wuxi Summary'!Q24+'Korat Summary'!Q24</f>
        <v>0</v>
      </c>
      <c r="R16" s="828">
        <f t="shared" si="12"/>
        <v>0</v>
      </c>
      <c r="S16" s="295">
        <f>IF(ISERROR(VLOOKUP($F16,'Current MS'!$C:$I,5,FALSE)=TRUE),0,VLOOKUP($F16,'Current MS'!$C:$I,5,FALSE))</f>
        <v>0</v>
      </c>
      <c r="T16" s="295">
        <f t="shared" si="13"/>
        <v>0</v>
      </c>
      <c r="U16" s="340">
        <f>'Wuxi Summary'!U24+'Korat Summary'!U24</f>
        <v>0</v>
      </c>
      <c r="V16" s="295">
        <f>'Wuxi Summary'!V24+'Korat Summary'!V24</f>
        <v>0</v>
      </c>
      <c r="W16" s="295">
        <f>'Wuxi Summary'!W24+'Korat Summary'!W24</f>
        <v>0</v>
      </c>
      <c r="X16" s="295">
        <f>'Wuxi Summary'!X24+'Korat Summary'!X24</f>
        <v>0</v>
      </c>
      <c r="Y16" s="341">
        <f>'Wuxi Summary'!Y24+'Korat Summary'!Y24</f>
        <v>0</v>
      </c>
      <c r="Z16" s="340">
        <f t="shared" si="14"/>
        <v>0</v>
      </c>
      <c r="AA16" s="293">
        <f>IF(ISERROR(VLOOKUP($F16,'Current MS'!$C:$I,6,FALSE)=TRUE),0,VLOOKUP($F16,'Current MS'!$C:$I,6,FALSE))</f>
        <v>0</v>
      </c>
      <c r="AB16" s="341">
        <f t="shared" si="15"/>
        <v>0</v>
      </c>
      <c r="AC16" s="340">
        <f t="shared" si="16"/>
        <v>0</v>
      </c>
      <c r="AD16" s="295">
        <f t="shared" si="16"/>
        <v>0</v>
      </c>
      <c r="AE16" s="313">
        <f t="shared" si="17"/>
        <v>0</v>
      </c>
      <c r="AF16" s="1698"/>
      <c r="AG16" s="365"/>
      <c r="AH16" s="87"/>
      <c r="AI16" s="66"/>
      <c r="AJ16" s="66"/>
      <c r="AK16" s="66"/>
      <c r="AL16" s="66"/>
      <c r="AM16" s="66"/>
      <c r="AN16" s="66"/>
      <c r="AO16" s="66"/>
      <c r="AP16" s="66" t="s">
        <v>162</v>
      </c>
      <c r="AQ16" s="56">
        <v>2</v>
      </c>
      <c r="AR16" s="56">
        <v>1</v>
      </c>
      <c r="AS16" s="575" t="s">
        <v>406</v>
      </c>
      <c r="AT16" s="1942">
        <f t="shared" si="18"/>
        <v>0</v>
      </c>
      <c r="AU16" s="56" t="str">
        <f>VLOOKUP(F16,Category!D:F,3,0)</f>
        <v>Legacy</v>
      </c>
      <c r="AV16" s="56" t="s">
        <v>162</v>
      </c>
    </row>
    <row r="17" spans="1:48" s="56" customFormat="1" ht="19.5" hidden="1" customHeight="1">
      <c r="A17" s="62"/>
      <c r="B17" s="389" t="s">
        <v>162</v>
      </c>
      <c r="C17" s="615">
        <v>1000</v>
      </c>
      <c r="D17" s="390" t="s">
        <v>100</v>
      </c>
      <c r="E17" s="390" t="s">
        <v>232</v>
      </c>
      <c r="F17" s="65" t="s">
        <v>236</v>
      </c>
      <c r="G17" s="887">
        <f>'Wuxi Summary'!G25+'Korat Summary'!G25</f>
        <v>0</v>
      </c>
      <c r="H17" s="295">
        <f>'Wuxi Summary'!H25+'Korat Summary'!H25</f>
        <v>0</v>
      </c>
      <c r="I17" s="295">
        <f>'Wuxi Summary'!I25+'Korat Summary'!I25</f>
        <v>0</v>
      </c>
      <c r="J17" s="295">
        <f>'Wuxi Summary'!J25+'Korat Summary'!J25</f>
        <v>0</v>
      </c>
      <c r="K17" s="828">
        <f t="shared" si="10"/>
        <v>0</v>
      </c>
      <c r="L17" s="295">
        <f>IF(ISERROR(VLOOKUP($F17,'Current MS'!$C:$I,4,FALSE)=TRUE),0,VLOOKUP($F17,'Current MS'!$C:$I,4,FALSE))</f>
        <v>0</v>
      </c>
      <c r="M17" s="295">
        <f t="shared" si="11"/>
        <v>0</v>
      </c>
      <c r="N17" s="828">
        <f>'Wuxi Summary'!N25+'Korat Summary'!N25</f>
        <v>0</v>
      </c>
      <c r="O17" s="295">
        <f>'Wuxi Summary'!O25+'Korat Summary'!O25</f>
        <v>0</v>
      </c>
      <c r="P17" s="295">
        <f>'Wuxi Summary'!P25+'Korat Summary'!P25</f>
        <v>0</v>
      </c>
      <c r="Q17" s="295">
        <f>'Wuxi Summary'!Q25+'Korat Summary'!Q25</f>
        <v>0</v>
      </c>
      <c r="R17" s="828">
        <f t="shared" si="12"/>
        <v>0</v>
      </c>
      <c r="S17" s="295">
        <f>IF(ISERROR(VLOOKUP($F17,'Current MS'!$C:$I,5,FALSE)=TRUE),0,VLOOKUP($F17,'Current MS'!$C:$I,5,FALSE))</f>
        <v>0</v>
      </c>
      <c r="T17" s="295">
        <f t="shared" si="13"/>
        <v>0</v>
      </c>
      <c r="U17" s="340">
        <f>'Wuxi Summary'!U25+'Korat Summary'!U25</f>
        <v>0</v>
      </c>
      <c r="V17" s="295">
        <f>'Wuxi Summary'!V25+'Korat Summary'!V25</f>
        <v>0</v>
      </c>
      <c r="W17" s="295">
        <f>'Wuxi Summary'!W25+'Korat Summary'!W25</f>
        <v>0</v>
      </c>
      <c r="X17" s="295">
        <f>'Wuxi Summary'!X25+'Korat Summary'!X25</f>
        <v>0</v>
      </c>
      <c r="Y17" s="341">
        <f>'Wuxi Summary'!Y25+'Korat Summary'!Y25</f>
        <v>0</v>
      </c>
      <c r="Z17" s="340">
        <f t="shared" si="14"/>
        <v>0</v>
      </c>
      <c r="AA17" s="293">
        <f>IF(ISERROR(VLOOKUP($F17,'Current MS'!$C:$I,6,FALSE)=TRUE),0,VLOOKUP($F17,'Current MS'!$C:$I,6,FALSE))</f>
        <v>0</v>
      </c>
      <c r="AB17" s="341">
        <f t="shared" si="15"/>
        <v>0</v>
      </c>
      <c r="AC17" s="340">
        <f t="shared" ref="AC17:AD19" si="19">SUM(K17,R17,Z17)</f>
        <v>0</v>
      </c>
      <c r="AD17" s="295">
        <f t="shared" si="19"/>
        <v>0</v>
      </c>
      <c r="AE17" s="313">
        <f t="shared" si="17"/>
        <v>0</v>
      </c>
      <c r="AF17" s="1698"/>
      <c r="AG17" s="365"/>
      <c r="AH17" s="87"/>
      <c r="AI17" s="66"/>
      <c r="AJ17" s="66"/>
      <c r="AK17" s="66"/>
      <c r="AL17" s="66"/>
      <c r="AM17" s="66"/>
      <c r="AN17" s="66"/>
      <c r="AO17" s="66"/>
      <c r="AP17" s="66" t="s">
        <v>162</v>
      </c>
      <c r="AQ17" s="56">
        <v>2</v>
      </c>
      <c r="AR17" s="56">
        <v>1</v>
      </c>
      <c r="AS17" s="575" t="s">
        <v>406</v>
      </c>
      <c r="AT17" s="1942">
        <f t="shared" si="18"/>
        <v>0</v>
      </c>
      <c r="AU17" s="56" t="str">
        <f>VLOOKUP(F17,Category!D:F,3,0)</f>
        <v>Mass</v>
      </c>
      <c r="AV17" s="56" t="s">
        <v>162</v>
      </c>
    </row>
    <row r="18" spans="1:48" s="56" customFormat="1" ht="19.5" hidden="1" customHeight="1">
      <c r="A18" s="62"/>
      <c r="B18" s="389" t="s">
        <v>162</v>
      </c>
      <c r="C18" s="615">
        <v>1000</v>
      </c>
      <c r="D18" s="390" t="s">
        <v>100</v>
      </c>
      <c r="E18" s="390" t="s">
        <v>268</v>
      </c>
      <c r="F18" s="65" t="s">
        <v>295</v>
      </c>
      <c r="G18" s="887">
        <f>'Wuxi Summary'!G26+'Korat Summary'!G26</f>
        <v>0</v>
      </c>
      <c r="H18" s="295">
        <f>'Wuxi Summary'!H26+'Korat Summary'!H26</f>
        <v>0</v>
      </c>
      <c r="I18" s="295">
        <f>'Wuxi Summary'!I26+'Korat Summary'!I26</f>
        <v>0</v>
      </c>
      <c r="J18" s="295">
        <f>'Wuxi Summary'!J26+'Korat Summary'!J26</f>
        <v>0</v>
      </c>
      <c r="K18" s="828">
        <f t="shared" si="10"/>
        <v>0</v>
      </c>
      <c r="L18" s="295">
        <f>IF(ISERROR(VLOOKUP($F18,'Current MS'!$C:$I,4,FALSE)=TRUE),0,VLOOKUP($F18,'Current MS'!$C:$I,4,FALSE))</f>
        <v>0</v>
      </c>
      <c r="M18" s="295">
        <f t="shared" si="11"/>
        <v>0</v>
      </c>
      <c r="N18" s="828">
        <f>'Wuxi Summary'!N26+'Korat Summary'!N26</f>
        <v>0</v>
      </c>
      <c r="O18" s="295">
        <f>'Wuxi Summary'!O26+'Korat Summary'!O26</f>
        <v>0</v>
      </c>
      <c r="P18" s="295">
        <f>'Wuxi Summary'!P26+'Korat Summary'!P26</f>
        <v>0</v>
      </c>
      <c r="Q18" s="295">
        <f>'Wuxi Summary'!Q26+'Korat Summary'!Q26</f>
        <v>0</v>
      </c>
      <c r="R18" s="828">
        <f t="shared" si="12"/>
        <v>0</v>
      </c>
      <c r="S18" s="295">
        <f>IF(ISERROR(VLOOKUP($F18,'Current MS'!$C:$I,5,FALSE)=TRUE),0,VLOOKUP($F18,'Current MS'!$C:$I,5,FALSE))</f>
        <v>0</v>
      </c>
      <c r="T18" s="295">
        <f t="shared" si="13"/>
        <v>0</v>
      </c>
      <c r="U18" s="340">
        <f>'Wuxi Summary'!U26+'Korat Summary'!U26</f>
        <v>0</v>
      </c>
      <c r="V18" s="295">
        <f>'Wuxi Summary'!V26+'Korat Summary'!V26</f>
        <v>0</v>
      </c>
      <c r="W18" s="295">
        <f>'Wuxi Summary'!W26+'Korat Summary'!W26</f>
        <v>0</v>
      </c>
      <c r="X18" s="295">
        <f>'Wuxi Summary'!X26+'Korat Summary'!X26</f>
        <v>0</v>
      </c>
      <c r="Y18" s="341">
        <f>'Wuxi Summary'!Y26+'Korat Summary'!Y26</f>
        <v>0</v>
      </c>
      <c r="Z18" s="340">
        <f t="shared" si="14"/>
        <v>0</v>
      </c>
      <c r="AA18" s="293">
        <f>IF(ISERROR(VLOOKUP($F18,'Current MS'!$C:$I,6,FALSE)=TRUE),0,VLOOKUP($F18,'Current MS'!$C:$I,6,FALSE))</f>
        <v>0</v>
      </c>
      <c r="AB18" s="341">
        <f t="shared" si="15"/>
        <v>0</v>
      </c>
      <c r="AC18" s="340">
        <f t="shared" si="19"/>
        <v>0</v>
      </c>
      <c r="AD18" s="295">
        <f t="shared" si="19"/>
        <v>0</v>
      </c>
      <c r="AE18" s="313">
        <f t="shared" si="17"/>
        <v>0</v>
      </c>
      <c r="AF18" s="1698"/>
      <c r="AG18" s="365"/>
      <c r="AH18" s="87"/>
      <c r="AI18" s="66"/>
      <c r="AJ18" s="66"/>
      <c r="AK18" s="66"/>
      <c r="AL18" s="66"/>
      <c r="AM18" s="66"/>
      <c r="AN18" s="66"/>
      <c r="AO18" s="66"/>
      <c r="AP18" s="66" t="s">
        <v>162</v>
      </c>
      <c r="AQ18" s="56">
        <v>2</v>
      </c>
      <c r="AR18" s="56">
        <v>1</v>
      </c>
      <c r="AS18" s="575" t="s">
        <v>406</v>
      </c>
      <c r="AT18" s="1942">
        <f t="shared" si="18"/>
        <v>0</v>
      </c>
      <c r="AU18" s="56" t="str">
        <f>VLOOKUP(F18,Category!D:F,3,0)</f>
        <v>Mass</v>
      </c>
      <c r="AV18" s="56" t="s">
        <v>162</v>
      </c>
    </row>
    <row r="19" spans="1:48" s="56" customFormat="1" ht="19.5" hidden="1" customHeight="1">
      <c r="A19" s="62"/>
      <c r="B19" s="389" t="s">
        <v>162</v>
      </c>
      <c r="C19" s="615">
        <v>1000</v>
      </c>
      <c r="D19" s="390" t="s">
        <v>100</v>
      </c>
      <c r="E19" s="390" t="s">
        <v>233</v>
      </c>
      <c r="F19" s="65" t="s">
        <v>237</v>
      </c>
      <c r="G19" s="887">
        <f>'Wuxi Summary'!G27+'Korat Summary'!G27</f>
        <v>0</v>
      </c>
      <c r="H19" s="295">
        <f>'Wuxi Summary'!H27+'Korat Summary'!H27</f>
        <v>0</v>
      </c>
      <c r="I19" s="295">
        <f>'Wuxi Summary'!I27+'Korat Summary'!I27</f>
        <v>0</v>
      </c>
      <c r="J19" s="295">
        <f>'Wuxi Summary'!J27+'Korat Summary'!J27</f>
        <v>0</v>
      </c>
      <c r="K19" s="828">
        <f t="shared" si="10"/>
        <v>0</v>
      </c>
      <c r="L19" s="295">
        <f>IF(ISERROR(VLOOKUP($F19,'Current MS'!$C:$I,4,FALSE)=TRUE),0,VLOOKUP($F19,'Current MS'!$C:$I,4,FALSE))</f>
        <v>0</v>
      </c>
      <c r="M19" s="295">
        <f t="shared" si="11"/>
        <v>0</v>
      </c>
      <c r="N19" s="828">
        <f>'Wuxi Summary'!N27+'Korat Summary'!N27</f>
        <v>0</v>
      </c>
      <c r="O19" s="295">
        <f>'Wuxi Summary'!O27+'Korat Summary'!O27</f>
        <v>0</v>
      </c>
      <c r="P19" s="295">
        <f>'Wuxi Summary'!P27+'Korat Summary'!P27</f>
        <v>0</v>
      </c>
      <c r="Q19" s="295">
        <f>'Wuxi Summary'!Q27+'Korat Summary'!Q27</f>
        <v>0</v>
      </c>
      <c r="R19" s="828">
        <f t="shared" si="12"/>
        <v>0</v>
      </c>
      <c r="S19" s="295">
        <f>IF(ISERROR(VLOOKUP($F19,'Current MS'!$C:$I,5,FALSE)=TRUE),0,VLOOKUP($F19,'Current MS'!$C:$I,5,FALSE))</f>
        <v>0</v>
      </c>
      <c r="T19" s="295">
        <f t="shared" si="13"/>
        <v>0</v>
      </c>
      <c r="U19" s="340">
        <f>'Wuxi Summary'!U27+'Korat Summary'!U27</f>
        <v>0</v>
      </c>
      <c r="V19" s="295">
        <f>'Wuxi Summary'!V27+'Korat Summary'!V27</f>
        <v>0</v>
      </c>
      <c r="W19" s="295">
        <f>'Wuxi Summary'!W27+'Korat Summary'!W27</f>
        <v>0</v>
      </c>
      <c r="X19" s="295">
        <f>'Wuxi Summary'!X27+'Korat Summary'!X27</f>
        <v>0</v>
      </c>
      <c r="Y19" s="341">
        <f>'Wuxi Summary'!Y27+'Korat Summary'!Y27</f>
        <v>0</v>
      </c>
      <c r="Z19" s="340">
        <f>SUM(U19:Y19)</f>
        <v>0</v>
      </c>
      <c r="AA19" s="293">
        <f>IF(ISERROR(VLOOKUP($F19,'Current MS'!$C:$I,6,FALSE)=TRUE),0,VLOOKUP($F19,'Current MS'!$C:$I,6,FALSE))</f>
        <v>0</v>
      </c>
      <c r="AB19" s="341">
        <f t="shared" si="15"/>
        <v>0</v>
      </c>
      <c r="AC19" s="340">
        <f t="shared" si="19"/>
        <v>0</v>
      </c>
      <c r="AD19" s="295">
        <f t="shared" si="19"/>
        <v>0</v>
      </c>
      <c r="AE19" s="313">
        <f t="shared" si="17"/>
        <v>0</v>
      </c>
      <c r="AF19" s="1698"/>
      <c r="AG19" s="365"/>
      <c r="AH19" s="87"/>
      <c r="AI19" s="66"/>
      <c r="AJ19" s="66"/>
      <c r="AK19" s="66"/>
      <c r="AL19" s="66"/>
      <c r="AM19" s="66"/>
      <c r="AN19" s="66"/>
      <c r="AO19" s="66"/>
      <c r="AP19" s="66" t="s">
        <v>162</v>
      </c>
      <c r="AQ19" s="56">
        <v>2</v>
      </c>
      <c r="AR19" s="56">
        <v>1</v>
      </c>
      <c r="AS19" s="575" t="s">
        <v>406</v>
      </c>
      <c r="AT19" s="1942">
        <f t="shared" si="18"/>
        <v>0</v>
      </c>
      <c r="AU19" s="56" t="str">
        <f>VLOOKUP(F19,Category!D:F,3,0)</f>
        <v>Mass</v>
      </c>
      <c r="AV19" s="56" t="s">
        <v>162</v>
      </c>
    </row>
    <row r="20" spans="1:48" s="56" customFormat="1" ht="19.5" hidden="1" customHeight="1">
      <c r="A20" s="62"/>
      <c r="B20" s="389" t="s">
        <v>162</v>
      </c>
      <c r="C20" s="615">
        <v>1000</v>
      </c>
      <c r="D20" s="390" t="s">
        <v>100</v>
      </c>
      <c r="E20" s="390" t="s">
        <v>132</v>
      </c>
      <c r="F20" s="65" t="s">
        <v>173</v>
      </c>
      <c r="G20" s="887">
        <f>'Wuxi Summary'!G28+'Korat Summary'!G28</f>
        <v>0</v>
      </c>
      <c r="H20" s="295">
        <f>'Wuxi Summary'!H28+'Korat Summary'!H28</f>
        <v>0</v>
      </c>
      <c r="I20" s="295">
        <f>'Wuxi Summary'!I28+'Korat Summary'!I28</f>
        <v>0</v>
      </c>
      <c r="J20" s="295">
        <f>'Wuxi Summary'!J28+'Korat Summary'!J28</f>
        <v>0</v>
      </c>
      <c r="K20" s="828">
        <f t="shared" si="10"/>
        <v>0</v>
      </c>
      <c r="L20" s="295">
        <f>IF(ISERROR(VLOOKUP($F20,'Current MS'!$C:$I,4,FALSE)=TRUE),0,VLOOKUP($F20,'Current MS'!$C:$I,4,FALSE))</f>
        <v>0</v>
      </c>
      <c r="M20" s="295">
        <f t="shared" si="11"/>
        <v>0</v>
      </c>
      <c r="N20" s="828">
        <f>'Wuxi Summary'!N28+'Korat Summary'!N28</f>
        <v>0</v>
      </c>
      <c r="O20" s="295">
        <f>'Wuxi Summary'!O28+'Korat Summary'!O28</f>
        <v>0</v>
      </c>
      <c r="P20" s="295">
        <f>'Wuxi Summary'!P28+'Korat Summary'!P28</f>
        <v>0</v>
      </c>
      <c r="Q20" s="295">
        <f>'Wuxi Summary'!Q28+'Korat Summary'!Q28</f>
        <v>0</v>
      </c>
      <c r="R20" s="828">
        <f t="shared" si="12"/>
        <v>0</v>
      </c>
      <c r="S20" s="295">
        <f>IF(ISERROR(VLOOKUP($F20,'Current MS'!$C:$I,5,FALSE)=TRUE),0,VLOOKUP($F20,'Current MS'!$C:$I,5,FALSE))</f>
        <v>0</v>
      </c>
      <c r="T20" s="295">
        <f t="shared" si="13"/>
        <v>0</v>
      </c>
      <c r="U20" s="340">
        <f>'Wuxi Summary'!U28+'Korat Summary'!U28</f>
        <v>0</v>
      </c>
      <c r="V20" s="295">
        <f>'Wuxi Summary'!V28+'Korat Summary'!V28</f>
        <v>0</v>
      </c>
      <c r="W20" s="295">
        <f>'Wuxi Summary'!W28+'Korat Summary'!W28</f>
        <v>0</v>
      </c>
      <c r="X20" s="295">
        <f>'Wuxi Summary'!X28+'Korat Summary'!X28</f>
        <v>0</v>
      </c>
      <c r="Y20" s="341">
        <f>'Wuxi Summary'!Y28+'Korat Summary'!Y28</f>
        <v>0</v>
      </c>
      <c r="Z20" s="340">
        <f t="shared" si="14"/>
        <v>0</v>
      </c>
      <c r="AA20" s="293">
        <f>IF(ISERROR(VLOOKUP($F20,'Current MS'!$C:$I,6,FALSE)=TRUE),0,VLOOKUP($F20,'Current MS'!$C:$I,6,FALSE))</f>
        <v>0</v>
      </c>
      <c r="AB20" s="341">
        <f t="shared" si="15"/>
        <v>0</v>
      </c>
      <c r="AC20" s="340">
        <f t="shared" si="16"/>
        <v>0</v>
      </c>
      <c r="AD20" s="295">
        <f t="shared" si="16"/>
        <v>0</v>
      </c>
      <c r="AE20" s="313">
        <f t="shared" si="17"/>
        <v>0</v>
      </c>
      <c r="AF20" s="1698"/>
      <c r="AG20" s="365"/>
      <c r="AH20" s="87"/>
      <c r="AI20" s="66"/>
      <c r="AJ20" s="66"/>
      <c r="AK20" s="66"/>
      <c r="AL20" s="66"/>
      <c r="AM20" s="66"/>
      <c r="AN20" s="66"/>
      <c r="AO20" s="66"/>
      <c r="AP20" s="66" t="s">
        <v>162</v>
      </c>
      <c r="AQ20" s="56">
        <v>2</v>
      </c>
      <c r="AR20" s="56">
        <v>1</v>
      </c>
      <c r="AS20" s="575" t="s">
        <v>406</v>
      </c>
      <c r="AT20" s="1942">
        <f t="shared" si="18"/>
        <v>0</v>
      </c>
      <c r="AU20" s="56" t="str">
        <f>VLOOKUP(F20,Category!D:F,3,0)</f>
        <v>Mass</v>
      </c>
      <c r="AV20" s="56" t="s">
        <v>162</v>
      </c>
    </row>
    <row r="21" spans="1:48" s="56" customFormat="1" ht="19.399999999999999" hidden="1" customHeight="1">
      <c r="A21" s="62"/>
      <c r="B21" s="324" t="s">
        <v>164</v>
      </c>
      <c r="C21" s="613"/>
      <c r="D21" s="317"/>
      <c r="E21" s="317"/>
      <c r="F21" s="315"/>
      <c r="G21" s="886">
        <f t="shared" ref="G21:AE21" si="20">SUM(G15:G20)</f>
        <v>0</v>
      </c>
      <c r="H21" s="319">
        <f t="shared" si="20"/>
        <v>0</v>
      </c>
      <c r="I21" s="319">
        <f t="shared" si="20"/>
        <v>0</v>
      </c>
      <c r="J21" s="319">
        <f t="shared" si="20"/>
        <v>0</v>
      </c>
      <c r="K21" s="827">
        <f t="shared" si="20"/>
        <v>0</v>
      </c>
      <c r="L21" s="319">
        <f t="shared" si="20"/>
        <v>0</v>
      </c>
      <c r="M21" s="319">
        <f t="shared" si="20"/>
        <v>0</v>
      </c>
      <c r="N21" s="827">
        <f t="shared" si="20"/>
        <v>0</v>
      </c>
      <c r="O21" s="319">
        <f t="shared" si="20"/>
        <v>0</v>
      </c>
      <c r="P21" s="319">
        <f t="shared" si="20"/>
        <v>0</v>
      </c>
      <c r="Q21" s="319">
        <f t="shared" si="20"/>
        <v>0</v>
      </c>
      <c r="R21" s="827">
        <f t="shared" si="20"/>
        <v>0</v>
      </c>
      <c r="S21" s="319">
        <f t="shared" si="20"/>
        <v>0</v>
      </c>
      <c r="T21" s="319">
        <f t="shared" si="20"/>
        <v>0</v>
      </c>
      <c r="U21" s="344">
        <f t="shared" si="20"/>
        <v>0</v>
      </c>
      <c r="V21" s="319">
        <f t="shared" si="20"/>
        <v>0</v>
      </c>
      <c r="W21" s="319">
        <f t="shared" si="20"/>
        <v>0</v>
      </c>
      <c r="X21" s="319">
        <f t="shared" si="20"/>
        <v>0</v>
      </c>
      <c r="Y21" s="345">
        <f t="shared" si="20"/>
        <v>0</v>
      </c>
      <c r="Z21" s="344">
        <f t="shared" si="20"/>
        <v>0</v>
      </c>
      <c r="AA21" s="319">
        <f t="shared" si="20"/>
        <v>0</v>
      </c>
      <c r="AB21" s="345">
        <f t="shared" si="20"/>
        <v>0</v>
      </c>
      <c r="AC21" s="344">
        <f t="shared" si="20"/>
        <v>0</v>
      </c>
      <c r="AD21" s="319">
        <f t="shared" si="20"/>
        <v>0</v>
      </c>
      <c r="AE21" s="325">
        <f t="shared" si="20"/>
        <v>0</v>
      </c>
      <c r="AF21" s="1698"/>
      <c r="AG21" s="365"/>
      <c r="AH21" s="87"/>
      <c r="AI21" s="66"/>
      <c r="AJ21" s="66"/>
      <c r="AK21" s="66"/>
      <c r="AL21" s="66"/>
      <c r="AM21" s="66"/>
      <c r="AN21" s="66"/>
      <c r="AO21" s="66"/>
      <c r="AP21" s="66"/>
      <c r="AS21" s="575"/>
      <c r="AT21" s="1942"/>
    </row>
    <row r="22" spans="1:48" s="55" customFormat="1" ht="19.399999999999999" hidden="1" customHeight="1">
      <c r="A22" s="62"/>
      <c r="B22" s="395" t="s">
        <v>313</v>
      </c>
      <c r="C22" s="614">
        <v>1000</v>
      </c>
      <c r="D22" s="364" t="s">
        <v>200</v>
      </c>
      <c r="E22" s="364" t="s">
        <v>308</v>
      </c>
      <c r="F22" s="64" t="s">
        <v>304</v>
      </c>
      <c r="G22" s="885">
        <f>'Wuxi Summary'!G38+'Korat Summary'!G38</f>
        <v>0</v>
      </c>
      <c r="H22" s="293">
        <f>'Wuxi Summary'!H38+'Korat Summary'!H38</f>
        <v>0</v>
      </c>
      <c r="I22" s="293">
        <f>'Wuxi Summary'!I38+'Korat Summary'!I38</f>
        <v>0</v>
      </c>
      <c r="J22" s="293">
        <f>'Wuxi Summary'!J38+'Korat Summary'!J38</f>
        <v>0</v>
      </c>
      <c r="K22" s="824">
        <f t="shared" ref="K22:K43" si="21">SUM(G22:J22)</f>
        <v>0</v>
      </c>
      <c r="L22" s="367">
        <f>IF(ISERROR(VLOOKUP($F22,'Current MS'!$C:$I,4,FALSE)=TRUE),0,VLOOKUP($F22,'Current MS'!$C:$I,4,FALSE))</f>
        <v>0</v>
      </c>
      <c r="M22" s="293">
        <f t="shared" ref="M22:M43" si="22">+K22-L22</f>
        <v>0</v>
      </c>
      <c r="N22" s="824">
        <f>'Wuxi Summary'!N38+'Korat Summary'!N38</f>
        <v>0</v>
      </c>
      <c r="O22" s="293">
        <f>'Wuxi Summary'!O38+'Korat Summary'!O38</f>
        <v>0</v>
      </c>
      <c r="P22" s="293">
        <f>'Wuxi Summary'!P38+'Korat Summary'!P38</f>
        <v>0</v>
      </c>
      <c r="Q22" s="293">
        <f>'Wuxi Summary'!Q38+'Korat Summary'!Q38</f>
        <v>0</v>
      </c>
      <c r="R22" s="824">
        <f t="shared" ref="R22:R43" si="23">SUM(N22:Q22)</f>
        <v>0</v>
      </c>
      <c r="S22" s="293">
        <f>IF(ISERROR(VLOOKUP($F22,'Current MS'!$C:$I,5,FALSE)=TRUE),0,VLOOKUP($F22,'Current MS'!$C:$I,5,FALSE))</f>
        <v>0</v>
      </c>
      <c r="T22" s="293">
        <f t="shared" ref="T22:T43" si="24">+R22-S22</f>
        <v>0</v>
      </c>
      <c r="U22" s="338">
        <f>'Wuxi Summary'!U38+'Korat Summary'!U38</f>
        <v>0</v>
      </c>
      <c r="V22" s="293">
        <f>'Wuxi Summary'!V38+'Korat Summary'!V38</f>
        <v>0</v>
      </c>
      <c r="W22" s="293">
        <f>'Wuxi Summary'!W38+'Korat Summary'!W38</f>
        <v>0</v>
      </c>
      <c r="X22" s="293">
        <f>'Wuxi Summary'!X38+'Korat Summary'!X38</f>
        <v>0</v>
      </c>
      <c r="Y22" s="293">
        <f>'Wuxi Summary'!Y38+'Korat Summary'!Y38</f>
        <v>0</v>
      </c>
      <c r="Z22" s="338">
        <f t="shared" ref="Z22:Z43" si="25">SUM(U22:Y22)</f>
        <v>0</v>
      </c>
      <c r="AA22" s="293">
        <f>IF(ISERROR(VLOOKUP($F22,'Current MS'!$C:$I,6,FALSE)=TRUE),0,VLOOKUP($F22,'Current MS'!$C:$I,6,FALSE))</f>
        <v>0</v>
      </c>
      <c r="AB22" s="339">
        <f t="shared" ref="AB22:AB43" si="26">+Z22-AA22</f>
        <v>0</v>
      </c>
      <c r="AC22" s="338">
        <f t="shared" ref="AC22:AD33" si="27">SUM(K22,R22,Z22)</f>
        <v>0</v>
      </c>
      <c r="AD22" s="293">
        <f t="shared" si="27"/>
        <v>0</v>
      </c>
      <c r="AE22" s="310">
        <f t="shared" ref="AE22:AE43" si="28">+AC22-AD22</f>
        <v>0</v>
      </c>
      <c r="AF22" s="1698"/>
      <c r="AG22" s="365"/>
      <c r="AH22" s="87"/>
      <c r="AI22" s="87"/>
      <c r="AJ22" s="87"/>
      <c r="AK22" s="87"/>
      <c r="AL22" s="87"/>
      <c r="AM22" s="87"/>
      <c r="AN22" s="598"/>
      <c r="AO22" s="598"/>
      <c r="AP22" s="87" t="s">
        <v>313</v>
      </c>
      <c r="AQ22" s="56">
        <v>2</v>
      </c>
      <c r="AR22" s="56">
        <v>1</v>
      </c>
      <c r="AS22" s="575" t="s">
        <v>406</v>
      </c>
      <c r="AT22" s="1943">
        <f t="shared" ref="AT22:AT40" si="29">C22*AC22/10^9</f>
        <v>0</v>
      </c>
      <c r="AU22" s="55" t="e">
        <f>VLOOKUP(F22,Category!D:F,3,0)</f>
        <v>#N/A</v>
      </c>
      <c r="AV22" s="55" t="s">
        <v>195</v>
      </c>
    </row>
    <row r="23" spans="1:48" s="55" customFormat="1" ht="19.5" hidden="1" customHeight="1">
      <c r="A23" s="62"/>
      <c r="B23" s="395" t="s">
        <v>313</v>
      </c>
      <c r="C23" s="614">
        <v>2000</v>
      </c>
      <c r="D23" s="364" t="s">
        <v>200</v>
      </c>
      <c r="E23" s="364" t="s">
        <v>333</v>
      </c>
      <c r="F23" s="645" t="s">
        <v>332</v>
      </c>
      <c r="G23" s="885">
        <f>'Wuxi Summary'!G39+'Korat Summary'!G39</f>
        <v>0</v>
      </c>
      <c r="H23" s="293">
        <f>'Wuxi Summary'!H39+'Korat Summary'!H39</f>
        <v>0</v>
      </c>
      <c r="I23" s="293">
        <f>'Wuxi Summary'!I39+'Korat Summary'!I39</f>
        <v>0</v>
      </c>
      <c r="J23" s="293">
        <f>'Wuxi Summary'!J39+'Korat Summary'!J39</f>
        <v>0</v>
      </c>
      <c r="K23" s="824">
        <f t="shared" ref="K23" si="30">SUM(G23:J23)</f>
        <v>0</v>
      </c>
      <c r="L23" s="367">
        <f>IF(ISERROR(VLOOKUP($F23,'Current MS'!$C:$I,4,FALSE)=TRUE),0,VLOOKUP($F23,'Current MS'!$C:$I,4,FALSE))</f>
        <v>0</v>
      </c>
      <c r="M23" s="293">
        <f t="shared" ref="M23" si="31">+K23-L23</f>
        <v>0</v>
      </c>
      <c r="N23" s="824">
        <f>'Wuxi Summary'!N39+'Korat Summary'!N39</f>
        <v>0</v>
      </c>
      <c r="O23" s="293">
        <f>'Wuxi Summary'!O39+'Korat Summary'!O39</f>
        <v>0</v>
      </c>
      <c r="P23" s="293">
        <f>'Wuxi Summary'!P39+'Korat Summary'!P39</f>
        <v>0</v>
      </c>
      <c r="Q23" s="293">
        <f>'Wuxi Summary'!Q39+'Korat Summary'!Q39</f>
        <v>0</v>
      </c>
      <c r="R23" s="824">
        <f t="shared" ref="R23" si="32">SUM(N23:Q23)</f>
        <v>0</v>
      </c>
      <c r="S23" s="293">
        <f>IF(ISERROR(VLOOKUP($F23,'Current MS'!$C:$I,5,FALSE)=TRUE),0,VLOOKUP($F23,'Current MS'!$C:$I,5,FALSE))</f>
        <v>0</v>
      </c>
      <c r="T23" s="293">
        <f t="shared" ref="T23" si="33">+R23-S23</f>
        <v>0</v>
      </c>
      <c r="U23" s="338">
        <f>'Wuxi Summary'!U39+'Korat Summary'!U39</f>
        <v>0</v>
      </c>
      <c r="V23" s="293">
        <f>'Wuxi Summary'!V39+'Korat Summary'!V39</f>
        <v>0</v>
      </c>
      <c r="W23" s="293">
        <f>'Wuxi Summary'!W39+'Korat Summary'!W39</f>
        <v>0</v>
      </c>
      <c r="X23" s="293">
        <f>'Wuxi Summary'!X39+'Korat Summary'!X39</f>
        <v>0</v>
      </c>
      <c r="Y23" s="293">
        <f>'Wuxi Summary'!Y39+'Korat Summary'!Y39</f>
        <v>0</v>
      </c>
      <c r="Z23" s="338">
        <f t="shared" ref="Z23" si="34">SUM(U23:Y23)</f>
        <v>0</v>
      </c>
      <c r="AA23" s="293">
        <f>IF(ISERROR(VLOOKUP($F23,'Current MS'!$C:$I,6,FALSE)=TRUE),0,VLOOKUP($F23,'Current MS'!$C:$I,6,FALSE))</f>
        <v>0</v>
      </c>
      <c r="AB23" s="339">
        <f t="shared" ref="AB23" si="35">+Z23-AA23</f>
        <v>0</v>
      </c>
      <c r="AC23" s="338">
        <f t="shared" ref="AC23" si="36">SUM(K23,R23,Z23)</f>
        <v>0</v>
      </c>
      <c r="AD23" s="293">
        <f t="shared" ref="AD23" si="37">SUM(L23,S23,AA23)</f>
        <v>0</v>
      </c>
      <c r="AE23" s="310">
        <f t="shared" ref="AE23" si="38">+AC23-AD23</f>
        <v>0</v>
      </c>
      <c r="AF23" s="1698"/>
      <c r="AG23" s="365"/>
      <c r="AH23" s="87"/>
      <c r="AI23" s="87"/>
      <c r="AJ23" s="87"/>
      <c r="AK23" s="87"/>
      <c r="AL23" s="87"/>
      <c r="AM23" s="87"/>
      <c r="AN23" s="598"/>
      <c r="AO23" s="598"/>
      <c r="AP23" s="87" t="s">
        <v>313</v>
      </c>
      <c r="AQ23" s="56">
        <v>2</v>
      </c>
      <c r="AR23" s="56">
        <v>1</v>
      </c>
      <c r="AS23" s="575" t="s">
        <v>406</v>
      </c>
      <c r="AT23" s="1943">
        <f t="shared" si="29"/>
        <v>0</v>
      </c>
      <c r="AU23" s="55" t="str">
        <f>VLOOKUP(F23,Category!D:F,3,0)</f>
        <v>Mass</v>
      </c>
      <c r="AV23" s="55" t="s">
        <v>195</v>
      </c>
    </row>
    <row r="24" spans="1:48" s="55" customFormat="1" ht="19.5" hidden="1" customHeight="1">
      <c r="A24" s="62"/>
      <c r="B24" s="395" t="s">
        <v>313</v>
      </c>
      <c r="C24" s="614">
        <v>2000</v>
      </c>
      <c r="D24" s="364" t="s">
        <v>200</v>
      </c>
      <c r="E24" s="364" t="s">
        <v>249</v>
      </c>
      <c r="F24" s="645" t="s">
        <v>368</v>
      </c>
      <c r="G24" s="885">
        <f>'Wuxi Summary'!G40+'Korat Summary'!G40</f>
        <v>0</v>
      </c>
      <c r="H24" s="293">
        <f>'Wuxi Summary'!H40+'Korat Summary'!H40</f>
        <v>0</v>
      </c>
      <c r="I24" s="293">
        <f>'Wuxi Summary'!I40+'Korat Summary'!I40</f>
        <v>0</v>
      </c>
      <c r="J24" s="293">
        <f>'Wuxi Summary'!J40+'Korat Summary'!J40</f>
        <v>0</v>
      </c>
      <c r="K24" s="824">
        <f t="shared" ref="K24" si="39">SUM(G24:J24)</f>
        <v>0</v>
      </c>
      <c r="L24" s="367">
        <f>IF(ISERROR(VLOOKUP($F24,'Current MS'!$C:$I,4,FALSE)=TRUE),0,VLOOKUP($F24,'Current MS'!$C:$I,4,FALSE))</f>
        <v>0</v>
      </c>
      <c r="M24" s="293">
        <f t="shared" ref="M24" si="40">+K24-L24</f>
        <v>0</v>
      </c>
      <c r="N24" s="824">
        <f>'Wuxi Summary'!N40+'Korat Summary'!N40</f>
        <v>0</v>
      </c>
      <c r="O24" s="293">
        <f>'Wuxi Summary'!O40+'Korat Summary'!O40</f>
        <v>0</v>
      </c>
      <c r="P24" s="293">
        <f>'Wuxi Summary'!P40+'Korat Summary'!P40</f>
        <v>0</v>
      </c>
      <c r="Q24" s="293">
        <f>'Wuxi Summary'!Q40+'Korat Summary'!Q40</f>
        <v>0</v>
      </c>
      <c r="R24" s="824">
        <f t="shared" ref="R24" si="41">SUM(N24:Q24)</f>
        <v>0</v>
      </c>
      <c r="S24" s="293">
        <f>IF(ISERROR(VLOOKUP($F24,'Current MS'!$C:$I,5,FALSE)=TRUE),0,VLOOKUP($F24,'Current MS'!$C:$I,5,FALSE))</f>
        <v>0</v>
      </c>
      <c r="T24" s="293">
        <f t="shared" ref="T24" si="42">+R24-S24</f>
        <v>0</v>
      </c>
      <c r="U24" s="338">
        <f>'Wuxi Summary'!U40+'Korat Summary'!U40</f>
        <v>0</v>
      </c>
      <c r="V24" s="293">
        <f>'Wuxi Summary'!V40+'Korat Summary'!V40</f>
        <v>0</v>
      </c>
      <c r="W24" s="293">
        <f>'Wuxi Summary'!W40+'Korat Summary'!W40</f>
        <v>0</v>
      </c>
      <c r="X24" s="293">
        <f>'Wuxi Summary'!X40+'Korat Summary'!X40</f>
        <v>0</v>
      </c>
      <c r="Y24" s="293">
        <f>'Wuxi Summary'!Y40+'Korat Summary'!Y40</f>
        <v>0</v>
      </c>
      <c r="Z24" s="338">
        <f t="shared" ref="Z24" si="43">SUM(U24:Y24)</f>
        <v>0</v>
      </c>
      <c r="AA24" s="293">
        <f>IF(ISERROR(VLOOKUP($F24,'Current MS'!$C:$I,6,FALSE)=TRUE),0,VLOOKUP($F24,'Current MS'!$C:$I,6,FALSE))</f>
        <v>0</v>
      </c>
      <c r="AB24" s="339">
        <f t="shared" ref="AB24" si="44">+Z24-AA24</f>
        <v>0</v>
      </c>
      <c r="AC24" s="338">
        <f t="shared" ref="AC24" si="45">SUM(K24,R24,Z24)</f>
        <v>0</v>
      </c>
      <c r="AD24" s="293">
        <f t="shared" ref="AD24" si="46">SUM(L24,S24,AA24)</f>
        <v>0</v>
      </c>
      <c r="AE24" s="310">
        <f t="shared" ref="AE24" si="47">+AC24-AD24</f>
        <v>0</v>
      </c>
      <c r="AF24" s="1698"/>
      <c r="AG24" s="365"/>
      <c r="AH24" s="87"/>
      <c r="AI24" s="87"/>
      <c r="AJ24" s="87"/>
      <c r="AK24" s="87"/>
      <c r="AL24" s="87"/>
      <c r="AM24" s="87"/>
      <c r="AN24" s="598"/>
      <c r="AO24" s="598"/>
      <c r="AP24" s="87" t="s">
        <v>313</v>
      </c>
      <c r="AQ24" s="56">
        <v>2</v>
      </c>
      <c r="AR24" s="56">
        <v>1</v>
      </c>
      <c r="AS24" s="575" t="s">
        <v>406</v>
      </c>
      <c r="AT24" s="1943">
        <f t="shared" si="29"/>
        <v>0</v>
      </c>
      <c r="AU24" s="55" t="e">
        <f>VLOOKUP(F24,Category!D:F,3,0)</f>
        <v>#N/A</v>
      </c>
      <c r="AV24" s="55" t="s">
        <v>195</v>
      </c>
    </row>
    <row r="25" spans="1:48" s="55" customFormat="1" ht="19.5" hidden="1" customHeight="1">
      <c r="A25" s="62"/>
      <c r="B25" s="395" t="s">
        <v>313</v>
      </c>
      <c r="C25" s="614">
        <v>2000</v>
      </c>
      <c r="D25" s="364" t="s">
        <v>200</v>
      </c>
      <c r="E25" s="364" t="s">
        <v>307</v>
      </c>
      <c r="F25" s="645" t="s">
        <v>305</v>
      </c>
      <c r="G25" s="885">
        <f>'Wuxi Summary'!G41+'Korat Summary'!G41</f>
        <v>0</v>
      </c>
      <c r="H25" s="293">
        <f>'Wuxi Summary'!H41+'Korat Summary'!H41</f>
        <v>0</v>
      </c>
      <c r="I25" s="293">
        <f>'Wuxi Summary'!I41+'Korat Summary'!I41</f>
        <v>0</v>
      </c>
      <c r="J25" s="293">
        <f>'Wuxi Summary'!J41+'Korat Summary'!J41</f>
        <v>0</v>
      </c>
      <c r="K25" s="824">
        <f t="shared" si="21"/>
        <v>0</v>
      </c>
      <c r="L25" s="367">
        <f>IF(ISERROR(VLOOKUP($F25,'Current MS'!$C:$I,4,FALSE)=TRUE),0,VLOOKUP($F25,'Current MS'!$C:$I,4,FALSE))</f>
        <v>0</v>
      </c>
      <c r="M25" s="293">
        <f t="shared" si="22"/>
        <v>0</v>
      </c>
      <c r="N25" s="824">
        <f>'Wuxi Summary'!N41+'Korat Summary'!N41</f>
        <v>0</v>
      </c>
      <c r="O25" s="293">
        <f>'Wuxi Summary'!O41+'Korat Summary'!O41</f>
        <v>0</v>
      </c>
      <c r="P25" s="293">
        <f>'Wuxi Summary'!P41+'Korat Summary'!P41</f>
        <v>0</v>
      </c>
      <c r="Q25" s="293">
        <f>'Wuxi Summary'!Q41+'Korat Summary'!Q41</f>
        <v>0</v>
      </c>
      <c r="R25" s="824">
        <f t="shared" si="23"/>
        <v>0</v>
      </c>
      <c r="S25" s="293">
        <f>IF(ISERROR(VLOOKUP($F25,'Current MS'!$C:$I,5,FALSE)=TRUE),0,VLOOKUP($F25,'Current MS'!$C:$I,5,FALSE))</f>
        <v>0</v>
      </c>
      <c r="T25" s="293">
        <f t="shared" si="24"/>
        <v>0</v>
      </c>
      <c r="U25" s="338">
        <f>'Wuxi Summary'!U41+'Korat Summary'!U41</f>
        <v>0</v>
      </c>
      <c r="V25" s="293">
        <f>'Wuxi Summary'!V41+'Korat Summary'!V41</f>
        <v>0</v>
      </c>
      <c r="W25" s="293">
        <f>'Wuxi Summary'!W41+'Korat Summary'!W41</f>
        <v>0</v>
      </c>
      <c r="X25" s="293">
        <f>'Wuxi Summary'!X41+'Korat Summary'!X41</f>
        <v>0</v>
      </c>
      <c r="Y25" s="293">
        <f>'Wuxi Summary'!Y41+'Korat Summary'!Y41</f>
        <v>0</v>
      </c>
      <c r="Z25" s="338">
        <f t="shared" si="25"/>
        <v>0</v>
      </c>
      <c r="AA25" s="293">
        <f>IF(ISERROR(VLOOKUP($F25,'Current MS'!$C:$I,6,FALSE)=TRUE),0,VLOOKUP($F25,'Current MS'!$C:$I,6,FALSE))</f>
        <v>0</v>
      </c>
      <c r="AB25" s="339">
        <f t="shared" si="26"/>
        <v>0</v>
      </c>
      <c r="AC25" s="338">
        <f t="shared" si="27"/>
        <v>0</v>
      </c>
      <c r="AD25" s="293">
        <f t="shared" si="27"/>
        <v>0</v>
      </c>
      <c r="AE25" s="310">
        <f t="shared" si="28"/>
        <v>0</v>
      </c>
      <c r="AF25" s="1698"/>
      <c r="AG25" s="365"/>
      <c r="AH25" s="87"/>
      <c r="AI25" s="87"/>
      <c r="AJ25" s="87"/>
      <c r="AK25" s="87"/>
      <c r="AL25" s="87"/>
      <c r="AM25" s="87"/>
      <c r="AN25" s="598"/>
      <c r="AO25" s="598"/>
      <c r="AP25" s="87" t="s">
        <v>313</v>
      </c>
      <c r="AQ25" s="56">
        <v>2</v>
      </c>
      <c r="AR25" s="56">
        <v>1</v>
      </c>
      <c r="AS25" s="575" t="s">
        <v>406</v>
      </c>
      <c r="AT25" s="1943">
        <f t="shared" si="29"/>
        <v>0</v>
      </c>
      <c r="AU25" s="55" t="str">
        <f>VLOOKUP(F25,Category!D:F,3,0)</f>
        <v>Mass</v>
      </c>
      <c r="AV25" s="55" t="s">
        <v>195</v>
      </c>
    </row>
    <row r="26" spans="1:48" s="55" customFormat="1" ht="19.5" hidden="1" customHeight="1">
      <c r="A26" s="62"/>
      <c r="B26" s="395" t="s">
        <v>313</v>
      </c>
      <c r="C26" s="614">
        <v>2000</v>
      </c>
      <c r="D26" s="364" t="s">
        <v>200</v>
      </c>
      <c r="E26" s="364" t="s">
        <v>462</v>
      </c>
      <c r="F26" s="645" t="s">
        <v>461</v>
      </c>
      <c r="G26" s="885">
        <f>'Wuxi Summary'!G42+'Korat Summary'!G42</f>
        <v>0</v>
      </c>
      <c r="H26" s="293">
        <f>'Wuxi Summary'!H42+'Korat Summary'!H42</f>
        <v>0</v>
      </c>
      <c r="I26" s="293">
        <f>'Wuxi Summary'!I42+'Korat Summary'!I42</f>
        <v>0</v>
      </c>
      <c r="J26" s="293">
        <f>'Wuxi Summary'!J42+'Korat Summary'!J42</f>
        <v>0</v>
      </c>
      <c r="K26" s="824">
        <f t="shared" ref="K26" si="48">SUM(G26:J26)</f>
        <v>0</v>
      </c>
      <c r="L26" s="367">
        <f>IF(ISERROR(VLOOKUP($F26,'Current MS'!$C:$I,4,FALSE)=TRUE),0,VLOOKUP($F26,'Current MS'!$C:$I,4,FALSE))</f>
        <v>0</v>
      </c>
      <c r="M26" s="293">
        <f t="shared" ref="M26" si="49">+K26-L26</f>
        <v>0</v>
      </c>
      <c r="N26" s="824">
        <f>'Wuxi Summary'!N42+'Korat Summary'!N42</f>
        <v>0</v>
      </c>
      <c r="O26" s="293">
        <f>'Wuxi Summary'!O42+'Korat Summary'!O42</f>
        <v>0</v>
      </c>
      <c r="P26" s="293">
        <f>'Wuxi Summary'!P42+'Korat Summary'!P42</f>
        <v>0</v>
      </c>
      <c r="Q26" s="293">
        <f>'Wuxi Summary'!Q42+'Korat Summary'!Q42</f>
        <v>0</v>
      </c>
      <c r="R26" s="824">
        <f t="shared" ref="R26" si="50">SUM(N26:Q26)</f>
        <v>0</v>
      </c>
      <c r="S26" s="293">
        <f>IF(ISERROR(VLOOKUP($F26,'Current MS'!$C:$I,5,FALSE)=TRUE),0,VLOOKUP($F26,'Current MS'!$C:$I,5,FALSE))</f>
        <v>0</v>
      </c>
      <c r="T26" s="293">
        <f t="shared" ref="T26" si="51">+R26-S26</f>
        <v>0</v>
      </c>
      <c r="U26" s="338">
        <f>'Wuxi Summary'!U42+'Korat Summary'!U42</f>
        <v>0</v>
      </c>
      <c r="V26" s="293">
        <f>'Wuxi Summary'!V42+'Korat Summary'!V42</f>
        <v>0</v>
      </c>
      <c r="W26" s="293">
        <f>'Wuxi Summary'!W42+'Korat Summary'!W42</f>
        <v>0</v>
      </c>
      <c r="X26" s="293">
        <f>'Wuxi Summary'!X42+'Korat Summary'!X42</f>
        <v>0</v>
      </c>
      <c r="Y26" s="293">
        <f>'Wuxi Summary'!Y42+'Korat Summary'!Y42</f>
        <v>0</v>
      </c>
      <c r="Z26" s="338">
        <f t="shared" ref="Z26" si="52">SUM(U26:Y26)</f>
        <v>0</v>
      </c>
      <c r="AA26" s="293">
        <f>IF(ISERROR(VLOOKUP($F26,'Current MS'!$C:$I,6,FALSE)=TRUE),0,VLOOKUP($F26,'Current MS'!$C:$I,6,FALSE))</f>
        <v>0</v>
      </c>
      <c r="AB26" s="339">
        <f t="shared" ref="AB26" si="53">+Z26-AA26</f>
        <v>0</v>
      </c>
      <c r="AC26" s="338">
        <f t="shared" ref="AC26" si="54">SUM(K26,R26,Z26)</f>
        <v>0</v>
      </c>
      <c r="AD26" s="293">
        <f t="shared" ref="AD26" si="55">SUM(L26,S26,AA26)</f>
        <v>0</v>
      </c>
      <c r="AE26" s="310">
        <f t="shared" ref="AE26" si="56">+AC26-AD26</f>
        <v>0</v>
      </c>
      <c r="AF26" s="1698"/>
      <c r="AG26" s="365"/>
      <c r="AH26" s="87"/>
      <c r="AI26" s="87"/>
      <c r="AJ26" s="87"/>
      <c r="AK26" s="87"/>
      <c r="AL26" s="87"/>
      <c r="AM26" s="87"/>
      <c r="AN26" s="598"/>
      <c r="AO26" s="598"/>
      <c r="AP26" s="87" t="s">
        <v>313</v>
      </c>
      <c r="AQ26" s="56">
        <v>2</v>
      </c>
      <c r="AR26" s="56">
        <v>1</v>
      </c>
      <c r="AS26" s="575" t="s">
        <v>406</v>
      </c>
      <c r="AT26" s="1943">
        <f t="shared" si="29"/>
        <v>0</v>
      </c>
      <c r="AU26" s="55" t="e">
        <f>VLOOKUP(F26,Category!D:F,3,0)</f>
        <v>#N/A</v>
      </c>
      <c r="AV26" s="55" t="s">
        <v>195</v>
      </c>
    </row>
    <row r="27" spans="1:48" s="55" customFormat="1" ht="19.5" hidden="1" customHeight="1">
      <c r="A27" s="62"/>
      <c r="B27" s="1491" t="s">
        <v>313</v>
      </c>
      <c r="C27" s="1492">
        <v>3000</v>
      </c>
      <c r="D27" s="1493" t="s">
        <v>200</v>
      </c>
      <c r="E27" s="1493" t="s">
        <v>253</v>
      </c>
      <c r="F27" s="1584" t="s">
        <v>299</v>
      </c>
      <c r="G27" s="1495">
        <f>'Wuxi Summary'!G43+'Korat Summary'!G43</f>
        <v>0</v>
      </c>
      <c r="H27" s="1496">
        <f>'Wuxi Summary'!H43+'Korat Summary'!H43</f>
        <v>0</v>
      </c>
      <c r="I27" s="1496">
        <f>'Wuxi Summary'!I43+'Korat Summary'!I43</f>
        <v>0</v>
      </c>
      <c r="J27" s="1496">
        <f>'Wuxi Summary'!J43+'Korat Summary'!J43</f>
        <v>0</v>
      </c>
      <c r="K27" s="1497">
        <f t="shared" si="21"/>
        <v>0</v>
      </c>
      <c r="L27" s="1498">
        <f>IF(ISERROR(VLOOKUP($F27,'Current MS'!$C:$I,4,FALSE)=TRUE),0,VLOOKUP($F27,'Current MS'!$C:$I,4,FALSE))</f>
        <v>0</v>
      </c>
      <c r="M27" s="1496">
        <f t="shared" si="22"/>
        <v>0</v>
      </c>
      <c r="N27" s="1497">
        <f>'Wuxi Summary'!N43+'Korat Summary'!N43</f>
        <v>0</v>
      </c>
      <c r="O27" s="1496">
        <f>'Wuxi Summary'!O43+'Korat Summary'!O43</f>
        <v>0</v>
      </c>
      <c r="P27" s="1496">
        <f>'Wuxi Summary'!P43+'Korat Summary'!P43</f>
        <v>0</v>
      </c>
      <c r="Q27" s="1496">
        <f>'Wuxi Summary'!Q43+'Korat Summary'!Q43</f>
        <v>0</v>
      </c>
      <c r="R27" s="1497">
        <f t="shared" si="23"/>
        <v>0</v>
      </c>
      <c r="S27" s="1496">
        <f>IF(ISERROR(VLOOKUP($F27,'Current MS'!$C:$I,5,FALSE)=TRUE),0,VLOOKUP($F27,'Current MS'!$C:$I,5,FALSE))</f>
        <v>0</v>
      </c>
      <c r="T27" s="1496">
        <f t="shared" si="24"/>
        <v>0</v>
      </c>
      <c r="U27" s="1499">
        <f>'Wuxi Summary'!U43+'Korat Summary'!U43</f>
        <v>0</v>
      </c>
      <c r="V27" s="1496">
        <f>'Wuxi Summary'!V43+'Korat Summary'!V43</f>
        <v>0</v>
      </c>
      <c r="W27" s="1496">
        <f>'Wuxi Summary'!W43+'Korat Summary'!W43</f>
        <v>0</v>
      </c>
      <c r="X27" s="1496">
        <f>'Wuxi Summary'!X43+'Korat Summary'!X43</f>
        <v>0</v>
      </c>
      <c r="Y27" s="1496">
        <f>'Wuxi Summary'!Y43+'Korat Summary'!Y43</f>
        <v>0</v>
      </c>
      <c r="Z27" s="1499">
        <f t="shared" si="25"/>
        <v>0</v>
      </c>
      <c r="AA27" s="1496">
        <f>IF(ISERROR(VLOOKUP($F27,'Current MS'!$C:$I,6,FALSE)=TRUE),0,VLOOKUP($F27,'Current MS'!$C:$I,6,FALSE))</f>
        <v>0</v>
      </c>
      <c r="AB27" s="1500">
        <f t="shared" si="26"/>
        <v>0</v>
      </c>
      <c r="AC27" s="1499">
        <f t="shared" si="27"/>
        <v>0</v>
      </c>
      <c r="AD27" s="1496">
        <f t="shared" si="27"/>
        <v>0</v>
      </c>
      <c r="AE27" s="1501">
        <f t="shared" si="28"/>
        <v>0</v>
      </c>
      <c r="AF27" s="1698"/>
      <c r="AG27" s="365"/>
      <c r="AH27" s="87"/>
      <c r="AI27" s="87"/>
      <c r="AJ27" s="87"/>
      <c r="AK27" s="87"/>
      <c r="AL27" s="87"/>
      <c r="AM27" s="87"/>
      <c r="AN27" s="598"/>
      <c r="AO27" s="598"/>
      <c r="AP27" s="87" t="s">
        <v>313</v>
      </c>
      <c r="AQ27" s="56">
        <v>4</v>
      </c>
      <c r="AR27" s="56">
        <v>2</v>
      </c>
      <c r="AS27" s="575" t="s">
        <v>406</v>
      </c>
      <c r="AT27" s="1943">
        <f t="shared" ref="AT27:AT29" si="57">C27*AC27/10^9</f>
        <v>0</v>
      </c>
      <c r="AU27" s="55" t="e">
        <f>VLOOKUP(F27,Category!D:F,3,0)</f>
        <v>#N/A</v>
      </c>
      <c r="AV27" s="55" t="s">
        <v>195</v>
      </c>
    </row>
    <row r="28" spans="1:48" s="55" customFormat="1" ht="19.5" hidden="1" customHeight="1">
      <c r="A28" s="62"/>
      <c r="B28" s="395" t="s">
        <v>313</v>
      </c>
      <c r="C28" s="614">
        <v>3000</v>
      </c>
      <c r="D28" s="364" t="s">
        <v>200</v>
      </c>
      <c r="E28" s="364" t="s">
        <v>411</v>
      </c>
      <c r="F28" s="645" t="s">
        <v>410</v>
      </c>
      <c r="G28" s="885">
        <f>'Wuxi Summary'!G44+'Korat Summary'!G44</f>
        <v>0</v>
      </c>
      <c r="H28" s="293">
        <f>'Wuxi Summary'!H44+'Korat Summary'!H44</f>
        <v>0</v>
      </c>
      <c r="I28" s="293">
        <f>'Wuxi Summary'!I44+'Korat Summary'!I44</f>
        <v>0</v>
      </c>
      <c r="J28" s="293">
        <f>'Wuxi Summary'!J44+'Korat Summary'!J44</f>
        <v>0</v>
      </c>
      <c r="K28" s="824">
        <f t="shared" ref="K28" si="58">SUM(G28:J28)</f>
        <v>0</v>
      </c>
      <c r="L28" s="367">
        <f>IF(ISERROR(VLOOKUP($F28,'Current MS'!$C:$I,4,FALSE)=TRUE),0,VLOOKUP($F28,'Current MS'!$C:$I,4,FALSE))</f>
        <v>0</v>
      </c>
      <c r="M28" s="293">
        <f t="shared" ref="M28" si="59">+K28-L28</f>
        <v>0</v>
      </c>
      <c r="N28" s="824">
        <f>'Wuxi Summary'!N44+'Korat Summary'!N44</f>
        <v>0</v>
      </c>
      <c r="O28" s="293">
        <f>'Wuxi Summary'!O44+'Korat Summary'!O44</f>
        <v>0</v>
      </c>
      <c r="P28" s="293">
        <f>'Wuxi Summary'!P44+'Korat Summary'!P44</f>
        <v>0</v>
      </c>
      <c r="Q28" s="293">
        <f>'Wuxi Summary'!Q44+'Korat Summary'!Q44</f>
        <v>0</v>
      </c>
      <c r="R28" s="824">
        <f t="shared" ref="R28" si="60">SUM(N28:Q28)</f>
        <v>0</v>
      </c>
      <c r="S28" s="293">
        <f>IF(ISERROR(VLOOKUP($F28,'Current MS'!$C:$I,5,FALSE)=TRUE),0,VLOOKUP($F28,'Current MS'!$C:$I,5,FALSE))</f>
        <v>0</v>
      </c>
      <c r="T28" s="293">
        <f t="shared" ref="T28" si="61">+R28-S28</f>
        <v>0</v>
      </c>
      <c r="U28" s="338">
        <f>'Wuxi Summary'!U44+'Korat Summary'!U44</f>
        <v>0</v>
      </c>
      <c r="V28" s="293">
        <f>'Wuxi Summary'!V44+'Korat Summary'!V44</f>
        <v>0</v>
      </c>
      <c r="W28" s="293">
        <f>'Wuxi Summary'!W44+'Korat Summary'!W44</f>
        <v>0</v>
      </c>
      <c r="X28" s="293">
        <f>'Wuxi Summary'!X44+'Korat Summary'!X44</f>
        <v>0</v>
      </c>
      <c r="Y28" s="293">
        <f>'Wuxi Summary'!Y44+'Korat Summary'!Y44</f>
        <v>0</v>
      </c>
      <c r="Z28" s="338">
        <f t="shared" ref="Z28" si="62">SUM(U28:Y28)</f>
        <v>0</v>
      </c>
      <c r="AA28" s="293">
        <f>IF(ISERROR(VLOOKUP($F28,'Current MS'!$C:$I,6,FALSE)=TRUE),0,VLOOKUP($F28,'Current MS'!$C:$I,6,FALSE))</f>
        <v>0</v>
      </c>
      <c r="AB28" s="339">
        <f t="shared" ref="AB28" si="63">+Z28-AA28</f>
        <v>0</v>
      </c>
      <c r="AC28" s="338">
        <f t="shared" ref="AC28" si="64">SUM(K28,R28,Z28)</f>
        <v>0</v>
      </c>
      <c r="AD28" s="293">
        <f t="shared" ref="AD28" si="65">SUM(L28,S28,AA28)</f>
        <v>0</v>
      </c>
      <c r="AE28" s="310">
        <f t="shared" ref="AE28" si="66">+AC28-AD28</f>
        <v>0</v>
      </c>
      <c r="AF28" s="1698"/>
      <c r="AG28" s="365"/>
      <c r="AH28" s="87"/>
      <c r="AI28" s="87"/>
      <c r="AJ28" s="87"/>
      <c r="AK28" s="87"/>
      <c r="AL28" s="87"/>
      <c r="AM28" s="87"/>
      <c r="AN28" s="598"/>
      <c r="AO28" s="598"/>
      <c r="AP28" s="87" t="s">
        <v>313</v>
      </c>
      <c r="AQ28" s="56">
        <v>4</v>
      </c>
      <c r="AR28" s="56">
        <v>2</v>
      </c>
      <c r="AS28" s="575" t="s">
        <v>406</v>
      </c>
      <c r="AT28" s="1943">
        <f t="shared" si="57"/>
        <v>0</v>
      </c>
      <c r="AU28" s="55" t="e">
        <f>VLOOKUP(F28,Category!D:F,3,0)</f>
        <v>#N/A</v>
      </c>
      <c r="AV28" s="55" t="s">
        <v>195</v>
      </c>
    </row>
    <row r="29" spans="1:48" s="55" customFormat="1" ht="19.5" hidden="1" customHeight="1">
      <c r="A29" s="62"/>
      <c r="B29" s="395" t="s">
        <v>313</v>
      </c>
      <c r="C29" s="614">
        <v>4000</v>
      </c>
      <c r="D29" s="364" t="s">
        <v>200</v>
      </c>
      <c r="E29" s="364" t="s">
        <v>245</v>
      </c>
      <c r="F29" s="645" t="s">
        <v>631</v>
      </c>
      <c r="G29" s="885">
        <f>'Wuxi Summary'!G45+'Korat Summary'!G45</f>
        <v>0</v>
      </c>
      <c r="H29" s="293">
        <f>'Wuxi Summary'!H45+'Korat Summary'!H45</f>
        <v>0</v>
      </c>
      <c r="I29" s="293">
        <f>'Wuxi Summary'!I45+'Korat Summary'!I45</f>
        <v>0</v>
      </c>
      <c r="J29" s="293">
        <f>'Wuxi Summary'!J45+'Korat Summary'!J45</f>
        <v>0</v>
      </c>
      <c r="K29" s="824">
        <f t="shared" ref="K29" si="67">SUM(G29:J29)</f>
        <v>0</v>
      </c>
      <c r="L29" s="367">
        <f>IF(ISERROR(VLOOKUP($F29,'Current MS'!$C:$I,4,FALSE)=TRUE),0,VLOOKUP($F29,'Current MS'!$C:$I,4,FALSE))</f>
        <v>0</v>
      </c>
      <c r="M29" s="293">
        <f t="shared" ref="M29" si="68">+K29-L29</f>
        <v>0</v>
      </c>
      <c r="N29" s="824">
        <f>'Wuxi Summary'!N45+'Korat Summary'!N45</f>
        <v>0</v>
      </c>
      <c r="O29" s="293">
        <f>'Wuxi Summary'!O45+'Korat Summary'!O45</f>
        <v>0</v>
      </c>
      <c r="P29" s="293">
        <f>'Wuxi Summary'!P45+'Korat Summary'!P45</f>
        <v>0</v>
      </c>
      <c r="Q29" s="293">
        <f>'Wuxi Summary'!Q45+'Korat Summary'!Q45</f>
        <v>0</v>
      </c>
      <c r="R29" s="824">
        <f t="shared" ref="R29" si="69">SUM(N29:Q29)</f>
        <v>0</v>
      </c>
      <c r="S29" s="293">
        <f>IF(ISERROR(VLOOKUP($F29,'Current MS'!$C:$I,5,FALSE)=TRUE),0,VLOOKUP($F29,'Current MS'!$C:$I,5,FALSE))</f>
        <v>0</v>
      </c>
      <c r="T29" s="293">
        <f t="shared" ref="T29" si="70">+R29-S29</f>
        <v>0</v>
      </c>
      <c r="U29" s="338">
        <f>'Wuxi Summary'!U45+'Korat Summary'!U45</f>
        <v>0</v>
      </c>
      <c r="V29" s="293">
        <f>'Wuxi Summary'!V45+'Korat Summary'!V45</f>
        <v>0</v>
      </c>
      <c r="W29" s="293">
        <f>'Wuxi Summary'!W45+'Korat Summary'!W45</f>
        <v>0</v>
      </c>
      <c r="X29" s="293">
        <f>'Wuxi Summary'!X45+'Korat Summary'!X45</f>
        <v>0</v>
      </c>
      <c r="Y29" s="293">
        <f>'Wuxi Summary'!Y45+'Korat Summary'!Y45</f>
        <v>0</v>
      </c>
      <c r="Z29" s="338">
        <f t="shared" ref="Z29" si="71">SUM(U29:Y29)</f>
        <v>0</v>
      </c>
      <c r="AA29" s="293">
        <f>IF(ISERROR(VLOOKUP($F29,'Current MS'!$C:$I,6,FALSE)=TRUE),0,VLOOKUP($F29,'Current MS'!$C:$I,6,FALSE))</f>
        <v>0</v>
      </c>
      <c r="AB29" s="339">
        <f t="shared" ref="AB29" si="72">+Z29-AA29</f>
        <v>0</v>
      </c>
      <c r="AC29" s="338">
        <f t="shared" ref="AC29" si="73">SUM(K29,R29,Z29)</f>
        <v>0</v>
      </c>
      <c r="AD29" s="293">
        <f t="shared" ref="AD29" si="74">SUM(L29,S29,AA29)</f>
        <v>0</v>
      </c>
      <c r="AE29" s="310">
        <f t="shared" ref="AE29" si="75">+AC29-AD29</f>
        <v>0</v>
      </c>
      <c r="AF29" s="1698"/>
      <c r="AG29" s="365"/>
      <c r="AH29" s="87"/>
      <c r="AI29" s="87"/>
      <c r="AJ29" s="87"/>
      <c r="AK29" s="87"/>
      <c r="AL29" s="87"/>
      <c r="AM29" s="87"/>
      <c r="AN29" s="598"/>
      <c r="AO29" s="598"/>
      <c r="AP29" s="87" t="s">
        <v>313</v>
      </c>
      <c r="AQ29" s="56">
        <v>4</v>
      </c>
      <c r="AR29" s="56">
        <v>2</v>
      </c>
      <c r="AS29" s="575" t="s">
        <v>406</v>
      </c>
      <c r="AT29" s="1943">
        <f t="shared" si="57"/>
        <v>0</v>
      </c>
      <c r="AU29" s="55" t="str">
        <f>VLOOKUP(F29,Category!D:F,3,0)</f>
        <v>Legacy</v>
      </c>
      <c r="AV29" s="55" t="s">
        <v>195</v>
      </c>
    </row>
    <row r="30" spans="1:48" s="55" customFormat="1" ht="19.5" hidden="1" customHeight="1">
      <c r="A30" s="62"/>
      <c r="B30" s="395" t="s">
        <v>313</v>
      </c>
      <c r="C30" s="614">
        <v>4000</v>
      </c>
      <c r="D30" s="364" t="s">
        <v>200</v>
      </c>
      <c r="E30" s="364" t="s">
        <v>397</v>
      </c>
      <c r="F30" s="645" t="s">
        <v>396</v>
      </c>
      <c r="G30" s="885">
        <f>'Wuxi Summary'!G46+'Korat Summary'!G46</f>
        <v>0</v>
      </c>
      <c r="H30" s="293">
        <f>'Wuxi Summary'!H46+'Korat Summary'!H46</f>
        <v>0</v>
      </c>
      <c r="I30" s="293">
        <f>'Wuxi Summary'!I46+'Korat Summary'!I46</f>
        <v>0</v>
      </c>
      <c r="J30" s="293">
        <f>'Wuxi Summary'!J46+'Korat Summary'!J46</f>
        <v>0</v>
      </c>
      <c r="K30" s="824">
        <f t="shared" ref="K30" si="76">SUM(G30:J30)</f>
        <v>0</v>
      </c>
      <c r="L30" s="367">
        <f>IF(ISERROR(VLOOKUP($F30,'Current MS'!$C:$I,4,FALSE)=TRUE),0,VLOOKUP($F30,'Current MS'!$C:$I,4,FALSE))</f>
        <v>0</v>
      </c>
      <c r="M30" s="293">
        <f t="shared" ref="M30" si="77">+K30-L30</f>
        <v>0</v>
      </c>
      <c r="N30" s="824">
        <f>'Wuxi Summary'!N46+'Korat Summary'!N46</f>
        <v>0</v>
      </c>
      <c r="O30" s="293">
        <f>'Wuxi Summary'!O46+'Korat Summary'!O46</f>
        <v>0</v>
      </c>
      <c r="P30" s="293">
        <f>'Wuxi Summary'!P46+'Korat Summary'!P46</f>
        <v>0</v>
      </c>
      <c r="Q30" s="293">
        <f>'Wuxi Summary'!Q46+'Korat Summary'!Q46</f>
        <v>0</v>
      </c>
      <c r="R30" s="824">
        <f t="shared" ref="R30" si="78">SUM(N30:Q30)</f>
        <v>0</v>
      </c>
      <c r="S30" s="293">
        <f>IF(ISERROR(VLOOKUP($F30,'Current MS'!$C:$I,5,FALSE)=TRUE),0,VLOOKUP($F30,'Current MS'!$C:$I,5,FALSE))</f>
        <v>0</v>
      </c>
      <c r="T30" s="293">
        <f t="shared" ref="T30" si="79">+R30-S30</f>
        <v>0</v>
      </c>
      <c r="U30" s="338">
        <f>'Wuxi Summary'!U46+'Korat Summary'!U46</f>
        <v>0</v>
      </c>
      <c r="V30" s="293">
        <f>'Wuxi Summary'!V46+'Korat Summary'!V46</f>
        <v>0</v>
      </c>
      <c r="W30" s="293">
        <f>'Wuxi Summary'!W46+'Korat Summary'!W46</f>
        <v>0</v>
      </c>
      <c r="X30" s="293">
        <f>'Wuxi Summary'!X46+'Korat Summary'!X46</f>
        <v>0</v>
      </c>
      <c r="Y30" s="293">
        <f>'Wuxi Summary'!Y46+'Korat Summary'!Y46</f>
        <v>0</v>
      </c>
      <c r="Z30" s="338">
        <f t="shared" ref="Z30" si="80">SUM(U30:Y30)</f>
        <v>0</v>
      </c>
      <c r="AA30" s="293">
        <f>IF(ISERROR(VLOOKUP($F30,'Current MS'!$C:$I,6,FALSE)=TRUE),0,VLOOKUP($F30,'Current MS'!$C:$I,6,FALSE))</f>
        <v>0</v>
      </c>
      <c r="AB30" s="339">
        <f t="shared" ref="AB30" si="81">+Z30-AA30</f>
        <v>0</v>
      </c>
      <c r="AC30" s="338">
        <f t="shared" ref="AC30" si="82">SUM(K30,R30,Z30)</f>
        <v>0</v>
      </c>
      <c r="AD30" s="293">
        <f t="shared" ref="AD30" si="83">SUM(L30,S30,AA30)</f>
        <v>0</v>
      </c>
      <c r="AE30" s="310">
        <f t="shared" ref="AE30" si="84">+AC30-AD30</f>
        <v>0</v>
      </c>
      <c r="AF30" s="1698"/>
      <c r="AG30" s="365"/>
      <c r="AH30" s="87"/>
      <c r="AI30" s="87"/>
      <c r="AJ30" s="87"/>
      <c r="AK30" s="87"/>
      <c r="AL30" s="87"/>
      <c r="AM30" s="87"/>
      <c r="AN30" s="598"/>
      <c r="AO30" s="598"/>
      <c r="AP30" s="87" t="s">
        <v>313</v>
      </c>
      <c r="AQ30" s="56">
        <v>4</v>
      </c>
      <c r="AR30" s="56">
        <v>2</v>
      </c>
      <c r="AS30" s="575" t="s">
        <v>406</v>
      </c>
      <c r="AT30" s="1943">
        <f t="shared" si="29"/>
        <v>0</v>
      </c>
      <c r="AU30" s="55" t="str">
        <f>VLOOKUP(F30,Category!D:F,3,0)</f>
        <v>Mass</v>
      </c>
      <c r="AV30" s="55" t="s">
        <v>195</v>
      </c>
    </row>
    <row r="31" spans="1:48" s="55" customFormat="1" ht="19.5" hidden="1" customHeight="1">
      <c r="A31" s="62"/>
      <c r="B31" s="395" t="s">
        <v>313</v>
      </c>
      <c r="C31" s="614">
        <v>4000</v>
      </c>
      <c r="D31" s="364" t="s">
        <v>200</v>
      </c>
      <c r="E31" s="364" t="s">
        <v>388</v>
      </c>
      <c r="F31" s="645" t="s">
        <v>387</v>
      </c>
      <c r="G31" s="885">
        <f>'Wuxi Summary'!G47+'Korat Summary'!G47</f>
        <v>0</v>
      </c>
      <c r="H31" s="293">
        <f>'Wuxi Summary'!H47+'Korat Summary'!H47</f>
        <v>0</v>
      </c>
      <c r="I31" s="293">
        <f>'Wuxi Summary'!I47+'Korat Summary'!I47</f>
        <v>0</v>
      </c>
      <c r="J31" s="293">
        <f>'Wuxi Summary'!J47+'Korat Summary'!J47</f>
        <v>0</v>
      </c>
      <c r="K31" s="824">
        <f t="shared" ref="K31" si="85">SUM(G31:J31)</f>
        <v>0</v>
      </c>
      <c r="L31" s="367">
        <f>IF(ISERROR(VLOOKUP($F31,'Current MS'!$C:$I,4,FALSE)=TRUE),0,VLOOKUP($F31,'Current MS'!$C:$I,4,FALSE))</f>
        <v>0</v>
      </c>
      <c r="M31" s="293">
        <f>+K31-L31</f>
        <v>0</v>
      </c>
      <c r="N31" s="824">
        <f>'Wuxi Summary'!N47+'Korat Summary'!N47</f>
        <v>0</v>
      </c>
      <c r="O31" s="293">
        <f>'Wuxi Summary'!O47+'Korat Summary'!O47</f>
        <v>0</v>
      </c>
      <c r="P31" s="293">
        <f>'Wuxi Summary'!P47+'Korat Summary'!P47</f>
        <v>0</v>
      </c>
      <c r="Q31" s="293">
        <f>'Wuxi Summary'!Q47+'Korat Summary'!Q47</f>
        <v>0</v>
      </c>
      <c r="R31" s="824">
        <f t="shared" ref="R31" si="86">SUM(N31:Q31)</f>
        <v>0</v>
      </c>
      <c r="S31" s="293">
        <f>IF(ISERROR(VLOOKUP($F31,'Current MS'!$C:$I,5,FALSE)=TRUE),0,VLOOKUP($F31,'Current MS'!$C:$I,5,FALSE))</f>
        <v>0</v>
      </c>
      <c r="T31" s="293">
        <f t="shared" ref="T31" si="87">+R31-S31</f>
        <v>0</v>
      </c>
      <c r="U31" s="338">
        <f>'Wuxi Summary'!U47+'Korat Summary'!U47</f>
        <v>0</v>
      </c>
      <c r="V31" s="293">
        <f>'Wuxi Summary'!V47+'Korat Summary'!V47</f>
        <v>0</v>
      </c>
      <c r="W31" s="293">
        <f>'Wuxi Summary'!W47+'Korat Summary'!W47</f>
        <v>0</v>
      </c>
      <c r="X31" s="293">
        <f>'Wuxi Summary'!X47+'Korat Summary'!X47</f>
        <v>0</v>
      </c>
      <c r="Y31" s="293">
        <f>'Wuxi Summary'!Y47+'Korat Summary'!Y47</f>
        <v>0</v>
      </c>
      <c r="Z31" s="338">
        <f t="shared" ref="Z31" si="88">SUM(U31:Y31)</f>
        <v>0</v>
      </c>
      <c r="AA31" s="293">
        <f>IF(ISERROR(VLOOKUP($F31,'Current MS'!$C:$I,6,FALSE)=TRUE),0,VLOOKUP($F31,'Current MS'!$C:$I,6,FALSE))</f>
        <v>0</v>
      </c>
      <c r="AB31" s="339">
        <f t="shared" ref="AB31" si="89">+Z31-AA31</f>
        <v>0</v>
      </c>
      <c r="AC31" s="338">
        <f t="shared" ref="AC31" si="90">SUM(K31,R31,Z31)</f>
        <v>0</v>
      </c>
      <c r="AD31" s="293">
        <f t="shared" ref="AD31" si="91">SUM(L31,S31,AA31)</f>
        <v>0</v>
      </c>
      <c r="AE31" s="310">
        <f t="shared" ref="AE31" si="92">+AC31-AD31</f>
        <v>0</v>
      </c>
      <c r="AF31" s="1698"/>
      <c r="AG31" s="365"/>
      <c r="AH31" s="87"/>
      <c r="AI31" s="87"/>
      <c r="AJ31" s="87"/>
      <c r="AK31" s="87"/>
      <c r="AL31" s="87"/>
      <c r="AM31" s="87"/>
      <c r="AN31" s="598"/>
      <c r="AO31" s="598"/>
      <c r="AP31" s="87" t="s">
        <v>313</v>
      </c>
      <c r="AQ31" s="56">
        <v>4</v>
      </c>
      <c r="AR31" s="56">
        <v>2</v>
      </c>
      <c r="AS31" s="575" t="s">
        <v>406</v>
      </c>
      <c r="AT31" s="1943">
        <f t="shared" si="29"/>
        <v>0</v>
      </c>
      <c r="AU31" s="55" t="str">
        <f>VLOOKUP(F31,Category!D:F,3,0)</f>
        <v>Mass</v>
      </c>
      <c r="AV31" s="55" t="s">
        <v>195</v>
      </c>
    </row>
    <row r="32" spans="1:48" s="56" customFormat="1" ht="19.5" hidden="1" customHeight="1">
      <c r="A32" s="62"/>
      <c r="B32" s="395" t="s">
        <v>313</v>
      </c>
      <c r="C32" s="614">
        <v>4000</v>
      </c>
      <c r="D32" s="364" t="s">
        <v>200</v>
      </c>
      <c r="E32" s="364" t="s">
        <v>255</v>
      </c>
      <c r="F32" s="645" t="s">
        <v>306</v>
      </c>
      <c r="G32" s="885">
        <f>'Wuxi Summary'!G48+'Korat Summary'!G48</f>
        <v>0</v>
      </c>
      <c r="H32" s="293">
        <f>'Wuxi Summary'!H48+'Korat Summary'!H48</f>
        <v>0</v>
      </c>
      <c r="I32" s="293">
        <f>'Wuxi Summary'!I48+'Korat Summary'!I48</f>
        <v>0</v>
      </c>
      <c r="J32" s="293">
        <f>'Wuxi Summary'!J48+'Korat Summary'!J48</f>
        <v>0</v>
      </c>
      <c r="K32" s="824">
        <f t="shared" si="21"/>
        <v>0</v>
      </c>
      <c r="L32" s="367">
        <f>IF(ISERROR(VLOOKUP($F32,'Current MS'!$C:$I,4,FALSE)=TRUE),0,VLOOKUP($F32,'Current MS'!$C:$I,4,FALSE))</f>
        <v>0</v>
      </c>
      <c r="M32" s="293">
        <f t="shared" si="22"/>
        <v>0</v>
      </c>
      <c r="N32" s="824">
        <f>'Wuxi Summary'!N48+'Korat Summary'!N48</f>
        <v>0</v>
      </c>
      <c r="O32" s="293">
        <f>'Wuxi Summary'!O48+'Korat Summary'!O48</f>
        <v>0</v>
      </c>
      <c r="P32" s="293">
        <f>'Wuxi Summary'!P48+'Korat Summary'!P48</f>
        <v>0</v>
      </c>
      <c r="Q32" s="293">
        <f>'Wuxi Summary'!Q48+'Korat Summary'!Q48</f>
        <v>0</v>
      </c>
      <c r="R32" s="824">
        <f t="shared" si="23"/>
        <v>0</v>
      </c>
      <c r="S32" s="293">
        <f>IF(ISERROR(VLOOKUP($F32,'Current MS'!$C:$I,5,FALSE)=TRUE),0,VLOOKUP($F32,'Current MS'!$C:$I,5,FALSE))</f>
        <v>0</v>
      </c>
      <c r="T32" s="293">
        <f t="shared" si="24"/>
        <v>0</v>
      </c>
      <c r="U32" s="338">
        <f>'Wuxi Summary'!U48+'Korat Summary'!U48</f>
        <v>0</v>
      </c>
      <c r="V32" s="293">
        <f>'Wuxi Summary'!V48+'Korat Summary'!V48</f>
        <v>0</v>
      </c>
      <c r="W32" s="293">
        <f>'Wuxi Summary'!W48+'Korat Summary'!W48</f>
        <v>0</v>
      </c>
      <c r="X32" s="293">
        <f>'Wuxi Summary'!X48+'Korat Summary'!X48</f>
        <v>0</v>
      </c>
      <c r="Y32" s="293">
        <f>'Wuxi Summary'!Y48+'Korat Summary'!Y48</f>
        <v>0</v>
      </c>
      <c r="Z32" s="338">
        <f t="shared" si="25"/>
        <v>0</v>
      </c>
      <c r="AA32" s="293">
        <f>IF(ISERROR(VLOOKUP($F32,'Current MS'!$C:$I,6,FALSE)=TRUE),0,VLOOKUP($F32,'Current MS'!$C:$I,6,FALSE))</f>
        <v>0</v>
      </c>
      <c r="AB32" s="339">
        <f t="shared" si="26"/>
        <v>0</v>
      </c>
      <c r="AC32" s="338">
        <f t="shared" si="27"/>
        <v>0</v>
      </c>
      <c r="AD32" s="293">
        <f t="shared" si="27"/>
        <v>0</v>
      </c>
      <c r="AE32" s="804">
        <f t="shared" si="28"/>
        <v>0</v>
      </c>
      <c r="AF32" s="1698"/>
      <c r="AG32" s="365"/>
      <c r="AH32" s="87"/>
      <c r="AI32" s="66"/>
      <c r="AJ32" s="66"/>
      <c r="AK32" s="87"/>
      <c r="AL32" s="66"/>
      <c r="AM32" s="66"/>
      <c r="AN32" s="598"/>
      <c r="AO32" s="598"/>
      <c r="AP32" s="87" t="s">
        <v>313</v>
      </c>
      <c r="AQ32" s="56">
        <v>4</v>
      </c>
      <c r="AR32" s="56">
        <v>2</v>
      </c>
      <c r="AS32" s="575" t="s">
        <v>406</v>
      </c>
      <c r="AT32" s="1942">
        <f t="shared" si="29"/>
        <v>0</v>
      </c>
      <c r="AU32" s="56" t="str">
        <f>VLOOKUP(F32,Category!D:F,3,0)</f>
        <v>Mass</v>
      </c>
      <c r="AV32" s="56" t="s">
        <v>195</v>
      </c>
    </row>
    <row r="33" spans="1:48" s="56" customFormat="1" ht="19.5" hidden="1" customHeight="1">
      <c r="A33" s="62"/>
      <c r="B33" s="395" t="s">
        <v>313</v>
      </c>
      <c r="C33" s="614">
        <v>4000</v>
      </c>
      <c r="D33" s="364" t="s">
        <v>200</v>
      </c>
      <c r="E33" s="364" t="s">
        <v>292</v>
      </c>
      <c r="F33" s="645" t="s">
        <v>312</v>
      </c>
      <c r="G33" s="885">
        <f>'Wuxi Summary'!G49+'Korat Summary'!G49</f>
        <v>0</v>
      </c>
      <c r="H33" s="293">
        <f>'Wuxi Summary'!H49+'Korat Summary'!H49</f>
        <v>0</v>
      </c>
      <c r="I33" s="293">
        <f>'Wuxi Summary'!I49+'Korat Summary'!I49</f>
        <v>0</v>
      </c>
      <c r="J33" s="293">
        <f>'Wuxi Summary'!J49+'Korat Summary'!J49</f>
        <v>0</v>
      </c>
      <c r="K33" s="824">
        <f t="shared" si="21"/>
        <v>0</v>
      </c>
      <c r="L33" s="367">
        <f>IF(ISERROR(VLOOKUP($F33,'Current MS'!$C:$I,4,FALSE)=TRUE),0,VLOOKUP($F33,'Current MS'!$C:$I,4,FALSE))</f>
        <v>0</v>
      </c>
      <c r="M33" s="293">
        <f t="shared" si="22"/>
        <v>0</v>
      </c>
      <c r="N33" s="824">
        <f>'Wuxi Summary'!N49+'Korat Summary'!N49</f>
        <v>0</v>
      </c>
      <c r="O33" s="293">
        <f>'Wuxi Summary'!O49+'Korat Summary'!O49</f>
        <v>0</v>
      </c>
      <c r="P33" s="293">
        <f>'Wuxi Summary'!P49+'Korat Summary'!P49</f>
        <v>0</v>
      </c>
      <c r="Q33" s="293">
        <f>'Wuxi Summary'!Q49+'Korat Summary'!Q49</f>
        <v>0</v>
      </c>
      <c r="R33" s="824">
        <f t="shared" si="23"/>
        <v>0</v>
      </c>
      <c r="S33" s="293">
        <f>IF(ISERROR(VLOOKUP($F33,'Current MS'!$C:$I,5,FALSE)=TRUE),0,VLOOKUP($F33,'Current MS'!$C:$I,5,FALSE))</f>
        <v>0</v>
      </c>
      <c r="T33" s="293">
        <f t="shared" si="24"/>
        <v>0</v>
      </c>
      <c r="U33" s="338">
        <f>'Wuxi Summary'!U49+'Korat Summary'!U49</f>
        <v>0</v>
      </c>
      <c r="V33" s="293">
        <f>'Wuxi Summary'!V49+'Korat Summary'!V49</f>
        <v>0</v>
      </c>
      <c r="W33" s="293">
        <f>'Wuxi Summary'!W49+'Korat Summary'!W49</f>
        <v>0</v>
      </c>
      <c r="X33" s="293">
        <f>'Wuxi Summary'!X49+'Korat Summary'!X49</f>
        <v>0</v>
      </c>
      <c r="Y33" s="293">
        <f>'Wuxi Summary'!Y49+'Korat Summary'!Y49</f>
        <v>0</v>
      </c>
      <c r="Z33" s="338">
        <f t="shared" si="25"/>
        <v>0</v>
      </c>
      <c r="AA33" s="293">
        <f>IF(ISERROR(VLOOKUP($F33,'Current MS'!$C:$I,6,FALSE)=TRUE),0,VLOOKUP($F33,'Current MS'!$C:$I,6,FALSE))</f>
        <v>0</v>
      </c>
      <c r="AB33" s="339">
        <f t="shared" si="26"/>
        <v>0</v>
      </c>
      <c r="AC33" s="338">
        <f t="shared" si="27"/>
        <v>0</v>
      </c>
      <c r="AD33" s="293">
        <f t="shared" si="27"/>
        <v>0</v>
      </c>
      <c r="AE33" s="310">
        <f t="shared" si="28"/>
        <v>0</v>
      </c>
      <c r="AF33" s="1698"/>
      <c r="AG33" s="365"/>
      <c r="AH33" s="87"/>
      <c r="AI33" s="66"/>
      <c r="AJ33" s="66"/>
      <c r="AK33" s="87"/>
      <c r="AL33" s="66"/>
      <c r="AM33" s="66"/>
      <c r="AN33" s="598"/>
      <c r="AO33" s="598"/>
      <c r="AP33" s="87" t="s">
        <v>313</v>
      </c>
      <c r="AQ33" s="56">
        <v>4</v>
      </c>
      <c r="AR33" s="56">
        <v>2</v>
      </c>
      <c r="AS33" s="575" t="s">
        <v>406</v>
      </c>
      <c r="AT33" s="1942">
        <f t="shared" si="29"/>
        <v>0</v>
      </c>
      <c r="AU33" s="56" t="e">
        <f>VLOOKUP(F33,Category!D:F,3,0)</f>
        <v>#N/A</v>
      </c>
      <c r="AV33" s="56" t="s">
        <v>195</v>
      </c>
    </row>
    <row r="34" spans="1:48" s="56" customFormat="1" ht="19.5" hidden="1" customHeight="1">
      <c r="A34" s="62"/>
      <c r="B34" s="1511" t="s">
        <v>313</v>
      </c>
      <c r="C34" s="1512">
        <v>4000</v>
      </c>
      <c r="D34" s="1513" t="s">
        <v>200</v>
      </c>
      <c r="E34" s="1513" t="s">
        <v>464</v>
      </c>
      <c r="F34" s="1836" t="s">
        <v>463</v>
      </c>
      <c r="G34" s="1502">
        <f>'Wuxi Summary'!G50+'Korat Summary'!G50</f>
        <v>0</v>
      </c>
      <c r="H34" s="1503">
        <f>'Wuxi Summary'!H50+'Korat Summary'!H50</f>
        <v>0</v>
      </c>
      <c r="I34" s="1503">
        <f>'Wuxi Summary'!I50+'Korat Summary'!I50</f>
        <v>0</v>
      </c>
      <c r="J34" s="1503">
        <f>'Wuxi Summary'!J50+'Korat Summary'!J50</f>
        <v>0</v>
      </c>
      <c r="K34" s="1504">
        <f t="shared" ref="K34" si="93">SUM(G34:J34)</f>
        <v>0</v>
      </c>
      <c r="L34" s="1505">
        <f>IF(ISERROR(VLOOKUP($F34,'Current MS'!$C:$I,4,FALSE)=TRUE),0,VLOOKUP($F34,'Current MS'!$C:$I,4,FALSE))</f>
        <v>0</v>
      </c>
      <c r="M34" s="1503">
        <f t="shared" ref="M34" si="94">+K34-L34</f>
        <v>0</v>
      </c>
      <c r="N34" s="1504">
        <f>'Wuxi Summary'!N50+'Korat Summary'!N50</f>
        <v>0</v>
      </c>
      <c r="O34" s="1503">
        <f>'Wuxi Summary'!O50+'Korat Summary'!O50</f>
        <v>0</v>
      </c>
      <c r="P34" s="1503">
        <f>'Wuxi Summary'!P50+'Korat Summary'!P50</f>
        <v>0</v>
      </c>
      <c r="Q34" s="1503">
        <f>'Wuxi Summary'!Q50+'Korat Summary'!Q50</f>
        <v>0</v>
      </c>
      <c r="R34" s="1504">
        <f t="shared" ref="R34" si="95">SUM(N34:Q34)</f>
        <v>0</v>
      </c>
      <c r="S34" s="1503">
        <f>IF(ISERROR(VLOOKUP($F34,'Current MS'!$C:$I,5,FALSE)=TRUE),0,VLOOKUP($F34,'Current MS'!$C:$I,5,FALSE))</f>
        <v>0</v>
      </c>
      <c r="T34" s="1503">
        <f t="shared" ref="T34" si="96">+R34-S34</f>
        <v>0</v>
      </c>
      <c r="U34" s="1506">
        <f>'Wuxi Summary'!U50+'Korat Summary'!U50</f>
        <v>0</v>
      </c>
      <c r="V34" s="1503">
        <f>'Wuxi Summary'!V50+'Korat Summary'!V50</f>
        <v>0</v>
      </c>
      <c r="W34" s="1503">
        <f>'Wuxi Summary'!W50+'Korat Summary'!W50</f>
        <v>0</v>
      </c>
      <c r="X34" s="1503">
        <f>'Wuxi Summary'!X50+'Korat Summary'!X50</f>
        <v>0</v>
      </c>
      <c r="Y34" s="1503">
        <f>'Wuxi Summary'!Y50+'Korat Summary'!Y50</f>
        <v>0</v>
      </c>
      <c r="Z34" s="1506">
        <f t="shared" ref="Z34" si="97">SUM(U34:Y34)</f>
        <v>0</v>
      </c>
      <c r="AA34" s="1503">
        <f>IF(ISERROR(VLOOKUP($F34,'Current MS'!$C:$I,6,FALSE)=TRUE),0,VLOOKUP($F34,'Current MS'!$C:$I,6,FALSE))</f>
        <v>0</v>
      </c>
      <c r="AB34" s="1507">
        <f t="shared" ref="AB34" si="98">+Z34-AA34</f>
        <v>0</v>
      </c>
      <c r="AC34" s="1506">
        <f t="shared" ref="AC34" si="99">SUM(K34,R34,Z34)</f>
        <v>0</v>
      </c>
      <c r="AD34" s="1503">
        <f t="shared" ref="AD34" si="100">SUM(L34,S34,AA34)</f>
        <v>0</v>
      </c>
      <c r="AE34" s="1508">
        <f t="shared" ref="AE34" si="101">+AC34-AD34</f>
        <v>0</v>
      </c>
      <c r="AF34" s="1698"/>
      <c r="AG34" s="365"/>
      <c r="AH34" s="87"/>
      <c r="AI34" s="66"/>
      <c r="AJ34" s="66"/>
      <c r="AK34" s="87"/>
      <c r="AL34" s="66"/>
      <c r="AM34" s="66"/>
      <c r="AN34" s="598"/>
      <c r="AO34" s="598"/>
      <c r="AP34" s="87" t="s">
        <v>313</v>
      </c>
      <c r="AQ34" s="56">
        <v>4</v>
      </c>
      <c r="AR34" s="56">
        <v>2</v>
      </c>
      <c r="AS34" s="575" t="s">
        <v>406</v>
      </c>
      <c r="AT34" s="1942">
        <f t="shared" si="29"/>
        <v>0</v>
      </c>
      <c r="AU34" s="56" t="e">
        <f>VLOOKUP(F34,Category!D:F,3,0)</f>
        <v>#N/A</v>
      </c>
      <c r="AV34" s="56" t="s">
        <v>195</v>
      </c>
    </row>
    <row r="35" spans="1:48" s="56" customFormat="1" ht="19.5" hidden="1" customHeight="1">
      <c r="A35" s="62"/>
      <c r="B35" s="395" t="s">
        <v>313</v>
      </c>
      <c r="C35" s="614">
        <v>6000</v>
      </c>
      <c r="D35" s="364" t="s">
        <v>200</v>
      </c>
      <c r="E35" s="364" t="s">
        <v>393</v>
      </c>
      <c r="F35" s="645" t="s">
        <v>394</v>
      </c>
      <c r="G35" s="885">
        <f>'Wuxi Summary'!G51+'Korat Summary'!G51</f>
        <v>0</v>
      </c>
      <c r="H35" s="293">
        <f>'Wuxi Summary'!H51+'Korat Summary'!H51</f>
        <v>0</v>
      </c>
      <c r="I35" s="293">
        <f>'Wuxi Summary'!I51+'Korat Summary'!I51</f>
        <v>0</v>
      </c>
      <c r="J35" s="293">
        <f>'Wuxi Summary'!J51+'Korat Summary'!J51</f>
        <v>0</v>
      </c>
      <c r="K35" s="824">
        <f t="shared" ref="K35" si="102">SUM(G35:J35)</f>
        <v>0</v>
      </c>
      <c r="L35" s="367">
        <f>IF(ISERROR(VLOOKUP($F35,'Current MS'!$C:$I,4,FALSE)=TRUE),0,VLOOKUP($F35,'Current MS'!$C:$I,4,FALSE))</f>
        <v>0</v>
      </c>
      <c r="M35" s="293">
        <f t="shared" ref="M35" si="103">+K35-L35</f>
        <v>0</v>
      </c>
      <c r="N35" s="824">
        <f>'Wuxi Summary'!N51+'Korat Summary'!N51</f>
        <v>0</v>
      </c>
      <c r="O35" s="293">
        <f>'Wuxi Summary'!O51+'Korat Summary'!O51</f>
        <v>0</v>
      </c>
      <c r="P35" s="293">
        <f>'Wuxi Summary'!P51+'Korat Summary'!P51</f>
        <v>0</v>
      </c>
      <c r="Q35" s="293">
        <f>'Wuxi Summary'!Q51+'Korat Summary'!Q51</f>
        <v>0</v>
      </c>
      <c r="R35" s="824">
        <f t="shared" ref="R35" si="104">SUM(N35:Q35)</f>
        <v>0</v>
      </c>
      <c r="S35" s="293">
        <f>IF(ISERROR(VLOOKUP($F35,'Current MS'!$C:$I,5,FALSE)=TRUE),0,VLOOKUP($F35,'Current MS'!$C:$I,5,FALSE))</f>
        <v>0</v>
      </c>
      <c r="T35" s="293">
        <f t="shared" ref="T35" si="105">+R35-S35</f>
        <v>0</v>
      </c>
      <c r="U35" s="338">
        <f>'Wuxi Summary'!U51+'Korat Summary'!U51</f>
        <v>0</v>
      </c>
      <c r="V35" s="293">
        <f>'Wuxi Summary'!V51+'Korat Summary'!V51</f>
        <v>0</v>
      </c>
      <c r="W35" s="293">
        <f>'Wuxi Summary'!W51+'Korat Summary'!W51</f>
        <v>0</v>
      </c>
      <c r="X35" s="293">
        <f>'Wuxi Summary'!X51+'Korat Summary'!X51</f>
        <v>0</v>
      </c>
      <c r="Y35" s="293">
        <f>'Wuxi Summary'!Y51+'Korat Summary'!Y51</f>
        <v>0</v>
      </c>
      <c r="Z35" s="338">
        <f t="shared" ref="Z35" si="106">SUM(U35:Y35)</f>
        <v>0</v>
      </c>
      <c r="AA35" s="293">
        <f>IF(ISERROR(VLOOKUP($F35,'Current MS'!$C:$I,6,FALSE)=TRUE),0,VLOOKUP($F35,'Current MS'!$C:$I,6,FALSE))</f>
        <v>0</v>
      </c>
      <c r="AB35" s="339">
        <f t="shared" ref="AB35" si="107">+Z35-AA35</f>
        <v>0</v>
      </c>
      <c r="AC35" s="338">
        <f t="shared" ref="AC35" si="108">SUM(K35,R35,Z35)</f>
        <v>0</v>
      </c>
      <c r="AD35" s="293">
        <f t="shared" ref="AD35" si="109">SUM(L35,S35,AA35)</f>
        <v>0</v>
      </c>
      <c r="AE35" s="310">
        <f t="shared" ref="AE35" si="110">+AC35-AD35</f>
        <v>0</v>
      </c>
      <c r="AF35" s="1698"/>
      <c r="AG35" s="365"/>
      <c r="AH35" s="87"/>
      <c r="AI35" s="66"/>
      <c r="AJ35" s="66"/>
      <c r="AK35" s="87"/>
      <c r="AL35" s="66"/>
      <c r="AM35" s="66"/>
      <c r="AN35" s="598"/>
      <c r="AO35" s="598"/>
      <c r="AP35" s="87" t="s">
        <v>313</v>
      </c>
      <c r="AQ35" s="56">
        <v>6</v>
      </c>
      <c r="AR35" s="56">
        <v>3</v>
      </c>
      <c r="AS35" s="575" t="s">
        <v>406</v>
      </c>
      <c r="AT35" s="1942">
        <f t="shared" si="29"/>
        <v>0</v>
      </c>
      <c r="AU35" s="56" t="e">
        <f>VLOOKUP(F35,Category!D:F,3,0)</f>
        <v>#N/A</v>
      </c>
      <c r="AV35" s="56" t="s">
        <v>195</v>
      </c>
    </row>
    <row r="36" spans="1:48" s="56" customFormat="1" ht="19.5" hidden="1" customHeight="1">
      <c r="A36" s="62"/>
      <c r="B36" s="395" t="s">
        <v>313</v>
      </c>
      <c r="C36" s="614">
        <v>6000</v>
      </c>
      <c r="D36" s="364" t="s">
        <v>200</v>
      </c>
      <c r="E36" s="364" t="s">
        <v>277</v>
      </c>
      <c r="F36" s="645" t="s">
        <v>400</v>
      </c>
      <c r="G36" s="885">
        <f>'Wuxi Summary'!G52+'Korat Summary'!G52</f>
        <v>0</v>
      </c>
      <c r="H36" s="293">
        <f>'Wuxi Summary'!H52+'Korat Summary'!H52</f>
        <v>0</v>
      </c>
      <c r="I36" s="293">
        <f>'Wuxi Summary'!I52+'Korat Summary'!I52</f>
        <v>0</v>
      </c>
      <c r="J36" s="293">
        <f>'Wuxi Summary'!J52+'Korat Summary'!J52</f>
        <v>0</v>
      </c>
      <c r="K36" s="824">
        <f t="shared" ref="K36:K40" si="111">SUM(G36:J36)</f>
        <v>0</v>
      </c>
      <c r="L36" s="367">
        <f>IF(ISERROR(VLOOKUP($F36,'Current MS'!$C:$I,4,FALSE)=TRUE),0,VLOOKUP($F36,'Current MS'!$C:$I,4,FALSE))</f>
        <v>0</v>
      </c>
      <c r="M36" s="293">
        <f t="shared" ref="M36:M40" si="112">+K36-L36</f>
        <v>0</v>
      </c>
      <c r="N36" s="824">
        <f>'Wuxi Summary'!N52+'Korat Summary'!N52</f>
        <v>0</v>
      </c>
      <c r="O36" s="293">
        <f>'Wuxi Summary'!O52+'Korat Summary'!O52</f>
        <v>0</v>
      </c>
      <c r="P36" s="293">
        <f>'Wuxi Summary'!P52+'Korat Summary'!P52</f>
        <v>0</v>
      </c>
      <c r="Q36" s="293">
        <f>'Wuxi Summary'!Q52+'Korat Summary'!Q52</f>
        <v>0</v>
      </c>
      <c r="R36" s="824">
        <f t="shared" ref="R36:R40" si="113">SUM(N36:Q36)</f>
        <v>0</v>
      </c>
      <c r="S36" s="293">
        <f>IF(ISERROR(VLOOKUP($F36,'Current MS'!$C:$I,5,FALSE)=TRUE),0,VLOOKUP($F36,'Current MS'!$C:$I,5,FALSE))</f>
        <v>0</v>
      </c>
      <c r="T36" s="293">
        <f t="shared" ref="T36:T40" si="114">+R36-S36</f>
        <v>0</v>
      </c>
      <c r="U36" s="338">
        <f>'Wuxi Summary'!U52+'Korat Summary'!U52</f>
        <v>0</v>
      </c>
      <c r="V36" s="293">
        <f>'Wuxi Summary'!V52+'Korat Summary'!V52</f>
        <v>0</v>
      </c>
      <c r="W36" s="293">
        <f>'Wuxi Summary'!W52+'Korat Summary'!W52</f>
        <v>0</v>
      </c>
      <c r="X36" s="293">
        <f>'Wuxi Summary'!X52+'Korat Summary'!X52</f>
        <v>0</v>
      </c>
      <c r="Y36" s="293">
        <f>'Wuxi Summary'!Y52+'Korat Summary'!Y52</f>
        <v>0</v>
      </c>
      <c r="Z36" s="338">
        <f t="shared" ref="Z36:Z40" si="115">SUM(U36:Y36)</f>
        <v>0</v>
      </c>
      <c r="AA36" s="293">
        <f>IF(ISERROR(VLOOKUP($F36,'Current MS'!$C:$I,6,FALSE)=TRUE),0,VLOOKUP($F36,'Current MS'!$C:$I,6,FALSE))</f>
        <v>0</v>
      </c>
      <c r="AB36" s="339">
        <f t="shared" ref="AB36:AB40" si="116">+Z36-AA36</f>
        <v>0</v>
      </c>
      <c r="AC36" s="338">
        <f t="shared" ref="AC36:AC40" si="117">SUM(K36,R36,Z36)</f>
        <v>0</v>
      </c>
      <c r="AD36" s="293">
        <f t="shared" ref="AD36:AD40" si="118">SUM(L36,S36,AA36)</f>
        <v>0</v>
      </c>
      <c r="AE36" s="310">
        <f t="shared" ref="AE36:AE40" si="119">+AC36-AD36</f>
        <v>0</v>
      </c>
      <c r="AF36" s="1698"/>
      <c r="AG36" s="365"/>
      <c r="AH36" s="87"/>
      <c r="AI36" s="66"/>
      <c r="AJ36" s="66"/>
      <c r="AK36" s="87"/>
      <c r="AL36" s="66"/>
      <c r="AM36" s="66"/>
      <c r="AN36" s="598"/>
      <c r="AO36" s="598"/>
      <c r="AP36" s="87" t="s">
        <v>313</v>
      </c>
      <c r="AQ36" s="56">
        <v>6</v>
      </c>
      <c r="AR36" s="56">
        <v>3</v>
      </c>
      <c r="AS36" s="575" t="s">
        <v>406</v>
      </c>
      <c r="AT36" s="1942">
        <f t="shared" si="29"/>
        <v>0</v>
      </c>
      <c r="AU36" s="56" t="str">
        <f>VLOOKUP(F36,Category!D:F,3,0)</f>
        <v>Legacy</v>
      </c>
      <c r="AV36" s="56" t="s">
        <v>195</v>
      </c>
    </row>
    <row r="37" spans="1:48" s="56" customFormat="1" ht="19.5" hidden="1" customHeight="1">
      <c r="A37" s="62"/>
      <c r="B37" s="395" t="s">
        <v>313</v>
      </c>
      <c r="C37" s="614">
        <v>6000</v>
      </c>
      <c r="D37" s="364" t="s">
        <v>200</v>
      </c>
      <c r="E37" s="364" t="s">
        <v>256</v>
      </c>
      <c r="F37" s="645" t="s">
        <v>643</v>
      </c>
      <c r="G37" s="885">
        <f>'Wuxi Summary'!G53+'Korat Summary'!G53</f>
        <v>0</v>
      </c>
      <c r="H37" s="293">
        <f>'Wuxi Summary'!H53+'Korat Summary'!H53</f>
        <v>0</v>
      </c>
      <c r="I37" s="293">
        <f>'Wuxi Summary'!I53+'Korat Summary'!I53</f>
        <v>0</v>
      </c>
      <c r="J37" s="293">
        <f>'Wuxi Summary'!J53+'Korat Summary'!J53</f>
        <v>0</v>
      </c>
      <c r="K37" s="824">
        <f t="shared" ref="K37" si="120">SUM(G37:J37)</f>
        <v>0</v>
      </c>
      <c r="L37" s="367">
        <f>IF(ISERROR(VLOOKUP($F37,'Current MS'!$C:$I,4,FALSE)=TRUE),0,VLOOKUP($F37,'Current MS'!$C:$I,4,FALSE))</f>
        <v>0</v>
      </c>
      <c r="M37" s="293">
        <f t="shared" ref="M37" si="121">+K37-L37</f>
        <v>0</v>
      </c>
      <c r="N37" s="824">
        <f>'Wuxi Summary'!N53+'Korat Summary'!N53</f>
        <v>0</v>
      </c>
      <c r="O37" s="293">
        <f>'Wuxi Summary'!O53+'Korat Summary'!O53</f>
        <v>0</v>
      </c>
      <c r="P37" s="293">
        <f>'Wuxi Summary'!P53+'Korat Summary'!P53</f>
        <v>0</v>
      </c>
      <c r="Q37" s="293">
        <f>'Wuxi Summary'!Q53+'Korat Summary'!Q53</f>
        <v>0</v>
      </c>
      <c r="R37" s="824">
        <f t="shared" ref="R37" si="122">SUM(N37:Q37)</f>
        <v>0</v>
      </c>
      <c r="S37" s="293">
        <f>IF(ISERROR(VLOOKUP($F37,'Current MS'!$C:$I,5,FALSE)=TRUE),0,VLOOKUP($F37,'Current MS'!$C:$I,5,FALSE))</f>
        <v>0</v>
      </c>
      <c r="T37" s="293">
        <f t="shared" ref="T37" si="123">+R37-S37</f>
        <v>0</v>
      </c>
      <c r="U37" s="338">
        <f>'Wuxi Summary'!U53+'Korat Summary'!U53</f>
        <v>0</v>
      </c>
      <c r="V37" s="293">
        <f>'Wuxi Summary'!V53+'Korat Summary'!V53</f>
        <v>0</v>
      </c>
      <c r="W37" s="293">
        <f>'Wuxi Summary'!W53+'Korat Summary'!W53</f>
        <v>0</v>
      </c>
      <c r="X37" s="293">
        <f>'Wuxi Summary'!X53+'Korat Summary'!X53</f>
        <v>0</v>
      </c>
      <c r="Y37" s="293">
        <f>'Wuxi Summary'!Y53+'Korat Summary'!Y53</f>
        <v>0</v>
      </c>
      <c r="Z37" s="338">
        <f t="shared" ref="Z37" si="124">SUM(U37:Y37)</f>
        <v>0</v>
      </c>
      <c r="AA37" s="293">
        <f>IF(ISERROR(VLOOKUP($F37,'Current MS'!$C:$I,6,FALSE)=TRUE),0,VLOOKUP($F37,'Current MS'!$C:$I,6,FALSE))</f>
        <v>0</v>
      </c>
      <c r="AB37" s="339">
        <f t="shared" ref="AB37" si="125">+Z37-AA37</f>
        <v>0</v>
      </c>
      <c r="AC37" s="338">
        <f t="shared" ref="AC37" si="126">SUM(K37,R37,Z37)</f>
        <v>0</v>
      </c>
      <c r="AD37" s="293">
        <f t="shared" ref="AD37" si="127">SUM(L37,S37,AA37)</f>
        <v>0</v>
      </c>
      <c r="AE37" s="310">
        <f t="shared" ref="AE37" si="128">+AC37-AD37</f>
        <v>0</v>
      </c>
      <c r="AF37" s="1698"/>
      <c r="AG37" s="365"/>
      <c r="AH37" s="87"/>
      <c r="AI37" s="66"/>
      <c r="AJ37" s="66"/>
      <c r="AK37" s="87"/>
      <c r="AL37" s="66"/>
      <c r="AM37" s="66"/>
      <c r="AN37" s="598"/>
      <c r="AO37" s="598"/>
      <c r="AP37" s="87" t="s">
        <v>313</v>
      </c>
      <c r="AQ37" s="56">
        <v>6</v>
      </c>
      <c r="AR37" s="56">
        <v>3</v>
      </c>
      <c r="AS37" s="575" t="s">
        <v>406</v>
      </c>
      <c r="AT37" s="1942">
        <f t="shared" ref="AT37" si="129">C37*AC37/10^9</f>
        <v>0</v>
      </c>
      <c r="AU37" s="56" t="e">
        <f>VLOOKUP(F37,Category!D:F,3,0)</f>
        <v>#N/A</v>
      </c>
      <c r="AV37" s="56" t="s">
        <v>195</v>
      </c>
    </row>
    <row r="38" spans="1:48" s="56" customFormat="1" ht="19.5" hidden="1" customHeight="1">
      <c r="A38" s="62"/>
      <c r="B38" s="395" t="s">
        <v>313</v>
      </c>
      <c r="C38" s="614">
        <v>6000</v>
      </c>
      <c r="D38" s="364" t="s">
        <v>200</v>
      </c>
      <c r="E38" s="364" t="s">
        <v>297</v>
      </c>
      <c r="F38" s="645" t="s">
        <v>565</v>
      </c>
      <c r="G38" s="885">
        <f>'Wuxi Summary'!G54+'Korat Summary'!G54</f>
        <v>0</v>
      </c>
      <c r="H38" s="293">
        <f>'Wuxi Summary'!H54+'Korat Summary'!H54</f>
        <v>0</v>
      </c>
      <c r="I38" s="293">
        <f>'Wuxi Summary'!I54+'Korat Summary'!I54</f>
        <v>0</v>
      </c>
      <c r="J38" s="293">
        <f>'Wuxi Summary'!J54+'Korat Summary'!J54</f>
        <v>0</v>
      </c>
      <c r="K38" s="824">
        <f t="shared" ref="K38" si="130">SUM(G38:J38)</f>
        <v>0</v>
      </c>
      <c r="L38" s="367">
        <f>IF(ISERROR(VLOOKUP($F38,'Current MS'!$C:$I,4,FALSE)=TRUE),0,VLOOKUP($F38,'Current MS'!$C:$I,4,FALSE))</f>
        <v>0</v>
      </c>
      <c r="M38" s="293">
        <f t="shared" ref="M38" si="131">+K38-L38</f>
        <v>0</v>
      </c>
      <c r="N38" s="824">
        <f>'Wuxi Summary'!N54+'Korat Summary'!N54</f>
        <v>0</v>
      </c>
      <c r="O38" s="293">
        <f>'Wuxi Summary'!O54+'Korat Summary'!O54</f>
        <v>0</v>
      </c>
      <c r="P38" s="293">
        <f>'Wuxi Summary'!P54+'Korat Summary'!P54</f>
        <v>0</v>
      </c>
      <c r="Q38" s="293">
        <f>'Wuxi Summary'!Q54+'Korat Summary'!Q54</f>
        <v>0</v>
      </c>
      <c r="R38" s="824">
        <f t="shared" ref="R38" si="132">SUM(N38:Q38)</f>
        <v>0</v>
      </c>
      <c r="S38" s="293">
        <f>IF(ISERROR(VLOOKUP($F38,'Current MS'!$C:$I,5,FALSE)=TRUE),0,VLOOKUP($F38,'Current MS'!$C:$I,5,FALSE))</f>
        <v>0</v>
      </c>
      <c r="T38" s="293">
        <f t="shared" ref="T38" si="133">+R38-S38</f>
        <v>0</v>
      </c>
      <c r="U38" s="338">
        <f>'Wuxi Summary'!U54+'Korat Summary'!U54</f>
        <v>0</v>
      </c>
      <c r="V38" s="293">
        <f>'Wuxi Summary'!V54+'Korat Summary'!V54</f>
        <v>0</v>
      </c>
      <c r="W38" s="293">
        <f>'Wuxi Summary'!W54+'Korat Summary'!W54</f>
        <v>0</v>
      </c>
      <c r="X38" s="293">
        <f>'Wuxi Summary'!X54+'Korat Summary'!X54</f>
        <v>0</v>
      </c>
      <c r="Y38" s="293">
        <f>'Wuxi Summary'!Y54+'Korat Summary'!Y54</f>
        <v>0</v>
      </c>
      <c r="Z38" s="338">
        <f t="shared" ref="Z38" si="134">SUM(U38:Y38)</f>
        <v>0</v>
      </c>
      <c r="AA38" s="293">
        <f>IF(ISERROR(VLOOKUP($F38,'Current MS'!$C:$I,6,FALSE)=TRUE),0,VLOOKUP($F38,'Current MS'!$C:$I,6,FALSE))</f>
        <v>0</v>
      </c>
      <c r="AB38" s="339">
        <f t="shared" ref="AB38" si="135">+Z38-AA38</f>
        <v>0</v>
      </c>
      <c r="AC38" s="338">
        <f t="shared" ref="AC38" si="136">SUM(K38,R38,Z38)</f>
        <v>0</v>
      </c>
      <c r="AD38" s="293">
        <f t="shared" ref="AD38" si="137">SUM(L38,S38,AA38)</f>
        <v>0</v>
      </c>
      <c r="AE38" s="310">
        <f t="shared" ref="AE38" si="138">+AC38-AD38</f>
        <v>0</v>
      </c>
      <c r="AF38" s="1698"/>
      <c r="AG38" s="365"/>
      <c r="AH38" s="87"/>
      <c r="AI38" s="66"/>
      <c r="AJ38" s="66"/>
      <c r="AK38" s="87"/>
      <c r="AL38" s="66"/>
      <c r="AM38" s="66"/>
      <c r="AN38" s="598"/>
      <c r="AO38" s="598"/>
      <c r="AP38" s="87" t="s">
        <v>313</v>
      </c>
      <c r="AQ38" s="56">
        <v>6</v>
      </c>
      <c r="AR38" s="56">
        <v>3</v>
      </c>
      <c r="AS38" s="575" t="s">
        <v>406</v>
      </c>
      <c r="AT38" s="1942">
        <f t="shared" si="29"/>
        <v>0</v>
      </c>
      <c r="AU38" s="56" t="e">
        <f>VLOOKUP(F38,Category!D:F,3,0)</f>
        <v>#N/A</v>
      </c>
      <c r="AV38" s="56" t="s">
        <v>195</v>
      </c>
    </row>
    <row r="39" spans="1:48" s="56" customFormat="1" ht="19.5" hidden="1" customHeight="1">
      <c r="A39" s="62"/>
      <c r="B39" s="395" t="s">
        <v>313</v>
      </c>
      <c r="C39" s="614">
        <v>6000</v>
      </c>
      <c r="D39" s="364" t="s">
        <v>200</v>
      </c>
      <c r="E39" s="364" t="s">
        <v>567</v>
      </c>
      <c r="F39" s="645" t="s">
        <v>566</v>
      </c>
      <c r="G39" s="885">
        <f>'Wuxi Summary'!G55+'Korat Summary'!G55</f>
        <v>0</v>
      </c>
      <c r="H39" s="293">
        <f>'Wuxi Summary'!H55+'Korat Summary'!H55</f>
        <v>0</v>
      </c>
      <c r="I39" s="293">
        <f>'Wuxi Summary'!I55+'Korat Summary'!I55</f>
        <v>0</v>
      </c>
      <c r="J39" s="293">
        <f>'Wuxi Summary'!J55+'Korat Summary'!J55</f>
        <v>0</v>
      </c>
      <c r="K39" s="824">
        <f t="shared" ref="K39" si="139">SUM(G39:J39)</f>
        <v>0</v>
      </c>
      <c r="L39" s="367">
        <f>IF(ISERROR(VLOOKUP($F39,'Current MS'!$C:$I,4,FALSE)=TRUE),0,VLOOKUP($F39,'Current MS'!$C:$I,4,FALSE))</f>
        <v>0</v>
      </c>
      <c r="M39" s="293">
        <f t="shared" ref="M39" si="140">+K39-L39</f>
        <v>0</v>
      </c>
      <c r="N39" s="824">
        <f>'Wuxi Summary'!N55+'Korat Summary'!N55</f>
        <v>0</v>
      </c>
      <c r="O39" s="293">
        <f>'Wuxi Summary'!O55+'Korat Summary'!O55</f>
        <v>0</v>
      </c>
      <c r="P39" s="293">
        <f>'Wuxi Summary'!P55+'Korat Summary'!P55</f>
        <v>0</v>
      </c>
      <c r="Q39" s="293">
        <f>'Wuxi Summary'!Q55+'Korat Summary'!Q55</f>
        <v>0</v>
      </c>
      <c r="R39" s="824">
        <f t="shared" ref="R39" si="141">SUM(N39:Q39)</f>
        <v>0</v>
      </c>
      <c r="S39" s="293">
        <f>IF(ISERROR(VLOOKUP($F39,'Current MS'!$C:$I,5,FALSE)=TRUE),0,VLOOKUP($F39,'Current MS'!$C:$I,5,FALSE))</f>
        <v>0</v>
      </c>
      <c r="T39" s="293">
        <f t="shared" ref="T39" si="142">+R39-S39</f>
        <v>0</v>
      </c>
      <c r="U39" s="338">
        <f>'Wuxi Summary'!U55+'Korat Summary'!U55</f>
        <v>0</v>
      </c>
      <c r="V39" s="293">
        <f>'Wuxi Summary'!V55+'Korat Summary'!V55</f>
        <v>0</v>
      </c>
      <c r="W39" s="293">
        <f>'Wuxi Summary'!W55+'Korat Summary'!W55</f>
        <v>0</v>
      </c>
      <c r="X39" s="293">
        <f>'Wuxi Summary'!X55+'Korat Summary'!X55</f>
        <v>0</v>
      </c>
      <c r="Y39" s="293">
        <f>'Wuxi Summary'!Y55+'Korat Summary'!Y55</f>
        <v>0</v>
      </c>
      <c r="Z39" s="338">
        <f t="shared" ref="Z39" si="143">SUM(U39:Y39)</f>
        <v>0</v>
      </c>
      <c r="AA39" s="293">
        <f>IF(ISERROR(VLOOKUP($F39,'Current MS'!$C:$I,6,FALSE)=TRUE),0,VLOOKUP($F39,'Current MS'!$C:$I,6,FALSE))</f>
        <v>0</v>
      </c>
      <c r="AB39" s="339">
        <f t="shared" ref="AB39" si="144">+Z39-AA39</f>
        <v>0</v>
      </c>
      <c r="AC39" s="338">
        <f t="shared" ref="AC39" si="145">SUM(K39,R39,Z39)</f>
        <v>0</v>
      </c>
      <c r="AD39" s="293">
        <f t="shared" ref="AD39" si="146">SUM(L39,S39,AA39)</f>
        <v>0</v>
      </c>
      <c r="AE39" s="310">
        <f t="shared" ref="AE39" si="147">+AC39-AD39</f>
        <v>0</v>
      </c>
      <c r="AF39" s="1698"/>
      <c r="AG39" s="365"/>
      <c r="AH39" s="87"/>
      <c r="AI39" s="66"/>
      <c r="AJ39" s="66"/>
      <c r="AK39" s="87"/>
      <c r="AL39" s="66"/>
      <c r="AM39" s="66"/>
      <c r="AN39" s="598"/>
      <c r="AO39" s="598"/>
      <c r="AP39" s="87" t="s">
        <v>313</v>
      </c>
      <c r="AQ39" s="56">
        <v>6</v>
      </c>
      <c r="AR39" s="56">
        <v>3</v>
      </c>
      <c r="AS39" s="575" t="s">
        <v>406</v>
      </c>
      <c r="AT39" s="1942">
        <f t="shared" si="29"/>
        <v>0</v>
      </c>
      <c r="AU39" s="56" t="str">
        <f>VLOOKUP(F39,Category!D:F,3,0)</f>
        <v>Mass</v>
      </c>
      <c r="AV39" s="56" t="s">
        <v>195</v>
      </c>
    </row>
    <row r="40" spans="1:48" s="56" customFormat="1" ht="19.5" hidden="1" customHeight="1">
      <c r="A40" s="62"/>
      <c r="B40" s="395" t="s">
        <v>313</v>
      </c>
      <c r="C40" s="614">
        <v>8000</v>
      </c>
      <c r="D40" s="364" t="s">
        <v>200</v>
      </c>
      <c r="E40" s="364" t="s">
        <v>247</v>
      </c>
      <c r="F40" s="645" t="s">
        <v>389</v>
      </c>
      <c r="G40" s="885">
        <f>'Wuxi Summary'!G56+'Korat Summary'!G56</f>
        <v>0</v>
      </c>
      <c r="H40" s="293">
        <f>'Wuxi Summary'!H56+'Korat Summary'!H56</f>
        <v>0</v>
      </c>
      <c r="I40" s="293">
        <f>'Wuxi Summary'!I56+'Korat Summary'!I56</f>
        <v>0</v>
      </c>
      <c r="J40" s="293">
        <f>'Wuxi Summary'!J56+'Korat Summary'!J56</f>
        <v>0</v>
      </c>
      <c r="K40" s="824">
        <f t="shared" si="111"/>
        <v>0</v>
      </c>
      <c r="L40" s="367">
        <f>IF(ISERROR(VLOOKUP($F40,'Current MS'!$C:$I,4,FALSE)=TRUE),0,VLOOKUP($F40,'Current MS'!$C:$I,4,FALSE))</f>
        <v>0</v>
      </c>
      <c r="M40" s="293">
        <f t="shared" si="112"/>
        <v>0</v>
      </c>
      <c r="N40" s="824">
        <f>'Wuxi Summary'!N56+'Korat Summary'!N56</f>
        <v>0</v>
      </c>
      <c r="O40" s="293">
        <f>'Wuxi Summary'!O56+'Korat Summary'!O56</f>
        <v>0</v>
      </c>
      <c r="P40" s="293">
        <f>'Wuxi Summary'!P56+'Korat Summary'!P56</f>
        <v>0</v>
      </c>
      <c r="Q40" s="293">
        <f>'Wuxi Summary'!Q56+'Korat Summary'!Q56</f>
        <v>0</v>
      </c>
      <c r="R40" s="824">
        <f t="shared" si="113"/>
        <v>0</v>
      </c>
      <c r="S40" s="293">
        <f>IF(ISERROR(VLOOKUP($F40,'Current MS'!$C:$I,5,FALSE)=TRUE),0,VLOOKUP($F40,'Current MS'!$C:$I,5,FALSE))</f>
        <v>0</v>
      </c>
      <c r="T40" s="293">
        <f t="shared" si="114"/>
        <v>0</v>
      </c>
      <c r="U40" s="338">
        <f>'Wuxi Summary'!U56+'Korat Summary'!U56</f>
        <v>0</v>
      </c>
      <c r="V40" s="293">
        <f>'Wuxi Summary'!V56+'Korat Summary'!V56</f>
        <v>0</v>
      </c>
      <c r="W40" s="293">
        <f>'Wuxi Summary'!W56+'Korat Summary'!W56</f>
        <v>0</v>
      </c>
      <c r="X40" s="293">
        <f>'Wuxi Summary'!X56+'Korat Summary'!X56</f>
        <v>0</v>
      </c>
      <c r="Y40" s="293">
        <f>'Wuxi Summary'!Y56+'Korat Summary'!Y56</f>
        <v>0</v>
      </c>
      <c r="Z40" s="338">
        <f t="shared" si="115"/>
        <v>0</v>
      </c>
      <c r="AA40" s="293">
        <f>IF(ISERROR(VLOOKUP($F40,'Current MS'!$C:$I,6,FALSE)=TRUE),0,VLOOKUP($F40,'Current MS'!$C:$I,6,FALSE))</f>
        <v>0</v>
      </c>
      <c r="AB40" s="339">
        <f t="shared" si="116"/>
        <v>0</v>
      </c>
      <c r="AC40" s="338">
        <f t="shared" si="117"/>
        <v>0</v>
      </c>
      <c r="AD40" s="293">
        <f t="shared" si="118"/>
        <v>0</v>
      </c>
      <c r="AE40" s="310">
        <f t="shared" si="119"/>
        <v>0</v>
      </c>
      <c r="AF40" s="1698"/>
      <c r="AG40" s="365"/>
      <c r="AH40" s="87"/>
      <c r="AI40" s="66"/>
      <c r="AJ40" s="66"/>
      <c r="AK40" s="87"/>
      <c r="AL40" s="66"/>
      <c r="AM40" s="66"/>
      <c r="AN40" s="598"/>
      <c r="AO40" s="598"/>
      <c r="AP40" s="87" t="s">
        <v>313</v>
      </c>
      <c r="AQ40" s="56">
        <v>8</v>
      </c>
      <c r="AR40" s="56">
        <v>4</v>
      </c>
      <c r="AS40" s="575" t="s">
        <v>406</v>
      </c>
      <c r="AT40" s="1942">
        <f t="shared" si="29"/>
        <v>0</v>
      </c>
      <c r="AU40" s="56" t="str">
        <f>VLOOKUP(F40,Category!D:F,3,0)</f>
        <v>Legacy</v>
      </c>
      <c r="AV40" s="56" t="s">
        <v>195</v>
      </c>
    </row>
    <row r="41" spans="1:48" s="56" customFormat="1" ht="19.5" hidden="1" customHeight="1">
      <c r="A41" s="62"/>
      <c r="B41" s="395" t="s">
        <v>313</v>
      </c>
      <c r="C41" s="614">
        <v>8000</v>
      </c>
      <c r="D41" s="364" t="s">
        <v>200</v>
      </c>
      <c r="E41" s="364" t="s">
        <v>652</v>
      </c>
      <c r="F41" s="645" t="s">
        <v>653</v>
      </c>
      <c r="G41" s="885">
        <f>'Wuxi Summary'!G57+'Korat Summary'!G57</f>
        <v>0</v>
      </c>
      <c r="H41" s="293">
        <f>'Wuxi Summary'!H57+'Korat Summary'!H57</f>
        <v>0</v>
      </c>
      <c r="I41" s="293">
        <f>'Wuxi Summary'!I57+'Korat Summary'!I57</f>
        <v>0</v>
      </c>
      <c r="J41" s="293">
        <f>'Wuxi Summary'!J57+'Korat Summary'!J57</f>
        <v>0</v>
      </c>
      <c r="K41" s="824">
        <f t="shared" ref="K41" si="148">SUM(G41:J41)</f>
        <v>0</v>
      </c>
      <c r="L41" s="367">
        <f>IF(ISERROR(VLOOKUP($F41,'Current MS'!$C:$I,4,FALSE)=TRUE),0,VLOOKUP($F41,'Current MS'!$C:$I,4,FALSE))</f>
        <v>0</v>
      </c>
      <c r="M41" s="293">
        <f t="shared" ref="M41" si="149">+K41-L41</f>
        <v>0</v>
      </c>
      <c r="N41" s="824">
        <f>'Wuxi Summary'!N57+'Korat Summary'!N57</f>
        <v>0</v>
      </c>
      <c r="O41" s="293">
        <f>'Wuxi Summary'!O57+'Korat Summary'!O57</f>
        <v>0</v>
      </c>
      <c r="P41" s="293">
        <f>'Wuxi Summary'!P57+'Korat Summary'!P57</f>
        <v>0</v>
      </c>
      <c r="Q41" s="293">
        <f>'Wuxi Summary'!Q57+'Korat Summary'!Q57</f>
        <v>0</v>
      </c>
      <c r="R41" s="824">
        <f t="shared" ref="R41" si="150">SUM(N41:Q41)</f>
        <v>0</v>
      </c>
      <c r="S41" s="293">
        <f>IF(ISERROR(VLOOKUP($F41,'Current MS'!$C:$I,5,FALSE)=TRUE),0,VLOOKUP($F41,'Current MS'!$C:$I,5,FALSE))</f>
        <v>0</v>
      </c>
      <c r="T41" s="293">
        <f t="shared" ref="T41" si="151">+R41-S41</f>
        <v>0</v>
      </c>
      <c r="U41" s="338">
        <f>'Wuxi Summary'!U57+'Korat Summary'!U57</f>
        <v>0</v>
      </c>
      <c r="V41" s="293">
        <f>'Wuxi Summary'!V57+'Korat Summary'!V57</f>
        <v>0</v>
      </c>
      <c r="W41" s="293">
        <f>'Wuxi Summary'!W57+'Korat Summary'!W57</f>
        <v>0</v>
      </c>
      <c r="X41" s="293">
        <f>'Wuxi Summary'!X57+'Korat Summary'!X57</f>
        <v>0</v>
      </c>
      <c r="Y41" s="293">
        <f>'Wuxi Summary'!Y57+'Korat Summary'!Y57</f>
        <v>0</v>
      </c>
      <c r="Z41" s="338">
        <f t="shared" ref="Z41" si="152">SUM(U41:Y41)</f>
        <v>0</v>
      </c>
      <c r="AA41" s="293">
        <f>IF(ISERROR(VLOOKUP($F41,'Current MS'!$C:$I,6,FALSE)=TRUE),0,VLOOKUP($F41,'Current MS'!$C:$I,6,FALSE))</f>
        <v>0</v>
      </c>
      <c r="AB41" s="339">
        <f t="shared" ref="AB41" si="153">+Z41-AA41</f>
        <v>0</v>
      </c>
      <c r="AC41" s="338">
        <f t="shared" ref="AC41" si="154">SUM(K41,R41,Z41)</f>
        <v>0</v>
      </c>
      <c r="AD41" s="293">
        <f t="shared" ref="AD41" si="155">SUM(L41,S41,AA41)</f>
        <v>0</v>
      </c>
      <c r="AE41" s="310">
        <f t="shared" ref="AE41" si="156">+AC41-AD41</f>
        <v>0</v>
      </c>
      <c r="AF41" s="1698"/>
      <c r="AG41" s="365"/>
      <c r="AH41" s="87"/>
      <c r="AI41" s="66"/>
      <c r="AJ41" s="66"/>
      <c r="AK41" s="87"/>
      <c r="AL41" s="66"/>
      <c r="AM41" s="66"/>
      <c r="AN41" s="598"/>
      <c r="AO41" s="598"/>
      <c r="AP41" s="87" t="s">
        <v>313</v>
      </c>
      <c r="AQ41" s="56">
        <v>8</v>
      </c>
      <c r="AR41" s="56">
        <v>4</v>
      </c>
      <c r="AS41" s="575" t="s">
        <v>406</v>
      </c>
      <c r="AT41" s="1942">
        <f t="shared" ref="AT41:AT43" si="157">C41*AC41/10^9</f>
        <v>0</v>
      </c>
      <c r="AU41" s="56" t="e">
        <f>VLOOKUP(F41,Category!D:F,3,0)</f>
        <v>#N/A</v>
      </c>
      <c r="AV41" s="56" t="s">
        <v>195</v>
      </c>
    </row>
    <row r="42" spans="1:48" s="56" customFormat="1" ht="19.5" hidden="1" customHeight="1">
      <c r="A42" s="62"/>
      <c r="B42" s="395" t="s">
        <v>313</v>
      </c>
      <c r="C42" s="614">
        <v>8000</v>
      </c>
      <c r="D42" s="364" t="s">
        <v>200</v>
      </c>
      <c r="E42" s="364" t="s">
        <v>466</v>
      </c>
      <c r="F42" s="645" t="s">
        <v>465</v>
      </c>
      <c r="G42" s="885">
        <f>'Wuxi Summary'!G58+'Korat Summary'!G58</f>
        <v>0</v>
      </c>
      <c r="H42" s="293">
        <f>'Wuxi Summary'!H58+'Korat Summary'!H58</f>
        <v>0</v>
      </c>
      <c r="I42" s="293">
        <f>'Wuxi Summary'!I58+'Korat Summary'!I58</f>
        <v>0</v>
      </c>
      <c r="J42" s="293">
        <f>'Wuxi Summary'!J58+'Korat Summary'!J58</f>
        <v>0</v>
      </c>
      <c r="K42" s="824">
        <f t="shared" si="21"/>
        <v>0</v>
      </c>
      <c r="L42" s="367">
        <f>IF(ISERROR(VLOOKUP($F42,'Current MS'!$C:$I,4,FALSE)=TRUE),0,VLOOKUP($F42,'Current MS'!$C:$I,4,FALSE))</f>
        <v>0</v>
      </c>
      <c r="M42" s="293">
        <f t="shared" si="22"/>
        <v>0</v>
      </c>
      <c r="N42" s="824">
        <f>'Wuxi Summary'!N58+'Korat Summary'!N58</f>
        <v>0</v>
      </c>
      <c r="O42" s="293">
        <f>'Wuxi Summary'!O58+'Korat Summary'!O58</f>
        <v>0</v>
      </c>
      <c r="P42" s="293">
        <f>'Wuxi Summary'!P58+'Korat Summary'!P58</f>
        <v>0</v>
      </c>
      <c r="Q42" s="293">
        <f>'Wuxi Summary'!Q58+'Korat Summary'!Q58</f>
        <v>0</v>
      </c>
      <c r="R42" s="824">
        <f t="shared" si="23"/>
        <v>0</v>
      </c>
      <c r="S42" s="293">
        <f>IF(ISERROR(VLOOKUP($F42,'Current MS'!$C:$I,5,FALSE)=TRUE),0,VLOOKUP($F42,'Current MS'!$C:$I,5,FALSE))</f>
        <v>0</v>
      </c>
      <c r="T42" s="293">
        <f t="shared" si="24"/>
        <v>0</v>
      </c>
      <c r="U42" s="338">
        <f>'Wuxi Summary'!U58+'Korat Summary'!U58</f>
        <v>0</v>
      </c>
      <c r="V42" s="293">
        <f>'Wuxi Summary'!V58+'Korat Summary'!V58</f>
        <v>0</v>
      </c>
      <c r="W42" s="293">
        <f>'Wuxi Summary'!W58+'Korat Summary'!W58</f>
        <v>0</v>
      </c>
      <c r="X42" s="293">
        <f>'Wuxi Summary'!X58+'Korat Summary'!X58</f>
        <v>0</v>
      </c>
      <c r="Y42" s="293">
        <f>'Wuxi Summary'!Y58+'Korat Summary'!Y58</f>
        <v>0</v>
      </c>
      <c r="Z42" s="338">
        <f t="shared" si="25"/>
        <v>0</v>
      </c>
      <c r="AA42" s="293">
        <f>IF(ISERROR(VLOOKUP($F42,'Current MS'!$C:$I,6,FALSE)=TRUE),0,VLOOKUP($F42,'Current MS'!$C:$I,6,FALSE))</f>
        <v>0</v>
      </c>
      <c r="AB42" s="339">
        <f t="shared" si="26"/>
        <v>0</v>
      </c>
      <c r="AC42" s="338">
        <f t="shared" ref="AC42:AC43" si="158">SUM(K42,R42,Z42)</f>
        <v>0</v>
      </c>
      <c r="AD42" s="293">
        <f t="shared" ref="AD42:AD43" si="159">SUM(L42,S42,AA42)</f>
        <v>0</v>
      </c>
      <c r="AE42" s="310">
        <f t="shared" si="28"/>
        <v>0</v>
      </c>
      <c r="AF42" s="1698"/>
      <c r="AG42" s="365"/>
      <c r="AH42" s="87"/>
      <c r="AI42" s="66"/>
      <c r="AJ42" s="66"/>
      <c r="AK42" s="87"/>
      <c r="AL42" s="66"/>
      <c r="AM42" s="66"/>
      <c r="AN42" s="598"/>
      <c r="AO42" s="598"/>
      <c r="AP42" s="87" t="s">
        <v>313</v>
      </c>
      <c r="AQ42" s="56">
        <v>8</v>
      </c>
      <c r="AR42" s="56">
        <v>4</v>
      </c>
      <c r="AS42" s="575" t="s">
        <v>406</v>
      </c>
      <c r="AT42" s="1942">
        <f t="shared" si="157"/>
        <v>0</v>
      </c>
      <c r="AU42" s="56" t="str">
        <f>VLOOKUP(F42,Category!D:F,3,0)</f>
        <v>Legacy</v>
      </c>
      <c r="AV42" s="56" t="s">
        <v>195</v>
      </c>
    </row>
    <row r="43" spans="1:48" s="56" customFormat="1" ht="19.5" hidden="1" customHeight="1">
      <c r="A43" s="62"/>
      <c r="B43" s="395" t="s">
        <v>313</v>
      </c>
      <c r="C43" s="614">
        <v>8000</v>
      </c>
      <c r="D43" s="364" t="s">
        <v>200</v>
      </c>
      <c r="E43" s="364" t="s">
        <v>270</v>
      </c>
      <c r="F43" s="645" t="s">
        <v>328</v>
      </c>
      <c r="G43" s="885">
        <f>'Wuxi Summary'!G59+'Korat Summary'!G59</f>
        <v>0</v>
      </c>
      <c r="H43" s="293">
        <f>'Wuxi Summary'!H59+'Korat Summary'!H59</f>
        <v>0</v>
      </c>
      <c r="I43" s="293">
        <f>'Wuxi Summary'!I59+'Korat Summary'!I59</f>
        <v>0</v>
      </c>
      <c r="J43" s="293">
        <f>'Wuxi Summary'!J59+'Korat Summary'!J59</f>
        <v>0</v>
      </c>
      <c r="K43" s="824">
        <f t="shared" si="21"/>
        <v>0</v>
      </c>
      <c r="L43" s="367">
        <f>IF(ISERROR(VLOOKUP($F43,'Current MS'!$C:$I,4,FALSE)=TRUE),0,VLOOKUP($F43,'Current MS'!$C:$I,4,FALSE))</f>
        <v>0</v>
      </c>
      <c r="M43" s="293">
        <f t="shared" si="22"/>
        <v>0</v>
      </c>
      <c r="N43" s="824">
        <f>'Wuxi Summary'!N59+'Korat Summary'!N59</f>
        <v>0</v>
      </c>
      <c r="O43" s="293">
        <f>'Wuxi Summary'!O59+'Korat Summary'!O59</f>
        <v>0</v>
      </c>
      <c r="P43" s="293">
        <f>'Wuxi Summary'!P59+'Korat Summary'!P59</f>
        <v>0</v>
      </c>
      <c r="Q43" s="293">
        <f>'Wuxi Summary'!Q59+'Korat Summary'!Q59</f>
        <v>0</v>
      </c>
      <c r="R43" s="824">
        <f t="shared" si="23"/>
        <v>0</v>
      </c>
      <c r="S43" s="293">
        <f>IF(ISERROR(VLOOKUP($F43,'Current MS'!$C:$I,5,FALSE)=TRUE),0,VLOOKUP($F43,'Current MS'!$C:$I,5,FALSE))</f>
        <v>0</v>
      </c>
      <c r="T43" s="293">
        <f t="shared" si="24"/>
        <v>0</v>
      </c>
      <c r="U43" s="338">
        <f>'Wuxi Summary'!U59+'Korat Summary'!U59</f>
        <v>0</v>
      </c>
      <c r="V43" s="293">
        <f>'Wuxi Summary'!V59+'Korat Summary'!V59</f>
        <v>0</v>
      </c>
      <c r="W43" s="293">
        <f>'Wuxi Summary'!W59+'Korat Summary'!W59</f>
        <v>0</v>
      </c>
      <c r="X43" s="293">
        <f>'Wuxi Summary'!X59+'Korat Summary'!X59</f>
        <v>0</v>
      </c>
      <c r="Y43" s="293">
        <f>'Wuxi Summary'!Y59+'Korat Summary'!Y59</f>
        <v>0</v>
      </c>
      <c r="Z43" s="338">
        <f t="shared" si="25"/>
        <v>0</v>
      </c>
      <c r="AA43" s="293">
        <f>IF(ISERROR(VLOOKUP($F43,'Current MS'!$C:$I,6,FALSE)=TRUE),0,VLOOKUP($F43,'Current MS'!$C:$I,6,FALSE))</f>
        <v>0</v>
      </c>
      <c r="AB43" s="339">
        <f t="shared" si="26"/>
        <v>0</v>
      </c>
      <c r="AC43" s="338">
        <f t="shared" si="158"/>
        <v>0</v>
      </c>
      <c r="AD43" s="293">
        <f t="shared" si="159"/>
        <v>0</v>
      </c>
      <c r="AE43" s="310">
        <f t="shared" si="28"/>
        <v>0</v>
      </c>
      <c r="AF43" s="1698"/>
      <c r="AG43" s="365"/>
      <c r="AH43" s="87"/>
      <c r="AI43" s="66"/>
      <c r="AJ43" s="66"/>
      <c r="AK43" s="87"/>
      <c r="AL43" s="66"/>
      <c r="AM43" s="66"/>
      <c r="AN43" s="598"/>
      <c r="AO43" s="598"/>
      <c r="AP43" s="87" t="s">
        <v>313</v>
      </c>
      <c r="AQ43" s="56">
        <v>8</v>
      </c>
      <c r="AR43" s="56">
        <v>4</v>
      </c>
      <c r="AS43" s="575" t="s">
        <v>406</v>
      </c>
      <c r="AT43" s="1942">
        <f t="shared" si="157"/>
        <v>0</v>
      </c>
      <c r="AU43" s="56" t="e">
        <f>VLOOKUP(F43,Category!D:F,3,0)</f>
        <v>#N/A</v>
      </c>
      <c r="AV43" s="56" t="s">
        <v>195</v>
      </c>
    </row>
    <row r="44" spans="1:48" s="56" customFormat="1" ht="25.5" hidden="1" customHeight="1">
      <c r="A44" s="62"/>
      <c r="B44" s="324" t="s">
        <v>314</v>
      </c>
      <c r="C44" s="613"/>
      <c r="D44" s="317"/>
      <c r="E44" s="317"/>
      <c r="F44" s="315" t="s">
        <v>30</v>
      </c>
      <c r="G44" s="886">
        <f t="shared" ref="G44:AE44" si="160">SUM(G22:G43)</f>
        <v>0</v>
      </c>
      <c r="H44" s="319">
        <f t="shared" si="160"/>
        <v>0</v>
      </c>
      <c r="I44" s="319">
        <f t="shared" si="160"/>
        <v>0</v>
      </c>
      <c r="J44" s="319">
        <f t="shared" si="160"/>
        <v>0</v>
      </c>
      <c r="K44" s="827">
        <f t="shared" si="160"/>
        <v>0</v>
      </c>
      <c r="L44" s="319">
        <f t="shared" si="160"/>
        <v>0</v>
      </c>
      <c r="M44" s="319">
        <f t="shared" si="160"/>
        <v>0</v>
      </c>
      <c r="N44" s="827">
        <f t="shared" si="160"/>
        <v>0</v>
      </c>
      <c r="O44" s="319">
        <f t="shared" si="160"/>
        <v>0</v>
      </c>
      <c r="P44" s="319">
        <f t="shared" si="160"/>
        <v>0</v>
      </c>
      <c r="Q44" s="319">
        <f t="shared" si="160"/>
        <v>0</v>
      </c>
      <c r="R44" s="827">
        <f t="shared" si="160"/>
        <v>0</v>
      </c>
      <c r="S44" s="319">
        <f t="shared" si="160"/>
        <v>0</v>
      </c>
      <c r="T44" s="319">
        <f t="shared" si="160"/>
        <v>0</v>
      </c>
      <c r="U44" s="344">
        <f t="shared" si="160"/>
        <v>0</v>
      </c>
      <c r="V44" s="319">
        <f t="shared" si="160"/>
        <v>0</v>
      </c>
      <c r="W44" s="319">
        <f t="shared" si="160"/>
        <v>0</v>
      </c>
      <c r="X44" s="319">
        <f t="shared" si="160"/>
        <v>0</v>
      </c>
      <c r="Y44" s="345">
        <f t="shared" si="160"/>
        <v>0</v>
      </c>
      <c r="Z44" s="344">
        <f t="shared" si="160"/>
        <v>0</v>
      </c>
      <c r="AA44" s="319">
        <f t="shared" si="160"/>
        <v>0</v>
      </c>
      <c r="AB44" s="345">
        <f t="shared" si="160"/>
        <v>0</v>
      </c>
      <c r="AC44" s="344">
        <f t="shared" si="160"/>
        <v>0</v>
      </c>
      <c r="AD44" s="319">
        <f t="shared" si="160"/>
        <v>0</v>
      </c>
      <c r="AE44" s="325">
        <f t="shared" si="160"/>
        <v>0</v>
      </c>
      <c r="AF44" s="1689"/>
      <c r="AG44" s="365"/>
      <c r="AH44" s="87"/>
      <c r="AI44" s="66"/>
      <c r="AJ44" s="66"/>
      <c r="AK44" s="87"/>
      <c r="AL44" s="66"/>
      <c r="AM44" s="66"/>
      <c r="AN44" s="598"/>
      <c r="AO44" s="598"/>
      <c r="AP44" s="87"/>
      <c r="AS44" s="575"/>
      <c r="AT44" s="1942"/>
    </row>
    <row r="45" spans="1:48" s="66" customFormat="1" ht="19.5" hidden="1" customHeight="1">
      <c r="A45" s="86"/>
      <c r="B45" s="395" t="s">
        <v>195</v>
      </c>
      <c r="C45" s="614">
        <v>1000</v>
      </c>
      <c r="D45" s="390" t="s">
        <v>200</v>
      </c>
      <c r="E45" s="390" t="s">
        <v>268</v>
      </c>
      <c r="F45" s="65" t="s">
        <v>269</v>
      </c>
      <c r="G45" s="885">
        <f>'Wuxi Summary'!G81+'Korat Summary'!G81</f>
        <v>0</v>
      </c>
      <c r="H45" s="293">
        <f>'Wuxi Summary'!H81+'Korat Summary'!H81</f>
        <v>0</v>
      </c>
      <c r="I45" s="293">
        <f>'Wuxi Summary'!I81+'Korat Summary'!I81</f>
        <v>0</v>
      </c>
      <c r="J45" s="293">
        <f>'Wuxi Summary'!J81+'Korat Summary'!J81</f>
        <v>0</v>
      </c>
      <c r="K45" s="824">
        <f>SUM(G45:J45)</f>
        <v>0</v>
      </c>
      <c r="L45" s="367">
        <f>IF(ISERROR(VLOOKUP($F45,'Current MS'!$C:$I,4,FALSE)=TRUE),0,VLOOKUP($F45,'Current MS'!$C:$I,4,FALSE))</f>
        <v>0</v>
      </c>
      <c r="M45" s="293">
        <f>+K45-L45</f>
        <v>0</v>
      </c>
      <c r="N45" s="824">
        <f>'Wuxi Summary'!N81+'Korat Summary'!N81</f>
        <v>0</v>
      </c>
      <c r="O45" s="293">
        <f>'Wuxi Summary'!O81+'Korat Summary'!O81</f>
        <v>0</v>
      </c>
      <c r="P45" s="293">
        <f>'Wuxi Summary'!P81+'Korat Summary'!P81</f>
        <v>0</v>
      </c>
      <c r="Q45" s="293">
        <f>'Wuxi Summary'!Q81+'Korat Summary'!Q81</f>
        <v>0</v>
      </c>
      <c r="R45" s="824">
        <f>SUM(N45:Q45)</f>
        <v>0</v>
      </c>
      <c r="S45" s="293">
        <f>IF(ISERROR(VLOOKUP($F45,'Current MS'!$C:$I,5,FALSE)=TRUE),0,VLOOKUP($F45,'Current MS'!$C:$I,5,FALSE))</f>
        <v>0</v>
      </c>
      <c r="T45" s="293">
        <f>+R45-S45</f>
        <v>0</v>
      </c>
      <c r="U45" s="338">
        <f>'Wuxi Summary'!U81+'Korat Summary'!U81</f>
        <v>0</v>
      </c>
      <c r="V45" s="293">
        <f>'Wuxi Summary'!V81+'Korat Summary'!V81</f>
        <v>0</v>
      </c>
      <c r="W45" s="293">
        <f>'Wuxi Summary'!W81+'Korat Summary'!W81</f>
        <v>0</v>
      </c>
      <c r="X45" s="293">
        <f>'Wuxi Summary'!X81+'Korat Summary'!X81</f>
        <v>0</v>
      </c>
      <c r="Y45" s="293">
        <f>'Wuxi Summary'!Y81+'Korat Summary'!Y81</f>
        <v>0</v>
      </c>
      <c r="Z45" s="338">
        <f>SUM(U45:Y45)</f>
        <v>0</v>
      </c>
      <c r="AA45" s="293">
        <f>IF(ISERROR(VLOOKUP($F45,'Current MS'!$C:$I,6,FALSE)=TRUE),0,VLOOKUP($F45,'Current MS'!$C:$I,6,FALSE))</f>
        <v>0</v>
      </c>
      <c r="AB45" s="339">
        <f>+Z45-AA45</f>
        <v>0</v>
      </c>
      <c r="AC45" s="338">
        <f t="shared" ref="AC45:AD46" si="161">SUM(K45,R45,Z45)</f>
        <v>0</v>
      </c>
      <c r="AD45" s="293">
        <f t="shared" si="161"/>
        <v>0</v>
      </c>
      <c r="AE45" s="310">
        <f>+AC45-AD45</f>
        <v>0</v>
      </c>
      <c r="AF45" s="1698"/>
      <c r="AG45" s="365"/>
      <c r="AH45" s="87"/>
      <c r="AK45" s="87"/>
      <c r="AN45" s="598"/>
      <c r="AO45" s="598"/>
      <c r="AP45" s="87" t="s">
        <v>195</v>
      </c>
      <c r="AQ45" s="56">
        <v>2</v>
      </c>
      <c r="AR45" s="56">
        <v>1</v>
      </c>
      <c r="AS45" s="575" t="s">
        <v>406</v>
      </c>
      <c r="AT45" s="1944">
        <f t="shared" ref="AT45:AT64" si="162">C45*AC45/10^9</f>
        <v>0</v>
      </c>
      <c r="AU45" s="66" t="str">
        <f>VLOOKUP(F45,Category!D:F,3,0)</f>
        <v>Mass</v>
      </c>
      <c r="AV45" s="66" t="s">
        <v>195</v>
      </c>
    </row>
    <row r="46" spans="1:48" s="56" customFormat="1" ht="19.399999999999999" hidden="1" customHeight="1">
      <c r="A46" s="62"/>
      <c r="B46" s="395" t="s">
        <v>195</v>
      </c>
      <c r="C46" s="614">
        <v>2000</v>
      </c>
      <c r="D46" s="364" t="s">
        <v>200</v>
      </c>
      <c r="E46" s="364" t="s">
        <v>243</v>
      </c>
      <c r="F46" s="65" t="s">
        <v>244</v>
      </c>
      <c r="G46" s="885">
        <f>'Wuxi Summary'!G82+'Korat Summary'!G82</f>
        <v>0</v>
      </c>
      <c r="H46" s="293">
        <f>'Wuxi Summary'!H82+'Korat Summary'!H82</f>
        <v>0</v>
      </c>
      <c r="I46" s="293">
        <f>'Wuxi Summary'!I82+'Korat Summary'!I82</f>
        <v>0</v>
      </c>
      <c r="J46" s="293">
        <f>'Wuxi Summary'!J82+'Korat Summary'!J82</f>
        <v>0</v>
      </c>
      <c r="K46" s="824">
        <f>SUM(G46:J46)</f>
        <v>0</v>
      </c>
      <c r="L46" s="367">
        <f>IF(ISERROR(VLOOKUP($F46,'Current MS'!$C:$I,4,FALSE)=TRUE),0,VLOOKUP($F46,'Current MS'!$C:$I,4,FALSE))</f>
        <v>0</v>
      </c>
      <c r="M46" s="293">
        <f>+K46-L46</f>
        <v>0</v>
      </c>
      <c r="N46" s="824">
        <f>'Wuxi Summary'!N82+'Korat Summary'!N82</f>
        <v>0</v>
      </c>
      <c r="O46" s="293">
        <f>'Wuxi Summary'!O82+'Korat Summary'!O82</f>
        <v>0</v>
      </c>
      <c r="P46" s="293">
        <f>'Wuxi Summary'!P82+'Korat Summary'!P82</f>
        <v>0</v>
      </c>
      <c r="Q46" s="293">
        <f>'Wuxi Summary'!Q82+'Korat Summary'!Q82</f>
        <v>0</v>
      </c>
      <c r="R46" s="824">
        <f>SUM(N46:Q46)</f>
        <v>0</v>
      </c>
      <c r="S46" s="293">
        <f>IF(ISERROR(VLOOKUP($F46,'Current MS'!$C:$I,5,FALSE)=TRUE),0,VLOOKUP($F46,'Current MS'!$C:$I,5,FALSE))</f>
        <v>0</v>
      </c>
      <c r="T46" s="293">
        <f>+R46-S46</f>
        <v>0</v>
      </c>
      <c r="U46" s="338">
        <f>'Wuxi Summary'!U82+'Korat Summary'!U82</f>
        <v>0</v>
      </c>
      <c r="V46" s="293">
        <f>'Wuxi Summary'!V82+'Korat Summary'!V82</f>
        <v>0</v>
      </c>
      <c r="W46" s="293">
        <f>'Wuxi Summary'!W82+'Korat Summary'!W82</f>
        <v>0</v>
      </c>
      <c r="X46" s="293">
        <f>'Wuxi Summary'!X82+'Korat Summary'!X82</f>
        <v>0</v>
      </c>
      <c r="Y46" s="293">
        <f>'Wuxi Summary'!Y82+'Korat Summary'!Y82</f>
        <v>0</v>
      </c>
      <c r="Z46" s="338">
        <f>SUM(U46:Y46)</f>
        <v>0</v>
      </c>
      <c r="AA46" s="293">
        <f>IF(ISERROR(VLOOKUP($F46,'Current MS'!$C:$I,6,FALSE)=TRUE),0,VLOOKUP($F46,'Current MS'!$C:$I,6,FALSE))</f>
        <v>0</v>
      </c>
      <c r="AB46" s="339">
        <f>+Z46-AA46</f>
        <v>0</v>
      </c>
      <c r="AC46" s="338">
        <f t="shared" si="161"/>
        <v>0</v>
      </c>
      <c r="AD46" s="293">
        <f t="shared" si="161"/>
        <v>0</v>
      </c>
      <c r="AE46" s="310">
        <f>+AC46-AD46</f>
        <v>0</v>
      </c>
      <c r="AF46" s="1698"/>
      <c r="AG46" s="365"/>
      <c r="AH46" s="87"/>
      <c r="AI46" s="66"/>
      <c r="AJ46" s="66"/>
      <c r="AK46" s="87"/>
      <c r="AL46" s="66"/>
      <c r="AM46" s="66"/>
      <c r="AN46" s="598"/>
      <c r="AO46" s="598"/>
      <c r="AP46" s="87" t="s">
        <v>195</v>
      </c>
      <c r="AQ46" s="56">
        <v>2</v>
      </c>
      <c r="AR46" s="56">
        <v>1</v>
      </c>
      <c r="AS46" s="575" t="s">
        <v>406</v>
      </c>
      <c r="AT46" s="1942">
        <f t="shared" si="162"/>
        <v>0</v>
      </c>
      <c r="AU46" s="56" t="str">
        <f>VLOOKUP(F46,Category!D:F,3,0)</f>
        <v>Legacy</v>
      </c>
      <c r="AV46" s="56" t="s">
        <v>195</v>
      </c>
    </row>
    <row r="47" spans="1:48" s="56" customFormat="1" ht="19.399999999999999" hidden="1" customHeight="1">
      <c r="A47" s="62"/>
      <c r="B47" s="395" t="s">
        <v>195</v>
      </c>
      <c r="C47" s="614">
        <v>2000</v>
      </c>
      <c r="D47" s="364" t="s">
        <v>200</v>
      </c>
      <c r="E47" s="364" t="s">
        <v>249</v>
      </c>
      <c r="F47" s="65" t="s">
        <v>250</v>
      </c>
      <c r="G47" s="885">
        <f>'Wuxi Summary'!G83+'Korat Summary'!G83</f>
        <v>0</v>
      </c>
      <c r="H47" s="293">
        <f>'Wuxi Summary'!H83+'Korat Summary'!H83</f>
        <v>0</v>
      </c>
      <c r="I47" s="293">
        <f>'Wuxi Summary'!I83+'Korat Summary'!I83</f>
        <v>0</v>
      </c>
      <c r="J47" s="293">
        <f>'Wuxi Summary'!J83+'Korat Summary'!J83</f>
        <v>0</v>
      </c>
      <c r="K47" s="824">
        <f t="shared" ref="K47:K52" si="163">SUM(G47:J47)</f>
        <v>0</v>
      </c>
      <c r="L47" s="367">
        <f>IF(ISERROR(VLOOKUP($F47,'Current MS'!$C:$I,4,FALSE)=TRUE),0,VLOOKUP($F47,'Current MS'!$C:$I,4,FALSE))</f>
        <v>0</v>
      </c>
      <c r="M47" s="293">
        <f t="shared" ref="M47:M52" si="164">+K47-L47</f>
        <v>0</v>
      </c>
      <c r="N47" s="824">
        <f>'Wuxi Summary'!N83+'Korat Summary'!N83</f>
        <v>0</v>
      </c>
      <c r="O47" s="293">
        <f>'Wuxi Summary'!O83+'Korat Summary'!O83</f>
        <v>0</v>
      </c>
      <c r="P47" s="293">
        <f>'Wuxi Summary'!P83+'Korat Summary'!P83</f>
        <v>0</v>
      </c>
      <c r="Q47" s="293">
        <f>'Wuxi Summary'!Q83+'Korat Summary'!Q83</f>
        <v>0</v>
      </c>
      <c r="R47" s="824">
        <f t="shared" ref="R47:R52" si="165">SUM(N47:Q47)</f>
        <v>0</v>
      </c>
      <c r="S47" s="293">
        <f>IF(ISERROR(VLOOKUP($F47,'Current MS'!$C:$I,5,FALSE)=TRUE),0,VLOOKUP($F47,'Current MS'!$C:$I,5,FALSE))</f>
        <v>0</v>
      </c>
      <c r="T47" s="293">
        <f t="shared" ref="T47:T52" si="166">+R47-S47</f>
        <v>0</v>
      </c>
      <c r="U47" s="338">
        <f>'Wuxi Summary'!U83+'Korat Summary'!U83</f>
        <v>0</v>
      </c>
      <c r="V47" s="293">
        <f>'Wuxi Summary'!V83+'Korat Summary'!V83</f>
        <v>0</v>
      </c>
      <c r="W47" s="293">
        <f>'Wuxi Summary'!W83+'Korat Summary'!W83</f>
        <v>0</v>
      </c>
      <c r="X47" s="293">
        <f>'Wuxi Summary'!X83+'Korat Summary'!X83</f>
        <v>0</v>
      </c>
      <c r="Y47" s="293">
        <f>'Wuxi Summary'!Y83+'Korat Summary'!Y83</f>
        <v>0</v>
      </c>
      <c r="Z47" s="338">
        <f t="shared" ref="Z47:Z52" si="167">SUM(U47:Y47)</f>
        <v>0</v>
      </c>
      <c r="AA47" s="293">
        <f>IF(ISERROR(VLOOKUP($F47,'Current MS'!$C:$I,6,FALSE)=TRUE),0,VLOOKUP($F47,'Current MS'!$C:$I,6,FALSE))</f>
        <v>0</v>
      </c>
      <c r="AB47" s="339">
        <f t="shared" ref="AB47:AB52" si="168">+Z47-AA47</f>
        <v>0</v>
      </c>
      <c r="AC47" s="338">
        <f t="shared" ref="AC47:AC52" si="169">SUM(K47,R47,Z47)</f>
        <v>0</v>
      </c>
      <c r="AD47" s="293">
        <f t="shared" ref="AD47:AD52" si="170">SUM(L47,S47,AA47)</f>
        <v>0</v>
      </c>
      <c r="AE47" s="310">
        <f t="shared" ref="AE47:AE52" si="171">+AC47-AD47</f>
        <v>0</v>
      </c>
      <c r="AF47" s="1698"/>
      <c r="AG47" s="365"/>
      <c r="AH47" s="87"/>
      <c r="AI47" s="66"/>
      <c r="AJ47" s="66"/>
      <c r="AK47" s="87"/>
      <c r="AL47" s="66"/>
      <c r="AM47" s="66"/>
      <c r="AN47" s="598"/>
      <c r="AO47" s="598"/>
      <c r="AP47" s="87" t="s">
        <v>195</v>
      </c>
      <c r="AQ47" s="56">
        <v>2</v>
      </c>
      <c r="AR47" s="56">
        <v>1</v>
      </c>
      <c r="AS47" s="575" t="s">
        <v>406</v>
      </c>
      <c r="AT47" s="1942">
        <f t="shared" si="162"/>
        <v>0</v>
      </c>
      <c r="AU47" s="56" t="str">
        <f>VLOOKUP(F47,Category!D:F,3,0)</f>
        <v>Legacy</v>
      </c>
      <c r="AV47" s="56" t="s">
        <v>195</v>
      </c>
    </row>
    <row r="48" spans="1:48" s="56" customFormat="1" ht="19.399999999999999" hidden="1" customHeight="1">
      <c r="A48" s="62"/>
      <c r="B48" s="395" t="s">
        <v>195</v>
      </c>
      <c r="C48" s="614">
        <v>2000</v>
      </c>
      <c r="D48" s="364" t="s">
        <v>200</v>
      </c>
      <c r="E48" s="364" t="s">
        <v>249</v>
      </c>
      <c r="F48" s="65" t="s">
        <v>298</v>
      </c>
      <c r="G48" s="885">
        <f>'Wuxi Summary'!G84+'Korat Summary'!G84</f>
        <v>0</v>
      </c>
      <c r="H48" s="293">
        <f>'Wuxi Summary'!H84+'Korat Summary'!H84</f>
        <v>0</v>
      </c>
      <c r="I48" s="293">
        <f>'Wuxi Summary'!I84+'Korat Summary'!I84</f>
        <v>0</v>
      </c>
      <c r="J48" s="293">
        <f>'Wuxi Summary'!J84+'Korat Summary'!J84</f>
        <v>0</v>
      </c>
      <c r="K48" s="824">
        <f t="shared" si="163"/>
        <v>0</v>
      </c>
      <c r="L48" s="367">
        <f>IF(ISERROR(VLOOKUP($F48,'Current MS'!$C:$I,4,FALSE)=TRUE),0,VLOOKUP($F48,'Current MS'!$C:$I,4,FALSE))</f>
        <v>0</v>
      </c>
      <c r="M48" s="293">
        <f t="shared" si="164"/>
        <v>0</v>
      </c>
      <c r="N48" s="824">
        <f>'Wuxi Summary'!N84+'Korat Summary'!N84</f>
        <v>0</v>
      </c>
      <c r="O48" s="293">
        <f>'Wuxi Summary'!O84+'Korat Summary'!O84</f>
        <v>0</v>
      </c>
      <c r="P48" s="293">
        <f>'Wuxi Summary'!P84+'Korat Summary'!P84</f>
        <v>0</v>
      </c>
      <c r="Q48" s="293">
        <f>'Wuxi Summary'!Q84+'Korat Summary'!Q84</f>
        <v>0</v>
      </c>
      <c r="R48" s="824">
        <f t="shared" si="165"/>
        <v>0</v>
      </c>
      <c r="S48" s="293">
        <f>IF(ISERROR(VLOOKUP($F48,'Current MS'!$C:$I,5,FALSE)=TRUE),0,VLOOKUP($F48,'Current MS'!$C:$I,5,FALSE))</f>
        <v>0</v>
      </c>
      <c r="T48" s="293">
        <f t="shared" si="166"/>
        <v>0</v>
      </c>
      <c r="U48" s="338">
        <f>'Wuxi Summary'!U84+'Korat Summary'!U84</f>
        <v>0</v>
      </c>
      <c r="V48" s="293">
        <f>'Wuxi Summary'!V84+'Korat Summary'!V84</f>
        <v>0</v>
      </c>
      <c r="W48" s="293">
        <f>'Wuxi Summary'!W84+'Korat Summary'!W84</f>
        <v>0</v>
      </c>
      <c r="X48" s="293">
        <f>'Wuxi Summary'!X84+'Korat Summary'!X84</f>
        <v>0</v>
      </c>
      <c r="Y48" s="293">
        <f>'Wuxi Summary'!Y84+'Korat Summary'!Y84</f>
        <v>0</v>
      </c>
      <c r="Z48" s="338">
        <f t="shared" si="167"/>
        <v>0</v>
      </c>
      <c r="AA48" s="293">
        <f>IF(ISERROR(VLOOKUP($F48,'Current MS'!$C:$I,6,FALSE)=TRUE),0,VLOOKUP($F48,'Current MS'!$C:$I,6,FALSE))</f>
        <v>0</v>
      </c>
      <c r="AB48" s="339">
        <f t="shared" si="168"/>
        <v>0</v>
      </c>
      <c r="AC48" s="338">
        <f t="shared" si="169"/>
        <v>0</v>
      </c>
      <c r="AD48" s="293">
        <f t="shared" si="170"/>
        <v>0</v>
      </c>
      <c r="AE48" s="310">
        <f t="shared" si="171"/>
        <v>0</v>
      </c>
      <c r="AF48" s="1698"/>
      <c r="AG48" s="365"/>
      <c r="AH48" s="87"/>
      <c r="AI48" s="66"/>
      <c r="AJ48" s="66"/>
      <c r="AK48" s="87"/>
      <c r="AL48" s="66"/>
      <c r="AM48" s="66"/>
      <c r="AN48" s="598"/>
      <c r="AO48" s="598"/>
      <c r="AP48" s="87" t="s">
        <v>195</v>
      </c>
      <c r="AQ48" s="56">
        <v>3</v>
      </c>
      <c r="AR48" s="56">
        <v>2</v>
      </c>
      <c r="AS48" s="575" t="s">
        <v>406</v>
      </c>
      <c r="AT48" s="1942">
        <f t="shared" si="162"/>
        <v>0</v>
      </c>
      <c r="AU48" s="56" t="e">
        <f>VLOOKUP(F48,Category!D:F,3,0)</f>
        <v>#N/A</v>
      </c>
      <c r="AV48" s="56" t="s">
        <v>195</v>
      </c>
    </row>
    <row r="49" spans="1:48" s="56" customFormat="1" ht="19.399999999999999" hidden="1" customHeight="1">
      <c r="A49" s="62"/>
      <c r="B49" s="395" t="s">
        <v>195</v>
      </c>
      <c r="C49" s="614">
        <v>2000</v>
      </c>
      <c r="D49" s="364" t="s">
        <v>200</v>
      </c>
      <c r="E49" s="364" t="s">
        <v>251</v>
      </c>
      <c r="F49" s="65" t="s">
        <v>252</v>
      </c>
      <c r="G49" s="885">
        <f>'Wuxi Summary'!G85+'Korat Summary'!G85</f>
        <v>0</v>
      </c>
      <c r="H49" s="293">
        <f>'Wuxi Summary'!H85+'Korat Summary'!H85</f>
        <v>0</v>
      </c>
      <c r="I49" s="293">
        <f>'Wuxi Summary'!I85+'Korat Summary'!I85</f>
        <v>0</v>
      </c>
      <c r="J49" s="293">
        <f>'Wuxi Summary'!J85+'Korat Summary'!J85</f>
        <v>0</v>
      </c>
      <c r="K49" s="824">
        <f t="shared" si="163"/>
        <v>0</v>
      </c>
      <c r="L49" s="367">
        <f>IF(ISERROR(VLOOKUP($F49,'Current MS'!$C:$I,4,FALSE)=TRUE),0,VLOOKUP($F49,'Current MS'!$C:$I,4,FALSE))</f>
        <v>0</v>
      </c>
      <c r="M49" s="293">
        <f t="shared" si="164"/>
        <v>0</v>
      </c>
      <c r="N49" s="824">
        <f>'Wuxi Summary'!N85+'Korat Summary'!N85</f>
        <v>0</v>
      </c>
      <c r="O49" s="293">
        <f>'Wuxi Summary'!O85+'Korat Summary'!O85</f>
        <v>0</v>
      </c>
      <c r="P49" s="293">
        <f>'Wuxi Summary'!P85+'Korat Summary'!P85</f>
        <v>0</v>
      </c>
      <c r="Q49" s="293">
        <f>'Wuxi Summary'!Q85+'Korat Summary'!Q85</f>
        <v>0</v>
      </c>
      <c r="R49" s="824">
        <f t="shared" si="165"/>
        <v>0</v>
      </c>
      <c r="S49" s="293">
        <f>IF(ISERROR(VLOOKUP($F49,'Current MS'!$C:$I,5,FALSE)=TRUE),0,VLOOKUP($F49,'Current MS'!$C:$I,5,FALSE))</f>
        <v>0</v>
      </c>
      <c r="T49" s="293">
        <f t="shared" si="166"/>
        <v>0</v>
      </c>
      <c r="U49" s="338">
        <f>'Wuxi Summary'!U85+'Korat Summary'!U85</f>
        <v>0</v>
      </c>
      <c r="V49" s="293">
        <f>'Wuxi Summary'!V85+'Korat Summary'!V85</f>
        <v>0</v>
      </c>
      <c r="W49" s="293">
        <f>'Wuxi Summary'!W85+'Korat Summary'!W85</f>
        <v>0</v>
      </c>
      <c r="X49" s="293">
        <f>'Wuxi Summary'!X85+'Korat Summary'!X85</f>
        <v>0</v>
      </c>
      <c r="Y49" s="293">
        <f>'Wuxi Summary'!Y85+'Korat Summary'!Y85</f>
        <v>0</v>
      </c>
      <c r="Z49" s="338">
        <f t="shared" si="167"/>
        <v>0</v>
      </c>
      <c r="AA49" s="293">
        <f>IF(ISERROR(VLOOKUP($F49,'Current MS'!$C:$I,6,FALSE)=TRUE),0,VLOOKUP($F49,'Current MS'!$C:$I,6,FALSE))</f>
        <v>0</v>
      </c>
      <c r="AB49" s="339">
        <f t="shared" si="168"/>
        <v>0</v>
      </c>
      <c r="AC49" s="338">
        <f t="shared" si="169"/>
        <v>0</v>
      </c>
      <c r="AD49" s="293">
        <f t="shared" si="170"/>
        <v>0</v>
      </c>
      <c r="AE49" s="310">
        <f t="shared" si="171"/>
        <v>0</v>
      </c>
      <c r="AF49" s="1698"/>
      <c r="AG49" s="365"/>
      <c r="AH49" s="87"/>
      <c r="AI49" s="66"/>
      <c r="AJ49" s="66"/>
      <c r="AK49" s="87"/>
      <c r="AL49" s="66"/>
      <c r="AM49" s="66"/>
      <c r="AN49" s="598"/>
      <c r="AO49" s="598"/>
      <c r="AP49" s="87" t="s">
        <v>195</v>
      </c>
      <c r="AQ49" s="56">
        <v>2</v>
      </c>
      <c r="AR49" s="56">
        <v>1</v>
      </c>
      <c r="AS49" s="575" t="s">
        <v>406</v>
      </c>
      <c r="AT49" s="1942">
        <f t="shared" si="162"/>
        <v>0</v>
      </c>
      <c r="AU49" s="56" t="str">
        <f>VLOOKUP(F49,Category!D:F,3,0)</f>
        <v>Mass</v>
      </c>
      <c r="AV49" s="56" t="s">
        <v>195</v>
      </c>
    </row>
    <row r="50" spans="1:48" s="56" customFormat="1" ht="19.399999999999999" hidden="1" customHeight="1">
      <c r="A50" s="62"/>
      <c r="B50" s="1491" t="s">
        <v>195</v>
      </c>
      <c r="C50" s="1492">
        <v>3000</v>
      </c>
      <c r="D50" s="1493" t="s">
        <v>200</v>
      </c>
      <c r="E50" s="1493" t="s">
        <v>197</v>
      </c>
      <c r="F50" s="1494" t="s">
        <v>198</v>
      </c>
      <c r="G50" s="1495">
        <f>'Wuxi Summary'!G86+'Korat Summary'!G86</f>
        <v>0</v>
      </c>
      <c r="H50" s="1496">
        <f>'Wuxi Summary'!H86+'Korat Summary'!H86</f>
        <v>0</v>
      </c>
      <c r="I50" s="1496">
        <f>'Wuxi Summary'!I86+'Korat Summary'!I86</f>
        <v>0</v>
      </c>
      <c r="J50" s="1496">
        <f>'Wuxi Summary'!J86+'Korat Summary'!J86</f>
        <v>0</v>
      </c>
      <c r="K50" s="1497">
        <f t="shared" si="163"/>
        <v>0</v>
      </c>
      <c r="L50" s="1498">
        <f>IF(ISERROR(VLOOKUP($F50,'Current MS'!$C:$I,4,FALSE)=TRUE),0,VLOOKUP($F50,'Current MS'!$C:$I,4,FALSE))</f>
        <v>0</v>
      </c>
      <c r="M50" s="1496">
        <f t="shared" si="164"/>
        <v>0</v>
      </c>
      <c r="N50" s="1497">
        <f>'Wuxi Summary'!N86+'Korat Summary'!N86</f>
        <v>0</v>
      </c>
      <c r="O50" s="1496">
        <f>'Wuxi Summary'!O86+'Korat Summary'!O86</f>
        <v>0</v>
      </c>
      <c r="P50" s="1496">
        <f>'Wuxi Summary'!P86+'Korat Summary'!P86</f>
        <v>0</v>
      </c>
      <c r="Q50" s="1496">
        <f>'Wuxi Summary'!Q86+'Korat Summary'!Q86</f>
        <v>0</v>
      </c>
      <c r="R50" s="1497">
        <f t="shared" si="165"/>
        <v>0</v>
      </c>
      <c r="S50" s="1496">
        <f>IF(ISERROR(VLOOKUP($F50,'Current MS'!$C:$I,5,FALSE)=TRUE),0,VLOOKUP($F50,'Current MS'!$C:$I,5,FALSE))</f>
        <v>0</v>
      </c>
      <c r="T50" s="1496">
        <f t="shared" si="166"/>
        <v>0</v>
      </c>
      <c r="U50" s="1499">
        <f>'Wuxi Summary'!U86+'Korat Summary'!U86</f>
        <v>0</v>
      </c>
      <c r="V50" s="1496">
        <f>'Wuxi Summary'!V86+'Korat Summary'!V86</f>
        <v>0</v>
      </c>
      <c r="W50" s="1496">
        <f>'Wuxi Summary'!W86+'Korat Summary'!W86</f>
        <v>0</v>
      </c>
      <c r="X50" s="1496">
        <f>'Wuxi Summary'!X86+'Korat Summary'!X86</f>
        <v>0</v>
      </c>
      <c r="Y50" s="1496">
        <f>'Wuxi Summary'!Y86+'Korat Summary'!Y86</f>
        <v>0</v>
      </c>
      <c r="Z50" s="1499">
        <f t="shared" si="167"/>
        <v>0</v>
      </c>
      <c r="AA50" s="1496">
        <f>IF(ISERROR(VLOOKUP($F50,'Current MS'!$C:$I,6,FALSE)=TRUE),0,VLOOKUP($F50,'Current MS'!$C:$I,6,FALSE))</f>
        <v>0</v>
      </c>
      <c r="AB50" s="1500">
        <f t="shared" si="168"/>
        <v>0</v>
      </c>
      <c r="AC50" s="1499">
        <f t="shared" si="169"/>
        <v>0</v>
      </c>
      <c r="AD50" s="1496">
        <f t="shared" si="170"/>
        <v>0</v>
      </c>
      <c r="AE50" s="1501">
        <f t="shared" si="171"/>
        <v>0</v>
      </c>
      <c r="AF50" s="1698"/>
      <c r="AG50" s="365"/>
      <c r="AH50" s="87"/>
      <c r="AI50" s="66"/>
      <c r="AJ50" s="66"/>
      <c r="AK50" s="87"/>
      <c r="AL50" s="66"/>
      <c r="AM50" s="66"/>
      <c r="AN50" s="598"/>
      <c r="AO50" s="598"/>
      <c r="AP50" s="87" t="s">
        <v>195</v>
      </c>
      <c r="AQ50" s="56">
        <v>4</v>
      </c>
      <c r="AR50" s="56">
        <v>2</v>
      </c>
      <c r="AS50" s="575" t="s">
        <v>406</v>
      </c>
      <c r="AT50" s="1942">
        <f t="shared" si="162"/>
        <v>0</v>
      </c>
      <c r="AU50" s="56" t="str">
        <f>VLOOKUP(F50,Category!D:F,3,0)</f>
        <v>Legacy</v>
      </c>
      <c r="AV50" s="56" t="s">
        <v>195</v>
      </c>
    </row>
    <row r="51" spans="1:48" s="56" customFormat="1" ht="19.399999999999999" hidden="1" customHeight="1">
      <c r="A51" s="62"/>
      <c r="B51" s="395" t="s">
        <v>195</v>
      </c>
      <c r="C51" s="614">
        <v>3000</v>
      </c>
      <c r="D51" s="364" t="s">
        <v>200</v>
      </c>
      <c r="E51" s="364" t="s">
        <v>253</v>
      </c>
      <c r="F51" s="65" t="s">
        <v>254</v>
      </c>
      <c r="G51" s="885">
        <f>'Wuxi Summary'!G87+'Korat Summary'!G87</f>
        <v>0</v>
      </c>
      <c r="H51" s="293">
        <f>'Wuxi Summary'!H87+'Korat Summary'!H87</f>
        <v>0</v>
      </c>
      <c r="I51" s="293">
        <f>'Wuxi Summary'!I87+'Korat Summary'!I87</f>
        <v>0</v>
      </c>
      <c r="J51" s="293">
        <f>'Wuxi Summary'!J87+'Korat Summary'!J87</f>
        <v>0</v>
      </c>
      <c r="K51" s="824">
        <f t="shared" si="163"/>
        <v>0</v>
      </c>
      <c r="L51" s="367">
        <f>IF(ISERROR(VLOOKUP($F51,'Current MS'!$C:$I,4,FALSE)=TRUE),0,VLOOKUP($F51,'Current MS'!$C:$I,4,FALSE))</f>
        <v>0</v>
      </c>
      <c r="M51" s="293">
        <f t="shared" si="164"/>
        <v>0</v>
      </c>
      <c r="N51" s="824">
        <f>'Wuxi Summary'!N87+'Korat Summary'!N87</f>
        <v>0</v>
      </c>
      <c r="O51" s="293">
        <f>'Wuxi Summary'!O87+'Korat Summary'!O87</f>
        <v>0</v>
      </c>
      <c r="P51" s="293">
        <f>'Wuxi Summary'!P87+'Korat Summary'!P87</f>
        <v>0</v>
      </c>
      <c r="Q51" s="293">
        <f>'Wuxi Summary'!Q87+'Korat Summary'!Q87</f>
        <v>0</v>
      </c>
      <c r="R51" s="824">
        <f t="shared" si="165"/>
        <v>0</v>
      </c>
      <c r="S51" s="293">
        <f>IF(ISERROR(VLOOKUP($F51,'Current MS'!$C:$I,5,FALSE)=TRUE),0,VLOOKUP($F51,'Current MS'!$C:$I,5,FALSE))</f>
        <v>0</v>
      </c>
      <c r="T51" s="293">
        <f t="shared" si="166"/>
        <v>0</v>
      </c>
      <c r="U51" s="338">
        <f>'Wuxi Summary'!U87+'Korat Summary'!U87</f>
        <v>0</v>
      </c>
      <c r="V51" s="293">
        <f>'Wuxi Summary'!V87+'Korat Summary'!V87</f>
        <v>0</v>
      </c>
      <c r="W51" s="293">
        <f>'Wuxi Summary'!W87+'Korat Summary'!W87</f>
        <v>0</v>
      </c>
      <c r="X51" s="293">
        <f>'Wuxi Summary'!X87+'Korat Summary'!X87</f>
        <v>0</v>
      </c>
      <c r="Y51" s="293">
        <f>'Wuxi Summary'!Y87+'Korat Summary'!Y87</f>
        <v>0</v>
      </c>
      <c r="Z51" s="338">
        <f t="shared" si="167"/>
        <v>0</v>
      </c>
      <c r="AA51" s="293">
        <f>IF(ISERROR(VLOOKUP($F51,'Current MS'!$C:$I,6,FALSE)=TRUE),0,VLOOKUP($F51,'Current MS'!$C:$I,6,FALSE))</f>
        <v>0</v>
      </c>
      <c r="AB51" s="339">
        <f t="shared" si="168"/>
        <v>0</v>
      </c>
      <c r="AC51" s="338">
        <f t="shared" si="169"/>
        <v>0</v>
      </c>
      <c r="AD51" s="293">
        <f t="shared" si="170"/>
        <v>0</v>
      </c>
      <c r="AE51" s="310">
        <f t="shared" si="171"/>
        <v>0</v>
      </c>
      <c r="AF51" s="1698"/>
      <c r="AG51" s="365"/>
      <c r="AH51" s="87"/>
      <c r="AI51" s="66"/>
      <c r="AJ51" s="66"/>
      <c r="AK51" s="87"/>
      <c r="AL51" s="66"/>
      <c r="AM51" s="66"/>
      <c r="AN51" s="598"/>
      <c r="AO51" s="598"/>
      <c r="AP51" s="87" t="s">
        <v>195</v>
      </c>
      <c r="AQ51" s="56">
        <v>4</v>
      </c>
      <c r="AR51" s="56">
        <v>2</v>
      </c>
      <c r="AS51" s="575" t="s">
        <v>406</v>
      </c>
      <c r="AT51" s="1942">
        <f t="shared" si="162"/>
        <v>0</v>
      </c>
      <c r="AU51" s="56" t="str">
        <f>VLOOKUP(F51,Category!D:F,3,0)</f>
        <v>Mass</v>
      </c>
      <c r="AV51" s="56" t="s">
        <v>195</v>
      </c>
    </row>
    <row r="52" spans="1:48" s="56" customFormat="1" ht="19.399999999999999" hidden="1" customHeight="1">
      <c r="A52" s="62"/>
      <c r="B52" s="395" t="s">
        <v>195</v>
      </c>
      <c r="C52" s="614">
        <v>3000</v>
      </c>
      <c r="D52" s="364" t="s">
        <v>200</v>
      </c>
      <c r="E52" s="364" t="s">
        <v>303</v>
      </c>
      <c r="F52" s="65" t="s">
        <v>302</v>
      </c>
      <c r="G52" s="885">
        <f>'Wuxi Summary'!G88+'Korat Summary'!G88</f>
        <v>0</v>
      </c>
      <c r="H52" s="293">
        <f>'Wuxi Summary'!H88+'Korat Summary'!H88</f>
        <v>0</v>
      </c>
      <c r="I52" s="293">
        <f>'Wuxi Summary'!I88+'Korat Summary'!I88</f>
        <v>0</v>
      </c>
      <c r="J52" s="293">
        <f>'Wuxi Summary'!J88+'Korat Summary'!J88</f>
        <v>0</v>
      </c>
      <c r="K52" s="824">
        <f t="shared" si="163"/>
        <v>0</v>
      </c>
      <c r="L52" s="367">
        <f>IF(ISERROR(VLOOKUP($F52,'Current MS'!$C:$I,4,FALSE)=TRUE),0,VLOOKUP($F52,'Current MS'!$C:$I,4,FALSE))</f>
        <v>0</v>
      </c>
      <c r="M52" s="293">
        <f t="shared" si="164"/>
        <v>0</v>
      </c>
      <c r="N52" s="824">
        <f>'Wuxi Summary'!N88+'Korat Summary'!N88</f>
        <v>0</v>
      </c>
      <c r="O52" s="293">
        <f>'Wuxi Summary'!O88+'Korat Summary'!O88</f>
        <v>0</v>
      </c>
      <c r="P52" s="293">
        <f>'Wuxi Summary'!P88+'Korat Summary'!P88</f>
        <v>0</v>
      </c>
      <c r="Q52" s="293">
        <f>'Wuxi Summary'!Q88+'Korat Summary'!Q88</f>
        <v>0</v>
      </c>
      <c r="R52" s="824">
        <f t="shared" si="165"/>
        <v>0</v>
      </c>
      <c r="S52" s="293">
        <f>IF(ISERROR(VLOOKUP($F52,'Current MS'!$C:$I,5,FALSE)=TRUE),0,VLOOKUP($F52,'Current MS'!$C:$I,5,FALSE))</f>
        <v>0</v>
      </c>
      <c r="T52" s="293">
        <f t="shared" si="166"/>
        <v>0</v>
      </c>
      <c r="U52" s="338">
        <f>'Wuxi Summary'!U88+'Korat Summary'!U88</f>
        <v>0</v>
      </c>
      <c r="V52" s="293">
        <f>'Wuxi Summary'!V88+'Korat Summary'!V88</f>
        <v>0</v>
      </c>
      <c r="W52" s="293">
        <f>'Wuxi Summary'!W88+'Korat Summary'!W88</f>
        <v>0</v>
      </c>
      <c r="X52" s="293">
        <f>'Wuxi Summary'!X88+'Korat Summary'!X88</f>
        <v>0</v>
      </c>
      <c r="Y52" s="293">
        <f>'Wuxi Summary'!Y88+'Korat Summary'!Y88</f>
        <v>0</v>
      </c>
      <c r="Z52" s="338">
        <f t="shared" si="167"/>
        <v>0</v>
      </c>
      <c r="AA52" s="293">
        <f>IF(ISERROR(VLOOKUP($F52,'Current MS'!$C:$I,6,FALSE)=TRUE),0,VLOOKUP($F52,'Current MS'!$C:$I,6,FALSE))</f>
        <v>0</v>
      </c>
      <c r="AB52" s="339">
        <f t="shared" si="168"/>
        <v>0</v>
      </c>
      <c r="AC52" s="338">
        <f t="shared" si="169"/>
        <v>0</v>
      </c>
      <c r="AD52" s="293">
        <f t="shared" si="170"/>
        <v>0</v>
      </c>
      <c r="AE52" s="310">
        <f t="shared" si="171"/>
        <v>0</v>
      </c>
      <c r="AF52" s="1698"/>
      <c r="AG52" s="365"/>
      <c r="AH52" s="87"/>
      <c r="AI52" s="66"/>
      <c r="AJ52" s="66"/>
      <c r="AK52" s="87"/>
      <c r="AL52" s="66"/>
      <c r="AM52" s="66"/>
      <c r="AN52" s="598"/>
      <c r="AO52" s="598"/>
      <c r="AP52" s="87" t="s">
        <v>195</v>
      </c>
      <c r="AQ52" s="56">
        <v>4</v>
      </c>
      <c r="AR52" s="56">
        <v>2</v>
      </c>
      <c r="AS52" s="575" t="s">
        <v>406</v>
      </c>
      <c r="AT52" s="1942">
        <f t="shared" si="162"/>
        <v>0</v>
      </c>
      <c r="AU52" s="56" t="e">
        <f>VLOOKUP(F52,Category!D:F,3,0)</f>
        <v>#N/A</v>
      </c>
      <c r="AV52" s="56" t="s">
        <v>195</v>
      </c>
    </row>
    <row r="53" spans="1:48" s="56" customFormat="1" ht="19.399999999999999" hidden="1" customHeight="1">
      <c r="A53" s="62"/>
      <c r="B53" s="395" t="s">
        <v>195</v>
      </c>
      <c r="C53" s="614">
        <v>4000</v>
      </c>
      <c r="D53" s="364" t="s">
        <v>200</v>
      </c>
      <c r="E53" s="364" t="s">
        <v>245</v>
      </c>
      <c r="F53" s="65" t="s">
        <v>246</v>
      </c>
      <c r="G53" s="885">
        <f>'Wuxi Summary'!G89+'Korat Summary'!G89</f>
        <v>0</v>
      </c>
      <c r="H53" s="293">
        <f>'Wuxi Summary'!H89+'Korat Summary'!H89</f>
        <v>0</v>
      </c>
      <c r="I53" s="293">
        <f>'Wuxi Summary'!I89+'Korat Summary'!I89</f>
        <v>0</v>
      </c>
      <c r="J53" s="293">
        <f>'Wuxi Summary'!J89+'Korat Summary'!J89</f>
        <v>0</v>
      </c>
      <c r="K53" s="824">
        <f t="shared" ref="K53:K64" si="172">SUM(G53:J53)</f>
        <v>0</v>
      </c>
      <c r="L53" s="367">
        <f>IF(ISERROR(VLOOKUP($F53,'Current MS'!$C:$I,4,FALSE)=TRUE),0,VLOOKUP($F53,'Current MS'!$C:$I,4,FALSE))</f>
        <v>0</v>
      </c>
      <c r="M53" s="293">
        <f t="shared" ref="M53:M64" si="173">+K53-L53</f>
        <v>0</v>
      </c>
      <c r="N53" s="824">
        <f>'Wuxi Summary'!N89+'Korat Summary'!N89</f>
        <v>0</v>
      </c>
      <c r="O53" s="293">
        <f>'Wuxi Summary'!O89+'Korat Summary'!O89</f>
        <v>0</v>
      </c>
      <c r="P53" s="293">
        <f>'Wuxi Summary'!P89+'Korat Summary'!P89</f>
        <v>0</v>
      </c>
      <c r="Q53" s="293">
        <f>'Wuxi Summary'!Q89+'Korat Summary'!Q89</f>
        <v>0</v>
      </c>
      <c r="R53" s="824">
        <f t="shared" ref="R53:R64" si="174">SUM(N53:Q53)</f>
        <v>0</v>
      </c>
      <c r="S53" s="293">
        <f>IF(ISERROR(VLOOKUP($F53,'Current MS'!$C:$I,5,FALSE)=TRUE),0,VLOOKUP($F53,'Current MS'!$C:$I,5,FALSE))</f>
        <v>0</v>
      </c>
      <c r="T53" s="293">
        <f t="shared" ref="T53:T64" si="175">+R53-S53</f>
        <v>0</v>
      </c>
      <c r="U53" s="338">
        <f>'Wuxi Summary'!U89+'Korat Summary'!U89</f>
        <v>0</v>
      </c>
      <c r="V53" s="293">
        <f>'Wuxi Summary'!V89+'Korat Summary'!V89</f>
        <v>0</v>
      </c>
      <c r="W53" s="293">
        <f>'Wuxi Summary'!W89+'Korat Summary'!W89</f>
        <v>0</v>
      </c>
      <c r="X53" s="293">
        <f>'Wuxi Summary'!X89+'Korat Summary'!X89</f>
        <v>0</v>
      </c>
      <c r="Y53" s="293">
        <f>'Wuxi Summary'!Y89+'Korat Summary'!Y89</f>
        <v>0</v>
      </c>
      <c r="Z53" s="338">
        <f t="shared" ref="Z53:Z64" si="176">SUM(U53:Y53)</f>
        <v>0</v>
      </c>
      <c r="AA53" s="293">
        <f>IF(ISERROR(VLOOKUP($F53,'Current MS'!$C:$I,6,FALSE)=TRUE),0,VLOOKUP($F53,'Current MS'!$C:$I,6,FALSE))</f>
        <v>0</v>
      </c>
      <c r="AB53" s="339">
        <f t="shared" ref="AB53:AB64" si="177">+Z53-AA53</f>
        <v>0</v>
      </c>
      <c r="AC53" s="338">
        <f t="shared" ref="AC53:AC64" si="178">SUM(K53,R53,Z53)</f>
        <v>0</v>
      </c>
      <c r="AD53" s="293">
        <f t="shared" ref="AD53:AD64" si="179">SUM(L53,S53,AA53)</f>
        <v>0</v>
      </c>
      <c r="AE53" s="310">
        <f t="shared" ref="AE53:AE64" si="180">+AC53-AD53</f>
        <v>0</v>
      </c>
      <c r="AF53" s="1698"/>
      <c r="AG53" s="365"/>
      <c r="AH53" s="87"/>
      <c r="AI53" s="66"/>
      <c r="AJ53" s="66"/>
      <c r="AK53" s="87"/>
      <c r="AL53" s="66"/>
      <c r="AM53" s="66"/>
      <c r="AN53" s="598"/>
      <c r="AO53" s="598"/>
      <c r="AP53" s="87" t="s">
        <v>195</v>
      </c>
      <c r="AQ53" s="56">
        <v>4</v>
      </c>
      <c r="AR53" s="56">
        <v>2</v>
      </c>
      <c r="AS53" s="575" t="s">
        <v>406</v>
      </c>
      <c r="AT53" s="1942">
        <f t="shared" si="162"/>
        <v>0</v>
      </c>
      <c r="AU53" s="56" t="str">
        <f>VLOOKUP(F53,Category!D:F,3,0)</f>
        <v>Legacy</v>
      </c>
      <c r="AV53" s="56" t="s">
        <v>195</v>
      </c>
    </row>
    <row r="54" spans="1:48" s="56" customFormat="1" ht="19.399999999999999" hidden="1" customHeight="1">
      <c r="A54" s="62"/>
      <c r="B54" s="395" t="s">
        <v>195</v>
      </c>
      <c r="C54" s="614">
        <v>4000</v>
      </c>
      <c r="D54" s="364" t="s">
        <v>200</v>
      </c>
      <c r="E54" s="364" t="s">
        <v>292</v>
      </c>
      <c r="F54" s="65" t="s">
        <v>291</v>
      </c>
      <c r="G54" s="885">
        <f>'Wuxi Summary'!G90+'Korat Summary'!G90</f>
        <v>0</v>
      </c>
      <c r="H54" s="293">
        <f>'Wuxi Summary'!H90+'Korat Summary'!H90</f>
        <v>0</v>
      </c>
      <c r="I54" s="293">
        <f>'Wuxi Summary'!I90+'Korat Summary'!I90</f>
        <v>0</v>
      </c>
      <c r="J54" s="293">
        <f>'Wuxi Summary'!J90+'Korat Summary'!J90</f>
        <v>0</v>
      </c>
      <c r="K54" s="824">
        <f t="shared" si="172"/>
        <v>0</v>
      </c>
      <c r="L54" s="367">
        <f>IF(ISERROR(VLOOKUP($F54,'Current MS'!$C:$I,4,FALSE)=TRUE),0,VLOOKUP($F54,'Current MS'!$C:$I,4,FALSE))</f>
        <v>0</v>
      </c>
      <c r="M54" s="293">
        <f t="shared" si="173"/>
        <v>0</v>
      </c>
      <c r="N54" s="824">
        <f>'Wuxi Summary'!N90+'Korat Summary'!N90</f>
        <v>0</v>
      </c>
      <c r="O54" s="293">
        <f>'Wuxi Summary'!O90+'Korat Summary'!O90</f>
        <v>0</v>
      </c>
      <c r="P54" s="293">
        <f>'Wuxi Summary'!P90+'Korat Summary'!P90</f>
        <v>0</v>
      </c>
      <c r="Q54" s="293">
        <f>'Wuxi Summary'!Q90+'Korat Summary'!Q90</f>
        <v>0</v>
      </c>
      <c r="R54" s="824">
        <f t="shared" si="174"/>
        <v>0</v>
      </c>
      <c r="S54" s="293">
        <f>IF(ISERROR(VLOOKUP($F54,'Current MS'!$C:$I,5,FALSE)=TRUE),0,VLOOKUP($F54,'Current MS'!$C:$I,5,FALSE))</f>
        <v>0</v>
      </c>
      <c r="T54" s="293">
        <f t="shared" si="175"/>
        <v>0</v>
      </c>
      <c r="U54" s="338">
        <f>'Wuxi Summary'!U90+'Korat Summary'!U90</f>
        <v>0</v>
      </c>
      <c r="V54" s="293">
        <f>'Wuxi Summary'!V90+'Korat Summary'!V90</f>
        <v>0</v>
      </c>
      <c r="W54" s="293">
        <f>'Wuxi Summary'!W90+'Korat Summary'!W90</f>
        <v>0</v>
      </c>
      <c r="X54" s="293">
        <f>'Wuxi Summary'!X90+'Korat Summary'!X90</f>
        <v>0</v>
      </c>
      <c r="Y54" s="293">
        <f>'Wuxi Summary'!Y90+'Korat Summary'!Y90</f>
        <v>0</v>
      </c>
      <c r="Z54" s="338">
        <f t="shared" si="176"/>
        <v>0</v>
      </c>
      <c r="AA54" s="293">
        <f>IF(ISERROR(VLOOKUP($F54,'Current MS'!$C:$I,6,FALSE)=TRUE),0,VLOOKUP($F54,'Current MS'!$C:$I,6,FALSE))</f>
        <v>0</v>
      </c>
      <c r="AB54" s="339">
        <f t="shared" si="177"/>
        <v>0</v>
      </c>
      <c r="AC54" s="338">
        <f t="shared" si="178"/>
        <v>0</v>
      </c>
      <c r="AD54" s="293">
        <f t="shared" si="179"/>
        <v>0</v>
      </c>
      <c r="AE54" s="310">
        <f t="shared" si="180"/>
        <v>0</v>
      </c>
      <c r="AF54" s="1698"/>
      <c r="AG54" s="365"/>
      <c r="AH54" s="87"/>
      <c r="AI54" s="66"/>
      <c r="AJ54" s="66"/>
      <c r="AK54" s="87"/>
      <c r="AL54" s="66"/>
      <c r="AM54" s="66"/>
      <c r="AN54" s="598"/>
      <c r="AO54" s="598"/>
      <c r="AP54" s="87" t="s">
        <v>195</v>
      </c>
      <c r="AQ54" s="56">
        <v>4</v>
      </c>
      <c r="AR54" s="56">
        <v>2</v>
      </c>
      <c r="AS54" s="575" t="s">
        <v>406</v>
      </c>
      <c r="AT54" s="1942">
        <f t="shared" si="162"/>
        <v>0</v>
      </c>
      <c r="AU54" s="56" t="str">
        <f>VLOOKUP(F54,Category!D:F,3,0)</f>
        <v>Legacy</v>
      </c>
      <c r="AV54" s="56" t="s">
        <v>195</v>
      </c>
    </row>
    <row r="55" spans="1:48" s="56" customFormat="1" ht="19.399999999999999" hidden="1" customHeight="1">
      <c r="A55" s="62"/>
      <c r="B55" s="1511" t="s">
        <v>195</v>
      </c>
      <c r="C55" s="1512">
        <v>4000</v>
      </c>
      <c r="D55" s="1513" t="s">
        <v>200</v>
      </c>
      <c r="E55" s="1513" t="s">
        <v>255</v>
      </c>
      <c r="F55" s="1514" t="s">
        <v>330</v>
      </c>
      <c r="G55" s="1502">
        <f>'Wuxi Summary'!G91+'Korat Summary'!G91</f>
        <v>0</v>
      </c>
      <c r="H55" s="1503">
        <f>'Wuxi Summary'!H91+'Korat Summary'!H91</f>
        <v>0</v>
      </c>
      <c r="I55" s="1503">
        <f>'Wuxi Summary'!I91+'Korat Summary'!I91</f>
        <v>0</v>
      </c>
      <c r="J55" s="1503">
        <f>'Wuxi Summary'!J91+'Korat Summary'!J91</f>
        <v>0</v>
      </c>
      <c r="K55" s="1504">
        <f t="shared" ref="K55" si="181">SUM(G55:J55)</f>
        <v>0</v>
      </c>
      <c r="L55" s="1505">
        <f>IF(ISERROR(VLOOKUP($F55,'Current MS'!$C:$I,4,FALSE)=TRUE),0,VLOOKUP($F55,'Current MS'!$C:$I,4,FALSE))</f>
        <v>0</v>
      </c>
      <c r="M55" s="1503">
        <f t="shared" ref="M55" si="182">+K55-L55</f>
        <v>0</v>
      </c>
      <c r="N55" s="1504">
        <f>'Wuxi Summary'!N91+'Korat Summary'!N91</f>
        <v>0</v>
      </c>
      <c r="O55" s="1503">
        <f>'Wuxi Summary'!O91+'Korat Summary'!O91</f>
        <v>0</v>
      </c>
      <c r="P55" s="1503">
        <f>'Wuxi Summary'!P91+'Korat Summary'!P91</f>
        <v>0</v>
      </c>
      <c r="Q55" s="1503">
        <f>'Wuxi Summary'!Q91+'Korat Summary'!Q91</f>
        <v>0</v>
      </c>
      <c r="R55" s="1504">
        <f t="shared" ref="R55" si="183">SUM(N55:Q55)</f>
        <v>0</v>
      </c>
      <c r="S55" s="1503">
        <f>IF(ISERROR(VLOOKUP($F55,'Current MS'!$C:$I,5,FALSE)=TRUE),0,VLOOKUP($F55,'Current MS'!$C:$I,5,FALSE))</f>
        <v>0</v>
      </c>
      <c r="T55" s="1503">
        <f t="shared" ref="T55" si="184">+R55-S55</f>
        <v>0</v>
      </c>
      <c r="U55" s="1506">
        <f>'Wuxi Summary'!U91+'Korat Summary'!U91</f>
        <v>0</v>
      </c>
      <c r="V55" s="1503">
        <f>'Wuxi Summary'!V91+'Korat Summary'!V91</f>
        <v>0</v>
      </c>
      <c r="W55" s="1503">
        <f>'Wuxi Summary'!W91+'Korat Summary'!W91</f>
        <v>0</v>
      </c>
      <c r="X55" s="1503">
        <f>'Wuxi Summary'!X91+'Korat Summary'!X91</f>
        <v>0</v>
      </c>
      <c r="Y55" s="1503">
        <f>'Wuxi Summary'!Y91+'Korat Summary'!Y91</f>
        <v>0</v>
      </c>
      <c r="Z55" s="1506">
        <f t="shared" ref="Z55" si="185">SUM(U55:Y55)</f>
        <v>0</v>
      </c>
      <c r="AA55" s="1503">
        <f>IF(ISERROR(VLOOKUP($F55,'Current MS'!$C:$I,6,FALSE)=TRUE),0,VLOOKUP($F55,'Current MS'!$C:$I,6,FALSE))</f>
        <v>0</v>
      </c>
      <c r="AB55" s="1507">
        <f t="shared" ref="AB55" si="186">+Z55-AA55</f>
        <v>0</v>
      </c>
      <c r="AC55" s="1506">
        <f t="shared" ref="AC55" si="187">SUM(K55,R55,Z55)</f>
        <v>0</v>
      </c>
      <c r="AD55" s="1503">
        <f t="shared" ref="AD55" si="188">SUM(L55,S55,AA55)</f>
        <v>0</v>
      </c>
      <c r="AE55" s="1508">
        <f t="shared" ref="AE55" si="189">+AC55-AD55</f>
        <v>0</v>
      </c>
      <c r="AF55" s="1698"/>
      <c r="AG55" s="365"/>
      <c r="AH55" s="87"/>
      <c r="AI55" s="66"/>
      <c r="AJ55" s="66"/>
      <c r="AK55" s="87"/>
      <c r="AL55" s="66"/>
      <c r="AM55" s="66"/>
      <c r="AN55" s="598"/>
      <c r="AO55" s="598"/>
      <c r="AP55" s="87" t="s">
        <v>195</v>
      </c>
      <c r="AQ55" s="56">
        <v>4</v>
      </c>
      <c r="AR55" s="56">
        <v>2</v>
      </c>
      <c r="AS55" s="575" t="s">
        <v>406</v>
      </c>
      <c r="AT55" s="1942">
        <f t="shared" si="162"/>
        <v>0</v>
      </c>
      <c r="AU55" s="56" t="e">
        <f>VLOOKUP(F55,Category!D:F,3,0)</f>
        <v>#N/A</v>
      </c>
      <c r="AV55" s="56" t="s">
        <v>195</v>
      </c>
    </row>
    <row r="56" spans="1:48" s="56" customFormat="1" ht="19.399999999999999" hidden="1" customHeight="1">
      <c r="A56" s="62"/>
      <c r="B56" s="1491" t="s">
        <v>195</v>
      </c>
      <c r="C56" s="1492">
        <v>6000</v>
      </c>
      <c r="D56" s="1493" t="s">
        <v>200</v>
      </c>
      <c r="E56" s="1493" t="s">
        <v>297</v>
      </c>
      <c r="F56" s="1494" t="s">
        <v>311</v>
      </c>
      <c r="G56" s="1495">
        <f>'Wuxi Summary'!G92+'Korat Summary'!G92</f>
        <v>0</v>
      </c>
      <c r="H56" s="1496">
        <f>'Wuxi Summary'!H92+'Korat Summary'!H92</f>
        <v>0</v>
      </c>
      <c r="I56" s="1496">
        <f>'Wuxi Summary'!I92+'Korat Summary'!I92</f>
        <v>0</v>
      </c>
      <c r="J56" s="1496">
        <f>'Wuxi Summary'!J92+'Korat Summary'!J92</f>
        <v>0</v>
      </c>
      <c r="K56" s="1497">
        <f t="shared" ref="K56" si="190">SUM(G56:J56)</f>
        <v>0</v>
      </c>
      <c r="L56" s="1498">
        <f>IF(ISERROR(VLOOKUP($F56,'Current MS'!$C:$I,4,FALSE)=TRUE),0,VLOOKUP($F56,'Current MS'!$C:$I,4,FALSE))</f>
        <v>0</v>
      </c>
      <c r="M56" s="1496">
        <f t="shared" ref="M56" si="191">+K56-L56</f>
        <v>0</v>
      </c>
      <c r="N56" s="1497">
        <f>'Wuxi Summary'!N92+'Korat Summary'!N92</f>
        <v>0</v>
      </c>
      <c r="O56" s="1496">
        <f>'Wuxi Summary'!O92+'Korat Summary'!O92</f>
        <v>0</v>
      </c>
      <c r="P56" s="1496">
        <f>'Wuxi Summary'!P92+'Korat Summary'!P92</f>
        <v>0</v>
      </c>
      <c r="Q56" s="1496">
        <f>'Wuxi Summary'!Q92+'Korat Summary'!Q92</f>
        <v>0</v>
      </c>
      <c r="R56" s="1497">
        <f t="shared" ref="R56" si="192">SUM(N56:Q56)</f>
        <v>0</v>
      </c>
      <c r="S56" s="1496">
        <f>IF(ISERROR(VLOOKUP($F56,'Current MS'!$C:$I,5,FALSE)=TRUE),0,VLOOKUP($F56,'Current MS'!$C:$I,5,FALSE))</f>
        <v>0</v>
      </c>
      <c r="T56" s="1496">
        <f t="shared" ref="T56" si="193">+R56-S56</f>
        <v>0</v>
      </c>
      <c r="U56" s="1499">
        <f>'Wuxi Summary'!U92+'Korat Summary'!U92</f>
        <v>0</v>
      </c>
      <c r="V56" s="1496">
        <f>'Wuxi Summary'!V92+'Korat Summary'!V92</f>
        <v>0</v>
      </c>
      <c r="W56" s="1496">
        <f>'Wuxi Summary'!W92+'Korat Summary'!W92</f>
        <v>0</v>
      </c>
      <c r="X56" s="1496">
        <f>'Wuxi Summary'!X92+'Korat Summary'!X92</f>
        <v>0</v>
      </c>
      <c r="Y56" s="1496">
        <f>'Wuxi Summary'!Y92+'Korat Summary'!Y92</f>
        <v>0</v>
      </c>
      <c r="Z56" s="1499">
        <f t="shared" ref="Z56" si="194">SUM(U56:Y56)</f>
        <v>0</v>
      </c>
      <c r="AA56" s="1496">
        <f>IF(ISERROR(VLOOKUP($F56,'Current MS'!$C:$I,6,FALSE)=TRUE),0,VLOOKUP($F56,'Current MS'!$C:$I,6,FALSE))</f>
        <v>0</v>
      </c>
      <c r="AB56" s="1500">
        <f t="shared" ref="AB56" si="195">+Z56-AA56</f>
        <v>0</v>
      </c>
      <c r="AC56" s="1499">
        <f t="shared" ref="AC56" si="196">SUM(K56,R56,Z56)</f>
        <v>0</v>
      </c>
      <c r="AD56" s="1496">
        <f t="shared" ref="AD56" si="197">SUM(L56,S56,AA56)</f>
        <v>0</v>
      </c>
      <c r="AE56" s="1501">
        <f t="shared" ref="AE56" si="198">+AC56-AD56</f>
        <v>0</v>
      </c>
      <c r="AF56" s="1698"/>
      <c r="AG56" s="365"/>
      <c r="AH56" s="87"/>
      <c r="AI56" s="66"/>
      <c r="AJ56" s="66"/>
      <c r="AK56" s="87"/>
      <c r="AL56" s="66"/>
      <c r="AM56" s="66"/>
      <c r="AN56" s="598"/>
      <c r="AO56" s="598"/>
      <c r="AP56" s="87" t="s">
        <v>408</v>
      </c>
      <c r="AQ56" s="56">
        <v>6</v>
      </c>
      <c r="AR56" s="56">
        <v>3</v>
      </c>
      <c r="AS56" s="575" t="s">
        <v>406</v>
      </c>
      <c r="AT56" s="1942">
        <f t="shared" si="162"/>
        <v>0</v>
      </c>
      <c r="AU56" s="56" t="str">
        <f>VLOOKUP(F56,Category!D:F,3,0)</f>
        <v>Legacy</v>
      </c>
      <c r="AV56" s="56" t="s">
        <v>195</v>
      </c>
    </row>
    <row r="57" spans="1:48" s="56" customFormat="1" ht="19.399999999999999" hidden="1" customHeight="1">
      <c r="A57" s="62"/>
      <c r="B57" s="395" t="s">
        <v>195</v>
      </c>
      <c r="C57" s="614">
        <v>6000</v>
      </c>
      <c r="D57" s="364" t="s">
        <v>200</v>
      </c>
      <c r="E57" s="364" t="s">
        <v>310</v>
      </c>
      <c r="F57" s="65" t="s">
        <v>309</v>
      </c>
      <c r="G57" s="885">
        <f>'Wuxi Summary'!G93+'Korat Summary'!G93</f>
        <v>0</v>
      </c>
      <c r="H57" s="293">
        <f>'Wuxi Summary'!H93+'Korat Summary'!H93</f>
        <v>0</v>
      </c>
      <c r="I57" s="293">
        <f>'Wuxi Summary'!I93+'Korat Summary'!I93</f>
        <v>0</v>
      </c>
      <c r="J57" s="293">
        <f>'Wuxi Summary'!J93+'Korat Summary'!J93</f>
        <v>0</v>
      </c>
      <c r="K57" s="824">
        <f t="shared" si="172"/>
        <v>0</v>
      </c>
      <c r="L57" s="367">
        <f>IF(ISERROR(VLOOKUP($F57,'Current MS'!$C:$I,4,FALSE)=TRUE),0,VLOOKUP($F57,'Current MS'!$C:$I,4,FALSE))</f>
        <v>0</v>
      </c>
      <c r="M57" s="293">
        <f t="shared" si="173"/>
        <v>0</v>
      </c>
      <c r="N57" s="824">
        <f>'Wuxi Summary'!N93+'Korat Summary'!N93</f>
        <v>0</v>
      </c>
      <c r="O57" s="293">
        <f>'Wuxi Summary'!O93+'Korat Summary'!O93</f>
        <v>0</v>
      </c>
      <c r="P57" s="293">
        <f>'Wuxi Summary'!P93+'Korat Summary'!P93</f>
        <v>0</v>
      </c>
      <c r="Q57" s="293">
        <f>'Wuxi Summary'!Q93+'Korat Summary'!Q93</f>
        <v>0</v>
      </c>
      <c r="R57" s="824">
        <f t="shared" si="174"/>
        <v>0</v>
      </c>
      <c r="S57" s="293">
        <f>IF(ISERROR(VLOOKUP($F57,'Current MS'!$C:$I,5,FALSE)=TRUE),0,VLOOKUP($F57,'Current MS'!$C:$I,5,FALSE))</f>
        <v>0</v>
      </c>
      <c r="T57" s="293">
        <f t="shared" si="175"/>
        <v>0</v>
      </c>
      <c r="U57" s="338">
        <f>'Wuxi Summary'!U93+'Korat Summary'!U93</f>
        <v>0</v>
      </c>
      <c r="V57" s="293">
        <f>'Wuxi Summary'!V93+'Korat Summary'!V93</f>
        <v>0</v>
      </c>
      <c r="W57" s="293">
        <f>'Wuxi Summary'!W93+'Korat Summary'!W93</f>
        <v>0</v>
      </c>
      <c r="X57" s="293">
        <f>'Wuxi Summary'!X93+'Korat Summary'!X93</f>
        <v>0</v>
      </c>
      <c r="Y57" s="293">
        <f>'Wuxi Summary'!Y93+'Korat Summary'!Y93</f>
        <v>0</v>
      </c>
      <c r="Z57" s="338">
        <f t="shared" si="176"/>
        <v>0</v>
      </c>
      <c r="AA57" s="293">
        <f>IF(ISERROR(VLOOKUP($F57,'Current MS'!$C:$I,6,FALSE)=TRUE),0,VLOOKUP($F57,'Current MS'!$C:$I,6,FALSE))</f>
        <v>0</v>
      </c>
      <c r="AB57" s="339">
        <f t="shared" si="177"/>
        <v>0</v>
      </c>
      <c r="AC57" s="338">
        <f t="shared" si="178"/>
        <v>0</v>
      </c>
      <c r="AD57" s="293">
        <f t="shared" si="179"/>
        <v>0</v>
      </c>
      <c r="AE57" s="310">
        <f t="shared" si="180"/>
        <v>0</v>
      </c>
      <c r="AF57" s="1698"/>
      <c r="AG57" s="365"/>
      <c r="AH57" s="87"/>
      <c r="AI57" s="66"/>
      <c r="AJ57" s="66"/>
      <c r="AK57" s="87"/>
      <c r="AL57" s="66"/>
      <c r="AM57" s="66"/>
      <c r="AN57" s="598"/>
      <c r="AO57" s="598"/>
      <c r="AP57" s="87" t="s">
        <v>408</v>
      </c>
      <c r="AQ57" s="56">
        <v>8</v>
      </c>
      <c r="AR57" s="56">
        <v>4</v>
      </c>
      <c r="AS57" s="575" t="s">
        <v>406</v>
      </c>
      <c r="AT57" s="1942">
        <f t="shared" si="162"/>
        <v>0</v>
      </c>
      <c r="AU57" s="56" t="str">
        <f>VLOOKUP(F57,Category!D:F,3,0)</f>
        <v>Mass</v>
      </c>
      <c r="AV57" s="56" t="s">
        <v>195</v>
      </c>
    </row>
    <row r="58" spans="1:48" s="56" customFormat="1" ht="19.399999999999999" hidden="1" customHeight="1">
      <c r="A58" s="62"/>
      <c r="B58" s="395" t="s">
        <v>195</v>
      </c>
      <c r="C58" s="614">
        <v>6000</v>
      </c>
      <c r="D58" s="364" t="s">
        <v>200</v>
      </c>
      <c r="E58" s="364" t="s">
        <v>297</v>
      </c>
      <c r="F58" s="65" t="s">
        <v>296</v>
      </c>
      <c r="G58" s="885">
        <f>'Wuxi Summary'!G94+'Korat Summary'!G94</f>
        <v>0</v>
      </c>
      <c r="H58" s="293">
        <f>'Wuxi Summary'!H94+'Korat Summary'!H94</f>
        <v>0</v>
      </c>
      <c r="I58" s="293">
        <f>'Wuxi Summary'!I94+'Korat Summary'!I94</f>
        <v>0</v>
      </c>
      <c r="J58" s="293">
        <f>'Wuxi Summary'!J94+'Korat Summary'!J94</f>
        <v>0</v>
      </c>
      <c r="K58" s="824">
        <f t="shared" si="172"/>
        <v>0</v>
      </c>
      <c r="L58" s="367">
        <f>IF(ISERROR(VLOOKUP($F58,'Current MS'!$C:$I,4,FALSE)=TRUE),0,VLOOKUP($F58,'Current MS'!$C:$I,4,FALSE))</f>
        <v>0</v>
      </c>
      <c r="M58" s="293">
        <f t="shared" si="173"/>
        <v>0</v>
      </c>
      <c r="N58" s="824">
        <f>'Wuxi Summary'!N94+'Korat Summary'!N94</f>
        <v>0</v>
      </c>
      <c r="O58" s="293">
        <f>'Wuxi Summary'!O94+'Korat Summary'!O94</f>
        <v>0</v>
      </c>
      <c r="P58" s="293">
        <f>'Wuxi Summary'!P94+'Korat Summary'!P94</f>
        <v>0</v>
      </c>
      <c r="Q58" s="293">
        <f>'Wuxi Summary'!Q94+'Korat Summary'!Q94</f>
        <v>0</v>
      </c>
      <c r="R58" s="824">
        <f t="shared" si="174"/>
        <v>0</v>
      </c>
      <c r="S58" s="293">
        <f>IF(ISERROR(VLOOKUP($F58,'Current MS'!$C:$I,5,FALSE)=TRUE),0,VLOOKUP($F58,'Current MS'!$C:$I,5,FALSE))</f>
        <v>0</v>
      </c>
      <c r="T58" s="293">
        <f t="shared" si="175"/>
        <v>0</v>
      </c>
      <c r="U58" s="338">
        <f>'Wuxi Summary'!U94+'Korat Summary'!U94</f>
        <v>0</v>
      </c>
      <c r="V58" s="293">
        <f>'Wuxi Summary'!V94+'Korat Summary'!V94</f>
        <v>0</v>
      </c>
      <c r="W58" s="293">
        <f>'Wuxi Summary'!W94+'Korat Summary'!W94</f>
        <v>0</v>
      </c>
      <c r="X58" s="293">
        <f>'Wuxi Summary'!X94+'Korat Summary'!X94</f>
        <v>0</v>
      </c>
      <c r="Y58" s="293">
        <f>'Wuxi Summary'!Y94+'Korat Summary'!Y94</f>
        <v>0</v>
      </c>
      <c r="Z58" s="338">
        <f t="shared" si="176"/>
        <v>0</v>
      </c>
      <c r="AA58" s="293">
        <f>IF(ISERROR(VLOOKUP($F58,'Current MS'!$C:$I,6,FALSE)=TRUE),0,VLOOKUP($F58,'Current MS'!$C:$I,6,FALSE))</f>
        <v>0</v>
      </c>
      <c r="AB58" s="339">
        <f t="shared" si="177"/>
        <v>0</v>
      </c>
      <c r="AC58" s="338">
        <f t="shared" si="178"/>
        <v>0</v>
      </c>
      <c r="AD58" s="293">
        <f t="shared" si="179"/>
        <v>0</v>
      </c>
      <c r="AE58" s="310">
        <f t="shared" si="180"/>
        <v>0</v>
      </c>
      <c r="AF58" s="1698"/>
      <c r="AG58" s="365"/>
      <c r="AH58" s="87"/>
      <c r="AI58" s="66"/>
      <c r="AJ58" s="66"/>
      <c r="AK58" s="87"/>
      <c r="AL58" s="66"/>
      <c r="AM58" s="66"/>
      <c r="AN58" s="598"/>
      <c r="AO58" s="598"/>
      <c r="AP58" s="87" t="s">
        <v>408</v>
      </c>
      <c r="AQ58" s="56">
        <v>8</v>
      </c>
      <c r="AR58" s="56">
        <v>4</v>
      </c>
      <c r="AS58" s="575" t="s">
        <v>406</v>
      </c>
      <c r="AT58" s="1942">
        <f t="shared" si="162"/>
        <v>0</v>
      </c>
      <c r="AU58" s="56" t="e">
        <f>VLOOKUP(F58,Category!D:F,3,0)</f>
        <v>#N/A</v>
      </c>
      <c r="AV58" s="56" t="s">
        <v>195</v>
      </c>
    </row>
    <row r="59" spans="1:48" s="56" customFormat="1" ht="19.399999999999999" hidden="1" customHeight="1">
      <c r="A59" s="62"/>
      <c r="B59" s="395" t="s">
        <v>195</v>
      </c>
      <c r="C59" s="614">
        <v>6000</v>
      </c>
      <c r="D59" s="364" t="s">
        <v>200</v>
      </c>
      <c r="E59" s="364" t="s">
        <v>277</v>
      </c>
      <c r="F59" s="65" t="s">
        <v>220</v>
      </c>
      <c r="G59" s="885">
        <f>'Wuxi Summary'!G95+'Korat Summary'!G95</f>
        <v>0</v>
      </c>
      <c r="H59" s="293">
        <f>'Wuxi Summary'!H95+'Korat Summary'!H95</f>
        <v>0</v>
      </c>
      <c r="I59" s="293">
        <f>'Wuxi Summary'!I95+'Korat Summary'!I95</f>
        <v>0</v>
      </c>
      <c r="J59" s="293">
        <f>'Wuxi Summary'!J95+'Korat Summary'!J95</f>
        <v>0</v>
      </c>
      <c r="K59" s="824">
        <f>SUM(G59:J59)</f>
        <v>0</v>
      </c>
      <c r="L59" s="367">
        <f>IF(ISERROR(VLOOKUP($F59,'Current MS'!$C:$I,4,FALSE)=TRUE),0,VLOOKUP($F59,'Current MS'!$C:$I,4,FALSE))</f>
        <v>0</v>
      </c>
      <c r="M59" s="293">
        <f>+K59-L59</f>
        <v>0</v>
      </c>
      <c r="N59" s="824">
        <f>'Wuxi Summary'!N95+'Korat Summary'!N95</f>
        <v>0</v>
      </c>
      <c r="O59" s="293">
        <f>'Wuxi Summary'!O95+'Korat Summary'!O95</f>
        <v>0</v>
      </c>
      <c r="P59" s="293">
        <f>'Wuxi Summary'!P95+'Korat Summary'!P95</f>
        <v>0</v>
      </c>
      <c r="Q59" s="293">
        <f>'Wuxi Summary'!Q95+'Korat Summary'!Q95</f>
        <v>0</v>
      </c>
      <c r="R59" s="824">
        <f>SUM(N59:Q59)</f>
        <v>0</v>
      </c>
      <c r="S59" s="293">
        <f>IF(ISERROR(VLOOKUP($F59,'Current MS'!$C:$I,5,FALSE)=TRUE),0,VLOOKUP($F59,'Current MS'!$C:$I,5,FALSE))</f>
        <v>0</v>
      </c>
      <c r="T59" s="293">
        <f>+R59-S59</f>
        <v>0</v>
      </c>
      <c r="U59" s="338">
        <f>'Wuxi Summary'!U95+'Korat Summary'!U95</f>
        <v>0</v>
      </c>
      <c r="V59" s="293">
        <f>'Wuxi Summary'!V95+'Korat Summary'!V95</f>
        <v>0</v>
      </c>
      <c r="W59" s="293">
        <f>'Wuxi Summary'!W95+'Korat Summary'!W95</f>
        <v>0</v>
      </c>
      <c r="X59" s="293">
        <f>'Wuxi Summary'!X95+'Korat Summary'!X95</f>
        <v>0</v>
      </c>
      <c r="Y59" s="293">
        <f>'Wuxi Summary'!Y95+'Korat Summary'!Y95</f>
        <v>0</v>
      </c>
      <c r="Z59" s="338">
        <f>SUM(U59:Y59)</f>
        <v>0</v>
      </c>
      <c r="AA59" s="293">
        <f>IF(ISERROR(VLOOKUP($F59,'Current MS'!$C:$I,6,FALSE)=TRUE),0,VLOOKUP($F59,'Current MS'!$C:$I,6,FALSE))</f>
        <v>0</v>
      </c>
      <c r="AB59" s="339">
        <f>+Z59-AA59</f>
        <v>0</v>
      </c>
      <c r="AC59" s="338">
        <f t="shared" ref="AC59:AD59" si="199">SUM(K59,R59,Z59)</f>
        <v>0</v>
      </c>
      <c r="AD59" s="293">
        <f t="shared" si="199"/>
        <v>0</v>
      </c>
      <c r="AE59" s="310">
        <f>+AC59-AD59</f>
        <v>0</v>
      </c>
      <c r="AF59" s="1698"/>
      <c r="AG59" s="365"/>
      <c r="AH59" s="87"/>
      <c r="AI59" s="66"/>
      <c r="AJ59" s="66"/>
      <c r="AK59" s="87"/>
      <c r="AL59" s="66"/>
      <c r="AM59" s="66"/>
      <c r="AN59" s="598"/>
      <c r="AO59" s="598"/>
      <c r="AP59" s="87" t="s">
        <v>408</v>
      </c>
      <c r="AQ59" s="66">
        <v>8</v>
      </c>
      <c r="AR59" s="66">
        <v>4</v>
      </c>
      <c r="AS59" s="575" t="s">
        <v>406</v>
      </c>
      <c r="AT59" s="1942">
        <f t="shared" si="162"/>
        <v>0</v>
      </c>
      <c r="AU59" s="56" t="str">
        <f>VLOOKUP(F59,Category!D:F,3,0)</f>
        <v>Legacy</v>
      </c>
      <c r="AV59" s="56" t="s">
        <v>195</v>
      </c>
    </row>
    <row r="60" spans="1:48" s="56" customFormat="1" ht="19.399999999999999" hidden="1" customHeight="1">
      <c r="A60" s="62"/>
      <c r="B60" s="395" t="s">
        <v>195</v>
      </c>
      <c r="C60" s="614">
        <v>6000</v>
      </c>
      <c r="D60" s="364" t="s">
        <v>200</v>
      </c>
      <c r="E60" s="364" t="s">
        <v>256</v>
      </c>
      <c r="F60" s="65" t="s">
        <v>257</v>
      </c>
      <c r="G60" s="885">
        <f>'Wuxi Summary'!G96+'Korat Summary'!G96</f>
        <v>0</v>
      </c>
      <c r="H60" s="293">
        <f>'Wuxi Summary'!H96+'Korat Summary'!H96</f>
        <v>0</v>
      </c>
      <c r="I60" s="293">
        <f>'Wuxi Summary'!I96+'Korat Summary'!I96</f>
        <v>0</v>
      </c>
      <c r="J60" s="293">
        <f>'Wuxi Summary'!J96+'Korat Summary'!J96</f>
        <v>0</v>
      </c>
      <c r="K60" s="824">
        <f t="shared" si="172"/>
        <v>0</v>
      </c>
      <c r="L60" s="367">
        <f>IF(ISERROR(VLOOKUP($F60,'Current MS'!$C:$I,4,FALSE)=TRUE),0,VLOOKUP($F60,'Current MS'!$C:$I,4,FALSE))</f>
        <v>0</v>
      </c>
      <c r="M60" s="293">
        <f t="shared" si="173"/>
        <v>0</v>
      </c>
      <c r="N60" s="824">
        <f>'Wuxi Summary'!N96+'Korat Summary'!N96</f>
        <v>0</v>
      </c>
      <c r="O60" s="293">
        <f>'Wuxi Summary'!O96+'Korat Summary'!O96</f>
        <v>0</v>
      </c>
      <c r="P60" s="293">
        <f>'Wuxi Summary'!P96+'Korat Summary'!P96</f>
        <v>0</v>
      </c>
      <c r="Q60" s="293">
        <f>'Wuxi Summary'!Q96+'Korat Summary'!Q96</f>
        <v>0</v>
      </c>
      <c r="R60" s="824">
        <f t="shared" si="174"/>
        <v>0</v>
      </c>
      <c r="S60" s="293">
        <f>IF(ISERROR(VLOOKUP($F60,'Current MS'!$C:$I,5,FALSE)=TRUE),0,VLOOKUP($F60,'Current MS'!$C:$I,5,FALSE))</f>
        <v>0</v>
      </c>
      <c r="T60" s="293">
        <f t="shared" si="175"/>
        <v>0</v>
      </c>
      <c r="U60" s="338">
        <f>'Wuxi Summary'!U96+'Korat Summary'!U96</f>
        <v>0</v>
      </c>
      <c r="V60" s="293">
        <f>'Wuxi Summary'!V96+'Korat Summary'!V96</f>
        <v>0</v>
      </c>
      <c r="W60" s="293">
        <f>'Wuxi Summary'!W96+'Korat Summary'!W96</f>
        <v>0</v>
      </c>
      <c r="X60" s="293">
        <f>'Wuxi Summary'!X96+'Korat Summary'!X96</f>
        <v>0</v>
      </c>
      <c r="Y60" s="293">
        <f>'Wuxi Summary'!Y96+'Korat Summary'!Y96</f>
        <v>0</v>
      </c>
      <c r="Z60" s="338">
        <f t="shared" si="176"/>
        <v>0</v>
      </c>
      <c r="AA60" s="293">
        <f>IF(ISERROR(VLOOKUP($F60,'Current MS'!$C:$I,6,FALSE)=TRUE),0,VLOOKUP($F60,'Current MS'!$C:$I,6,FALSE))</f>
        <v>0</v>
      </c>
      <c r="AB60" s="339">
        <f t="shared" si="177"/>
        <v>0</v>
      </c>
      <c r="AC60" s="338">
        <f t="shared" si="178"/>
        <v>0</v>
      </c>
      <c r="AD60" s="293">
        <f t="shared" si="179"/>
        <v>0</v>
      </c>
      <c r="AE60" s="310">
        <f t="shared" si="180"/>
        <v>0</v>
      </c>
      <c r="AF60" s="1698"/>
      <c r="AG60" s="365"/>
      <c r="AH60" s="87"/>
      <c r="AI60" s="66"/>
      <c r="AJ60" s="66"/>
      <c r="AK60" s="87"/>
      <c r="AL60" s="66"/>
      <c r="AM60" s="66"/>
      <c r="AN60" s="598"/>
      <c r="AO60" s="598"/>
      <c r="AP60" s="87" t="s">
        <v>408</v>
      </c>
      <c r="AQ60" s="56">
        <v>8</v>
      </c>
      <c r="AR60" s="56">
        <v>4</v>
      </c>
      <c r="AS60" s="575" t="s">
        <v>406</v>
      </c>
      <c r="AT60" s="1942">
        <f t="shared" si="162"/>
        <v>0</v>
      </c>
      <c r="AU60" s="56" t="str">
        <f>VLOOKUP(F60,Category!D:F,3,0)</f>
        <v>Mass</v>
      </c>
      <c r="AV60" s="56" t="s">
        <v>195</v>
      </c>
    </row>
    <row r="61" spans="1:48" s="56" customFormat="1" ht="19.399999999999999" hidden="1" customHeight="1">
      <c r="A61" s="62"/>
      <c r="B61" s="395" t="s">
        <v>195</v>
      </c>
      <c r="C61" s="614">
        <v>6000</v>
      </c>
      <c r="D61" s="364" t="s">
        <v>200</v>
      </c>
      <c r="E61" s="364" t="s">
        <v>385</v>
      </c>
      <c r="F61" s="65" t="s">
        <v>386</v>
      </c>
      <c r="G61" s="885">
        <f>'Wuxi Summary'!G97+'Korat Summary'!G97</f>
        <v>0</v>
      </c>
      <c r="H61" s="293">
        <f>'Wuxi Summary'!H97+'Korat Summary'!H97</f>
        <v>0</v>
      </c>
      <c r="I61" s="293">
        <f>'Wuxi Summary'!I97+'Korat Summary'!I97</f>
        <v>0</v>
      </c>
      <c r="J61" s="293">
        <f>'Wuxi Summary'!J97+'Korat Summary'!J97</f>
        <v>0</v>
      </c>
      <c r="K61" s="824">
        <f t="shared" ref="K61" si="200">SUM(G61:J61)</f>
        <v>0</v>
      </c>
      <c r="L61" s="367">
        <f>IF(ISERROR(VLOOKUP($F61,'Current MS'!$C:$I,4,FALSE)=TRUE),0,VLOOKUP($F61,'Current MS'!$C:$I,4,FALSE))</f>
        <v>0</v>
      </c>
      <c r="M61" s="293">
        <f t="shared" ref="M61" si="201">+K61-L61</f>
        <v>0</v>
      </c>
      <c r="N61" s="824">
        <f>'Wuxi Summary'!N97+'Korat Summary'!N97</f>
        <v>0</v>
      </c>
      <c r="O61" s="293">
        <f>'Wuxi Summary'!O97+'Korat Summary'!O97</f>
        <v>0</v>
      </c>
      <c r="P61" s="293">
        <f>'Wuxi Summary'!P97+'Korat Summary'!P97</f>
        <v>0</v>
      </c>
      <c r="Q61" s="293">
        <f>'Wuxi Summary'!Q97+'Korat Summary'!Q97</f>
        <v>0</v>
      </c>
      <c r="R61" s="824">
        <f t="shared" ref="R61" si="202">SUM(N61:Q61)</f>
        <v>0</v>
      </c>
      <c r="S61" s="293">
        <f>IF(ISERROR(VLOOKUP($F61,'Current MS'!$C:$I,5,FALSE)=TRUE),0,VLOOKUP($F61,'Current MS'!$C:$I,5,FALSE))</f>
        <v>0</v>
      </c>
      <c r="T61" s="293">
        <f t="shared" ref="T61" si="203">+R61-S61</f>
        <v>0</v>
      </c>
      <c r="U61" s="338">
        <f>'Wuxi Summary'!U97+'Korat Summary'!U97</f>
        <v>0</v>
      </c>
      <c r="V61" s="293">
        <f>'Wuxi Summary'!V97+'Korat Summary'!V97</f>
        <v>0</v>
      </c>
      <c r="W61" s="293">
        <f>'Wuxi Summary'!W97+'Korat Summary'!W97</f>
        <v>0</v>
      </c>
      <c r="X61" s="293">
        <f>'Wuxi Summary'!X97+'Korat Summary'!X97</f>
        <v>0</v>
      </c>
      <c r="Y61" s="293">
        <f>'Wuxi Summary'!Y97+'Korat Summary'!Y97</f>
        <v>0</v>
      </c>
      <c r="Z61" s="338">
        <f t="shared" ref="Z61" si="204">SUM(U61:Y61)</f>
        <v>0</v>
      </c>
      <c r="AA61" s="293">
        <f>IF(ISERROR(VLOOKUP($F61,'Current MS'!$C:$I,6,FALSE)=TRUE),0,VLOOKUP($F61,'Current MS'!$C:$I,6,FALSE))</f>
        <v>0</v>
      </c>
      <c r="AB61" s="339">
        <f t="shared" ref="AB61" si="205">+Z61-AA61</f>
        <v>0</v>
      </c>
      <c r="AC61" s="338">
        <f t="shared" ref="AC61" si="206">SUM(K61,R61,Z61)</f>
        <v>0</v>
      </c>
      <c r="AD61" s="293">
        <f t="shared" ref="AD61" si="207">SUM(L61,S61,AA61)</f>
        <v>0</v>
      </c>
      <c r="AE61" s="310">
        <f t="shared" ref="AE61" si="208">+AC61-AD61</f>
        <v>0</v>
      </c>
      <c r="AF61" s="1698"/>
      <c r="AG61" s="365"/>
      <c r="AH61" s="87"/>
      <c r="AI61" s="66"/>
      <c r="AJ61" s="66"/>
      <c r="AK61" s="87"/>
      <c r="AL61" s="66"/>
      <c r="AM61" s="66"/>
      <c r="AN61" s="598"/>
      <c r="AO61" s="598"/>
      <c r="AP61" s="87" t="s">
        <v>408</v>
      </c>
      <c r="AQ61" s="56">
        <v>8</v>
      </c>
      <c r="AR61" s="56">
        <v>4</v>
      </c>
      <c r="AS61" s="575" t="s">
        <v>406</v>
      </c>
      <c r="AT61" s="1942">
        <f t="shared" si="162"/>
        <v>0</v>
      </c>
      <c r="AU61" s="56" t="e">
        <f>VLOOKUP(F61,Category!D:F,3,0)</f>
        <v>#N/A</v>
      </c>
      <c r="AV61" s="56" t="s">
        <v>195</v>
      </c>
    </row>
    <row r="62" spans="1:48" s="56" customFormat="1" ht="19.399999999999999" hidden="1" customHeight="1">
      <c r="A62" s="62"/>
      <c r="B62" s="395" t="s">
        <v>195</v>
      </c>
      <c r="C62" s="614">
        <v>8000</v>
      </c>
      <c r="D62" s="364" t="s">
        <v>200</v>
      </c>
      <c r="E62" s="364" t="s">
        <v>247</v>
      </c>
      <c r="F62" s="65" t="s">
        <v>248</v>
      </c>
      <c r="G62" s="885">
        <f>'Wuxi Summary'!G98+'Korat Summary'!G98</f>
        <v>0</v>
      </c>
      <c r="H62" s="293">
        <f>'Wuxi Summary'!H98+'Korat Summary'!H98</f>
        <v>0</v>
      </c>
      <c r="I62" s="293">
        <f>'Wuxi Summary'!I98+'Korat Summary'!I98</f>
        <v>0</v>
      </c>
      <c r="J62" s="293">
        <f>'Wuxi Summary'!J98+'Korat Summary'!J98</f>
        <v>0</v>
      </c>
      <c r="K62" s="824">
        <f t="shared" si="172"/>
        <v>0</v>
      </c>
      <c r="L62" s="367">
        <f>IF(ISERROR(VLOOKUP($F62,'Current MS'!$C:$I,4,FALSE)=TRUE),0,VLOOKUP($F62,'Current MS'!$C:$I,4,FALSE))</f>
        <v>0</v>
      </c>
      <c r="M62" s="293">
        <f t="shared" si="173"/>
        <v>0</v>
      </c>
      <c r="N62" s="824">
        <f>'Wuxi Summary'!N98+'Korat Summary'!N98</f>
        <v>0</v>
      </c>
      <c r="O62" s="293">
        <f>'Wuxi Summary'!O98+'Korat Summary'!O98</f>
        <v>0</v>
      </c>
      <c r="P62" s="293">
        <f>'Wuxi Summary'!P98+'Korat Summary'!P98</f>
        <v>0</v>
      </c>
      <c r="Q62" s="293">
        <f>'Wuxi Summary'!Q98+'Korat Summary'!Q98</f>
        <v>0</v>
      </c>
      <c r="R62" s="824">
        <f t="shared" si="174"/>
        <v>0</v>
      </c>
      <c r="S62" s="293">
        <f>IF(ISERROR(VLOOKUP($F62,'Current MS'!$C:$I,5,FALSE)=TRUE),0,VLOOKUP($F62,'Current MS'!$C:$I,5,FALSE))</f>
        <v>0</v>
      </c>
      <c r="T62" s="293">
        <f t="shared" si="175"/>
        <v>0</v>
      </c>
      <c r="U62" s="338">
        <f>'Wuxi Summary'!U98+'Korat Summary'!U98</f>
        <v>0</v>
      </c>
      <c r="V62" s="293">
        <f>'Wuxi Summary'!V98+'Korat Summary'!V98</f>
        <v>0</v>
      </c>
      <c r="W62" s="293">
        <f>'Wuxi Summary'!W98+'Korat Summary'!W98</f>
        <v>0</v>
      </c>
      <c r="X62" s="293">
        <f>'Wuxi Summary'!X98+'Korat Summary'!X98</f>
        <v>0</v>
      </c>
      <c r="Y62" s="293">
        <f>'Wuxi Summary'!Y98+'Korat Summary'!Y98</f>
        <v>0</v>
      </c>
      <c r="Z62" s="338">
        <f t="shared" si="176"/>
        <v>0</v>
      </c>
      <c r="AA62" s="293">
        <f>IF(ISERROR(VLOOKUP($F62,'Current MS'!$C:$I,6,FALSE)=TRUE),0,VLOOKUP($F62,'Current MS'!$C:$I,6,FALSE))</f>
        <v>0</v>
      </c>
      <c r="AB62" s="339">
        <f t="shared" si="177"/>
        <v>0</v>
      </c>
      <c r="AC62" s="338">
        <f t="shared" si="178"/>
        <v>0</v>
      </c>
      <c r="AD62" s="293">
        <f t="shared" si="179"/>
        <v>0</v>
      </c>
      <c r="AE62" s="310">
        <f t="shared" si="180"/>
        <v>0</v>
      </c>
      <c r="AF62" s="1698"/>
      <c r="AG62" s="365"/>
      <c r="AH62" s="87"/>
      <c r="AI62" s="66"/>
      <c r="AJ62" s="66"/>
      <c r="AK62" s="87"/>
      <c r="AL62" s="66"/>
      <c r="AM62" s="66"/>
      <c r="AN62" s="598"/>
      <c r="AO62" s="598"/>
      <c r="AP62" s="87" t="s">
        <v>408</v>
      </c>
      <c r="AQ62" s="56">
        <v>8</v>
      </c>
      <c r="AR62" s="56">
        <v>4</v>
      </c>
      <c r="AS62" s="575" t="s">
        <v>406</v>
      </c>
      <c r="AT62" s="1942">
        <f t="shared" si="162"/>
        <v>0</v>
      </c>
      <c r="AU62" s="56" t="str">
        <f>VLOOKUP(F62,Category!D:F,3,0)</f>
        <v>Legacy</v>
      </c>
      <c r="AV62" s="56" t="s">
        <v>195</v>
      </c>
    </row>
    <row r="63" spans="1:48" s="56" customFormat="1" ht="19.399999999999999" hidden="1" customHeight="1">
      <c r="A63" s="62"/>
      <c r="B63" s="395" t="s">
        <v>195</v>
      </c>
      <c r="C63" s="614">
        <v>8000</v>
      </c>
      <c r="D63" s="364" t="s">
        <v>200</v>
      </c>
      <c r="E63" s="364" t="s">
        <v>280</v>
      </c>
      <c r="F63" s="65" t="s">
        <v>281</v>
      </c>
      <c r="G63" s="885">
        <f>'Wuxi Summary'!G99+'Korat Summary'!G99</f>
        <v>0</v>
      </c>
      <c r="H63" s="293">
        <f>'Wuxi Summary'!H99+'Korat Summary'!H99</f>
        <v>0</v>
      </c>
      <c r="I63" s="293">
        <f>'Wuxi Summary'!I99+'Korat Summary'!I99</f>
        <v>0</v>
      </c>
      <c r="J63" s="293">
        <f>'Wuxi Summary'!J99+'Korat Summary'!J99</f>
        <v>0</v>
      </c>
      <c r="K63" s="824">
        <f>SUM(G63:J63)</f>
        <v>0</v>
      </c>
      <c r="L63" s="367">
        <f>IF(ISERROR(VLOOKUP($F63,'Current MS'!$C:$I,4,FALSE)=TRUE),0,VLOOKUP($F63,'Current MS'!$C:$I,4,FALSE))</f>
        <v>0</v>
      </c>
      <c r="M63" s="293">
        <f>+K63-L63</f>
        <v>0</v>
      </c>
      <c r="N63" s="824">
        <f>'Wuxi Summary'!N99+'Korat Summary'!N99</f>
        <v>0</v>
      </c>
      <c r="O63" s="293">
        <f>'Wuxi Summary'!O99+'Korat Summary'!O99</f>
        <v>0</v>
      </c>
      <c r="P63" s="293">
        <f>'Wuxi Summary'!P99+'Korat Summary'!P99</f>
        <v>0</v>
      </c>
      <c r="Q63" s="293">
        <f>'Wuxi Summary'!Q99+'Korat Summary'!Q99</f>
        <v>0</v>
      </c>
      <c r="R63" s="824">
        <f>SUM(N63:Q63)</f>
        <v>0</v>
      </c>
      <c r="S63" s="293">
        <f>IF(ISERROR(VLOOKUP($F63,'Current MS'!$C:$I,5,FALSE)=TRUE),0,VLOOKUP($F63,'Current MS'!$C:$I,5,FALSE))</f>
        <v>0</v>
      </c>
      <c r="T63" s="293">
        <f>+R63-S63</f>
        <v>0</v>
      </c>
      <c r="U63" s="338">
        <f>'Wuxi Summary'!U99+'Korat Summary'!U99</f>
        <v>0</v>
      </c>
      <c r="V63" s="293">
        <f>'Wuxi Summary'!V99+'Korat Summary'!V99</f>
        <v>0</v>
      </c>
      <c r="W63" s="293">
        <f>'Wuxi Summary'!W99+'Korat Summary'!W99</f>
        <v>0</v>
      </c>
      <c r="X63" s="293">
        <f>'Wuxi Summary'!X99+'Korat Summary'!X99</f>
        <v>0</v>
      </c>
      <c r="Y63" s="293">
        <f>'Wuxi Summary'!Y99+'Korat Summary'!Y99</f>
        <v>0</v>
      </c>
      <c r="Z63" s="338">
        <f>SUM(U63:Y63)</f>
        <v>0</v>
      </c>
      <c r="AA63" s="293">
        <f>IF(ISERROR(VLOOKUP($F63,'Current MS'!$C:$I,6,FALSE)=TRUE),0,VLOOKUP($F63,'Current MS'!$C:$I,6,FALSE))</f>
        <v>0</v>
      </c>
      <c r="AB63" s="339">
        <f>+Z63-AA63</f>
        <v>0</v>
      </c>
      <c r="AC63" s="338">
        <f>SUM(K63,R63,Z63)</f>
        <v>0</v>
      </c>
      <c r="AD63" s="293">
        <f>SUM(L63,S63,AA63)</f>
        <v>0</v>
      </c>
      <c r="AE63" s="310">
        <f>+AC63-AD63</f>
        <v>0</v>
      </c>
      <c r="AF63" s="1698"/>
      <c r="AG63" s="365"/>
      <c r="AH63" s="87"/>
      <c r="AI63" s="66"/>
      <c r="AJ63" s="66"/>
      <c r="AK63" s="87"/>
      <c r="AL63" s="66"/>
      <c r="AM63" s="66"/>
      <c r="AN63" s="598"/>
      <c r="AO63" s="598"/>
      <c r="AP63" s="87" t="s">
        <v>408</v>
      </c>
      <c r="AQ63" s="56">
        <v>8</v>
      </c>
      <c r="AR63" s="56">
        <v>4</v>
      </c>
      <c r="AS63" s="575" t="s">
        <v>406</v>
      </c>
      <c r="AT63" s="1942">
        <f t="shared" si="162"/>
        <v>0</v>
      </c>
      <c r="AU63" s="56" t="e">
        <f>VLOOKUP(F63,Category!D:F,3,0)</f>
        <v>#N/A</v>
      </c>
      <c r="AV63" s="56" t="s">
        <v>195</v>
      </c>
    </row>
    <row r="64" spans="1:48" s="56" customFormat="1" ht="19.399999999999999" hidden="1" customHeight="1">
      <c r="A64" s="62"/>
      <c r="B64" s="395" t="s">
        <v>195</v>
      </c>
      <c r="C64" s="614">
        <v>8000</v>
      </c>
      <c r="D64" s="364" t="s">
        <v>200</v>
      </c>
      <c r="E64" s="364" t="s">
        <v>270</v>
      </c>
      <c r="F64" s="65" t="s">
        <v>271</v>
      </c>
      <c r="G64" s="885">
        <f>'Wuxi Summary'!G100+'Korat Summary'!G100</f>
        <v>0</v>
      </c>
      <c r="H64" s="293">
        <f>'Wuxi Summary'!H100+'Korat Summary'!H100</f>
        <v>0</v>
      </c>
      <c r="I64" s="293">
        <f>'Wuxi Summary'!I100+'Korat Summary'!I100</f>
        <v>0</v>
      </c>
      <c r="J64" s="293">
        <f>'Wuxi Summary'!J100+'Korat Summary'!J100</f>
        <v>0</v>
      </c>
      <c r="K64" s="824">
        <f t="shared" si="172"/>
        <v>0</v>
      </c>
      <c r="L64" s="367">
        <f>IF(ISERROR(VLOOKUP($F64,'Current MS'!$C:$I,4,FALSE)=TRUE),0,VLOOKUP($F64,'Current MS'!$C:$I,4,FALSE))</f>
        <v>0</v>
      </c>
      <c r="M64" s="293">
        <f t="shared" si="173"/>
        <v>0</v>
      </c>
      <c r="N64" s="824">
        <f>'Wuxi Summary'!N100+'Korat Summary'!N100</f>
        <v>0</v>
      </c>
      <c r="O64" s="293">
        <f>'Wuxi Summary'!O100+'Korat Summary'!O100</f>
        <v>0</v>
      </c>
      <c r="P64" s="293">
        <f>'Wuxi Summary'!P100+'Korat Summary'!P100</f>
        <v>0</v>
      </c>
      <c r="Q64" s="293">
        <f>'Wuxi Summary'!Q100+'Korat Summary'!Q100</f>
        <v>0</v>
      </c>
      <c r="R64" s="824">
        <f t="shared" si="174"/>
        <v>0</v>
      </c>
      <c r="S64" s="293">
        <f>IF(ISERROR(VLOOKUP($F64,'Current MS'!$C:$I,5,FALSE)=TRUE),0,VLOOKUP($F64,'Current MS'!$C:$I,5,FALSE))</f>
        <v>0</v>
      </c>
      <c r="T64" s="293">
        <f t="shared" si="175"/>
        <v>0</v>
      </c>
      <c r="U64" s="338">
        <f>'Wuxi Summary'!U100+'Korat Summary'!U100</f>
        <v>0</v>
      </c>
      <c r="V64" s="293">
        <f>'Wuxi Summary'!V100+'Korat Summary'!V100</f>
        <v>0</v>
      </c>
      <c r="W64" s="293">
        <f>'Wuxi Summary'!W100+'Korat Summary'!W100</f>
        <v>0</v>
      </c>
      <c r="X64" s="293">
        <f>'Wuxi Summary'!X100+'Korat Summary'!X100</f>
        <v>0</v>
      </c>
      <c r="Y64" s="293">
        <f>'Wuxi Summary'!Y100+'Korat Summary'!Y100</f>
        <v>0</v>
      </c>
      <c r="Z64" s="338">
        <f t="shared" si="176"/>
        <v>0</v>
      </c>
      <c r="AA64" s="293">
        <f>IF(ISERROR(VLOOKUP($F64,'Current MS'!$C:$I,6,FALSE)=TRUE),0,VLOOKUP($F64,'Current MS'!$C:$I,6,FALSE))</f>
        <v>0</v>
      </c>
      <c r="AB64" s="339">
        <f t="shared" si="177"/>
        <v>0</v>
      </c>
      <c r="AC64" s="338">
        <f t="shared" si="178"/>
        <v>0</v>
      </c>
      <c r="AD64" s="293">
        <f t="shared" si="179"/>
        <v>0</v>
      </c>
      <c r="AE64" s="310">
        <f t="shared" si="180"/>
        <v>0</v>
      </c>
      <c r="AF64" s="1698"/>
      <c r="AG64" s="365"/>
      <c r="AH64" s="87"/>
      <c r="AI64" s="66"/>
      <c r="AJ64" s="66"/>
      <c r="AK64" s="87"/>
      <c r="AL64" s="66"/>
      <c r="AM64" s="66"/>
      <c r="AN64" s="598"/>
      <c r="AO64" s="598"/>
      <c r="AP64" s="87" t="s">
        <v>408</v>
      </c>
      <c r="AQ64" s="56">
        <v>8</v>
      </c>
      <c r="AR64" s="56">
        <v>4</v>
      </c>
      <c r="AS64" s="575" t="s">
        <v>406</v>
      </c>
      <c r="AT64" s="1942">
        <f t="shared" si="162"/>
        <v>0</v>
      </c>
      <c r="AU64" s="56" t="e">
        <f>VLOOKUP(F64,Category!D:F,3,0)</f>
        <v>#N/A</v>
      </c>
      <c r="AV64" s="56" t="s">
        <v>195</v>
      </c>
    </row>
    <row r="65" spans="1:48" s="56" customFormat="1" ht="29.25" hidden="1" customHeight="1">
      <c r="A65" s="62"/>
      <c r="B65" s="324" t="s">
        <v>199</v>
      </c>
      <c r="C65" s="613"/>
      <c r="D65" s="317"/>
      <c r="E65" s="317"/>
      <c r="F65" s="315"/>
      <c r="G65" s="886">
        <f t="shared" ref="G65:AE65" si="209">SUM(G45:G64)</f>
        <v>0</v>
      </c>
      <c r="H65" s="319">
        <f t="shared" si="209"/>
        <v>0</v>
      </c>
      <c r="I65" s="319">
        <f t="shared" si="209"/>
        <v>0</v>
      </c>
      <c r="J65" s="319">
        <f t="shared" si="209"/>
        <v>0</v>
      </c>
      <c r="K65" s="827">
        <f t="shared" si="209"/>
        <v>0</v>
      </c>
      <c r="L65" s="319">
        <f t="shared" si="209"/>
        <v>0</v>
      </c>
      <c r="M65" s="319">
        <f t="shared" si="209"/>
        <v>0</v>
      </c>
      <c r="N65" s="827">
        <f t="shared" si="209"/>
        <v>0</v>
      </c>
      <c r="O65" s="319">
        <f t="shared" si="209"/>
        <v>0</v>
      </c>
      <c r="P65" s="319">
        <f t="shared" si="209"/>
        <v>0</v>
      </c>
      <c r="Q65" s="319">
        <f t="shared" si="209"/>
        <v>0</v>
      </c>
      <c r="R65" s="827">
        <f t="shared" si="209"/>
        <v>0</v>
      </c>
      <c r="S65" s="319">
        <f t="shared" si="209"/>
        <v>0</v>
      </c>
      <c r="T65" s="319">
        <f t="shared" si="209"/>
        <v>0</v>
      </c>
      <c r="U65" s="344">
        <f t="shared" si="209"/>
        <v>0</v>
      </c>
      <c r="V65" s="319">
        <f t="shared" si="209"/>
        <v>0</v>
      </c>
      <c r="W65" s="319">
        <f t="shared" si="209"/>
        <v>0</v>
      </c>
      <c r="X65" s="319">
        <f t="shared" si="209"/>
        <v>0</v>
      </c>
      <c r="Y65" s="345">
        <f t="shared" si="209"/>
        <v>0</v>
      </c>
      <c r="Z65" s="344">
        <f t="shared" si="209"/>
        <v>0</v>
      </c>
      <c r="AA65" s="319">
        <f t="shared" si="209"/>
        <v>0</v>
      </c>
      <c r="AB65" s="345">
        <f t="shared" si="209"/>
        <v>0</v>
      </c>
      <c r="AC65" s="344">
        <f t="shared" si="209"/>
        <v>0</v>
      </c>
      <c r="AD65" s="319">
        <f t="shared" si="209"/>
        <v>0</v>
      </c>
      <c r="AE65" s="325">
        <f t="shared" si="209"/>
        <v>0</v>
      </c>
      <c r="AF65" s="1689"/>
      <c r="AG65" s="408"/>
      <c r="AH65" s="87"/>
      <c r="AI65" s="66"/>
      <c r="AJ65" s="66"/>
      <c r="AK65" s="87"/>
      <c r="AL65" s="66"/>
      <c r="AM65" s="66"/>
      <c r="AN65" s="598"/>
      <c r="AO65" s="598"/>
      <c r="AP65" s="87"/>
      <c r="AS65" s="575"/>
      <c r="AT65" s="1942"/>
    </row>
    <row r="66" spans="1:48" s="66" customFormat="1" ht="21.75" hidden="1" customHeight="1">
      <c r="A66" s="86"/>
      <c r="B66" s="389" t="s">
        <v>339</v>
      </c>
      <c r="C66" s="615">
        <v>1000</v>
      </c>
      <c r="D66" s="390" t="s">
        <v>200</v>
      </c>
      <c r="E66" s="390" t="s">
        <v>342</v>
      </c>
      <c r="F66" s="65" t="s">
        <v>343</v>
      </c>
      <c r="G66" s="887">
        <f>'Wuxi Summary'!G122+'Korat Summary'!G122</f>
        <v>0</v>
      </c>
      <c r="H66" s="295">
        <f>'Wuxi Summary'!H122+'Korat Summary'!H122</f>
        <v>0</v>
      </c>
      <c r="I66" s="295">
        <f>'Wuxi Summary'!I122+'Korat Summary'!I122</f>
        <v>0</v>
      </c>
      <c r="J66" s="295">
        <f>'Wuxi Summary'!J122+'Korat Summary'!J122</f>
        <v>0</v>
      </c>
      <c r="K66" s="828">
        <f t="shared" ref="K66:K72" si="210">SUM(G66:J66)</f>
        <v>0</v>
      </c>
      <c r="L66" s="295">
        <f>IF(ISERROR(VLOOKUP($F66,'Current MS'!$C:$I,4,FALSE)=TRUE),0,VLOOKUP($F66,'Current MS'!$C:$I,4,FALSE))</f>
        <v>0</v>
      </c>
      <c r="M66" s="295">
        <f t="shared" ref="M66:M72" si="211">+K66-L66</f>
        <v>0</v>
      </c>
      <c r="N66" s="828">
        <f>'Wuxi Summary'!N122+'Korat Summary'!N122</f>
        <v>0</v>
      </c>
      <c r="O66" s="295">
        <f>'Wuxi Summary'!O122+'Korat Summary'!O122</f>
        <v>0</v>
      </c>
      <c r="P66" s="295">
        <f>'Wuxi Summary'!P122+'Korat Summary'!P122</f>
        <v>0</v>
      </c>
      <c r="Q66" s="295">
        <f>'Wuxi Summary'!Q122+'Korat Summary'!Q122</f>
        <v>0</v>
      </c>
      <c r="R66" s="828">
        <f t="shared" ref="R66:R72" si="212">SUM(N66:Q66)</f>
        <v>0</v>
      </c>
      <c r="S66" s="295">
        <f>IF(ISERROR(VLOOKUP($F66,'Current MS'!$C:$I,5,FALSE)=TRUE),0,VLOOKUP($F66,'Current MS'!$C:$I,5,FALSE))</f>
        <v>0</v>
      </c>
      <c r="T66" s="295">
        <f>+R66-S66</f>
        <v>0</v>
      </c>
      <c r="U66" s="340">
        <f>'Wuxi Summary'!U122+'Korat Summary'!U122</f>
        <v>0</v>
      </c>
      <c r="V66" s="295">
        <f>'Wuxi Summary'!V122+'Korat Summary'!V122</f>
        <v>0</v>
      </c>
      <c r="W66" s="295">
        <f>'Wuxi Summary'!W122+'Korat Summary'!W122</f>
        <v>0</v>
      </c>
      <c r="X66" s="295">
        <f>'Wuxi Summary'!X122+'Korat Summary'!X122</f>
        <v>0</v>
      </c>
      <c r="Y66" s="341">
        <f>'Wuxi Summary'!Y122+'Korat Summary'!Y122</f>
        <v>0</v>
      </c>
      <c r="Z66" s="340">
        <f t="shared" ref="Z66:Z72" si="213">SUM(U66:Y66)</f>
        <v>0</v>
      </c>
      <c r="AA66" s="293">
        <f>IF(ISERROR(VLOOKUP($F66,'Current MS'!$C:$I,6,FALSE)=TRUE),0,VLOOKUP($F66,'Current MS'!$C:$I,6,FALSE))</f>
        <v>0</v>
      </c>
      <c r="AB66" s="341">
        <f t="shared" ref="AB66:AB72" si="214">+Z66-AA66</f>
        <v>0</v>
      </c>
      <c r="AC66" s="340">
        <f t="shared" ref="AC66:AC72" si="215">SUM(K66,R66,Z66)</f>
        <v>0</v>
      </c>
      <c r="AD66" s="295">
        <f t="shared" ref="AD66:AD72" si="216">SUM(L66,S66,AA66)</f>
        <v>0</v>
      </c>
      <c r="AE66" s="313">
        <f t="shared" ref="AE66:AE72" si="217">+AC66-AD66</f>
        <v>0</v>
      </c>
      <c r="AF66" s="1698"/>
      <c r="AG66" s="365"/>
      <c r="AH66" s="87"/>
      <c r="AP66" s="87" t="s">
        <v>409</v>
      </c>
      <c r="AQ66" s="56">
        <v>2</v>
      </c>
      <c r="AR66" s="56">
        <v>1</v>
      </c>
      <c r="AS66" s="575" t="s">
        <v>406</v>
      </c>
      <c r="AT66" s="1944">
        <f t="shared" ref="AT66:AT71" si="218">C66*AC66/10^9</f>
        <v>0</v>
      </c>
      <c r="AU66" s="66" t="e">
        <f>VLOOKUP(F66,Category!D:F,3,0)</f>
        <v>#N/A</v>
      </c>
      <c r="AV66" s="66" t="s">
        <v>339</v>
      </c>
    </row>
    <row r="67" spans="1:48" s="66" customFormat="1" ht="19.5" customHeight="1">
      <c r="A67" s="86"/>
      <c r="B67" s="389" t="s">
        <v>339</v>
      </c>
      <c r="C67" s="615">
        <v>2000</v>
      </c>
      <c r="D67" s="390" t="s">
        <v>200</v>
      </c>
      <c r="E67" s="390" t="s">
        <v>243</v>
      </c>
      <c r="F67" s="65" t="s">
        <v>340</v>
      </c>
      <c r="G67" s="887">
        <f>'Wuxi Summary'!G123+'Korat Summary'!G123</f>
        <v>0</v>
      </c>
      <c r="H67" s="295">
        <f>'Wuxi Summary'!H123+'Korat Summary'!H123</f>
        <v>500</v>
      </c>
      <c r="I67" s="295">
        <f>'Wuxi Summary'!I123+'Korat Summary'!I123</f>
        <v>19700</v>
      </c>
      <c r="J67" s="295">
        <f>'Wuxi Summary'!J123+'Korat Summary'!J123</f>
        <v>625</v>
      </c>
      <c r="K67" s="828">
        <f t="shared" si="210"/>
        <v>20825</v>
      </c>
      <c r="L67" s="295">
        <f>IF(ISERROR(VLOOKUP($F67,'Current MS'!$C:$I,4,FALSE)=TRUE),0,VLOOKUP($F67,'Current MS'!$C:$I,4,FALSE))</f>
        <v>20825</v>
      </c>
      <c r="M67" s="295">
        <f t="shared" si="211"/>
        <v>0</v>
      </c>
      <c r="N67" s="828">
        <f>'Wuxi Summary'!N123+'Korat Summary'!N123</f>
        <v>500</v>
      </c>
      <c r="O67" s="295">
        <f>'Wuxi Summary'!O123+'Korat Summary'!O123</f>
        <v>24500</v>
      </c>
      <c r="P67" s="295">
        <f>'Wuxi Summary'!P123+'Korat Summary'!P123</f>
        <v>25</v>
      </c>
      <c r="Q67" s="295">
        <f>'Wuxi Summary'!Q123+'Korat Summary'!Q123</f>
        <v>500</v>
      </c>
      <c r="R67" s="828">
        <f t="shared" si="212"/>
        <v>25525</v>
      </c>
      <c r="S67" s="295">
        <f>IF(ISERROR(VLOOKUP($F67,'Current MS'!$C:$I,5,FALSE)=TRUE),0,VLOOKUP($F67,'Current MS'!$C:$I,5,FALSE))</f>
        <v>25525</v>
      </c>
      <c r="T67" s="295">
        <f t="shared" ref="T67:T72" si="219">+R67-S67</f>
        <v>0</v>
      </c>
      <c r="U67" s="340">
        <f>'Wuxi Summary'!U123+'Korat Summary'!U123</f>
        <v>1700</v>
      </c>
      <c r="V67" s="295">
        <f>'Wuxi Summary'!V123+'Korat Summary'!V123</f>
        <v>38900</v>
      </c>
      <c r="W67" s="295">
        <f>'Wuxi Summary'!W123+'Korat Summary'!W123</f>
        <v>0</v>
      </c>
      <c r="X67" s="295">
        <f>'Wuxi Summary'!X123+'Korat Summary'!X123</f>
        <v>1000</v>
      </c>
      <c r="Y67" s="341">
        <f>'Wuxi Summary'!Y123+'Korat Summary'!Y123</f>
        <v>500</v>
      </c>
      <c r="Z67" s="340">
        <f t="shared" si="213"/>
        <v>42100</v>
      </c>
      <c r="AA67" s="293">
        <f>IF(ISERROR(VLOOKUP($F67,'Current MS'!$C:$I,6,FALSE)=TRUE),0,VLOOKUP($F67,'Current MS'!$C:$I,6,FALSE))</f>
        <v>42100</v>
      </c>
      <c r="AB67" s="341">
        <f t="shared" si="214"/>
        <v>0</v>
      </c>
      <c r="AC67" s="340">
        <f t="shared" si="215"/>
        <v>88450</v>
      </c>
      <c r="AD67" s="295">
        <f t="shared" si="216"/>
        <v>88450</v>
      </c>
      <c r="AE67" s="313">
        <f t="shared" si="217"/>
        <v>0</v>
      </c>
      <c r="AF67" s="1698"/>
      <c r="AG67" s="365"/>
      <c r="AH67" s="87"/>
      <c r="AP67" s="87" t="s">
        <v>409</v>
      </c>
      <c r="AQ67" s="56">
        <v>2</v>
      </c>
      <c r="AR67" s="56">
        <v>1</v>
      </c>
      <c r="AS67" s="575" t="s">
        <v>406</v>
      </c>
      <c r="AT67" s="1944">
        <f t="shared" si="218"/>
        <v>0.1769</v>
      </c>
      <c r="AU67" s="66" t="str">
        <f>VLOOKUP(F67,Category!D:F,3,0)</f>
        <v>Legacy</v>
      </c>
      <c r="AV67" s="66" t="s">
        <v>339</v>
      </c>
    </row>
    <row r="68" spans="1:48" s="66" customFormat="1" ht="19.5" customHeight="1">
      <c r="A68" s="86"/>
      <c r="B68" s="1585" t="s">
        <v>339</v>
      </c>
      <c r="C68" s="1586">
        <v>3000</v>
      </c>
      <c r="D68" s="1587" t="s">
        <v>200</v>
      </c>
      <c r="E68" s="1587" t="s">
        <v>197</v>
      </c>
      <c r="F68" s="1494" t="s">
        <v>344</v>
      </c>
      <c r="G68" s="1588">
        <f>'Wuxi Summary'!G124+'Korat Summary'!G124</f>
        <v>0</v>
      </c>
      <c r="H68" s="1589">
        <f>'Wuxi Summary'!H124+'Korat Summary'!H124</f>
        <v>150</v>
      </c>
      <c r="I68" s="1589">
        <f>'Wuxi Summary'!I124+'Korat Summary'!I124</f>
        <v>325</v>
      </c>
      <c r="J68" s="1589">
        <f>'Wuxi Summary'!J124+'Korat Summary'!J124</f>
        <v>25</v>
      </c>
      <c r="K68" s="1590">
        <f t="shared" si="210"/>
        <v>500</v>
      </c>
      <c r="L68" s="1589">
        <f>IF(ISERROR(VLOOKUP($F68,'Current MS'!$C:$I,4,FALSE)=TRUE),0,VLOOKUP($F68,'Current MS'!$C:$I,4,FALSE))</f>
        <v>500</v>
      </c>
      <c r="M68" s="1589">
        <f t="shared" si="211"/>
        <v>0</v>
      </c>
      <c r="N68" s="1590">
        <f>'Wuxi Summary'!N124+'Korat Summary'!N124</f>
        <v>225</v>
      </c>
      <c r="O68" s="1589">
        <f>'Wuxi Summary'!O124+'Korat Summary'!O124</f>
        <v>125</v>
      </c>
      <c r="P68" s="1589">
        <f>'Wuxi Summary'!P124+'Korat Summary'!P124</f>
        <v>25</v>
      </c>
      <c r="Q68" s="1589">
        <f>'Wuxi Summary'!Q124+'Korat Summary'!Q124</f>
        <v>175</v>
      </c>
      <c r="R68" s="1590">
        <f t="shared" si="212"/>
        <v>550</v>
      </c>
      <c r="S68" s="1589">
        <f>IF(ISERROR(VLOOKUP($F68,'Current MS'!$C:$I,5,FALSE)=TRUE),0,VLOOKUP($F68,'Current MS'!$C:$I,5,FALSE))</f>
        <v>550</v>
      </c>
      <c r="T68" s="1589">
        <f t="shared" si="219"/>
        <v>0</v>
      </c>
      <c r="U68" s="1591">
        <f>'Wuxi Summary'!U124+'Korat Summary'!U124</f>
        <v>250</v>
      </c>
      <c r="V68" s="1589">
        <f>'Wuxi Summary'!V124+'Korat Summary'!V124</f>
        <v>50</v>
      </c>
      <c r="W68" s="1589">
        <f>'Wuxi Summary'!W124+'Korat Summary'!W124</f>
        <v>150</v>
      </c>
      <c r="X68" s="1589">
        <f>'Wuxi Summary'!X124+'Korat Summary'!X124</f>
        <v>50</v>
      </c>
      <c r="Y68" s="1592">
        <f>'Wuxi Summary'!Y124+'Korat Summary'!Y124</f>
        <v>50</v>
      </c>
      <c r="Z68" s="1591">
        <f t="shared" si="213"/>
        <v>550</v>
      </c>
      <c r="AA68" s="1496">
        <f>IF(ISERROR(VLOOKUP($F68,'Current MS'!$C:$I,6,FALSE)=TRUE),0,VLOOKUP($F68,'Current MS'!$C:$I,6,FALSE))</f>
        <v>550</v>
      </c>
      <c r="AB68" s="1592">
        <f t="shared" si="214"/>
        <v>0</v>
      </c>
      <c r="AC68" s="1591">
        <f>SUM(K68,R68,Z68)</f>
        <v>1600</v>
      </c>
      <c r="AD68" s="1589">
        <f>SUM(L68,S68,AA68)</f>
        <v>1600</v>
      </c>
      <c r="AE68" s="1593">
        <f>+AC68-AD68</f>
        <v>0</v>
      </c>
      <c r="AF68" s="1698"/>
      <c r="AG68" s="365"/>
      <c r="AH68" s="87"/>
      <c r="AP68" s="87" t="s">
        <v>409</v>
      </c>
      <c r="AQ68" s="56">
        <v>4</v>
      </c>
      <c r="AR68" s="56">
        <v>2</v>
      </c>
      <c r="AS68" s="575" t="s">
        <v>406</v>
      </c>
      <c r="AT68" s="1944">
        <f t="shared" si="218"/>
        <v>4.7999999999999996E-3</v>
      </c>
      <c r="AU68" s="66" t="str">
        <f>VLOOKUP(F68,Category!D:F,3,0)</f>
        <v>Legacy</v>
      </c>
      <c r="AV68" s="66" t="s">
        <v>339</v>
      </c>
    </row>
    <row r="69" spans="1:48" s="66" customFormat="1" ht="19.5" customHeight="1">
      <c r="A69" s="86"/>
      <c r="B69" s="1594" t="s">
        <v>339</v>
      </c>
      <c r="C69" s="1595">
        <v>4000</v>
      </c>
      <c r="D69" s="1596" t="s">
        <v>200</v>
      </c>
      <c r="E69" s="1596" t="s">
        <v>245</v>
      </c>
      <c r="F69" s="1514" t="s">
        <v>345</v>
      </c>
      <c r="G69" s="1597">
        <f>'Wuxi Summary'!G125+'Korat Summary'!G125</f>
        <v>0</v>
      </c>
      <c r="H69" s="1598">
        <f>'Wuxi Summary'!H125+'Korat Summary'!H125</f>
        <v>9175</v>
      </c>
      <c r="I69" s="1598">
        <f>'Wuxi Summary'!I125+'Korat Summary'!I125</f>
        <v>9875</v>
      </c>
      <c r="J69" s="1598">
        <f>'Wuxi Summary'!J125+'Korat Summary'!J125</f>
        <v>4775</v>
      </c>
      <c r="K69" s="1599">
        <f t="shared" si="210"/>
        <v>23825</v>
      </c>
      <c r="L69" s="1598">
        <f>IF(ISERROR(VLOOKUP($F69,'Current MS'!$C:$I,4,FALSE)=TRUE),0,VLOOKUP($F69,'Current MS'!$C:$I,4,FALSE))</f>
        <v>23825</v>
      </c>
      <c r="M69" s="1598">
        <f t="shared" si="211"/>
        <v>0</v>
      </c>
      <c r="N69" s="1599">
        <f>'Wuxi Summary'!N125+'Korat Summary'!N125</f>
        <v>8425</v>
      </c>
      <c r="O69" s="1598">
        <f>'Wuxi Summary'!O125+'Korat Summary'!O125</f>
        <v>11775</v>
      </c>
      <c r="P69" s="1598">
        <f>'Wuxi Summary'!P125+'Korat Summary'!P125</f>
        <v>5375</v>
      </c>
      <c r="Q69" s="1598">
        <f>'Wuxi Summary'!Q125+'Korat Summary'!Q125</f>
        <v>16025</v>
      </c>
      <c r="R69" s="1599">
        <f t="shared" si="212"/>
        <v>41600</v>
      </c>
      <c r="S69" s="1598">
        <f>IF(ISERROR(VLOOKUP($F69,'Current MS'!$C:$I,5,FALSE)=TRUE),0,VLOOKUP($F69,'Current MS'!$C:$I,5,FALSE))</f>
        <v>41600</v>
      </c>
      <c r="T69" s="1598">
        <f t="shared" si="219"/>
        <v>0</v>
      </c>
      <c r="U69" s="1600">
        <f>'Wuxi Summary'!U125+'Korat Summary'!U125</f>
        <v>8225</v>
      </c>
      <c r="V69" s="1598">
        <f>'Wuxi Summary'!V125+'Korat Summary'!V125</f>
        <v>13100</v>
      </c>
      <c r="W69" s="1598">
        <f>'Wuxi Summary'!W125+'Korat Summary'!W125</f>
        <v>18350</v>
      </c>
      <c r="X69" s="1598">
        <f>'Wuxi Summary'!X125+'Korat Summary'!X125</f>
        <v>5825</v>
      </c>
      <c r="Y69" s="1601">
        <f>'Wuxi Summary'!Y125+'Korat Summary'!Y125</f>
        <v>3175</v>
      </c>
      <c r="Z69" s="1600">
        <f t="shared" si="213"/>
        <v>48675</v>
      </c>
      <c r="AA69" s="1503">
        <f>IF(ISERROR(VLOOKUP($F69,'Current MS'!$C:$I,6,FALSE)=TRUE),0,VLOOKUP($F69,'Current MS'!$C:$I,6,FALSE))</f>
        <v>48675</v>
      </c>
      <c r="AB69" s="1601">
        <f t="shared" si="214"/>
        <v>0</v>
      </c>
      <c r="AC69" s="1600">
        <f t="shared" si="215"/>
        <v>114100</v>
      </c>
      <c r="AD69" s="1598">
        <f t="shared" si="216"/>
        <v>114100</v>
      </c>
      <c r="AE69" s="1602">
        <f t="shared" si="217"/>
        <v>0</v>
      </c>
      <c r="AF69" s="1698"/>
      <c r="AG69" s="365"/>
      <c r="AH69" s="87"/>
      <c r="AP69" s="87" t="s">
        <v>409</v>
      </c>
      <c r="AQ69" s="56">
        <v>4</v>
      </c>
      <c r="AR69" s="56">
        <v>2</v>
      </c>
      <c r="AS69" s="575" t="s">
        <v>406</v>
      </c>
      <c r="AT69" s="1944">
        <f t="shared" si="218"/>
        <v>0.45639999999999997</v>
      </c>
      <c r="AU69" s="66" t="str">
        <f>VLOOKUP(F69,Category!D:F,3,0)</f>
        <v>Legacy</v>
      </c>
      <c r="AV69" s="66" t="s">
        <v>339</v>
      </c>
    </row>
    <row r="70" spans="1:48" s="66" customFormat="1" ht="19.5" customHeight="1">
      <c r="A70" s="86"/>
      <c r="B70" s="389" t="s">
        <v>339</v>
      </c>
      <c r="C70" s="615">
        <v>6000</v>
      </c>
      <c r="D70" s="390" t="s">
        <v>200</v>
      </c>
      <c r="E70" s="390" t="s">
        <v>277</v>
      </c>
      <c r="F70" s="65" t="s">
        <v>346</v>
      </c>
      <c r="G70" s="887">
        <f>'Wuxi Summary'!G126+'Korat Summary'!G126</f>
        <v>0</v>
      </c>
      <c r="H70" s="295">
        <f>'Wuxi Summary'!H126+'Korat Summary'!H126</f>
        <v>0</v>
      </c>
      <c r="I70" s="295">
        <f>'Wuxi Summary'!I126+'Korat Summary'!I126</f>
        <v>4380</v>
      </c>
      <c r="J70" s="295">
        <f>'Wuxi Summary'!J126+'Korat Summary'!J126</f>
        <v>1580</v>
      </c>
      <c r="K70" s="828">
        <f t="shared" si="210"/>
        <v>5960</v>
      </c>
      <c r="L70" s="295">
        <f>IF(ISERROR(VLOOKUP($F70,'Current MS'!$C:$I,4,FALSE)=TRUE),0,VLOOKUP($F70,'Current MS'!$C:$I,4,FALSE))</f>
        <v>5960</v>
      </c>
      <c r="M70" s="295">
        <f t="shared" si="211"/>
        <v>0</v>
      </c>
      <c r="N70" s="828">
        <f>'Wuxi Summary'!N126+'Korat Summary'!N126</f>
        <v>3680</v>
      </c>
      <c r="O70" s="295">
        <f>'Wuxi Summary'!O126+'Korat Summary'!O126</f>
        <v>2580</v>
      </c>
      <c r="P70" s="295">
        <f>'Wuxi Summary'!P126+'Korat Summary'!P126</f>
        <v>1720</v>
      </c>
      <c r="Q70" s="295">
        <f>'Wuxi Summary'!Q126+'Korat Summary'!Q126</f>
        <v>4820</v>
      </c>
      <c r="R70" s="828">
        <f t="shared" si="212"/>
        <v>12800</v>
      </c>
      <c r="S70" s="295">
        <f>IF(ISERROR(VLOOKUP($F70,'Current MS'!$C:$I,5,FALSE)=TRUE),0,VLOOKUP($F70,'Current MS'!$C:$I,5,FALSE))</f>
        <v>12800</v>
      </c>
      <c r="T70" s="295">
        <f t="shared" si="219"/>
        <v>0</v>
      </c>
      <c r="U70" s="340">
        <f>'Wuxi Summary'!U126+'Korat Summary'!U126</f>
        <v>2680</v>
      </c>
      <c r="V70" s="295">
        <f>'Wuxi Summary'!V126+'Korat Summary'!V126</f>
        <v>3060</v>
      </c>
      <c r="W70" s="295">
        <f>'Wuxi Summary'!W126+'Korat Summary'!W126</f>
        <v>5440</v>
      </c>
      <c r="X70" s="295">
        <f>'Wuxi Summary'!X126+'Korat Summary'!X126</f>
        <v>1160</v>
      </c>
      <c r="Y70" s="341">
        <f>'Wuxi Summary'!Y126+'Korat Summary'!Y126</f>
        <v>1560</v>
      </c>
      <c r="Z70" s="340">
        <f t="shared" si="213"/>
        <v>13900</v>
      </c>
      <c r="AA70" s="293">
        <f>IF(ISERROR(VLOOKUP($F70,'Current MS'!$C:$I,6,FALSE)=TRUE),0,VLOOKUP($F70,'Current MS'!$C:$I,6,FALSE))</f>
        <v>13900</v>
      </c>
      <c r="AB70" s="341">
        <f t="shared" si="214"/>
        <v>0</v>
      </c>
      <c r="AC70" s="340">
        <f t="shared" si="215"/>
        <v>32660</v>
      </c>
      <c r="AD70" s="295">
        <f t="shared" si="216"/>
        <v>32660</v>
      </c>
      <c r="AE70" s="313">
        <f t="shared" si="217"/>
        <v>0</v>
      </c>
      <c r="AF70" s="1698"/>
      <c r="AG70" s="365"/>
      <c r="AH70" s="87"/>
      <c r="AP70" s="87" t="s">
        <v>409</v>
      </c>
      <c r="AQ70" s="56">
        <v>6</v>
      </c>
      <c r="AR70" s="56">
        <v>3</v>
      </c>
      <c r="AS70" s="575" t="s">
        <v>406</v>
      </c>
      <c r="AT70" s="1944">
        <f t="shared" si="218"/>
        <v>0.19596</v>
      </c>
      <c r="AU70" s="66" t="str">
        <f>VLOOKUP(F70,Category!D:F,3,0)</f>
        <v>Legacy</v>
      </c>
      <c r="AV70" s="66" t="s">
        <v>339</v>
      </c>
    </row>
    <row r="71" spans="1:48" s="66" customFormat="1" ht="19.5" customHeight="1">
      <c r="A71" s="86"/>
      <c r="B71" s="389" t="s">
        <v>339</v>
      </c>
      <c r="C71" s="615">
        <v>8000</v>
      </c>
      <c r="D71" s="390" t="s">
        <v>200</v>
      </c>
      <c r="E71" s="390" t="s">
        <v>247</v>
      </c>
      <c r="F71" s="65" t="s">
        <v>347</v>
      </c>
      <c r="G71" s="887">
        <f>'Wuxi Summary'!G127+'Korat Summary'!G127</f>
        <v>0</v>
      </c>
      <c r="H71" s="295">
        <f>'Wuxi Summary'!H127+'Korat Summary'!H127</f>
        <v>0</v>
      </c>
      <c r="I71" s="295">
        <f>'Wuxi Summary'!I127+'Korat Summary'!I127</f>
        <v>21860</v>
      </c>
      <c r="J71" s="295">
        <f>'Wuxi Summary'!J127+'Korat Summary'!J127</f>
        <v>10040</v>
      </c>
      <c r="K71" s="828">
        <f t="shared" si="210"/>
        <v>31900</v>
      </c>
      <c r="L71" s="295">
        <f>IF(ISERROR(VLOOKUP($F71,'Current MS'!$C:$I,4,FALSE)=TRUE),0,VLOOKUP($F71,'Current MS'!$C:$I,4,FALSE))</f>
        <v>31900</v>
      </c>
      <c r="M71" s="295">
        <f t="shared" si="211"/>
        <v>0</v>
      </c>
      <c r="N71" s="828">
        <f>'Wuxi Summary'!N127+'Korat Summary'!N127</f>
        <v>9560</v>
      </c>
      <c r="O71" s="295">
        <f>'Wuxi Summary'!O127+'Korat Summary'!O127</f>
        <v>8260</v>
      </c>
      <c r="P71" s="295">
        <f>'Wuxi Summary'!P127+'Korat Summary'!P127</f>
        <v>10860</v>
      </c>
      <c r="Q71" s="295">
        <f>'Wuxi Summary'!Q127+'Korat Summary'!Q127</f>
        <v>15600</v>
      </c>
      <c r="R71" s="828">
        <f t="shared" si="212"/>
        <v>44280</v>
      </c>
      <c r="S71" s="295">
        <f>IF(ISERROR(VLOOKUP($F71,'Current MS'!$C:$I,5,FALSE)=TRUE),0,VLOOKUP($F71,'Current MS'!$C:$I,5,FALSE))</f>
        <v>44280</v>
      </c>
      <c r="T71" s="295">
        <f t="shared" si="219"/>
        <v>0</v>
      </c>
      <c r="U71" s="340">
        <f>'Wuxi Summary'!U127+'Korat Summary'!U127</f>
        <v>8700</v>
      </c>
      <c r="V71" s="295">
        <f>'Wuxi Summary'!V127+'Korat Summary'!V127</f>
        <v>9640</v>
      </c>
      <c r="W71" s="295">
        <f>'Wuxi Summary'!W127+'Korat Summary'!W127</f>
        <v>19960</v>
      </c>
      <c r="X71" s="295">
        <f>'Wuxi Summary'!X127+'Korat Summary'!X127</f>
        <v>8520</v>
      </c>
      <c r="Y71" s="341">
        <f>'Wuxi Summary'!Y127+'Korat Summary'!Y127</f>
        <v>6940</v>
      </c>
      <c r="Z71" s="340">
        <f t="shared" si="213"/>
        <v>53760</v>
      </c>
      <c r="AA71" s="293">
        <f>IF(ISERROR(VLOOKUP($F71,'Current MS'!$C:$I,6,FALSE)=TRUE),0,VLOOKUP($F71,'Current MS'!$C:$I,6,FALSE))</f>
        <v>53760</v>
      </c>
      <c r="AB71" s="341">
        <f t="shared" si="214"/>
        <v>0</v>
      </c>
      <c r="AC71" s="340">
        <f t="shared" si="215"/>
        <v>129940</v>
      </c>
      <c r="AD71" s="295">
        <f t="shared" si="216"/>
        <v>129940</v>
      </c>
      <c r="AE71" s="313">
        <f t="shared" si="217"/>
        <v>0</v>
      </c>
      <c r="AF71" s="1698"/>
      <c r="AG71" s="365"/>
      <c r="AH71" s="87"/>
      <c r="AP71" s="87" t="s">
        <v>409</v>
      </c>
      <c r="AQ71" s="56">
        <v>8</v>
      </c>
      <c r="AR71" s="56">
        <v>4</v>
      </c>
      <c r="AS71" s="575" t="s">
        <v>406</v>
      </c>
      <c r="AT71" s="1944">
        <f t="shared" si="218"/>
        <v>1.03952</v>
      </c>
      <c r="AU71" s="66" t="str">
        <f>VLOOKUP(F71,Category!D:F,3,0)</f>
        <v>Legacy</v>
      </c>
      <c r="AV71" s="66" t="s">
        <v>339</v>
      </c>
    </row>
    <row r="72" spans="1:48" s="66" customFormat="1" ht="19.5" hidden="1" customHeight="1">
      <c r="A72" s="86"/>
      <c r="B72" s="389" t="s">
        <v>339</v>
      </c>
      <c r="C72" s="615"/>
      <c r="D72" s="390"/>
      <c r="E72" s="390"/>
      <c r="F72" s="65"/>
      <c r="G72" s="887">
        <f>'Wuxi Summary'!G128+'Korat Summary'!G128</f>
        <v>0</v>
      </c>
      <c r="H72" s="295">
        <f>'Wuxi Summary'!H128+'Korat Summary'!H128</f>
        <v>0</v>
      </c>
      <c r="I72" s="295">
        <f>'Wuxi Summary'!I128+'Korat Summary'!I128</f>
        <v>0</v>
      </c>
      <c r="J72" s="295">
        <f>'Wuxi Summary'!J128+'Korat Summary'!J128</f>
        <v>0</v>
      </c>
      <c r="K72" s="828">
        <f t="shared" si="210"/>
        <v>0</v>
      </c>
      <c r="L72" s="295">
        <f>IF(ISERROR(VLOOKUP($F72,'Current MS'!$C:$I,4,FALSE)=TRUE),0,VLOOKUP($F72,'Current MS'!$C:$I,4,FALSE))</f>
        <v>0</v>
      </c>
      <c r="M72" s="295">
        <f t="shared" si="211"/>
        <v>0</v>
      </c>
      <c r="N72" s="828">
        <f>'Wuxi Summary'!N128+'Korat Summary'!N128</f>
        <v>0</v>
      </c>
      <c r="O72" s="295">
        <f>'Wuxi Summary'!O128+'Korat Summary'!O128</f>
        <v>0</v>
      </c>
      <c r="P72" s="295">
        <f>'Wuxi Summary'!P128+'Korat Summary'!P128</f>
        <v>0</v>
      </c>
      <c r="Q72" s="295">
        <f>'Wuxi Summary'!Q128+'Korat Summary'!Q128</f>
        <v>0</v>
      </c>
      <c r="R72" s="828">
        <f t="shared" si="212"/>
        <v>0</v>
      </c>
      <c r="S72" s="295">
        <f>IF(ISERROR(VLOOKUP($F72,'Current MS'!$C:$I,5,FALSE)=TRUE),0,VLOOKUP($F72,'Current MS'!$C:$I,5,FALSE))</f>
        <v>0</v>
      </c>
      <c r="T72" s="295">
        <f t="shared" si="219"/>
        <v>0</v>
      </c>
      <c r="U72" s="340">
        <f>'Wuxi Summary'!U128+'Korat Summary'!U128</f>
        <v>0</v>
      </c>
      <c r="V72" s="295">
        <f>'Wuxi Summary'!V128+'Korat Summary'!V128</f>
        <v>0</v>
      </c>
      <c r="W72" s="295">
        <f>'Wuxi Summary'!W128+'Korat Summary'!W128</f>
        <v>0</v>
      </c>
      <c r="X72" s="295">
        <f>'Wuxi Summary'!X128+'Korat Summary'!X128</f>
        <v>0</v>
      </c>
      <c r="Y72" s="341">
        <f>'Wuxi Summary'!Y128+'Korat Summary'!Y128</f>
        <v>0</v>
      </c>
      <c r="Z72" s="340">
        <f t="shared" si="213"/>
        <v>0</v>
      </c>
      <c r="AA72" s="293">
        <f>IF(ISERROR(VLOOKUP($F72,'Current MS'!$C:$I,6,FALSE)=TRUE),0,VLOOKUP($F72,'Current MS'!$C:$I,6,FALSE))</f>
        <v>0</v>
      </c>
      <c r="AB72" s="341">
        <f t="shared" si="214"/>
        <v>0</v>
      </c>
      <c r="AC72" s="340">
        <f t="shared" si="215"/>
        <v>0</v>
      </c>
      <c r="AD72" s="295">
        <f t="shared" si="216"/>
        <v>0</v>
      </c>
      <c r="AE72" s="313">
        <f t="shared" si="217"/>
        <v>0</v>
      </c>
      <c r="AF72" s="1698"/>
      <c r="AG72" s="365"/>
      <c r="AH72" s="87"/>
      <c r="AP72" s="87"/>
      <c r="AQ72" s="56"/>
      <c r="AR72" s="56"/>
      <c r="AS72" s="575"/>
      <c r="AT72" s="1944"/>
    </row>
    <row r="73" spans="1:48" s="56" customFormat="1" ht="19.5" customHeight="1">
      <c r="A73" s="62"/>
      <c r="B73" s="324" t="s">
        <v>350</v>
      </c>
      <c r="C73" s="613"/>
      <c r="D73" s="317"/>
      <c r="E73" s="317"/>
      <c r="F73" s="315" t="s">
        <v>30</v>
      </c>
      <c r="G73" s="886">
        <f t="shared" ref="G73:AE73" si="220">SUM(G66:G72)</f>
        <v>0</v>
      </c>
      <c r="H73" s="319">
        <f t="shared" si="220"/>
        <v>9825</v>
      </c>
      <c r="I73" s="319">
        <f t="shared" si="220"/>
        <v>56140</v>
      </c>
      <c r="J73" s="319">
        <f t="shared" si="220"/>
        <v>17045</v>
      </c>
      <c r="K73" s="827">
        <f t="shared" si="220"/>
        <v>83010</v>
      </c>
      <c r="L73" s="319">
        <f t="shared" si="220"/>
        <v>83010</v>
      </c>
      <c r="M73" s="319">
        <f t="shared" si="220"/>
        <v>0</v>
      </c>
      <c r="N73" s="827">
        <f t="shared" si="220"/>
        <v>22390</v>
      </c>
      <c r="O73" s="319">
        <f t="shared" si="220"/>
        <v>47240</v>
      </c>
      <c r="P73" s="319">
        <f t="shared" si="220"/>
        <v>18005</v>
      </c>
      <c r="Q73" s="319">
        <f t="shared" si="220"/>
        <v>37120</v>
      </c>
      <c r="R73" s="827">
        <f t="shared" si="220"/>
        <v>124755</v>
      </c>
      <c r="S73" s="319">
        <f t="shared" si="220"/>
        <v>124755</v>
      </c>
      <c r="T73" s="319">
        <f t="shared" si="220"/>
        <v>0</v>
      </c>
      <c r="U73" s="344">
        <f t="shared" si="220"/>
        <v>21555</v>
      </c>
      <c r="V73" s="319">
        <f t="shared" si="220"/>
        <v>64750</v>
      </c>
      <c r="W73" s="319">
        <f t="shared" si="220"/>
        <v>43900</v>
      </c>
      <c r="X73" s="319">
        <f t="shared" si="220"/>
        <v>16555</v>
      </c>
      <c r="Y73" s="345">
        <f t="shared" si="220"/>
        <v>12225</v>
      </c>
      <c r="Z73" s="344">
        <f t="shared" si="220"/>
        <v>158985</v>
      </c>
      <c r="AA73" s="319">
        <f t="shared" si="220"/>
        <v>158985</v>
      </c>
      <c r="AB73" s="345">
        <f t="shared" si="220"/>
        <v>0</v>
      </c>
      <c r="AC73" s="344">
        <f t="shared" si="220"/>
        <v>366750</v>
      </c>
      <c r="AD73" s="319">
        <f t="shared" si="220"/>
        <v>366750</v>
      </c>
      <c r="AE73" s="325">
        <f t="shared" si="220"/>
        <v>0</v>
      </c>
      <c r="AF73" s="1698"/>
      <c r="AG73" s="365"/>
      <c r="AH73" s="87"/>
      <c r="AI73" s="66"/>
      <c r="AJ73" s="66"/>
      <c r="AK73" s="66"/>
      <c r="AL73" s="66"/>
      <c r="AM73" s="66"/>
      <c r="AN73" s="66"/>
      <c r="AO73" s="66"/>
      <c r="AP73" s="87"/>
      <c r="AS73" s="575"/>
      <c r="AT73" s="1942"/>
    </row>
    <row r="74" spans="1:48" s="56" customFormat="1" ht="19.399999999999999" customHeight="1">
      <c r="A74" s="62"/>
      <c r="B74" s="395" t="s">
        <v>341</v>
      </c>
      <c r="C74" s="614">
        <v>1000</v>
      </c>
      <c r="D74" s="364" t="s">
        <v>200</v>
      </c>
      <c r="E74" s="364" t="s">
        <v>238</v>
      </c>
      <c r="F74" s="675" t="s">
        <v>412</v>
      </c>
      <c r="G74" s="885">
        <f>'Korat Summary'!G150+'Wuxi Summary'!G150</f>
        <v>0</v>
      </c>
      <c r="H74" s="293">
        <f>'Korat Summary'!H150+'Wuxi Summary'!H150</f>
        <v>49525</v>
      </c>
      <c r="I74" s="293">
        <f>'Korat Summary'!I150+'Wuxi Summary'!I150</f>
        <v>38425</v>
      </c>
      <c r="J74" s="293">
        <f>'Korat Summary'!J150+'Wuxi Summary'!J150</f>
        <v>47700</v>
      </c>
      <c r="K74" s="824">
        <f>SUM(G74:J74)</f>
        <v>135650</v>
      </c>
      <c r="L74" s="367">
        <f>IF(ISERROR(VLOOKUP($F74,'Current MS'!$C:$I,4,FALSE)=TRUE),0,VLOOKUP($F74,'Current MS'!$C:$I,4,FALSE))</f>
        <v>135650</v>
      </c>
      <c r="M74" s="293">
        <f>+K74-L74</f>
        <v>0</v>
      </c>
      <c r="N74" s="824">
        <f>'Korat Summary'!N150+'Wuxi Summary'!N150</f>
        <v>46150</v>
      </c>
      <c r="O74" s="293">
        <f>'Korat Summary'!O150+'Wuxi Summary'!O150</f>
        <v>65450</v>
      </c>
      <c r="P74" s="293">
        <f>'Korat Summary'!P150+'Wuxi Summary'!P150</f>
        <v>45875</v>
      </c>
      <c r="Q74" s="293">
        <f>'Korat Summary'!Q150+'Wuxi Summary'!Q150</f>
        <v>58475</v>
      </c>
      <c r="R74" s="824">
        <f>SUM(N74:Q74)</f>
        <v>215950</v>
      </c>
      <c r="S74" s="293">
        <f>IF(ISERROR(VLOOKUP($F74,'Current MS'!$C:$I,5,FALSE)=TRUE),0,VLOOKUP($F74,'Current MS'!$C:$I,5,FALSE))</f>
        <v>215950</v>
      </c>
      <c r="T74" s="293">
        <f>+R74-S74</f>
        <v>0</v>
      </c>
      <c r="U74" s="338">
        <f>'Korat Summary'!U150+'Wuxi Summary'!U150</f>
        <v>58725</v>
      </c>
      <c r="V74" s="293">
        <f>'Korat Summary'!V150+'Wuxi Summary'!V150</f>
        <v>20475</v>
      </c>
      <c r="W74" s="293">
        <f>'Korat Summary'!W150+'Wuxi Summary'!W150</f>
        <v>36250</v>
      </c>
      <c r="X74" s="293">
        <f>'Korat Summary'!X150+'Wuxi Summary'!X150</f>
        <v>3425</v>
      </c>
      <c r="Y74" s="293">
        <f>'Korat Summary'!Y150+'Wuxi Summary'!Y150</f>
        <v>75</v>
      </c>
      <c r="Z74" s="338">
        <f>SUM(U74:Y74)</f>
        <v>118950</v>
      </c>
      <c r="AA74" s="293">
        <f>IF(ISERROR(VLOOKUP($F74,'Current MS'!$C:$I,6,FALSE)=TRUE),0,VLOOKUP($F74,'Current MS'!$C:$I,6,FALSE))</f>
        <v>118950</v>
      </c>
      <c r="AB74" s="339">
        <f>+Z74-AA74</f>
        <v>0</v>
      </c>
      <c r="AC74" s="338">
        <f t="shared" ref="AC74:AD76" si="221">SUM(K74,R74,Z74)</f>
        <v>470550</v>
      </c>
      <c r="AD74" s="293">
        <f t="shared" si="221"/>
        <v>470550</v>
      </c>
      <c r="AE74" s="310">
        <f>+AC74-AD74</f>
        <v>0</v>
      </c>
      <c r="AF74" s="1698"/>
      <c r="AG74" s="408"/>
      <c r="AH74" s="87"/>
      <c r="AI74" s="66"/>
      <c r="AJ74" s="66"/>
      <c r="AK74" s="87"/>
      <c r="AL74" s="66"/>
      <c r="AM74" s="66"/>
      <c r="AN74" s="598"/>
      <c r="AO74" s="598"/>
      <c r="AP74" s="87" t="s">
        <v>341</v>
      </c>
      <c r="AQ74" s="56">
        <v>2</v>
      </c>
      <c r="AR74" s="56">
        <v>1</v>
      </c>
      <c r="AS74" s="575" t="s">
        <v>406</v>
      </c>
      <c r="AT74" s="1942">
        <f t="shared" ref="AT74:AT78" si="222">C74*AC74/10^9</f>
        <v>0.47055000000000002</v>
      </c>
      <c r="AU74" s="56" t="str">
        <f>VLOOKUP(F74,Category!D:F,3,0)</f>
        <v>Legacy</v>
      </c>
      <c r="AV74" s="56" t="s">
        <v>341</v>
      </c>
    </row>
    <row r="75" spans="1:48" s="56" customFormat="1" ht="19.399999999999999" customHeight="1">
      <c r="A75" s="62"/>
      <c r="B75" s="395" t="s">
        <v>341</v>
      </c>
      <c r="C75" s="614">
        <v>2000</v>
      </c>
      <c r="D75" s="364" t="s">
        <v>200</v>
      </c>
      <c r="E75" s="364" t="s">
        <v>273</v>
      </c>
      <c r="F75" s="65" t="s">
        <v>349</v>
      </c>
      <c r="G75" s="885">
        <f>'Korat Summary'!G151+'Wuxi Summary'!G151</f>
        <v>0</v>
      </c>
      <c r="H75" s="293">
        <f>'Korat Summary'!H151+'Wuxi Summary'!H151</f>
        <v>16600</v>
      </c>
      <c r="I75" s="293">
        <f>'Korat Summary'!I151+'Wuxi Summary'!I151</f>
        <v>25850</v>
      </c>
      <c r="J75" s="293">
        <f>'Korat Summary'!J151+'Wuxi Summary'!J151</f>
        <v>11175</v>
      </c>
      <c r="K75" s="824">
        <f>SUM(G75:J75)</f>
        <v>53625</v>
      </c>
      <c r="L75" s="367">
        <f>IF(ISERROR(VLOOKUP($F75,'Current MS'!$C:$I,4,FALSE)=TRUE),0,VLOOKUP($F75,'Current MS'!$C:$I,4,FALSE))</f>
        <v>53625</v>
      </c>
      <c r="M75" s="293">
        <f>+K75-L75</f>
        <v>0</v>
      </c>
      <c r="N75" s="824">
        <f>'Korat Summary'!N151+'Wuxi Summary'!N151</f>
        <v>9625</v>
      </c>
      <c r="O75" s="293">
        <f>'Korat Summary'!O151+'Wuxi Summary'!O151</f>
        <v>27625</v>
      </c>
      <c r="P75" s="293">
        <f>'Korat Summary'!P151+'Wuxi Summary'!P151</f>
        <v>9275</v>
      </c>
      <c r="Q75" s="293">
        <f>'Korat Summary'!Q151+'Wuxi Summary'!Q151</f>
        <v>48200</v>
      </c>
      <c r="R75" s="824">
        <f>SUM(N75:Q75)</f>
        <v>94725</v>
      </c>
      <c r="S75" s="293">
        <f>IF(ISERROR(VLOOKUP($F75,'Current MS'!$C:$I,5,FALSE)=TRUE),0,VLOOKUP($F75,'Current MS'!$C:$I,5,FALSE))</f>
        <v>94725</v>
      </c>
      <c r="T75" s="293">
        <f>+R75-S75</f>
        <v>0</v>
      </c>
      <c r="U75" s="338">
        <f>'Korat Summary'!U151+'Wuxi Summary'!U151</f>
        <v>11600</v>
      </c>
      <c r="V75" s="293">
        <f>'Korat Summary'!V151+'Wuxi Summary'!V151</f>
        <v>43850</v>
      </c>
      <c r="W75" s="293">
        <f>'Korat Summary'!W151+'Wuxi Summary'!W151</f>
        <v>46200</v>
      </c>
      <c r="X75" s="293">
        <f>'Korat Summary'!X151+'Wuxi Summary'!X151</f>
        <v>6300</v>
      </c>
      <c r="Y75" s="293">
        <f>'Korat Summary'!Y151+'Wuxi Summary'!Y151</f>
        <v>7150</v>
      </c>
      <c r="Z75" s="338">
        <f>SUM(U75:Y75)</f>
        <v>115100</v>
      </c>
      <c r="AA75" s="293">
        <f>IF(ISERROR(VLOOKUP($F75,'Current MS'!$C:$I,6,FALSE)=TRUE),0,VLOOKUP($F75,'Current MS'!$C:$I,6,FALSE))</f>
        <v>115100</v>
      </c>
      <c r="AB75" s="339">
        <f>+Z75-AA75</f>
        <v>0</v>
      </c>
      <c r="AC75" s="338">
        <f t="shared" si="221"/>
        <v>263450</v>
      </c>
      <c r="AD75" s="293">
        <f t="shared" si="221"/>
        <v>263450</v>
      </c>
      <c r="AE75" s="310">
        <f>+AC75-AD75</f>
        <v>0</v>
      </c>
      <c r="AF75" s="1698"/>
      <c r="AG75" s="408"/>
      <c r="AH75" s="87"/>
      <c r="AI75" s="66"/>
      <c r="AJ75" s="66"/>
      <c r="AK75" s="87"/>
      <c r="AL75" s="66"/>
      <c r="AM75" s="66"/>
      <c r="AN75" s="598"/>
      <c r="AO75" s="598"/>
      <c r="AP75" s="87" t="s">
        <v>341</v>
      </c>
      <c r="AQ75" s="56">
        <v>2</v>
      </c>
      <c r="AR75" s="56">
        <v>1</v>
      </c>
      <c r="AS75" s="575" t="s">
        <v>406</v>
      </c>
      <c r="AT75" s="1942">
        <f t="shared" si="222"/>
        <v>0.52690000000000003</v>
      </c>
      <c r="AU75" s="56" t="str">
        <f>VLOOKUP(F75,Category!D:F,3,0)</f>
        <v>Legacy</v>
      </c>
      <c r="AV75" s="2149" t="s">
        <v>341</v>
      </c>
    </row>
    <row r="76" spans="1:48" s="56" customFormat="1" ht="19.399999999999999" hidden="1" customHeight="1">
      <c r="A76" s="62"/>
      <c r="B76" s="395" t="s">
        <v>341</v>
      </c>
      <c r="C76" s="614">
        <v>1000</v>
      </c>
      <c r="D76" s="364" t="s">
        <v>200</v>
      </c>
      <c r="E76" s="364" t="s">
        <v>238</v>
      </c>
      <c r="F76" s="65" t="s">
        <v>348</v>
      </c>
      <c r="G76" s="885">
        <f>'Korat Summary'!G152+'Wuxi Summary'!G152</f>
        <v>0</v>
      </c>
      <c r="H76" s="293">
        <f>'Korat Summary'!H152+'Wuxi Summary'!H152</f>
        <v>0</v>
      </c>
      <c r="I76" s="293">
        <f>'Korat Summary'!I152+'Wuxi Summary'!I152</f>
        <v>0</v>
      </c>
      <c r="J76" s="293">
        <f>'Korat Summary'!J152+'Wuxi Summary'!J152</f>
        <v>0</v>
      </c>
      <c r="K76" s="824">
        <f>SUM(G76:J76)</f>
        <v>0</v>
      </c>
      <c r="L76" s="367">
        <f>IF(ISERROR(VLOOKUP($F76,'Current MS'!$C:$I,4,FALSE)=TRUE),0,VLOOKUP($F76,'Current MS'!$C:$I,4,FALSE))</f>
        <v>0</v>
      </c>
      <c r="M76" s="780">
        <f>+K76-L76</f>
        <v>0</v>
      </c>
      <c r="N76" s="823">
        <f>'Korat Summary'!N152+'Wuxi Summary'!N152</f>
        <v>0</v>
      </c>
      <c r="O76" s="293">
        <f>'Korat Summary'!O152+'Wuxi Summary'!O152</f>
        <v>0</v>
      </c>
      <c r="P76" s="293">
        <f>'Korat Summary'!P152+'Wuxi Summary'!P152</f>
        <v>0</v>
      </c>
      <c r="Q76" s="293">
        <f>'Korat Summary'!Q152+'Wuxi Summary'!Q152</f>
        <v>0</v>
      </c>
      <c r="R76" s="823">
        <f>SUM(N76:Q76)</f>
        <v>0</v>
      </c>
      <c r="S76" s="293">
        <f>IF(ISERROR(VLOOKUP($F76,'Current MS'!$C:$I,5,FALSE)=TRUE),0,VLOOKUP($F76,'Current MS'!$C:$I,5,FALSE))</f>
        <v>0</v>
      </c>
      <c r="T76" s="293">
        <f>+R76-S76</f>
        <v>0</v>
      </c>
      <c r="U76" s="338">
        <f>'Korat Summary'!U152+'Wuxi Summary'!U152</f>
        <v>0</v>
      </c>
      <c r="V76" s="293">
        <f>'Korat Summary'!V152+'Wuxi Summary'!V152</f>
        <v>0</v>
      </c>
      <c r="W76" s="293">
        <f>'Korat Summary'!W152+'Wuxi Summary'!W152</f>
        <v>0</v>
      </c>
      <c r="X76" s="293">
        <f>'Korat Summary'!X152+'Wuxi Summary'!X152</f>
        <v>0</v>
      </c>
      <c r="Y76" s="293">
        <f>'Korat Summary'!Y152+'Wuxi Summary'!Y152</f>
        <v>0</v>
      </c>
      <c r="Z76" s="338">
        <f>SUM(U76:Y76)</f>
        <v>0</v>
      </c>
      <c r="AA76" s="293">
        <f>IF(ISERROR(VLOOKUP($F76,'Current MS'!$C:$I,6,FALSE)=TRUE),0,VLOOKUP($F76,'Current MS'!$C:$I,6,FALSE))</f>
        <v>0</v>
      </c>
      <c r="AB76" s="339">
        <f>+Z76-AA76</f>
        <v>0</v>
      </c>
      <c r="AC76" s="338">
        <f t="shared" si="221"/>
        <v>0</v>
      </c>
      <c r="AD76" s="293">
        <f t="shared" si="221"/>
        <v>0</v>
      </c>
      <c r="AE76" s="310">
        <f>+AC76-AD76</f>
        <v>0</v>
      </c>
      <c r="AF76" s="1699"/>
      <c r="AG76" s="408"/>
      <c r="AH76" s="87"/>
      <c r="AI76" s="66"/>
      <c r="AJ76" s="66"/>
      <c r="AK76" s="87"/>
      <c r="AL76" s="66"/>
      <c r="AM76" s="66"/>
      <c r="AN76" s="598"/>
      <c r="AO76" s="598"/>
      <c r="AP76" s="87" t="s">
        <v>341</v>
      </c>
      <c r="AQ76" s="56">
        <v>2</v>
      </c>
      <c r="AR76" s="56">
        <v>1</v>
      </c>
      <c r="AS76" s="575" t="s">
        <v>406</v>
      </c>
      <c r="AT76" s="1942">
        <f t="shared" si="222"/>
        <v>0</v>
      </c>
      <c r="AU76" s="56" t="e">
        <f>VLOOKUP(F76,Category!D:F,3,0)</f>
        <v>#N/A</v>
      </c>
      <c r="AV76" s="2149" t="s">
        <v>341</v>
      </c>
    </row>
    <row r="77" spans="1:48" s="56" customFormat="1" ht="19.399999999999999" customHeight="1">
      <c r="A77" s="62"/>
      <c r="B77" s="324" t="s">
        <v>351</v>
      </c>
      <c r="C77" s="613"/>
      <c r="D77" s="317"/>
      <c r="E77" s="317"/>
      <c r="F77" s="315" t="s">
        <v>30</v>
      </c>
      <c r="G77" s="886">
        <f t="shared" ref="G77:AE77" si="223">SUM(G74:G76)</f>
        <v>0</v>
      </c>
      <c r="H77" s="319">
        <f t="shared" si="223"/>
        <v>66125</v>
      </c>
      <c r="I77" s="319">
        <f t="shared" si="223"/>
        <v>64275</v>
      </c>
      <c r="J77" s="319">
        <f t="shared" si="223"/>
        <v>58875</v>
      </c>
      <c r="K77" s="827">
        <f t="shared" si="223"/>
        <v>189275</v>
      </c>
      <c r="L77" s="319">
        <f t="shared" si="223"/>
        <v>189275</v>
      </c>
      <c r="M77" s="319">
        <f>SUM(M74:M76)</f>
        <v>0</v>
      </c>
      <c r="N77" s="827">
        <f t="shared" si="223"/>
        <v>55775</v>
      </c>
      <c r="O77" s="319">
        <f t="shared" si="223"/>
        <v>93075</v>
      </c>
      <c r="P77" s="319">
        <f t="shared" si="223"/>
        <v>55150</v>
      </c>
      <c r="Q77" s="319">
        <f t="shared" si="223"/>
        <v>106675</v>
      </c>
      <c r="R77" s="827">
        <f t="shared" si="223"/>
        <v>310675</v>
      </c>
      <c r="S77" s="319">
        <f t="shared" si="223"/>
        <v>310675</v>
      </c>
      <c r="T77" s="319">
        <f t="shared" si="223"/>
        <v>0</v>
      </c>
      <c r="U77" s="344">
        <f t="shared" si="223"/>
        <v>70325</v>
      </c>
      <c r="V77" s="319">
        <f t="shared" si="223"/>
        <v>64325</v>
      </c>
      <c r="W77" s="319">
        <f t="shared" si="223"/>
        <v>82450</v>
      </c>
      <c r="X77" s="319">
        <f t="shared" si="223"/>
        <v>9725</v>
      </c>
      <c r="Y77" s="345">
        <f t="shared" si="223"/>
        <v>7225</v>
      </c>
      <c r="Z77" s="344">
        <f t="shared" si="223"/>
        <v>234050</v>
      </c>
      <c r="AA77" s="319">
        <f t="shared" si="223"/>
        <v>234050</v>
      </c>
      <c r="AB77" s="345">
        <f t="shared" si="223"/>
        <v>0</v>
      </c>
      <c r="AC77" s="344">
        <f t="shared" si="223"/>
        <v>734000</v>
      </c>
      <c r="AD77" s="319">
        <f t="shared" si="223"/>
        <v>734000</v>
      </c>
      <c r="AE77" s="325">
        <f t="shared" si="223"/>
        <v>0</v>
      </c>
      <c r="AF77" s="87"/>
      <c r="AG77" s="408"/>
      <c r="AH77" s="87"/>
      <c r="AI77" s="66"/>
      <c r="AJ77" s="66"/>
      <c r="AK77" s="87"/>
      <c r="AL77" s="66"/>
      <c r="AM77" s="66"/>
      <c r="AN77" s="598"/>
      <c r="AO77" s="598"/>
      <c r="AP77" s="598"/>
      <c r="AS77" s="575"/>
      <c r="AT77" s="1942"/>
    </row>
    <row r="78" spans="1:48" s="56" customFormat="1" ht="19.399999999999999" customHeight="1">
      <c r="A78" s="62"/>
      <c r="B78" s="395" t="s">
        <v>403</v>
      </c>
      <c r="C78" s="614">
        <v>1000</v>
      </c>
      <c r="D78" s="364" t="s">
        <v>200</v>
      </c>
      <c r="E78" s="364" t="s">
        <v>649</v>
      </c>
      <c r="F78" s="675" t="s">
        <v>606</v>
      </c>
      <c r="G78" s="885">
        <f>'Wuxi Summary'!G161+'Korat Summary'!G161</f>
        <v>0</v>
      </c>
      <c r="H78" s="293">
        <f>'Wuxi Summary'!H161+'Korat Summary'!H161</f>
        <v>6000</v>
      </c>
      <c r="I78" s="293">
        <f>'Wuxi Summary'!I161+'Korat Summary'!I161</f>
        <v>2500</v>
      </c>
      <c r="J78" s="293">
        <f>'Wuxi Summary'!J161+'Korat Summary'!J161</f>
        <v>2500</v>
      </c>
      <c r="K78" s="824">
        <f>SUM(G78:J78)</f>
        <v>11000</v>
      </c>
      <c r="L78" s="367">
        <f>IF(ISERROR(VLOOKUP($F78,'Current MS'!$C:$I,4,FALSE)=TRUE),0,VLOOKUP($F78,'Current MS'!$C:$I,4,FALSE))</f>
        <v>11000</v>
      </c>
      <c r="M78" s="293">
        <f>+K78-L78</f>
        <v>0</v>
      </c>
      <c r="N78" s="824">
        <f>'Wuxi Summary'!N161+'Korat Summary'!N161</f>
        <v>0</v>
      </c>
      <c r="O78" s="293">
        <f>'Wuxi Summary'!O161+'Korat Summary'!O161</f>
        <v>8500</v>
      </c>
      <c r="P78" s="293">
        <f>'Wuxi Summary'!P161+'Korat Summary'!P161</f>
        <v>2500</v>
      </c>
      <c r="Q78" s="293">
        <f>'Wuxi Summary'!Q161+'Korat Summary'!Q161</f>
        <v>0</v>
      </c>
      <c r="R78" s="824">
        <f>SUM(N78:Q78)</f>
        <v>11000</v>
      </c>
      <c r="S78" s="293">
        <f>IF(ISERROR(VLOOKUP($F78,'Current MS'!$C:$I,5,FALSE)=TRUE),0,VLOOKUP($F78,'Current MS'!$C:$I,5,FALSE))</f>
        <v>11000</v>
      </c>
      <c r="T78" s="293">
        <f>+R78-S78</f>
        <v>0</v>
      </c>
      <c r="U78" s="338">
        <f>('Wuxi Summary'!U161+'Korat Summary'!U161)</f>
        <v>0</v>
      </c>
      <c r="V78" s="293">
        <f>'Wuxi Summary'!V161+'Korat Summary'!V161</f>
        <v>10500</v>
      </c>
      <c r="W78" s="293">
        <f>'Wuxi Summary'!W161+'Korat Summary'!W161</f>
        <v>2500</v>
      </c>
      <c r="X78" s="293">
        <f>'Wuxi Summary'!X161+'Korat Summary'!X161</f>
        <v>0</v>
      </c>
      <c r="Y78" s="293">
        <f>'Wuxi Summary'!Y161+'Korat Summary'!Y161</f>
        <v>0</v>
      </c>
      <c r="Z78" s="338">
        <f>SUM(U78:Y78)</f>
        <v>13000</v>
      </c>
      <c r="AA78" s="293">
        <f>IF(ISERROR(VLOOKUP($F78,'Current MS'!$C:$I,6,FALSE)=TRUE),0,VLOOKUP($F78,'Current MS'!$C:$I,6,FALSE))</f>
        <v>13000</v>
      </c>
      <c r="AB78" s="339">
        <f>+Z78-AA78</f>
        <v>0</v>
      </c>
      <c r="AC78" s="338">
        <f t="shared" ref="AC78" si="224">SUM(K78,R78,Z78)</f>
        <v>35000</v>
      </c>
      <c r="AD78" s="293">
        <f t="shared" ref="AD78" si="225">SUM(L78,S78,AA78)</f>
        <v>35000</v>
      </c>
      <c r="AE78" s="310">
        <f>+AC78-AD78</f>
        <v>0</v>
      </c>
      <c r="AF78" s="1698"/>
      <c r="AG78" s="408"/>
      <c r="AH78" s="87"/>
      <c r="AI78" s="66"/>
      <c r="AJ78" s="66"/>
      <c r="AK78" s="87"/>
      <c r="AL78" s="66"/>
      <c r="AM78" s="66"/>
      <c r="AN78" s="598"/>
      <c r="AO78" s="598"/>
      <c r="AP78" s="87" t="s">
        <v>1015</v>
      </c>
      <c r="AQ78" s="56">
        <v>2</v>
      </c>
      <c r="AR78" s="56">
        <v>1</v>
      </c>
      <c r="AS78" s="575" t="s">
        <v>406</v>
      </c>
      <c r="AT78" s="1942">
        <f t="shared" si="222"/>
        <v>3.5000000000000003E-2</v>
      </c>
      <c r="AU78" s="56" t="str">
        <f>VLOOKUP(F78,Category!D:F,3,0)</f>
        <v>Mass</v>
      </c>
      <c r="AV78" s="56" t="s">
        <v>403</v>
      </c>
    </row>
    <row r="79" spans="1:48" s="56" customFormat="1" ht="19.399999999999999" customHeight="1">
      <c r="A79" s="62"/>
      <c r="B79" s="395" t="s">
        <v>403</v>
      </c>
      <c r="C79" s="614">
        <v>1000</v>
      </c>
      <c r="D79" s="364" t="s">
        <v>200</v>
      </c>
      <c r="E79" s="364" t="s">
        <v>692</v>
      </c>
      <c r="F79" s="675" t="s">
        <v>693</v>
      </c>
      <c r="G79" s="885">
        <f>'Wuxi Summary'!G162+'Korat Summary'!G162</f>
        <v>0</v>
      </c>
      <c r="H79" s="293">
        <f>'Wuxi Summary'!H162+'Korat Summary'!H162</f>
        <v>1500</v>
      </c>
      <c r="I79" s="293">
        <f>'Wuxi Summary'!I162+'Korat Summary'!I162</f>
        <v>0</v>
      </c>
      <c r="J79" s="293">
        <f>'Wuxi Summary'!J162+'Korat Summary'!J162</f>
        <v>0</v>
      </c>
      <c r="K79" s="824">
        <f>SUM(G79:J79)</f>
        <v>1500</v>
      </c>
      <c r="L79" s="367">
        <f>IF(ISERROR(VLOOKUP($F79,'Current MS'!$C:$I,4,FALSE)=TRUE),0,VLOOKUP($F79,'Current MS'!$C:$I,4,FALSE))</f>
        <v>1500</v>
      </c>
      <c r="M79" s="293">
        <f>+K79-L79</f>
        <v>0</v>
      </c>
      <c r="N79" s="824">
        <f>'Wuxi Summary'!N162+'Korat Summary'!N162</f>
        <v>1000</v>
      </c>
      <c r="O79" s="293">
        <f>'Wuxi Summary'!O162+'Korat Summary'!O162</f>
        <v>500</v>
      </c>
      <c r="P79" s="293">
        <f>'Wuxi Summary'!P162+'Korat Summary'!P162</f>
        <v>0</v>
      </c>
      <c r="Q79" s="293">
        <f>'Wuxi Summary'!Q162+'Korat Summary'!Q162</f>
        <v>0</v>
      </c>
      <c r="R79" s="824">
        <f>SUM(N79:Q79)</f>
        <v>1500</v>
      </c>
      <c r="S79" s="293">
        <f>IF(ISERROR(VLOOKUP($F79,'Current MS'!$C:$I,5,FALSE)=TRUE),0,VLOOKUP($F79,'Current MS'!$C:$I,5,FALSE))</f>
        <v>1500</v>
      </c>
      <c r="T79" s="293">
        <f>+R79-S79</f>
        <v>0</v>
      </c>
      <c r="U79" s="338">
        <f>('Wuxi Summary'!U162+'Korat Summary'!U162)</f>
        <v>0</v>
      </c>
      <c r="V79" s="293">
        <f>'Wuxi Summary'!V162+'Korat Summary'!V162</f>
        <v>0</v>
      </c>
      <c r="W79" s="293">
        <f>'Wuxi Summary'!W162+'Korat Summary'!W162</f>
        <v>0</v>
      </c>
      <c r="X79" s="293">
        <f>'Wuxi Summary'!X162+'Korat Summary'!X162</f>
        <v>0</v>
      </c>
      <c r="Y79" s="293">
        <f>'Wuxi Summary'!Y162+'Korat Summary'!Y162</f>
        <v>0</v>
      </c>
      <c r="Z79" s="338">
        <f>SUM(U79:Y79)</f>
        <v>0</v>
      </c>
      <c r="AA79" s="293">
        <f>IF(ISERROR(VLOOKUP($F79,'Current MS'!$C:$I,6,FALSE)=TRUE),0,VLOOKUP($F79,'Current MS'!$C:$I,6,FALSE))</f>
        <v>0</v>
      </c>
      <c r="AB79" s="339">
        <f>+Z79-AA79</f>
        <v>0</v>
      </c>
      <c r="AC79" s="338">
        <f t="shared" ref="AC79:AC82" si="226">SUM(K79,R79,Z79)</f>
        <v>3000</v>
      </c>
      <c r="AD79" s="293">
        <f t="shared" ref="AD79:AD82" si="227">SUM(L79,S79,AA79)</f>
        <v>3000</v>
      </c>
      <c r="AE79" s="310">
        <f>+AC79-AD79</f>
        <v>0</v>
      </c>
      <c r="AF79" s="1698"/>
      <c r="AG79" s="408"/>
      <c r="AH79" s="87"/>
      <c r="AI79" s="66"/>
      <c r="AJ79" s="66"/>
      <c r="AK79" s="87"/>
      <c r="AL79" s="66"/>
      <c r="AM79" s="66"/>
      <c r="AN79" s="598"/>
      <c r="AO79" s="598"/>
      <c r="AP79" s="87" t="s">
        <v>1015</v>
      </c>
      <c r="AQ79" s="56">
        <v>2</v>
      </c>
      <c r="AR79" s="56">
        <v>1</v>
      </c>
      <c r="AS79" s="575" t="s">
        <v>406</v>
      </c>
      <c r="AT79" s="1942">
        <f t="shared" ref="AT79:AT82" si="228">C79*AC79/10^9</f>
        <v>3.0000000000000001E-3</v>
      </c>
      <c r="AU79" s="56" t="str">
        <f>VLOOKUP(F79,Category!D:F,3,0)</f>
        <v>Legacy</v>
      </c>
      <c r="AV79" s="56" t="s">
        <v>403</v>
      </c>
    </row>
    <row r="80" spans="1:48" s="56" customFormat="1" ht="19.399999999999999" customHeight="1">
      <c r="A80" s="62"/>
      <c r="B80" s="395" t="s">
        <v>403</v>
      </c>
      <c r="C80" s="614">
        <v>1000</v>
      </c>
      <c r="D80" s="364" t="s">
        <v>200</v>
      </c>
      <c r="E80" s="364" t="s">
        <v>713</v>
      </c>
      <c r="F80" s="675" t="s">
        <v>714</v>
      </c>
      <c r="G80" s="885">
        <f>'Wuxi Summary'!G163+'Korat Summary'!G163</f>
        <v>0</v>
      </c>
      <c r="H80" s="293">
        <f>'Wuxi Summary'!H163+'Korat Summary'!H163</f>
        <v>400</v>
      </c>
      <c r="I80" s="293">
        <f>'Wuxi Summary'!I163+'Korat Summary'!I163</f>
        <v>775</v>
      </c>
      <c r="J80" s="293">
        <f>'Wuxi Summary'!J163+'Korat Summary'!J163</f>
        <v>225</v>
      </c>
      <c r="K80" s="824">
        <f>SUM(G80:J80)</f>
        <v>1400</v>
      </c>
      <c r="L80" s="367">
        <f>IF(ISERROR(VLOOKUP($F80,'Current MS'!$C:$I,4,FALSE)=TRUE),0,VLOOKUP($F80,'Current MS'!$C:$I,4,FALSE))</f>
        <v>1400</v>
      </c>
      <c r="M80" s="293">
        <f>+K80-L80</f>
        <v>0</v>
      </c>
      <c r="N80" s="885">
        <f>'Wuxi Summary'!N163+'Korat Summary'!N163</f>
        <v>375</v>
      </c>
      <c r="O80" s="293">
        <f>'Wuxi Summary'!O163+'Korat Summary'!O163</f>
        <v>250</v>
      </c>
      <c r="P80" s="293">
        <f>'Wuxi Summary'!P163+'Korat Summary'!P163</f>
        <v>825</v>
      </c>
      <c r="Q80" s="293">
        <f>'Wuxi Summary'!Q163+'Korat Summary'!Q163</f>
        <v>300</v>
      </c>
      <c r="R80" s="824">
        <f>SUM(N80:Q80)</f>
        <v>1750</v>
      </c>
      <c r="S80" s="293">
        <f>IF(ISERROR(VLOOKUP($F80,'Current MS'!$C:$I,5,FALSE)=TRUE),0,VLOOKUP($F80,'Current MS'!$C:$I,5,FALSE))</f>
        <v>1750</v>
      </c>
      <c r="T80" s="293">
        <f>+R80-S80</f>
        <v>0</v>
      </c>
      <c r="U80" s="885">
        <f>('Wuxi Summary'!U163+'Korat Summary'!U163)</f>
        <v>275</v>
      </c>
      <c r="V80" s="293">
        <f>'Wuxi Summary'!V163+'Korat Summary'!V163</f>
        <v>400</v>
      </c>
      <c r="W80" s="293">
        <f>'Wuxi Summary'!W163+'Korat Summary'!W163</f>
        <v>250</v>
      </c>
      <c r="X80" s="293">
        <f>'Wuxi Summary'!X163+'Korat Summary'!X163</f>
        <v>575</v>
      </c>
      <c r="Y80" s="293">
        <f>'Wuxi Summary'!Y163+'Korat Summary'!Y163</f>
        <v>25</v>
      </c>
      <c r="Z80" s="338">
        <f>SUM(U80:Y80)</f>
        <v>1525</v>
      </c>
      <c r="AA80" s="293">
        <f>IF(ISERROR(VLOOKUP($F80,'Current MS'!$C:$I,6,FALSE)=TRUE),0,VLOOKUP($F80,'Current MS'!$C:$I,6,FALSE))</f>
        <v>1525</v>
      </c>
      <c r="AB80" s="339">
        <f>+Z80-AA80</f>
        <v>0</v>
      </c>
      <c r="AC80" s="338">
        <f t="shared" ref="AC80" si="229">SUM(K80,R80,Z80)</f>
        <v>4675</v>
      </c>
      <c r="AD80" s="293">
        <f t="shared" ref="AD80" si="230">SUM(L80,S80,AA80)</f>
        <v>4675</v>
      </c>
      <c r="AE80" s="310">
        <f>+AC80-AD80</f>
        <v>0</v>
      </c>
      <c r="AF80" s="1698"/>
      <c r="AG80" s="408"/>
      <c r="AH80" s="87"/>
      <c r="AI80" s="66"/>
      <c r="AJ80" s="66"/>
      <c r="AK80" s="87"/>
      <c r="AL80" s="66"/>
      <c r="AM80" s="66"/>
      <c r="AN80" s="598"/>
      <c r="AO80" s="598"/>
      <c r="AP80" s="87" t="s">
        <v>1015</v>
      </c>
      <c r="AQ80" s="56">
        <v>2</v>
      </c>
      <c r="AR80" s="56">
        <v>1</v>
      </c>
      <c r="AS80" s="575" t="s">
        <v>406</v>
      </c>
      <c r="AT80" s="1942">
        <f t="shared" si="228"/>
        <v>4.6750000000000003E-3</v>
      </c>
      <c r="AU80" s="56" t="str">
        <f>VLOOKUP(F80,Category!D:F,3,0)</f>
        <v>Mass</v>
      </c>
      <c r="AV80" s="56" t="s">
        <v>403</v>
      </c>
    </row>
    <row r="81" spans="1:48" s="56" customFormat="1" ht="19.399999999999999" customHeight="1">
      <c r="A81" s="62"/>
      <c r="B81" s="395" t="s">
        <v>403</v>
      </c>
      <c r="C81" s="614">
        <v>1000</v>
      </c>
      <c r="D81" s="364" t="s">
        <v>200</v>
      </c>
      <c r="E81" s="364" t="s">
        <v>694</v>
      </c>
      <c r="F81" s="675" t="s">
        <v>695</v>
      </c>
      <c r="G81" s="885">
        <f>'Wuxi Summary'!G164+'Korat Summary'!G164</f>
        <v>0</v>
      </c>
      <c r="H81" s="293">
        <f>'Wuxi Summary'!H164+'Korat Summary'!H164</f>
        <v>3300</v>
      </c>
      <c r="I81" s="293">
        <f>'Wuxi Summary'!I164+'Korat Summary'!I164</f>
        <v>0</v>
      </c>
      <c r="J81" s="293">
        <f>'Wuxi Summary'!J164+'Korat Summary'!J164</f>
        <v>0</v>
      </c>
      <c r="K81" s="824">
        <f>SUM(G81:J81)</f>
        <v>3300</v>
      </c>
      <c r="L81" s="367">
        <f>IF(ISERROR(VLOOKUP($F81,'Current MS'!$C:$I,4,FALSE)=TRUE),0,VLOOKUP($F81,'Current MS'!$C:$I,4,FALSE))</f>
        <v>3300</v>
      </c>
      <c r="M81" s="293">
        <f>+K81-L81</f>
        <v>0</v>
      </c>
      <c r="N81" s="824">
        <f>'Wuxi Summary'!N164+'Korat Summary'!N164</f>
        <v>3300</v>
      </c>
      <c r="O81" s="293">
        <f>'Wuxi Summary'!O164+'Korat Summary'!O164</f>
        <v>0</v>
      </c>
      <c r="P81" s="293">
        <f>'Wuxi Summary'!P164+'Korat Summary'!P164</f>
        <v>0</v>
      </c>
      <c r="Q81" s="293">
        <f>'Wuxi Summary'!Q164+'Korat Summary'!Q164</f>
        <v>0</v>
      </c>
      <c r="R81" s="824">
        <f>SUM(N81:Q81)</f>
        <v>3300</v>
      </c>
      <c r="S81" s="293">
        <f>IF(ISERROR(VLOOKUP($F81,'Current MS'!$C:$I,5,FALSE)=TRUE),0,VLOOKUP($F81,'Current MS'!$C:$I,5,FALSE))</f>
        <v>3300</v>
      </c>
      <c r="T81" s="293">
        <f>+R81-S81</f>
        <v>0</v>
      </c>
      <c r="U81" s="338">
        <f>('Wuxi Summary'!U164+'Korat Summary'!U164)</f>
        <v>400</v>
      </c>
      <c r="V81" s="293">
        <f>'Wuxi Summary'!V164+'Korat Summary'!V164</f>
        <v>0</v>
      </c>
      <c r="W81" s="293">
        <f>'Wuxi Summary'!W164+'Korat Summary'!W164</f>
        <v>0</v>
      </c>
      <c r="X81" s="293">
        <f>'Wuxi Summary'!X164+'Korat Summary'!X164</f>
        <v>0</v>
      </c>
      <c r="Y81" s="293">
        <f>'Wuxi Summary'!Y164+'Korat Summary'!Y164</f>
        <v>475</v>
      </c>
      <c r="Z81" s="338">
        <f>SUM(U81:Y81)</f>
        <v>875</v>
      </c>
      <c r="AA81" s="293">
        <f>IF(ISERROR(VLOOKUP($F81,'Current MS'!$C:$I,6,FALSE)=TRUE),0,VLOOKUP($F81,'Current MS'!$C:$I,6,FALSE))</f>
        <v>875</v>
      </c>
      <c r="AB81" s="339">
        <f>+Z81-AA81</f>
        <v>0</v>
      </c>
      <c r="AC81" s="338">
        <f t="shared" si="226"/>
        <v>7475</v>
      </c>
      <c r="AD81" s="293">
        <f t="shared" si="227"/>
        <v>7475</v>
      </c>
      <c r="AE81" s="310">
        <f>+AC81-AD81</f>
        <v>0</v>
      </c>
      <c r="AF81" s="1698"/>
      <c r="AG81" s="408"/>
      <c r="AH81" s="87"/>
      <c r="AI81" s="66"/>
      <c r="AJ81" s="66"/>
      <c r="AK81" s="87"/>
      <c r="AL81" s="66"/>
      <c r="AM81" s="66"/>
      <c r="AN81" s="598"/>
      <c r="AO81" s="598"/>
      <c r="AP81" s="87" t="s">
        <v>1015</v>
      </c>
      <c r="AQ81" s="56">
        <v>2</v>
      </c>
      <c r="AR81" s="56">
        <v>1</v>
      </c>
      <c r="AS81" s="575" t="s">
        <v>406</v>
      </c>
      <c r="AT81" s="1942">
        <f t="shared" si="228"/>
        <v>7.4749999999999999E-3</v>
      </c>
      <c r="AU81" s="56" t="str">
        <f>VLOOKUP(F81,Category!D:F,3,0)</f>
        <v>Mass</v>
      </c>
      <c r="AV81" s="56" t="s">
        <v>403</v>
      </c>
    </row>
    <row r="82" spans="1:48" s="56" customFormat="1" ht="19.399999999999999" customHeight="1">
      <c r="A82" s="62"/>
      <c r="B82" s="395" t="s">
        <v>403</v>
      </c>
      <c r="C82" s="614">
        <v>1000</v>
      </c>
      <c r="D82" s="364" t="s">
        <v>200</v>
      </c>
      <c r="E82" s="364" t="s">
        <v>661</v>
      </c>
      <c r="F82" s="675" t="s">
        <v>605</v>
      </c>
      <c r="G82" s="885">
        <f>'Wuxi Summary'!G165+'Korat Summary'!G165</f>
        <v>0</v>
      </c>
      <c r="H82" s="293">
        <f>'Wuxi Summary'!H165+'Korat Summary'!H165</f>
        <v>10900</v>
      </c>
      <c r="I82" s="293">
        <f>'Wuxi Summary'!I165+'Korat Summary'!I165</f>
        <v>56000</v>
      </c>
      <c r="J82" s="293">
        <f>'Wuxi Summary'!J165+'Korat Summary'!J165</f>
        <v>12400</v>
      </c>
      <c r="K82" s="824">
        <f>SUM(G82:J82)</f>
        <v>79300</v>
      </c>
      <c r="L82" s="367">
        <f>IF(ISERROR(VLOOKUP($F82,'Current MS'!$C:$I,4,FALSE)=TRUE),0,VLOOKUP($F82,'Current MS'!$C:$I,4,FALSE))</f>
        <v>79300</v>
      </c>
      <c r="M82" s="293">
        <f>+K82-L82</f>
        <v>0</v>
      </c>
      <c r="N82" s="824">
        <f>'Wuxi Summary'!N165+'Korat Summary'!N165</f>
        <v>7650</v>
      </c>
      <c r="O82" s="293">
        <f>'Wuxi Summary'!O165+'Korat Summary'!O165</f>
        <v>7700</v>
      </c>
      <c r="P82" s="293">
        <f>'Wuxi Summary'!P165+'Korat Summary'!P165</f>
        <v>7650</v>
      </c>
      <c r="Q82" s="293">
        <f>'Wuxi Summary'!Q165+'Korat Summary'!Q165</f>
        <v>12700</v>
      </c>
      <c r="R82" s="824">
        <f>SUM(N82:Q82)</f>
        <v>35700</v>
      </c>
      <c r="S82" s="293">
        <f>IF(ISERROR(VLOOKUP($F82,'Current MS'!$C:$I,5,FALSE)=TRUE),0,VLOOKUP($F82,'Current MS'!$C:$I,5,FALSE))</f>
        <v>35700</v>
      </c>
      <c r="T82" s="293">
        <f>+R82-S82</f>
        <v>0</v>
      </c>
      <c r="U82" s="338">
        <f>('Wuxi Summary'!U165+'Korat Summary'!U165)</f>
        <v>7525</v>
      </c>
      <c r="V82" s="293">
        <f>'Wuxi Summary'!V165+'Korat Summary'!V165</f>
        <v>7350</v>
      </c>
      <c r="W82" s="293">
        <f>'Wuxi Summary'!W165+'Korat Summary'!W165</f>
        <v>20450</v>
      </c>
      <c r="X82" s="293">
        <f>'Wuxi Summary'!X165+'Korat Summary'!X165</f>
        <v>5875</v>
      </c>
      <c r="Y82" s="293">
        <f>'Wuxi Summary'!Y165+'Korat Summary'!Y165</f>
        <v>0</v>
      </c>
      <c r="Z82" s="338">
        <f>SUM(U82:Y82)</f>
        <v>41200</v>
      </c>
      <c r="AA82" s="293">
        <f>IF(ISERROR(VLOOKUP($F82,'Current MS'!$C:$I,6,FALSE)=TRUE),0,VLOOKUP($F82,'Current MS'!$C:$I,6,FALSE))</f>
        <v>41200</v>
      </c>
      <c r="AB82" s="339">
        <f>+Z82-AA82</f>
        <v>0</v>
      </c>
      <c r="AC82" s="338">
        <f t="shared" si="226"/>
        <v>156200</v>
      </c>
      <c r="AD82" s="293">
        <f t="shared" si="227"/>
        <v>156200</v>
      </c>
      <c r="AE82" s="310">
        <f>+AC82-AD82</f>
        <v>0</v>
      </c>
      <c r="AF82" s="1698"/>
      <c r="AG82" s="408"/>
      <c r="AH82" s="87"/>
      <c r="AI82" s="66"/>
      <c r="AJ82" s="66"/>
      <c r="AK82" s="87"/>
      <c r="AL82" s="66"/>
      <c r="AM82" s="66"/>
      <c r="AN82" s="598"/>
      <c r="AO82" s="598"/>
      <c r="AP82" s="87" t="s">
        <v>1015</v>
      </c>
      <c r="AQ82" s="56">
        <v>2</v>
      </c>
      <c r="AR82" s="56">
        <v>1</v>
      </c>
      <c r="AS82" s="575" t="s">
        <v>406</v>
      </c>
      <c r="AT82" s="1942">
        <f t="shared" si="228"/>
        <v>0.15620000000000001</v>
      </c>
      <c r="AU82" s="56" t="str">
        <f>VLOOKUP(F82,Category!D:F,3,0)</f>
        <v>Mass</v>
      </c>
      <c r="AV82" s="56" t="s">
        <v>403</v>
      </c>
    </row>
    <row r="83" spans="1:48" s="56" customFormat="1" ht="19.399999999999999" customHeight="1">
      <c r="A83" s="62"/>
      <c r="B83" s="395" t="s">
        <v>403</v>
      </c>
      <c r="C83" s="614">
        <v>2000</v>
      </c>
      <c r="D83" s="364" t="s">
        <v>200</v>
      </c>
      <c r="E83" s="364" t="s">
        <v>640</v>
      </c>
      <c r="F83" s="675" t="s">
        <v>607</v>
      </c>
      <c r="G83" s="885">
        <f>'Wuxi Summary'!G166+'Korat Summary'!G166</f>
        <v>0</v>
      </c>
      <c r="H83" s="293">
        <f>'Wuxi Summary'!H166+'Korat Summary'!H166</f>
        <v>16200</v>
      </c>
      <c r="I83" s="293">
        <f>'Wuxi Summary'!I166+'Korat Summary'!I166</f>
        <v>6625</v>
      </c>
      <c r="J83" s="293">
        <f>'Wuxi Summary'!J166+'Korat Summary'!J166</f>
        <v>2500</v>
      </c>
      <c r="K83" s="824">
        <f t="shared" ref="K83:K113" si="231">SUM(G83:J83)</f>
        <v>25325</v>
      </c>
      <c r="L83" s="367">
        <f>IF(ISERROR(VLOOKUP($F83,'Current MS'!$C:$I,4,FALSE)=TRUE),0,VLOOKUP($F83,'Current MS'!$C:$I,4,FALSE))</f>
        <v>25325</v>
      </c>
      <c r="M83" s="293">
        <f t="shared" ref="M83:M113" si="232">+K83-L83</f>
        <v>0</v>
      </c>
      <c r="N83" s="824">
        <f>'Wuxi Summary'!N166+'Korat Summary'!N166</f>
        <v>2500</v>
      </c>
      <c r="O83" s="293">
        <f>'Wuxi Summary'!O166+'Korat Summary'!O166</f>
        <v>19500</v>
      </c>
      <c r="P83" s="293">
        <f>'Wuxi Summary'!P166+'Korat Summary'!P166</f>
        <v>2500</v>
      </c>
      <c r="Q83" s="293">
        <f>'Wuxi Summary'!Q166+'Korat Summary'!Q166</f>
        <v>7175</v>
      </c>
      <c r="R83" s="824">
        <f t="shared" ref="R83:R113" si="233">SUM(N83:Q83)</f>
        <v>31675</v>
      </c>
      <c r="S83" s="293">
        <f>IF(ISERROR(VLOOKUP($F83,'Current MS'!$C:$I,5,FALSE)=TRUE),0,VLOOKUP($F83,'Current MS'!$C:$I,5,FALSE))</f>
        <v>31675</v>
      </c>
      <c r="T83" s="293">
        <f t="shared" ref="T83:T113" si="234">+R83-S83</f>
        <v>0</v>
      </c>
      <c r="U83" s="338">
        <f>('Wuxi Summary'!U166+'Korat Summary'!U166)</f>
        <v>2000</v>
      </c>
      <c r="V83" s="293">
        <f>'Wuxi Summary'!V166+'Korat Summary'!V166</f>
        <v>27600</v>
      </c>
      <c r="W83" s="293">
        <f>'Wuxi Summary'!W166+'Korat Summary'!W166</f>
        <v>2500</v>
      </c>
      <c r="X83" s="293">
        <f>'Wuxi Summary'!X166+'Korat Summary'!X166</f>
        <v>0</v>
      </c>
      <c r="Y83" s="293">
        <f>'Wuxi Summary'!Y166+'Korat Summary'!Y166</f>
        <v>0</v>
      </c>
      <c r="Z83" s="338">
        <f t="shared" ref="Z83:Z113" si="235">SUM(U83:Y83)</f>
        <v>32100</v>
      </c>
      <c r="AA83" s="293">
        <f>IF(ISERROR(VLOOKUP($F83,'Current MS'!$C:$I,6,FALSE)=TRUE),0,VLOOKUP($F83,'Current MS'!$C:$I,6,FALSE))</f>
        <v>32100</v>
      </c>
      <c r="AB83" s="339">
        <f t="shared" ref="AB83:AB113" si="236">+Z83-AA83</f>
        <v>0</v>
      </c>
      <c r="AC83" s="338">
        <f t="shared" ref="AC83:AC113" si="237">SUM(K83,R83,Z83)</f>
        <v>89100</v>
      </c>
      <c r="AD83" s="293">
        <f t="shared" ref="AD83:AD113" si="238">SUM(L83,S83,AA83)</f>
        <v>89100</v>
      </c>
      <c r="AE83" s="310">
        <f t="shared" ref="AE83:AE113" si="239">+AC83-AD83</f>
        <v>0</v>
      </c>
      <c r="AF83" s="1698"/>
      <c r="AG83" s="408"/>
      <c r="AH83" s="87"/>
      <c r="AI83" s="66"/>
      <c r="AJ83" s="66"/>
      <c r="AK83" s="87"/>
      <c r="AL83" s="66"/>
      <c r="AM83" s="66"/>
      <c r="AN83" s="598"/>
      <c r="AO83" s="598"/>
      <c r="AP83" s="87" t="s">
        <v>1015</v>
      </c>
      <c r="AQ83" s="56">
        <v>2</v>
      </c>
      <c r="AR83" s="56">
        <v>1</v>
      </c>
      <c r="AS83" s="575" t="s">
        <v>406</v>
      </c>
      <c r="AT83" s="1942">
        <f t="shared" ref="AT83:AT113" si="240">C83*AC83/10^9</f>
        <v>0.1782</v>
      </c>
      <c r="AU83" s="56" t="str">
        <f>VLOOKUP(F83,Category!D:F,3,0)</f>
        <v>Mass</v>
      </c>
      <c r="AV83" s="56" t="s">
        <v>403</v>
      </c>
    </row>
    <row r="84" spans="1:48" s="56" customFormat="1" ht="19.399999999999999" customHeight="1">
      <c r="A84" s="62"/>
      <c r="B84" s="395" t="s">
        <v>403</v>
      </c>
      <c r="C84" s="614">
        <v>2000</v>
      </c>
      <c r="D84" s="364" t="s">
        <v>200</v>
      </c>
      <c r="E84" s="364" t="s">
        <v>636</v>
      </c>
      <c r="F84" s="675" t="s">
        <v>600</v>
      </c>
      <c r="G84" s="885">
        <f>'Wuxi Summary'!G167+'Korat Summary'!G167</f>
        <v>0</v>
      </c>
      <c r="H84" s="293">
        <f>'Wuxi Summary'!H167+'Korat Summary'!H167</f>
        <v>21200</v>
      </c>
      <c r="I84" s="293">
        <f>'Wuxi Summary'!I167+'Korat Summary'!I167</f>
        <v>41550</v>
      </c>
      <c r="J84" s="293">
        <f>'Wuxi Summary'!J167+'Korat Summary'!J167</f>
        <v>16925</v>
      </c>
      <c r="K84" s="824">
        <f t="shared" si="231"/>
        <v>79675</v>
      </c>
      <c r="L84" s="367">
        <f>IF(ISERROR(VLOOKUP($F84,'Current MS'!$C:$I,4,FALSE)=TRUE),0,VLOOKUP($F84,'Current MS'!$C:$I,4,FALSE))</f>
        <v>79675</v>
      </c>
      <c r="M84" s="293">
        <f t="shared" si="232"/>
        <v>0</v>
      </c>
      <c r="N84" s="824">
        <f>'Wuxi Summary'!N167+'Korat Summary'!N167</f>
        <v>13450</v>
      </c>
      <c r="O84" s="293">
        <f>'Wuxi Summary'!O167+'Korat Summary'!O167</f>
        <v>65000</v>
      </c>
      <c r="P84" s="293">
        <f>'Wuxi Summary'!P167+'Korat Summary'!P167</f>
        <v>15900</v>
      </c>
      <c r="Q84" s="293">
        <f>'Wuxi Summary'!Q167+'Korat Summary'!Q167</f>
        <v>17400</v>
      </c>
      <c r="R84" s="824">
        <f t="shared" si="233"/>
        <v>111750</v>
      </c>
      <c r="S84" s="293">
        <f>IF(ISERROR(VLOOKUP($F84,'Current MS'!$C:$I,5,FALSE)=TRUE),0,VLOOKUP($F84,'Current MS'!$C:$I,5,FALSE))</f>
        <v>111750</v>
      </c>
      <c r="T84" s="293">
        <f t="shared" si="234"/>
        <v>0</v>
      </c>
      <c r="U84" s="338">
        <f>('Wuxi Summary'!U167+'Korat Summary'!U167)</f>
        <v>13900</v>
      </c>
      <c r="V84" s="293">
        <f>'Wuxi Summary'!V167+'Korat Summary'!V167</f>
        <v>104200</v>
      </c>
      <c r="W84" s="293">
        <f>'Wuxi Summary'!W167+'Korat Summary'!W167</f>
        <v>28800</v>
      </c>
      <c r="X84" s="293">
        <f>'Wuxi Summary'!X167+'Korat Summary'!X167</f>
        <v>12975</v>
      </c>
      <c r="Y84" s="293">
        <f>'Wuxi Summary'!Y167+'Korat Summary'!Y167</f>
        <v>950</v>
      </c>
      <c r="Z84" s="338">
        <f t="shared" si="235"/>
        <v>160825</v>
      </c>
      <c r="AA84" s="293">
        <f>IF(ISERROR(VLOOKUP($F84,'Current MS'!$C:$I,6,FALSE)=TRUE),0,VLOOKUP($F84,'Current MS'!$C:$I,6,FALSE))</f>
        <v>160825</v>
      </c>
      <c r="AB84" s="339">
        <f t="shared" si="236"/>
        <v>0</v>
      </c>
      <c r="AC84" s="338">
        <f t="shared" si="237"/>
        <v>352250</v>
      </c>
      <c r="AD84" s="293">
        <f t="shared" si="238"/>
        <v>352250</v>
      </c>
      <c r="AE84" s="310">
        <f t="shared" si="239"/>
        <v>0</v>
      </c>
      <c r="AF84" s="1698"/>
      <c r="AG84" s="408"/>
      <c r="AH84" s="87"/>
      <c r="AI84" s="66"/>
      <c r="AJ84" s="66"/>
      <c r="AK84" s="87"/>
      <c r="AL84" s="66"/>
      <c r="AM84" s="66"/>
      <c r="AN84" s="598"/>
      <c r="AO84" s="598"/>
      <c r="AP84" s="87" t="s">
        <v>1015</v>
      </c>
      <c r="AQ84" s="56">
        <v>2</v>
      </c>
      <c r="AR84" s="56">
        <v>1</v>
      </c>
      <c r="AS84" s="575" t="s">
        <v>406</v>
      </c>
      <c r="AT84" s="1942">
        <f t="shared" si="240"/>
        <v>0.70450000000000002</v>
      </c>
      <c r="AU84" s="56" t="str">
        <f>VLOOKUP(F84,Category!D:F,3,0)</f>
        <v>Mass</v>
      </c>
      <c r="AV84" s="56" t="s">
        <v>403</v>
      </c>
    </row>
    <row r="85" spans="1:48" s="56" customFormat="1" ht="19.399999999999999" customHeight="1">
      <c r="A85" s="62"/>
      <c r="B85" s="395" t="s">
        <v>403</v>
      </c>
      <c r="C85" s="614">
        <v>2000</v>
      </c>
      <c r="D85" s="364" t="s">
        <v>200</v>
      </c>
      <c r="E85" s="364" t="s">
        <v>635</v>
      </c>
      <c r="F85" s="675" t="s">
        <v>597</v>
      </c>
      <c r="G85" s="885">
        <f>'Wuxi Summary'!G168+'Korat Summary'!G168</f>
        <v>0</v>
      </c>
      <c r="H85" s="293">
        <f>'Wuxi Summary'!H168+'Korat Summary'!H168</f>
        <v>2175</v>
      </c>
      <c r="I85" s="293">
        <f>'Wuxi Summary'!I168+'Korat Summary'!I168</f>
        <v>2225</v>
      </c>
      <c r="J85" s="293">
        <f>'Wuxi Summary'!J168+'Korat Summary'!J168</f>
        <v>1175</v>
      </c>
      <c r="K85" s="824">
        <f t="shared" si="231"/>
        <v>5575</v>
      </c>
      <c r="L85" s="367">
        <f>IF(ISERROR(VLOOKUP($F85,'Current MS'!$C:$I,4,FALSE)=TRUE),0,VLOOKUP($F85,'Current MS'!$C:$I,4,FALSE))</f>
        <v>5575</v>
      </c>
      <c r="M85" s="293">
        <f t="shared" si="232"/>
        <v>0</v>
      </c>
      <c r="N85" s="824">
        <f>'Wuxi Summary'!N168+'Korat Summary'!N168</f>
        <v>1325</v>
      </c>
      <c r="O85" s="293">
        <f>'Wuxi Summary'!O168+'Korat Summary'!O168</f>
        <v>2375</v>
      </c>
      <c r="P85" s="293">
        <f>'Wuxi Summary'!P168+'Korat Summary'!P168</f>
        <v>1050</v>
      </c>
      <c r="Q85" s="293">
        <f>'Wuxi Summary'!Q168+'Korat Summary'!Q168</f>
        <v>1675</v>
      </c>
      <c r="R85" s="824">
        <f t="shared" si="233"/>
        <v>6425</v>
      </c>
      <c r="S85" s="293">
        <f>IF(ISERROR(VLOOKUP($F85,'Current MS'!$C:$I,5,FALSE)=TRUE),0,VLOOKUP($F85,'Current MS'!$C:$I,5,FALSE))</f>
        <v>6425</v>
      </c>
      <c r="T85" s="293">
        <f t="shared" si="234"/>
        <v>0</v>
      </c>
      <c r="U85" s="338">
        <f>('Wuxi Summary'!U168+'Korat Summary'!U168)</f>
        <v>1350</v>
      </c>
      <c r="V85" s="293">
        <f>'Wuxi Summary'!V168+'Korat Summary'!V168</f>
        <v>2925</v>
      </c>
      <c r="W85" s="293">
        <f>'Wuxi Summary'!W168+'Korat Summary'!W168</f>
        <v>1200</v>
      </c>
      <c r="X85" s="293">
        <f>'Wuxi Summary'!X168+'Korat Summary'!X168</f>
        <v>2600</v>
      </c>
      <c r="Y85" s="293">
        <f>'Wuxi Summary'!Y168+'Korat Summary'!Y168</f>
        <v>375</v>
      </c>
      <c r="Z85" s="338">
        <f t="shared" si="235"/>
        <v>8450</v>
      </c>
      <c r="AA85" s="293">
        <f>IF(ISERROR(VLOOKUP($F85,'Current MS'!$C:$I,6,FALSE)=TRUE),0,VLOOKUP($F85,'Current MS'!$C:$I,6,FALSE))</f>
        <v>8450</v>
      </c>
      <c r="AB85" s="339">
        <f t="shared" si="236"/>
        <v>0</v>
      </c>
      <c r="AC85" s="338">
        <f t="shared" si="237"/>
        <v>20450</v>
      </c>
      <c r="AD85" s="293">
        <f t="shared" si="238"/>
        <v>20450</v>
      </c>
      <c r="AE85" s="310">
        <f t="shared" si="239"/>
        <v>0</v>
      </c>
      <c r="AF85" s="1698"/>
      <c r="AG85" s="408"/>
      <c r="AH85" s="87"/>
      <c r="AI85" s="66"/>
      <c r="AJ85" s="66"/>
      <c r="AK85" s="87"/>
      <c r="AL85" s="66"/>
      <c r="AM85" s="66"/>
      <c r="AN85" s="598"/>
      <c r="AO85" s="598"/>
      <c r="AP85" s="87" t="s">
        <v>1015</v>
      </c>
      <c r="AQ85" s="56">
        <v>2</v>
      </c>
      <c r="AR85" s="56">
        <v>1</v>
      </c>
      <c r="AS85" s="575" t="s">
        <v>406</v>
      </c>
      <c r="AT85" s="1942">
        <f t="shared" si="240"/>
        <v>4.0899999999999999E-2</v>
      </c>
      <c r="AU85" s="56" t="str">
        <f>VLOOKUP(F85,Category!D:F,3,0)</f>
        <v>Mass</v>
      </c>
      <c r="AV85" s="56" t="s">
        <v>403</v>
      </c>
    </row>
    <row r="86" spans="1:48" s="56" customFormat="1" ht="19.399999999999999" customHeight="1">
      <c r="A86" s="62"/>
      <c r="B86" s="395" t="s">
        <v>403</v>
      </c>
      <c r="C86" s="614">
        <v>2000</v>
      </c>
      <c r="D86" s="364" t="s">
        <v>200</v>
      </c>
      <c r="E86" s="364" t="s">
        <v>723</v>
      </c>
      <c r="F86" s="675" t="s">
        <v>724</v>
      </c>
      <c r="G86" s="885">
        <f>'Wuxi Summary'!G169+'Korat Summary'!G169</f>
        <v>0</v>
      </c>
      <c r="H86" s="293">
        <f>'Wuxi Summary'!H169+'Korat Summary'!H169</f>
        <v>3800</v>
      </c>
      <c r="I86" s="293">
        <f>'Wuxi Summary'!I169+'Korat Summary'!I169</f>
        <v>0</v>
      </c>
      <c r="J86" s="293">
        <f>'Wuxi Summary'!J169+'Korat Summary'!J169</f>
        <v>0</v>
      </c>
      <c r="K86" s="824">
        <f t="shared" ref="K86" si="241">SUM(G86:J86)</f>
        <v>3800</v>
      </c>
      <c r="L86" s="367">
        <f>IF(ISERROR(VLOOKUP($F86,'Current MS'!$C:$I,4,FALSE)=TRUE),0,VLOOKUP($F86,'Current MS'!$C:$I,4,FALSE))</f>
        <v>3800</v>
      </c>
      <c r="M86" s="293">
        <f t="shared" ref="M86" si="242">+K86-L86</f>
        <v>0</v>
      </c>
      <c r="N86" s="885">
        <f>'Wuxi Summary'!N169+'Korat Summary'!N169</f>
        <v>3100</v>
      </c>
      <c r="O86" s="293">
        <f>'Wuxi Summary'!O169+'Korat Summary'!O169</f>
        <v>700</v>
      </c>
      <c r="P86" s="293">
        <f>'Wuxi Summary'!P169+'Korat Summary'!P169</f>
        <v>0</v>
      </c>
      <c r="Q86" s="293">
        <f>'Wuxi Summary'!Q169+'Korat Summary'!Q169</f>
        <v>0</v>
      </c>
      <c r="R86" s="824">
        <f t="shared" ref="R86" si="243">SUM(N86:Q86)</f>
        <v>3800</v>
      </c>
      <c r="S86" s="293">
        <f>IF(ISERROR(VLOOKUP($F86,'Current MS'!$C:$I,5,FALSE)=TRUE),0,VLOOKUP($F86,'Current MS'!$C:$I,5,FALSE))</f>
        <v>3800</v>
      </c>
      <c r="T86" s="293">
        <f t="shared" ref="T86" si="244">+R86-S86</f>
        <v>0</v>
      </c>
      <c r="U86" s="885">
        <f>('Wuxi Summary'!U169+'Korat Summary'!U169)</f>
        <v>0</v>
      </c>
      <c r="V86" s="293">
        <f>'Wuxi Summary'!V169+'Korat Summary'!V169</f>
        <v>600</v>
      </c>
      <c r="W86" s="293">
        <f>'Wuxi Summary'!W169+'Korat Summary'!W169</f>
        <v>0</v>
      </c>
      <c r="X86" s="293">
        <f>'Wuxi Summary'!X169+'Korat Summary'!X169</f>
        <v>0</v>
      </c>
      <c r="Y86" s="293">
        <f>'Wuxi Summary'!Y169+'Korat Summary'!Y169</f>
        <v>0</v>
      </c>
      <c r="Z86" s="338">
        <f t="shared" ref="Z86" si="245">SUM(U86:Y86)</f>
        <v>600</v>
      </c>
      <c r="AA86" s="293">
        <f>IF(ISERROR(VLOOKUP($F86,'Current MS'!$C:$I,6,FALSE)=TRUE),0,VLOOKUP($F86,'Current MS'!$C:$I,6,FALSE))</f>
        <v>600</v>
      </c>
      <c r="AB86" s="339">
        <f t="shared" ref="AB86" si="246">+Z86-AA86</f>
        <v>0</v>
      </c>
      <c r="AC86" s="338">
        <f t="shared" ref="AC86" si="247">SUM(K86,R86,Z86)</f>
        <v>8200</v>
      </c>
      <c r="AD86" s="293">
        <f t="shared" ref="AD86" si="248">SUM(L86,S86,AA86)</f>
        <v>8200</v>
      </c>
      <c r="AE86" s="310">
        <f t="shared" ref="AE86" si="249">+AC86-AD86</f>
        <v>0</v>
      </c>
      <c r="AF86" s="1698"/>
      <c r="AG86" s="408"/>
      <c r="AH86" s="87"/>
      <c r="AI86" s="66"/>
      <c r="AJ86" s="66"/>
      <c r="AK86" s="87"/>
      <c r="AL86" s="66"/>
      <c r="AM86" s="66"/>
      <c r="AN86" s="598"/>
      <c r="AO86" s="598"/>
      <c r="AP86" s="87" t="s">
        <v>1015</v>
      </c>
      <c r="AQ86" s="56">
        <v>2</v>
      </c>
      <c r="AR86" s="56">
        <v>1</v>
      </c>
      <c r="AS86" s="575" t="s">
        <v>406</v>
      </c>
      <c r="AT86" s="1942">
        <f t="shared" ref="AT86" si="250">C86*AC86/10^9</f>
        <v>1.6400000000000001E-2</v>
      </c>
      <c r="AU86" s="56" t="str">
        <f>VLOOKUP(F86,Category!D:F,3,0)</f>
        <v>Mass</v>
      </c>
      <c r="AV86" s="56" t="s">
        <v>403</v>
      </c>
    </row>
    <row r="87" spans="1:48" s="56" customFormat="1" ht="19.399999999999999" customHeight="1">
      <c r="A87" s="62"/>
      <c r="B87" s="395" t="s">
        <v>403</v>
      </c>
      <c r="C87" s="614">
        <v>2000</v>
      </c>
      <c r="D87" s="364" t="s">
        <v>200</v>
      </c>
      <c r="E87" s="364" t="s">
        <v>633</v>
      </c>
      <c r="F87" s="675" t="s">
        <v>595</v>
      </c>
      <c r="G87" s="885">
        <f>'Wuxi Summary'!G170+'Korat Summary'!G170</f>
        <v>0</v>
      </c>
      <c r="H87" s="293">
        <f>'Wuxi Summary'!H170+'Korat Summary'!H170</f>
        <v>8000</v>
      </c>
      <c r="I87" s="293">
        <f>'Wuxi Summary'!I170+'Korat Summary'!I170</f>
        <v>0</v>
      </c>
      <c r="J87" s="293">
        <f>'Wuxi Summary'!J170+'Korat Summary'!J170</f>
        <v>0</v>
      </c>
      <c r="K87" s="824">
        <f t="shared" ref="K87" si="251">SUM(G87:J87)</f>
        <v>8000</v>
      </c>
      <c r="L87" s="367">
        <f>IF(ISERROR(VLOOKUP($F87,'Current MS'!$C:$I,4,FALSE)=TRUE),0,VLOOKUP($F87,'Current MS'!$C:$I,4,FALSE))</f>
        <v>8000</v>
      </c>
      <c r="M87" s="293">
        <f t="shared" ref="M87" si="252">+K87-L87</f>
        <v>0</v>
      </c>
      <c r="N87" s="824">
        <f>'Wuxi Summary'!N170+'Korat Summary'!N170</f>
        <v>6000</v>
      </c>
      <c r="O87" s="293">
        <f>'Wuxi Summary'!O170+'Korat Summary'!O170</f>
        <v>2000</v>
      </c>
      <c r="P87" s="293">
        <f>'Wuxi Summary'!P170+'Korat Summary'!P170</f>
        <v>0</v>
      </c>
      <c r="Q87" s="293">
        <f>'Wuxi Summary'!Q170+'Korat Summary'!Q170</f>
        <v>0</v>
      </c>
      <c r="R87" s="824">
        <f t="shared" ref="R87" si="253">SUM(N87:Q87)</f>
        <v>8000</v>
      </c>
      <c r="S87" s="293">
        <f>IF(ISERROR(VLOOKUP($F87,'Current MS'!$C:$I,5,FALSE)=TRUE),0,VLOOKUP($F87,'Current MS'!$C:$I,5,FALSE))</f>
        <v>8000</v>
      </c>
      <c r="T87" s="293">
        <f t="shared" ref="T87" si="254">+R87-S87</f>
        <v>0</v>
      </c>
      <c r="U87" s="338">
        <f>('Wuxi Summary'!U170+'Korat Summary'!U170)</f>
        <v>8000</v>
      </c>
      <c r="V87" s="293">
        <f>'Wuxi Summary'!V170+'Korat Summary'!V170</f>
        <v>2000</v>
      </c>
      <c r="W87" s="293">
        <f>'Wuxi Summary'!W170+'Korat Summary'!W170</f>
        <v>0</v>
      </c>
      <c r="X87" s="293">
        <f>'Wuxi Summary'!X170+'Korat Summary'!X170</f>
        <v>0</v>
      </c>
      <c r="Y87" s="293">
        <f>'Wuxi Summary'!Y170+'Korat Summary'!Y170</f>
        <v>0</v>
      </c>
      <c r="Z87" s="338">
        <f t="shared" ref="Z87" si="255">SUM(U87:Y87)</f>
        <v>10000</v>
      </c>
      <c r="AA87" s="293">
        <f>IF(ISERROR(VLOOKUP($F87,'Current MS'!$C:$I,6,FALSE)=TRUE),0,VLOOKUP($F87,'Current MS'!$C:$I,6,FALSE))</f>
        <v>10000</v>
      </c>
      <c r="AB87" s="339">
        <f t="shared" ref="AB87" si="256">+Z87-AA87</f>
        <v>0</v>
      </c>
      <c r="AC87" s="338">
        <f t="shared" ref="AC87" si="257">SUM(K87,R87,Z87)</f>
        <v>26000</v>
      </c>
      <c r="AD87" s="293">
        <f t="shared" ref="AD87" si="258">SUM(L87,S87,AA87)</f>
        <v>26000</v>
      </c>
      <c r="AE87" s="310">
        <f t="shared" ref="AE87" si="259">+AC87-AD87</f>
        <v>0</v>
      </c>
      <c r="AF87" s="1698"/>
      <c r="AG87" s="408"/>
      <c r="AH87" s="87"/>
      <c r="AI87" s="66"/>
      <c r="AJ87" s="66"/>
      <c r="AK87" s="87"/>
      <c r="AL87" s="66"/>
      <c r="AM87" s="66"/>
      <c r="AN87" s="598"/>
      <c r="AO87" s="598"/>
      <c r="AP87" s="87" t="s">
        <v>1015</v>
      </c>
      <c r="AQ87" s="56">
        <v>2</v>
      </c>
      <c r="AR87" s="56">
        <v>1</v>
      </c>
      <c r="AS87" s="575" t="s">
        <v>406</v>
      </c>
      <c r="AT87" s="1942">
        <f t="shared" si="240"/>
        <v>5.1999999999999998E-2</v>
      </c>
      <c r="AU87" s="56" t="str">
        <f>VLOOKUP(F87,Category!D:F,3,0)</f>
        <v>Legacy</v>
      </c>
      <c r="AV87" s="56" t="s">
        <v>403</v>
      </c>
    </row>
    <row r="88" spans="1:48" s="56" customFormat="1" ht="18.75" hidden="1" customHeight="1">
      <c r="A88" s="62"/>
      <c r="B88" s="1491" t="s">
        <v>403</v>
      </c>
      <c r="C88" s="1492">
        <v>3000</v>
      </c>
      <c r="D88" s="1493" t="s">
        <v>200</v>
      </c>
      <c r="E88" s="1493" t="s">
        <v>641</v>
      </c>
      <c r="F88" s="1953" t="s">
        <v>608</v>
      </c>
      <c r="G88" s="1495">
        <f>'Wuxi Summary'!G171+'Korat Summary'!G171</f>
        <v>0</v>
      </c>
      <c r="H88" s="1496">
        <f>'Wuxi Summary'!H171+'Korat Summary'!H171</f>
        <v>0</v>
      </c>
      <c r="I88" s="1496">
        <f>'Wuxi Summary'!I171+'Korat Summary'!I171</f>
        <v>0</v>
      </c>
      <c r="J88" s="1496">
        <f>'Wuxi Summary'!J171+'Korat Summary'!J171</f>
        <v>0</v>
      </c>
      <c r="K88" s="1497">
        <f t="shared" si="231"/>
        <v>0</v>
      </c>
      <c r="L88" s="1498">
        <f>IF(ISERROR(VLOOKUP($F88,'Current MS'!$C:$I,4,FALSE)=TRUE),0,VLOOKUP($F88,'Current MS'!$C:$I,4,FALSE))</f>
        <v>0</v>
      </c>
      <c r="M88" s="1496">
        <f t="shared" si="232"/>
        <v>0</v>
      </c>
      <c r="N88" s="2000">
        <f>'Wuxi Summary'!N171+'Korat Summary'!N171</f>
        <v>0</v>
      </c>
      <c r="O88" s="2001">
        <f>'Wuxi Summary'!O171+'Korat Summary'!O171</f>
        <v>0</v>
      </c>
      <c r="P88" s="2001">
        <f>'Wuxi Summary'!P171+'Korat Summary'!P171</f>
        <v>0</v>
      </c>
      <c r="Q88" s="2002">
        <f>'Wuxi Summary'!Q171+'Korat Summary'!Q171</f>
        <v>0</v>
      </c>
      <c r="R88" s="1497">
        <f t="shared" si="233"/>
        <v>0</v>
      </c>
      <c r="S88" s="1496">
        <f>IF(ISERROR(VLOOKUP($F88,'Current MS'!$C:$I,5,FALSE)=TRUE),0,VLOOKUP($F88,'Current MS'!$C:$I,5,FALSE))</f>
        <v>0</v>
      </c>
      <c r="T88" s="1496">
        <f t="shared" si="234"/>
        <v>0</v>
      </c>
      <c r="U88" s="1499">
        <f>('Wuxi Summary'!U171+'Korat Summary'!U171)</f>
        <v>0</v>
      </c>
      <c r="V88" s="1496">
        <f>'Wuxi Summary'!V171+'Korat Summary'!V171</f>
        <v>0</v>
      </c>
      <c r="W88" s="1496">
        <f>'Wuxi Summary'!W171+'Korat Summary'!W171</f>
        <v>0</v>
      </c>
      <c r="X88" s="1496">
        <f>'Wuxi Summary'!X171+'Korat Summary'!X171</f>
        <v>0</v>
      </c>
      <c r="Y88" s="1496">
        <f>'Wuxi Summary'!Y171+'Korat Summary'!Y171</f>
        <v>0</v>
      </c>
      <c r="Z88" s="1499">
        <f t="shared" si="235"/>
        <v>0</v>
      </c>
      <c r="AA88" s="1496">
        <f>IF(ISERROR(VLOOKUP($F88,'Current MS'!$C:$I,6,FALSE)=TRUE),0,VLOOKUP($F88,'Current MS'!$C:$I,6,FALSE))</f>
        <v>0</v>
      </c>
      <c r="AB88" s="1500">
        <f t="shared" si="236"/>
        <v>0</v>
      </c>
      <c r="AC88" s="1499">
        <f t="shared" si="237"/>
        <v>0</v>
      </c>
      <c r="AD88" s="1496">
        <f t="shared" si="238"/>
        <v>0</v>
      </c>
      <c r="AE88" s="1501">
        <f t="shared" si="239"/>
        <v>0</v>
      </c>
      <c r="AF88" s="1698"/>
      <c r="AG88" s="408"/>
      <c r="AH88" s="87"/>
      <c r="AI88" s="66"/>
      <c r="AJ88" s="66"/>
      <c r="AK88" s="87"/>
      <c r="AL88" s="66"/>
      <c r="AM88" s="66"/>
      <c r="AN88" s="598"/>
      <c r="AO88" s="598"/>
      <c r="AP88" s="87" t="s">
        <v>1015</v>
      </c>
      <c r="AQ88" s="56">
        <v>4</v>
      </c>
      <c r="AR88" s="56">
        <v>2</v>
      </c>
      <c r="AS88" s="575" t="s">
        <v>406</v>
      </c>
      <c r="AT88" s="1942">
        <f t="shared" si="240"/>
        <v>0</v>
      </c>
      <c r="AU88" s="56" t="str">
        <f>VLOOKUP(F88,Category!D:F,3,0)</f>
        <v>Mass</v>
      </c>
      <c r="AV88" s="56" t="s">
        <v>403</v>
      </c>
    </row>
    <row r="89" spans="1:48" s="56" customFormat="1" ht="19.399999999999999" customHeight="1">
      <c r="A89" s="62"/>
      <c r="B89" s="395" t="s">
        <v>403</v>
      </c>
      <c r="C89" s="614">
        <v>3000</v>
      </c>
      <c r="D89" s="364" t="s">
        <v>200</v>
      </c>
      <c r="E89" s="364" t="s">
        <v>570</v>
      </c>
      <c r="F89" s="675" t="s">
        <v>571</v>
      </c>
      <c r="G89" s="885">
        <f>'Wuxi Summary'!G172+'Korat Summary'!G172</f>
        <v>0</v>
      </c>
      <c r="H89" s="293">
        <f>'Wuxi Summary'!H172+'Korat Summary'!H172</f>
        <v>600</v>
      </c>
      <c r="I89" s="293">
        <f>'Wuxi Summary'!I172+'Korat Summary'!I172</f>
        <v>475</v>
      </c>
      <c r="J89" s="293">
        <f>'Wuxi Summary'!J172+'Korat Summary'!J172</f>
        <v>225</v>
      </c>
      <c r="K89" s="824">
        <f t="shared" si="231"/>
        <v>1300</v>
      </c>
      <c r="L89" s="367">
        <f>IF(ISERROR(VLOOKUP($F89,'Current MS'!$C:$I,4,FALSE)=TRUE),0,VLOOKUP($F89,'Current MS'!$C:$I,4,FALSE))</f>
        <v>1300</v>
      </c>
      <c r="M89" s="293">
        <f t="shared" si="232"/>
        <v>0</v>
      </c>
      <c r="N89" s="824">
        <f>'Wuxi Summary'!N172+'Korat Summary'!N172</f>
        <v>400</v>
      </c>
      <c r="O89" s="293">
        <f>'Wuxi Summary'!O172+'Korat Summary'!O172</f>
        <v>375</v>
      </c>
      <c r="P89" s="293">
        <f>'Wuxi Summary'!P172+'Korat Summary'!P172</f>
        <v>375</v>
      </c>
      <c r="Q89" s="2003">
        <f>'Wuxi Summary'!Q172+'Korat Summary'!Q172</f>
        <v>275</v>
      </c>
      <c r="R89" s="824">
        <f t="shared" si="233"/>
        <v>1425</v>
      </c>
      <c r="S89" s="293">
        <f>IF(ISERROR(VLOOKUP($F89,'Current MS'!$C:$I,5,FALSE)=TRUE),0,VLOOKUP($F89,'Current MS'!$C:$I,5,FALSE))</f>
        <v>1425</v>
      </c>
      <c r="T89" s="293">
        <f t="shared" si="234"/>
        <v>0</v>
      </c>
      <c r="U89" s="338">
        <f>('Wuxi Summary'!U172+'Korat Summary'!U172)</f>
        <v>400</v>
      </c>
      <c r="V89" s="293">
        <f>'Wuxi Summary'!V172+'Korat Summary'!V172</f>
        <v>350</v>
      </c>
      <c r="W89" s="293">
        <f>'Wuxi Summary'!W172+'Korat Summary'!W172</f>
        <v>700</v>
      </c>
      <c r="X89" s="293">
        <f>'Wuxi Summary'!X172+'Korat Summary'!X172</f>
        <v>200</v>
      </c>
      <c r="Y89" s="293">
        <f>'Wuxi Summary'!Y172+'Korat Summary'!Y172</f>
        <v>0</v>
      </c>
      <c r="Z89" s="338">
        <f t="shared" si="235"/>
        <v>1650</v>
      </c>
      <c r="AA89" s="293">
        <f>IF(ISERROR(VLOOKUP($F89,'Current MS'!$C:$I,6,FALSE)=TRUE),0,VLOOKUP($F89,'Current MS'!$C:$I,6,FALSE))</f>
        <v>1650</v>
      </c>
      <c r="AB89" s="339">
        <f t="shared" si="236"/>
        <v>0</v>
      </c>
      <c r="AC89" s="338">
        <f t="shared" si="237"/>
        <v>4375</v>
      </c>
      <c r="AD89" s="293">
        <f t="shared" si="238"/>
        <v>4375</v>
      </c>
      <c r="AE89" s="310">
        <f t="shared" si="239"/>
        <v>0</v>
      </c>
      <c r="AF89" s="1698"/>
      <c r="AG89" s="408"/>
      <c r="AH89" s="87"/>
      <c r="AI89" s="66"/>
      <c r="AJ89" s="66"/>
      <c r="AK89" s="87"/>
      <c r="AL89" s="66"/>
      <c r="AM89" s="66"/>
      <c r="AN89" s="598"/>
      <c r="AO89" s="598"/>
      <c r="AP89" s="87" t="s">
        <v>1015</v>
      </c>
      <c r="AQ89" s="56">
        <v>4</v>
      </c>
      <c r="AR89" s="56">
        <v>2</v>
      </c>
      <c r="AS89" s="575" t="s">
        <v>406</v>
      </c>
      <c r="AT89" s="1942">
        <f t="shared" si="240"/>
        <v>1.3125E-2</v>
      </c>
      <c r="AU89" s="56" t="str">
        <f>VLOOKUP(F89,Category!D:F,3,0)</f>
        <v>Mass</v>
      </c>
      <c r="AV89" s="56" t="s">
        <v>403</v>
      </c>
    </row>
    <row r="90" spans="1:48" s="56" customFormat="1" ht="19.399999999999999" customHeight="1">
      <c r="A90" s="62"/>
      <c r="B90" s="395" t="s">
        <v>403</v>
      </c>
      <c r="C90" s="614">
        <v>3000</v>
      </c>
      <c r="D90" s="364" t="s">
        <v>200</v>
      </c>
      <c r="E90" s="364" t="s">
        <v>568</v>
      </c>
      <c r="F90" s="675" t="s">
        <v>569</v>
      </c>
      <c r="G90" s="885">
        <f>'Wuxi Summary'!G173+'Korat Summary'!G173</f>
        <v>0</v>
      </c>
      <c r="H90" s="293">
        <f>'Wuxi Summary'!H173+'Korat Summary'!H173</f>
        <v>400</v>
      </c>
      <c r="I90" s="293">
        <f>'Wuxi Summary'!I173+'Korat Summary'!I173</f>
        <v>325</v>
      </c>
      <c r="J90" s="293">
        <f>'Wuxi Summary'!J173+'Korat Summary'!J173</f>
        <v>175</v>
      </c>
      <c r="K90" s="824">
        <f t="shared" si="231"/>
        <v>900</v>
      </c>
      <c r="L90" s="367">
        <f>IF(ISERROR(VLOOKUP($F90,'Current MS'!$C:$I,4,FALSE)=TRUE),0,VLOOKUP($F90,'Current MS'!$C:$I,4,FALSE))</f>
        <v>900</v>
      </c>
      <c r="M90" s="293">
        <f t="shared" si="232"/>
        <v>0</v>
      </c>
      <c r="N90" s="824">
        <f>'Wuxi Summary'!N173+'Korat Summary'!N173</f>
        <v>325</v>
      </c>
      <c r="O90" s="293">
        <f>'Wuxi Summary'!O173+'Korat Summary'!O173</f>
        <v>325</v>
      </c>
      <c r="P90" s="293">
        <f>'Wuxi Summary'!P173+'Korat Summary'!P173</f>
        <v>175</v>
      </c>
      <c r="Q90" s="2003">
        <f>'Wuxi Summary'!Q173+'Korat Summary'!Q173</f>
        <v>1700</v>
      </c>
      <c r="R90" s="824">
        <f t="shared" si="233"/>
        <v>2525</v>
      </c>
      <c r="S90" s="293">
        <f>IF(ISERROR(VLOOKUP($F90,'Current MS'!$C:$I,5,FALSE)=TRUE),0,VLOOKUP($F90,'Current MS'!$C:$I,5,FALSE))</f>
        <v>2525</v>
      </c>
      <c r="T90" s="293">
        <f t="shared" si="234"/>
        <v>0</v>
      </c>
      <c r="U90" s="338">
        <f>('Wuxi Summary'!U173+'Korat Summary'!U173)</f>
        <v>275</v>
      </c>
      <c r="V90" s="293">
        <f>'Wuxi Summary'!V173+'Korat Summary'!V173</f>
        <v>425</v>
      </c>
      <c r="W90" s="293">
        <f>'Wuxi Summary'!W173+'Korat Summary'!W173</f>
        <v>1725</v>
      </c>
      <c r="X90" s="293">
        <f>'Wuxi Summary'!X173+'Korat Summary'!X173</f>
        <v>400</v>
      </c>
      <c r="Y90" s="293">
        <f>'Wuxi Summary'!Y173+'Korat Summary'!Y173</f>
        <v>25</v>
      </c>
      <c r="Z90" s="338">
        <f t="shared" si="235"/>
        <v>2850</v>
      </c>
      <c r="AA90" s="293">
        <f>IF(ISERROR(VLOOKUP($F90,'Current MS'!$C:$I,6,FALSE)=TRUE),0,VLOOKUP($F90,'Current MS'!$C:$I,6,FALSE))</f>
        <v>2850</v>
      </c>
      <c r="AB90" s="339">
        <f t="shared" si="236"/>
        <v>0</v>
      </c>
      <c r="AC90" s="338">
        <f t="shared" si="237"/>
        <v>6275</v>
      </c>
      <c r="AD90" s="293">
        <f t="shared" si="238"/>
        <v>6275</v>
      </c>
      <c r="AE90" s="310">
        <f t="shared" si="239"/>
        <v>0</v>
      </c>
      <c r="AF90" s="1698"/>
      <c r="AG90" s="408"/>
      <c r="AH90" s="87"/>
      <c r="AI90" s="66"/>
      <c r="AJ90" s="66"/>
      <c r="AK90" s="87"/>
      <c r="AL90" s="66"/>
      <c r="AM90" s="66"/>
      <c r="AN90" s="598"/>
      <c r="AO90" s="598"/>
      <c r="AP90" s="87" t="s">
        <v>1015</v>
      </c>
      <c r="AQ90" s="56">
        <v>4</v>
      </c>
      <c r="AR90" s="56">
        <v>2</v>
      </c>
      <c r="AS90" s="575" t="s">
        <v>406</v>
      </c>
      <c r="AT90" s="1942">
        <f t="shared" si="240"/>
        <v>1.8825000000000001E-2</v>
      </c>
      <c r="AU90" s="56" t="str">
        <f>VLOOKUP(F90,Category!D:F,3,0)</f>
        <v>Mass</v>
      </c>
      <c r="AV90" s="56" t="s">
        <v>403</v>
      </c>
    </row>
    <row r="91" spans="1:48" s="56" customFormat="1" ht="19.399999999999999" customHeight="1">
      <c r="A91" s="62"/>
      <c r="B91" s="395" t="s">
        <v>403</v>
      </c>
      <c r="C91" s="614">
        <v>3000</v>
      </c>
      <c r="D91" s="364" t="s">
        <v>200</v>
      </c>
      <c r="E91" s="364" t="s">
        <v>751</v>
      </c>
      <c r="F91" s="675" t="s">
        <v>630</v>
      </c>
      <c r="G91" s="885">
        <f>'Wuxi Summary'!G174+'Korat Summary'!G174</f>
        <v>0</v>
      </c>
      <c r="H91" s="293">
        <f>'Wuxi Summary'!H174+'Korat Summary'!H174</f>
        <v>1000</v>
      </c>
      <c r="I91" s="293">
        <f>'Wuxi Summary'!I174+'Korat Summary'!I174</f>
        <v>0</v>
      </c>
      <c r="J91" s="293">
        <f>'Wuxi Summary'!J174+'Korat Summary'!J174</f>
        <v>0</v>
      </c>
      <c r="K91" s="824">
        <f t="shared" ref="K91" si="260">SUM(G91:J91)</f>
        <v>1000</v>
      </c>
      <c r="L91" s="367">
        <f>IF(ISERROR(VLOOKUP($F91,'Current MS'!$C:$I,4,FALSE)=TRUE),0,VLOOKUP($F91,'Current MS'!$C:$I,4,FALSE))</f>
        <v>1000</v>
      </c>
      <c r="M91" s="293">
        <f t="shared" ref="M91" si="261">+K91-L91</f>
        <v>0</v>
      </c>
      <c r="N91" s="293">
        <f>'Wuxi Summary'!N174+'Korat Summary'!N174</f>
        <v>1000</v>
      </c>
      <c r="O91" s="293">
        <f>'Wuxi Summary'!O174+'Korat Summary'!O174</f>
        <v>0</v>
      </c>
      <c r="P91" s="293">
        <f>'Wuxi Summary'!P174+'Korat Summary'!P174</f>
        <v>0</v>
      </c>
      <c r="Q91" s="293">
        <f>'Wuxi Summary'!Q174+'Korat Summary'!Q174</f>
        <v>0</v>
      </c>
      <c r="R91" s="824">
        <f t="shared" ref="R91" si="262">SUM(N91:Q91)</f>
        <v>1000</v>
      </c>
      <c r="S91" s="293">
        <f>IF(ISERROR(VLOOKUP($F91,'Current MS'!$C:$I,5,FALSE)=TRUE),0,VLOOKUP($F91,'Current MS'!$C:$I,5,FALSE))</f>
        <v>1000</v>
      </c>
      <c r="T91" s="293">
        <f t="shared" ref="T91" si="263">+R91-S91</f>
        <v>0</v>
      </c>
      <c r="U91" s="338">
        <f>('Wuxi Summary'!U174+'Korat Summary'!U174)</f>
        <v>0</v>
      </c>
      <c r="V91" s="293">
        <f>'Wuxi Summary'!V174+'Korat Summary'!V174</f>
        <v>0</v>
      </c>
      <c r="W91" s="293">
        <f>'Wuxi Summary'!W174+'Korat Summary'!W174</f>
        <v>0</v>
      </c>
      <c r="X91" s="293">
        <f>'Wuxi Summary'!X174+'Korat Summary'!X174</f>
        <v>0</v>
      </c>
      <c r="Y91" s="293">
        <f>'Wuxi Summary'!Y174+'Korat Summary'!Y174</f>
        <v>0</v>
      </c>
      <c r="Z91" s="338">
        <f t="shared" ref="Z91" si="264">SUM(U91:Y91)</f>
        <v>0</v>
      </c>
      <c r="AA91" s="293">
        <f>IF(ISERROR(VLOOKUP($F91,'Current MS'!$C:$I,6,FALSE)=TRUE),0,VLOOKUP($F91,'Current MS'!$C:$I,6,FALSE))</f>
        <v>0</v>
      </c>
      <c r="AB91" s="339">
        <f t="shared" ref="AB91" si="265">+Z91-AA91</f>
        <v>0</v>
      </c>
      <c r="AC91" s="338">
        <f t="shared" ref="AC91" si="266">SUM(K91,R91,Z91)</f>
        <v>2000</v>
      </c>
      <c r="AD91" s="293">
        <f t="shared" ref="AD91" si="267">SUM(L91,S91,AA91)</f>
        <v>2000</v>
      </c>
      <c r="AE91" s="310">
        <f t="shared" ref="AE91" si="268">+AC91-AD91</f>
        <v>0</v>
      </c>
      <c r="AF91" s="1698"/>
      <c r="AG91" s="408"/>
      <c r="AH91" s="87"/>
      <c r="AI91" s="66"/>
      <c r="AJ91" s="66"/>
      <c r="AK91" s="87"/>
      <c r="AL91" s="66"/>
      <c r="AM91" s="66"/>
      <c r="AN91" s="598"/>
      <c r="AO91" s="598"/>
      <c r="AP91" s="87" t="s">
        <v>1015</v>
      </c>
      <c r="AQ91" s="56">
        <v>4</v>
      </c>
      <c r="AR91" s="56">
        <v>2</v>
      </c>
      <c r="AS91" s="575" t="s">
        <v>406</v>
      </c>
      <c r="AT91" s="1942">
        <f t="shared" ref="AT91" si="269">C91*AC91/10^9</f>
        <v>6.0000000000000001E-3</v>
      </c>
      <c r="AU91" s="56" t="str">
        <f>VLOOKUP(F91,Category!D:F,3,0)</f>
        <v>Legacy</v>
      </c>
      <c r="AV91" s="56" t="s">
        <v>403</v>
      </c>
    </row>
    <row r="92" spans="1:48" s="56" customFormat="1" ht="19.399999999999999" customHeight="1">
      <c r="A92" s="62"/>
      <c r="B92" s="395" t="s">
        <v>403</v>
      </c>
      <c r="C92" s="614">
        <v>3000</v>
      </c>
      <c r="D92" s="364" t="s">
        <v>200</v>
      </c>
      <c r="E92" s="364" t="s">
        <v>715</v>
      </c>
      <c r="F92" s="675" t="s">
        <v>716</v>
      </c>
      <c r="G92" s="885">
        <f>'Wuxi Summary'!G175+'Korat Summary'!G175</f>
        <v>0</v>
      </c>
      <c r="H92" s="293">
        <f>'Wuxi Summary'!H175+'Korat Summary'!H175</f>
        <v>1600</v>
      </c>
      <c r="I92" s="293">
        <f>'Wuxi Summary'!I175+'Korat Summary'!I175</f>
        <v>0</v>
      </c>
      <c r="J92" s="293">
        <f>'Wuxi Summary'!J175+'Korat Summary'!J175</f>
        <v>0</v>
      </c>
      <c r="K92" s="824">
        <f t="shared" ref="K92" si="270">SUM(G92:J92)</f>
        <v>1600</v>
      </c>
      <c r="L92" s="367">
        <f>IF(ISERROR(VLOOKUP($F92,'Current MS'!$C:$I,4,FALSE)=TRUE),0,VLOOKUP($F92,'Current MS'!$C:$I,4,FALSE))</f>
        <v>1600</v>
      </c>
      <c r="M92" s="293">
        <f t="shared" ref="M92" si="271">+K92-L92</f>
        <v>0</v>
      </c>
      <c r="N92" s="885">
        <f>'Wuxi Summary'!N175+'Korat Summary'!N175</f>
        <v>1100</v>
      </c>
      <c r="O92" s="293">
        <f>'Wuxi Summary'!O175+'Korat Summary'!O175</f>
        <v>500</v>
      </c>
      <c r="P92" s="293">
        <f>'Wuxi Summary'!P175+'Korat Summary'!P175</f>
        <v>0</v>
      </c>
      <c r="Q92" s="293">
        <f>'Wuxi Summary'!Q175+'Korat Summary'!Q175</f>
        <v>0</v>
      </c>
      <c r="R92" s="824">
        <f t="shared" ref="R92" si="272">SUM(N92:Q92)</f>
        <v>1600</v>
      </c>
      <c r="S92" s="293">
        <f>IF(ISERROR(VLOOKUP($F92,'Current MS'!$C:$I,5,FALSE)=TRUE),0,VLOOKUP($F92,'Current MS'!$C:$I,5,FALSE))</f>
        <v>1600</v>
      </c>
      <c r="T92" s="293">
        <f t="shared" ref="T92" si="273">+R92-S92</f>
        <v>0</v>
      </c>
      <c r="U92" s="885">
        <f>('Wuxi Summary'!U175+'Korat Summary'!U175)</f>
        <v>2800</v>
      </c>
      <c r="V92" s="293">
        <f>'Wuxi Summary'!V175+'Korat Summary'!V175</f>
        <v>0</v>
      </c>
      <c r="W92" s="293">
        <f>'Wuxi Summary'!W175+'Korat Summary'!W175</f>
        <v>0</v>
      </c>
      <c r="X92" s="293">
        <f>'Wuxi Summary'!X175+'Korat Summary'!X175</f>
        <v>0</v>
      </c>
      <c r="Y92" s="293">
        <f>'Wuxi Summary'!Y175+'Korat Summary'!Y175</f>
        <v>300</v>
      </c>
      <c r="Z92" s="338">
        <f t="shared" ref="Z92" si="274">SUM(U92:Y92)</f>
        <v>3100</v>
      </c>
      <c r="AA92" s="293">
        <f>IF(ISERROR(VLOOKUP($F92,'Current MS'!$C:$I,6,FALSE)=TRUE),0,VLOOKUP($F92,'Current MS'!$C:$I,6,FALSE))</f>
        <v>3100</v>
      </c>
      <c r="AB92" s="339">
        <f t="shared" ref="AB92" si="275">+Z92-AA92</f>
        <v>0</v>
      </c>
      <c r="AC92" s="338">
        <f t="shared" ref="AC92" si="276">SUM(K92,R92,Z92)</f>
        <v>6300</v>
      </c>
      <c r="AD92" s="293">
        <f t="shared" ref="AD92" si="277">SUM(L92,S92,AA92)</f>
        <v>6300</v>
      </c>
      <c r="AE92" s="310">
        <f t="shared" ref="AE92" si="278">+AC92-AD92</f>
        <v>0</v>
      </c>
      <c r="AF92" s="1698"/>
      <c r="AG92" s="408"/>
      <c r="AH92" s="87"/>
      <c r="AI92" s="66"/>
      <c r="AJ92" s="66"/>
      <c r="AK92" s="87"/>
      <c r="AL92" s="66"/>
      <c r="AM92" s="66"/>
      <c r="AN92" s="598"/>
      <c r="AO92" s="598"/>
      <c r="AP92" s="87" t="s">
        <v>1015</v>
      </c>
      <c r="AQ92" s="56">
        <v>4</v>
      </c>
      <c r="AR92" s="56">
        <v>2</v>
      </c>
      <c r="AS92" s="575" t="s">
        <v>406</v>
      </c>
      <c r="AT92" s="1942">
        <f t="shared" ref="AT92" si="279">C92*AC92/10^9</f>
        <v>1.89E-2</v>
      </c>
      <c r="AU92" s="56" t="str">
        <f>VLOOKUP(F92,Category!D:F,3,0)</f>
        <v>Mass</v>
      </c>
      <c r="AV92" s="56" t="s">
        <v>403</v>
      </c>
    </row>
    <row r="93" spans="1:48" s="56" customFormat="1" ht="19.399999999999999" customHeight="1">
      <c r="A93" s="62"/>
      <c r="B93" s="395" t="s">
        <v>403</v>
      </c>
      <c r="C93" s="614">
        <v>4000</v>
      </c>
      <c r="D93" s="364" t="s">
        <v>200</v>
      </c>
      <c r="E93" s="364" t="s">
        <v>642</v>
      </c>
      <c r="F93" s="675" t="s">
        <v>609</v>
      </c>
      <c r="G93" s="885">
        <f>'Wuxi Summary'!G176+'Korat Summary'!G176</f>
        <v>0</v>
      </c>
      <c r="H93" s="293">
        <f>'Wuxi Summary'!H176+'Korat Summary'!H176</f>
        <v>33950</v>
      </c>
      <c r="I93" s="293">
        <f>'Wuxi Summary'!I176+'Korat Summary'!I176</f>
        <v>52000</v>
      </c>
      <c r="J93" s="293">
        <f>'Wuxi Summary'!J176+'Korat Summary'!J176</f>
        <v>57000</v>
      </c>
      <c r="K93" s="824">
        <f t="shared" si="231"/>
        <v>142950</v>
      </c>
      <c r="L93" s="367">
        <f>IF(ISERROR(VLOOKUP($F93,'Current MS'!$C:$I,4,FALSE)=TRUE),0,VLOOKUP($F93,'Current MS'!$C:$I,4,FALSE))</f>
        <v>142950</v>
      </c>
      <c r="M93" s="293">
        <f t="shared" si="232"/>
        <v>0</v>
      </c>
      <c r="N93" s="824">
        <f>'Wuxi Summary'!N176+'Korat Summary'!N176</f>
        <v>30000</v>
      </c>
      <c r="O93" s="293">
        <f>'Wuxi Summary'!O176+'Korat Summary'!O176</f>
        <v>57500</v>
      </c>
      <c r="P93" s="293">
        <f>'Wuxi Summary'!P176+'Korat Summary'!P176</f>
        <v>54500</v>
      </c>
      <c r="Q93" s="2003">
        <f>'Wuxi Summary'!Q176+'Korat Summary'!Q176</f>
        <v>23000</v>
      </c>
      <c r="R93" s="824">
        <f t="shared" si="233"/>
        <v>165000</v>
      </c>
      <c r="S93" s="293">
        <f>IF(ISERROR(VLOOKUP($F93,'Current MS'!$C:$I,5,FALSE)=TRUE),0,VLOOKUP($F93,'Current MS'!$C:$I,5,FALSE))</f>
        <v>165000</v>
      </c>
      <c r="T93" s="293">
        <f t="shared" si="234"/>
        <v>0</v>
      </c>
      <c r="U93" s="338">
        <f>('Wuxi Summary'!U176+'Korat Summary'!U176)</f>
        <v>39000</v>
      </c>
      <c r="V93" s="293">
        <f>'Wuxi Summary'!V176+'Korat Summary'!V176</f>
        <v>56500</v>
      </c>
      <c r="W93" s="293">
        <f>'Wuxi Summary'!W176+'Korat Summary'!W176</f>
        <v>52000</v>
      </c>
      <c r="X93" s="293">
        <f>'Wuxi Summary'!X176+'Korat Summary'!X176</f>
        <v>30000</v>
      </c>
      <c r="Y93" s="293">
        <f>'Wuxi Summary'!Y176+'Korat Summary'!Y176</f>
        <v>0</v>
      </c>
      <c r="Z93" s="338">
        <f t="shared" si="235"/>
        <v>177500</v>
      </c>
      <c r="AA93" s="293">
        <f>IF(ISERROR(VLOOKUP($F93,'Current MS'!$C:$I,6,FALSE)=TRUE),0,VLOOKUP($F93,'Current MS'!$C:$I,6,FALSE))</f>
        <v>177500</v>
      </c>
      <c r="AB93" s="339">
        <f t="shared" si="236"/>
        <v>0</v>
      </c>
      <c r="AC93" s="338">
        <f t="shared" si="237"/>
        <v>485450</v>
      </c>
      <c r="AD93" s="293">
        <f t="shared" si="238"/>
        <v>485450</v>
      </c>
      <c r="AE93" s="310">
        <f t="shared" si="239"/>
        <v>0</v>
      </c>
      <c r="AF93" s="1698"/>
      <c r="AG93" s="408"/>
      <c r="AH93" s="87"/>
      <c r="AI93" s="66"/>
      <c r="AJ93" s="66"/>
      <c r="AK93" s="87"/>
      <c r="AL93" s="66"/>
      <c r="AM93" s="66"/>
      <c r="AN93" s="598"/>
      <c r="AO93" s="598"/>
      <c r="AP93" s="87" t="s">
        <v>1015</v>
      </c>
      <c r="AQ93" s="56">
        <v>4</v>
      </c>
      <c r="AR93" s="56">
        <v>2</v>
      </c>
      <c r="AS93" s="575" t="s">
        <v>406</v>
      </c>
      <c r="AT93" s="1942">
        <f t="shared" si="240"/>
        <v>1.9418</v>
      </c>
      <c r="AU93" s="56" t="str">
        <f>VLOOKUP(F93,Category!D:F,3,0)</f>
        <v>Mass</v>
      </c>
      <c r="AV93" s="56" t="s">
        <v>403</v>
      </c>
    </row>
    <row r="94" spans="1:48" s="56" customFormat="1" ht="19.399999999999999" customHeight="1">
      <c r="A94" s="62"/>
      <c r="B94" s="395" t="s">
        <v>403</v>
      </c>
      <c r="C94" s="614">
        <v>4000</v>
      </c>
      <c r="D94" s="364" t="s">
        <v>200</v>
      </c>
      <c r="E94" s="364" t="s">
        <v>572</v>
      </c>
      <c r="F94" s="675" t="s">
        <v>573</v>
      </c>
      <c r="G94" s="885">
        <f>'Wuxi Summary'!G177+'Korat Summary'!G177</f>
        <v>0</v>
      </c>
      <c r="H94" s="293">
        <f>'Wuxi Summary'!H177+'Korat Summary'!H177</f>
        <v>18225</v>
      </c>
      <c r="I94" s="293">
        <f>'Wuxi Summary'!I177+'Korat Summary'!I177</f>
        <v>24575</v>
      </c>
      <c r="J94" s="293">
        <f>'Wuxi Summary'!J177+'Korat Summary'!J177</f>
        <v>13150</v>
      </c>
      <c r="K94" s="824">
        <f t="shared" si="231"/>
        <v>55950</v>
      </c>
      <c r="L94" s="367">
        <f>IF(ISERROR(VLOOKUP($F94,'Current MS'!$C:$I,4,FALSE)=TRUE),0,VLOOKUP($F94,'Current MS'!$C:$I,4,FALSE))</f>
        <v>55950</v>
      </c>
      <c r="M94" s="293">
        <f t="shared" si="232"/>
        <v>0</v>
      </c>
      <c r="N94" s="824">
        <f>'Wuxi Summary'!N177+'Korat Summary'!N177</f>
        <v>13925</v>
      </c>
      <c r="O94" s="293">
        <f>'Wuxi Summary'!O177+'Korat Summary'!O177</f>
        <v>34675</v>
      </c>
      <c r="P94" s="293">
        <f>'Wuxi Summary'!P177+'Korat Summary'!P177</f>
        <v>13700</v>
      </c>
      <c r="Q94" s="2003">
        <f>'Wuxi Summary'!Q177+'Korat Summary'!Q177</f>
        <v>15875</v>
      </c>
      <c r="R94" s="824">
        <f t="shared" si="233"/>
        <v>78175</v>
      </c>
      <c r="S94" s="293">
        <f>IF(ISERROR(VLOOKUP($F94,'Current MS'!$C:$I,5,FALSE)=TRUE),0,VLOOKUP($F94,'Current MS'!$C:$I,5,FALSE))</f>
        <v>78175</v>
      </c>
      <c r="T94" s="293">
        <f t="shared" si="234"/>
        <v>0</v>
      </c>
      <c r="U94" s="338">
        <f>('Wuxi Summary'!U177+'Korat Summary'!U177)</f>
        <v>12600</v>
      </c>
      <c r="V94" s="293">
        <f>'Wuxi Summary'!V177+'Korat Summary'!V177</f>
        <v>51650</v>
      </c>
      <c r="W94" s="293">
        <f>'Wuxi Summary'!W177+'Korat Summary'!W177</f>
        <v>22925</v>
      </c>
      <c r="X94" s="293">
        <f>'Wuxi Summary'!X177+'Korat Summary'!X177</f>
        <v>9175</v>
      </c>
      <c r="Y94" s="293">
        <f>'Wuxi Summary'!Y177+'Korat Summary'!Y177</f>
        <v>9575</v>
      </c>
      <c r="Z94" s="338">
        <f t="shared" si="235"/>
        <v>105925</v>
      </c>
      <c r="AA94" s="293">
        <f>IF(ISERROR(VLOOKUP($F94,'Current MS'!$C:$I,6,FALSE)=TRUE),0,VLOOKUP($F94,'Current MS'!$C:$I,6,FALSE))</f>
        <v>105925</v>
      </c>
      <c r="AB94" s="339">
        <f t="shared" si="236"/>
        <v>0</v>
      </c>
      <c r="AC94" s="338">
        <f t="shared" si="237"/>
        <v>240050</v>
      </c>
      <c r="AD94" s="293">
        <f t="shared" si="238"/>
        <v>240050</v>
      </c>
      <c r="AE94" s="310">
        <f>+AC94-AD94</f>
        <v>0</v>
      </c>
      <c r="AF94" s="1698"/>
      <c r="AG94" s="408"/>
      <c r="AH94" s="87"/>
      <c r="AI94" s="66"/>
      <c r="AJ94" s="66"/>
      <c r="AK94" s="87"/>
      <c r="AL94" s="66"/>
      <c r="AM94" s="66"/>
      <c r="AN94" s="598"/>
      <c r="AO94" s="598"/>
      <c r="AP94" s="87" t="s">
        <v>1015</v>
      </c>
      <c r="AQ94" s="56">
        <v>4</v>
      </c>
      <c r="AR94" s="56">
        <v>2</v>
      </c>
      <c r="AS94" s="575" t="s">
        <v>406</v>
      </c>
      <c r="AT94" s="1942">
        <f t="shared" si="240"/>
        <v>0.96020000000000005</v>
      </c>
      <c r="AU94" s="56" t="str">
        <f>VLOOKUP(F94,Category!D:F,3,0)</f>
        <v>Mass</v>
      </c>
      <c r="AV94" s="56" t="s">
        <v>403</v>
      </c>
    </row>
    <row r="95" spans="1:48" s="56" customFormat="1" ht="19.399999999999999" customHeight="1">
      <c r="A95" s="62"/>
      <c r="B95" s="395" t="s">
        <v>403</v>
      </c>
      <c r="C95" s="614">
        <v>4000</v>
      </c>
      <c r="D95" s="364" t="s">
        <v>200</v>
      </c>
      <c r="E95" s="364" t="s">
        <v>598</v>
      </c>
      <c r="F95" s="675" t="s">
        <v>599</v>
      </c>
      <c r="G95" s="885">
        <f>'Wuxi Summary'!G178+'Korat Summary'!G178</f>
        <v>0</v>
      </c>
      <c r="H95" s="293">
        <f>'Wuxi Summary'!H178+'Korat Summary'!H178</f>
        <v>11325</v>
      </c>
      <c r="I95" s="293">
        <f>'Wuxi Summary'!I178+'Korat Summary'!I178</f>
        <v>11650</v>
      </c>
      <c r="J95" s="293">
        <f>'Wuxi Summary'!J178+'Korat Summary'!J178</f>
        <v>7625</v>
      </c>
      <c r="K95" s="824">
        <f t="shared" si="231"/>
        <v>30600</v>
      </c>
      <c r="L95" s="367">
        <f>IF(ISERROR(VLOOKUP($F95,'Current MS'!$C:$I,4,FALSE)=TRUE),0,VLOOKUP($F95,'Current MS'!$C:$I,4,FALSE))</f>
        <v>30600</v>
      </c>
      <c r="M95" s="293">
        <f t="shared" si="232"/>
        <v>0</v>
      </c>
      <c r="N95" s="824">
        <f>'Wuxi Summary'!N178+'Korat Summary'!N178</f>
        <v>8150</v>
      </c>
      <c r="O95" s="293">
        <f>'Wuxi Summary'!O178+'Korat Summary'!O178</f>
        <v>11900</v>
      </c>
      <c r="P95" s="293">
        <f>'Wuxi Summary'!P178+'Korat Summary'!P178</f>
        <v>8225</v>
      </c>
      <c r="Q95" s="2003">
        <f>'Wuxi Summary'!Q178+'Korat Summary'!Q178</f>
        <v>6650</v>
      </c>
      <c r="R95" s="824">
        <f t="shared" si="233"/>
        <v>34925</v>
      </c>
      <c r="S95" s="293">
        <f>IF(ISERROR(VLOOKUP($F95,'Current MS'!$C:$I,5,FALSE)=TRUE),0,VLOOKUP($F95,'Current MS'!$C:$I,5,FALSE))</f>
        <v>34925</v>
      </c>
      <c r="T95" s="293">
        <f t="shared" si="234"/>
        <v>0</v>
      </c>
      <c r="U95" s="338">
        <f>('Wuxi Summary'!U178+'Korat Summary'!U178)</f>
        <v>7475</v>
      </c>
      <c r="V95" s="293">
        <f>'Wuxi Summary'!V178+'Korat Summary'!V178</f>
        <v>15850</v>
      </c>
      <c r="W95" s="293">
        <f>'Wuxi Summary'!W178+'Korat Summary'!W178</f>
        <v>9375</v>
      </c>
      <c r="X95" s="293">
        <f>'Wuxi Summary'!X178+'Korat Summary'!X178</f>
        <v>11600</v>
      </c>
      <c r="Y95" s="339">
        <f>'Wuxi Summary'!Y178+'Korat Summary'!Y178</f>
        <v>1750</v>
      </c>
      <c r="Z95" s="338">
        <f t="shared" si="235"/>
        <v>46050</v>
      </c>
      <c r="AA95" s="293">
        <f>IF(ISERROR(VLOOKUP($F95,'Current MS'!$C:$I,6,FALSE)=TRUE),0,VLOOKUP($F95,'Current MS'!$C:$I,6,FALSE))</f>
        <v>46050</v>
      </c>
      <c r="AB95" s="339">
        <f t="shared" si="236"/>
        <v>0</v>
      </c>
      <c r="AC95" s="338">
        <f t="shared" si="237"/>
        <v>111575</v>
      </c>
      <c r="AD95" s="293">
        <f t="shared" si="238"/>
        <v>111575</v>
      </c>
      <c r="AE95" s="310">
        <f t="shared" si="239"/>
        <v>0</v>
      </c>
      <c r="AF95" s="1698"/>
      <c r="AG95" s="408"/>
      <c r="AH95" s="87"/>
      <c r="AI95" s="66"/>
      <c r="AJ95" s="66"/>
      <c r="AK95" s="87"/>
      <c r="AL95" s="66"/>
      <c r="AM95" s="66"/>
      <c r="AN95" s="598"/>
      <c r="AO95" s="598"/>
      <c r="AP95" s="87" t="s">
        <v>1015</v>
      </c>
      <c r="AQ95" s="56">
        <v>4</v>
      </c>
      <c r="AR95" s="56">
        <v>2</v>
      </c>
      <c r="AS95" s="575" t="s">
        <v>406</v>
      </c>
      <c r="AT95" s="1942">
        <f t="shared" si="240"/>
        <v>0.44629999999999997</v>
      </c>
      <c r="AU95" s="56" t="str">
        <f>VLOOKUP(F95,Category!D:F,3,0)</f>
        <v>Mass</v>
      </c>
      <c r="AV95" s="56" t="s">
        <v>403</v>
      </c>
    </row>
    <row r="96" spans="1:48" s="56" customFormat="1" ht="19.399999999999999" customHeight="1">
      <c r="A96" s="62"/>
      <c r="B96" s="395" t="s">
        <v>403</v>
      </c>
      <c r="C96" s="614">
        <v>4000</v>
      </c>
      <c r="D96" s="364" t="s">
        <v>200</v>
      </c>
      <c r="E96" s="364" t="s">
        <v>717</v>
      </c>
      <c r="F96" s="675" t="s">
        <v>720</v>
      </c>
      <c r="G96" s="885">
        <f>'Wuxi Summary'!G179+'Korat Summary'!G179</f>
        <v>0</v>
      </c>
      <c r="H96" s="293">
        <f>'Wuxi Summary'!H179+'Korat Summary'!H179</f>
        <v>3200</v>
      </c>
      <c r="I96" s="293">
        <f>'Wuxi Summary'!I179+'Korat Summary'!I179</f>
        <v>0</v>
      </c>
      <c r="J96" s="293">
        <f>'Wuxi Summary'!J179+'Korat Summary'!J179</f>
        <v>0</v>
      </c>
      <c r="K96" s="824">
        <f t="shared" ref="K96" si="280">SUM(G96:J96)</f>
        <v>3200</v>
      </c>
      <c r="L96" s="367">
        <f>IF(ISERROR(VLOOKUP($F96,'Current MS'!$C:$I,4,FALSE)=TRUE),0,VLOOKUP($F96,'Current MS'!$C:$I,4,FALSE))</f>
        <v>3200</v>
      </c>
      <c r="M96" s="293">
        <f t="shared" ref="M96" si="281">+K96-L96</f>
        <v>0</v>
      </c>
      <c r="N96" s="885">
        <f>'Wuxi Summary'!N179+'Korat Summary'!N179</f>
        <v>2500</v>
      </c>
      <c r="O96" s="293">
        <f>'Wuxi Summary'!O179+'Korat Summary'!O179</f>
        <v>700</v>
      </c>
      <c r="P96" s="293">
        <f>'Wuxi Summary'!P179+'Korat Summary'!P179</f>
        <v>0</v>
      </c>
      <c r="Q96" s="293">
        <f>'Wuxi Summary'!Q179+'Korat Summary'!Q179</f>
        <v>0</v>
      </c>
      <c r="R96" s="824">
        <f t="shared" ref="R96" si="282">SUM(N96:Q96)</f>
        <v>3200</v>
      </c>
      <c r="S96" s="293">
        <f>IF(ISERROR(VLOOKUP($F96,'Current MS'!$C:$I,5,FALSE)=TRUE),0,VLOOKUP($F96,'Current MS'!$C:$I,5,FALSE))</f>
        <v>3200</v>
      </c>
      <c r="T96" s="293">
        <f t="shared" ref="T96" si="283">+R96-S96</f>
        <v>0</v>
      </c>
      <c r="U96" s="885">
        <f>('Wuxi Summary'!U179+'Korat Summary'!U179)</f>
        <v>0</v>
      </c>
      <c r="V96" s="293">
        <f>'Wuxi Summary'!V179+'Korat Summary'!V179</f>
        <v>600</v>
      </c>
      <c r="W96" s="293">
        <f>'Wuxi Summary'!W179+'Korat Summary'!W179</f>
        <v>0</v>
      </c>
      <c r="X96" s="293">
        <f>'Wuxi Summary'!X179+'Korat Summary'!X179</f>
        <v>0</v>
      </c>
      <c r="Y96" s="339">
        <f>'Wuxi Summary'!Y179+'Korat Summary'!Y179</f>
        <v>75</v>
      </c>
      <c r="Z96" s="338">
        <f t="shared" ref="Z96" si="284">SUM(U96:Y96)</f>
        <v>675</v>
      </c>
      <c r="AA96" s="293">
        <f>IF(ISERROR(VLOOKUP($F96,'Current MS'!$C:$I,6,FALSE)=TRUE),0,VLOOKUP($F96,'Current MS'!$C:$I,6,FALSE))</f>
        <v>675</v>
      </c>
      <c r="AB96" s="339">
        <f t="shared" ref="AB96" si="285">+Z96-AA96</f>
        <v>0</v>
      </c>
      <c r="AC96" s="338">
        <f t="shared" ref="AC96" si="286">SUM(K96,R96,Z96)</f>
        <v>7075</v>
      </c>
      <c r="AD96" s="293">
        <f t="shared" ref="AD96" si="287">SUM(L96,S96,AA96)</f>
        <v>7075</v>
      </c>
      <c r="AE96" s="310">
        <f t="shared" ref="AE96" si="288">+AC96-AD96</f>
        <v>0</v>
      </c>
      <c r="AF96" s="1698"/>
      <c r="AG96" s="408"/>
      <c r="AH96" s="87"/>
      <c r="AI96" s="66"/>
      <c r="AJ96" s="66"/>
      <c r="AK96" s="87"/>
      <c r="AL96" s="66"/>
      <c r="AM96" s="66"/>
      <c r="AN96" s="598"/>
      <c r="AO96" s="598"/>
      <c r="AP96" s="87" t="s">
        <v>1015</v>
      </c>
      <c r="AQ96" s="56">
        <v>4</v>
      </c>
      <c r="AR96" s="56">
        <v>2</v>
      </c>
      <c r="AS96" s="575" t="s">
        <v>406</v>
      </c>
      <c r="AT96" s="1942">
        <f t="shared" ref="AT96" si="289">C96*AC96/10^9</f>
        <v>2.8299999999999999E-2</v>
      </c>
      <c r="AU96" s="56" t="str">
        <f>VLOOKUP(F96,Category!D:F,3,0)</f>
        <v>Mass</v>
      </c>
      <c r="AV96" s="56" t="s">
        <v>403</v>
      </c>
    </row>
    <row r="97" spans="1:48" s="56" customFormat="1" ht="19.399999999999999" customHeight="1">
      <c r="A97" s="62"/>
      <c r="B97" s="2037" t="s">
        <v>403</v>
      </c>
      <c r="C97" s="2038">
        <v>4000</v>
      </c>
      <c r="D97" s="2039" t="s">
        <v>200</v>
      </c>
      <c r="E97" s="2039" t="s">
        <v>992</v>
      </c>
      <c r="F97" s="2040" t="s">
        <v>610</v>
      </c>
      <c r="G97" s="885">
        <f>'Wuxi Summary'!G180+'Korat Summary'!G180</f>
        <v>0</v>
      </c>
      <c r="H97" s="293">
        <f>'Wuxi Summary'!H180+'Korat Summary'!H180</f>
        <v>15000</v>
      </c>
      <c r="I97" s="293">
        <f>'Wuxi Summary'!I180+'Korat Summary'!I180</f>
        <v>15000</v>
      </c>
      <c r="J97" s="293">
        <f>'Wuxi Summary'!J180+'Korat Summary'!J180</f>
        <v>20000</v>
      </c>
      <c r="K97" s="824">
        <f t="shared" ref="K97" si="290">SUM(G97:J97)</f>
        <v>50000</v>
      </c>
      <c r="L97" s="367">
        <f>IF(ISERROR(VLOOKUP($F97,'Current MS'!$C:$I,4,FALSE)=TRUE),0,VLOOKUP($F97,'Current MS'!$C:$I,4,FALSE))</f>
        <v>50000</v>
      </c>
      <c r="M97" s="293">
        <f t="shared" ref="M97" si="291">+K97-L97</f>
        <v>0</v>
      </c>
      <c r="N97" s="293">
        <f>'Wuxi Summary'!N180+'Korat Summary'!N180</f>
        <v>10000</v>
      </c>
      <c r="O97" s="293">
        <f>'Wuxi Summary'!O180+'Korat Summary'!O180</f>
        <v>10000</v>
      </c>
      <c r="P97" s="293">
        <f>'Wuxi Summary'!P180+'Korat Summary'!P180</f>
        <v>10000</v>
      </c>
      <c r="Q97" s="293">
        <f>'Wuxi Summary'!Q180+'Korat Summary'!Q180</f>
        <v>4000</v>
      </c>
      <c r="R97" s="824">
        <f t="shared" ref="R97" si="292">SUM(N97:Q97)</f>
        <v>34000</v>
      </c>
      <c r="S97" s="293">
        <f>IF(ISERROR(VLOOKUP($F97,'Current MS'!$C:$I,5,FALSE)=TRUE),0,VLOOKUP($F97,'Current MS'!$C:$I,5,FALSE))</f>
        <v>34000</v>
      </c>
      <c r="T97" s="293">
        <f t="shared" ref="T97" si="293">+R97-S97</f>
        <v>0</v>
      </c>
      <c r="U97" s="293">
        <f>('Wuxi Summary'!U180+'Korat Summary'!U180)</f>
        <v>10000</v>
      </c>
      <c r="V97" s="293">
        <f>'Wuxi Summary'!V180+'Korat Summary'!V180</f>
        <v>10000</v>
      </c>
      <c r="W97" s="293">
        <f>'Wuxi Summary'!W180+'Korat Summary'!W180</f>
        <v>10000</v>
      </c>
      <c r="X97" s="293">
        <f>'Wuxi Summary'!X180+'Korat Summary'!X180</f>
        <v>0</v>
      </c>
      <c r="Y97" s="293">
        <f>'Wuxi Summary'!Y180+'Korat Summary'!Y180</f>
        <v>0</v>
      </c>
      <c r="Z97" s="338">
        <f t="shared" ref="Z97" si="294">SUM(U97:Y97)</f>
        <v>30000</v>
      </c>
      <c r="AA97" s="293">
        <f>IF(ISERROR(VLOOKUP($F97,'Current MS'!$C:$I,6,FALSE)=TRUE),0,VLOOKUP($F97,'Current MS'!$C:$I,6,FALSE))</f>
        <v>30000</v>
      </c>
      <c r="AB97" s="339">
        <f t="shared" ref="AB97" si="295">+Z97-AA97</f>
        <v>0</v>
      </c>
      <c r="AC97" s="338">
        <f t="shared" ref="AC97" si="296">SUM(K97,R97,Z97)</f>
        <v>114000</v>
      </c>
      <c r="AD97" s="293">
        <f t="shared" ref="AD97" si="297">SUM(L97,S97,AA97)</f>
        <v>114000</v>
      </c>
      <c r="AE97" s="310">
        <f t="shared" ref="AE97" si="298">+AC97-AD97</f>
        <v>0</v>
      </c>
      <c r="AF97" s="1698"/>
      <c r="AG97" s="408"/>
      <c r="AH97" s="87"/>
      <c r="AI97" s="66"/>
      <c r="AJ97" s="66"/>
      <c r="AK97" s="87"/>
      <c r="AL97" s="66"/>
      <c r="AM97" s="66"/>
      <c r="AN97" s="598"/>
      <c r="AO97" s="598"/>
      <c r="AP97" s="87" t="s">
        <v>1015</v>
      </c>
      <c r="AQ97" s="56">
        <v>4</v>
      </c>
      <c r="AR97" s="56">
        <v>2</v>
      </c>
      <c r="AS97" s="575" t="s">
        <v>406</v>
      </c>
      <c r="AT97" s="1942">
        <f t="shared" ref="AT97" si="299">C97*AC97/10^9</f>
        <v>0.45600000000000002</v>
      </c>
      <c r="AU97" s="56" t="str">
        <f>VLOOKUP(F97,Category!D:F,3,0)</f>
        <v>Mass</v>
      </c>
      <c r="AV97" s="56" t="s">
        <v>403</v>
      </c>
    </row>
    <row r="98" spans="1:48" s="56" customFormat="1" ht="19.399999999999999" customHeight="1">
      <c r="A98" s="62"/>
      <c r="B98" s="395" t="s">
        <v>403</v>
      </c>
      <c r="C98" s="614">
        <v>4000</v>
      </c>
      <c r="D98" s="364" t="s">
        <v>200</v>
      </c>
      <c r="E98" s="364" t="s">
        <v>764</v>
      </c>
      <c r="F98" s="65" t="s">
        <v>759</v>
      </c>
      <c r="G98" s="885">
        <f>'Wuxi Summary'!G181+'Korat Summary'!G181</f>
        <v>0</v>
      </c>
      <c r="H98" s="293">
        <f>'Wuxi Summary'!H181+'Korat Summary'!H181</f>
        <v>5000</v>
      </c>
      <c r="I98" s="293">
        <f>'Wuxi Summary'!I181+'Korat Summary'!I181</f>
        <v>15000</v>
      </c>
      <c r="J98" s="293">
        <f>'Wuxi Summary'!J181+'Korat Summary'!J181</f>
        <v>0</v>
      </c>
      <c r="K98" s="824">
        <f t="shared" ref="K98" si="300">SUM(G98:J98)</f>
        <v>20000</v>
      </c>
      <c r="L98" s="367">
        <f>IF(ISERROR(VLOOKUP($F98,'Current MS'!$C:$I,4,FALSE)=TRUE),0,VLOOKUP($F98,'Current MS'!$C:$I,4,FALSE))</f>
        <v>20000</v>
      </c>
      <c r="M98" s="293">
        <f t="shared" ref="M98" si="301">+K98-L98</f>
        <v>0</v>
      </c>
      <c r="N98" s="293">
        <f>'Wuxi Summary'!N181+'Korat Summary'!N181</f>
        <v>10000</v>
      </c>
      <c r="O98" s="293">
        <f>'Wuxi Summary'!O181+'Korat Summary'!O181</f>
        <v>10000</v>
      </c>
      <c r="P98" s="293">
        <f>'Wuxi Summary'!P181+'Korat Summary'!P181</f>
        <v>0</v>
      </c>
      <c r="Q98" s="293">
        <f>'Wuxi Summary'!Q181+'Korat Summary'!Q181</f>
        <v>0</v>
      </c>
      <c r="R98" s="824">
        <f t="shared" ref="R98" si="302">SUM(N98:Q98)</f>
        <v>20000</v>
      </c>
      <c r="S98" s="293">
        <f>IF(ISERROR(VLOOKUP($F98,'Current MS'!$C:$I,5,FALSE)=TRUE),0,VLOOKUP($F98,'Current MS'!$C:$I,5,FALSE))</f>
        <v>20000</v>
      </c>
      <c r="T98" s="293">
        <f t="shared" ref="T98" si="303">+R98-S98</f>
        <v>0</v>
      </c>
      <c r="U98" s="293">
        <f>('Wuxi Summary'!U181+'Korat Summary'!U181)</f>
        <v>0</v>
      </c>
      <c r="V98" s="293">
        <f>'Wuxi Summary'!V181+'Korat Summary'!V181</f>
        <v>0</v>
      </c>
      <c r="W98" s="293">
        <f>'Wuxi Summary'!W181+'Korat Summary'!W181</f>
        <v>0</v>
      </c>
      <c r="X98" s="293">
        <f>'Wuxi Summary'!X181+'Korat Summary'!X181</f>
        <v>0</v>
      </c>
      <c r="Y98" s="293">
        <f>'Wuxi Summary'!Y181+'Korat Summary'!Y181</f>
        <v>0</v>
      </c>
      <c r="Z98" s="338">
        <f t="shared" ref="Z98" si="304">SUM(U98:Y98)</f>
        <v>0</v>
      </c>
      <c r="AA98" s="293">
        <f>IF(ISERROR(VLOOKUP($F98,'Current MS'!$C:$I,6,FALSE)=TRUE),0,VLOOKUP($F98,'Current MS'!$C:$I,6,FALSE))</f>
        <v>0</v>
      </c>
      <c r="AB98" s="339">
        <f t="shared" ref="AB98" si="305">+Z98-AA98</f>
        <v>0</v>
      </c>
      <c r="AC98" s="338">
        <f t="shared" ref="AC98" si="306">SUM(K98,R98,Z98)</f>
        <v>40000</v>
      </c>
      <c r="AD98" s="293">
        <f t="shared" ref="AD98" si="307">SUM(L98,S98,AA98)</f>
        <v>40000</v>
      </c>
      <c r="AE98" s="310">
        <f t="shared" ref="AE98" si="308">+AC98-AD98</f>
        <v>0</v>
      </c>
      <c r="AF98" s="1698"/>
      <c r="AG98" s="408"/>
      <c r="AH98" s="87"/>
      <c r="AI98" s="66"/>
      <c r="AJ98" s="66"/>
      <c r="AK98" s="87"/>
      <c r="AL98" s="66"/>
      <c r="AM98" s="66"/>
      <c r="AN98" s="598"/>
      <c r="AO98" s="598"/>
      <c r="AP98" s="87" t="s">
        <v>1015</v>
      </c>
      <c r="AQ98" s="56">
        <v>4</v>
      </c>
      <c r="AR98" s="56">
        <v>2</v>
      </c>
      <c r="AS98" s="575" t="s">
        <v>406</v>
      </c>
      <c r="AT98" s="1942">
        <f t="shared" ref="AT98" si="309">C98*AC98/10^9</f>
        <v>0.16</v>
      </c>
      <c r="AU98" s="56" t="str">
        <f>VLOOKUP(F98,Category!D:F,3,0)</f>
        <v>Mass</v>
      </c>
      <c r="AV98" s="56" t="s">
        <v>403</v>
      </c>
    </row>
    <row r="99" spans="1:48" s="56" customFormat="1" ht="19.399999999999999" customHeight="1">
      <c r="A99" s="62"/>
      <c r="B99" s="1511" t="s">
        <v>403</v>
      </c>
      <c r="C99" s="1512">
        <v>4000</v>
      </c>
      <c r="D99" s="1513" t="s">
        <v>200</v>
      </c>
      <c r="E99" s="1513" t="s">
        <v>634</v>
      </c>
      <c r="F99" s="1514" t="s">
        <v>596</v>
      </c>
      <c r="G99" s="1502">
        <f>'Wuxi Summary'!G182+'Korat Summary'!G182</f>
        <v>0</v>
      </c>
      <c r="H99" s="1503">
        <f>'Wuxi Summary'!H182+'Korat Summary'!H182</f>
        <v>25500</v>
      </c>
      <c r="I99" s="1503">
        <f>'Wuxi Summary'!I182+'Korat Summary'!I182</f>
        <v>10000</v>
      </c>
      <c r="J99" s="2004">
        <f>'Wuxi Summary'!J182+'Korat Summary'!J182</f>
        <v>10000</v>
      </c>
      <c r="K99" s="1504">
        <f t="shared" ref="K99" si="310">SUM(G99:J99)</f>
        <v>45500</v>
      </c>
      <c r="L99" s="1505">
        <f>IF(ISERROR(VLOOKUP($F99,'Current MS'!$C:$I,4,FALSE)=TRUE),0,VLOOKUP($F99,'Current MS'!$C:$I,4,FALSE))</f>
        <v>45500</v>
      </c>
      <c r="M99" s="1503">
        <f t="shared" ref="M99" si="311">+K99-L99</f>
        <v>0</v>
      </c>
      <c r="N99" s="1504">
        <f>'Wuxi Summary'!N182+'Korat Summary'!N182</f>
        <v>23500</v>
      </c>
      <c r="O99" s="1503">
        <f>'Wuxi Summary'!O182+'Korat Summary'!O182</f>
        <v>6500</v>
      </c>
      <c r="P99" s="1503">
        <f>'Wuxi Summary'!P182+'Korat Summary'!P182</f>
        <v>5000</v>
      </c>
      <c r="Q99" s="2004">
        <f>'Wuxi Summary'!Q182+'Korat Summary'!Q182</f>
        <v>0</v>
      </c>
      <c r="R99" s="1504">
        <f t="shared" ref="R99" si="312">SUM(N99:Q99)</f>
        <v>35000</v>
      </c>
      <c r="S99" s="1503">
        <f>IF(ISERROR(VLOOKUP($F99,'Current MS'!$C:$I,5,FALSE)=TRUE),0,VLOOKUP($F99,'Current MS'!$C:$I,5,FALSE))</f>
        <v>35000</v>
      </c>
      <c r="T99" s="1503">
        <f t="shared" ref="T99" si="313">+R99-S99</f>
        <v>0</v>
      </c>
      <c r="U99" s="1506">
        <f>('Wuxi Summary'!U182+'Korat Summary'!U182)</f>
        <v>24500</v>
      </c>
      <c r="V99" s="1503">
        <f>'Wuxi Summary'!V182+'Korat Summary'!V182</f>
        <v>6000</v>
      </c>
      <c r="W99" s="1503">
        <f>'Wuxi Summary'!W182+'Korat Summary'!W182</f>
        <v>5000</v>
      </c>
      <c r="X99" s="1503">
        <f>'Wuxi Summary'!X182+'Korat Summary'!X182</f>
        <v>0</v>
      </c>
      <c r="Y99" s="1503">
        <f>'Wuxi Summary'!Y182+'Korat Summary'!Y182</f>
        <v>0</v>
      </c>
      <c r="Z99" s="1506">
        <f t="shared" ref="Z99" si="314">SUM(U99:Y99)</f>
        <v>35500</v>
      </c>
      <c r="AA99" s="1503">
        <f>IF(ISERROR(VLOOKUP($F99,'Current MS'!$C:$I,6,FALSE)=TRUE),0,VLOOKUP($F99,'Current MS'!$C:$I,6,FALSE))</f>
        <v>35500</v>
      </c>
      <c r="AB99" s="1507">
        <f t="shared" ref="AB99" si="315">+Z99-AA99</f>
        <v>0</v>
      </c>
      <c r="AC99" s="1506">
        <f t="shared" ref="AC99" si="316">SUM(K99,R99,Z99)</f>
        <v>116000</v>
      </c>
      <c r="AD99" s="1503">
        <f t="shared" ref="AD99" si="317">SUM(L99,S99,AA99)</f>
        <v>116000</v>
      </c>
      <c r="AE99" s="1508">
        <f t="shared" ref="AE99" si="318">+AC99-AD99</f>
        <v>0</v>
      </c>
      <c r="AF99" s="1698"/>
      <c r="AG99" s="408"/>
      <c r="AH99" s="87"/>
      <c r="AI99" s="66"/>
      <c r="AJ99" s="66"/>
      <c r="AK99" s="87"/>
      <c r="AL99" s="66"/>
      <c r="AM99" s="66"/>
      <c r="AN99" s="598"/>
      <c r="AO99" s="598"/>
      <c r="AP99" s="87" t="s">
        <v>1015</v>
      </c>
      <c r="AQ99" s="56">
        <v>4</v>
      </c>
      <c r="AR99" s="56">
        <v>2</v>
      </c>
      <c r="AS99" s="575" t="s">
        <v>406</v>
      </c>
      <c r="AT99" s="1942">
        <f t="shared" si="240"/>
        <v>0.46400000000000002</v>
      </c>
      <c r="AU99" s="56" t="str">
        <f>VLOOKUP(F99,Category!D:F,3,0)</f>
        <v>Legacy</v>
      </c>
      <c r="AV99" s="56" t="s">
        <v>403</v>
      </c>
    </row>
    <row r="100" spans="1:48" s="56" customFormat="1" ht="19.399999999999999" customHeight="1">
      <c r="A100" s="62"/>
      <c r="B100" s="395" t="s">
        <v>403</v>
      </c>
      <c r="C100" s="614">
        <v>6000</v>
      </c>
      <c r="D100" s="364" t="s">
        <v>200</v>
      </c>
      <c r="E100" s="364" t="s">
        <v>644</v>
      </c>
      <c r="F100" s="65" t="s">
        <v>645</v>
      </c>
      <c r="G100" s="885">
        <f>'Wuxi Summary'!G183+'Korat Summary'!G183</f>
        <v>0</v>
      </c>
      <c r="H100" s="293">
        <f>'Wuxi Summary'!H183+'Korat Summary'!H183</f>
        <v>0</v>
      </c>
      <c r="I100" s="293">
        <f>'Wuxi Summary'!I183+'Korat Summary'!I183</f>
        <v>8800</v>
      </c>
      <c r="J100" s="293">
        <f>'Wuxi Summary'!J183+'Korat Summary'!J183</f>
        <v>5000</v>
      </c>
      <c r="K100" s="824">
        <f t="shared" ref="K100:K101" si="319">SUM(G100:J100)</f>
        <v>13800</v>
      </c>
      <c r="L100" s="367">
        <f>IF(ISERROR(VLOOKUP($F100,'Current MS'!$C:$I,4,FALSE)=TRUE),0,VLOOKUP($F100,'Current MS'!$C:$I,4,FALSE))</f>
        <v>13800</v>
      </c>
      <c r="M100" s="293">
        <f t="shared" ref="M100:M101" si="320">+K100-L100</f>
        <v>0</v>
      </c>
      <c r="N100" s="824">
        <f>'Wuxi Summary'!N183+'Korat Summary'!N183</f>
        <v>3200</v>
      </c>
      <c r="O100" s="293">
        <f>'Wuxi Summary'!O183+'Korat Summary'!O183</f>
        <v>2500</v>
      </c>
      <c r="P100" s="293">
        <f>'Wuxi Summary'!P183+'Korat Summary'!P183</f>
        <v>2800</v>
      </c>
      <c r="Q100" s="293">
        <f>'Wuxi Summary'!Q183+'Korat Summary'!Q183</f>
        <v>4600</v>
      </c>
      <c r="R100" s="824">
        <f t="shared" ref="R100:R101" si="321">SUM(N100:Q100)</f>
        <v>13100</v>
      </c>
      <c r="S100" s="293">
        <f>IF(ISERROR(VLOOKUP($F100,'Current MS'!$C:$I,5,FALSE)=TRUE),0,VLOOKUP($F100,'Current MS'!$C:$I,5,FALSE))</f>
        <v>13100</v>
      </c>
      <c r="T100" s="293">
        <f t="shared" ref="T100:T101" si="322">+R100-S100</f>
        <v>0</v>
      </c>
      <c r="U100" s="338">
        <f>('Wuxi Summary'!U183+'Korat Summary'!U183)</f>
        <v>0</v>
      </c>
      <c r="V100" s="293">
        <f>'Wuxi Summary'!V183+'Korat Summary'!V183</f>
        <v>2500</v>
      </c>
      <c r="W100" s="293">
        <f>'Wuxi Summary'!W183+'Korat Summary'!W183</f>
        <v>7600</v>
      </c>
      <c r="X100" s="293">
        <f>'Wuxi Summary'!X183+'Korat Summary'!X183</f>
        <v>0</v>
      </c>
      <c r="Y100" s="293">
        <f>'Wuxi Summary'!Y183+'Korat Summary'!Y183</f>
        <v>0</v>
      </c>
      <c r="Z100" s="338">
        <f t="shared" ref="Z100:Z101" si="323">SUM(U100:Y100)</f>
        <v>10100</v>
      </c>
      <c r="AA100" s="293">
        <f>IF(ISERROR(VLOOKUP($F100,'Current MS'!$C:$I,6,FALSE)=TRUE),0,VLOOKUP($F100,'Current MS'!$C:$I,6,FALSE))</f>
        <v>10100</v>
      </c>
      <c r="AB100" s="339">
        <f t="shared" ref="AB100:AB101" si="324">+Z100-AA100</f>
        <v>0</v>
      </c>
      <c r="AC100" s="338">
        <f t="shared" ref="AC100:AC101" si="325">SUM(K100,R100,Z100)</f>
        <v>37000</v>
      </c>
      <c r="AD100" s="293">
        <f t="shared" ref="AD100:AD101" si="326">SUM(L100,S100,AA100)</f>
        <v>37000</v>
      </c>
      <c r="AE100" s="310">
        <f t="shared" ref="AE100:AE101" si="327">+AC100-AD100</f>
        <v>0</v>
      </c>
      <c r="AF100" s="1698"/>
      <c r="AG100" s="408"/>
      <c r="AH100" s="87"/>
      <c r="AI100" s="66"/>
      <c r="AJ100" s="66"/>
      <c r="AK100" s="87"/>
      <c r="AL100" s="66"/>
      <c r="AM100" s="66"/>
      <c r="AN100" s="598"/>
      <c r="AO100" s="598"/>
      <c r="AP100" s="87" t="s">
        <v>1016</v>
      </c>
      <c r="AQ100" s="56">
        <v>6</v>
      </c>
      <c r="AR100" s="56">
        <v>3</v>
      </c>
      <c r="AS100" s="575" t="s">
        <v>406</v>
      </c>
      <c r="AT100" s="1942">
        <f t="shared" si="240"/>
        <v>0.222</v>
      </c>
      <c r="AU100" s="56" t="str">
        <f>VLOOKUP(F100,Category!D:F,3,0)</f>
        <v>Legacy</v>
      </c>
      <c r="AV100" s="56" t="s">
        <v>403</v>
      </c>
    </row>
    <row r="101" spans="1:48" s="56" customFormat="1" ht="19.399999999999999" customHeight="1">
      <c r="A101" s="62"/>
      <c r="B101" s="395" t="s">
        <v>403</v>
      </c>
      <c r="C101" s="614">
        <v>6000</v>
      </c>
      <c r="D101" s="364" t="s">
        <v>200</v>
      </c>
      <c r="E101" s="364" t="s">
        <v>637</v>
      </c>
      <c r="F101" s="65" t="s">
        <v>601</v>
      </c>
      <c r="G101" s="885">
        <f>'Wuxi Summary'!G184+'Korat Summary'!G184</f>
        <v>0</v>
      </c>
      <c r="H101" s="293">
        <f>'Wuxi Summary'!H184+'Korat Summary'!H184</f>
        <v>0</v>
      </c>
      <c r="I101" s="293">
        <f>'Wuxi Summary'!I184+'Korat Summary'!I184</f>
        <v>4280</v>
      </c>
      <c r="J101" s="293">
        <f>'Wuxi Summary'!J184+'Korat Summary'!J184</f>
        <v>1240</v>
      </c>
      <c r="K101" s="824">
        <f t="shared" si="319"/>
        <v>5520</v>
      </c>
      <c r="L101" s="367">
        <f>IF(ISERROR(VLOOKUP($F101,'Current MS'!$C:$I,4,FALSE)=TRUE),0,VLOOKUP($F101,'Current MS'!$C:$I,4,FALSE))</f>
        <v>5520</v>
      </c>
      <c r="M101" s="293">
        <f t="shared" si="320"/>
        <v>0</v>
      </c>
      <c r="N101" s="824">
        <f>'Wuxi Summary'!N184+'Korat Summary'!N184</f>
        <v>1600</v>
      </c>
      <c r="O101" s="293">
        <f>'Wuxi Summary'!O184+'Korat Summary'!O184</f>
        <v>1320</v>
      </c>
      <c r="P101" s="293">
        <f>'Wuxi Summary'!P184+'Korat Summary'!P184</f>
        <v>1220</v>
      </c>
      <c r="Q101" s="293">
        <f>'Wuxi Summary'!Q184+'Korat Summary'!Q184</f>
        <v>1240</v>
      </c>
      <c r="R101" s="824">
        <f t="shared" si="321"/>
        <v>5380</v>
      </c>
      <c r="S101" s="293">
        <f>IF(ISERROR(VLOOKUP($F101,'Current MS'!$C:$I,5,FALSE)=TRUE),0,VLOOKUP($F101,'Current MS'!$C:$I,5,FALSE))</f>
        <v>5380</v>
      </c>
      <c r="T101" s="293">
        <f t="shared" si="322"/>
        <v>0</v>
      </c>
      <c r="U101" s="338">
        <f>('Wuxi Summary'!U184+'Korat Summary'!U184)</f>
        <v>2020</v>
      </c>
      <c r="V101" s="293">
        <f>'Wuxi Summary'!V184+'Korat Summary'!V184</f>
        <v>1660</v>
      </c>
      <c r="W101" s="293">
        <f>'Wuxi Summary'!W184+'Korat Summary'!W184</f>
        <v>1600</v>
      </c>
      <c r="X101" s="293">
        <f>'Wuxi Summary'!X184+'Korat Summary'!X184</f>
        <v>1940</v>
      </c>
      <c r="Y101" s="293">
        <f>'Wuxi Summary'!Y184+'Korat Summary'!Y184</f>
        <v>560</v>
      </c>
      <c r="Z101" s="338">
        <f t="shared" si="323"/>
        <v>7780</v>
      </c>
      <c r="AA101" s="293">
        <f>IF(ISERROR(VLOOKUP($F101,'Current MS'!$C:$I,6,FALSE)=TRUE),0,VLOOKUP($F101,'Current MS'!$C:$I,6,FALSE))</f>
        <v>7780</v>
      </c>
      <c r="AB101" s="339">
        <f t="shared" si="324"/>
        <v>0</v>
      </c>
      <c r="AC101" s="338">
        <f t="shared" si="325"/>
        <v>18680</v>
      </c>
      <c r="AD101" s="293">
        <f t="shared" si="326"/>
        <v>18680</v>
      </c>
      <c r="AE101" s="310">
        <f t="shared" si="327"/>
        <v>0</v>
      </c>
      <c r="AF101" s="1698"/>
      <c r="AG101" s="408"/>
      <c r="AH101" s="87"/>
      <c r="AI101" s="66"/>
      <c r="AJ101" s="66"/>
      <c r="AK101" s="87"/>
      <c r="AL101" s="66"/>
      <c r="AM101" s="66"/>
      <c r="AN101" s="598"/>
      <c r="AO101" s="598"/>
      <c r="AP101" s="87" t="s">
        <v>1016</v>
      </c>
      <c r="AQ101" s="56">
        <v>6</v>
      </c>
      <c r="AR101" s="56">
        <v>3</v>
      </c>
      <c r="AS101" s="575" t="s">
        <v>406</v>
      </c>
      <c r="AT101" s="1942">
        <f t="shared" si="240"/>
        <v>0.11208</v>
      </c>
      <c r="AU101" s="56" t="str">
        <f>VLOOKUP(F101,Category!D:F,3,0)</f>
        <v>Mass</v>
      </c>
      <c r="AV101" s="56" t="s">
        <v>403</v>
      </c>
    </row>
    <row r="102" spans="1:48" s="56" customFormat="1" ht="19.399999999999999" customHeight="1">
      <c r="A102" s="62"/>
      <c r="B102" s="395" t="s">
        <v>403</v>
      </c>
      <c r="C102" s="614">
        <v>6000</v>
      </c>
      <c r="D102" s="364" t="s">
        <v>200</v>
      </c>
      <c r="E102" s="364" t="s">
        <v>721</v>
      </c>
      <c r="F102" s="65" t="s">
        <v>722</v>
      </c>
      <c r="G102" s="885">
        <f>'Wuxi Summary'!G185+'Korat Summary'!G185</f>
        <v>0</v>
      </c>
      <c r="H102" s="293">
        <f>'Wuxi Summary'!H185+'Korat Summary'!H185</f>
        <v>0</v>
      </c>
      <c r="I102" s="293">
        <f>'Wuxi Summary'!I185+'Korat Summary'!I185</f>
        <v>1000</v>
      </c>
      <c r="J102" s="293">
        <f>'Wuxi Summary'!J185+'Korat Summary'!J185</f>
        <v>0</v>
      </c>
      <c r="K102" s="824">
        <f t="shared" ref="K102" si="328">SUM(G102:J102)</f>
        <v>1000</v>
      </c>
      <c r="L102" s="367">
        <f>IF(ISERROR(VLOOKUP($F102,'Current MS'!$C:$I,4,FALSE)=TRUE),0,VLOOKUP($F102,'Current MS'!$C:$I,4,FALSE))</f>
        <v>1000</v>
      </c>
      <c r="M102" s="293">
        <f t="shared" ref="M102" si="329">+K102-L102</f>
        <v>0</v>
      </c>
      <c r="N102" s="885">
        <f>'Wuxi Summary'!N185+'Korat Summary'!N185</f>
        <v>500</v>
      </c>
      <c r="O102" s="293">
        <f>'Wuxi Summary'!O185+'Korat Summary'!O185</f>
        <v>0</v>
      </c>
      <c r="P102" s="293">
        <f>'Wuxi Summary'!P185+'Korat Summary'!P185</f>
        <v>0</v>
      </c>
      <c r="Q102" s="293">
        <f>'Wuxi Summary'!Q185+'Korat Summary'!Q185</f>
        <v>0</v>
      </c>
      <c r="R102" s="824">
        <f t="shared" ref="R102" si="330">SUM(N102:Q102)</f>
        <v>500</v>
      </c>
      <c r="S102" s="293">
        <f>IF(ISERROR(VLOOKUP($F102,'Current MS'!$C:$I,5,FALSE)=TRUE),0,VLOOKUP($F102,'Current MS'!$C:$I,5,FALSE))</f>
        <v>500</v>
      </c>
      <c r="T102" s="293">
        <f t="shared" ref="T102" si="331">+R102-S102</f>
        <v>0</v>
      </c>
      <c r="U102" s="885">
        <f>('Wuxi Summary'!U185+'Korat Summary'!U185)</f>
        <v>0</v>
      </c>
      <c r="V102" s="293">
        <f>'Wuxi Summary'!V185+'Korat Summary'!V185</f>
        <v>0</v>
      </c>
      <c r="W102" s="293">
        <f>'Wuxi Summary'!W185+'Korat Summary'!W185</f>
        <v>0</v>
      </c>
      <c r="X102" s="293">
        <f>'Wuxi Summary'!X185+'Korat Summary'!X185</f>
        <v>0</v>
      </c>
      <c r="Y102" s="293">
        <f>'Wuxi Summary'!Y185+'Korat Summary'!Y185</f>
        <v>0</v>
      </c>
      <c r="Z102" s="338">
        <f t="shared" ref="Z102" si="332">SUM(U102:Y102)</f>
        <v>0</v>
      </c>
      <c r="AA102" s="293">
        <f>IF(ISERROR(VLOOKUP($F102,'Current MS'!$C:$I,6,FALSE)=TRUE),0,VLOOKUP($F102,'Current MS'!$C:$I,6,FALSE))</f>
        <v>0</v>
      </c>
      <c r="AB102" s="339">
        <f t="shared" ref="AB102" si="333">+Z102-AA102</f>
        <v>0</v>
      </c>
      <c r="AC102" s="338">
        <f t="shared" ref="AC102" si="334">SUM(K102,R102,Z102)</f>
        <v>1500</v>
      </c>
      <c r="AD102" s="293">
        <f t="shared" ref="AD102" si="335">SUM(L102,S102,AA102)</f>
        <v>1500</v>
      </c>
      <c r="AE102" s="310">
        <f t="shared" ref="AE102" si="336">+AC102-AD102</f>
        <v>0</v>
      </c>
      <c r="AF102" s="1698"/>
      <c r="AG102" s="408"/>
      <c r="AH102" s="87"/>
      <c r="AI102" s="66"/>
      <c r="AJ102" s="66"/>
      <c r="AK102" s="87"/>
      <c r="AL102" s="66"/>
      <c r="AM102" s="66"/>
      <c r="AN102" s="598"/>
      <c r="AO102" s="598"/>
      <c r="AP102" s="87" t="s">
        <v>1016</v>
      </c>
      <c r="AQ102" s="56">
        <v>6</v>
      </c>
      <c r="AR102" s="56">
        <v>3</v>
      </c>
      <c r="AS102" s="575" t="s">
        <v>406</v>
      </c>
      <c r="AT102" s="1942">
        <f t="shared" ref="AT102" si="337">C102*AC102/10^9</f>
        <v>8.9999999999999993E-3</v>
      </c>
      <c r="AU102" s="56" t="str">
        <f>VLOOKUP(F102,Category!D:F,3,0)</f>
        <v>Mass</v>
      </c>
      <c r="AV102" s="56" t="s">
        <v>403</v>
      </c>
    </row>
    <row r="103" spans="1:48" s="56" customFormat="1" ht="19.399999999999999" customHeight="1">
      <c r="A103" s="62"/>
      <c r="B103" s="395" t="s">
        <v>403</v>
      </c>
      <c r="C103" s="614">
        <v>6000</v>
      </c>
      <c r="D103" s="364" t="s">
        <v>200</v>
      </c>
      <c r="E103" s="364" t="s">
        <v>658</v>
      </c>
      <c r="F103" s="65" t="s">
        <v>659</v>
      </c>
      <c r="G103" s="885">
        <f>'Wuxi Summary'!G186+'Korat Summary'!G186</f>
        <v>0</v>
      </c>
      <c r="H103" s="293">
        <f>'Wuxi Summary'!H186+'Korat Summary'!H186</f>
        <v>0</v>
      </c>
      <c r="I103" s="293">
        <f>'Wuxi Summary'!I186+'Korat Summary'!I186</f>
        <v>14300</v>
      </c>
      <c r="J103" s="293">
        <f>'Wuxi Summary'!J186+'Korat Summary'!J186</f>
        <v>7380</v>
      </c>
      <c r="K103" s="824">
        <f t="shared" ref="K103:K105" si="338">SUM(G103:J103)</f>
        <v>21680</v>
      </c>
      <c r="L103" s="367">
        <f>IF(ISERROR(VLOOKUP($F103,'Current MS'!$C:$I,4,FALSE)=TRUE),0,VLOOKUP($F103,'Current MS'!$C:$I,4,FALSE))</f>
        <v>21680</v>
      </c>
      <c r="M103" s="293">
        <f t="shared" ref="M103:M105" si="339">+K103-L103</f>
        <v>0</v>
      </c>
      <c r="N103" s="824">
        <f>'Wuxi Summary'!N186+'Korat Summary'!N186</f>
        <v>5820</v>
      </c>
      <c r="O103" s="293">
        <f>'Wuxi Summary'!O186+'Korat Summary'!O186</f>
        <v>7860</v>
      </c>
      <c r="P103" s="293">
        <f>'Wuxi Summary'!P186+'Korat Summary'!P186</f>
        <v>5600</v>
      </c>
      <c r="Q103" s="293">
        <f>'Wuxi Summary'!Q186+'Korat Summary'!Q186</f>
        <v>8260</v>
      </c>
      <c r="R103" s="824">
        <f t="shared" ref="R103:R105" si="340">SUM(N103:Q103)</f>
        <v>27540</v>
      </c>
      <c r="S103" s="293">
        <f>IF(ISERROR(VLOOKUP($F103,'Current MS'!$C:$I,5,FALSE)=TRUE),0,VLOOKUP($F103,'Current MS'!$C:$I,5,FALSE))</f>
        <v>27540</v>
      </c>
      <c r="T103" s="293">
        <f t="shared" ref="T103:T105" si="341">+R103-S103</f>
        <v>0</v>
      </c>
      <c r="U103" s="338">
        <f>('Wuxi Summary'!U186+'Korat Summary'!U186)</f>
        <v>5640</v>
      </c>
      <c r="V103" s="293">
        <f>'Wuxi Summary'!V186+'Korat Summary'!V186</f>
        <v>11120</v>
      </c>
      <c r="W103" s="293">
        <f>'Wuxi Summary'!W186+'Korat Summary'!W186</f>
        <v>11480</v>
      </c>
      <c r="X103" s="293">
        <f>'Wuxi Summary'!X186+'Korat Summary'!X186</f>
        <v>6820</v>
      </c>
      <c r="Y103" s="293">
        <f>'Wuxi Summary'!Y186+'Korat Summary'!Y186</f>
        <v>480</v>
      </c>
      <c r="Z103" s="338">
        <f t="shared" ref="Z103:Z105" si="342">SUM(U103:Y103)</f>
        <v>35540</v>
      </c>
      <c r="AA103" s="293">
        <f>IF(ISERROR(VLOOKUP($F103,'Current MS'!$C:$I,6,FALSE)=TRUE),0,VLOOKUP($F103,'Current MS'!$C:$I,6,FALSE))</f>
        <v>35540</v>
      </c>
      <c r="AB103" s="339">
        <f t="shared" ref="AB103:AB105" si="343">+Z103-AA103</f>
        <v>0</v>
      </c>
      <c r="AC103" s="338">
        <f t="shared" ref="AC103:AC105" si="344">SUM(K103,R103,Z103)</f>
        <v>84760</v>
      </c>
      <c r="AD103" s="293">
        <f t="shared" ref="AD103:AD105" si="345">SUM(L103,S103,AA103)</f>
        <v>84760</v>
      </c>
      <c r="AE103" s="310">
        <f t="shared" ref="AE103:AE105" si="346">+AC103-AD103</f>
        <v>0</v>
      </c>
      <c r="AF103" s="1698"/>
      <c r="AG103" s="408"/>
      <c r="AH103" s="87"/>
      <c r="AI103" s="66"/>
      <c r="AJ103" s="66"/>
      <c r="AK103" s="87"/>
      <c r="AL103" s="66"/>
      <c r="AM103" s="66"/>
      <c r="AN103" s="598"/>
      <c r="AO103" s="598"/>
      <c r="AP103" s="87" t="s">
        <v>1016</v>
      </c>
      <c r="AQ103" s="56">
        <v>6</v>
      </c>
      <c r="AR103" s="56">
        <v>3</v>
      </c>
      <c r="AS103" s="575" t="s">
        <v>406</v>
      </c>
      <c r="AT103" s="1942">
        <f t="shared" ref="AT103" si="347">C103*AC103/10^9</f>
        <v>0.50856000000000001</v>
      </c>
      <c r="AU103" s="56" t="str">
        <f>VLOOKUP(F103,Category!D:F,3,0)</f>
        <v>Mass</v>
      </c>
      <c r="AV103" s="56" t="s">
        <v>403</v>
      </c>
    </row>
    <row r="104" spans="1:48" s="56" customFormat="1" ht="19.399999999999999" customHeight="1">
      <c r="A104" s="62"/>
      <c r="B104" s="2037" t="s">
        <v>403</v>
      </c>
      <c r="C104" s="2038">
        <v>6000</v>
      </c>
      <c r="D104" s="2039" t="s">
        <v>200</v>
      </c>
      <c r="E104" s="2039" t="s">
        <v>993</v>
      </c>
      <c r="F104" s="2040" t="s">
        <v>953</v>
      </c>
      <c r="G104" s="885">
        <f>'Wuxi Summary'!G187+'Korat Summary'!G187</f>
        <v>0</v>
      </c>
      <c r="H104" s="293">
        <f>'Wuxi Summary'!H187+'Korat Summary'!H187</f>
        <v>0</v>
      </c>
      <c r="I104" s="293">
        <f>'Wuxi Summary'!I187+'Korat Summary'!I187</f>
        <v>12000</v>
      </c>
      <c r="J104" s="293">
        <f>'Wuxi Summary'!J187+'Korat Summary'!J187</f>
        <v>8000</v>
      </c>
      <c r="K104" s="824">
        <f t="shared" ref="K104" si="348">SUM(G104:J104)</f>
        <v>20000</v>
      </c>
      <c r="L104" s="367">
        <f>IF(ISERROR(VLOOKUP($F104,'Current MS'!$C:$I,4,FALSE)=TRUE),0,VLOOKUP($F104,'Current MS'!$C:$I,4,FALSE))</f>
        <v>20000</v>
      </c>
      <c r="M104" s="293">
        <f t="shared" ref="M104" si="349">+K104-L104</f>
        <v>0</v>
      </c>
      <c r="N104" s="824">
        <f>'Wuxi Summary'!N187+'Korat Summary'!N187</f>
        <v>5000</v>
      </c>
      <c r="O104" s="293">
        <f>'Wuxi Summary'!O187+'Korat Summary'!O187</f>
        <v>5000</v>
      </c>
      <c r="P104" s="293">
        <f>'Wuxi Summary'!P187+'Korat Summary'!P187</f>
        <v>5000</v>
      </c>
      <c r="Q104" s="293">
        <f>'Wuxi Summary'!Q187+'Korat Summary'!Q187</f>
        <v>5000</v>
      </c>
      <c r="R104" s="824">
        <f t="shared" ref="R104" si="350">SUM(N104:Q104)</f>
        <v>20000</v>
      </c>
      <c r="S104" s="293">
        <f>IF(ISERROR(VLOOKUP($F104,'Current MS'!$C:$I,5,FALSE)=TRUE),0,VLOOKUP($F104,'Current MS'!$C:$I,5,FALSE))</f>
        <v>20000</v>
      </c>
      <c r="T104" s="293">
        <f t="shared" ref="T104" si="351">+R104-S104</f>
        <v>0</v>
      </c>
      <c r="U104" s="338">
        <f>('Wuxi Summary'!U187+'Korat Summary'!U187)</f>
        <v>5000</v>
      </c>
      <c r="V104" s="293">
        <f>'Wuxi Summary'!V187+'Korat Summary'!V187</f>
        <v>5000</v>
      </c>
      <c r="W104" s="293">
        <f>'Wuxi Summary'!W187+'Korat Summary'!W187</f>
        <v>5000</v>
      </c>
      <c r="X104" s="293">
        <f>'Wuxi Summary'!X187+'Korat Summary'!X187</f>
        <v>5000</v>
      </c>
      <c r="Y104" s="293">
        <f>'Wuxi Summary'!Y187+'Korat Summary'!Y187</f>
        <v>0</v>
      </c>
      <c r="Z104" s="338">
        <f t="shared" ref="Z104" si="352">SUM(U104:Y104)</f>
        <v>20000</v>
      </c>
      <c r="AA104" s="293">
        <f>IF(ISERROR(VLOOKUP($F104,'Current MS'!$C:$I,6,FALSE)=TRUE),0,VLOOKUP($F104,'Current MS'!$C:$I,6,FALSE))</f>
        <v>20000</v>
      </c>
      <c r="AB104" s="339">
        <f t="shared" ref="AB104" si="353">+Z104-AA104</f>
        <v>0</v>
      </c>
      <c r="AC104" s="338">
        <f t="shared" ref="AC104" si="354">SUM(K104,R104,Z104)</f>
        <v>60000</v>
      </c>
      <c r="AD104" s="293">
        <f t="shared" ref="AD104" si="355">SUM(L104,S104,AA104)</f>
        <v>60000</v>
      </c>
      <c r="AE104" s="310">
        <f t="shared" ref="AE104" si="356">+AC104-AD104</f>
        <v>0</v>
      </c>
      <c r="AF104" s="1698"/>
      <c r="AG104" s="408"/>
      <c r="AH104" s="87"/>
      <c r="AI104" s="66"/>
      <c r="AJ104" s="66"/>
      <c r="AK104" s="87"/>
      <c r="AL104" s="66"/>
      <c r="AM104" s="66"/>
      <c r="AN104" s="598"/>
      <c r="AO104" s="598"/>
      <c r="AP104" s="87" t="s">
        <v>1016</v>
      </c>
      <c r="AQ104" s="56">
        <v>6</v>
      </c>
      <c r="AR104" s="56">
        <v>3</v>
      </c>
      <c r="AS104" s="575" t="s">
        <v>406</v>
      </c>
      <c r="AT104" s="1942">
        <f t="shared" ref="AT104" si="357">C104*AC104/10^9</f>
        <v>0.36</v>
      </c>
      <c r="AU104" s="56" t="str">
        <f>VLOOKUP(F104,Category!D:F,3,0)</f>
        <v>Mass</v>
      </c>
      <c r="AV104" s="56" t="s">
        <v>403</v>
      </c>
    </row>
    <row r="105" spans="1:48" s="56" customFormat="1" ht="19.399999999999999" customHeight="1">
      <c r="A105" s="62"/>
      <c r="B105" s="395" t="s">
        <v>403</v>
      </c>
      <c r="C105" s="614">
        <v>6000</v>
      </c>
      <c r="D105" s="364" t="s">
        <v>200</v>
      </c>
      <c r="E105" s="364" t="s">
        <v>762</v>
      </c>
      <c r="F105" s="65" t="s">
        <v>760</v>
      </c>
      <c r="G105" s="885">
        <f>'Wuxi Summary'!G188+'Korat Summary'!G188</f>
        <v>0</v>
      </c>
      <c r="H105" s="293">
        <f>'Wuxi Summary'!H188+'Korat Summary'!H188</f>
        <v>0</v>
      </c>
      <c r="I105" s="293">
        <f>'Wuxi Summary'!I188+'Korat Summary'!I188</f>
        <v>5000</v>
      </c>
      <c r="J105" s="293">
        <f>'Wuxi Summary'!J188+'Korat Summary'!J188</f>
        <v>0</v>
      </c>
      <c r="K105" s="824">
        <f t="shared" si="338"/>
        <v>5000</v>
      </c>
      <c r="L105" s="367">
        <f>IF(ISERROR(VLOOKUP($F105,'Current MS'!$C:$I,4,FALSE)=TRUE),0,VLOOKUP($F105,'Current MS'!$C:$I,4,FALSE))</f>
        <v>5000</v>
      </c>
      <c r="M105" s="293">
        <f t="shared" si="339"/>
        <v>0</v>
      </c>
      <c r="N105" s="824">
        <f>'Wuxi Summary'!N188+'Korat Summary'!N188</f>
        <v>5000</v>
      </c>
      <c r="O105" s="293">
        <f>'Wuxi Summary'!O188+'Korat Summary'!O188</f>
        <v>0</v>
      </c>
      <c r="P105" s="293">
        <f>'Wuxi Summary'!P188+'Korat Summary'!P188</f>
        <v>0</v>
      </c>
      <c r="Q105" s="293">
        <f>'Wuxi Summary'!Q188+'Korat Summary'!Q188</f>
        <v>0</v>
      </c>
      <c r="R105" s="824">
        <f t="shared" si="340"/>
        <v>5000</v>
      </c>
      <c r="S105" s="293">
        <f>IF(ISERROR(VLOOKUP($F105,'Current MS'!$C:$I,5,FALSE)=TRUE),0,VLOOKUP($F105,'Current MS'!$C:$I,5,FALSE))</f>
        <v>5000</v>
      </c>
      <c r="T105" s="293">
        <f t="shared" si="341"/>
        <v>0</v>
      </c>
      <c r="U105" s="338">
        <f>('Wuxi Summary'!U188+'Korat Summary'!U188)</f>
        <v>0</v>
      </c>
      <c r="V105" s="293">
        <f>'Wuxi Summary'!V188+'Korat Summary'!V188</f>
        <v>0</v>
      </c>
      <c r="W105" s="293">
        <f>'Wuxi Summary'!W188+'Korat Summary'!W188</f>
        <v>0</v>
      </c>
      <c r="X105" s="293">
        <f>'Wuxi Summary'!X188+'Korat Summary'!X188</f>
        <v>0</v>
      </c>
      <c r="Y105" s="293">
        <f>'Wuxi Summary'!Y188+'Korat Summary'!Y188</f>
        <v>0</v>
      </c>
      <c r="Z105" s="338">
        <f t="shared" si="342"/>
        <v>0</v>
      </c>
      <c r="AA105" s="293">
        <f>IF(ISERROR(VLOOKUP($F105,'Current MS'!$C:$I,6,FALSE)=TRUE),0,VLOOKUP($F105,'Current MS'!$C:$I,6,FALSE))</f>
        <v>0</v>
      </c>
      <c r="AB105" s="339">
        <f t="shared" si="343"/>
        <v>0</v>
      </c>
      <c r="AC105" s="338">
        <f t="shared" si="344"/>
        <v>10000</v>
      </c>
      <c r="AD105" s="293">
        <f t="shared" si="345"/>
        <v>10000</v>
      </c>
      <c r="AE105" s="310">
        <f t="shared" si="346"/>
        <v>0</v>
      </c>
      <c r="AF105" s="1698"/>
      <c r="AG105" s="408"/>
      <c r="AH105" s="87"/>
      <c r="AI105" s="66"/>
      <c r="AJ105" s="66"/>
      <c r="AK105" s="87"/>
      <c r="AL105" s="66"/>
      <c r="AM105" s="66"/>
      <c r="AN105" s="598"/>
      <c r="AO105" s="598"/>
      <c r="AP105" s="87" t="s">
        <v>1016</v>
      </c>
      <c r="AQ105" s="56">
        <v>6</v>
      </c>
      <c r="AR105" s="56">
        <v>3</v>
      </c>
      <c r="AS105" s="575" t="s">
        <v>406</v>
      </c>
      <c r="AT105" s="1942">
        <f t="shared" ref="AT105" si="358">C105*AC105/10^9</f>
        <v>0.06</v>
      </c>
      <c r="AU105" s="56" t="str">
        <f>VLOOKUP(F105,Category!D:F,3,0)</f>
        <v>Mass</v>
      </c>
      <c r="AV105" s="56" t="s">
        <v>403</v>
      </c>
    </row>
    <row r="106" spans="1:48" s="56" customFormat="1" ht="19.399999999999999" customHeight="1">
      <c r="A106" s="62"/>
      <c r="B106" s="395" t="s">
        <v>403</v>
      </c>
      <c r="C106" s="614">
        <v>6000</v>
      </c>
      <c r="D106" s="364" t="s">
        <v>200</v>
      </c>
      <c r="E106" s="364" t="s">
        <v>638</v>
      </c>
      <c r="F106" s="65" t="s">
        <v>602</v>
      </c>
      <c r="G106" s="885">
        <f>'Wuxi Summary'!G189+'Korat Summary'!G189</f>
        <v>0</v>
      </c>
      <c r="H106" s="293">
        <f>'Wuxi Summary'!H189+'Korat Summary'!H189</f>
        <v>0</v>
      </c>
      <c r="I106" s="293">
        <f>'Wuxi Summary'!I189+'Korat Summary'!I189</f>
        <v>37000</v>
      </c>
      <c r="J106" s="293">
        <f>'Wuxi Summary'!J189+'Korat Summary'!J189</f>
        <v>24500</v>
      </c>
      <c r="K106" s="824">
        <f t="shared" si="231"/>
        <v>61500</v>
      </c>
      <c r="L106" s="367">
        <f>IF(ISERROR(VLOOKUP($F106,'Current MS'!$C:$I,4,FALSE)=TRUE),0,VLOOKUP($F106,'Current MS'!$C:$I,4,FALSE))</f>
        <v>61500</v>
      </c>
      <c r="M106" s="293">
        <f t="shared" si="232"/>
        <v>0</v>
      </c>
      <c r="N106" s="824">
        <f>'Wuxi Summary'!N189+'Korat Summary'!N189</f>
        <v>13000</v>
      </c>
      <c r="O106" s="293">
        <f>'Wuxi Summary'!O189+'Korat Summary'!O189</f>
        <v>24300</v>
      </c>
      <c r="P106" s="293">
        <f>'Wuxi Summary'!P189+'Korat Summary'!P189</f>
        <v>25000</v>
      </c>
      <c r="Q106" s="293">
        <f>'Wuxi Summary'!Q189+'Korat Summary'!Q189</f>
        <v>4000</v>
      </c>
      <c r="R106" s="824">
        <f t="shared" si="233"/>
        <v>66300</v>
      </c>
      <c r="S106" s="293">
        <f>IF(ISERROR(VLOOKUP($F106,'Current MS'!$C:$I,5,FALSE)=TRUE),0,VLOOKUP($F106,'Current MS'!$C:$I,5,FALSE))</f>
        <v>66300</v>
      </c>
      <c r="T106" s="293">
        <f t="shared" si="234"/>
        <v>0</v>
      </c>
      <c r="U106" s="338">
        <f>('Wuxi Summary'!U189+'Korat Summary'!U189)</f>
        <v>13000</v>
      </c>
      <c r="V106" s="293">
        <f>'Wuxi Summary'!V189+'Korat Summary'!V189</f>
        <v>22700</v>
      </c>
      <c r="W106" s="293">
        <f>'Wuxi Summary'!W189+'Korat Summary'!W189</f>
        <v>22500</v>
      </c>
      <c r="X106" s="293">
        <f>'Wuxi Summary'!X189+'Korat Summary'!X189</f>
        <v>4000</v>
      </c>
      <c r="Y106" s="293">
        <f>'Wuxi Summary'!Y189+'Korat Summary'!Y189</f>
        <v>0</v>
      </c>
      <c r="Z106" s="338">
        <f t="shared" si="235"/>
        <v>62200</v>
      </c>
      <c r="AA106" s="293">
        <f>IF(ISERROR(VLOOKUP($F106,'Current MS'!$C:$I,6,FALSE)=TRUE),0,VLOOKUP($F106,'Current MS'!$C:$I,6,FALSE))</f>
        <v>62200</v>
      </c>
      <c r="AB106" s="339">
        <f t="shared" si="236"/>
        <v>0</v>
      </c>
      <c r="AC106" s="338">
        <f t="shared" si="237"/>
        <v>190000</v>
      </c>
      <c r="AD106" s="293">
        <f t="shared" si="238"/>
        <v>190000</v>
      </c>
      <c r="AE106" s="310">
        <f t="shared" si="239"/>
        <v>0</v>
      </c>
      <c r="AF106" s="1698"/>
      <c r="AG106" s="408"/>
      <c r="AH106" s="87"/>
      <c r="AI106" s="66"/>
      <c r="AJ106" s="66"/>
      <c r="AK106" s="87"/>
      <c r="AL106" s="66"/>
      <c r="AM106" s="66"/>
      <c r="AN106" s="598"/>
      <c r="AO106" s="598"/>
      <c r="AP106" s="87" t="s">
        <v>1016</v>
      </c>
      <c r="AQ106" s="56">
        <v>6</v>
      </c>
      <c r="AR106" s="56">
        <v>3</v>
      </c>
      <c r="AS106" s="575" t="s">
        <v>406</v>
      </c>
      <c r="AT106" s="1942">
        <f t="shared" si="240"/>
        <v>1.1399999999999999</v>
      </c>
      <c r="AU106" s="56" t="str">
        <f>VLOOKUP(F106,Category!D:F,3,0)</f>
        <v>Mass</v>
      </c>
      <c r="AV106" s="56" t="s">
        <v>403</v>
      </c>
    </row>
    <row r="107" spans="1:48" s="56" customFormat="1" ht="19.399999999999999" customHeight="1">
      <c r="A107" s="62"/>
      <c r="B107" s="395" t="s">
        <v>403</v>
      </c>
      <c r="C107" s="614">
        <v>8000</v>
      </c>
      <c r="D107" s="364" t="s">
        <v>200</v>
      </c>
      <c r="E107" s="364" t="s">
        <v>646</v>
      </c>
      <c r="F107" s="65" t="s">
        <v>647</v>
      </c>
      <c r="G107" s="885">
        <f>'Wuxi Summary'!G190+'Korat Summary'!G190</f>
        <v>0</v>
      </c>
      <c r="H107" s="293">
        <f>'Wuxi Summary'!H190+'Korat Summary'!H190</f>
        <v>0</v>
      </c>
      <c r="I107" s="293">
        <f>'Wuxi Summary'!I190+'Korat Summary'!I190</f>
        <v>4800</v>
      </c>
      <c r="J107" s="293">
        <f>'Wuxi Summary'!J190+'Korat Summary'!J190</f>
        <v>0</v>
      </c>
      <c r="K107" s="824">
        <f t="shared" si="231"/>
        <v>4800</v>
      </c>
      <c r="L107" s="367">
        <f>IF(ISERROR(VLOOKUP($F107,'Current MS'!$C:$I,4,FALSE)=TRUE),0,VLOOKUP($F107,'Current MS'!$C:$I,4,FALSE))</f>
        <v>4800</v>
      </c>
      <c r="M107" s="293">
        <f t="shared" si="232"/>
        <v>0</v>
      </c>
      <c r="N107" s="824">
        <f>'Wuxi Summary'!N190+'Korat Summary'!N190</f>
        <v>4000</v>
      </c>
      <c r="O107" s="293">
        <f>'Wuxi Summary'!O190+'Korat Summary'!O190</f>
        <v>500</v>
      </c>
      <c r="P107" s="293">
        <f>'Wuxi Summary'!P190+'Korat Summary'!P190</f>
        <v>200</v>
      </c>
      <c r="Q107" s="293">
        <f>'Wuxi Summary'!Q190+'Korat Summary'!Q190</f>
        <v>0</v>
      </c>
      <c r="R107" s="824">
        <f t="shared" si="233"/>
        <v>4700</v>
      </c>
      <c r="S107" s="293">
        <f>IF(ISERROR(VLOOKUP($F107,'Current MS'!$C:$I,5,FALSE)=TRUE),0,VLOOKUP($F107,'Current MS'!$C:$I,5,FALSE))</f>
        <v>4700</v>
      </c>
      <c r="T107" s="293">
        <f t="shared" si="234"/>
        <v>0</v>
      </c>
      <c r="U107" s="338">
        <f>('Wuxi Summary'!U190+'Korat Summary'!U190)</f>
        <v>0</v>
      </c>
      <c r="V107" s="293">
        <f>'Wuxi Summary'!V190+'Korat Summary'!V190</f>
        <v>0</v>
      </c>
      <c r="W107" s="293">
        <f>'Wuxi Summary'!W190+'Korat Summary'!W190</f>
        <v>0</v>
      </c>
      <c r="X107" s="293">
        <f>'Wuxi Summary'!X190+'Korat Summary'!X190</f>
        <v>0</v>
      </c>
      <c r="Y107" s="293">
        <f>'Wuxi Summary'!Y190+'Korat Summary'!Y190</f>
        <v>0</v>
      </c>
      <c r="Z107" s="338">
        <f t="shared" si="235"/>
        <v>0</v>
      </c>
      <c r="AA107" s="293">
        <f>IF(ISERROR(VLOOKUP($F107,'Current MS'!$C:$I,6,FALSE)=TRUE),0,VLOOKUP($F107,'Current MS'!$C:$I,6,FALSE))</f>
        <v>0</v>
      </c>
      <c r="AB107" s="339">
        <f t="shared" si="236"/>
        <v>0</v>
      </c>
      <c r="AC107" s="338">
        <f t="shared" si="237"/>
        <v>9500</v>
      </c>
      <c r="AD107" s="293">
        <f t="shared" si="238"/>
        <v>9500</v>
      </c>
      <c r="AE107" s="310">
        <f t="shared" si="239"/>
        <v>0</v>
      </c>
      <c r="AF107" s="1698"/>
      <c r="AG107" s="408"/>
      <c r="AH107" s="87"/>
      <c r="AI107" s="66"/>
      <c r="AJ107" s="66"/>
      <c r="AK107" s="87"/>
      <c r="AL107" s="66"/>
      <c r="AM107" s="66"/>
      <c r="AN107" s="598"/>
      <c r="AO107" s="598"/>
      <c r="AP107" s="87" t="s">
        <v>1016</v>
      </c>
      <c r="AQ107" s="56">
        <v>8</v>
      </c>
      <c r="AR107" s="56">
        <v>4</v>
      </c>
      <c r="AS107" s="575" t="s">
        <v>406</v>
      </c>
      <c r="AT107" s="1942">
        <f t="shared" si="240"/>
        <v>7.5999999999999998E-2</v>
      </c>
      <c r="AU107" s="56" t="str">
        <f>VLOOKUP(F107,Category!D:F,3,0)</f>
        <v>Legacy</v>
      </c>
      <c r="AV107" s="56" t="s">
        <v>403</v>
      </c>
    </row>
    <row r="108" spans="1:48" s="56" customFormat="1" ht="19.399999999999999" customHeight="1">
      <c r="A108" s="62"/>
      <c r="B108" s="395" t="s">
        <v>403</v>
      </c>
      <c r="C108" s="614">
        <v>8000</v>
      </c>
      <c r="D108" s="364" t="s">
        <v>200</v>
      </c>
      <c r="E108" s="364" t="s">
        <v>632</v>
      </c>
      <c r="F108" s="65" t="s">
        <v>594</v>
      </c>
      <c r="G108" s="885">
        <f>'Wuxi Summary'!G191+'Korat Summary'!G191</f>
        <v>0</v>
      </c>
      <c r="H108" s="293">
        <f>'Wuxi Summary'!H191+'Korat Summary'!H191</f>
        <v>0</v>
      </c>
      <c r="I108" s="293">
        <f>'Wuxi Summary'!I191+'Korat Summary'!I191</f>
        <v>4140</v>
      </c>
      <c r="J108" s="293">
        <f>'Wuxi Summary'!J191+'Korat Summary'!J191</f>
        <v>1140</v>
      </c>
      <c r="K108" s="824">
        <f t="shared" si="231"/>
        <v>5280</v>
      </c>
      <c r="L108" s="367">
        <f>IF(ISERROR(VLOOKUP($F108,'Current MS'!$C:$I,4,FALSE)=TRUE),0,VLOOKUP($F108,'Current MS'!$C:$I,4,FALSE))</f>
        <v>5280</v>
      </c>
      <c r="M108" s="293">
        <f t="shared" si="232"/>
        <v>0</v>
      </c>
      <c r="N108" s="824">
        <f>'Wuxi Summary'!N191+'Korat Summary'!N191</f>
        <v>1440</v>
      </c>
      <c r="O108" s="293">
        <f>'Wuxi Summary'!O191+'Korat Summary'!O191</f>
        <v>1740</v>
      </c>
      <c r="P108" s="293">
        <f>'Wuxi Summary'!P191+'Korat Summary'!P191</f>
        <v>1480</v>
      </c>
      <c r="Q108" s="293">
        <f>'Wuxi Summary'!Q191+'Korat Summary'!Q191</f>
        <v>6220</v>
      </c>
      <c r="R108" s="824">
        <f t="shared" si="233"/>
        <v>10880</v>
      </c>
      <c r="S108" s="293">
        <f>IF(ISERROR(VLOOKUP($F108,'Current MS'!$C:$I,5,FALSE)=TRUE),0,VLOOKUP($F108,'Current MS'!$C:$I,5,FALSE))</f>
        <v>10880</v>
      </c>
      <c r="T108" s="293">
        <f t="shared" si="234"/>
        <v>0</v>
      </c>
      <c r="U108" s="338">
        <f>('Wuxi Summary'!U191+'Korat Summary'!U191)</f>
        <v>1560</v>
      </c>
      <c r="V108" s="293">
        <f>'Wuxi Summary'!V191+'Korat Summary'!V191</f>
        <v>1780</v>
      </c>
      <c r="W108" s="293">
        <f>'Wuxi Summary'!W191+'Korat Summary'!W191</f>
        <v>6420</v>
      </c>
      <c r="X108" s="293">
        <f>'Wuxi Summary'!X191+'Korat Summary'!X191</f>
        <v>2500</v>
      </c>
      <c r="Y108" s="293">
        <f>'Wuxi Summary'!Y191+'Korat Summary'!Y191</f>
        <v>580</v>
      </c>
      <c r="Z108" s="338">
        <f t="shared" si="235"/>
        <v>12840</v>
      </c>
      <c r="AA108" s="293">
        <f>IF(ISERROR(VLOOKUP($F108,'Current MS'!$C:$I,6,FALSE)=TRUE),0,VLOOKUP($F108,'Current MS'!$C:$I,6,FALSE))</f>
        <v>12840</v>
      </c>
      <c r="AB108" s="339">
        <f t="shared" si="236"/>
        <v>0</v>
      </c>
      <c r="AC108" s="338">
        <f t="shared" si="237"/>
        <v>29000</v>
      </c>
      <c r="AD108" s="293">
        <f t="shared" si="238"/>
        <v>29000</v>
      </c>
      <c r="AE108" s="310">
        <f t="shared" si="239"/>
        <v>0</v>
      </c>
      <c r="AF108" s="1698"/>
      <c r="AG108" s="408"/>
      <c r="AH108" s="87"/>
      <c r="AI108" s="66"/>
      <c r="AJ108" s="66"/>
      <c r="AK108" s="87"/>
      <c r="AL108" s="66"/>
      <c r="AM108" s="66"/>
      <c r="AN108" s="598"/>
      <c r="AO108" s="598"/>
      <c r="AP108" s="87" t="s">
        <v>1016</v>
      </c>
      <c r="AQ108" s="56">
        <v>8</v>
      </c>
      <c r="AR108" s="56">
        <v>4</v>
      </c>
      <c r="AS108" s="575" t="s">
        <v>406</v>
      </c>
      <c r="AT108" s="1942">
        <f t="shared" si="240"/>
        <v>0.23200000000000001</v>
      </c>
      <c r="AU108" s="56" t="str">
        <f>VLOOKUP(F108,Category!D:F,3,0)</f>
        <v>Mass</v>
      </c>
      <c r="AV108" s="56" t="s">
        <v>403</v>
      </c>
    </row>
    <row r="109" spans="1:48" s="56" customFormat="1" ht="19.399999999999999" customHeight="1">
      <c r="A109" s="62"/>
      <c r="B109" s="395" t="s">
        <v>403</v>
      </c>
      <c r="C109" s="614">
        <v>8000</v>
      </c>
      <c r="D109" s="364" t="s">
        <v>200</v>
      </c>
      <c r="E109" s="364" t="s">
        <v>711</v>
      </c>
      <c r="F109" s="65" t="s">
        <v>719</v>
      </c>
      <c r="G109" s="885">
        <f>'Wuxi Summary'!G192+'Korat Summary'!G192</f>
        <v>0</v>
      </c>
      <c r="H109" s="293">
        <f>'Wuxi Summary'!H192+'Korat Summary'!H192</f>
        <v>0</v>
      </c>
      <c r="I109" s="293">
        <f>'Wuxi Summary'!I192+'Korat Summary'!I192</f>
        <v>1500</v>
      </c>
      <c r="J109" s="293">
        <f>'Wuxi Summary'!J192+'Korat Summary'!J192</f>
        <v>0</v>
      </c>
      <c r="K109" s="824">
        <f t="shared" ref="K109" si="359">SUM(G109:J109)</f>
        <v>1500</v>
      </c>
      <c r="L109" s="367">
        <f>IF(ISERROR(VLOOKUP($F109,'Current MS'!$C:$I,4,FALSE)=TRUE),0,VLOOKUP($F109,'Current MS'!$C:$I,4,FALSE))</f>
        <v>1500</v>
      </c>
      <c r="M109" s="293">
        <f t="shared" ref="M109" si="360">+K109-L109</f>
        <v>0</v>
      </c>
      <c r="N109" s="885">
        <f>'Wuxi Summary'!N192+'Korat Summary'!N192</f>
        <v>1000</v>
      </c>
      <c r="O109" s="293">
        <f>'Wuxi Summary'!O192+'Korat Summary'!O192</f>
        <v>500</v>
      </c>
      <c r="P109" s="293">
        <f>'Wuxi Summary'!P192+'Korat Summary'!P192</f>
        <v>0</v>
      </c>
      <c r="Q109" s="293">
        <f>'Wuxi Summary'!Q192+'Korat Summary'!Q192</f>
        <v>0</v>
      </c>
      <c r="R109" s="824">
        <f t="shared" ref="R109" si="361">SUM(N109:Q109)</f>
        <v>1500</v>
      </c>
      <c r="S109" s="293">
        <f>IF(ISERROR(VLOOKUP($F109,'Current MS'!$C:$I,5,FALSE)=TRUE),0,VLOOKUP($F109,'Current MS'!$C:$I,5,FALSE))</f>
        <v>1500</v>
      </c>
      <c r="T109" s="293">
        <f t="shared" ref="T109" si="362">+R109-S109</f>
        <v>0</v>
      </c>
      <c r="U109" s="885">
        <f>('Wuxi Summary'!U192+'Korat Summary'!U192)</f>
        <v>0</v>
      </c>
      <c r="V109" s="293">
        <f>'Wuxi Summary'!V192+'Korat Summary'!V192</f>
        <v>0</v>
      </c>
      <c r="W109" s="293">
        <f>'Wuxi Summary'!W192+'Korat Summary'!W192</f>
        <v>0</v>
      </c>
      <c r="X109" s="293">
        <f>'Wuxi Summary'!X192+'Korat Summary'!X192</f>
        <v>0</v>
      </c>
      <c r="Y109" s="293">
        <f>'Wuxi Summary'!Y192+'Korat Summary'!Y192</f>
        <v>0</v>
      </c>
      <c r="Z109" s="338">
        <f t="shared" ref="Z109" si="363">SUM(U109:Y109)</f>
        <v>0</v>
      </c>
      <c r="AA109" s="293">
        <f>IF(ISERROR(VLOOKUP($F109,'Current MS'!$C:$I,6,FALSE)=TRUE),0,VLOOKUP($F109,'Current MS'!$C:$I,6,FALSE))</f>
        <v>0</v>
      </c>
      <c r="AB109" s="339">
        <f>+Z109-AA109</f>
        <v>0</v>
      </c>
      <c r="AC109" s="338">
        <f t="shared" ref="AC109" si="364">SUM(K109,R109,Z109)</f>
        <v>3000</v>
      </c>
      <c r="AD109" s="293">
        <f t="shared" ref="AD109" si="365">SUM(L109,S109,AA109)</f>
        <v>3000</v>
      </c>
      <c r="AE109" s="310">
        <f t="shared" ref="AE109" si="366">+AC109-AD109</f>
        <v>0</v>
      </c>
      <c r="AF109" s="1698"/>
      <c r="AG109" s="408"/>
      <c r="AH109" s="87"/>
      <c r="AI109" s="66"/>
      <c r="AJ109" s="66"/>
      <c r="AK109" s="87"/>
      <c r="AL109" s="66"/>
      <c r="AM109" s="66"/>
      <c r="AN109" s="598"/>
      <c r="AO109" s="598"/>
      <c r="AP109" s="87" t="s">
        <v>1016</v>
      </c>
      <c r="AQ109" s="56">
        <v>8</v>
      </c>
      <c r="AR109" s="56">
        <v>4</v>
      </c>
      <c r="AS109" s="575" t="s">
        <v>406</v>
      </c>
      <c r="AT109" s="1942">
        <f t="shared" ref="AT109" si="367">C109*AC109/10^9</f>
        <v>2.4E-2</v>
      </c>
      <c r="AU109" s="56" t="str">
        <f>VLOOKUP(F109,Category!D:F,3,0)</f>
        <v>Mass</v>
      </c>
      <c r="AV109" s="56" t="s">
        <v>403</v>
      </c>
    </row>
    <row r="110" spans="1:48" s="56" customFormat="1" ht="19.399999999999999" customHeight="1">
      <c r="A110" s="62"/>
      <c r="B110" s="395" t="s">
        <v>403</v>
      </c>
      <c r="C110" s="614">
        <v>8000</v>
      </c>
      <c r="D110" s="364" t="s">
        <v>200</v>
      </c>
      <c r="E110" s="364" t="s">
        <v>639</v>
      </c>
      <c r="F110" s="65" t="s">
        <v>603</v>
      </c>
      <c r="G110" s="885">
        <f>'Wuxi Summary'!G193+'Korat Summary'!G193</f>
        <v>0</v>
      </c>
      <c r="H110" s="293">
        <f>'Wuxi Summary'!H193+'Korat Summary'!H193</f>
        <v>0</v>
      </c>
      <c r="I110" s="293">
        <f>'Wuxi Summary'!I193+'Korat Summary'!I193</f>
        <v>22500</v>
      </c>
      <c r="J110" s="293">
        <f>'Wuxi Summary'!J193+'Korat Summary'!J193</f>
        <v>18500</v>
      </c>
      <c r="K110" s="824">
        <f t="shared" ref="K110:K111" si="368">SUM(G110:J110)</f>
        <v>41000</v>
      </c>
      <c r="L110" s="367">
        <f>IF(ISERROR(VLOOKUP($F110,'Current MS'!$C:$I,4,FALSE)=TRUE),0,VLOOKUP($F110,'Current MS'!$C:$I,4,FALSE))</f>
        <v>41000</v>
      </c>
      <c r="M110" s="293">
        <f t="shared" ref="M110:M111" si="369">+K110-L110</f>
        <v>0</v>
      </c>
      <c r="N110" s="824">
        <f>'Wuxi Summary'!N193+'Korat Summary'!N193</f>
        <v>5500</v>
      </c>
      <c r="O110" s="293">
        <f>'Wuxi Summary'!O193+'Korat Summary'!O193</f>
        <v>18500</v>
      </c>
      <c r="P110" s="293">
        <f>'Wuxi Summary'!P193+'Korat Summary'!P193</f>
        <v>19000</v>
      </c>
      <c r="Q110" s="293">
        <f>'Wuxi Summary'!Q193+'Korat Summary'!Q193</f>
        <v>8000</v>
      </c>
      <c r="R110" s="824">
        <f t="shared" ref="R110:R111" si="370">SUM(N110:Q110)</f>
        <v>51000</v>
      </c>
      <c r="S110" s="293">
        <f>IF(ISERROR(VLOOKUP($F110,'Current MS'!$C:$I,5,FALSE)=TRUE),0,VLOOKUP($F110,'Current MS'!$C:$I,5,FALSE))</f>
        <v>51000</v>
      </c>
      <c r="T110" s="293">
        <f t="shared" ref="T110:T111" si="371">+R110-S110</f>
        <v>0</v>
      </c>
      <c r="U110" s="338">
        <f>('Wuxi Summary'!U193+'Korat Summary'!U193)</f>
        <v>3000</v>
      </c>
      <c r="V110" s="293">
        <f>'Wuxi Summary'!V193+'Korat Summary'!V193</f>
        <v>13000</v>
      </c>
      <c r="W110" s="293">
        <f>'Wuxi Summary'!W193+'Korat Summary'!W193</f>
        <v>12000</v>
      </c>
      <c r="X110" s="293">
        <f>'Wuxi Summary'!X193+'Korat Summary'!X193</f>
        <v>4000</v>
      </c>
      <c r="Y110" s="293">
        <f>'Wuxi Summary'!Y193+'Korat Summary'!Y193</f>
        <v>0</v>
      </c>
      <c r="Z110" s="338">
        <f t="shared" ref="Z110:Z111" si="372">SUM(U110:Y110)</f>
        <v>32000</v>
      </c>
      <c r="AA110" s="293">
        <f>IF(ISERROR(VLOOKUP($F110,'Current MS'!$C:$I,6,FALSE)=TRUE),0,VLOOKUP($F110,'Current MS'!$C:$I,6,FALSE))</f>
        <v>32000</v>
      </c>
      <c r="AB110" s="339">
        <f t="shared" ref="AB110:AB111" si="373">+Z110-AA110</f>
        <v>0</v>
      </c>
      <c r="AC110" s="338">
        <f t="shared" ref="AC110:AC111" si="374">SUM(K110,R110,Z110)</f>
        <v>124000</v>
      </c>
      <c r="AD110" s="293">
        <f t="shared" ref="AD110:AD111" si="375">SUM(L110,S110,AA110)</f>
        <v>124000</v>
      </c>
      <c r="AE110" s="310">
        <f t="shared" ref="AE110:AE111" si="376">+AC110-AD110</f>
        <v>0</v>
      </c>
      <c r="AF110" s="1698"/>
      <c r="AG110" s="408"/>
      <c r="AH110" s="87"/>
      <c r="AI110" s="66"/>
      <c r="AJ110" s="66"/>
      <c r="AK110" s="87"/>
      <c r="AL110" s="66"/>
      <c r="AM110" s="66"/>
      <c r="AN110" s="598"/>
      <c r="AO110" s="598"/>
      <c r="AP110" s="87" t="s">
        <v>1016</v>
      </c>
      <c r="AQ110" s="56">
        <v>8</v>
      </c>
      <c r="AR110" s="56">
        <v>4</v>
      </c>
      <c r="AS110" s="575" t="s">
        <v>406</v>
      </c>
      <c r="AT110" s="1942">
        <f t="shared" si="240"/>
        <v>0.99199999999999999</v>
      </c>
      <c r="AU110" s="56" t="str">
        <f>VLOOKUP(F110,Category!D:F,3,0)</f>
        <v>Mass</v>
      </c>
      <c r="AV110" s="56" t="s">
        <v>403</v>
      </c>
    </row>
    <row r="111" spans="1:48" s="56" customFormat="1" ht="19.399999999999999" hidden="1" customHeight="1">
      <c r="A111" s="62"/>
      <c r="B111" s="395" t="s">
        <v>403</v>
      </c>
      <c r="C111" s="614">
        <v>8000</v>
      </c>
      <c r="D111" s="364" t="s">
        <v>200</v>
      </c>
      <c r="E111" s="364" t="s">
        <v>763</v>
      </c>
      <c r="F111" s="65" t="s">
        <v>761</v>
      </c>
      <c r="G111" s="885">
        <f>'Wuxi Summary'!G194+'Korat Summary'!G194</f>
        <v>0</v>
      </c>
      <c r="H111" s="293">
        <f>'Wuxi Summary'!H194+'Korat Summary'!H194</f>
        <v>0</v>
      </c>
      <c r="I111" s="293">
        <f>'Wuxi Summary'!I194+'Korat Summary'!I194</f>
        <v>0</v>
      </c>
      <c r="J111" s="293">
        <f>'Wuxi Summary'!J194+'Korat Summary'!J194</f>
        <v>0</v>
      </c>
      <c r="K111" s="824">
        <f t="shared" si="368"/>
        <v>0</v>
      </c>
      <c r="L111" s="367">
        <f>IF(ISERROR(VLOOKUP($F111,'Current MS'!$C:$I,4,FALSE)=TRUE),0,VLOOKUP($F111,'Current MS'!$C:$I,4,FALSE))</f>
        <v>0</v>
      </c>
      <c r="M111" s="293">
        <f t="shared" si="369"/>
        <v>0</v>
      </c>
      <c r="N111" s="824">
        <f>'Wuxi Summary'!N194+'Korat Summary'!N194</f>
        <v>0</v>
      </c>
      <c r="O111" s="293">
        <f>'Wuxi Summary'!O194+'Korat Summary'!O194</f>
        <v>0</v>
      </c>
      <c r="P111" s="293">
        <f>'Wuxi Summary'!P194+'Korat Summary'!P194</f>
        <v>0</v>
      </c>
      <c r="Q111" s="293">
        <f>'Wuxi Summary'!Q194+'Korat Summary'!Q194</f>
        <v>0</v>
      </c>
      <c r="R111" s="824">
        <f t="shared" si="370"/>
        <v>0</v>
      </c>
      <c r="S111" s="293">
        <f>IF(ISERROR(VLOOKUP($F111,'Current MS'!$C:$I,5,FALSE)=TRUE),0,VLOOKUP($F111,'Current MS'!$C:$I,5,FALSE))</f>
        <v>0</v>
      </c>
      <c r="T111" s="293">
        <f t="shared" si="371"/>
        <v>0</v>
      </c>
      <c r="U111" s="338">
        <f>('Wuxi Summary'!U194+'Korat Summary'!U194)</f>
        <v>0</v>
      </c>
      <c r="V111" s="293">
        <f>'Wuxi Summary'!V194+'Korat Summary'!V194</f>
        <v>0</v>
      </c>
      <c r="W111" s="293">
        <f>'Wuxi Summary'!W194+'Korat Summary'!W194</f>
        <v>0</v>
      </c>
      <c r="X111" s="293">
        <f>'Wuxi Summary'!X194+'Korat Summary'!X194</f>
        <v>0</v>
      </c>
      <c r="Y111" s="293">
        <f>'Wuxi Summary'!Y194+'Korat Summary'!Y194</f>
        <v>0</v>
      </c>
      <c r="Z111" s="338">
        <f t="shared" si="372"/>
        <v>0</v>
      </c>
      <c r="AA111" s="293">
        <f>IF(ISERROR(VLOOKUP($F111,'Current MS'!$C:$I,6,FALSE)=TRUE),0,VLOOKUP($F111,'Current MS'!$C:$I,6,FALSE))</f>
        <v>0</v>
      </c>
      <c r="AB111" s="339">
        <f t="shared" si="373"/>
        <v>0</v>
      </c>
      <c r="AC111" s="338">
        <f t="shared" si="374"/>
        <v>0</v>
      </c>
      <c r="AD111" s="293">
        <f t="shared" si="375"/>
        <v>0</v>
      </c>
      <c r="AE111" s="310">
        <f t="shared" si="376"/>
        <v>0</v>
      </c>
      <c r="AF111" s="1698"/>
      <c r="AG111" s="408"/>
      <c r="AH111" s="87"/>
      <c r="AI111" s="66"/>
      <c r="AJ111" s="66"/>
      <c r="AK111" s="87"/>
      <c r="AL111" s="66"/>
      <c r="AM111" s="66"/>
      <c r="AN111" s="598"/>
      <c r="AO111" s="598"/>
      <c r="AP111" s="87" t="s">
        <v>1016</v>
      </c>
      <c r="AQ111" s="56">
        <v>8</v>
      </c>
      <c r="AR111" s="56">
        <v>4</v>
      </c>
      <c r="AS111" s="575" t="s">
        <v>406</v>
      </c>
      <c r="AT111" s="1942">
        <f t="shared" ref="AT111" si="377">C111*AC111/10^9</f>
        <v>0</v>
      </c>
      <c r="AU111" s="56" t="str">
        <f>VLOOKUP(F111,Category!D:F,3,0)</f>
        <v>Mass</v>
      </c>
      <c r="AV111" s="56" t="s">
        <v>403</v>
      </c>
    </row>
    <row r="112" spans="1:48" s="56" customFormat="1" ht="19.399999999999999" customHeight="1">
      <c r="A112" s="62"/>
      <c r="B112" s="395" t="s">
        <v>403</v>
      </c>
      <c r="C112" s="614">
        <v>8000</v>
      </c>
      <c r="D112" s="364" t="s">
        <v>200</v>
      </c>
      <c r="E112" s="364" t="s">
        <v>990</v>
      </c>
      <c r="F112" s="65" t="s">
        <v>957</v>
      </c>
      <c r="G112" s="885">
        <f>'Wuxi Summary'!G195+'Korat Summary'!G195</f>
        <v>0</v>
      </c>
      <c r="H112" s="293">
        <f>'Wuxi Summary'!H195+'Korat Summary'!H195</f>
        <v>0</v>
      </c>
      <c r="I112" s="293">
        <f>'Wuxi Summary'!I195+'Korat Summary'!I195</f>
        <v>6000</v>
      </c>
      <c r="J112" s="293">
        <f>'Wuxi Summary'!J195+'Korat Summary'!J195</f>
        <v>4000</v>
      </c>
      <c r="K112" s="824">
        <f t="shared" ref="K112" si="378">SUM(G112:J112)</f>
        <v>10000</v>
      </c>
      <c r="L112" s="367">
        <f>IF(ISERROR(VLOOKUP($F112,'Current MS'!$C:$I,4,FALSE)=TRUE),0,VLOOKUP($F112,'Current MS'!$C:$I,4,FALSE))</f>
        <v>10000</v>
      </c>
      <c r="M112" s="293">
        <f t="shared" ref="M112" si="379">+K112-L112</f>
        <v>0</v>
      </c>
      <c r="N112" s="824">
        <f>'Wuxi Summary'!N195+'Korat Summary'!N195</f>
        <v>2500</v>
      </c>
      <c r="O112" s="293">
        <f>'Wuxi Summary'!O195+'Korat Summary'!O195</f>
        <v>2500</v>
      </c>
      <c r="P112" s="293">
        <f>'Wuxi Summary'!P195+'Korat Summary'!P195</f>
        <v>2500</v>
      </c>
      <c r="Q112" s="293">
        <f>'Wuxi Summary'!Q195+'Korat Summary'!Q195</f>
        <v>2500</v>
      </c>
      <c r="R112" s="824">
        <f t="shared" ref="R112" si="380">SUM(N112:Q112)</f>
        <v>10000</v>
      </c>
      <c r="S112" s="293">
        <f>IF(ISERROR(VLOOKUP($F112,'Current MS'!$C:$I,5,FALSE)=TRUE),0,VLOOKUP($F112,'Current MS'!$C:$I,5,FALSE))</f>
        <v>10000</v>
      </c>
      <c r="T112" s="293">
        <f t="shared" ref="T112" si="381">+R112-S112</f>
        <v>0</v>
      </c>
      <c r="U112" s="338">
        <f>('Wuxi Summary'!U195+'Korat Summary'!U195)</f>
        <v>0</v>
      </c>
      <c r="V112" s="293">
        <f>'Wuxi Summary'!V195+'Korat Summary'!V195</f>
        <v>0</v>
      </c>
      <c r="W112" s="293">
        <f>'Wuxi Summary'!W195+'Korat Summary'!W195</f>
        <v>0</v>
      </c>
      <c r="X112" s="293">
        <f>'Wuxi Summary'!X195+'Korat Summary'!X195</f>
        <v>0</v>
      </c>
      <c r="Y112" s="293">
        <f>'Wuxi Summary'!Y195+'Korat Summary'!Y195</f>
        <v>0</v>
      </c>
      <c r="Z112" s="338">
        <f t="shared" ref="Z112" si="382">SUM(U112:Y112)</f>
        <v>0</v>
      </c>
      <c r="AA112" s="293">
        <f>IF(ISERROR(VLOOKUP($F112,'Current MS'!$C:$I,6,FALSE)=TRUE),0,VLOOKUP($F112,'Current MS'!$C:$I,6,FALSE))</f>
        <v>0</v>
      </c>
      <c r="AB112" s="339">
        <f t="shared" ref="AB112" si="383">+Z112-AA112</f>
        <v>0</v>
      </c>
      <c r="AC112" s="338">
        <f t="shared" ref="AC112" si="384">SUM(K112,R112,Z112)</f>
        <v>20000</v>
      </c>
      <c r="AD112" s="293">
        <f t="shared" ref="AD112" si="385">SUM(L112,S112,AA112)</f>
        <v>20000</v>
      </c>
      <c r="AE112" s="310">
        <f t="shared" ref="AE112" si="386">+AC112-AD112</f>
        <v>0</v>
      </c>
      <c r="AF112" s="1698"/>
      <c r="AG112" s="408"/>
      <c r="AH112" s="87"/>
      <c r="AI112" s="66"/>
      <c r="AJ112" s="66"/>
      <c r="AK112" s="87"/>
      <c r="AL112" s="66"/>
      <c r="AM112" s="66"/>
      <c r="AN112" s="598"/>
      <c r="AO112" s="598"/>
      <c r="AP112" s="87" t="s">
        <v>1016</v>
      </c>
      <c r="AQ112" s="56">
        <v>8</v>
      </c>
      <c r="AR112" s="56">
        <v>4</v>
      </c>
      <c r="AS112" s="575" t="s">
        <v>406</v>
      </c>
      <c r="AT112" s="1942">
        <f t="shared" ref="AT112" si="387">C112*AC112/10^9</f>
        <v>0.16</v>
      </c>
      <c r="AU112" s="56" t="str">
        <f>VLOOKUP(F112,Category!D:F,3,0)</f>
        <v>Mass</v>
      </c>
      <c r="AV112" s="56" t="s">
        <v>403</v>
      </c>
    </row>
    <row r="113" spans="1:49" s="56" customFormat="1" ht="19.399999999999999" customHeight="1">
      <c r="A113" s="62"/>
      <c r="B113" s="395" t="s">
        <v>403</v>
      </c>
      <c r="C113" s="614">
        <v>8000</v>
      </c>
      <c r="D113" s="364" t="s">
        <v>200</v>
      </c>
      <c r="E113" s="364" t="s">
        <v>639</v>
      </c>
      <c r="F113" s="65" t="s">
        <v>696</v>
      </c>
      <c r="G113" s="885">
        <f>'Wuxi Summary'!G196+'Korat Summary'!G196</f>
        <v>0</v>
      </c>
      <c r="H113" s="293">
        <f>'Wuxi Summary'!H196+'Korat Summary'!H196</f>
        <v>0</v>
      </c>
      <c r="I113" s="293">
        <f>'Wuxi Summary'!I196+'Korat Summary'!I196</f>
        <v>15240</v>
      </c>
      <c r="J113" s="293">
        <f>'Wuxi Summary'!J196+'Korat Summary'!J196</f>
        <v>3380</v>
      </c>
      <c r="K113" s="824">
        <f t="shared" si="231"/>
        <v>18620</v>
      </c>
      <c r="L113" s="367">
        <f>IF(ISERROR(VLOOKUP($F113,'Current MS'!$C:$I,4,FALSE)=TRUE),0,VLOOKUP($F113,'Current MS'!$C:$I,4,FALSE))</f>
        <v>18620</v>
      </c>
      <c r="M113" s="1934">
        <f t="shared" si="232"/>
        <v>0</v>
      </c>
      <c r="N113" s="824">
        <f>'Wuxi Summary'!N196+'Korat Summary'!N196</f>
        <v>2620</v>
      </c>
      <c r="O113" s="293">
        <f>'Wuxi Summary'!O196+'Korat Summary'!O196</f>
        <v>12440</v>
      </c>
      <c r="P113" s="293">
        <f>'Wuxi Summary'!P196+'Korat Summary'!P196</f>
        <v>2500</v>
      </c>
      <c r="Q113" s="293">
        <f>'Wuxi Summary'!Q196+'Korat Summary'!Q196</f>
        <v>3740</v>
      </c>
      <c r="R113" s="823">
        <f t="shared" si="233"/>
        <v>21300</v>
      </c>
      <c r="S113" s="293">
        <f>IF(ISERROR(VLOOKUP($F113,'Current MS'!$C:$I,5,FALSE)=TRUE),0,VLOOKUP($F113,'Current MS'!$C:$I,5,FALSE))</f>
        <v>21300</v>
      </c>
      <c r="T113" s="293">
        <f t="shared" si="234"/>
        <v>0</v>
      </c>
      <c r="U113" s="338">
        <f>('Wuxi Summary'!U196+'Korat Summary'!U196)</f>
        <v>2340</v>
      </c>
      <c r="V113" s="293">
        <f>'Wuxi Summary'!V196+'Korat Summary'!V196</f>
        <v>12360</v>
      </c>
      <c r="W113" s="293">
        <f>'Wuxi Summary'!W196+'Korat Summary'!W196</f>
        <v>7200</v>
      </c>
      <c r="X113" s="293">
        <f>'Wuxi Summary'!X196+'Korat Summary'!X196</f>
        <v>3220</v>
      </c>
      <c r="Y113" s="293">
        <f>'Wuxi Summary'!Y196+'Korat Summary'!Y196</f>
        <v>1560</v>
      </c>
      <c r="Z113" s="338">
        <f t="shared" si="235"/>
        <v>26680</v>
      </c>
      <c r="AA113" s="293">
        <f>IF(ISERROR(VLOOKUP($F113,'Current MS'!$C:$I,6,FALSE)=TRUE),0,VLOOKUP($F113,'Current MS'!$C:$I,6,FALSE))</f>
        <v>26680</v>
      </c>
      <c r="AB113" s="339">
        <f t="shared" si="236"/>
        <v>0</v>
      </c>
      <c r="AC113" s="338">
        <f t="shared" si="237"/>
        <v>66600</v>
      </c>
      <c r="AD113" s="293">
        <f t="shared" si="238"/>
        <v>66600</v>
      </c>
      <c r="AE113" s="310">
        <f t="shared" si="239"/>
        <v>0</v>
      </c>
      <c r="AF113" s="1698"/>
      <c r="AG113" s="408"/>
      <c r="AH113" s="87"/>
      <c r="AI113" s="66"/>
      <c r="AJ113" s="66"/>
      <c r="AK113" s="87"/>
      <c r="AL113" s="66"/>
      <c r="AM113" s="66"/>
      <c r="AN113" s="598"/>
      <c r="AO113" s="598"/>
      <c r="AP113" s="87" t="s">
        <v>1016</v>
      </c>
      <c r="AQ113" s="56">
        <v>8</v>
      </c>
      <c r="AR113" s="56">
        <v>4</v>
      </c>
      <c r="AS113" s="575" t="s">
        <v>406</v>
      </c>
      <c r="AT113" s="1942">
        <f t="shared" si="240"/>
        <v>0.53280000000000005</v>
      </c>
      <c r="AU113" s="56" t="str">
        <f>VLOOKUP(F113,Category!D:F,3,0)</f>
        <v>Mass</v>
      </c>
      <c r="AV113" s="56" t="s">
        <v>403</v>
      </c>
    </row>
    <row r="114" spans="1:49" s="56" customFormat="1" ht="19.399999999999999" customHeight="1">
      <c r="A114" s="62"/>
      <c r="B114" s="324" t="s">
        <v>467</v>
      </c>
      <c r="C114" s="613"/>
      <c r="D114" s="317"/>
      <c r="E114" s="317"/>
      <c r="F114" s="315" t="s">
        <v>30</v>
      </c>
      <c r="G114" s="886">
        <f t="shared" ref="G114:AE114" si="388">SUM(G78:G113)</f>
        <v>0</v>
      </c>
      <c r="H114" s="319">
        <f t="shared" si="388"/>
        <v>189275</v>
      </c>
      <c r="I114" s="319">
        <f t="shared" si="388"/>
        <v>375260</v>
      </c>
      <c r="J114" s="319">
        <f t="shared" si="388"/>
        <v>217040</v>
      </c>
      <c r="K114" s="827">
        <f t="shared" si="388"/>
        <v>781575</v>
      </c>
      <c r="L114" s="319">
        <f t="shared" si="388"/>
        <v>781575</v>
      </c>
      <c r="M114" s="319">
        <f t="shared" si="388"/>
        <v>0</v>
      </c>
      <c r="N114" s="827">
        <f t="shared" si="388"/>
        <v>190780</v>
      </c>
      <c r="O114" s="319">
        <f t="shared" si="388"/>
        <v>316160</v>
      </c>
      <c r="P114" s="319">
        <f t="shared" si="388"/>
        <v>187700</v>
      </c>
      <c r="Q114" s="319">
        <f t="shared" si="388"/>
        <v>134310</v>
      </c>
      <c r="R114" s="827">
        <f t="shared" si="388"/>
        <v>828950</v>
      </c>
      <c r="S114" s="319">
        <f t="shared" si="388"/>
        <v>828950</v>
      </c>
      <c r="T114" s="319">
        <f t="shared" si="388"/>
        <v>0</v>
      </c>
      <c r="U114" s="344">
        <f t="shared" si="388"/>
        <v>163060</v>
      </c>
      <c r="V114" s="319">
        <f t="shared" si="388"/>
        <v>367070</v>
      </c>
      <c r="W114" s="319">
        <f t="shared" si="388"/>
        <v>231225</v>
      </c>
      <c r="X114" s="319">
        <f t="shared" si="388"/>
        <v>100880</v>
      </c>
      <c r="Y114" s="345">
        <f t="shared" si="388"/>
        <v>16730</v>
      </c>
      <c r="Z114" s="344">
        <f t="shared" si="388"/>
        <v>878965</v>
      </c>
      <c r="AA114" s="319">
        <f t="shared" si="388"/>
        <v>878965</v>
      </c>
      <c r="AB114" s="345">
        <f t="shared" si="388"/>
        <v>0</v>
      </c>
      <c r="AC114" s="344">
        <f t="shared" si="388"/>
        <v>2489490</v>
      </c>
      <c r="AD114" s="319">
        <f t="shared" si="388"/>
        <v>2489490</v>
      </c>
      <c r="AE114" s="325">
        <f t="shared" si="388"/>
        <v>0</v>
      </c>
      <c r="AF114" s="1698"/>
      <c r="AG114" s="408"/>
      <c r="AH114" s="87"/>
      <c r="AI114" s="66"/>
      <c r="AJ114" s="66"/>
      <c r="AK114" s="87"/>
      <c r="AL114" s="66"/>
      <c r="AM114" s="66"/>
      <c r="AN114" s="598"/>
      <c r="AO114" s="598"/>
      <c r="AP114" s="598"/>
      <c r="AS114" s="575"/>
      <c r="AV114" s="56" t="s">
        <v>623</v>
      </c>
      <c r="AW114" s="56" t="s">
        <v>624</v>
      </c>
    </row>
    <row r="115" spans="1:49" s="32" customFormat="1" ht="19.5" customHeight="1" thickBot="1">
      <c r="A115" s="290"/>
      <c r="B115" s="45" t="s">
        <v>62</v>
      </c>
      <c r="C115" s="616"/>
      <c r="D115" s="291"/>
      <c r="E115" s="291"/>
      <c r="F115" s="67"/>
      <c r="G115" s="888">
        <f>G77+G21+G14+G44+G73+G65+G114</f>
        <v>0</v>
      </c>
      <c r="H115" s="33">
        <f t="shared" ref="H115:AE115" si="389">H77+H21+H14+H44+H73+H65+H114</f>
        <v>265225</v>
      </c>
      <c r="I115" s="33">
        <f t="shared" si="389"/>
        <v>495675</v>
      </c>
      <c r="J115" s="33">
        <f t="shared" si="389"/>
        <v>292960</v>
      </c>
      <c r="K115" s="829">
        <f t="shared" si="389"/>
        <v>1053860</v>
      </c>
      <c r="L115" s="33">
        <f t="shared" si="389"/>
        <v>1053860</v>
      </c>
      <c r="M115" s="33">
        <f t="shared" si="389"/>
        <v>0</v>
      </c>
      <c r="N115" s="829">
        <f t="shared" si="389"/>
        <v>268945</v>
      </c>
      <c r="O115" s="33">
        <f t="shared" si="389"/>
        <v>456475</v>
      </c>
      <c r="P115" s="33">
        <f t="shared" si="389"/>
        <v>260855</v>
      </c>
      <c r="Q115" s="33">
        <f t="shared" si="389"/>
        <v>278105</v>
      </c>
      <c r="R115" s="829">
        <f t="shared" si="389"/>
        <v>1264380</v>
      </c>
      <c r="S115" s="33">
        <f t="shared" si="389"/>
        <v>1264380</v>
      </c>
      <c r="T115" s="33">
        <f t="shared" si="389"/>
        <v>0</v>
      </c>
      <c r="U115" s="350">
        <f t="shared" si="389"/>
        <v>254940</v>
      </c>
      <c r="V115" s="33">
        <f t="shared" si="389"/>
        <v>496145</v>
      </c>
      <c r="W115" s="33">
        <f t="shared" si="389"/>
        <v>357575</v>
      </c>
      <c r="X115" s="33">
        <f t="shared" si="389"/>
        <v>127160</v>
      </c>
      <c r="Y115" s="59">
        <f t="shared" si="389"/>
        <v>36180</v>
      </c>
      <c r="Z115" s="350">
        <f t="shared" si="389"/>
        <v>1272000</v>
      </c>
      <c r="AA115" s="33">
        <f t="shared" si="389"/>
        <v>1272000</v>
      </c>
      <c r="AB115" s="59">
        <f t="shared" si="389"/>
        <v>0</v>
      </c>
      <c r="AC115" s="33">
        <f t="shared" si="389"/>
        <v>3590240</v>
      </c>
      <c r="AD115" s="33">
        <f t="shared" si="389"/>
        <v>3590240</v>
      </c>
      <c r="AE115" s="333">
        <f t="shared" si="389"/>
        <v>0</v>
      </c>
      <c r="AF115" s="1698"/>
      <c r="AG115" s="599"/>
      <c r="AH115" s="87"/>
      <c r="AI115" s="600"/>
      <c r="AJ115" s="600"/>
      <c r="AK115" s="600"/>
      <c r="AL115" s="600"/>
      <c r="AM115" s="600"/>
      <c r="AN115" s="600"/>
      <c r="AO115" s="600"/>
      <c r="AP115" s="600"/>
      <c r="AQ115" s="56"/>
      <c r="AR115" s="56"/>
      <c r="AS115" s="1945" t="s">
        <v>622</v>
      </c>
      <c r="AT115" s="1946">
        <f>SUM(AT8:AT113)</f>
        <v>13.011269999999998</v>
      </c>
      <c r="AV115" s="1947">
        <f>SUMIF(AU:AU,AV$114,AT:AT)</f>
        <v>3.6940299999999997</v>
      </c>
      <c r="AW115" s="1947">
        <f>SUMIF(AU:AU,AW114,AT:AT)</f>
        <v>9.31724</v>
      </c>
    </row>
    <row r="116" spans="1:49" s="36" customFormat="1" ht="16.399999999999999" hidden="1" customHeight="1">
      <c r="A116" s="63"/>
      <c r="B116" s="34"/>
      <c r="C116" s="617"/>
      <c r="D116" s="34"/>
      <c r="E116" s="34"/>
      <c r="F116" s="508" t="s">
        <v>30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948"/>
      <c r="AD116" s="1"/>
      <c r="AE116" s="1"/>
      <c r="AF116" s="1"/>
      <c r="AG116" s="601"/>
      <c r="AH116" s="602"/>
      <c r="AI116" s="602"/>
      <c r="AJ116" s="602"/>
      <c r="AK116" s="602"/>
      <c r="AL116" s="602"/>
      <c r="AM116" s="602"/>
      <c r="AN116" s="602"/>
      <c r="AO116" s="602"/>
      <c r="AP116" s="602"/>
      <c r="AQ116" s="56"/>
      <c r="AR116" s="56"/>
      <c r="AS116" s="602"/>
    </row>
    <row r="117" spans="1:49" s="1" customFormat="1" ht="19.5" hidden="1" customHeight="1" thickBot="1">
      <c r="A117" s="69"/>
      <c r="C117" s="620"/>
      <c r="F117" s="508"/>
      <c r="G117" s="1948"/>
      <c r="J117" s="1" t="s">
        <v>30</v>
      </c>
      <c r="Z117" s="1" t="s">
        <v>30</v>
      </c>
      <c r="AG117" s="560"/>
      <c r="AH117" s="535"/>
      <c r="AI117" s="535"/>
      <c r="AJ117" s="535"/>
      <c r="AK117" s="535"/>
      <c r="AL117" s="535"/>
      <c r="AM117" s="535"/>
      <c r="AN117" s="535"/>
      <c r="AO117" s="535"/>
      <c r="AP117" s="535"/>
      <c r="AQ117" s="56"/>
      <c r="AR117" s="56"/>
      <c r="AS117" s="535"/>
    </row>
    <row r="118" spans="1:49" s="32" customFormat="1" ht="19.5" customHeight="1">
      <c r="A118" s="62"/>
      <c r="B118" s="37" t="s">
        <v>27</v>
      </c>
      <c r="C118" s="610"/>
      <c r="D118" s="99"/>
      <c r="E118" s="99"/>
      <c r="F118" s="50"/>
      <c r="G118" s="52">
        <f t="shared" ref="G118:AE118" si="390">G5</f>
        <v>1</v>
      </c>
      <c r="H118" s="48">
        <f t="shared" si="390"/>
        <v>2</v>
      </c>
      <c r="I118" s="48">
        <f t="shared" si="390"/>
        <v>3</v>
      </c>
      <c r="J118" s="48">
        <f t="shared" si="390"/>
        <v>4</v>
      </c>
      <c r="K118" s="38" t="str">
        <f t="shared" si="390"/>
        <v>July</v>
      </c>
      <c r="L118" s="21" t="str">
        <f t="shared" si="390"/>
        <v>July</v>
      </c>
      <c r="M118" s="39" t="str">
        <f t="shared" si="390"/>
        <v>Var</v>
      </c>
      <c r="N118" s="48">
        <f t="shared" si="390"/>
        <v>5</v>
      </c>
      <c r="O118" s="48">
        <f t="shared" si="390"/>
        <v>6</v>
      </c>
      <c r="P118" s="49">
        <f t="shared" si="390"/>
        <v>7</v>
      </c>
      <c r="Q118" s="853">
        <f t="shared" si="390"/>
        <v>8</v>
      </c>
      <c r="R118" s="57" t="str">
        <f t="shared" si="390"/>
        <v>Aug</v>
      </c>
      <c r="S118" s="21" t="str">
        <f t="shared" si="390"/>
        <v>Aug</v>
      </c>
      <c r="T118" s="39" t="str">
        <f t="shared" si="390"/>
        <v>Var</v>
      </c>
      <c r="U118" s="48">
        <f t="shared" si="390"/>
        <v>9</v>
      </c>
      <c r="V118" s="48">
        <f t="shared" si="390"/>
        <v>10</v>
      </c>
      <c r="W118" s="48">
        <f t="shared" si="390"/>
        <v>11</v>
      </c>
      <c r="X118" s="48">
        <f t="shared" si="390"/>
        <v>12</v>
      </c>
      <c r="Y118" s="48">
        <f t="shared" si="390"/>
        <v>13</v>
      </c>
      <c r="Z118" s="38" t="str">
        <f t="shared" si="390"/>
        <v>Sept</v>
      </c>
      <c r="AA118" s="21" t="str">
        <f t="shared" si="390"/>
        <v>Sept</v>
      </c>
      <c r="AB118" s="39" t="str">
        <f t="shared" si="390"/>
        <v>Var</v>
      </c>
      <c r="AC118" s="22" t="str">
        <f t="shared" si="390"/>
        <v>Qtr1FY25</v>
      </c>
      <c r="AD118" s="23" t="str">
        <f t="shared" si="390"/>
        <v>MBS</v>
      </c>
      <c r="AE118" s="24" t="str">
        <f t="shared" si="390"/>
        <v>Var</v>
      </c>
      <c r="AF118" s="601"/>
      <c r="AG118" s="597"/>
      <c r="AH118" s="600"/>
      <c r="AI118" s="600"/>
      <c r="AJ118" s="600"/>
      <c r="AK118" s="600"/>
      <c r="AL118" s="600"/>
      <c r="AM118" s="600"/>
      <c r="AN118" s="600"/>
      <c r="AO118" s="600"/>
      <c r="AP118" s="600"/>
      <c r="AQ118" s="56"/>
      <c r="AR118" s="56"/>
      <c r="AS118" s="600"/>
    </row>
    <row r="119" spans="1:49" s="32" customFormat="1" ht="19.5" customHeight="1" thickBot="1">
      <c r="A119" s="62"/>
      <c r="B119" s="96" t="s">
        <v>10</v>
      </c>
      <c r="C119" s="621"/>
      <c r="D119" s="102"/>
      <c r="E119" s="100"/>
      <c r="F119" s="51"/>
      <c r="G119" s="53" t="str">
        <f t="shared" ref="G119:L119" si="391">G7</f>
        <v>Plan</v>
      </c>
      <c r="H119" s="26" t="str">
        <f t="shared" si="391"/>
        <v>Plan</v>
      </c>
      <c r="I119" s="27" t="str">
        <f t="shared" si="391"/>
        <v>Plan</v>
      </c>
      <c r="J119" s="40" t="str">
        <f t="shared" si="391"/>
        <v>Plan</v>
      </c>
      <c r="K119" s="41" t="str">
        <f t="shared" si="391"/>
        <v>Plan</v>
      </c>
      <c r="L119" s="28" t="str">
        <f t="shared" si="391"/>
        <v>M/S</v>
      </c>
      <c r="M119" s="42"/>
      <c r="N119" s="26" t="str">
        <f t="shared" ref="N119:S119" si="392">N7</f>
        <v>Plan</v>
      </c>
      <c r="O119" s="27" t="str">
        <f t="shared" si="392"/>
        <v>Plan</v>
      </c>
      <c r="P119" s="40" t="str">
        <f t="shared" si="392"/>
        <v>Plan</v>
      </c>
      <c r="Q119" s="854" t="str">
        <f t="shared" si="392"/>
        <v>Plan</v>
      </c>
      <c r="R119" s="852" t="str">
        <f t="shared" si="392"/>
        <v>Plan</v>
      </c>
      <c r="S119" s="28" t="str">
        <f t="shared" si="392"/>
        <v>M/S</v>
      </c>
      <c r="T119" s="42" t="s">
        <v>12</v>
      </c>
      <c r="U119" s="26" t="str">
        <f t="shared" ref="U119:AA119" si="393">U7</f>
        <v>Plan</v>
      </c>
      <c r="V119" s="27" t="str">
        <f t="shared" si="393"/>
        <v>Plan</v>
      </c>
      <c r="W119" s="27" t="str">
        <f t="shared" si="393"/>
        <v>Plan</v>
      </c>
      <c r="X119" s="27" t="str">
        <f t="shared" si="393"/>
        <v>Plan</v>
      </c>
      <c r="Y119" s="40" t="str">
        <f t="shared" si="393"/>
        <v>Plan</v>
      </c>
      <c r="Z119" s="41" t="str">
        <f t="shared" si="393"/>
        <v>Plan</v>
      </c>
      <c r="AA119" s="28" t="str">
        <f t="shared" si="393"/>
        <v>M/S</v>
      </c>
      <c r="AB119" s="43" t="s">
        <v>12</v>
      </c>
      <c r="AC119" s="29" t="str">
        <f>AC7</f>
        <v>Plan</v>
      </c>
      <c r="AD119" s="27" t="s">
        <v>12</v>
      </c>
      <c r="AE119" s="30" t="s">
        <v>12</v>
      </c>
      <c r="AF119" s="8"/>
      <c r="AG119" s="597"/>
      <c r="AH119" s="600"/>
      <c r="AI119" s="600"/>
      <c r="AJ119" s="600"/>
      <c r="AK119" s="600"/>
      <c r="AL119" s="600"/>
      <c r="AM119" s="600"/>
      <c r="AN119" s="600"/>
      <c r="AO119" s="600"/>
      <c r="AP119" s="600"/>
      <c r="AQ119" s="56"/>
      <c r="AR119" s="56"/>
      <c r="AS119" s="600"/>
    </row>
    <row r="120" spans="1:49" ht="19.5" hidden="1" customHeight="1" thickTop="1">
      <c r="B120" s="1653" t="s">
        <v>147</v>
      </c>
      <c r="C120" s="1659"/>
      <c r="D120" s="1660"/>
      <c r="E120" s="1661" t="s">
        <v>139</v>
      </c>
      <c r="F120" s="1003"/>
      <c r="G120" s="755">
        <f t="shared" ref="G120:AE120" si="394">SUM(G8:G10)</f>
        <v>0</v>
      </c>
      <c r="H120" s="756">
        <f t="shared" si="394"/>
        <v>0</v>
      </c>
      <c r="I120" s="756">
        <f t="shared" si="394"/>
        <v>0</v>
      </c>
      <c r="J120" s="757">
        <f t="shared" si="394"/>
        <v>0</v>
      </c>
      <c r="K120" s="758">
        <f t="shared" si="394"/>
        <v>0</v>
      </c>
      <c r="L120" s="759">
        <f t="shared" si="394"/>
        <v>0</v>
      </c>
      <c r="M120" s="768">
        <f t="shared" si="394"/>
        <v>0</v>
      </c>
      <c r="N120" s="758">
        <f t="shared" si="394"/>
        <v>0</v>
      </c>
      <c r="O120" s="759">
        <f t="shared" si="394"/>
        <v>0</v>
      </c>
      <c r="P120" s="760">
        <f t="shared" si="394"/>
        <v>0</v>
      </c>
      <c r="Q120" s="768">
        <f t="shared" si="394"/>
        <v>0</v>
      </c>
      <c r="R120" s="762">
        <f t="shared" si="394"/>
        <v>0</v>
      </c>
      <c r="S120" s="759">
        <f t="shared" si="394"/>
        <v>0</v>
      </c>
      <c r="T120" s="768">
        <f t="shared" si="394"/>
        <v>0</v>
      </c>
      <c r="U120" s="758">
        <f t="shared" si="394"/>
        <v>0</v>
      </c>
      <c r="V120" s="759">
        <f t="shared" si="394"/>
        <v>0</v>
      </c>
      <c r="W120" s="759">
        <f t="shared" si="394"/>
        <v>0</v>
      </c>
      <c r="X120" s="759">
        <f t="shared" si="394"/>
        <v>0</v>
      </c>
      <c r="Y120" s="768">
        <f t="shared" si="394"/>
        <v>0</v>
      </c>
      <c r="Z120" s="758">
        <f t="shared" si="394"/>
        <v>0</v>
      </c>
      <c r="AA120" s="759">
        <f t="shared" si="394"/>
        <v>0</v>
      </c>
      <c r="AB120" s="768">
        <f t="shared" si="394"/>
        <v>0</v>
      </c>
      <c r="AC120" s="758">
        <f t="shared" si="394"/>
        <v>0</v>
      </c>
      <c r="AD120" s="759">
        <f t="shared" si="394"/>
        <v>0</v>
      </c>
      <c r="AE120" s="765">
        <f t="shared" si="394"/>
        <v>0</v>
      </c>
      <c r="AF120" s="8"/>
      <c r="AG120" s="601"/>
      <c r="AQ120" s="56"/>
      <c r="AR120" s="56"/>
    </row>
    <row r="121" spans="1:49" ht="19.5" hidden="1" customHeight="1" thickTop="1">
      <c r="B121" s="1656" t="s">
        <v>19</v>
      </c>
      <c r="C121" s="1657"/>
      <c r="D121" s="1658"/>
      <c r="E121" s="1662" t="s">
        <v>38</v>
      </c>
      <c r="F121" s="856"/>
      <c r="G121" s="388">
        <f t="shared" ref="G121:AE121" si="395">SUM(G11:G13)</f>
        <v>0</v>
      </c>
      <c r="H121" s="73">
        <f t="shared" si="395"/>
        <v>0</v>
      </c>
      <c r="I121" s="73">
        <f t="shared" si="395"/>
        <v>0</v>
      </c>
      <c r="J121" s="74">
        <f t="shared" si="395"/>
        <v>0</v>
      </c>
      <c r="K121" s="75">
        <f t="shared" si="395"/>
        <v>0</v>
      </c>
      <c r="L121" s="44">
        <f t="shared" si="395"/>
        <v>0</v>
      </c>
      <c r="M121" s="77">
        <f t="shared" si="395"/>
        <v>0</v>
      </c>
      <c r="N121" s="75">
        <f t="shared" si="395"/>
        <v>0</v>
      </c>
      <c r="O121" s="76">
        <f t="shared" si="395"/>
        <v>0</v>
      </c>
      <c r="P121" s="717">
        <f t="shared" si="395"/>
        <v>0</v>
      </c>
      <c r="Q121" s="77">
        <f t="shared" si="395"/>
        <v>0</v>
      </c>
      <c r="R121" s="332">
        <f t="shared" si="395"/>
        <v>0</v>
      </c>
      <c r="S121" s="76">
        <f t="shared" si="395"/>
        <v>0</v>
      </c>
      <c r="T121" s="77">
        <f t="shared" si="395"/>
        <v>0</v>
      </c>
      <c r="U121" s="75">
        <f t="shared" si="395"/>
        <v>0</v>
      </c>
      <c r="V121" s="76">
        <f t="shared" si="395"/>
        <v>0</v>
      </c>
      <c r="W121" s="76">
        <f t="shared" si="395"/>
        <v>0</v>
      </c>
      <c r="X121" s="76">
        <f t="shared" si="395"/>
        <v>0</v>
      </c>
      <c r="Y121" s="77">
        <f t="shared" si="395"/>
        <v>0</v>
      </c>
      <c r="Z121" s="75">
        <f t="shared" si="395"/>
        <v>0</v>
      </c>
      <c r="AA121" s="76">
        <f t="shared" si="395"/>
        <v>0</v>
      </c>
      <c r="AB121" s="77">
        <f t="shared" si="395"/>
        <v>0</v>
      </c>
      <c r="AC121" s="75">
        <f t="shared" si="395"/>
        <v>0</v>
      </c>
      <c r="AD121" s="76">
        <f t="shared" si="395"/>
        <v>0</v>
      </c>
      <c r="AE121" s="78">
        <f t="shared" si="395"/>
        <v>0</v>
      </c>
      <c r="AF121" s="1700"/>
      <c r="AG121" s="8"/>
      <c r="AQ121" s="56"/>
      <c r="AR121" s="56"/>
    </row>
    <row r="122" spans="1:49" ht="19.5" hidden="1" customHeight="1" thickTop="1" thickBot="1">
      <c r="B122" s="1656"/>
      <c r="C122" s="1657"/>
      <c r="D122" s="1658"/>
      <c r="E122" s="1658" t="s">
        <v>362</v>
      </c>
      <c r="F122" s="387"/>
      <c r="G122" s="167">
        <f>G120+G121</f>
        <v>0</v>
      </c>
      <c r="H122" s="161">
        <f t="shared" ref="H122:P122" si="396">H120+H121</f>
        <v>0</v>
      </c>
      <c r="I122" s="161">
        <f t="shared" si="396"/>
        <v>0</v>
      </c>
      <c r="J122" s="162">
        <f t="shared" si="396"/>
        <v>0</v>
      </c>
      <c r="K122" s="163">
        <f t="shared" si="396"/>
        <v>0</v>
      </c>
      <c r="L122" s="132">
        <f t="shared" si="396"/>
        <v>0</v>
      </c>
      <c r="M122" s="164">
        <f t="shared" si="396"/>
        <v>0</v>
      </c>
      <c r="N122" s="163">
        <f t="shared" si="396"/>
        <v>0</v>
      </c>
      <c r="O122" s="165">
        <f t="shared" si="396"/>
        <v>0</v>
      </c>
      <c r="P122" s="718">
        <f t="shared" si="396"/>
        <v>0</v>
      </c>
      <c r="Q122" s="164">
        <f>Q120+Q121</f>
        <v>0</v>
      </c>
      <c r="R122" s="368">
        <f t="shared" ref="R122:AE122" si="397">R120+R121</f>
        <v>0</v>
      </c>
      <c r="S122" s="165">
        <f t="shared" si="397"/>
        <v>0</v>
      </c>
      <c r="T122" s="164">
        <f t="shared" si="397"/>
        <v>0</v>
      </c>
      <c r="U122" s="163">
        <f t="shared" si="397"/>
        <v>0</v>
      </c>
      <c r="V122" s="165">
        <f t="shared" si="397"/>
        <v>0</v>
      </c>
      <c r="W122" s="165">
        <f t="shared" si="397"/>
        <v>0</v>
      </c>
      <c r="X122" s="165">
        <f t="shared" si="397"/>
        <v>0</v>
      </c>
      <c r="Y122" s="164">
        <f t="shared" si="397"/>
        <v>0</v>
      </c>
      <c r="Z122" s="163">
        <f t="shared" si="397"/>
        <v>0</v>
      </c>
      <c r="AA122" s="165">
        <f t="shared" si="397"/>
        <v>0</v>
      </c>
      <c r="AB122" s="164">
        <f t="shared" si="397"/>
        <v>0</v>
      </c>
      <c r="AC122" s="163">
        <f t="shared" si="397"/>
        <v>0</v>
      </c>
      <c r="AD122" s="165">
        <f t="shared" si="397"/>
        <v>0</v>
      </c>
      <c r="AE122" s="166">
        <f t="shared" si="397"/>
        <v>0</v>
      </c>
      <c r="AF122" s="1700"/>
      <c r="AG122" s="8"/>
      <c r="AQ122" s="56"/>
      <c r="AR122" s="56"/>
    </row>
    <row r="123" spans="1:49" ht="19.5" hidden="1" customHeight="1" thickTop="1">
      <c r="B123" s="1653" t="s">
        <v>162</v>
      </c>
      <c r="C123" s="1654"/>
      <c r="D123" s="1655"/>
      <c r="E123" s="1663" t="s">
        <v>139</v>
      </c>
      <c r="F123" s="71"/>
      <c r="G123" s="370">
        <f t="shared" ref="G123:AE123" si="398">G15</f>
        <v>0</v>
      </c>
      <c r="H123" s="970">
        <f t="shared" si="398"/>
        <v>0</v>
      </c>
      <c r="I123" s="970">
        <f t="shared" si="398"/>
        <v>0</v>
      </c>
      <c r="J123" s="971">
        <f t="shared" si="398"/>
        <v>0</v>
      </c>
      <c r="K123" s="148">
        <f t="shared" si="398"/>
        <v>0</v>
      </c>
      <c r="L123" s="972">
        <f t="shared" si="398"/>
        <v>0</v>
      </c>
      <c r="M123" s="973">
        <f t="shared" si="398"/>
        <v>0</v>
      </c>
      <c r="N123" s="148">
        <f t="shared" si="398"/>
        <v>0</v>
      </c>
      <c r="O123" s="974">
        <f t="shared" si="398"/>
        <v>0</v>
      </c>
      <c r="P123" s="975">
        <f t="shared" si="398"/>
        <v>0</v>
      </c>
      <c r="Q123" s="973">
        <f t="shared" si="398"/>
        <v>0</v>
      </c>
      <c r="R123" s="546">
        <f t="shared" si="398"/>
        <v>0</v>
      </c>
      <c r="S123" s="974">
        <f t="shared" si="398"/>
        <v>0</v>
      </c>
      <c r="T123" s="973">
        <f t="shared" si="398"/>
        <v>0</v>
      </c>
      <c r="U123" s="148">
        <f t="shared" si="398"/>
        <v>0</v>
      </c>
      <c r="V123" s="974">
        <f t="shared" si="398"/>
        <v>0</v>
      </c>
      <c r="W123" s="974">
        <f t="shared" si="398"/>
        <v>0</v>
      </c>
      <c r="X123" s="974">
        <f t="shared" si="398"/>
        <v>0</v>
      </c>
      <c r="Y123" s="973">
        <f t="shared" si="398"/>
        <v>0</v>
      </c>
      <c r="Z123" s="148">
        <f t="shared" si="398"/>
        <v>0</v>
      </c>
      <c r="AA123" s="974">
        <f t="shared" si="398"/>
        <v>0</v>
      </c>
      <c r="AB123" s="973">
        <f t="shared" si="398"/>
        <v>0</v>
      </c>
      <c r="AC123" s="148">
        <f t="shared" si="398"/>
        <v>0</v>
      </c>
      <c r="AD123" s="974">
        <f t="shared" si="398"/>
        <v>0</v>
      </c>
      <c r="AE123" s="976">
        <f t="shared" si="398"/>
        <v>0</v>
      </c>
      <c r="AF123" s="8"/>
      <c r="AG123" s="8"/>
      <c r="AQ123" s="56"/>
      <c r="AR123" s="56"/>
    </row>
    <row r="124" spans="1:49" ht="19.5" hidden="1" customHeight="1" thickTop="1">
      <c r="B124" s="1656"/>
      <c r="C124" s="1657"/>
      <c r="D124" s="1658"/>
      <c r="E124" s="1662" t="s">
        <v>38</v>
      </c>
      <c r="F124" s="71"/>
      <c r="G124" s="370">
        <f t="shared" ref="G124:AE124" si="399">SUM(G16:G20)</f>
        <v>0</v>
      </c>
      <c r="H124" s="970">
        <f t="shared" si="399"/>
        <v>0</v>
      </c>
      <c r="I124" s="970">
        <f t="shared" si="399"/>
        <v>0</v>
      </c>
      <c r="J124" s="971">
        <f t="shared" si="399"/>
        <v>0</v>
      </c>
      <c r="K124" s="148">
        <f t="shared" si="399"/>
        <v>0</v>
      </c>
      <c r="L124" s="972">
        <f t="shared" si="399"/>
        <v>0</v>
      </c>
      <c r="M124" s="973">
        <f t="shared" si="399"/>
        <v>0</v>
      </c>
      <c r="N124" s="148">
        <f t="shared" si="399"/>
        <v>0</v>
      </c>
      <c r="O124" s="974">
        <f t="shared" si="399"/>
        <v>0</v>
      </c>
      <c r="P124" s="975">
        <f t="shared" si="399"/>
        <v>0</v>
      </c>
      <c r="Q124" s="973">
        <f t="shared" si="399"/>
        <v>0</v>
      </c>
      <c r="R124" s="546">
        <f t="shared" si="399"/>
        <v>0</v>
      </c>
      <c r="S124" s="974">
        <f t="shared" si="399"/>
        <v>0</v>
      </c>
      <c r="T124" s="973">
        <f t="shared" si="399"/>
        <v>0</v>
      </c>
      <c r="U124" s="148">
        <f t="shared" si="399"/>
        <v>0</v>
      </c>
      <c r="V124" s="974">
        <f t="shared" si="399"/>
        <v>0</v>
      </c>
      <c r="W124" s="974">
        <f t="shared" si="399"/>
        <v>0</v>
      </c>
      <c r="X124" s="974">
        <f t="shared" si="399"/>
        <v>0</v>
      </c>
      <c r="Y124" s="973">
        <f t="shared" si="399"/>
        <v>0</v>
      </c>
      <c r="Z124" s="148">
        <f t="shared" si="399"/>
        <v>0</v>
      </c>
      <c r="AA124" s="974">
        <f t="shared" si="399"/>
        <v>0</v>
      </c>
      <c r="AB124" s="973">
        <f t="shared" si="399"/>
        <v>0</v>
      </c>
      <c r="AC124" s="148">
        <f t="shared" si="399"/>
        <v>0</v>
      </c>
      <c r="AD124" s="974">
        <f t="shared" si="399"/>
        <v>0</v>
      </c>
      <c r="AE124" s="976">
        <f t="shared" si="399"/>
        <v>0</v>
      </c>
      <c r="AF124" s="8"/>
      <c r="AG124" s="8"/>
      <c r="AQ124" s="56"/>
      <c r="AR124" s="56"/>
    </row>
    <row r="125" spans="1:49" ht="19.5" hidden="1" customHeight="1" thickTop="1" thickBot="1">
      <c r="B125" s="1656"/>
      <c r="C125" s="1657"/>
      <c r="D125" s="1658"/>
      <c r="E125" s="1658" t="s">
        <v>363</v>
      </c>
      <c r="F125" s="71"/>
      <c r="G125" s="370">
        <f>SUM(G123:G124)</f>
        <v>0</v>
      </c>
      <c r="H125" s="970">
        <f t="shared" ref="H125:AE125" si="400">SUM(H123:H124)</f>
        <v>0</v>
      </c>
      <c r="I125" s="970">
        <f t="shared" si="400"/>
        <v>0</v>
      </c>
      <c r="J125" s="971">
        <f t="shared" si="400"/>
        <v>0</v>
      </c>
      <c r="K125" s="148">
        <f t="shared" si="400"/>
        <v>0</v>
      </c>
      <c r="L125" s="972">
        <f t="shared" si="400"/>
        <v>0</v>
      </c>
      <c r="M125" s="973">
        <f t="shared" si="400"/>
        <v>0</v>
      </c>
      <c r="N125" s="148">
        <f t="shared" si="400"/>
        <v>0</v>
      </c>
      <c r="O125" s="974">
        <f t="shared" si="400"/>
        <v>0</v>
      </c>
      <c r="P125" s="975">
        <f t="shared" si="400"/>
        <v>0</v>
      </c>
      <c r="Q125" s="973">
        <f t="shared" si="400"/>
        <v>0</v>
      </c>
      <c r="R125" s="546">
        <f t="shared" si="400"/>
        <v>0</v>
      </c>
      <c r="S125" s="974">
        <f t="shared" si="400"/>
        <v>0</v>
      </c>
      <c r="T125" s="973">
        <f t="shared" si="400"/>
        <v>0</v>
      </c>
      <c r="U125" s="148">
        <f t="shared" si="400"/>
        <v>0</v>
      </c>
      <c r="V125" s="974">
        <f t="shared" si="400"/>
        <v>0</v>
      </c>
      <c r="W125" s="974">
        <f t="shared" si="400"/>
        <v>0</v>
      </c>
      <c r="X125" s="974">
        <f t="shared" si="400"/>
        <v>0</v>
      </c>
      <c r="Y125" s="973">
        <f t="shared" si="400"/>
        <v>0</v>
      </c>
      <c r="Z125" s="148">
        <f t="shared" si="400"/>
        <v>0</v>
      </c>
      <c r="AA125" s="974">
        <f t="shared" si="400"/>
        <v>0</v>
      </c>
      <c r="AB125" s="973">
        <f t="shared" si="400"/>
        <v>0</v>
      </c>
      <c r="AC125" s="148">
        <f t="shared" si="400"/>
        <v>0</v>
      </c>
      <c r="AD125" s="974">
        <f t="shared" si="400"/>
        <v>0</v>
      </c>
      <c r="AE125" s="976">
        <f t="shared" si="400"/>
        <v>0</v>
      </c>
      <c r="AF125" s="8"/>
      <c r="AG125" s="8"/>
      <c r="AQ125" s="56"/>
      <c r="AR125" s="56"/>
    </row>
    <row r="126" spans="1:49" ht="19.5" hidden="1" customHeight="1" thickTop="1">
      <c r="B126" s="133" t="s">
        <v>313</v>
      </c>
      <c r="C126" s="994"/>
      <c r="D126" s="995"/>
      <c r="E126" s="996" t="s">
        <v>316</v>
      </c>
      <c r="F126" s="997"/>
      <c r="G126" s="714">
        <f t="shared" ref="G126:AE126" si="401">G22</f>
        <v>0</v>
      </c>
      <c r="H126" s="158">
        <f t="shared" si="401"/>
        <v>0</v>
      </c>
      <c r="I126" s="158">
        <f t="shared" si="401"/>
        <v>0</v>
      </c>
      <c r="J126" s="715">
        <f t="shared" si="401"/>
        <v>0</v>
      </c>
      <c r="K126" s="716">
        <f t="shared" si="401"/>
        <v>0</v>
      </c>
      <c r="L126" s="158">
        <f t="shared" si="401"/>
        <v>0</v>
      </c>
      <c r="M126" s="157">
        <f t="shared" si="401"/>
        <v>0</v>
      </c>
      <c r="N126" s="716">
        <f t="shared" si="401"/>
        <v>0</v>
      </c>
      <c r="O126" s="158">
        <f t="shared" si="401"/>
        <v>0</v>
      </c>
      <c r="P126" s="719">
        <f t="shared" si="401"/>
        <v>0</v>
      </c>
      <c r="Q126" s="157">
        <f t="shared" si="401"/>
        <v>0</v>
      </c>
      <c r="R126" s="716">
        <f t="shared" si="401"/>
        <v>0</v>
      </c>
      <c r="S126" s="158">
        <f t="shared" si="401"/>
        <v>0</v>
      </c>
      <c r="T126" s="157">
        <f t="shared" si="401"/>
        <v>0</v>
      </c>
      <c r="U126" s="716">
        <f t="shared" si="401"/>
        <v>0</v>
      </c>
      <c r="V126" s="158">
        <f t="shared" si="401"/>
        <v>0</v>
      </c>
      <c r="W126" s="158">
        <f t="shared" si="401"/>
        <v>0</v>
      </c>
      <c r="X126" s="158">
        <f t="shared" si="401"/>
        <v>0</v>
      </c>
      <c r="Y126" s="157">
        <f t="shared" si="401"/>
        <v>0</v>
      </c>
      <c r="Z126" s="716">
        <f t="shared" si="401"/>
        <v>0</v>
      </c>
      <c r="AA126" s="158">
        <f t="shared" si="401"/>
        <v>0</v>
      </c>
      <c r="AB126" s="157">
        <f t="shared" si="401"/>
        <v>0</v>
      </c>
      <c r="AC126" s="716">
        <f t="shared" si="401"/>
        <v>0</v>
      </c>
      <c r="AD126" s="158">
        <f t="shared" si="401"/>
        <v>0</v>
      </c>
      <c r="AE126" s="159">
        <f t="shared" si="401"/>
        <v>0</v>
      </c>
      <c r="AF126" s="1700"/>
      <c r="AG126" s="8"/>
      <c r="AH126" s="667"/>
      <c r="AI126" s="667"/>
      <c r="AQ126" s="56"/>
      <c r="AR126" s="56"/>
    </row>
    <row r="127" spans="1:49" ht="19.5" hidden="1" customHeight="1" thickTop="1">
      <c r="B127" s="79" t="s">
        <v>14</v>
      </c>
      <c r="C127" s="619"/>
      <c r="D127" s="101"/>
      <c r="E127" s="644" t="s">
        <v>259</v>
      </c>
      <c r="F127" s="71"/>
      <c r="G127" s="998">
        <f t="shared" ref="G127:AE127" si="402">SUM(G23:G26)</f>
        <v>0</v>
      </c>
      <c r="H127" s="76">
        <f t="shared" si="402"/>
        <v>0</v>
      </c>
      <c r="I127" s="76">
        <f t="shared" si="402"/>
        <v>0</v>
      </c>
      <c r="J127" s="491">
        <f t="shared" si="402"/>
        <v>0</v>
      </c>
      <c r="K127" s="332">
        <f t="shared" si="402"/>
        <v>0</v>
      </c>
      <c r="L127" s="76">
        <f t="shared" si="402"/>
        <v>0</v>
      </c>
      <c r="M127" s="77">
        <f t="shared" si="402"/>
        <v>0</v>
      </c>
      <c r="N127" s="332">
        <f t="shared" si="402"/>
        <v>0</v>
      </c>
      <c r="O127" s="76">
        <f t="shared" si="402"/>
        <v>0</v>
      </c>
      <c r="P127" s="717">
        <f t="shared" si="402"/>
        <v>0</v>
      </c>
      <c r="Q127" s="77">
        <f t="shared" si="402"/>
        <v>0</v>
      </c>
      <c r="R127" s="332">
        <f t="shared" si="402"/>
        <v>0</v>
      </c>
      <c r="S127" s="76">
        <f t="shared" si="402"/>
        <v>0</v>
      </c>
      <c r="T127" s="77">
        <f t="shared" si="402"/>
        <v>0</v>
      </c>
      <c r="U127" s="332">
        <f t="shared" si="402"/>
        <v>0</v>
      </c>
      <c r="V127" s="76">
        <f t="shared" si="402"/>
        <v>0</v>
      </c>
      <c r="W127" s="76">
        <f t="shared" si="402"/>
        <v>0</v>
      </c>
      <c r="X127" s="76">
        <f t="shared" si="402"/>
        <v>0</v>
      </c>
      <c r="Y127" s="77">
        <f t="shared" si="402"/>
        <v>0</v>
      </c>
      <c r="Z127" s="332">
        <f t="shared" si="402"/>
        <v>0</v>
      </c>
      <c r="AA127" s="76">
        <f t="shared" si="402"/>
        <v>0</v>
      </c>
      <c r="AB127" s="77">
        <f t="shared" si="402"/>
        <v>0</v>
      </c>
      <c r="AC127" s="332">
        <f t="shared" si="402"/>
        <v>0</v>
      </c>
      <c r="AD127" s="76">
        <f t="shared" si="402"/>
        <v>0</v>
      </c>
      <c r="AE127" s="1347">
        <f t="shared" si="402"/>
        <v>0</v>
      </c>
      <c r="AF127" s="1700"/>
      <c r="AG127" s="8"/>
      <c r="AH127" s="667"/>
      <c r="AI127" s="667"/>
      <c r="AQ127" s="56"/>
      <c r="AR127" s="56"/>
    </row>
    <row r="128" spans="1:49" ht="19.5" hidden="1" customHeight="1" thickTop="1">
      <c r="B128" s="79"/>
      <c r="C128" s="619"/>
      <c r="D128" s="101"/>
      <c r="E128" s="644" t="s">
        <v>203</v>
      </c>
      <c r="F128" s="71"/>
      <c r="G128" s="998">
        <f t="shared" ref="G128:AE128" si="403">G27+G28</f>
        <v>0</v>
      </c>
      <c r="H128" s="76">
        <f t="shared" si="403"/>
        <v>0</v>
      </c>
      <c r="I128" s="76">
        <f t="shared" si="403"/>
        <v>0</v>
      </c>
      <c r="J128" s="491">
        <f t="shared" si="403"/>
        <v>0</v>
      </c>
      <c r="K128" s="332">
        <f t="shared" si="403"/>
        <v>0</v>
      </c>
      <c r="L128" s="76">
        <f t="shared" si="403"/>
        <v>0</v>
      </c>
      <c r="M128" s="77">
        <f t="shared" si="403"/>
        <v>0</v>
      </c>
      <c r="N128" s="332">
        <f t="shared" si="403"/>
        <v>0</v>
      </c>
      <c r="O128" s="76">
        <f t="shared" si="403"/>
        <v>0</v>
      </c>
      <c r="P128" s="717">
        <f t="shared" si="403"/>
        <v>0</v>
      </c>
      <c r="Q128" s="77">
        <f t="shared" si="403"/>
        <v>0</v>
      </c>
      <c r="R128" s="332">
        <f t="shared" si="403"/>
        <v>0</v>
      </c>
      <c r="S128" s="76">
        <f t="shared" si="403"/>
        <v>0</v>
      </c>
      <c r="T128" s="77">
        <f t="shared" si="403"/>
        <v>0</v>
      </c>
      <c r="U128" s="332">
        <f t="shared" si="403"/>
        <v>0</v>
      </c>
      <c r="V128" s="76">
        <f t="shared" si="403"/>
        <v>0</v>
      </c>
      <c r="W128" s="76">
        <f t="shared" si="403"/>
        <v>0</v>
      </c>
      <c r="X128" s="76">
        <f t="shared" si="403"/>
        <v>0</v>
      </c>
      <c r="Y128" s="77">
        <f t="shared" si="403"/>
        <v>0</v>
      </c>
      <c r="Z128" s="332">
        <f t="shared" si="403"/>
        <v>0</v>
      </c>
      <c r="AA128" s="76">
        <f t="shared" si="403"/>
        <v>0</v>
      </c>
      <c r="AB128" s="77">
        <f t="shared" si="403"/>
        <v>0</v>
      </c>
      <c r="AC128" s="332">
        <f t="shared" si="403"/>
        <v>0</v>
      </c>
      <c r="AD128" s="76">
        <f t="shared" si="403"/>
        <v>0</v>
      </c>
      <c r="AE128" s="1347">
        <f t="shared" si="403"/>
        <v>0</v>
      </c>
      <c r="AF128" s="1700"/>
      <c r="AG128" s="8"/>
      <c r="AH128" s="667"/>
      <c r="AI128" s="667"/>
      <c r="AQ128" s="56"/>
      <c r="AR128" s="56"/>
    </row>
    <row r="129" spans="2:44" ht="19.5" hidden="1" customHeight="1" thickTop="1">
      <c r="B129" s="79"/>
      <c r="C129" s="619"/>
      <c r="D129" s="101"/>
      <c r="E129" s="644" t="s">
        <v>204</v>
      </c>
      <c r="F129" s="71"/>
      <c r="G129" s="998">
        <f t="shared" ref="G129:AE129" si="404">SUM(G29:G34)</f>
        <v>0</v>
      </c>
      <c r="H129" s="76">
        <f t="shared" si="404"/>
        <v>0</v>
      </c>
      <c r="I129" s="76">
        <f t="shared" si="404"/>
        <v>0</v>
      </c>
      <c r="J129" s="491">
        <f t="shared" si="404"/>
        <v>0</v>
      </c>
      <c r="K129" s="332">
        <f t="shared" si="404"/>
        <v>0</v>
      </c>
      <c r="L129" s="76">
        <f t="shared" si="404"/>
        <v>0</v>
      </c>
      <c r="M129" s="77">
        <f t="shared" si="404"/>
        <v>0</v>
      </c>
      <c r="N129" s="332">
        <f t="shared" si="404"/>
        <v>0</v>
      </c>
      <c r="O129" s="76">
        <f t="shared" si="404"/>
        <v>0</v>
      </c>
      <c r="P129" s="717">
        <f t="shared" si="404"/>
        <v>0</v>
      </c>
      <c r="Q129" s="77">
        <f t="shared" si="404"/>
        <v>0</v>
      </c>
      <c r="R129" s="332">
        <f t="shared" si="404"/>
        <v>0</v>
      </c>
      <c r="S129" s="76">
        <f t="shared" si="404"/>
        <v>0</v>
      </c>
      <c r="T129" s="77">
        <f t="shared" si="404"/>
        <v>0</v>
      </c>
      <c r="U129" s="332">
        <f t="shared" si="404"/>
        <v>0</v>
      </c>
      <c r="V129" s="76">
        <f t="shared" si="404"/>
        <v>0</v>
      </c>
      <c r="W129" s="76">
        <f t="shared" si="404"/>
        <v>0</v>
      </c>
      <c r="X129" s="76">
        <f t="shared" si="404"/>
        <v>0</v>
      </c>
      <c r="Y129" s="77">
        <f t="shared" si="404"/>
        <v>0</v>
      </c>
      <c r="Z129" s="332">
        <f t="shared" si="404"/>
        <v>0</v>
      </c>
      <c r="AA129" s="76">
        <f t="shared" si="404"/>
        <v>0</v>
      </c>
      <c r="AB129" s="77">
        <f t="shared" si="404"/>
        <v>0</v>
      </c>
      <c r="AC129" s="332">
        <f t="shared" si="404"/>
        <v>0</v>
      </c>
      <c r="AD129" s="76">
        <f t="shared" si="404"/>
        <v>0</v>
      </c>
      <c r="AE129" s="1347">
        <f t="shared" si="404"/>
        <v>0</v>
      </c>
      <c r="AF129" s="1700"/>
      <c r="AG129" s="8"/>
      <c r="AH129" s="667"/>
      <c r="AI129" s="667"/>
      <c r="AQ129" s="56"/>
      <c r="AR129" s="56"/>
    </row>
    <row r="130" spans="2:44" ht="19.5" hidden="1" customHeight="1" thickTop="1">
      <c r="B130" s="79"/>
      <c r="C130" s="619"/>
      <c r="D130" s="101"/>
      <c r="E130" s="644" t="s">
        <v>612</v>
      </c>
      <c r="F130" s="71"/>
      <c r="G130" s="998">
        <f t="shared" ref="G130:AE130" si="405">SUM(G35:G39)</f>
        <v>0</v>
      </c>
      <c r="H130" s="76">
        <f t="shared" si="405"/>
        <v>0</v>
      </c>
      <c r="I130" s="76">
        <f t="shared" si="405"/>
        <v>0</v>
      </c>
      <c r="J130" s="491">
        <f t="shared" si="405"/>
        <v>0</v>
      </c>
      <c r="K130" s="332">
        <f t="shared" si="405"/>
        <v>0</v>
      </c>
      <c r="L130" s="76">
        <f t="shared" si="405"/>
        <v>0</v>
      </c>
      <c r="M130" s="77">
        <f t="shared" si="405"/>
        <v>0</v>
      </c>
      <c r="N130" s="332">
        <f t="shared" si="405"/>
        <v>0</v>
      </c>
      <c r="O130" s="76">
        <f t="shared" si="405"/>
        <v>0</v>
      </c>
      <c r="P130" s="717">
        <f t="shared" si="405"/>
        <v>0</v>
      </c>
      <c r="Q130" s="77">
        <f t="shared" si="405"/>
        <v>0</v>
      </c>
      <c r="R130" s="332">
        <f t="shared" si="405"/>
        <v>0</v>
      </c>
      <c r="S130" s="76">
        <f t="shared" si="405"/>
        <v>0</v>
      </c>
      <c r="T130" s="77">
        <f t="shared" si="405"/>
        <v>0</v>
      </c>
      <c r="U130" s="332">
        <f t="shared" si="405"/>
        <v>0</v>
      </c>
      <c r="V130" s="76">
        <f t="shared" si="405"/>
        <v>0</v>
      </c>
      <c r="W130" s="76">
        <f t="shared" si="405"/>
        <v>0</v>
      </c>
      <c r="X130" s="76">
        <f t="shared" si="405"/>
        <v>0</v>
      </c>
      <c r="Y130" s="77">
        <f t="shared" si="405"/>
        <v>0</v>
      </c>
      <c r="Z130" s="332">
        <f t="shared" si="405"/>
        <v>0</v>
      </c>
      <c r="AA130" s="76">
        <f t="shared" si="405"/>
        <v>0</v>
      </c>
      <c r="AB130" s="77">
        <f t="shared" si="405"/>
        <v>0</v>
      </c>
      <c r="AC130" s="332">
        <f t="shared" si="405"/>
        <v>0</v>
      </c>
      <c r="AD130" s="76">
        <f t="shared" si="405"/>
        <v>0</v>
      </c>
      <c r="AE130" s="1347">
        <f t="shared" si="405"/>
        <v>0</v>
      </c>
      <c r="AF130" s="1700"/>
      <c r="AG130" s="8"/>
      <c r="AH130" s="667"/>
      <c r="AI130" s="667"/>
      <c r="AQ130" s="56"/>
      <c r="AR130" s="56"/>
    </row>
    <row r="131" spans="2:44" ht="19.5" hidden="1" customHeight="1" thickTop="1">
      <c r="B131" s="79"/>
      <c r="C131" s="619"/>
      <c r="D131" s="101"/>
      <c r="E131" s="644" t="s">
        <v>258</v>
      </c>
      <c r="F131" s="71"/>
      <c r="G131" s="1719">
        <f t="shared" ref="G131:AE131" si="406">SUM(G40:G43)</f>
        <v>0</v>
      </c>
      <c r="H131" s="1720">
        <f t="shared" si="406"/>
        <v>0</v>
      </c>
      <c r="I131" s="1720">
        <f t="shared" si="406"/>
        <v>0</v>
      </c>
      <c r="J131" s="1721">
        <f t="shared" si="406"/>
        <v>0</v>
      </c>
      <c r="K131" s="1714">
        <f t="shared" si="406"/>
        <v>0</v>
      </c>
      <c r="L131" s="1715">
        <f t="shared" si="406"/>
        <v>0</v>
      </c>
      <c r="M131" s="1716">
        <f t="shared" si="406"/>
        <v>0</v>
      </c>
      <c r="N131" s="1714">
        <f t="shared" si="406"/>
        <v>0</v>
      </c>
      <c r="O131" s="1715">
        <f t="shared" si="406"/>
        <v>0</v>
      </c>
      <c r="P131" s="1717">
        <f t="shared" si="406"/>
        <v>0</v>
      </c>
      <c r="Q131" s="1716">
        <f t="shared" si="406"/>
        <v>0</v>
      </c>
      <c r="R131" s="1714">
        <f t="shared" si="406"/>
        <v>0</v>
      </c>
      <c r="S131" s="1715">
        <f t="shared" si="406"/>
        <v>0</v>
      </c>
      <c r="T131" s="1716">
        <f t="shared" si="406"/>
        <v>0</v>
      </c>
      <c r="U131" s="1714">
        <f t="shared" si="406"/>
        <v>0</v>
      </c>
      <c r="V131" s="1715">
        <f t="shared" si="406"/>
        <v>0</v>
      </c>
      <c r="W131" s="1715">
        <f t="shared" si="406"/>
        <v>0</v>
      </c>
      <c r="X131" s="1715">
        <f t="shared" si="406"/>
        <v>0</v>
      </c>
      <c r="Y131" s="1716">
        <f t="shared" si="406"/>
        <v>0</v>
      </c>
      <c r="Z131" s="1714">
        <f t="shared" si="406"/>
        <v>0</v>
      </c>
      <c r="AA131" s="1715">
        <f t="shared" si="406"/>
        <v>0</v>
      </c>
      <c r="AB131" s="1716">
        <f t="shared" si="406"/>
        <v>0</v>
      </c>
      <c r="AC131" s="1714">
        <f t="shared" si="406"/>
        <v>0</v>
      </c>
      <c r="AD131" s="1715">
        <f t="shared" si="406"/>
        <v>0</v>
      </c>
      <c r="AE131" s="1718">
        <f t="shared" si="406"/>
        <v>0</v>
      </c>
      <c r="AF131" s="1700"/>
      <c r="AG131" s="8"/>
      <c r="AH131" s="667"/>
      <c r="AI131" s="667"/>
      <c r="AQ131" s="56"/>
      <c r="AR131" s="56"/>
    </row>
    <row r="132" spans="2:44" ht="19.399999999999999" hidden="1" customHeight="1" thickTop="1" thickBot="1">
      <c r="B132" s="999"/>
      <c r="C132" s="1000"/>
      <c r="D132" s="1001"/>
      <c r="E132" s="1001" t="s">
        <v>315</v>
      </c>
      <c r="F132" s="1002"/>
      <c r="G132" s="1722">
        <f>SUM(G126:G131)</f>
        <v>0</v>
      </c>
      <c r="H132" s="1723">
        <f t="shared" ref="H132:AE132" si="407">SUM(H126:H131)</f>
        <v>0</v>
      </c>
      <c r="I132" s="1723">
        <f t="shared" si="407"/>
        <v>0</v>
      </c>
      <c r="J132" s="1724">
        <f t="shared" si="407"/>
        <v>0</v>
      </c>
      <c r="K132" s="490">
        <f t="shared" si="407"/>
        <v>0</v>
      </c>
      <c r="L132" s="131">
        <f t="shared" si="407"/>
        <v>0</v>
      </c>
      <c r="M132" s="143">
        <f t="shared" si="407"/>
        <v>0</v>
      </c>
      <c r="N132" s="490">
        <f t="shared" si="407"/>
        <v>0</v>
      </c>
      <c r="O132" s="144">
        <f t="shared" si="407"/>
        <v>0</v>
      </c>
      <c r="P132" s="720">
        <f t="shared" si="407"/>
        <v>0</v>
      </c>
      <c r="Q132" s="143">
        <f t="shared" si="407"/>
        <v>0</v>
      </c>
      <c r="R132" s="490">
        <f t="shared" si="407"/>
        <v>0</v>
      </c>
      <c r="S132" s="144">
        <f t="shared" si="407"/>
        <v>0</v>
      </c>
      <c r="T132" s="143">
        <f t="shared" si="407"/>
        <v>0</v>
      </c>
      <c r="U132" s="142">
        <f t="shared" si="407"/>
        <v>0</v>
      </c>
      <c r="V132" s="144">
        <f t="shared" si="407"/>
        <v>0</v>
      </c>
      <c r="W132" s="144">
        <f t="shared" si="407"/>
        <v>0</v>
      </c>
      <c r="X132" s="144">
        <f t="shared" si="407"/>
        <v>0</v>
      </c>
      <c r="Y132" s="143">
        <f t="shared" si="407"/>
        <v>0</v>
      </c>
      <c r="Z132" s="142">
        <f t="shared" si="407"/>
        <v>0</v>
      </c>
      <c r="AA132" s="144">
        <f t="shared" si="407"/>
        <v>0</v>
      </c>
      <c r="AB132" s="143">
        <f t="shared" si="407"/>
        <v>0</v>
      </c>
      <c r="AC132" s="142">
        <f t="shared" si="407"/>
        <v>0</v>
      </c>
      <c r="AD132" s="144">
        <f t="shared" si="407"/>
        <v>0</v>
      </c>
      <c r="AE132" s="1348">
        <f t="shared" si="407"/>
        <v>0</v>
      </c>
      <c r="AF132" s="1700"/>
      <c r="AG132" s="8"/>
      <c r="AQ132" s="56"/>
      <c r="AR132" s="56"/>
    </row>
    <row r="133" spans="2:44" ht="19.5" hidden="1" customHeight="1" thickTop="1">
      <c r="B133" s="133" t="s">
        <v>195</v>
      </c>
      <c r="C133" s="994"/>
      <c r="D133" s="995"/>
      <c r="E133" s="996" t="s">
        <v>472</v>
      </c>
      <c r="F133" s="997"/>
      <c r="G133" s="1295">
        <f t="shared" ref="G133:AE133" si="408">G45</f>
        <v>0</v>
      </c>
      <c r="H133" s="1295">
        <f t="shared" si="408"/>
        <v>0</v>
      </c>
      <c r="I133" s="1295">
        <f t="shared" si="408"/>
        <v>0</v>
      </c>
      <c r="J133" s="1296">
        <f t="shared" si="408"/>
        <v>0</v>
      </c>
      <c r="K133" s="716">
        <f t="shared" si="408"/>
        <v>0</v>
      </c>
      <c r="L133" s="158">
        <f t="shared" si="408"/>
        <v>0</v>
      </c>
      <c r="M133" s="157">
        <f t="shared" si="408"/>
        <v>0</v>
      </c>
      <c r="N133" s="716">
        <f t="shared" si="408"/>
        <v>0</v>
      </c>
      <c r="O133" s="158">
        <f t="shared" si="408"/>
        <v>0</v>
      </c>
      <c r="P133" s="719">
        <f t="shared" si="408"/>
        <v>0</v>
      </c>
      <c r="Q133" s="157">
        <f t="shared" si="408"/>
        <v>0</v>
      </c>
      <c r="R133" s="716">
        <f t="shared" si="408"/>
        <v>0</v>
      </c>
      <c r="S133" s="158">
        <f t="shared" si="408"/>
        <v>0</v>
      </c>
      <c r="T133" s="157">
        <f t="shared" si="408"/>
        <v>0</v>
      </c>
      <c r="U133" s="716">
        <f t="shared" si="408"/>
        <v>0</v>
      </c>
      <c r="V133" s="158">
        <f t="shared" si="408"/>
        <v>0</v>
      </c>
      <c r="W133" s="158">
        <f t="shared" si="408"/>
        <v>0</v>
      </c>
      <c r="X133" s="158">
        <f t="shared" si="408"/>
        <v>0</v>
      </c>
      <c r="Y133" s="157">
        <f t="shared" si="408"/>
        <v>0</v>
      </c>
      <c r="Z133" s="716">
        <f t="shared" si="408"/>
        <v>0</v>
      </c>
      <c r="AA133" s="158">
        <f t="shared" si="408"/>
        <v>0</v>
      </c>
      <c r="AB133" s="157">
        <f t="shared" si="408"/>
        <v>0</v>
      </c>
      <c r="AC133" s="716">
        <f t="shared" si="408"/>
        <v>0</v>
      </c>
      <c r="AD133" s="158">
        <f t="shared" si="408"/>
        <v>0</v>
      </c>
      <c r="AE133" s="159">
        <f t="shared" si="408"/>
        <v>0</v>
      </c>
      <c r="AF133" s="1700"/>
      <c r="AG133" s="8"/>
      <c r="AH133" s="667"/>
      <c r="AI133" s="667"/>
      <c r="AQ133" s="56"/>
      <c r="AR133" s="56"/>
    </row>
    <row r="134" spans="2:44" ht="19.5" hidden="1" customHeight="1" thickTop="1">
      <c r="B134" s="79"/>
      <c r="C134" s="619"/>
      <c r="D134" s="101"/>
      <c r="E134" s="644" t="s">
        <v>201</v>
      </c>
      <c r="F134" s="71"/>
      <c r="G134" s="1297">
        <f t="shared" ref="G134:AE134" si="409">SUM(G46:G49)</f>
        <v>0</v>
      </c>
      <c r="H134" s="1297">
        <f t="shared" si="409"/>
        <v>0</v>
      </c>
      <c r="I134" s="1297">
        <f t="shared" si="409"/>
        <v>0</v>
      </c>
      <c r="J134" s="1298">
        <f t="shared" si="409"/>
        <v>0</v>
      </c>
      <c r="K134" s="332">
        <f t="shared" si="409"/>
        <v>0</v>
      </c>
      <c r="L134" s="76">
        <f t="shared" si="409"/>
        <v>0</v>
      </c>
      <c r="M134" s="77">
        <f t="shared" si="409"/>
        <v>0</v>
      </c>
      <c r="N134" s="332">
        <f t="shared" si="409"/>
        <v>0</v>
      </c>
      <c r="O134" s="76">
        <f t="shared" si="409"/>
        <v>0</v>
      </c>
      <c r="P134" s="717">
        <f t="shared" si="409"/>
        <v>0</v>
      </c>
      <c r="Q134" s="77">
        <f t="shared" si="409"/>
        <v>0</v>
      </c>
      <c r="R134" s="332">
        <f t="shared" si="409"/>
        <v>0</v>
      </c>
      <c r="S134" s="76">
        <f t="shared" si="409"/>
        <v>0</v>
      </c>
      <c r="T134" s="77">
        <f t="shared" si="409"/>
        <v>0</v>
      </c>
      <c r="U134" s="332">
        <f t="shared" si="409"/>
        <v>0</v>
      </c>
      <c r="V134" s="76">
        <f t="shared" si="409"/>
        <v>0</v>
      </c>
      <c r="W134" s="76">
        <f t="shared" si="409"/>
        <v>0</v>
      </c>
      <c r="X134" s="76">
        <f t="shared" si="409"/>
        <v>0</v>
      </c>
      <c r="Y134" s="77">
        <f t="shared" si="409"/>
        <v>0</v>
      </c>
      <c r="Z134" s="332">
        <f t="shared" si="409"/>
        <v>0</v>
      </c>
      <c r="AA134" s="76">
        <f t="shared" si="409"/>
        <v>0</v>
      </c>
      <c r="AB134" s="77">
        <f t="shared" si="409"/>
        <v>0</v>
      </c>
      <c r="AC134" s="332">
        <f t="shared" si="409"/>
        <v>0</v>
      </c>
      <c r="AD134" s="76">
        <f t="shared" si="409"/>
        <v>0</v>
      </c>
      <c r="AE134" s="78">
        <f t="shared" si="409"/>
        <v>0</v>
      </c>
      <c r="AF134" s="1700"/>
      <c r="AG134" s="8"/>
      <c r="AH134" s="667"/>
      <c r="AI134" s="667"/>
      <c r="AQ134" s="56"/>
      <c r="AR134" s="56"/>
    </row>
    <row r="135" spans="2:44" ht="19.5" hidden="1" customHeight="1" thickTop="1">
      <c r="B135" s="79"/>
      <c r="C135" s="619"/>
      <c r="D135" s="101"/>
      <c r="E135" s="644" t="s">
        <v>203</v>
      </c>
      <c r="F135" s="71"/>
      <c r="G135" s="1297">
        <f t="shared" ref="G135:AE135" si="410">SUM(G50:G52)</f>
        <v>0</v>
      </c>
      <c r="H135" s="1297">
        <f t="shared" si="410"/>
        <v>0</v>
      </c>
      <c r="I135" s="1297">
        <f t="shared" si="410"/>
        <v>0</v>
      </c>
      <c r="J135" s="1298">
        <f t="shared" si="410"/>
        <v>0</v>
      </c>
      <c r="K135" s="1132">
        <f t="shared" si="410"/>
        <v>0</v>
      </c>
      <c r="L135" s="76">
        <f t="shared" si="410"/>
        <v>0</v>
      </c>
      <c r="M135" s="77">
        <f t="shared" si="410"/>
        <v>0</v>
      </c>
      <c r="N135" s="1132">
        <f t="shared" si="410"/>
        <v>0</v>
      </c>
      <c r="O135" s="76">
        <f t="shared" si="410"/>
        <v>0</v>
      </c>
      <c r="P135" s="1237">
        <f t="shared" si="410"/>
        <v>0</v>
      </c>
      <c r="Q135" s="77">
        <f t="shared" si="410"/>
        <v>0</v>
      </c>
      <c r="R135" s="1132">
        <f t="shared" si="410"/>
        <v>0</v>
      </c>
      <c r="S135" s="76">
        <f t="shared" si="410"/>
        <v>0</v>
      </c>
      <c r="T135" s="77">
        <f t="shared" si="410"/>
        <v>0</v>
      </c>
      <c r="U135" s="1132">
        <f t="shared" si="410"/>
        <v>0</v>
      </c>
      <c r="V135" s="76">
        <f t="shared" si="410"/>
        <v>0</v>
      </c>
      <c r="W135" s="76">
        <f t="shared" si="410"/>
        <v>0</v>
      </c>
      <c r="X135" s="76">
        <f t="shared" si="410"/>
        <v>0</v>
      </c>
      <c r="Y135" s="77">
        <f t="shared" si="410"/>
        <v>0</v>
      </c>
      <c r="Z135" s="1132">
        <f t="shared" si="410"/>
        <v>0</v>
      </c>
      <c r="AA135" s="76">
        <f t="shared" si="410"/>
        <v>0</v>
      </c>
      <c r="AB135" s="77">
        <f t="shared" si="410"/>
        <v>0</v>
      </c>
      <c r="AC135" s="1132">
        <f t="shared" si="410"/>
        <v>0</v>
      </c>
      <c r="AD135" s="76">
        <f t="shared" si="410"/>
        <v>0</v>
      </c>
      <c r="AE135" s="78">
        <f t="shared" si="410"/>
        <v>0</v>
      </c>
      <c r="AF135" s="1700"/>
      <c r="AG135" s="8"/>
      <c r="AH135" s="667"/>
      <c r="AI135" s="667"/>
      <c r="AQ135" s="56"/>
      <c r="AR135" s="56"/>
    </row>
    <row r="136" spans="2:44" ht="19.5" hidden="1" customHeight="1" thickTop="1">
      <c r="B136" s="79"/>
      <c r="C136" s="619"/>
      <c r="D136" s="101"/>
      <c r="E136" s="644" t="s">
        <v>204</v>
      </c>
      <c r="F136" s="71"/>
      <c r="G136" s="1297">
        <f t="shared" ref="G136:AE136" si="411">SUM(G53:G55)</f>
        <v>0</v>
      </c>
      <c r="H136" s="1297">
        <f t="shared" si="411"/>
        <v>0</v>
      </c>
      <c r="I136" s="1297">
        <f t="shared" si="411"/>
        <v>0</v>
      </c>
      <c r="J136" s="1298">
        <f t="shared" si="411"/>
        <v>0</v>
      </c>
      <c r="K136" s="1132">
        <f t="shared" si="411"/>
        <v>0</v>
      </c>
      <c r="L136" s="76">
        <f t="shared" si="411"/>
        <v>0</v>
      </c>
      <c r="M136" s="77">
        <f t="shared" si="411"/>
        <v>0</v>
      </c>
      <c r="N136" s="1132">
        <f t="shared" si="411"/>
        <v>0</v>
      </c>
      <c r="O136" s="76">
        <f t="shared" si="411"/>
        <v>0</v>
      </c>
      <c r="P136" s="1237">
        <f t="shared" si="411"/>
        <v>0</v>
      </c>
      <c r="Q136" s="77">
        <f t="shared" si="411"/>
        <v>0</v>
      </c>
      <c r="R136" s="1132">
        <f t="shared" si="411"/>
        <v>0</v>
      </c>
      <c r="S136" s="76">
        <f t="shared" si="411"/>
        <v>0</v>
      </c>
      <c r="T136" s="77">
        <f t="shared" si="411"/>
        <v>0</v>
      </c>
      <c r="U136" s="1132">
        <f t="shared" si="411"/>
        <v>0</v>
      </c>
      <c r="V136" s="76">
        <f t="shared" si="411"/>
        <v>0</v>
      </c>
      <c r="W136" s="76">
        <f t="shared" si="411"/>
        <v>0</v>
      </c>
      <c r="X136" s="76">
        <f t="shared" si="411"/>
        <v>0</v>
      </c>
      <c r="Y136" s="77">
        <f t="shared" si="411"/>
        <v>0</v>
      </c>
      <c r="Z136" s="1132">
        <f t="shared" si="411"/>
        <v>0</v>
      </c>
      <c r="AA136" s="76">
        <f t="shared" si="411"/>
        <v>0</v>
      </c>
      <c r="AB136" s="77">
        <f t="shared" si="411"/>
        <v>0</v>
      </c>
      <c r="AC136" s="1132">
        <f t="shared" si="411"/>
        <v>0</v>
      </c>
      <c r="AD136" s="76">
        <f t="shared" si="411"/>
        <v>0</v>
      </c>
      <c r="AE136" s="78">
        <f t="shared" si="411"/>
        <v>0</v>
      </c>
      <c r="AF136" s="1700"/>
      <c r="AG136" s="8"/>
      <c r="AH136" s="667"/>
      <c r="AI136" s="667"/>
      <c r="AQ136" s="56"/>
      <c r="AR136" s="56"/>
    </row>
    <row r="137" spans="2:44" ht="19.5" hidden="1" customHeight="1" thickTop="1">
      <c r="B137" s="79"/>
      <c r="C137" s="619"/>
      <c r="D137" s="101"/>
      <c r="E137" s="644" t="s">
        <v>317</v>
      </c>
      <c r="F137" s="71"/>
      <c r="G137" s="1297">
        <f t="shared" ref="G137:AE137" si="412">SUM(G56:G61)</f>
        <v>0</v>
      </c>
      <c r="H137" s="1297">
        <f t="shared" si="412"/>
        <v>0</v>
      </c>
      <c r="I137" s="1297">
        <f t="shared" si="412"/>
        <v>0</v>
      </c>
      <c r="J137" s="1298">
        <f t="shared" si="412"/>
        <v>0</v>
      </c>
      <c r="K137" s="332">
        <f t="shared" si="412"/>
        <v>0</v>
      </c>
      <c r="L137" s="76">
        <f t="shared" si="412"/>
        <v>0</v>
      </c>
      <c r="M137" s="77">
        <f t="shared" si="412"/>
        <v>0</v>
      </c>
      <c r="N137" s="332">
        <f t="shared" si="412"/>
        <v>0</v>
      </c>
      <c r="O137" s="76">
        <f t="shared" si="412"/>
        <v>0</v>
      </c>
      <c r="P137" s="717">
        <f t="shared" si="412"/>
        <v>0</v>
      </c>
      <c r="Q137" s="77">
        <f t="shared" si="412"/>
        <v>0</v>
      </c>
      <c r="R137" s="332">
        <f t="shared" si="412"/>
        <v>0</v>
      </c>
      <c r="S137" s="76">
        <f t="shared" si="412"/>
        <v>0</v>
      </c>
      <c r="T137" s="77">
        <f t="shared" si="412"/>
        <v>0</v>
      </c>
      <c r="U137" s="332">
        <f t="shared" si="412"/>
        <v>0</v>
      </c>
      <c r="V137" s="76">
        <f t="shared" si="412"/>
        <v>0</v>
      </c>
      <c r="W137" s="76">
        <f t="shared" si="412"/>
        <v>0</v>
      </c>
      <c r="X137" s="76">
        <f t="shared" si="412"/>
        <v>0</v>
      </c>
      <c r="Y137" s="77">
        <f t="shared" si="412"/>
        <v>0</v>
      </c>
      <c r="Z137" s="332">
        <f t="shared" si="412"/>
        <v>0</v>
      </c>
      <c r="AA137" s="76">
        <f t="shared" si="412"/>
        <v>0</v>
      </c>
      <c r="AB137" s="77">
        <f t="shared" si="412"/>
        <v>0</v>
      </c>
      <c r="AC137" s="332">
        <f t="shared" si="412"/>
        <v>0</v>
      </c>
      <c r="AD137" s="76">
        <f t="shared" si="412"/>
        <v>0</v>
      </c>
      <c r="AE137" s="78">
        <f t="shared" si="412"/>
        <v>0</v>
      </c>
      <c r="AF137" s="1700"/>
      <c r="AG137" s="8"/>
      <c r="AH137" s="667"/>
      <c r="AI137" s="667"/>
      <c r="AQ137" s="56"/>
      <c r="AR137" s="56"/>
    </row>
    <row r="138" spans="2:44" ht="19.5" hidden="1" customHeight="1" thickTop="1">
      <c r="B138" s="79"/>
      <c r="C138" s="619"/>
      <c r="D138" s="101"/>
      <c r="E138" s="644" t="s">
        <v>258</v>
      </c>
      <c r="F138" s="71"/>
      <c r="G138" s="1297">
        <f t="shared" ref="G138:AE138" si="413">SUM(G62:G64)</f>
        <v>0</v>
      </c>
      <c r="H138" s="1297">
        <f t="shared" si="413"/>
        <v>0</v>
      </c>
      <c r="I138" s="1297">
        <f t="shared" si="413"/>
        <v>0</v>
      </c>
      <c r="J138" s="1298">
        <f t="shared" si="413"/>
        <v>0</v>
      </c>
      <c r="K138" s="1017">
        <f t="shared" si="413"/>
        <v>0</v>
      </c>
      <c r="L138" s="1018">
        <f t="shared" si="413"/>
        <v>0</v>
      </c>
      <c r="M138" s="1082">
        <f t="shared" si="413"/>
        <v>0</v>
      </c>
      <c r="N138" s="1017">
        <f t="shared" si="413"/>
        <v>0</v>
      </c>
      <c r="O138" s="1018">
        <f t="shared" si="413"/>
        <v>0</v>
      </c>
      <c r="P138" s="1019">
        <f t="shared" si="413"/>
        <v>0</v>
      </c>
      <c r="Q138" s="1082">
        <f t="shared" si="413"/>
        <v>0</v>
      </c>
      <c r="R138" s="1017">
        <f t="shared" si="413"/>
        <v>0</v>
      </c>
      <c r="S138" s="1018">
        <f t="shared" si="413"/>
        <v>0</v>
      </c>
      <c r="T138" s="1082">
        <f t="shared" si="413"/>
        <v>0</v>
      </c>
      <c r="U138" s="1017">
        <f t="shared" si="413"/>
        <v>0</v>
      </c>
      <c r="V138" s="1018">
        <f t="shared" si="413"/>
        <v>0</v>
      </c>
      <c r="W138" s="1018">
        <f t="shared" si="413"/>
        <v>0</v>
      </c>
      <c r="X138" s="1018">
        <f t="shared" si="413"/>
        <v>0</v>
      </c>
      <c r="Y138" s="1082">
        <f t="shared" si="413"/>
        <v>0</v>
      </c>
      <c r="Z138" s="1017">
        <f t="shared" si="413"/>
        <v>0</v>
      </c>
      <c r="AA138" s="1018">
        <f t="shared" si="413"/>
        <v>0</v>
      </c>
      <c r="AB138" s="1082">
        <f t="shared" si="413"/>
        <v>0</v>
      </c>
      <c r="AC138" s="1017">
        <f t="shared" si="413"/>
        <v>0</v>
      </c>
      <c r="AD138" s="1018">
        <f t="shared" si="413"/>
        <v>0</v>
      </c>
      <c r="AE138" s="78">
        <f t="shared" si="413"/>
        <v>0</v>
      </c>
      <c r="AF138" s="1700"/>
      <c r="AG138" s="8"/>
      <c r="AH138" s="667"/>
      <c r="AI138" s="667"/>
      <c r="AQ138" s="56"/>
      <c r="AR138" s="56"/>
    </row>
    <row r="139" spans="2:44" ht="19.399999999999999" hidden="1" customHeight="1" thickTop="1" thickBot="1">
      <c r="B139" s="999"/>
      <c r="C139" s="1000"/>
      <c r="D139" s="1001"/>
      <c r="E139" s="1001" t="s">
        <v>202</v>
      </c>
      <c r="F139" s="1002"/>
      <c r="G139" s="1299">
        <f>SUM(G133:G138)</f>
        <v>0</v>
      </c>
      <c r="H139" s="1299">
        <f t="shared" ref="H139:AE139" si="414">SUM(H133:H138)</f>
        <v>0</v>
      </c>
      <c r="I139" s="1299">
        <f t="shared" si="414"/>
        <v>0</v>
      </c>
      <c r="J139" s="1300">
        <f t="shared" si="414"/>
        <v>0</v>
      </c>
      <c r="K139" s="490">
        <f t="shared" si="414"/>
        <v>0</v>
      </c>
      <c r="L139" s="131">
        <f t="shared" si="414"/>
        <v>0</v>
      </c>
      <c r="M139" s="143">
        <f t="shared" si="414"/>
        <v>0</v>
      </c>
      <c r="N139" s="490">
        <f t="shared" si="414"/>
        <v>0</v>
      </c>
      <c r="O139" s="144">
        <f t="shared" si="414"/>
        <v>0</v>
      </c>
      <c r="P139" s="720">
        <f t="shared" si="414"/>
        <v>0</v>
      </c>
      <c r="Q139" s="143">
        <f t="shared" si="414"/>
        <v>0</v>
      </c>
      <c r="R139" s="490">
        <f t="shared" si="414"/>
        <v>0</v>
      </c>
      <c r="S139" s="144">
        <f t="shared" si="414"/>
        <v>0</v>
      </c>
      <c r="T139" s="143">
        <f t="shared" si="414"/>
        <v>0</v>
      </c>
      <c r="U139" s="142">
        <f t="shared" si="414"/>
        <v>0</v>
      </c>
      <c r="V139" s="144">
        <f t="shared" si="414"/>
        <v>0</v>
      </c>
      <c r="W139" s="144">
        <f t="shared" si="414"/>
        <v>0</v>
      </c>
      <c r="X139" s="144">
        <f t="shared" si="414"/>
        <v>0</v>
      </c>
      <c r="Y139" s="143">
        <f t="shared" si="414"/>
        <v>0</v>
      </c>
      <c r="Z139" s="142">
        <f t="shared" si="414"/>
        <v>0</v>
      </c>
      <c r="AA139" s="144">
        <f t="shared" si="414"/>
        <v>0</v>
      </c>
      <c r="AB139" s="143">
        <f t="shared" si="414"/>
        <v>0</v>
      </c>
      <c r="AC139" s="142">
        <f t="shared" si="414"/>
        <v>0</v>
      </c>
      <c r="AD139" s="144">
        <f t="shared" si="414"/>
        <v>0</v>
      </c>
      <c r="AE139" s="145">
        <f t="shared" si="414"/>
        <v>0</v>
      </c>
      <c r="AF139" s="1700"/>
      <c r="AG139" s="8"/>
      <c r="AQ139" s="56"/>
      <c r="AR139" s="56"/>
    </row>
    <row r="140" spans="2:44" ht="19.5" hidden="1" customHeight="1" thickTop="1">
      <c r="B140" s="133" t="s">
        <v>339</v>
      </c>
      <c r="C140" s="619"/>
      <c r="D140" s="101"/>
      <c r="E140" s="1652" t="s">
        <v>316</v>
      </c>
      <c r="F140" s="71"/>
      <c r="G140" s="72">
        <f t="shared" ref="G140:AE140" si="415">G66</f>
        <v>0</v>
      </c>
      <c r="H140" s="73">
        <f t="shared" si="415"/>
        <v>0</v>
      </c>
      <c r="I140" s="73">
        <f t="shared" si="415"/>
        <v>0</v>
      </c>
      <c r="J140" s="74">
        <f t="shared" si="415"/>
        <v>0</v>
      </c>
      <c r="K140" s="75">
        <f t="shared" si="415"/>
        <v>0</v>
      </c>
      <c r="L140" s="44">
        <f t="shared" si="415"/>
        <v>0</v>
      </c>
      <c r="M140" s="77">
        <f t="shared" si="415"/>
        <v>0</v>
      </c>
      <c r="N140" s="75">
        <f t="shared" si="415"/>
        <v>0</v>
      </c>
      <c r="O140" s="76">
        <f t="shared" si="415"/>
        <v>0</v>
      </c>
      <c r="P140" s="717">
        <f t="shared" si="415"/>
        <v>0</v>
      </c>
      <c r="Q140" s="77">
        <f t="shared" si="415"/>
        <v>0</v>
      </c>
      <c r="R140" s="332">
        <f t="shared" si="415"/>
        <v>0</v>
      </c>
      <c r="S140" s="76">
        <f t="shared" si="415"/>
        <v>0</v>
      </c>
      <c r="T140" s="77">
        <f t="shared" si="415"/>
        <v>0</v>
      </c>
      <c r="U140" s="75">
        <f t="shared" si="415"/>
        <v>0</v>
      </c>
      <c r="V140" s="76">
        <f t="shared" si="415"/>
        <v>0</v>
      </c>
      <c r="W140" s="76">
        <f t="shared" si="415"/>
        <v>0</v>
      </c>
      <c r="X140" s="76">
        <f t="shared" si="415"/>
        <v>0</v>
      </c>
      <c r="Y140" s="77">
        <f t="shared" si="415"/>
        <v>0</v>
      </c>
      <c r="Z140" s="75">
        <f t="shared" si="415"/>
        <v>0</v>
      </c>
      <c r="AA140" s="76">
        <f t="shared" si="415"/>
        <v>0</v>
      </c>
      <c r="AB140" s="77">
        <f t="shared" si="415"/>
        <v>0</v>
      </c>
      <c r="AC140" s="75">
        <f t="shared" si="415"/>
        <v>0</v>
      </c>
      <c r="AD140" s="76">
        <f t="shared" si="415"/>
        <v>0</v>
      </c>
      <c r="AE140" s="78">
        <f t="shared" si="415"/>
        <v>0</v>
      </c>
      <c r="AF140" s="1700"/>
      <c r="AG140" s="8"/>
      <c r="AQ140" s="56"/>
      <c r="AR140" s="56"/>
    </row>
    <row r="141" spans="2:44" ht="19.5" customHeight="1" thickTop="1">
      <c r="B141" s="79" t="s">
        <v>14</v>
      </c>
      <c r="C141" s="619"/>
      <c r="D141" s="101"/>
      <c r="E141" s="644" t="s">
        <v>259</v>
      </c>
      <c r="F141" s="71"/>
      <c r="G141" s="160">
        <f t="shared" ref="G141:AE141" si="416">G67</f>
        <v>0</v>
      </c>
      <c r="H141" s="161">
        <f t="shared" si="416"/>
        <v>500</v>
      </c>
      <c r="I141" s="161">
        <f t="shared" si="416"/>
        <v>19700</v>
      </c>
      <c r="J141" s="162">
        <f t="shared" si="416"/>
        <v>625</v>
      </c>
      <c r="K141" s="163">
        <f t="shared" si="416"/>
        <v>20825</v>
      </c>
      <c r="L141" s="132">
        <f t="shared" si="416"/>
        <v>20825</v>
      </c>
      <c r="M141" s="164">
        <f t="shared" si="416"/>
        <v>0</v>
      </c>
      <c r="N141" s="163">
        <f t="shared" si="416"/>
        <v>500</v>
      </c>
      <c r="O141" s="165">
        <f t="shared" si="416"/>
        <v>24500</v>
      </c>
      <c r="P141" s="718">
        <f t="shared" si="416"/>
        <v>25</v>
      </c>
      <c r="Q141" s="164">
        <f t="shared" si="416"/>
        <v>500</v>
      </c>
      <c r="R141" s="368">
        <f t="shared" si="416"/>
        <v>25525</v>
      </c>
      <c r="S141" s="165">
        <f t="shared" si="416"/>
        <v>25525</v>
      </c>
      <c r="T141" s="164">
        <f t="shared" si="416"/>
        <v>0</v>
      </c>
      <c r="U141" s="163">
        <f t="shared" si="416"/>
        <v>1700</v>
      </c>
      <c r="V141" s="165">
        <f t="shared" si="416"/>
        <v>38900</v>
      </c>
      <c r="W141" s="165">
        <f t="shared" si="416"/>
        <v>0</v>
      </c>
      <c r="X141" s="165">
        <f t="shared" si="416"/>
        <v>1000</v>
      </c>
      <c r="Y141" s="164">
        <f t="shared" si="416"/>
        <v>500</v>
      </c>
      <c r="Z141" s="163">
        <f t="shared" si="416"/>
        <v>42100</v>
      </c>
      <c r="AA141" s="165">
        <f t="shared" si="416"/>
        <v>42100</v>
      </c>
      <c r="AB141" s="164">
        <f t="shared" si="416"/>
        <v>0</v>
      </c>
      <c r="AC141" s="163">
        <f t="shared" si="416"/>
        <v>88450</v>
      </c>
      <c r="AD141" s="165">
        <f t="shared" si="416"/>
        <v>88450</v>
      </c>
      <c r="AE141" s="166">
        <f t="shared" si="416"/>
        <v>0</v>
      </c>
      <c r="AF141" s="8"/>
      <c r="AG141" s="8"/>
      <c r="AQ141" s="56"/>
      <c r="AR141" s="56"/>
    </row>
    <row r="142" spans="2:44" ht="19.5" customHeight="1">
      <c r="B142" s="79"/>
      <c r="C142" s="619"/>
      <c r="D142" s="101"/>
      <c r="E142" s="644" t="s">
        <v>354</v>
      </c>
      <c r="F142" s="71"/>
      <c r="G142" s="1517">
        <f t="shared" ref="G142:AE142" si="417">G68</f>
        <v>0</v>
      </c>
      <c r="H142" s="1518">
        <f t="shared" si="417"/>
        <v>150</v>
      </c>
      <c r="I142" s="1518">
        <f t="shared" si="417"/>
        <v>325</v>
      </c>
      <c r="J142" s="1519">
        <f t="shared" si="417"/>
        <v>25</v>
      </c>
      <c r="K142" s="1520">
        <f t="shared" si="417"/>
        <v>500</v>
      </c>
      <c r="L142" s="1521">
        <f t="shared" si="417"/>
        <v>500</v>
      </c>
      <c r="M142" s="1522">
        <f t="shared" si="417"/>
        <v>0</v>
      </c>
      <c r="N142" s="1520">
        <f t="shared" si="417"/>
        <v>225</v>
      </c>
      <c r="O142" s="1523">
        <f t="shared" si="417"/>
        <v>125</v>
      </c>
      <c r="P142" s="1524">
        <f t="shared" si="417"/>
        <v>25</v>
      </c>
      <c r="Q142" s="1522">
        <f t="shared" si="417"/>
        <v>175</v>
      </c>
      <c r="R142" s="1525">
        <f t="shared" si="417"/>
        <v>550</v>
      </c>
      <c r="S142" s="1523">
        <f t="shared" si="417"/>
        <v>550</v>
      </c>
      <c r="T142" s="1522">
        <f t="shared" si="417"/>
        <v>0</v>
      </c>
      <c r="U142" s="1520">
        <f t="shared" si="417"/>
        <v>250</v>
      </c>
      <c r="V142" s="1523">
        <f t="shared" si="417"/>
        <v>50</v>
      </c>
      <c r="W142" s="1523">
        <f t="shared" si="417"/>
        <v>150</v>
      </c>
      <c r="X142" s="1523">
        <f t="shared" si="417"/>
        <v>50</v>
      </c>
      <c r="Y142" s="1522">
        <f t="shared" si="417"/>
        <v>50</v>
      </c>
      <c r="Z142" s="1520">
        <f t="shared" si="417"/>
        <v>550</v>
      </c>
      <c r="AA142" s="1523">
        <f t="shared" si="417"/>
        <v>550</v>
      </c>
      <c r="AB142" s="1522">
        <f t="shared" si="417"/>
        <v>0</v>
      </c>
      <c r="AC142" s="1520">
        <f t="shared" si="417"/>
        <v>1600</v>
      </c>
      <c r="AD142" s="1523">
        <f t="shared" si="417"/>
        <v>1600</v>
      </c>
      <c r="AE142" s="1526">
        <f t="shared" si="417"/>
        <v>0</v>
      </c>
      <c r="AF142" s="8"/>
      <c r="AG142" s="8"/>
      <c r="AQ142" s="56"/>
      <c r="AR142" s="56"/>
    </row>
    <row r="143" spans="2:44" ht="19.5" customHeight="1">
      <c r="B143" s="79"/>
      <c r="C143" s="619"/>
      <c r="D143" s="101"/>
      <c r="E143" s="644" t="s">
        <v>204</v>
      </c>
      <c r="F143" s="71"/>
      <c r="G143" s="1517">
        <f t="shared" ref="G143:AE143" si="418">G69</f>
        <v>0</v>
      </c>
      <c r="H143" s="1518">
        <f t="shared" si="418"/>
        <v>9175</v>
      </c>
      <c r="I143" s="1518">
        <f t="shared" si="418"/>
        <v>9875</v>
      </c>
      <c r="J143" s="1519">
        <f t="shared" si="418"/>
        <v>4775</v>
      </c>
      <c r="K143" s="1520">
        <f t="shared" si="418"/>
        <v>23825</v>
      </c>
      <c r="L143" s="1521">
        <f t="shared" si="418"/>
        <v>23825</v>
      </c>
      <c r="M143" s="1522">
        <f t="shared" si="418"/>
        <v>0</v>
      </c>
      <c r="N143" s="1520">
        <f t="shared" si="418"/>
        <v>8425</v>
      </c>
      <c r="O143" s="1523">
        <f t="shared" si="418"/>
        <v>11775</v>
      </c>
      <c r="P143" s="1524">
        <f t="shared" si="418"/>
        <v>5375</v>
      </c>
      <c r="Q143" s="1522">
        <f t="shared" si="418"/>
        <v>16025</v>
      </c>
      <c r="R143" s="1525">
        <f t="shared" si="418"/>
        <v>41600</v>
      </c>
      <c r="S143" s="1523">
        <f t="shared" si="418"/>
        <v>41600</v>
      </c>
      <c r="T143" s="1522">
        <f t="shared" si="418"/>
        <v>0</v>
      </c>
      <c r="U143" s="1520">
        <f t="shared" si="418"/>
        <v>8225</v>
      </c>
      <c r="V143" s="1523">
        <f t="shared" si="418"/>
        <v>13100</v>
      </c>
      <c r="W143" s="1523">
        <f t="shared" si="418"/>
        <v>18350</v>
      </c>
      <c r="X143" s="1523">
        <f t="shared" si="418"/>
        <v>5825</v>
      </c>
      <c r="Y143" s="1522">
        <f t="shared" si="418"/>
        <v>3175</v>
      </c>
      <c r="Z143" s="1520">
        <f t="shared" si="418"/>
        <v>48675</v>
      </c>
      <c r="AA143" s="1523">
        <f t="shared" si="418"/>
        <v>48675</v>
      </c>
      <c r="AB143" s="1522">
        <f t="shared" si="418"/>
        <v>0</v>
      </c>
      <c r="AC143" s="1520">
        <f t="shared" si="418"/>
        <v>114100</v>
      </c>
      <c r="AD143" s="1523">
        <f t="shared" si="418"/>
        <v>114100</v>
      </c>
      <c r="AE143" s="1526">
        <f t="shared" si="418"/>
        <v>0</v>
      </c>
      <c r="AF143" s="8"/>
      <c r="AG143" s="8"/>
    </row>
    <row r="144" spans="2:44" ht="19.5" customHeight="1">
      <c r="B144" s="79"/>
      <c r="C144" s="619"/>
      <c r="D144" s="101"/>
      <c r="E144" s="644" t="s">
        <v>221</v>
      </c>
      <c r="F144" s="71"/>
      <c r="G144" s="1517">
        <f t="shared" ref="G144:AE144" si="419">G70</f>
        <v>0</v>
      </c>
      <c r="H144" s="1518">
        <f t="shared" si="419"/>
        <v>0</v>
      </c>
      <c r="I144" s="1518">
        <f t="shared" si="419"/>
        <v>4380</v>
      </c>
      <c r="J144" s="1519">
        <f t="shared" si="419"/>
        <v>1580</v>
      </c>
      <c r="K144" s="1520">
        <f t="shared" si="419"/>
        <v>5960</v>
      </c>
      <c r="L144" s="1521">
        <f t="shared" si="419"/>
        <v>5960</v>
      </c>
      <c r="M144" s="1522">
        <f t="shared" si="419"/>
        <v>0</v>
      </c>
      <c r="N144" s="1520">
        <f t="shared" si="419"/>
        <v>3680</v>
      </c>
      <c r="O144" s="1523">
        <f t="shared" si="419"/>
        <v>2580</v>
      </c>
      <c r="P144" s="1524">
        <f t="shared" si="419"/>
        <v>1720</v>
      </c>
      <c r="Q144" s="1522">
        <f t="shared" si="419"/>
        <v>4820</v>
      </c>
      <c r="R144" s="1525">
        <f t="shared" si="419"/>
        <v>12800</v>
      </c>
      <c r="S144" s="1523">
        <f t="shared" si="419"/>
        <v>12800</v>
      </c>
      <c r="T144" s="1522">
        <f t="shared" si="419"/>
        <v>0</v>
      </c>
      <c r="U144" s="1520">
        <f t="shared" si="419"/>
        <v>2680</v>
      </c>
      <c r="V144" s="1523">
        <f t="shared" si="419"/>
        <v>3060</v>
      </c>
      <c r="W144" s="1523">
        <f t="shared" si="419"/>
        <v>5440</v>
      </c>
      <c r="X144" s="1523">
        <f t="shared" si="419"/>
        <v>1160</v>
      </c>
      <c r="Y144" s="1522">
        <f t="shared" si="419"/>
        <v>1560</v>
      </c>
      <c r="Z144" s="1520">
        <f t="shared" si="419"/>
        <v>13900</v>
      </c>
      <c r="AA144" s="1523">
        <f t="shared" si="419"/>
        <v>13900</v>
      </c>
      <c r="AB144" s="1522">
        <f t="shared" si="419"/>
        <v>0</v>
      </c>
      <c r="AC144" s="1520">
        <f t="shared" si="419"/>
        <v>32660</v>
      </c>
      <c r="AD144" s="1523">
        <f t="shared" si="419"/>
        <v>32660</v>
      </c>
      <c r="AE144" s="1526">
        <f t="shared" si="419"/>
        <v>0</v>
      </c>
      <c r="AF144" s="8"/>
      <c r="AG144" s="8"/>
    </row>
    <row r="145" spans="2:33" ht="19.5" customHeight="1">
      <c r="B145" s="79"/>
      <c r="C145" s="619"/>
      <c r="D145" s="101"/>
      <c r="E145" s="644" t="s">
        <v>258</v>
      </c>
      <c r="F145" s="71"/>
      <c r="G145" s="1517">
        <f t="shared" ref="G145:AE145" si="420">G71</f>
        <v>0</v>
      </c>
      <c r="H145" s="1518">
        <f t="shared" si="420"/>
        <v>0</v>
      </c>
      <c r="I145" s="1518">
        <f t="shared" si="420"/>
        <v>21860</v>
      </c>
      <c r="J145" s="1519">
        <f t="shared" si="420"/>
        <v>10040</v>
      </c>
      <c r="K145" s="1520">
        <f t="shared" si="420"/>
        <v>31900</v>
      </c>
      <c r="L145" s="1521">
        <f t="shared" si="420"/>
        <v>31900</v>
      </c>
      <c r="M145" s="1522">
        <f t="shared" si="420"/>
        <v>0</v>
      </c>
      <c r="N145" s="1520">
        <f t="shared" si="420"/>
        <v>9560</v>
      </c>
      <c r="O145" s="1523">
        <f t="shared" si="420"/>
        <v>8260</v>
      </c>
      <c r="P145" s="1524">
        <f t="shared" si="420"/>
        <v>10860</v>
      </c>
      <c r="Q145" s="1522">
        <f t="shared" si="420"/>
        <v>15600</v>
      </c>
      <c r="R145" s="1525">
        <f t="shared" si="420"/>
        <v>44280</v>
      </c>
      <c r="S145" s="1523">
        <f t="shared" si="420"/>
        <v>44280</v>
      </c>
      <c r="T145" s="1522">
        <f t="shared" si="420"/>
        <v>0</v>
      </c>
      <c r="U145" s="1520">
        <f t="shared" si="420"/>
        <v>8700</v>
      </c>
      <c r="V145" s="1523">
        <f t="shared" si="420"/>
        <v>9640</v>
      </c>
      <c r="W145" s="1523">
        <f t="shared" si="420"/>
        <v>19960</v>
      </c>
      <c r="X145" s="1523">
        <f t="shared" si="420"/>
        <v>8520</v>
      </c>
      <c r="Y145" s="1522">
        <f t="shared" si="420"/>
        <v>6940</v>
      </c>
      <c r="Z145" s="1520">
        <f t="shared" si="420"/>
        <v>53760</v>
      </c>
      <c r="AA145" s="1523">
        <f t="shared" si="420"/>
        <v>53760</v>
      </c>
      <c r="AB145" s="1522">
        <f t="shared" si="420"/>
        <v>0</v>
      </c>
      <c r="AC145" s="1520">
        <f t="shared" si="420"/>
        <v>129940</v>
      </c>
      <c r="AD145" s="1523">
        <f t="shared" si="420"/>
        <v>129940</v>
      </c>
      <c r="AE145" s="1526">
        <f t="shared" si="420"/>
        <v>0</v>
      </c>
      <c r="AF145" s="8"/>
      <c r="AG145" s="8"/>
    </row>
    <row r="146" spans="2:33" ht="19.5" customHeight="1" thickBot="1">
      <c r="B146" s="129"/>
      <c r="C146" s="622"/>
      <c r="D146" s="130"/>
      <c r="E146" s="130" t="s">
        <v>353</v>
      </c>
      <c r="F146" s="138"/>
      <c r="G146" s="1527">
        <f>SUM(G140:G145)</f>
        <v>0</v>
      </c>
      <c r="H146" s="1528">
        <f t="shared" ref="H146:AE146" si="421">SUM(H140:H145)</f>
        <v>9825</v>
      </c>
      <c r="I146" s="1528">
        <f t="shared" si="421"/>
        <v>56140</v>
      </c>
      <c r="J146" s="1529">
        <f t="shared" si="421"/>
        <v>17045</v>
      </c>
      <c r="K146" s="1530">
        <f t="shared" si="421"/>
        <v>83010</v>
      </c>
      <c r="L146" s="1531">
        <f t="shared" si="421"/>
        <v>83010</v>
      </c>
      <c r="M146" s="1532">
        <f t="shared" si="421"/>
        <v>0</v>
      </c>
      <c r="N146" s="1530">
        <f t="shared" si="421"/>
        <v>22390</v>
      </c>
      <c r="O146" s="1533">
        <f t="shared" si="421"/>
        <v>47240</v>
      </c>
      <c r="P146" s="1534">
        <f t="shared" si="421"/>
        <v>18005</v>
      </c>
      <c r="Q146" s="1532">
        <f t="shared" si="421"/>
        <v>37120</v>
      </c>
      <c r="R146" s="1535">
        <f t="shared" si="421"/>
        <v>124755</v>
      </c>
      <c r="S146" s="1533">
        <f t="shared" si="421"/>
        <v>124755</v>
      </c>
      <c r="T146" s="1532">
        <f t="shared" si="421"/>
        <v>0</v>
      </c>
      <c r="U146" s="1530">
        <f t="shared" si="421"/>
        <v>21555</v>
      </c>
      <c r="V146" s="1533">
        <f t="shared" si="421"/>
        <v>64750</v>
      </c>
      <c r="W146" s="1533">
        <f t="shared" si="421"/>
        <v>43900</v>
      </c>
      <c r="X146" s="1533">
        <f t="shared" si="421"/>
        <v>16555</v>
      </c>
      <c r="Y146" s="1532">
        <f t="shared" si="421"/>
        <v>12225</v>
      </c>
      <c r="Z146" s="1530">
        <f t="shared" si="421"/>
        <v>158985</v>
      </c>
      <c r="AA146" s="1533">
        <f t="shared" si="421"/>
        <v>158985</v>
      </c>
      <c r="AB146" s="1532">
        <f t="shared" si="421"/>
        <v>0</v>
      </c>
      <c r="AC146" s="1530">
        <f t="shared" si="421"/>
        <v>366750</v>
      </c>
      <c r="AD146" s="1533">
        <f t="shared" si="421"/>
        <v>366750</v>
      </c>
      <c r="AE146" s="1536">
        <f t="shared" si="421"/>
        <v>0</v>
      </c>
      <c r="AF146" s="8"/>
      <c r="AG146" s="8"/>
    </row>
    <row r="147" spans="2:33" ht="19.5" customHeight="1">
      <c r="B147" s="133" t="s">
        <v>341</v>
      </c>
      <c r="C147" s="618"/>
      <c r="D147" s="134"/>
      <c r="E147" s="643" t="s">
        <v>316</v>
      </c>
      <c r="F147" s="857"/>
      <c r="G147" s="646">
        <f t="shared" ref="G147:AE147" si="422">G74</f>
        <v>0</v>
      </c>
      <c r="H147" s="647">
        <f t="shared" si="422"/>
        <v>49525</v>
      </c>
      <c r="I147" s="647">
        <f t="shared" si="422"/>
        <v>38425</v>
      </c>
      <c r="J147" s="648">
        <f t="shared" si="422"/>
        <v>47700</v>
      </c>
      <c r="K147" s="649">
        <f t="shared" si="422"/>
        <v>135650</v>
      </c>
      <c r="L147" s="650">
        <f t="shared" si="422"/>
        <v>135650</v>
      </c>
      <c r="M147" s="651">
        <f t="shared" si="422"/>
        <v>0</v>
      </c>
      <c r="N147" s="649">
        <f t="shared" si="422"/>
        <v>46150</v>
      </c>
      <c r="O147" s="652">
        <f t="shared" si="422"/>
        <v>65450</v>
      </c>
      <c r="P147" s="721">
        <f t="shared" si="422"/>
        <v>45875</v>
      </c>
      <c r="Q147" s="651">
        <f t="shared" si="422"/>
        <v>58475</v>
      </c>
      <c r="R147" s="724">
        <f t="shared" si="422"/>
        <v>215950</v>
      </c>
      <c r="S147" s="652">
        <f t="shared" si="422"/>
        <v>215950</v>
      </c>
      <c r="T147" s="651">
        <f t="shared" si="422"/>
        <v>0</v>
      </c>
      <c r="U147" s="649">
        <f t="shared" si="422"/>
        <v>58725</v>
      </c>
      <c r="V147" s="652">
        <f t="shared" si="422"/>
        <v>20475</v>
      </c>
      <c r="W147" s="652">
        <f t="shared" si="422"/>
        <v>36250</v>
      </c>
      <c r="X147" s="652">
        <f t="shared" si="422"/>
        <v>3425</v>
      </c>
      <c r="Y147" s="651">
        <f t="shared" si="422"/>
        <v>75</v>
      </c>
      <c r="Z147" s="649">
        <f t="shared" si="422"/>
        <v>118950</v>
      </c>
      <c r="AA147" s="652">
        <f t="shared" si="422"/>
        <v>118950</v>
      </c>
      <c r="AB147" s="651">
        <f t="shared" si="422"/>
        <v>0</v>
      </c>
      <c r="AC147" s="649">
        <f t="shared" si="422"/>
        <v>470550</v>
      </c>
      <c r="AD147" s="652">
        <f t="shared" si="422"/>
        <v>470550</v>
      </c>
      <c r="AE147" s="653">
        <f t="shared" si="422"/>
        <v>0</v>
      </c>
      <c r="AF147" s="8"/>
      <c r="AG147" s="8"/>
    </row>
    <row r="148" spans="2:33" ht="19.5" customHeight="1">
      <c r="B148" s="79"/>
      <c r="C148" s="619"/>
      <c r="D148" s="101"/>
      <c r="E148" s="644" t="s">
        <v>259</v>
      </c>
      <c r="F148" s="640"/>
      <c r="G148" s="370">
        <f t="shared" ref="G148:AE148" si="423">G75</f>
        <v>0</v>
      </c>
      <c r="H148" s="970">
        <f t="shared" si="423"/>
        <v>16600</v>
      </c>
      <c r="I148" s="970">
        <f t="shared" si="423"/>
        <v>25850</v>
      </c>
      <c r="J148" s="971">
        <f t="shared" si="423"/>
        <v>11175</v>
      </c>
      <c r="K148" s="148">
        <f t="shared" si="423"/>
        <v>53625</v>
      </c>
      <c r="L148" s="972">
        <f t="shared" si="423"/>
        <v>53625</v>
      </c>
      <c r="M148" s="973">
        <f t="shared" si="423"/>
        <v>0</v>
      </c>
      <c r="N148" s="148">
        <f t="shared" si="423"/>
        <v>9625</v>
      </c>
      <c r="O148" s="974">
        <f t="shared" si="423"/>
        <v>27625</v>
      </c>
      <c r="P148" s="975">
        <f t="shared" si="423"/>
        <v>9275</v>
      </c>
      <c r="Q148" s="973">
        <f t="shared" si="423"/>
        <v>48200</v>
      </c>
      <c r="R148" s="546">
        <f t="shared" si="423"/>
        <v>94725</v>
      </c>
      <c r="S148" s="974">
        <f t="shared" si="423"/>
        <v>94725</v>
      </c>
      <c r="T148" s="973">
        <f t="shared" si="423"/>
        <v>0</v>
      </c>
      <c r="U148" s="148">
        <f t="shared" si="423"/>
        <v>11600</v>
      </c>
      <c r="V148" s="974">
        <f t="shared" si="423"/>
        <v>43850</v>
      </c>
      <c r="W148" s="974">
        <f t="shared" si="423"/>
        <v>46200</v>
      </c>
      <c r="X148" s="974">
        <f t="shared" si="423"/>
        <v>6300</v>
      </c>
      <c r="Y148" s="973">
        <f t="shared" si="423"/>
        <v>7150</v>
      </c>
      <c r="Z148" s="148">
        <f t="shared" si="423"/>
        <v>115100</v>
      </c>
      <c r="AA148" s="974">
        <f t="shared" si="423"/>
        <v>115100</v>
      </c>
      <c r="AB148" s="973">
        <f t="shared" si="423"/>
        <v>0</v>
      </c>
      <c r="AC148" s="148">
        <f t="shared" si="423"/>
        <v>263450</v>
      </c>
      <c r="AD148" s="974">
        <f t="shared" si="423"/>
        <v>263450</v>
      </c>
      <c r="AE148" s="976">
        <f t="shared" si="423"/>
        <v>0</v>
      </c>
      <c r="AF148" s="8"/>
      <c r="AG148" s="8"/>
    </row>
    <row r="149" spans="2:33" ht="19.5" customHeight="1" thickBot="1">
      <c r="B149" s="999"/>
      <c r="C149" s="1726"/>
      <c r="D149" s="1727"/>
      <c r="E149" s="1727" t="s">
        <v>352</v>
      </c>
      <c r="F149" s="1728"/>
      <c r="G149" s="1729">
        <f>SUM(G147:G148)</f>
        <v>0</v>
      </c>
      <c r="H149" s="1730">
        <f t="shared" ref="H149:AE149" si="424">SUM(H147:H148)</f>
        <v>66125</v>
      </c>
      <c r="I149" s="1730">
        <f t="shared" si="424"/>
        <v>64275</v>
      </c>
      <c r="J149" s="1731">
        <f t="shared" si="424"/>
        <v>58875</v>
      </c>
      <c r="K149" s="1732">
        <f t="shared" si="424"/>
        <v>189275</v>
      </c>
      <c r="L149" s="1733">
        <f t="shared" si="424"/>
        <v>189275</v>
      </c>
      <c r="M149" s="1734">
        <f t="shared" si="424"/>
        <v>0</v>
      </c>
      <c r="N149" s="1732">
        <f t="shared" si="424"/>
        <v>55775</v>
      </c>
      <c r="O149" s="1735">
        <f t="shared" si="424"/>
        <v>93075</v>
      </c>
      <c r="P149" s="1736">
        <f t="shared" si="424"/>
        <v>55150</v>
      </c>
      <c r="Q149" s="1734">
        <f t="shared" si="424"/>
        <v>106675</v>
      </c>
      <c r="R149" s="1737">
        <f t="shared" si="424"/>
        <v>310675</v>
      </c>
      <c r="S149" s="1735">
        <f t="shared" si="424"/>
        <v>310675</v>
      </c>
      <c r="T149" s="1734">
        <f t="shared" si="424"/>
        <v>0</v>
      </c>
      <c r="U149" s="1732">
        <f t="shared" si="424"/>
        <v>70325</v>
      </c>
      <c r="V149" s="1735">
        <f t="shared" si="424"/>
        <v>64325</v>
      </c>
      <c r="W149" s="1735">
        <f t="shared" si="424"/>
        <v>82450</v>
      </c>
      <c r="X149" s="1735">
        <f t="shared" si="424"/>
        <v>9725</v>
      </c>
      <c r="Y149" s="1734">
        <f t="shared" si="424"/>
        <v>7225</v>
      </c>
      <c r="Z149" s="1732">
        <f t="shared" si="424"/>
        <v>234050</v>
      </c>
      <c r="AA149" s="1735">
        <f t="shared" si="424"/>
        <v>234050</v>
      </c>
      <c r="AB149" s="1734">
        <f t="shared" si="424"/>
        <v>0</v>
      </c>
      <c r="AC149" s="1732">
        <f t="shared" si="424"/>
        <v>734000</v>
      </c>
      <c r="AD149" s="1735">
        <f t="shared" si="424"/>
        <v>734000</v>
      </c>
      <c r="AE149" s="1738">
        <f t="shared" si="424"/>
        <v>0</v>
      </c>
      <c r="AF149" s="8"/>
      <c r="AG149" s="8"/>
    </row>
    <row r="150" spans="2:33" ht="19.5" customHeight="1">
      <c r="B150" s="133" t="s">
        <v>403</v>
      </c>
      <c r="C150" s="618"/>
      <c r="D150" s="134"/>
      <c r="E150" s="643" t="s">
        <v>316</v>
      </c>
      <c r="F150" s="857"/>
      <c r="G150" s="646">
        <f t="shared" ref="G150:AE150" si="425">SUM(G78:G82)</f>
        <v>0</v>
      </c>
      <c r="H150" s="647">
        <f t="shared" si="425"/>
        <v>22100</v>
      </c>
      <c r="I150" s="647">
        <f t="shared" si="425"/>
        <v>59275</v>
      </c>
      <c r="J150" s="648">
        <f t="shared" si="425"/>
        <v>15125</v>
      </c>
      <c r="K150" s="649">
        <f t="shared" si="425"/>
        <v>96500</v>
      </c>
      <c r="L150" s="650">
        <f t="shared" si="425"/>
        <v>96500</v>
      </c>
      <c r="M150" s="651">
        <f t="shared" si="425"/>
        <v>0</v>
      </c>
      <c r="N150" s="649">
        <f t="shared" si="425"/>
        <v>12325</v>
      </c>
      <c r="O150" s="652">
        <f t="shared" si="425"/>
        <v>16950</v>
      </c>
      <c r="P150" s="721">
        <f t="shared" si="425"/>
        <v>10975</v>
      </c>
      <c r="Q150" s="651">
        <f t="shared" si="425"/>
        <v>13000</v>
      </c>
      <c r="R150" s="724">
        <f t="shared" si="425"/>
        <v>53250</v>
      </c>
      <c r="S150" s="652">
        <f t="shared" si="425"/>
        <v>53250</v>
      </c>
      <c r="T150" s="651">
        <f t="shared" si="425"/>
        <v>0</v>
      </c>
      <c r="U150" s="649">
        <f t="shared" si="425"/>
        <v>8200</v>
      </c>
      <c r="V150" s="652">
        <f t="shared" si="425"/>
        <v>18250</v>
      </c>
      <c r="W150" s="652">
        <f t="shared" si="425"/>
        <v>23200</v>
      </c>
      <c r="X150" s="652">
        <f t="shared" si="425"/>
        <v>6450</v>
      </c>
      <c r="Y150" s="651">
        <f t="shared" si="425"/>
        <v>500</v>
      </c>
      <c r="Z150" s="649">
        <f t="shared" si="425"/>
        <v>56600</v>
      </c>
      <c r="AA150" s="652">
        <f t="shared" si="425"/>
        <v>56600</v>
      </c>
      <c r="AB150" s="651">
        <f t="shared" si="425"/>
        <v>0</v>
      </c>
      <c r="AC150" s="649">
        <f t="shared" si="425"/>
        <v>206350</v>
      </c>
      <c r="AD150" s="652">
        <f t="shared" si="425"/>
        <v>206350</v>
      </c>
      <c r="AE150" s="653">
        <f t="shared" si="425"/>
        <v>0</v>
      </c>
      <c r="AF150" s="8"/>
      <c r="AG150" s="8"/>
    </row>
    <row r="151" spans="2:33" ht="19.5" customHeight="1">
      <c r="B151" s="79"/>
      <c r="C151" s="619"/>
      <c r="D151" s="101"/>
      <c r="E151" s="644" t="s">
        <v>259</v>
      </c>
      <c r="F151" s="640"/>
      <c r="G151" s="370">
        <f t="shared" ref="G151:AE151" si="426">SUM(G83:G87)</f>
        <v>0</v>
      </c>
      <c r="H151" s="970">
        <f t="shared" si="426"/>
        <v>51375</v>
      </c>
      <c r="I151" s="970">
        <f t="shared" si="426"/>
        <v>50400</v>
      </c>
      <c r="J151" s="971">
        <f t="shared" si="426"/>
        <v>20600</v>
      </c>
      <c r="K151" s="148">
        <f t="shared" si="426"/>
        <v>122375</v>
      </c>
      <c r="L151" s="972">
        <f t="shared" si="426"/>
        <v>122375</v>
      </c>
      <c r="M151" s="973">
        <f t="shared" si="426"/>
        <v>0</v>
      </c>
      <c r="N151" s="148">
        <f t="shared" si="426"/>
        <v>26375</v>
      </c>
      <c r="O151" s="974">
        <f t="shared" si="426"/>
        <v>89575</v>
      </c>
      <c r="P151" s="975">
        <f t="shared" si="426"/>
        <v>19450</v>
      </c>
      <c r="Q151" s="973">
        <f t="shared" si="426"/>
        <v>26250</v>
      </c>
      <c r="R151" s="546">
        <f t="shared" si="426"/>
        <v>161650</v>
      </c>
      <c r="S151" s="974">
        <f t="shared" si="426"/>
        <v>161650</v>
      </c>
      <c r="T151" s="973">
        <f t="shared" si="426"/>
        <v>0</v>
      </c>
      <c r="U151" s="148">
        <f t="shared" si="426"/>
        <v>25250</v>
      </c>
      <c r="V151" s="974">
        <f t="shared" si="426"/>
        <v>137325</v>
      </c>
      <c r="W151" s="974">
        <f t="shared" si="426"/>
        <v>32500</v>
      </c>
      <c r="X151" s="974">
        <f t="shared" si="426"/>
        <v>15575</v>
      </c>
      <c r="Y151" s="973">
        <f t="shared" si="426"/>
        <v>1325</v>
      </c>
      <c r="Z151" s="148">
        <f t="shared" si="426"/>
        <v>211975</v>
      </c>
      <c r="AA151" s="974">
        <f t="shared" si="426"/>
        <v>211975</v>
      </c>
      <c r="AB151" s="973">
        <f t="shared" si="426"/>
        <v>0</v>
      </c>
      <c r="AC151" s="148">
        <f t="shared" si="426"/>
        <v>496000</v>
      </c>
      <c r="AD151" s="974">
        <f t="shared" si="426"/>
        <v>496000</v>
      </c>
      <c r="AE151" s="976">
        <f t="shared" si="426"/>
        <v>0</v>
      </c>
      <c r="AF151" s="8"/>
      <c r="AG151" s="8"/>
    </row>
    <row r="152" spans="2:33" ht="19.5" customHeight="1">
      <c r="B152" s="79"/>
      <c r="C152" s="619"/>
      <c r="D152" s="101"/>
      <c r="E152" s="644" t="s">
        <v>203</v>
      </c>
      <c r="F152" s="640"/>
      <c r="G152" s="370">
        <f t="shared" ref="G152:AE152" si="427">SUM(G88:G92)</f>
        <v>0</v>
      </c>
      <c r="H152" s="970">
        <f t="shared" si="427"/>
        <v>3600</v>
      </c>
      <c r="I152" s="970">
        <f t="shared" si="427"/>
        <v>800</v>
      </c>
      <c r="J152" s="971">
        <f t="shared" si="427"/>
        <v>400</v>
      </c>
      <c r="K152" s="148">
        <f t="shared" si="427"/>
        <v>4800</v>
      </c>
      <c r="L152" s="972">
        <f t="shared" si="427"/>
        <v>4800</v>
      </c>
      <c r="M152" s="973">
        <f t="shared" si="427"/>
        <v>0</v>
      </c>
      <c r="N152" s="148">
        <f t="shared" si="427"/>
        <v>2825</v>
      </c>
      <c r="O152" s="974">
        <f t="shared" si="427"/>
        <v>1200</v>
      </c>
      <c r="P152" s="975">
        <f t="shared" si="427"/>
        <v>550</v>
      </c>
      <c r="Q152" s="973">
        <f t="shared" si="427"/>
        <v>1975</v>
      </c>
      <c r="R152" s="546">
        <f t="shared" si="427"/>
        <v>6550</v>
      </c>
      <c r="S152" s="974">
        <f t="shared" si="427"/>
        <v>6550</v>
      </c>
      <c r="T152" s="973">
        <f t="shared" si="427"/>
        <v>0</v>
      </c>
      <c r="U152" s="148">
        <f t="shared" si="427"/>
        <v>3475</v>
      </c>
      <c r="V152" s="974">
        <f t="shared" si="427"/>
        <v>775</v>
      </c>
      <c r="W152" s="974">
        <f t="shared" si="427"/>
        <v>2425</v>
      </c>
      <c r="X152" s="974">
        <f t="shared" si="427"/>
        <v>600</v>
      </c>
      <c r="Y152" s="973">
        <f t="shared" si="427"/>
        <v>325</v>
      </c>
      <c r="Z152" s="148">
        <f t="shared" si="427"/>
        <v>7600</v>
      </c>
      <c r="AA152" s="974">
        <f t="shared" si="427"/>
        <v>7600</v>
      </c>
      <c r="AB152" s="973">
        <f t="shared" si="427"/>
        <v>0</v>
      </c>
      <c r="AC152" s="148">
        <f t="shared" si="427"/>
        <v>18950</v>
      </c>
      <c r="AD152" s="974">
        <f t="shared" si="427"/>
        <v>18950</v>
      </c>
      <c r="AE152" s="976">
        <f t="shared" si="427"/>
        <v>0</v>
      </c>
      <c r="AF152" s="8"/>
      <c r="AG152" s="8"/>
    </row>
    <row r="153" spans="2:33" ht="19.5" customHeight="1">
      <c r="B153" s="79"/>
      <c r="C153" s="619"/>
      <c r="D153" s="101"/>
      <c r="E153" s="644" t="s">
        <v>204</v>
      </c>
      <c r="F153" s="640"/>
      <c r="G153" s="370">
        <f t="shared" ref="G153:AE153" si="428">SUM(G93:G99)</f>
        <v>0</v>
      </c>
      <c r="H153" s="970">
        <f t="shared" si="428"/>
        <v>112200</v>
      </c>
      <c r="I153" s="970">
        <f t="shared" si="428"/>
        <v>128225</v>
      </c>
      <c r="J153" s="971">
        <f t="shared" si="428"/>
        <v>107775</v>
      </c>
      <c r="K153" s="148">
        <f t="shared" si="428"/>
        <v>348200</v>
      </c>
      <c r="L153" s="972">
        <f t="shared" si="428"/>
        <v>348200</v>
      </c>
      <c r="M153" s="973">
        <f t="shared" si="428"/>
        <v>0</v>
      </c>
      <c r="N153" s="148">
        <f t="shared" si="428"/>
        <v>98075</v>
      </c>
      <c r="O153" s="974">
        <f t="shared" si="428"/>
        <v>131275</v>
      </c>
      <c r="P153" s="975">
        <f t="shared" si="428"/>
        <v>91425</v>
      </c>
      <c r="Q153" s="973">
        <f t="shared" si="428"/>
        <v>49525</v>
      </c>
      <c r="R153" s="546">
        <f t="shared" si="428"/>
        <v>370300</v>
      </c>
      <c r="S153" s="974">
        <f t="shared" si="428"/>
        <v>370300</v>
      </c>
      <c r="T153" s="973">
        <f t="shared" si="428"/>
        <v>0</v>
      </c>
      <c r="U153" s="148">
        <f t="shared" si="428"/>
        <v>93575</v>
      </c>
      <c r="V153" s="974">
        <f t="shared" si="428"/>
        <v>140600</v>
      </c>
      <c r="W153" s="974">
        <f t="shared" si="428"/>
        <v>99300</v>
      </c>
      <c r="X153" s="974">
        <f t="shared" si="428"/>
        <v>50775</v>
      </c>
      <c r="Y153" s="973">
        <f t="shared" si="428"/>
        <v>11400</v>
      </c>
      <c r="Z153" s="148">
        <f t="shared" si="428"/>
        <v>395650</v>
      </c>
      <c r="AA153" s="974">
        <f t="shared" si="428"/>
        <v>395650</v>
      </c>
      <c r="AB153" s="973">
        <f t="shared" si="428"/>
        <v>0</v>
      </c>
      <c r="AC153" s="148">
        <f t="shared" si="428"/>
        <v>1114150</v>
      </c>
      <c r="AD153" s="974">
        <f t="shared" si="428"/>
        <v>1114150</v>
      </c>
      <c r="AE153" s="976">
        <f t="shared" si="428"/>
        <v>0</v>
      </c>
      <c r="AF153" s="8"/>
      <c r="AG153" s="8"/>
    </row>
    <row r="154" spans="2:33" ht="19.5" customHeight="1">
      <c r="B154" s="79"/>
      <c r="C154" s="619"/>
      <c r="D154" s="101"/>
      <c r="E154" s="644" t="s">
        <v>317</v>
      </c>
      <c r="F154" s="640"/>
      <c r="G154" s="370">
        <f t="shared" ref="G154:AE154" si="429">SUM(G100:G106)</f>
        <v>0</v>
      </c>
      <c r="H154" s="970">
        <f t="shared" si="429"/>
        <v>0</v>
      </c>
      <c r="I154" s="970">
        <f t="shared" si="429"/>
        <v>82380</v>
      </c>
      <c r="J154" s="971">
        <f t="shared" si="429"/>
        <v>46120</v>
      </c>
      <c r="K154" s="148">
        <f t="shared" si="429"/>
        <v>128500</v>
      </c>
      <c r="L154" s="972">
        <f t="shared" si="429"/>
        <v>128500</v>
      </c>
      <c r="M154" s="973">
        <f t="shared" si="429"/>
        <v>0</v>
      </c>
      <c r="N154" s="148">
        <f t="shared" si="429"/>
        <v>34120</v>
      </c>
      <c r="O154" s="974">
        <f t="shared" si="429"/>
        <v>40980</v>
      </c>
      <c r="P154" s="975">
        <f t="shared" si="429"/>
        <v>39620</v>
      </c>
      <c r="Q154" s="973">
        <f t="shared" si="429"/>
        <v>23100</v>
      </c>
      <c r="R154" s="546">
        <f t="shared" si="429"/>
        <v>137820</v>
      </c>
      <c r="S154" s="974">
        <f t="shared" si="429"/>
        <v>137820</v>
      </c>
      <c r="T154" s="973">
        <f t="shared" si="429"/>
        <v>0</v>
      </c>
      <c r="U154" s="148">
        <f t="shared" si="429"/>
        <v>25660</v>
      </c>
      <c r="V154" s="974">
        <f t="shared" si="429"/>
        <v>42980</v>
      </c>
      <c r="W154" s="974">
        <f t="shared" si="429"/>
        <v>48180</v>
      </c>
      <c r="X154" s="974">
        <f t="shared" si="429"/>
        <v>17760</v>
      </c>
      <c r="Y154" s="973">
        <f t="shared" si="429"/>
        <v>1040</v>
      </c>
      <c r="Z154" s="148">
        <f t="shared" si="429"/>
        <v>135620</v>
      </c>
      <c r="AA154" s="974">
        <f t="shared" si="429"/>
        <v>135620</v>
      </c>
      <c r="AB154" s="973">
        <f t="shared" si="429"/>
        <v>0</v>
      </c>
      <c r="AC154" s="148">
        <f t="shared" si="429"/>
        <v>401940</v>
      </c>
      <c r="AD154" s="974">
        <f t="shared" si="429"/>
        <v>401940</v>
      </c>
      <c r="AE154" s="976">
        <f t="shared" si="429"/>
        <v>0</v>
      </c>
      <c r="AF154" s="8"/>
      <c r="AG154" s="8"/>
    </row>
    <row r="155" spans="2:33" ht="19.5" customHeight="1">
      <c r="B155" s="79"/>
      <c r="C155" s="619"/>
      <c r="D155" s="101"/>
      <c r="E155" s="644" t="s">
        <v>258</v>
      </c>
      <c r="F155" s="640"/>
      <c r="G155" s="370">
        <f t="shared" ref="G155:AE155" si="430">SUM(G107:G113)</f>
        <v>0</v>
      </c>
      <c r="H155" s="970">
        <f t="shared" si="430"/>
        <v>0</v>
      </c>
      <c r="I155" s="970">
        <f t="shared" si="430"/>
        <v>54180</v>
      </c>
      <c r="J155" s="971">
        <f t="shared" si="430"/>
        <v>27020</v>
      </c>
      <c r="K155" s="148">
        <f t="shared" si="430"/>
        <v>81200</v>
      </c>
      <c r="L155" s="972">
        <f t="shared" si="430"/>
        <v>81200</v>
      </c>
      <c r="M155" s="973">
        <f t="shared" si="430"/>
        <v>0</v>
      </c>
      <c r="N155" s="148">
        <f t="shared" si="430"/>
        <v>17060</v>
      </c>
      <c r="O155" s="974">
        <f t="shared" si="430"/>
        <v>36180</v>
      </c>
      <c r="P155" s="975">
        <f t="shared" si="430"/>
        <v>25680</v>
      </c>
      <c r="Q155" s="973">
        <f t="shared" si="430"/>
        <v>20460</v>
      </c>
      <c r="R155" s="546">
        <f t="shared" si="430"/>
        <v>99380</v>
      </c>
      <c r="S155" s="974">
        <f t="shared" si="430"/>
        <v>99380</v>
      </c>
      <c r="T155" s="973">
        <f t="shared" si="430"/>
        <v>0</v>
      </c>
      <c r="U155" s="148">
        <f t="shared" si="430"/>
        <v>6900</v>
      </c>
      <c r="V155" s="974">
        <f t="shared" si="430"/>
        <v>27140</v>
      </c>
      <c r="W155" s="974">
        <f t="shared" si="430"/>
        <v>25620</v>
      </c>
      <c r="X155" s="974">
        <f t="shared" si="430"/>
        <v>9720</v>
      </c>
      <c r="Y155" s="973">
        <f t="shared" si="430"/>
        <v>2140</v>
      </c>
      <c r="Z155" s="148">
        <f t="shared" si="430"/>
        <v>71520</v>
      </c>
      <c r="AA155" s="974">
        <f t="shared" si="430"/>
        <v>71520</v>
      </c>
      <c r="AB155" s="973">
        <f t="shared" si="430"/>
        <v>0</v>
      </c>
      <c r="AC155" s="148">
        <f t="shared" si="430"/>
        <v>252100</v>
      </c>
      <c r="AD155" s="974">
        <f t="shared" si="430"/>
        <v>252100</v>
      </c>
      <c r="AE155" s="976">
        <f t="shared" si="430"/>
        <v>0</v>
      </c>
      <c r="AF155" s="8"/>
      <c r="AG155" s="8"/>
    </row>
    <row r="156" spans="2:33" ht="19.5" customHeight="1" thickBot="1">
      <c r="B156" s="79"/>
      <c r="C156" s="619"/>
      <c r="D156" s="101"/>
      <c r="E156" s="101" t="s">
        <v>591</v>
      </c>
      <c r="F156" s="1537"/>
      <c r="G156" s="1538">
        <f>SUM(G150:G155)</f>
        <v>0</v>
      </c>
      <c r="H156" s="1539">
        <f>SUM(H150:H155)</f>
        <v>189275</v>
      </c>
      <c r="I156" s="1539">
        <f t="shared" ref="I156:AE156" si="431">SUM(I150:I155)</f>
        <v>375260</v>
      </c>
      <c r="J156" s="1540">
        <f t="shared" si="431"/>
        <v>217040</v>
      </c>
      <c r="K156" s="1541">
        <f t="shared" si="431"/>
        <v>781575</v>
      </c>
      <c r="L156" s="1542">
        <f t="shared" si="431"/>
        <v>781575</v>
      </c>
      <c r="M156" s="1543">
        <f t="shared" si="431"/>
        <v>0</v>
      </c>
      <c r="N156" s="1541">
        <f t="shared" si="431"/>
        <v>190780</v>
      </c>
      <c r="O156" s="1544">
        <f t="shared" si="431"/>
        <v>316160</v>
      </c>
      <c r="P156" s="1545">
        <f t="shared" si="431"/>
        <v>187700</v>
      </c>
      <c r="Q156" s="1543">
        <f t="shared" si="431"/>
        <v>134310</v>
      </c>
      <c r="R156" s="1546">
        <f t="shared" si="431"/>
        <v>828950</v>
      </c>
      <c r="S156" s="1544">
        <f t="shared" si="431"/>
        <v>828950</v>
      </c>
      <c r="T156" s="1543">
        <f t="shared" si="431"/>
        <v>0</v>
      </c>
      <c r="U156" s="1541">
        <f t="shared" si="431"/>
        <v>163060</v>
      </c>
      <c r="V156" s="1544">
        <f t="shared" si="431"/>
        <v>367070</v>
      </c>
      <c r="W156" s="1544">
        <f t="shared" si="431"/>
        <v>231225</v>
      </c>
      <c r="X156" s="1544">
        <f t="shared" si="431"/>
        <v>100880</v>
      </c>
      <c r="Y156" s="1543">
        <f t="shared" si="431"/>
        <v>16730</v>
      </c>
      <c r="Z156" s="1541">
        <f t="shared" si="431"/>
        <v>878965</v>
      </c>
      <c r="AA156" s="1544">
        <f t="shared" si="431"/>
        <v>878965</v>
      </c>
      <c r="AB156" s="1543">
        <f t="shared" si="431"/>
        <v>0</v>
      </c>
      <c r="AC156" s="1541">
        <f t="shared" si="431"/>
        <v>2489490</v>
      </c>
      <c r="AD156" s="1544">
        <f t="shared" si="431"/>
        <v>2489490</v>
      </c>
      <c r="AE156" s="1547">
        <f t="shared" si="431"/>
        <v>0</v>
      </c>
      <c r="AF156" s="8"/>
      <c r="AG156" s="8"/>
    </row>
    <row r="157" spans="2:33" ht="19.5" customHeight="1" thickBot="1">
      <c r="B157" s="168" t="s">
        <v>26</v>
      </c>
      <c r="C157" s="623"/>
      <c r="D157" s="169"/>
      <c r="E157" s="169"/>
      <c r="F157" s="170"/>
      <c r="G157" s="351">
        <f>SUM(G125,G122,G132,G139,G146,G149,G156)</f>
        <v>0</v>
      </c>
      <c r="H157" s="352">
        <f t="shared" ref="H157:AE157" si="432">SUM(H125,H122,H132,H139,H146,H149,H156)</f>
        <v>265225</v>
      </c>
      <c r="I157" s="352">
        <f t="shared" si="432"/>
        <v>495675</v>
      </c>
      <c r="J157" s="353">
        <f t="shared" si="432"/>
        <v>292960</v>
      </c>
      <c r="K157" s="354">
        <f t="shared" si="432"/>
        <v>1053860</v>
      </c>
      <c r="L157" s="355">
        <f t="shared" si="432"/>
        <v>1053860</v>
      </c>
      <c r="M157" s="536">
        <f t="shared" si="432"/>
        <v>0</v>
      </c>
      <c r="N157" s="354">
        <f t="shared" si="432"/>
        <v>268945</v>
      </c>
      <c r="O157" s="355">
        <f t="shared" si="432"/>
        <v>456475</v>
      </c>
      <c r="P157" s="731">
        <f t="shared" si="432"/>
        <v>260855</v>
      </c>
      <c r="Q157" s="356">
        <f t="shared" si="432"/>
        <v>278105</v>
      </c>
      <c r="R157" s="725">
        <f t="shared" si="432"/>
        <v>1264380</v>
      </c>
      <c r="S157" s="355">
        <f t="shared" si="432"/>
        <v>1264380</v>
      </c>
      <c r="T157" s="356">
        <f t="shared" si="432"/>
        <v>0</v>
      </c>
      <c r="U157" s="354">
        <f t="shared" si="432"/>
        <v>254940</v>
      </c>
      <c r="V157" s="355">
        <f t="shared" si="432"/>
        <v>496145</v>
      </c>
      <c r="W157" s="355">
        <f t="shared" si="432"/>
        <v>357575</v>
      </c>
      <c r="X157" s="355">
        <f t="shared" si="432"/>
        <v>127160</v>
      </c>
      <c r="Y157" s="356">
        <f t="shared" si="432"/>
        <v>36180</v>
      </c>
      <c r="Z157" s="354">
        <f t="shared" si="432"/>
        <v>1272000</v>
      </c>
      <c r="AA157" s="355">
        <f t="shared" si="432"/>
        <v>1272000</v>
      </c>
      <c r="AB157" s="356">
        <f t="shared" si="432"/>
        <v>0</v>
      </c>
      <c r="AC157" s="354">
        <f t="shared" si="432"/>
        <v>3590240</v>
      </c>
      <c r="AD157" s="355">
        <f t="shared" si="432"/>
        <v>3590240</v>
      </c>
      <c r="AE157" s="357">
        <f t="shared" si="432"/>
        <v>0</v>
      </c>
      <c r="AF157" s="288"/>
      <c r="AG157" s="288"/>
    </row>
    <row r="158" spans="2:33" ht="15.5" hidden="1">
      <c r="Q158" s="855"/>
      <c r="T158" s="393"/>
      <c r="AF158" s="288"/>
    </row>
    <row r="159" spans="2:33" hidden="1"/>
    <row r="160" spans="2:33" hidden="1">
      <c r="G160" s="394"/>
      <c r="H160" s="394"/>
      <c r="I160" s="394"/>
      <c r="J160" s="394"/>
      <c r="AC160" s="18">
        <f>AC157-AC115</f>
        <v>0</v>
      </c>
      <c r="AD160" s="18">
        <f>AD157-AD115</f>
        <v>0</v>
      </c>
      <c r="AE160" s="18">
        <f>AE157-AE115</f>
        <v>0</v>
      </c>
    </row>
  </sheetData>
  <phoneticPr fontId="13" type="noConversion"/>
  <pageMargins left="0.16" right="0.25" top="0.53" bottom="0.51" header="0.5" footer="0.5"/>
  <pageSetup paperSize="9" scale="39" orientation="landscape" r:id="rId1"/>
  <headerFooter alignWithMargins="0">
    <oddFooter>&amp;C&amp;1#&amp;"Calibri"&amp;10&amp;K008000Seagate Internal</oddFooter>
  </headerFooter>
  <rowBreaks count="1" manualBreakCount="1">
    <brk id="117" max="30" man="1"/>
  </rowBreaks>
  <ignoredErrors>
    <ignoredError sqref="K16:M16 Z16:AE16 K13:M14 Z13:AE14 R20:T21 K21:M21 Z21:AE21 R9:T11 Z9:AE11 K9:M11 R13:T16 Z48:AE48 AB22:AE23 K73:M73 K30:AA30 K27:AA27 R65:AE76 L44:AE47 K65:M66 K22:AA25 K44 K32:AA33 K31:L31 N31:AA31 K77:AE77 K78:T78 V78:AE78" formula="1"/>
  </ignoredErrors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>
              <from>
                <xdr:col>1</xdr:col>
                <xdr:colOff>0</xdr:colOff>
                <xdr:row>0</xdr:row>
                <xdr:rowOff>184150</xdr:rowOff>
              </from>
              <to>
                <xdr:col>3</xdr:col>
                <xdr:colOff>374650</xdr:colOff>
                <xdr:row>0</xdr:row>
                <xdr:rowOff>508000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2" r:id="rId6" name="Button 4">
          <controlPr defaultSize="0" print="0" autoFill="0" autoPict="0" macro="[0]!UnhideZero">
            <anchor>
              <from>
                <xdr:col>4</xdr:col>
                <xdr:colOff>850900</xdr:colOff>
                <xdr:row>0</xdr:row>
                <xdr:rowOff>184150</xdr:rowOff>
              </from>
              <to>
                <xdr:col>5</xdr:col>
                <xdr:colOff>628650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7" name="Button 5">
          <controlPr defaultSize="0" print="0" autoFill="0" autoPict="0" macro="[0]!HideZeroRows">
            <anchor>
              <from>
                <xdr:col>3</xdr:col>
                <xdr:colOff>527050</xdr:colOff>
                <xdr:row>0</xdr:row>
                <xdr:rowOff>184150</xdr:rowOff>
              </from>
              <to>
                <xdr:col>4</xdr:col>
                <xdr:colOff>527050</xdr:colOff>
                <xdr:row>0</xdr:row>
                <xdr:rowOff>508000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CD277"/>
  <sheetViews>
    <sheetView showGridLines="0" tabSelected="1" zoomScale="90" zoomScaleNormal="90" workbookViewId="0">
      <pane xSplit="6" ySplit="7" topLeftCell="G153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G183" sqref="G183"/>
    </sheetView>
  </sheetViews>
  <sheetFormatPr defaultColWidth="8.58203125" defaultRowHeight="15" outlineLevelRow="1" outlineLevelCol="1"/>
  <cols>
    <col min="1" max="1" width="2.08203125" style="61" customWidth="1"/>
    <col min="2" max="2" width="14.58203125" customWidth="1"/>
    <col min="3" max="3" width="6.08203125" customWidth="1"/>
    <col min="4" max="4" width="7" customWidth="1"/>
    <col min="5" max="5" width="13" customWidth="1"/>
    <col min="6" max="6" width="12.08203125" style="893" customWidth="1"/>
    <col min="7" max="7" width="11.08203125" style="18" customWidth="1"/>
    <col min="8" max="8" width="10.58203125" style="18" customWidth="1"/>
    <col min="9" max="9" width="11.5" style="18" customWidth="1"/>
    <col min="10" max="10" width="12.33203125" style="18" customWidth="1"/>
    <col min="11" max="11" width="12" style="18" customWidth="1"/>
    <col min="12" max="12" width="9.08203125" style="18" hidden="1" customWidth="1" outlineLevel="1"/>
    <col min="13" max="13" width="7.58203125" style="18" hidden="1" customWidth="1" outlineLevel="1"/>
    <col min="14" max="14" width="11.5" style="18" customWidth="1" collapsed="1"/>
    <col min="15" max="15" width="9.58203125" style="18" customWidth="1"/>
    <col min="16" max="16" width="11.08203125" style="18" customWidth="1"/>
    <col min="17" max="17" width="9.58203125" style="18" customWidth="1"/>
    <col min="18" max="18" width="10.58203125" style="18" customWidth="1"/>
    <col min="19" max="19" width="7.5" style="18" hidden="1" customWidth="1" outlineLevel="1"/>
    <col min="20" max="20" width="7.08203125" style="18" hidden="1" customWidth="1" outlineLevel="1"/>
    <col min="21" max="21" width="10.58203125" style="18" customWidth="1" collapsed="1"/>
    <col min="22" max="22" width="10.08203125" style="18" customWidth="1"/>
    <col min="23" max="24" width="9.58203125" style="18" customWidth="1"/>
    <col min="25" max="25" width="10.83203125" style="18" customWidth="1"/>
    <col min="26" max="26" width="11.58203125" style="18" customWidth="1"/>
    <col min="27" max="27" width="9.25" style="18" hidden="1" customWidth="1" outlineLevel="1"/>
    <col min="28" max="28" width="8.08203125" style="18" hidden="1" customWidth="1" outlineLevel="1"/>
    <col min="29" max="29" width="11.08203125" style="18" customWidth="1" collapsed="1"/>
    <col min="30" max="31" width="9.58203125" style="18" hidden="1" customWidth="1" outlineLevel="1"/>
    <col min="32" max="32" width="7.08203125" bestFit="1" customWidth="1" collapsed="1"/>
    <col min="33" max="33" width="9" customWidth="1"/>
    <col min="34" max="34" width="10.08203125" style="118" customWidth="1"/>
    <col min="35" max="35" width="12.08203125" style="125" customWidth="1"/>
    <col min="36" max="36" width="18.08203125" style="118" customWidth="1"/>
    <col min="37" max="38" width="7"/>
    <col min="39" max="39" width="34" bestFit="1" customWidth="1"/>
    <col min="40" max="40" width="8.58203125" bestFit="1" customWidth="1"/>
    <col min="41" max="41" width="8.08203125" bestFit="1" customWidth="1"/>
    <col min="42" max="43" width="8.58203125" bestFit="1" customWidth="1"/>
    <col min="44" max="44" width="8.58203125" customWidth="1"/>
    <col min="45" max="45" width="8.08203125" bestFit="1" customWidth="1"/>
    <col min="46" max="47" width="8.58203125" bestFit="1" customWidth="1"/>
    <col min="54" max="54" width="23.25" customWidth="1"/>
    <col min="56" max="56" width="9.08203125" customWidth="1"/>
    <col min="57" max="57" width="5.58203125" customWidth="1"/>
    <col min="72" max="72" width="8.58203125" style="562"/>
    <col min="73" max="73" width="16.5" bestFit="1" customWidth="1"/>
    <col min="79" max="79" width="13.08203125" bestFit="1" customWidth="1"/>
  </cols>
  <sheetData>
    <row r="1" spans="1:82" ht="33.65" customHeight="1">
      <c r="G1" s="944"/>
      <c r="H1" s="944"/>
      <c r="I1" s="944"/>
      <c r="J1" s="944"/>
      <c r="K1" s="944"/>
      <c r="L1" s="944"/>
      <c r="M1" s="1474"/>
      <c r="N1" s="944"/>
      <c r="O1" s="944">
        <v>1528</v>
      </c>
      <c r="P1" s="944">
        <v>1903</v>
      </c>
      <c r="Q1" s="944"/>
      <c r="R1" s="947"/>
      <c r="S1" s="947"/>
      <c r="T1" s="1476"/>
      <c r="U1" s="2088"/>
      <c r="V1" s="2088"/>
      <c r="W1" s="2088"/>
      <c r="X1" s="2088"/>
      <c r="Y1" s="2088"/>
      <c r="Z1" s="943"/>
    </row>
    <row r="2" spans="1:82" ht="21.75" customHeight="1">
      <c r="B2" s="13" t="str">
        <f>CONCATENATE(AH7," PSG PRODUCT -MASTER SCHEDULE 13 WEEK REQUIREMENT - Q1FY25 - ",'Drive Summary'!AD2)</f>
        <v xml:space="preserve"> PSG PRODUCT -MASTER SCHEDULE 13 WEEK REQUIREMENT - Q1FY25 - MS2409A0</v>
      </c>
      <c r="C2" s="13"/>
      <c r="D2" s="13"/>
    </row>
    <row r="3" spans="1:82" s="14" customFormat="1" ht="11.25" customHeight="1">
      <c r="A3" s="61"/>
      <c r="B3" s="15" t="s">
        <v>33</v>
      </c>
      <c r="C3" s="15"/>
      <c r="D3" s="15"/>
      <c r="F3" s="894"/>
      <c r="G3" s="945"/>
      <c r="H3" s="945"/>
      <c r="I3" s="945"/>
      <c r="J3" s="945"/>
      <c r="K3" s="499"/>
      <c r="L3" s="499"/>
      <c r="M3" s="499"/>
      <c r="N3" s="945"/>
      <c r="O3" s="945"/>
      <c r="P3" s="945"/>
      <c r="Q3" s="945"/>
      <c r="R3" s="499"/>
      <c r="S3" s="499"/>
      <c r="T3" s="499"/>
      <c r="U3" s="945"/>
      <c r="V3" s="945"/>
      <c r="W3" s="945"/>
      <c r="X3" s="945"/>
      <c r="Y3" s="945"/>
      <c r="Z3" s="19"/>
      <c r="AB3" s="1477"/>
      <c r="AC3" s="945"/>
      <c r="AD3" s="81"/>
      <c r="AE3" s="1479"/>
      <c r="AH3" s="118"/>
      <c r="AI3" s="126"/>
      <c r="AJ3" s="120"/>
      <c r="BT3" s="595"/>
    </row>
    <row r="4" spans="1:82" s="25" customFormat="1" ht="12.75" customHeight="1" thickBot="1">
      <c r="A4" s="61"/>
      <c r="B4" s="25" t="s">
        <v>34</v>
      </c>
      <c r="F4" s="895"/>
      <c r="G4" s="410">
        <v>4.6500000000000004</v>
      </c>
      <c r="H4" s="47">
        <v>7</v>
      </c>
      <c r="I4" s="47">
        <v>7</v>
      </c>
      <c r="J4" s="358">
        <v>7</v>
      </c>
      <c r="K4" s="358">
        <f>SUM(G4:J4)</f>
        <v>25.65</v>
      </c>
      <c r="L4" s="358">
        <v>28</v>
      </c>
      <c r="M4" s="47"/>
      <c r="N4" s="358">
        <v>2.25</v>
      </c>
      <c r="O4" s="358">
        <v>7</v>
      </c>
      <c r="P4" s="906">
        <v>7</v>
      </c>
      <c r="Q4" s="358">
        <v>7</v>
      </c>
      <c r="R4" s="358">
        <f>SUM(N4:Q4)</f>
        <v>23.25</v>
      </c>
      <c r="S4" s="358">
        <v>28</v>
      </c>
      <c r="T4" s="47"/>
      <c r="U4" s="410">
        <v>7</v>
      </c>
      <c r="V4" s="410">
        <v>7</v>
      </c>
      <c r="W4" s="358">
        <v>4.6500000000000004</v>
      </c>
      <c r="X4" s="358">
        <v>7</v>
      </c>
      <c r="Y4" s="358">
        <v>7</v>
      </c>
      <c r="Z4" s="358">
        <f>SUM(U4:Y4)</f>
        <v>32.65</v>
      </c>
      <c r="AA4" s="358">
        <v>32</v>
      </c>
      <c r="AB4" s="47"/>
      <c r="AC4" s="695">
        <f>SUM(K4,R4,Z4)</f>
        <v>81.55</v>
      </c>
      <c r="AD4" s="47">
        <f>AC4</f>
        <v>81.55</v>
      </c>
      <c r="AE4" s="47"/>
      <c r="AH4" s="118"/>
      <c r="AI4" s="125"/>
      <c r="AJ4" s="118"/>
      <c r="BT4" s="575"/>
    </row>
    <row r="5" spans="1:82" s="25" customFormat="1" ht="25.4" customHeight="1">
      <c r="A5" s="61"/>
      <c r="B5" s="20" t="str">
        <f>'Drive Summary'!B5</f>
        <v>FAMILY</v>
      </c>
      <c r="C5" s="97" t="str">
        <f>'Drive Summary'!C5</f>
        <v>CAP</v>
      </c>
      <c r="D5" s="97" t="str">
        <f>'Drive Summary'!D5</f>
        <v>CACHE</v>
      </c>
      <c r="E5" s="327" t="str">
        <f>'Drive Summary'!E5</f>
        <v>MODEL</v>
      </c>
      <c r="F5" s="1322" t="str">
        <f>'Drive Summary'!F5</f>
        <v>Product Model</v>
      </c>
      <c r="G5" s="1336">
        <f>'Drive Summary'!G5</f>
        <v>1</v>
      </c>
      <c r="H5" s="49">
        <f>'Drive Summary'!H5</f>
        <v>2</v>
      </c>
      <c r="I5" s="49">
        <f>'Drive Summary'!I5</f>
        <v>3</v>
      </c>
      <c r="J5" s="49">
        <f>'Drive Summary'!J5</f>
        <v>4</v>
      </c>
      <c r="K5" s="298" t="str">
        <f>'Drive Summary'!K5</f>
        <v>July</v>
      </c>
      <c r="L5" s="1443" t="str">
        <f>'Drive Summary'!L5</f>
        <v>July</v>
      </c>
      <c r="M5" s="1444" t="str">
        <f>'Drive Summary'!M5</f>
        <v>Var</v>
      </c>
      <c r="N5" s="346">
        <f>'Drive Summary'!N5</f>
        <v>5</v>
      </c>
      <c r="O5" s="49">
        <f>'Drive Summary'!O5</f>
        <v>6</v>
      </c>
      <c r="P5" s="49">
        <f>'Drive Summary'!P5</f>
        <v>7</v>
      </c>
      <c r="Q5" s="49">
        <f>'Drive Summary'!Q5</f>
        <v>8</v>
      </c>
      <c r="R5" s="298" t="str">
        <f>'Drive Summary'!R5</f>
        <v>Aug</v>
      </c>
      <c r="S5" s="1443" t="str">
        <f>'Drive Summary'!S5</f>
        <v>Aug</v>
      </c>
      <c r="T5" s="1445" t="str">
        <f>'Drive Summary'!T5</f>
        <v>Var</v>
      </c>
      <c r="U5" s="49">
        <f>'Drive Summary'!U5</f>
        <v>9</v>
      </c>
      <c r="V5" s="49">
        <f>'Drive Summary'!V5</f>
        <v>10</v>
      </c>
      <c r="W5" s="49">
        <f>'Drive Summary'!W5</f>
        <v>11</v>
      </c>
      <c r="X5" s="49">
        <f>'Drive Summary'!X5</f>
        <v>12</v>
      </c>
      <c r="Y5" s="49">
        <f>'Drive Summary'!Y5</f>
        <v>13</v>
      </c>
      <c r="Z5" s="298" t="str">
        <f>'Drive Summary'!Z5</f>
        <v>Sept</v>
      </c>
      <c r="AA5" s="60" t="str">
        <f>'Drive Summary'!AA5</f>
        <v>Sept</v>
      </c>
      <c r="AB5" s="60" t="str">
        <f>'Drive Summary'!AB5</f>
        <v>Var</v>
      </c>
      <c r="AC5" s="1447" t="str">
        <f>'Drive Summary'!AC5</f>
        <v>Qtr1FY25</v>
      </c>
      <c r="AD5" s="1432" t="s">
        <v>29</v>
      </c>
      <c r="AE5" s="1480" t="s">
        <v>28</v>
      </c>
      <c r="AH5" s="118"/>
      <c r="AI5" s="2077" t="s">
        <v>797</v>
      </c>
      <c r="AJ5" s="2077" t="s">
        <v>798</v>
      </c>
      <c r="BT5" s="575"/>
    </row>
    <row r="6" spans="1:82" s="25" customFormat="1" ht="14.25" customHeight="1">
      <c r="A6" s="61"/>
      <c r="B6" s="103"/>
      <c r="C6" s="104"/>
      <c r="D6" s="104"/>
      <c r="E6" s="328"/>
      <c r="F6" s="1323"/>
      <c r="G6" s="111">
        <f>'Drive Summary'!G6</f>
        <v>45108</v>
      </c>
      <c r="H6" s="111">
        <f>'Drive Summary'!H6</f>
        <v>45115</v>
      </c>
      <c r="I6" s="111">
        <f>'Drive Summary'!I6</f>
        <v>45122</v>
      </c>
      <c r="J6" s="111">
        <f>'Drive Summary'!J6</f>
        <v>45129</v>
      </c>
      <c r="K6" s="299"/>
      <c r="L6" s="107"/>
      <c r="M6" s="343"/>
      <c r="N6" s="335">
        <f>'Drive Summary'!N6</f>
        <v>45136</v>
      </c>
      <c r="O6" s="111">
        <f>'Drive Summary'!O6</f>
        <v>45143</v>
      </c>
      <c r="P6" s="111">
        <f>'Drive Summary'!P6</f>
        <v>45150</v>
      </c>
      <c r="Q6" s="111">
        <f>'Drive Summary'!Q6</f>
        <v>45157</v>
      </c>
      <c r="R6" s="299"/>
      <c r="S6" s="107"/>
      <c r="T6" s="1446"/>
      <c r="U6" s="111">
        <f>'Drive Summary'!U6</f>
        <v>45164</v>
      </c>
      <c r="V6" s="111">
        <f>'Drive Summary'!V6</f>
        <v>45171</v>
      </c>
      <c r="W6" s="111">
        <f>'Drive Summary'!W6</f>
        <v>45178</v>
      </c>
      <c r="X6" s="111">
        <f>'Drive Summary'!X6</f>
        <v>45185</v>
      </c>
      <c r="Y6" s="111">
        <f>'Drive Summary'!Y6</f>
        <v>45192</v>
      </c>
      <c r="Z6" s="299"/>
      <c r="AA6" s="107"/>
      <c r="AB6" s="107"/>
      <c r="AC6" s="1448"/>
      <c r="AD6" s="297"/>
      <c r="AE6" s="109"/>
      <c r="AH6" s="125"/>
      <c r="AI6" s="125" t="s">
        <v>286</v>
      </c>
      <c r="AJ6" s="120" t="str">
        <f>"13WKS "&amp;'Drive Summary'!AD$2</f>
        <v>13WKS MS2409A0</v>
      </c>
      <c r="BT6" s="575"/>
    </row>
    <row r="7" spans="1:82" s="25" customFormat="1" ht="12.75" customHeight="1">
      <c r="A7" s="61" t="s">
        <v>18</v>
      </c>
      <c r="B7" s="308"/>
      <c r="C7" s="309"/>
      <c r="D7" s="309"/>
      <c r="E7" s="329"/>
      <c r="F7" s="1324"/>
      <c r="G7" s="297" t="str">
        <f>'Drive Summary'!G7</f>
        <v>Plan</v>
      </c>
      <c r="H7" s="297" t="str">
        <f>'Drive Summary'!H7</f>
        <v>Plan</v>
      </c>
      <c r="I7" s="297" t="str">
        <f>'Drive Summary'!I7</f>
        <v>Plan</v>
      </c>
      <c r="J7" s="297" t="str">
        <f>'Drive Summary'!J7</f>
        <v>Plan</v>
      </c>
      <c r="K7" s="299" t="str">
        <f>'Drive Summary'!K7</f>
        <v>Plan</v>
      </c>
      <c r="L7" s="107" t="str">
        <f>'Drive Summary'!L7</f>
        <v>M/S</v>
      </c>
      <c r="M7" s="343"/>
      <c r="N7" s="336" t="str">
        <f>'Drive Summary'!N7</f>
        <v>Plan</v>
      </c>
      <c r="O7" s="297" t="str">
        <f>'Drive Summary'!O7</f>
        <v>Plan</v>
      </c>
      <c r="P7" s="297" t="str">
        <f>'Drive Summary'!P7</f>
        <v>Plan</v>
      </c>
      <c r="Q7" s="297" t="str">
        <f>'Drive Summary'!Q7</f>
        <v>Plan</v>
      </c>
      <c r="R7" s="299" t="str">
        <f>'Drive Summary'!R7</f>
        <v>Plan</v>
      </c>
      <c r="S7" s="107" t="str">
        <f>'Drive Summary'!S7</f>
        <v>M/S</v>
      </c>
      <c r="T7" s="1446"/>
      <c r="U7" s="297" t="str">
        <f>'Drive Summary'!U7</f>
        <v>Plan</v>
      </c>
      <c r="V7" s="297" t="str">
        <f>'Drive Summary'!V7</f>
        <v>Plan</v>
      </c>
      <c r="W7" s="297" t="str">
        <f>'Drive Summary'!W7</f>
        <v>Plan</v>
      </c>
      <c r="X7" s="297" t="str">
        <f>'Drive Summary'!X7</f>
        <v>Plan</v>
      </c>
      <c r="Y7" s="297" t="str">
        <f>'Drive Summary'!Y7</f>
        <v>Plan</v>
      </c>
      <c r="Z7" s="299" t="str">
        <f>'Drive Summary'!Z7</f>
        <v>Plan</v>
      </c>
      <c r="AA7" s="107" t="str">
        <f>'Drive Summary'!AA7</f>
        <v>M/S</v>
      </c>
      <c r="AB7" s="107"/>
      <c r="AC7" s="1449" t="str">
        <f>'Drive Summary'!AC7</f>
        <v>Plan</v>
      </c>
      <c r="AD7" s="305"/>
      <c r="AE7" s="109"/>
      <c r="AH7" s="119"/>
      <c r="AI7" s="125" t="s">
        <v>286</v>
      </c>
      <c r="AJ7" s="120" t="str">
        <f>"13WKS "&amp;'Drive Summary'!AD$2</f>
        <v>13WKS MS2409A0</v>
      </c>
      <c r="AN7" s="25">
        <v>1</v>
      </c>
      <c r="AO7" s="25">
        <f>+AN7+1</f>
        <v>2</v>
      </c>
      <c r="AP7" s="25">
        <f t="shared" ref="AP7:AY7" si="0">+AO7+1</f>
        <v>3</v>
      </c>
      <c r="AQ7" s="25">
        <f t="shared" si="0"/>
        <v>4</v>
      </c>
      <c r="AR7" s="25">
        <f t="shared" si="0"/>
        <v>5</v>
      </c>
      <c r="AS7" s="25">
        <f t="shared" si="0"/>
        <v>6</v>
      </c>
      <c r="AT7" s="25">
        <f t="shared" si="0"/>
        <v>7</v>
      </c>
      <c r="AU7" s="25">
        <f t="shared" si="0"/>
        <v>8</v>
      </c>
      <c r="AV7" s="25">
        <f t="shared" si="0"/>
        <v>9</v>
      </c>
      <c r="AW7" s="25">
        <f t="shared" si="0"/>
        <v>10</v>
      </c>
      <c r="AX7" s="25">
        <f t="shared" si="0"/>
        <v>11</v>
      </c>
      <c r="AY7" s="25">
        <f t="shared" si="0"/>
        <v>12</v>
      </c>
      <c r="AZ7" s="25">
        <f>AY7+1</f>
        <v>13</v>
      </c>
      <c r="BD7" s="25" t="s">
        <v>541</v>
      </c>
      <c r="BE7" s="25" t="s">
        <v>289</v>
      </c>
      <c r="BF7" s="25" t="s">
        <v>290</v>
      </c>
      <c r="BG7" s="1292" t="s">
        <v>1068</v>
      </c>
      <c r="BH7" s="1292" t="s">
        <v>1069</v>
      </c>
      <c r="BI7" s="1292" t="s">
        <v>1070</v>
      </c>
      <c r="BJ7" s="1292" t="s">
        <v>1071</v>
      </c>
      <c r="BK7" s="1292" t="s">
        <v>1072</v>
      </c>
      <c r="BL7" s="1292" t="s">
        <v>1073</v>
      </c>
      <c r="BM7" s="1292" t="s">
        <v>1074</v>
      </c>
      <c r="BN7" s="1292" t="s">
        <v>1075</v>
      </c>
      <c r="BO7" s="1292" t="s">
        <v>1076</v>
      </c>
      <c r="BP7" s="1292" t="s">
        <v>1077</v>
      </c>
      <c r="BQ7" s="1292" t="s">
        <v>1078</v>
      </c>
      <c r="BR7" s="1292" t="s">
        <v>1079</v>
      </c>
      <c r="BS7" s="1292" t="s">
        <v>1080</v>
      </c>
      <c r="BT7" s="575"/>
      <c r="CA7" s="25" t="s">
        <v>404</v>
      </c>
      <c r="CB7" s="25" t="s">
        <v>331</v>
      </c>
      <c r="CC7" s="25" t="s">
        <v>66</v>
      </c>
      <c r="CD7" s="25" t="s">
        <v>405</v>
      </c>
    </row>
    <row r="8" spans="1:82" s="87" customFormat="1" ht="18.75" hidden="1" customHeight="1">
      <c r="A8" s="86"/>
      <c r="B8" s="1136" t="str">
        <f>'Drive Summary'!B8</f>
        <v>PHARAOHOASIS</v>
      </c>
      <c r="C8" s="1137">
        <f>'Drive Summary'!C8</f>
        <v>250</v>
      </c>
      <c r="D8" s="1137" t="str">
        <f>'Drive Summary'!D8</f>
        <v>64MB</v>
      </c>
      <c r="E8" s="307" t="str">
        <f>'Drive Summary'!E8</f>
        <v>ST250DM000</v>
      </c>
      <c r="F8" s="1333" t="str">
        <f>'Drive Summary'!F8</f>
        <v>1SB10B</v>
      </c>
      <c r="G8" s="1181">
        <v>0</v>
      </c>
      <c r="H8" s="1181">
        <v>0</v>
      </c>
      <c r="I8" s="1181">
        <v>0</v>
      </c>
      <c r="J8" s="1181">
        <v>0</v>
      </c>
      <c r="K8" s="1180">
        <f t="shared" ref="K8:K13" si="1">SUM(G8:J8)</f>
        <v>0</v>
      </c>
      <c r="L8" s="1411">
        <f>SUMIF('site MS'!$C:$C,$F8,'site MS'!F:F)</f>
        <v>0</v>
      </c>
      <c r="M8" s="1425">
        <f>K8-L8</f>
        <v>0</v>
      </c>
      <c r="N8" s="1189">
        <v>0</v>
      </c>
      <c r="O8" s="1181">
        <v>0</v>
      </c>
      <c r="P8" s="1181">
        <v>0</v>
      </c>
      <c r="Q8" s="1181">
        <v>0</v>
      </c>
      <c r="R8" s="1180">
        <f t="shared" ref="R8:R13" si="2">SUM(N8:Q8)</f>
        <v>0</v>
      </c>
      <c r="S8" s="1411">
        <f>SUMIF('site MS'!$C:$C,$F8,'site MS'!G:G)</f>
        <v>0</v>
      </c>
      <c r="T8" s="1425">
        <f>R8-S8</f>
        <v>0</v>
      </c>
      <c r="U8" s="1189">
        <v>0</v>
      </c>
      <c r="V8" s="1181">
        <v>0</v>
      </c>
      <c r="W8" s="1181">
        <v>0</v>
      </c>
      <c r="X8" s="1181">
        <v>0</v>
      </c>
      <c r="Y8" s="1181">
        <v>0</v>
      </c>
      <c r="Z8" s="1180">
        <f t="shared" ref="Z8:Z13" si="3">SUM(U8:Y8)</f>
        <v>0</v>
      </c>
      <c r="AA8" s="1411">
        <f>SUMIF('site MS'!$C:$C,$F8,'site MS'!H:H)</f>
        <v>0</v>
      </c>
      <c r="AB8" s="1425">
        <f>Z8-AA8</f>
        <v>0</v>
      </c>
      <c r="AC8" s="1182">
        <f t="shared" ref="AC8:AD13" si="4">SUM(K8,R8,Z8)</f>
        <v>0</v>
      </c>
      <c r="AD8" s="1433">
        <f t="shared" si="4"/>
        <v>0</v>
      </c>
      <c r="AE8" s="1481">
        <f>AC8-AD8</f>
        <v>0</v>
      </c>
      <c r="AF8" s="1160" t="s">
        <v>30</v>
      </c>
      <c r="AH8" s="121"/>
      <c r="AI8" s="125" t="s">
        <v>286</v>
      </c>
      <c r="AJ8" s="120" t="str">
        <f>"13WKS "&amp;'Drive Summary'!AD$2</f>
        <v>13WKS MS2409A0</v>
      </c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BB8" s="87" t="str">
        <f>BC8&amp;"_"&amp;BD8&amp;"_"&amp;BE8</f>
        <v>WUX_V15_2000</v>
      </c>
      <c r="BC8" s="1283" t="s">
        <v>286</v>
      </c>
      <c r="BD8" s="1283" t="s">
        <v>339</v>
      </c>
      <c r="BE8" s="1284">
        <v>2000</v>
      </c>
      <c r="BF8" s="1284" t="s">
        <v>340</v>
      </c>
      <c r="BG8" s="2092"/>
      <c r="BH8" s="2092">
        <v>500</v>
      </c>
      <c r="BI8" s="2092">
        <v>19700</v>
      </c>
      <c r="BJ8" s="2092">
        <v>625</v>
      </c>
      <c r="BK8" s="2092">
        <v>500</v>
      </c>
      <c r="BL8" s="2092">
        <v>24500</v>
      </c>
      <c r="BM8" s="2092">
        <v>25</v>
      </c>
      <c r="BN8" s="2092">
        <v>500</v>
      </c>
      <c r="BO8" s="2092">
        <v>1700</v>
      </c>
      <c r="BP8" s="2092">
        <v>38900</v>
      </c>
      <c r="BQ8" s="2092"/>
      <c r="BR8" s="2092">
        <v>1000</v>
      </c>
      <c r="BS8" s="2092">
        <v>500</v>
      </c>
      <c r="BT8" s="1287"/>
      <c r="BU8" s="87" t="str">
        <f>BD8&amp;"_"&amp;BE8</f>
        <v>V15_2000</v>
      </c>
      <c r="CA8" s="87" t="s">
        <v>147</v>
      </c>
      <c r="CB8" s="87">
        <v>1</v>
      </c>
      <c r="CC8" s="87">
        <v>1</v>
      </c>
      <c r="CD8" s="87" t="s">
        <v>406</v>
      </c>
    </row>
    <row r="9" spans="1:82" s="56" customFormat="1" ht="18.75" hidden="1" customHeight="1">
      <c r="A9" s="62"/>
      <c r="B9" s="395" t="str">
        <f>'Drive Summary'!B9</f>
        <v>PHARAOHOASIS</v>
      </c>
      <c r="C9" s="364">
        <f>'Drive Summary'!C9</f>
        <v>500</v>
      </c>
      <c r="D9" s="364" t="str">
        <f>'Drive Summary'!D9</f>
        <v>32MB</v>
      </c>
      <c r="E9" s="396" t="str">
        <f>'Drive Summary'!E9</f>
        <v>ST500DM002</v>
      </c>
      <c r="F9" s="1332" t="str">
        <f>'Drive Summary'!F9</f>
        <v>1SB10A</v>
      </c>
      <c r="G9" s="953">
        <v>0</v>
      </c>
      <c r="H9" s="953">
        <v>0</v>
      </c>
      <c r="I9" s="953">
        <v>0</v>
      </c>
      <c r="J9" s="953">
        <v>0</v>
      </c>
      <c r="K9" s="1179">
        <f t="shared" si="1"/>
        <v>0</v>
      </c>
      <c r="L9" s="1411">
        <f>SUMIF('site MS'!C:C,$F9,'site MS'!F:F)</f>
        <v>0</v>
      </c>
      <c r="M9" s="1412">
        <f t="shared" ref="M9:M13" si="5">K9-L9</f>
        <v>0</v>
      </c>
      <c r="N9" s="952">
        <v>0</v>
      </c>
      <c r="O9" s="953">
        <v>0</v>
      </c>
      <c r="P9" s="953">
        <v>0</v>
      </c>
      <c r="Q9" s="953">
        <v>0</v>
      </c>
      <c r="R9" s="1179">
        <f t="shared" si="2"/>
        <v>0</v>
      </c>
      <c r="S9" s="1411">
        <f>SUMIF('site MS'!$C:$C,$F9,'site MS'!G:G)</f>
        <v>0</v>
      </c>
      <c r="T9" s="1412">
        <f t="shared" ref="T9:T13" si="6">R9-S9</f>
        <v>0</v>
      </c>
      <c r="U9" s="952">
        <v>0</v>
      </c>
      <c r="V9" s="953">
        <v>0</v>
      </c>
      <c r="W9" s="953">
        <v>0</v>
      </c>
      <c r="X9" s="953">
        <v>0</v>
      </c>
      <c r="Y9" s="953">
        <v>0</v>
      </c>
      <c r="Z9" s="1180">
        <f t="shared" si="3"/>
        <v>0</v>
      </c>
      <c r="AA9" s="1411">
        <f>SUMIF('site MS'!$C:$C,$F9,'site MS'!H:H)</f>
        <v>0</v>
      </c>
      <c r="AB9" s="1412">
        <f t="shared" ref="AB9:AB13" si="7">Z9-AA9</f>
        <v>0</v>
      </c>
      <c r="AC9" s="1182">
        <f t="shared" si="4"/>
        <v>0</v>
      </c>
      <c r="AD9" s="1434">
        <f t="shared" si="4"/>
        <v>0</v>
      </c>
      <c r="AE9" s="1482">
        <f t="shared" ref="AE9:AE13" si="8">AC9-AD9</f>
        <v>0</v>
      </c>
      <c r="AH9" s="121"/>
      <c r="AI9" s="125" t="s">
        <v>286</v>
      </c>
      <c r="AJ9" s="120" t="str">
        <f>"13WKS "&amp;'Drive Summary'!AD$2</f>
        <v>13WKS MS2409A0</v>
      </c>
      <c r="BB9" s="56" t="str">
        <f t="shared" ref="BB9:BB72" si="9">BC9&amp;"_"&amp;BD9&amp;"_"&amp;BE9</f>
        <v>WUX_V15_3000</v>
      </c>
      <c r="BC9" s="1283" t="s">
        <v>286</v>
      </c>
      <c r="BD9" s="1283" t="s">
        <v>339</v>
      </c>
      <c r="BE9" s="1284">
        <v>3000</v>
      </c>
      <c r="BF9" s="1284" t="s">
        <v>344</v>
      </c>
      <c r="BG9" s="2092">
        <v>25</v>
      </c>
      <c r="BH9" s="2092">
        <v>75</v>
      </c>
      <c r="BI9" s="2092">
        <v>175</v>
      </c>
      <c r="BJ9" s="2092"/>
      <c r="BK9" s="2092">
        <v>225</v>
      </c>
      <c r="BL9" s="2092">
        <v>50</v>
      </c>
      <c r="BM9" s="2092"/>
      <c r="BN9" s="2092">
        <v>75</v>
      </c>
      <c r="BO9" s="2092">
        <v>175</v>
      </c>
      <c r="BP9" s="2092">
        <v>25</v>
      </c>
      <c r="BQ9" s="2092">
        <v>75</v>
      </c>
      <c r="BR9" s="2092">
        <v>25</v>
      </c>
      <c r="BS9" s="2092">
        <v>50</v>
      </c>
      <c r="BT9" s="1287"/>
      <c r="BU9" s="87" t="str">
        <f t="shared" ref="BU9:BU72" si="10">BD9&amp;"_"&amp;BE9</f>
        <v>V15_3000</v>
      </c>
      <c r="CA9" s="87" t="s">
        <v>147</v>
      </c>
      <c r="CB9" s="87">
        <v>1</v>
      </c>
      <c r="CC9" s="87">
        <v>1</v>
      </c>
      <c r="CD9" s="87" t="s">
        <v>406</v>
      </c>
    </row>
    <row r="10" spans="1:82" s="56" customFormat="1" ht="18.75" hidden="1" customHeight="1">
      <c r="A10" s="62"/>
      <c r="B10" s="395" t="str">
        <f>'Drive Summary'!B10</f>
        <v>PHARAOHOASIS</v>
      </c>
      <c r="C10" s="364">
        <f>'Drive Summary'!C10</f>
        <v>500</v>
      </c>
      <c r="D10" s="364" t="str">
        <f>'Drive Summary'!D10</f>
        <v>16MB</v>
      </c>
      <c r="E10" s="396" t="str">
        <f>'Drive Summary'!E10</f>
        <v>ST500DM009</v>
      </c>
      <c r="F10" s="1332" t="str">
        <f>'Drive Summary'!F10</f>
        <v>2F110A</v>
      </c>
      <c r="G10" s="1307">
        <v>0</v>
      </c>
      <c r="H10" s="1307">
        <v>0</v>
      </c>
      <c r="I10" s="1307">
        <v>0</v>
      </c>
      <c r="J10" s="1307">
        <v>0</v>
      </c>
      <c r="K10" s="1179">
        <f t="shared" si="1"/>
        <v>0</v>
      </c>
      <c r="L10" s="1411">
        <f>SUMIF('site MS'!C:C,$F10,'site MS'!F:F)</f>
        <v>0</v>
      </c>
      <c r="M10" s="1412">
        <f t="shared" si="5"/>
        <v>0</v>
      </c>
      <c r="N10" s="952">
        <v>0</v>
      </c>
      <c r="O10" s="953">
        <v>0</v>
      </c>
      <c r="P10" s="953">
        <v>0</v>
      </c>
      <c r="Q10" s="953">
        <v>0</v>
      </c>
      <c r="R10" s="1179">
        <f t="shared" si="2"/>
        <v>0</v>
      </c>
      <c r="S10" s="1411">
        <f>SUMIF('site MS'!$C:$C,$F10,'site MS'!G:G)</f>
        <v>0</v>
      </c>
      <c r="T10" s="1412">
        <f t="shared" si="6"/>
        <v>0</v>
      </c>
      <c r="U10" s="952">
        <v>0</v>
      </c>
      <c r="V10" s="953">
        <v>0</v>
      </c>
      <c r="W10" s="953">
        <v>0</v>
      </c>
      <c r="X10" s="953">
        <v>0</v>
      </c>
      <c r="Y10" s="953">
        <v>0</v>
      </c>
      <c r="Z10" s="1180">
        <f t="shared" si="3"/>
        <v>0</v>
      </c>
      <c r="AA10" s="1411">
        <f>SUMIF('site MS'!$C:$C,$F10,'site MS'!H:H)</f>
        <v>0</v>
      </c>
      <c r="AB10" s="1412">
        <f t="shared" si="7"/>
        <v>0</v>
      </c>
      <c r="AC10" s="1182">
        <f t="shared" si="4"/>
        <v>0</v>
      </c>
      <c r="AD10" s="1434">
        <f t="shared" si="4"/>
        <v>0</v>
      </c>
      <c r="AE10" s="1482">
        <f t="shared" si="8"/>
        <v>0</v>
      </c>
      <c r="AH10" s="121"/>
      <c r="AI10" s="125" t="s">
        <v>286</v>
      </c>
      <c r="AJ10" s="120" t="str">
        <f>"13WKS "&amp;'Drive Summary'!AD$2</f>
        <v>13WKS MS2409A0</v>
      </c>
      <c r="BB10" s="56" t="str">
        <f t="shared" si="9"/>
        <v>WUX_V15_4000</v>
      </c>
      <c r="BC10" s="1283" t="s">
        <v>286</v>
      </c>
      <c r="BD10" s="1283" t="s">
        <v>339</v>
      </c>
      <c r="BE10" s="1284">
        <v>4000</v>
      </c>
      <c r="BF10" s="1284" t="s">
        <v>345</v>
      </c>
      <c r="BG10" s="2092">
        <v>1550</v>
      </c>
      <c r="BH10" s="2092">
        <v>2350</v>
      </c>
      <c r="BI10" s="2092">
        <v>4250</v>
      </c>
      <c r="BJ10" s="2092">
        <v>2050</v>
      </c>
      <c r="BK10" s="2092">
        <v>2350</v>
      </c>
      <c r="BL10" s="2092">
        <v>5125</v>
      </c>
      <c r="BM10" s="2092">
        <v>2325</v>
      </c>
      <c r="BN10" s="2092">
        <v>7000</v>
      </c>
      <c r="BO10" s="2092">
        <v>3525</v>
      </c>
      <c r="BP10" s="2092">
        <v>5700</v>
      </c>
      <c r="BQ10" s="2092">
        <v>8025</v>
      </c>
      <c r="BR10" s="2092">
        <v>2525</v>
      </c>
      <c r="BS10" s="2092">
        <v>1225</v>
      </c>
      <c r="BT10" s="1287"/>
      <c r="BU10" s="87" t="str">
        <f t="shared" si="10"/>
        <v>V15_4000</v>
      </c>
      <c r="CA10" s="87" t="s">
        <v>147</v>
      </c>
      <c r="CB10" s="87">
        <v>1</v>
      </c>
      <c r="CC10" s="87">
        <v>1</v>
      </c>
      <c r="CD10" s="87" t="s">
        <v>406</v>
      </c>
    </row>
    <row r="11" spans="1:82" s="56" customFormat="1" ht="18.75" hidden="1" customHeight="1">
      <c r="A11" s="62"/>
      <c r="B11" s="395" t="str">
        <f>'Drive Summary'!B11</f>
        <v>PHARAOHOASIS</v>
      </c>
      <c r="C11" s="364">
        <f>'Drive Summary'!C11</f>
        <v>1000</v>
      </c>
      <c r="D11" s="364" t="str">
        <f>'Drive Summary'!D11</f>
        <v>64MB</v>
      </c>
      <c r="E11" s="396" t="str">
        <f>'Drive Summary'!E11</f>
        <v>ST1000DM003</v>
      </c>
      <c r="F11" s="1332" t="str">
        <f>'Drive Summary'!F11</f>
        <v>1SB102</v>
      </c>
      <c r="G11" s="1307">
        <v>0</v>
      </c>
      <c r="H11" s="1307">
        <v>0</v>
      </c>
      <c r="I11" s="1307">
        <v>0</v>
      </c>
      <c r="J11" s="1307">
        <v>0</v>
      </c>
      <c r="K11" s="1179">
        <f t="shared" si="1"/>
        <v>0</v>
      </c>
      <c r="L11" s="1411">
        <f>SUMIF('site MS'!C:C,$F11,'site MS'!F:F)</f>
        <v>0</v>
      </c>
      <c r="M11" s="1412">
        <f t="shared" si="5"/>
        <v>0</v>
      </c>
      <c r="N11" s="2070">
        <v>0</v>
      </c>
      <c r="O11" s="1307">
        <v>0</v>
      </c>
      <c r="P11" s="1307">
        <v>0</v>
      </c>
      <c r="Q11" s="1307">
        <v>0</v>
      </c>
      <c r="R11" s="1179">
        <f t="shared" si="2"/>
        <v>0</v>
      </c>
      <c r="S11" s="1411">
        <f>SUMIF('site MS'!$C:$C,$F11,'site MS'!G:G)</f>
        <v>0</v>
      </c>
      <c r="T11" s="1412">
        <f t="shared" si="6"/>
        <v>0</v>
      </c>
      <c r="U11" s="952">
        <v>0</v>
      </c>
      <c r="V11" s="953">
        <v>0</v>
      </c>
      <c r="W11" s="953">
        <v>0</v>
      </c>
      <c r="X11" s="953">
        <v>0</v>
      </c>
      <c r="Y11" s="953">
        <v>0</v>
      </c>
      <c r="Z11" s="1180">
        <f t="shared" si="3"/>
        <v>0</v>
      </c>
      <c r="AA11" s="1411">
        <f>SUMIF('site MS'!$C:$C,$F11,'site MS'!H:H)</f>
        <v>0</v>
      </c>
      <c r="AB11" s="1412">
        <f t="shared" si="7"/>
        <v>0</v>
      </c>
      <c r="AC11" s="1182">
        <f t="shared" si="4"/>
        <v>0</v>
      </c>
      <c r="AD11" s="1434">
        <f t="shared" si="4"/>
        <v>0</v>
      </c>
      <c r="AE11" s="1482">
        <f t="shared" si="8"/>
        <v>0</v>
      </c>
      <c r="AH11" s="121"/>
      <c r="AI11" s="125" t="s">
        <v>286</v>
      </c>
      <c r="AJ11" s="120" t="str">
        <f>"13WKS "&amp;'Drive Summary'!AD$2</f>
        <v>13WKS MS2409A0</v>
      </c>
      <c r="BB11" s="56" t="str">
        <f t="shared" si="9"/>
        <v>WUX_V15_6000</v>
      </c>
      <c r="BC11" s="1283" t="s">
        <v>286</v>
      </c>
      <c r="BD11" s="1283" t="s">
        <v>339</v>
      </c>
      <c r="BE11" s="1284">
        <v>6000</v>
      </c>
      <c r="BF11" s="1284" t="s">
        <v>346</v>
      </c>
      <c r="BG11" s="2092">
        <v>240</v>
      </c>
      <c r="BH11" s="2092">
        <v>240</v>
      </c>
      <c r="BI11" s="2092">
        <v>1140</v>
      </c>
      <c r="BJ11" s="2092">
        <v>720</v>
      </c>
      <c r="BK11" s="2092">
        <v>800</v>
      </c>
      <c r="BL11" s="2092">
        <v>1500</v>
      </c>
      <c r="BM11" s="2092">
        <v>740</v>
      </c>
      <c r="BN11" s="2092">
        <v>2420</v>
      </c>
      <c r="BO11" s="2092">
        <v>820</v>
      </c>
      <c r="BP11" s="2092">
        <v>1780</v>
      </c>
      <c r="BQ11" s="2092">
        <v>3020</v>
      </c>
      <c r="BR11" s="2092">
        <v>300</v>
      </c>
      <c r="BS11" s="2092">
        <v>720</v>
      </c>
      <c r="BT11" s="1286"/>
      <c r="BU11" s="87" t="str">
        <f t="shared" si="10"/>
        <v>V15_6000</v>
      </c>
      <c r="CA11" s="87" t="s">
        <v>147</v>
      </c>
      <c r="CB11" s="87">
        <v>2</v>
      </c>
      <c r="CC11" s="87">
        <v>1</v>
      </c>
      <c r="CD11" s="87" t="s">
        <v>406</v>
      </c>
    </row>
    <row r="12" spans="1:82" s="56" customFormat="1" ht="18.75" hidden="1" customHeight="1">
      <c r="A12" s="62"/>
      <c r="B12" s="395" t="str">
        <f>'Drive Summary'!B12</f>
        <v>PHARAOHOASIS</v>
      </c>
      <c r="C12" s="364">
        <f>'Drive Summary'!C12</f>
        <v>1000</v>
      </c>
      <c r="D12" s="364" t="str">
        <f>'Drive Summary'!D12</f>
        <v>64MB</v>
      </c>
      <c r="E12" s="396" t="str">
        <f>'Drive Summary'!E12</f>
        <v>ST1000DM010</v>
      </c>
      <c r="F12" s="1332" t="str">
        <f>'Drive Summary'!F12</f>
        <v>2EP102</v>
      </c>
      <c r="G12" s="1307">
        <v>0</v>
      </c>
      <c r="H12" s="1307">
        <v>0</v>
      </c>
      <c r="I12" s="1307">
        <v>0</v>
      </c>
      <c r="J12" s="1307">
        <v>0</v>
      </c>
      <c r="K12" s="1179">
        <f t="shared" si="1"/>
        <v>0</v>
      </c>
      <c r="L12" s="1411">
        <f>SUMIF('site MS'!C:C,$F12,'site MS'!F:F)</f>
        <v>0</v>
      </c>
      <c r="M12" s="1412">
        <f t="shared" si="5"/>
        <v>0</v>
      </c>
      <c r="N12" s="2070">
        <v>0</v>
      </c>
      <c r="O12" s="1307">
        <v>0</v>
      </c>
      <c r="P12" s="1307">
        <v>0</v>
      </c>
      <c r="Q12" s="1307">
        <v>0</v>
      </c>
      <c r="R12" s="1179">
        <f t="shared" si="2"/>
        <v>0</v>
      </c>
      <c r="S12" s="1411">
        <f>SUMIF('site MS'!$C:$C,$F12,'site MS'!G:G)</f>
        <v>0</v>
      </c>
      <c r="T12" s="1412">
        <f t="shared" si="6"/>
        <v>0</v>
      </c>
      <c r="U12" s="2070">
        <v>0</v>
      </c>
      <c r="V12" s="1307">
        <v>0</v>
      </c>
      <c r="W12" s="1307">
        <v>0</v>
      </c>
      <c r="X12" s="1307">
        <v>0</v>
      </c>
      <c r="Y12" s="1307">
        <v>0</v>
      </c>
      <c r="Z12" s="1180">
        <f t="shared" si="3"/>
        <v>0</v>
      </c>
      <c r="AA12" s="1411">
        <f>SUMIF('site MS'!$C:$C,$F12,'site MS'!H:H)</f>
        <v>0</v>
      </c>
      <c r="AB12" s="1412">
        <f t="shared" si="7"/>
        <v>0</v>
      </c>
      <c r="AC12" s="1182">
        <f t="shared" si="4"/>
        <v>0</v>
      </c>
      <c r="AD12" s="1434">
        <f t="shared" si="4"/>
        <v>0</v>
      </c>
      <c r="AE12" s="1482">
        <f t="shared" si="8"/>
        <v>0</v>
      </c>
      <c r="AH12" s="121"/>
      <c r="AI12" s="125" t="s">
        <v>286</v>
      </c>
      <c r="AJ12" s="120" t="str">
        <f>"13WKS "&amp;'Drive Summary'!AD$2</f>
        <v>13WKS MS2409A0</v>
      </c>
      <c r="BB12" s="56" t="str">
        <f t="shared" si="9"/>
        <v>WUX_V15_8000</v>
      </c>
      <c r="BC12" s="1283" t="s">
        <v>286</v>
      </c>
      <c r="BD12" s="1283" t="s">
        <v>339</v>
      </c>
      <c r="BE12" s="1284">
        <v>8000</v>
      </c>
      <c r="BF12" s="1284" t="s">
        <v>347</v>
      </c>
      <c r="BG12" s="2092">
        <v>1160</v>
      </c>
      <c r="BH12" s="2092">
        <v>2880</v>
      </c>
      <c r="BI12" s="2092">
        <v>3620</v>
      </c>
      <c r="BJ12" s="2092">
        <v>2660</v>
      </c>
      <c r="BK12" s="2092">
        <v>2980</v>
      </c>
      <c r="BL12" s="2092">
        <v>3220</v>
      </c>
      <c r="BM12" s="2092">
        <v>2680</v>
      </c>
      <c r="BN12" s="2092">
        <v>6500</v>
      </c>
      <c r="BO12" s="2092">
        <v>2580</v>
      </c>
      <c r="BP12" s="2092">
        <v>3780</v>
      </c>
      <c r="BQ12" s="2092">
        <v>8100</v>
      </c>
      <c r="BR12" s="2092">
        <v>3100</v>
      </c>
      <c r="BS12" s="2092">
        <v>2460</v>
      </c>
      <c r="BT12" s="1286"/>
      <c r="BU12" s="87" t="str">
        <f t="shared" si="10"/>
        <v>V15_8000</v>
      </c>
      <c r="CA12" s="87" t="s">
        <v>147</v>
      </c>
      <c r="CB12" s="87">
        <v>2</v>
      </c>
      <c r="CC12" s="87">
        <v>1</v>
      </c>
      <c r="CD12" s="87" t="s">
        <v>406</v>
      </c>
    </row>
    <row r="13" spans="1:82" s="56" customFormat="1" ht="18.75" hidden="1" customHeight="1" thickBot="1">
      <c r="A13" s="62"/>
      <c r="B13" s="395" t="str">
        <f>'Drive Summary'!B13</f>
        <v>PHARAOHOASIS</v>
      </c>
      <c r="C13" s="364">
        <f>'Drive Summary'!C13</f>
        <v>1000</v>
      </c>
      <c r="D13" s="364" t="str">
        <f>'Drive Summary'!D13</f>
        <v>32MB</v>
      </c>
      <c r="E13" s="396" t="str">
        <f>'Drive Summary'!E13</f>
        <v>ST1000DM003</v>
      </c>
      <c r="F13" s="1332" t="str">
        <f>'Drive Summary'!F13</f>
        <v>1SB10C</v>
      </c>
      <c r="G13" s="953">
        <v>0</v>
      </c>
      <c r="H13" s="953">
        <v>0</v>
      </c>
      <c r="I13" s="953">
        <v>0</v>
      </c>
      <c r="J13" s="953">
        <v>0</v>
      </c>
      <c r="K13" s="1179">
        <f t="shared" si="1"/>
        <v>0</v>
      </c>
      <c r="L13" s="1411">
        <f>SUMIF('site MS'!C:C,$F13,'site MS'!F:F)</f>
        <v>0</v>
      </c>
      <c r="M13" s="1412">
        <f t="shared" si="5"/>
        <v>0</v>
      </c>
      <c r="N13" s="952">
        <v>0</v>
      </c>
      <c r="O13" s="953">
        <v>0</v>
      </c>
      <c r="P13" s="953">
        <v>0</v>
      </c>
      <c r="Q13" s="953">
        <v>0</v>
      </c>
      <c r="R13" s="1179">
        <f t="shared" si="2"/>
        <v>0</v>
      </c>
      <c r="S13" s="1411">
        <f>SUMIF('site MS'!$C:$C,$F13,'site MS'!G:G)</f>
        <v>0</v>
      </c>
      <c r="T13" s="1412">
        <f t="shared" si="6"/>
        <v>0</v>
      </c>
      <c r="U13" s="952">
        <v>0</v>
      </c>
      <c r="V13" s="953">
        <v>0</v>
      </c>
      <c r="W13" s="953">
        <v>0</v>
      </c>
      <c r="X13" s="953">
        <v>0</v>
      </c>
      <c r="Y13" s="953">
        <v>0</v>
      </c>
      <c r="Z13" s="1180">
        <f t="shared" si="3"/>
        <v>0</v>
      </c>
      <c r="AA13" s="1411">
        <f>SUMIF('site MS'!$C:$C,$F13,'site MS'!H:H)</f>
        <v>0</v>
      </c>
      <c r="AB13" s="1412">
        <f t="shared" si="7"/>
        <v>0</v>
      </c>
      <c r="AC13" s="1182">
        <f t="shared" si="4"/>
        <v>0</v>
      </c>
      <c r="AD13" s="1435">
        <f t="shared" si="4"/>
        <v>0</v>
      </c>
      <c r="AE13" s="1482">
        <f t="shared" si="8"/>
        <v>0</v>
      </c>
      <c r="AH13" s="121"/>
      <c r="AI13" s="125" t="s">
        <v>286</v>
      </c>
      <c r="AJ13" s="120" t="str">
        <f>"13WKS "&amp;'Drive Summary'!AD$2</f>
        <v>13WKS MS2409A0</v>
      </c>
      <c r="BB13" s="56" t="str">
        <f t="shared" si="9"/>
        <v>WUX_V15X_1000</v>
      </c>
      <c r="BC13" s="1283" t="s">
        <v>286</v>
      </c>
      <c r="BD13" s="1283" t="s">
        <v>341</v>
      </c>
      <c r="BE13" s="1284">
        <v>1000</v>
      </c>
      <c r="BF13" s="1284" t="s">
        <v>412</v>
      </c>
      <c r="BG13" s="2092">
        <v>9775</v>
      </c>
      <c r="BH13" s="2092">
        <v>6675</v>
      </c>
      <c r="BI13" s="2092">
        <v>11900</v>
      </c>
      <c r="BJ13" s="2092">
        <v>15575</v>
      </c>
      <c r="BK13" s="2092">
        <v>14675</v>
      </c>
      <c r="BL13" s="2092">
        <v>19050</v>
      </c>
      <c r="BM13" s="2092">
        <v>14600</v>
      </c>
      <c r="BN13" s="2092">
        <v>15025</v>
      </c>
      <c r="BO13" s="2092">
        <v>18375</v>
      </c>
      <c r="BP13" s="2092">
        <v>6250</v>
      </c>
      <c r="BQ13" s="2092">
        <v>10500</v>
      </c>
      <c r="BR13" s="2092">
        <v>950</v>
      </c>
      <c r="BS13" s="2092"/>
      <c r="BT13" s="1288"/>
      <c r="BU13" s="87" t="str">
        <f t="shared" si="10"/>
        <v>V15X_1000</v>
      </c>
      <c r="CA13" s="87" t="s">
        <v>147</v>
      </c>
      <c r="CB13" s="87">
        <v>2</v>
      </c>
      <c r="CC13" s="87">
        <v>1</v>
      </c>
      <c r="CD13" s="87" t="s">
        <v>406</v>
      </c>
    </row>
    <row r="14" spans="1:82" s="56" customFormat="1" ht="16.5" hidden="1" customHeight="1" thickBot="1">
      <c r="A14" s="62"/>
      <c r="B14" s="324" t="s">
        <v>149</v>
      </c>
      <c r="C14" s="317"/>
      <c r="D14" s="317"/>
      <c r="E14" s="318"/>
      <c r="F14" s="1327"/>
      <c r="G14" s="1268">
        <f>SUM(G8:G13)</f>
        <v>0</v>
      </c>
      <c r="H14" s="1259">
        <f t="shared" ref="H14:Y14" si="11">SUM(H8:H13)</f>
        <v>0</v>
      </c>
      <c r="I14" s="1259">
        <f t="shared" si="11"/>
        <v>0</v>
      </c>
      <c r="J14" s="1259">
        <f t="shared" si="11"/>
        <v>0</v>
      </c>
      <c r="K14" s="1183">
        <f t="shared" si="11"/>
        <v>0</v>
      </c>
      <c r="L14" s="1413">
        <f t="shared" ref="L14:M14" si="12">SUM(L8:L13)</f>
        <v>0</v>
      </c>
      <c r="M14" s="1414">
        <f t="shared" si="12"/>
        <v>0</v>
      </c>
      <c r="N14" s="1259">
        <f t="shared" si="11"/>
        <v>0</v>
      </c>
      <c r="O14" s="1259">
        <f t="shared" si="11"/>
        <v>0</v>
      </c>
      <c r="P14" s="1259">
        <f t="shared" si="11"/>
        <v>0</v>
      </c>
      <c r="Q14" s="1259">
        <f t="shared" si="11"/>
        <v>0</v>
      </c>
      <c r="R14" s="1183">
        <f t="shared" si="11"/>
        <v>0</v>
      </c>
      <c r="S14" s="1413">
        <f t="shared" si="11"/>
        <v>0</v>
      </c>
      <c r="T14" s="1414">
        <f t="shared" si="11"/>
        <v>0</v>
      </c>
      <c r="U14" s="1259">
        <f t="shared" si="11"/>
        <v>0</v>
      </c>
      <c r="V14" s="1259">
        <f t="shared" si="11"/>
        <v>0</v>
      </c>
      <c r="W14" s="1259">
        <f t="shared" si="11"/>
        <v>0</v>
      </c>
      <c r="X14" s="1259">
        <f t="shared" si="11"/>
        <v>0</v>
      </c>
      <c r="Y14" s="1259">
        <f t="shared" si="11"/>
        <v>0</v>
      </c>
      <c r="Z14" s="1183">
        <f>SUM(Z8:Z13)</f>
        <v>0</v>
      </c>
      <c r="AA14" s="1413">
        <f t="shared" ref="AA14:AB14" si="13">SUM(AA8:AA13)</f>
        <v>0</v>
      </c>
      <c r="AB14" s="1414">
        <f t="shared" si="13"/>
        <v>0</v>
      </c>
      <c r="AC14" s="1184">
        <f>SUM(AC8:AC13)</f>
        <v>0</v>
      </c>
      <c r="AD14" s="1436">
        <f t="shared" ref="AD14:AE14" si="14">SUM(AD8:AD13)</f>
        <v>0</v>
      </c>
      <c r="AE14" s="1483">
        <f t="shared" si="14"/>
        <v>0</v>
      </c>
      <c r="AH14" s="121"/>
      <c r="AI14" s="125" t="s">
        <v>286</v>
      </c>
      <c r="AJ14" s="120" t="str">
        <f>"13WKS "&amp;'Drive Summary'!AD$2</f>
        <v>13WKS MS2409A0</v>
      </c>
      <c r="AN14" s="90"/>
      <c r="BB14" s="56" t="str">
        <f t="shared" si="9"/>
        <v>WUX_V15X_2000</v>
      </c>
      <c r="BC14" s="1283" t="s">
        <v>286</v>
      </c>
      <c r="BD14" s="1283" t="s">
        <v>341</v>
      </c>
      <c r="BE14" s="1284">
        <v>2000</v>
      </c>
      <c r="BF14" s="1284" t="s">
        <v>349</v>
      </c>
      <c r="BG14" s="2092">
        <v>1300</v>
      </c>
      <c r="BH14" s="2092">
        <v>2050</v>
      </c>
      <c r="BI14" s="2092">
        <v>7350</v>
      </c>
      <c r="BJ14" s="2092">
        <v>2025</v>
      </c>
      <c r="BK14" s="2092">
        <v>2075</v>
      </c>
      <c r="BL14" s="2092">
        <v>8800</v>
      </c>
      <c r="BM14" s="2092">
        <v>1925</v>
      </c>
      <c r="BN14" s="2092">
        <v>17000</v>
      </c>
      <c r="BO14" s="2092">
        <v>2725</v>
      </c>
      <c r="BP14" s="2092">
        <v>13025</v>
      </c>
      <c r="BQ14" s="2092">
        <v>14250</v>
      </c>
      <c r="BR14" s="2092">
        <v>2000</v>
      </c>
      <c r="BS14" s="2092">
        <v>2150</v>
      </c>
      <c r="BT14" s="1288"/>
      <c r="BU14" s="87" t="str">
        <f t="shared" si="10"/>
        <v>V15X_2000</v>
      </c>
    </row>
    <row r="15" spans="1:82" s="87" customFormat="1" ht="18.75" hidden="1" customHeight="1" outlineLevel="1">
      <c r="A15" s="86"/>
      <c r="B15" s="91" t="s">
        <v>117</v>
      </c>
      <c r="C15" s="114"/>
      <c r="D15" s="114"/>
      <c r="E15" s="306" t="s">
        <v>152</v>
      </c>
      <c r="F15" s="1328"/>
      <c r="G15" s="1185">
        <f>AN15</f>
        <v>0</v>
      </c>
      <c r="H15" s="1185">
        <f t="shared" ref="H15:J16" si="15">AO15</f>
        <v>0</v>
      </c>
      <c r="I15" s="1185">
        <f t="shared" si="15"/>
        <v>0</v>
      </c>
      <c r="J15" s="1185">
        <f t="shared" si="15"/>
        <v>0</v>
      </c>
      <c r="K15" s="1186">
        <f>SUM(G15:J15)</f>
        <v>0</v>
      </c>
      <c r="L15" s="1415"/>
      <c r="M15" s="1416"/>
      <c r="N15" s="1185">
        <f t="shared" ref="N15:Q16" si="16">AR15</f>
        <v>0</v>
      </c>
      <c r="O15" s="1185">
        <f t="shared" si="16"/>
        <v>0</v>
      </c>
      <c r="P15" s="1185">
        <f t="shared" si="16"/>
        <v>0</v>
      </c>
      <c r="Q15" s="1185">
        <f t="shared" si="16"/>
        <v>0</v>
      </c>
      <c r="R15" s="1186">
        <f>SUM(L15:Q15)</f>
        <v>0</v>
      </c>
      <c r="S15" s="1415"/>
      <c r="T15" s="1416"/>
      <c r="U15" s="1185">
        <f t="shared" ref="U15:Y16" si="17">AV15</f>
        <v>0</v>
      </c>
      <c r="V15" s="1185">
        <f t="shared" si="17"/>
        <v>0</v>
      </c>
      <c r="W15" s="1185">
        <f t="shared" si="17"/>
        <v>0</v>
      </c>
      <c r="X15" s="1185">
        <f t="shared" si="17"/>
        <v>0</v>
      </c>
      <c r="Y15" s="1185">
        <f t="shared" si="17"/>
        <v>0</v>
      </c>
      <c r="Z15" s="1186">
        <f>SUM(S15:Y15)</f>
        <v>0</v>
      </c>
      <c r="AA15" s="1415"/>
      <c r="AB15" s="1416"/>
      <c r="AC15" s="1187">
        <f>Z15+R15+K15</f>
        <v>0</v>
      </c>
      <c r="AD15" s="92">
        <f>AA15+S15+L15</f>
        <v>0</v>
      </c>
      <c r="AE15" s="311"/>
      <c r="AH15" s="121"/>
      <c r="AI15" s="125" t="s">
        <v>286</v>
      </c>
      <c r="AJ15" s="120" t="str">
        <f>"13WKS "&amp;'Drive Summary'!AD$2</f>
        <v>13WKS MS2409A0</v>
      </c>
      <c r="AM15" s="526" t="s">
        <v>155</v>
      </c>
      <c r="AN15" s="526">
        <f>SUMIF('Site capacity'!$B:$B,$AM15,'Site capacity'!E:E)</f>
        <v>0</v>
      </c>
      <c r="AO15" s="526">
        <f>SUMIF('Site capacity'!$B:$B,$AM15,'Site capacity'!F:F)</f>
        <v>0</v>
      </c>
      <c r="AP15" s="526">
        <f>SUMIF('Site capacity'!$B:$B,$AM15,'Site capacity'!G:G)</f>
        <v>0</v>
      </c>
      <c r="AQ15" s="526">
        <f>SUMIF('Site capacity'!$B:$B,$AM15,'Site capacity'!H:H)</f>
        <v>0</v>
      </c>
      <c r="AR15" s="526">
        <f>SUMIF('Site capacity'!$B:$B,$AM15,'Site capacity'!I:I)</f>
        <v>0</v>
      </c>
      <c r="AS15" s="526">
        <f>SUMIF('Site capacity'!$B:$B,$AM15,'Site capacity'!J:J)</f>
        <v>0</v>
      </c>
      <c r="AT15" s="526">
        <f>SUMIF('Site capacity'!$B:$B,$AM15,'Site capacity'!K:K)</f>
        <v>0</v>
      </c>
      <c r="AU15" s="526">
        <f>SUMIF('Site capacity'!$B:$B,$AM15,'Site capacity'!L:L)</f>
        <v>0</v>
      </c>
      <c r="AV15" s="526">
        <f>SUMIF('Site capacity'!$B:$B,$AM15,'Site capacity'!M:M)</f>
        <v>0</v>
      </c>
      <c r="AW15" s="526">
        <f>SUMIF('Site capacity'!$B:$B,$AM15,'Site capacity'!N:N)</f>
        <v>0</v>
      </c>
      <c r="AX15" s="526">
        <f>SUMIF('Site capacity'!$B:$B,$AM15,'Site capacity'!O:O)</f>
        <v>0</v>
      </c>
      <c r="AY15" s="526">
        <f>SUMIF('Site capacity'!$B:$B,$AM15,'Site capacity'!P:P)</f>
        <v>0</v>
      </c>
      <c r="AZ15" s="526">
        <f>SUMIF('Site capacity'!$B:$B,$AM15,'Site capacity'!Q:Q)</f>
        <v>0</v>
      </c>
      <c r="BB15" s="87" t="str">
        <f t="shared" si="9"/>
        <v>WUX_V15CMR_1000</v>
      </c>
      <c r="BC15" s="1283" t="s">
        <v>286</v>
      </c>
      <c r="BD15" s="1283" t="s">
        <v>403</v>
      </c>
      <c r="BE15" s="1284">
        <v>1000</v>
      </c>
      <c r="BF15" s="1284" t="s">
        <v>606</v>
      </c>
      <c r="BG15" s="2092"/>
      <c r="BH15" s="2092">
        <v>2725</v>
      </c>
      <c r="BI15" s="2092">
        <v>2325</v>
      </c>
      <c r="BJ15" s="2092">
        <v>1500</v>
      </c>
      <c r="BK15" s="2092"/>
      <c r="BL15" s="2092">
        <v>3775</v>
      </c>
      <c r="BM15" s="2092">
        <v>1150</v>
      </c>
      <c r="BN15" s="2092"/>
      <c r="BO15" s="2092"/>
      <c r="BP15" s="2092">
        <v>4650</v>
      </c>
      <c r="BQ15" s="2092">
        <v>1375</v>
      </c>
      <c r="BR15" s="2092"/>
      <c r="BS15" s="2092"/>
      <c r="BT15" s="1288"/>
      <c r="BU15" s="87" t="str">
        <f t="shared" si="10"/>
        <v>V15CMR_1000</v>
      </c>
    </row>
    <row r="16" spans="1:82" s="87" customFormat="1" ht="18.75" hidden="1" customHeight="1" outlineLevel="1">
      <c r="A16" s="86"/>
      <c r="B16" s="91"/>
      <c r="C16" s="114"/>
      <c r="D16" s="114"/>
      <c r="E16" s="306" t="s">
        <v>142</v>
      </c>
      <c r="F16" s="1328"/>
      <c r="G16" s="1185">
        <f>AN16</f>
        <v>0</v>
      </c>
      <c r="H16" s="1185">
        <f t="shared" si="15"/>
        <v>0</v>
      </c>
      <c r="I16" s="1185">
        <f t="shared" si="15"/>
        <v>0</v>
      </c>
      <c r="J16" s="1185">
        <f t="shared" si="15"/>
        <v>0</v>
      </c>
      <c r="K16" s="1186">
        <f>SUM(G16:J16)</f>
        <v>0</v>
      </c>
      <c r="L16" s="1415"/>
      <c r="M16" s="1416"/>
      <c r="N16" s="1185">
        <f t="shared" si="16"/>
        <v>0</v>
      </c>
      <c r="O16" s="1185">
        <f t="shared" si="16"/>
        <v>0</v>
      </c>
      <c r="P16" s="1185">
        <f t="shared" si="16"/>
        <v>0</v>
      </c>
      <c r="Q16" s="1185">
        <f t="shared" si="16"/>
        <v>0</v>
      </c>
      <c r="R16" s="1186">
        <f>SUM(L16:Q16)</f>
        <v>0</v>
      </c>
      <c r="S16" s="1415"/>
      <c r="T16" s="1416"/>
      <c r="U16" s="1185">
        <f t="shared" si="17"/>
        <v>0</v>
      </c>
      <c r="V16" s="1185">
        <f t="shared" si="17"/>
        <v>0</v>
      </c>
      <c r="W16" s="1185">
        <f t="shared" si="17"/>
        <v>0</v>
      </c>
      <c r="X16" s="1185">
        <f t="shared" si="17"/>
        <v>0</v>
      </c>
      <c r="Y16" s="1185">
        <f t="shared" si="17"/>
        <v>0</v>
      </c>
      <c r="Z16" s="1186">
        <f>SUM(S16:Y16)</f>
        <v>0</v>
      </c>
      <c r="AA16" s="1415"/>
      <c r="AB16" s="1416"/>
      <c r="AC16" s="1187">
        <f>Z16+R16+K16</f>
        <v>0</v>
      </c>
      <c r="AD16" s="92">
        <f>AA16+S16+L16</f>
        <v>0</v>
      </c>
      <c r="AE16" s="311"/>
      <c r="AH16" s="121"/>
      <c r="AI16" s="125" t="s">
        <v>286</v>
      </c>
      <c r="AJ16" s="120" t="str">
        <f>"13WKS "&amp;'Drive Summary'!AD$2</f>
        <v>13WKS MS2409A0</v>
      </c>
      <c r="AM16" s="526" t="s">
        <v>156</v>
      </c>
      <c r="AN16" s="526">
        <f>SUMIF('Site capacity'!$B:$B,$AM16,'Site capacity'!E:E)</f>
        <v>0</v>
      </c>
      <c r="AO16" s="526">
        <f>SUMIF('Site capacity'!$B:$B,$AM16,'Site capacity'!F:F)</f>
        <v>0</v>
      </c>
      <c r="AP16" s="526">
        <f>SUMIF('Site capacity'!$B:$B,$AM16,'Site capacity'!G:G)</f>
        <v>0</v>
      </c>
      <c r="AQ16" s="526">
        <f>SUMIF('Site capacity'!$B:$B,$AM16,'Site capacity'!H:H)</f>
        <v>0</v>
      </c>
      <c r="AR16" s="526">
        <f>SUMIF('Site capacity'!$B:$B,$AM16,'Site capacity'!I:I)</f>
        <v>0</v>
      </c>
      <c r="AS16" s="526">
        <f>SUMIF('Site capacity'!$B:$B,$AM16,'Site capacity'!J:J)</f>
        <v>0</v>
      </c>
      <c r="AT16" s="526">
        <f>SUMIF('Site capacity'!$B:$B,$AM16,'Site capacity'!K:K)</f>
        <v>0</v>
      </c>
      <c r="AU16" s="526">
        <f>SUMIF('Site capacity'!$B:$B,$AM16,'Site capacity'!L:L)</f>
        <v>0</v>
      </c>
      <c r="AV16" s="526">
        <f>SUMIF('Site capacity'!$B:$B,$AM16,'Site capacity'!M:M)</f>
        <v>0</v>
      </c>
      <c r="AW16" s="526">
        <f>SUMIF('Site capacity'!$B:$B,$AM16,'Site capacity'!N:N)</f>
        <v>0</v>
      </c>
      <c r="AX16" s="526">
        <f>SUMIF('Site capacity'!$B:$B,$AM16,'Site capacity'!O:O)</f>
        <v>0</v>
      </c>
      <c r="AY16" s="526">
        <f>SUMIF('Site capacity'!$B:$B,$AM16,'Site capacity'!P:P)</f>
        <v>0</v>
      </c>
      <c r="AZ16" s="526">
        <f>SUMIF('Site capacity'!$B:$B,$AM16,'Site capacity'!Q:Q)</f>
        <v>0</v>
      </c>
      <c r="BB16" s="87" t="str">
        <f t="shared" si="9"/>
        <v>WUX_V15CMR_1000</v>
      </c>
      <c r="BC16" s="1283" t="s">
        <v>286</v>
      </c>
      <c r="BD16" s="1283" t="s">
        <v>403</v>
      </c>
      <c r="BE16" s="1284">
        <v>1000</v>
      </c>
      <c r="BF16" s="1284" t="s">
        <v>605</v>
      </c>
      <c r="BG16" s="2092">
        <v>1775</v>
      </c>
      <c r="BH16" s="2092">
        <v>2900</v>
      </c>
      <c r="BI16" s="2092">
        <v>5625</v>
      </c>
      <c r="BJ16" s="2092">
        <v>3875</v>
      </c>
      <c r="BK16" s="2092">
        <v>3450</v>
      </c>
      <c r="BL16" s="2092">
        <v>3300</v>
      </c>
      <c r="BM16" s="2092">
        <v>3550</v>
      </c>
      <c r="BN16" s="2092">
        <v>3925</v>
      </c>
      <c r="BO16" s="2092">
        <v>3300</v>
      </c>
      <c r="BP16" s="2092">
        <v>3200</v>
      </c>
      <c r="BQ16" s="2092">
        <v>8025</v>
      </c>
      <c r="BR16" s="2092">
        <v>1225</v>
      </c>
      <c r="BS16" s="2092"/>
      <c r="BT16" s="1288"/>
      <c r="BU16" s="87" t="str">
        <f t="shared" si="10"/>
        <v>V15CMR_1000</v>
      </c>
    </row>
    <row r="17" spans="1:82" s="87" customFormat="1" ht="18.75" hidden="1" customHeight="1" outlineLevel="1">
      <c r="A17" s="86"/>
      <c r="B17" s="91" t="s">
        <v>118</v>
      </c>
      <c r="C17" s="114"/>
      <c r="D17" s="114"/>
      <c r="E17" s="306" t="s">
        <v>150</v>
      </c>
      <c r="F17" s="1328"/>
      <c r="G17" s="1201">
        <f>G15-G9-G10-G8</f>
        <v>0</v>
      </c>
      <c r="H17" s="1201">
        <f>H15-H9-H10-H8</f>
        <v>0</v>
      </c>
      <c r="I17" s="1201">
        <f>I15-I9-I10-I8</f>
        <v>0</v>
      </c>
      <c r="J17" s="1201">
        <f>J15-J9-J10-J8</f>
        <v>0</v>
      </c>
      <c r="K17" s="1202">
        <f>SUM(G17:J17)</f>
        <v>0</v>
      </c>
      <c r="L17" s="1417"/>
      <c r="M17" s="1416"/>
      <c r="N17" s="1201">
        <f>N15-N9-N10-N8</f>
        <v>0</v>
      </c>
      <c r="O17" s="1201">
        <f>O15-O9-O10-O8</f>
        <v>0</v>
      </c>
      <c r="P17" s="1201">
        <f>P15-P9-P10-P8</f>
        <v>0</v>
      </c>
      <c r="Q17" s="1201">
        <f>Q15-Q9-Q10-Q8</f>
        <v>0</v>
      </c>
      <c r="R17" s="1202">
        <f>SUM(L17:Q17)</f>
        <v>0</v>
      </c>
      <c r="S17" s="1417"/>
      <c r="T17" s="1416"/>
      <c r="U17" s="1201">
        <f t="shared" ref="U17:AD17" si="18">U15-U9-U10-U8</f>
        <v>0</v>
      </c>
      <c r="V17" s="1201">
        <f t="shared" si="18"/>
        <v>0</v>
      </c>
      <c r="W17" s="1201">
        <f t="shared" si="18"/>
        <v>0</v>
      </c>
      <c r="X17" s="1201">
        <f t="shared" si="18"/>
        <v>0</v>
      </c>
      <c r="Y17" s="1201">
        <f t="shared" si="18"/>
        <v>0</v>
      </c>
      <c r="Z17" s="1202">
        <f t="shared" si="18"/>
        <v>0</v>
      </c>
      <c r="AA17" s="1417"/>
      <c r="AB17" s="1416"/>
      <c r="AC17" s="1203">
        <f t="shared" si="18"/>
        <v>0</v>
      </c>
      <c r="AD17" s="1201">
        <f t="shared" si="18"/>
        <v>0</v>
      </c>
      <c r="AE17" s="311"/>
      <c r="AH17" s="121"/>
      <c r="AI17" s="125" t="s">
        <v>286</v>
      </c>
      <c r="AJ17" s="120" t="str">
        <f>"13WKS "&amp;'Drive Summary'!AD$2</f>
        <v>13WKS MS2409A0</v>
      </c>
      <c r="AM17" s="481" t="s">
        <v>77</v>
      </c>
      <c r="AN17" s="482">
        <f>'13wks vs RIE'!C175</f>
        <v>9.9628889523265776E-2</v>
      </c>
      <c r="AO17" s="482">
        <f>'13wks vs RIE'!D175</f>
        <v>9.9628889523265776E-2</v>
      </c>
      <c r="AP17" s="482">
        <f>'13wks vs RIE'!E175</f>
        <v>9.9628889523265776E-2</v>
      </c>
      <c r="AQ17" s="482">
        <f>'13wks vs RIE'!F175</f>
        <v>9.9628889523265776E-2</v>
      </c>
      <c r="AR17" s="482">
        <f>'13wks vs RIE'!G175</f>
        <v>9.9628889523265776E-2</v>
      </c>
      <c r="AS17" s="482">
        <f>'13wks vs RIE'!H175</f>
        <v>9.9628889523265776E-2</v>
      </c>
      <c r="AT17" s="482">
        <f>'13wks vs RIE'!I175</f>
        <v>9.9628889523265776E-2</v>
      </c>
      <c r="AU17" s="482">
        <f>'13wks vs RIE'!J175</f>
        <v>9.9628889523265776E-2</v>
      </c>
      <c r="AV17" s="482">
        <f>'13wks vs RIE'!K175</f>
        <v>9.9628889523265776E-2</v>
      </c>
      <c r="AW17" s="482">
        <f>'13wks vs RIE'!L175</f>
        <v>9.9628889523265776E-2</v>
      </c>
      <c r="AX17" s="482">
        <f>'13wks vs RIE'!M175</f>
        <v>9.9628889523265776E-2</v>
      </c>
      <c r="AY17" s="482">
        <f>'13wks vs RIE'!N175</f>
        <v>9.9628889523265776E-2</v>
      </c>
      <c r="AZ17" s="482">
        <f>'13wks vs RIE'!O175</f>
        <v>9.9628889523265776E-2</v>
      </c>
      <c r="BB17" s="87" t="str">
        <f t="shared" si="9"/>
        <v>WUX_V15CMR_1000</v>
      </c>
      <c r="BC17" s="1283" t="s">
        <v>286</v>
      </c>
      <c r="BD17" s="1283" t="s">
        <v>403</v>
      </c>
      <c r="BE17" s="1284">
        <v>1000</v>
      </c>
      <c r="BF17" s="1284" t="s">
        <v>714</v>
      </c>
      <c r="BG17" s="2092">
        <v>50</v>
      </c>
      <c r="BH17" s="2092">
        <v>100</v>
      </c>
      <c r="BI17" s="2092">
        <v>700</v>
      </c>
      <c r="BJ17" s="2092">
        <v>125</v>
      </c>
      <c r="BK17" s="2092">
        <v>150</v>
      </c>
      <c r="BL17" s="2092">
        <v>100</v>
      </c>
      <c r="BM17" s="2092">
        <v>375</v>
      </c>
      <c r="BN17" s="2092">
        <v>125</v>
      </c>
      <c r="BO17" s="2092">
        <v>100</v>
      </c>
      <c r="BP17" s="2092">
        <v>175</v>
      </c>
      <c r="BQ17" s="2092">
        <v>125</v>
      </c>
      <c r="BR17" s="2092">
        <v>475</v>
      </c>
      <c r="BS17" s="2092"/>
      <c r="BT17" s="1288"/>
      <c r="BU17" s="87" t="str">
        <f t="shared" si="10"/>
        <v>V15CMR_1000</v>
      </c>
    </row>
    <row r="18" spans="1:82" s="87" customFormat="1" ht="18.75" hidden="1" customHeight="1" outlineLevel="1">
      <c r="A18" s="86"/>
      <c r="B18" s="91"/>
      <c r="C18" s="114"/>
      <c r="D18" s="114"/>
      <c r="E18" s="306" t="s">
        <v>142</v>
      </c>
      <c r="F18" s="1328"/>
      <c r="G18" s="1201">
        <f>G16-G13-G11-G12</f>
        <v>0</v>
      </c>
      <c r="H18" s="1201">
        <f>H16-H13-H11-H12</f>
        <v>0</v>
      </c>
      <c r="I18" s="1201">
        <f>I16-I13-I11-I12</f>
        <v>0</v>
      </c>
      <c r="J18" s="1201">
        <f>J16-J13-J11-J12</f>
        <v>0</v>
      </c>
      <c r="K18" s="1202">
        <f>SUM(G18:J18)</f>
        <v>0</v>
      </c>
      <c r="L18" s="1417"/>
      <c r="M18" s="1416"/>
      <c r="N18" s="1201">
        <f>N16-N13-N11-N12</f>
        <v>0</v>
      </c>
      <c r="O18" s="1201">
        <f>O16-O13-O11-O12</f>
        <v>0</v>
      </c>
      <c r="P18" s="1201">
        <f>P16-P13-P11-P12</f>
        <v>0</v>
      </c>
      <c r="Q18" s="1201">
        <f>Q16-Q13-Q11-Q12</f>
        <v>0</v>
      </c>
      <c r="R18" s="1202">
        <f>SUM(L18:Q18)</f>
        <v>0</v>
      </c>
      <c r="S18" s="1417"/>
      <c r="T18" s="1416"/>
      <c r="U18" s="1201">
        <f>U16-U13-U11-U12</f>
        <v>0</v>
      </c>
      <c r="V18" s="1201">
        <f>V16-V13-V11-V12</f>
        <v>0</v>
      </c>
      <c r="W18" s="1201">
        <f>W16-W13-W11-W12</f>
        <v>0</v>
      </c>
      <c r="X18" s="1201">
        <f>X16-X13-X11-X12</f>
        <v>0</v>
      </c>
      <c r="Y18" s="1201">
        <f>Y16-Y13-Y11-Y12</f>
        <v>0</v>
      </c>
      <c r="Z18" s="1202">
        <f>SUM(U18:Y18)</f>
        <v>0</v>
      </c>
      <c r="AA18" s="1417"/>
      <c r="AB18" s="1416"/>
      <c r="AC18" s="1203">
        <f>Z18+R18+K18</f>
        <v>0</v>
      </c>
      <c r="AD18" s="1201">
        <f>AA18+S18+L18</f>
        <v>0</v>
      </c>
      <c r="AE18" s="311"/>
      <c r="AH18" s="121"/>
      <c r="AI18" s="125" t="s">
        <v>286</v>
      </c>
      <c r="AJ18" s="120" t="str">
        <f>"13WKS "&amp;'Drive Summary'!AD$2</f>
        <v>13WKS MS2409A0</v>
      </c>
      <c r="AN18" s="482">
        <f>'13wks vs RIE'!C176</f>
        <v>0.16794995187680462</v>
      </c>
      <c r="AO18" s="482">
        <f>'13wks vs RIE'!D176</f>
        <v>0.16794995187680462</v>
      </c>
      <c r="AP18" s="482">
        <f>'13wks vs RIE'!E176</f>
        <v>0.16794995187680462</v>
      </c>
      <c r="AQ18" s="482">
        <f>'13wks vs RIE'!F176</f>
        <v>0.16794995187680462</v>
      </c>
      <c r="AR18" s="482">
        <f>'13wks vs RIE'!G176</f>
        <v>0.16794995187680462</v>
      </c>
      <c r="AS18" s="482">
        <f>'13wks vs RIE'!H176</f>
        <v>0.16794995187680462</v>
      </c>
      <c r="AT18" s="482">
        <f>'13wks vs RIE'!I176</f>
        <v>0.16794995187680462</v>
      </c>
      <c r="AU18" s="482">
        <f>'13wks vs RIE'!J176</f>
        <v>0.16794995187680462</v>
      </c>
      <c r="AV18" s="482">
        <f>'13wks vs RIE'!K176</f>
        <v>0.16794995187680462</v>
      </c>
      <c r="AW18" s="482">
        <f>'13wks vs RIE'!L176</f>
        <v>0.16794995187680462</v>
      </c>
      <c r="AX18" s="482">
        <f>'13wks vs RIE'!M176</f>
        <v>0.16794995187680462</v>
      </c>
      <c r="AY18" s="482">
        <f>'13wks vs RIE'!N176</f>
        <v>0.16794995187680462</v>
      </c>
      <c r="AZ18" s="482">
        <f>'13wks vs RIE'!O176</f>
        <v>0.16794995187680462</v>
      </c>
      <c r="BB18" s="87" t="str">
        <f t="shared" si="9"/>
        <v>WUX_V15CMR_1000</v>
      </c>
      <c r="BC18" s="1283" t="s">
        <v>286</v>
      </c>
      <c r="BD18" s="1283" t="s">
        <v>403</v>
      </c>
      <c r="BE18" s="1284">
        <v>1000</v>
      </c>
      <c r="BF18" s="1284" t="s">
        <v>693</v>
      </c>
      <c r="BG18" s="2092">
        <v>425</v>
      </c>
      <c r="BH18" s="2092">
        <v>225</v>
      </c>
      <c r="BI18" s="2092"/>
      <c r="BJ18" s="2092"/>
      <c r="BK18" s="2092">
        <v>450</v>
      </c>
      <c r="BL18" s="2092">
        <v>200</v>
      </c>
      <c r="BM18" s="2092"/>
      <c r="BN18" s="2092"/>
      <c r="BO18" s="2092"/>
      <c r="BP18" s="2092"/>
      <c r="BQ18" s="2092"/>
      <c r="BR18" s="2092"/>
      <c r="BS18" s="2092"/>
      <c r="BT18" s="1288"/>
      <c r="BU18" s="87" t="str">
        <f t="shared" si="10"/>
        <v>V15CMR_1000</v>
      </c>
    </row>
    <row r="19" spans="1:82" s="87" customFormat="1" ht="18.75" hidden="1" customHeight="1" outlineLevel="1">
      <c r="A19" s="86"/>
      <c r="B19" s="91"/>
      <c r="C19" s="114"/>
      <c r="D19" s="114"/>
      <c r="E19" s="306" t="s">
        <v>119</v>
      </c>
      <c r="F19" s="1328"/>
      <c r="G19" s="1201">
        <f>SUM(G17:G18)</f>
        <v>0</v>
      </c>
      <c r="H19" s="1201">
        <f t="shared" ref="H19:Y19" si="19">SUM(H17:H18)</f>
        <v>0</v>
      </c>
      <c r="I19" s="1201">
        <f t="shared" si="19"/>
        <v>0</v>
      </c>
      <c r="J19" s="1201">
        <f t="shared" si="19"/>
        <v>0</v>
      </c>
      <c r="K19" s="1202">
        <f>SUM(G19:J19)</f>
        <v>0</v>
      </c>
      <c r="L19" s="1417"/>
      <c r="M19" s="1416"/>
      <c r="N19" s="1201">
        <f t="shared" si="19"/>
        <v>0</v>
      </c>
      <c r="O19" s="1201">
        <f t="shared" si="19"/>
        <v>0</v>
      </c>
      <c r="P19" s="1201">
        <f t="shared" si="19"/>
        <v>0</v>
      </c>
      <c r="Q19" s="1201">
        <f t="shared" si="19"/>
        <v>0</v>
      </c>
      <c r="R19" s="1202">
        <f>SUM(L19:Q19)</f>
        <v>0</v>
      </c>
      <c r="S19" s="1417"/>
      <c r="T19" s="1416"/>
      <c r="U19" s="1201">
        <f t="shared" si="19"/>
        <v>0</v>
      </c>
      <c r="V19" s="1201">
        <f t="shared" si="19"/>
        <v>0</v>
      </c>
      <c r="W19" s="1201">
        <f t="shared" si="19"/>
        <v>0</v>
      </c>
      <c r="X19" s="1201">
        <f t="shared" si="19"/>
        <v>0</v>
      </c>
      <c r="Y19" s="1201">
        <f t="shared" si="19"/>
        <v>0</v>
      </c>
      <c r="Z19" s="1202">
        <f>SUM(Z17:Z18)</f>
        <v>0</v>
      </c>
      <c r="AA19" s="1417"/>
      <c r="AB19" s="1416"/>
      <c r="AC19" s="1203">
        <f>SUM(AC17:AC18)</f>
        <v>0</v>
      </c>
      <c r="AD19" s="1201">
        <f t="shared" ref="AD19" si="20">SUM(AD17:AD18)</f>
        <v>0</v>
      </c>
      <c r="AE19" s="311"/>
      <c r="AH19" s="121"/>
      <c r="AI19" s="125" t="s">
        <v>286</v>
      </c>
      <c r="AJ19" s="120" t="str">
        <f>"13WKS "&amp;'Drive Summary'!AD$2</f>
        <v>13WKS MS2409A0</v>
      </c>
      <c r="AM19" s="487" t="s">
        <v>145</v>
      </c>
      <c r="AN19" s="1005">
        <f>SUMPRODUCT(G17:G18,AN17:AN18)</f>
        <v>0</v>
      </c>
      <c r="AO19" s="1005">
        <f>SUMPRODUCT(H17:H18,AO17:AO18)</f>
        <v>0</v>
      </c>
      <c r="AP19" s="1005">
        <f>SUMPRODUCT(I17:I18,AP17:AP18)</f>
        <v>0</v>
      </c>
      <c r="AQ19" s="1005">
        <f>SUMPRODUCT(J17:J18,AQ17:AQ18)</f>
        <v>0</v>
      </c>
      <c r="AR19" s="1005">
        <f>SUMPRODUCT(AR17:AR18,N17:N18)</f>
        <v>0</v>
      </c>
      <c r="AS19" s="1005">
        <f>SUMPRODUCT(AS17:AS18,O17:O18)</f>
        <v>0</v>
      </c>
      <c r="AT19" s="1005">
        <f>SUMPRODUCT(AT17:AT18,P17:P18)</f>
        <v>0</v>
      </c>
      <c r="AU19" s="1005">
        <f>SUMPRODUCT(AU17:AU18,Q17:Q18)</f>
        <v>0</v>
      </c>
      <c r="AV19" s="1005">
        <f>SUMPRODUCT(U17:U18,AV17:AV18)</f>
        <v>0</v>
      </c>
      <c r="AW19" s="1005">
        <f>SUMPRODUCT(V17:V18,AW17:AW18)</f>
        <v>0</v>
      </c>
      <c r="AX19" s="1005">
        <f>SUMPRODUCT(W17:W18,AX17:AX18)</f>
        <v>0</v>
      </c>
      <c r="AY19" s="1005">
        <f>SUMPRODUCT(X17:X18,AY17:AY18)</f>
        <v>0</v>
      </c>
      <c r="AZ19" s="1005">
        <f>SUMPRODUCT(Y17:Y18,AZ17:AZ18)</f>
        <v>0</v>
      </c>
      <c r="BB19" s="87" t="str">
        <f t="shared" si="9"/>
        <v>WUX_V15CMR_1000</v>
      </c>
      <c r="BC19" s="1283" t="s">
        <v>286</v>
      </c>
      <c r="BD19" s="1283" t="s">
        <v>403</v>
      </c>
      <c r="BE19" s="1284">
        <v>1000</v>
      </c>
      <c r="BF19" s="1284" t="s">
        <v>695</v>
      </c>
      <c r="BG19" s="2092">
        <v>1450</v>
      </c>
      <c r="BH19" s="2092"/>
      <c r="BI19" s="2092"/>
      <c r="BJ19" s="2092"/>
      <c r="BK19" s="2092">
        <v>1475</v>
      </c>
      <c r="BL19" s="2092"/>
      <c r="BM19" s="2092"/>
      <c r="BN19" s="2092"/>
      <c r="BO19" s="2092">
        <v>175</v>
      </c>
      <c r="BP19" s="2092"/>
      <c r="BQ19" s="2092"/>
      <c r="BR19" s="2092"/>
      <c r="BS19" s="2092">
        <v>225</v>
      </c>
      <c r="BT19" s="1288"/>
      <c r="BU19" s="87" t="str">
        <f t="shared" si="10"/>
        <v>V15CMR_1000</v>
      </c>
    </row>
    <row r="20" spans="1:82" s="85" customFormat="1" ht="18.75" hidden="1" customHeight="1" collapsed="1">
      <c r="A20" s="84"/>
      <c r="B20" s="89" t="s">
        <v>147</v>
      </c>
      <c r="C20" s="115"/>
      <c r="D20" s="115"/>
      <c r="E20" s="307" t="s">
        <v>139</v>
      </c>
      <c r="F20" s="1329"/>
      <c r="G20" s="1181">
        <f>SUM(G8:G10)</f>
        <v>0</v>
      </c>
      <c r="H20" s="1181">
        <f t="shared" ref="H20:Y20" si="21">SUM(H8:H10)</f>
        <v>0</v>
      </c>
      <c r="I20" s="1181">
        <f t="shared" si="21"/>
        <v>0</v>
      </c>
      <c r="J20" s="1181">
        <f t="shared" si="21"/>
        <v>0</v>
      </c>
      <c r="K20" s="1180">
        <f t="shared" si="21"/>
        <v>0</v>
      </c>
      <c r="L20" s="1418">
        <f t="shared" si="21"/>
        <v>0</v>
      </c>
      <c r="M20" s="1419">
        <f t="shared" si="21"/>
        <v>0</v>
      </c>
      <c r="N20" s="1181">
        <f t="shared" si="21"/>
        <v>0</v>
      </c>
      <c r="O20" s="1181">
        <f t="shared" si="21"/>
        <v>0</v>
      </c>
      <c r="P20" s="1181">
        <f t="shared" si="21"/>
        <v>0</v>
      </c>
      <c r="Q20" s="1181">
        <f t="shared" si="21"/>
        <v>0</v>
      </c>
      <c r="R20" s="1180">
        <f t="shared" si="21"/>
        <v>0</v>
      </c>
      <c r="S20" s="1418">
        <f t="shared" si="21"/>
        <v>0</v>
      </c>
      <c r="T20" s="1419">
        <f t="shared" si="21"/>
        <v>0</v>
      </c>
      <c r="U20" s="1181">
        <f t="shared" si="21"/>
        <v>0</v>
      </c>
      <c r="V20" s="1181">
        <f t="shared" si="21"/>
        <v>0</v>
      </c>
      <c r="W20" s="1181">
        <f t="shared" si="21"/>
        <v>0</v>
      </c>
      <c r="X20" s="1181">
        <f t="shared" si="21"/>
        <v>0</v>
      </c>
      <c r="Y20" s="1181">
        <f t="shared" si="21"/>
        <v>0</v>
      </c>
      <c r="Z20" s="1180">
        <f>SUM(Z8:Z10)</f>
        <v>0</v>
      </c>
      <c r="AA20" s="1418">
        <f t="shared" ref="AA20:AB20" si="22">SUM(AA8:AA10)</f>
        <v>0</v>
      </c>
      <c r="AB20" s="1419">
        <f t="shared" si="22"/>
        <v>0</v>
      </c>
      <c r="AC20" s="1182">
        <f>SUM(AC8:AC10)</f>
        <v>0</v>
      </c>
      <c r="AD20" s="1437">
        <f t="shared" ref="AD20:AE20" si="23">SUM(AD8:AD10)</f>
        <v>0</v>
      </c>
      <c r="AE20" s="312">
        <f t="shared" si="23"/>
        <v>0</v>
      </c>
      <c r="AH20" s="121"/>
      <c r="AI20" s="125" t="s">
        <v>286</v>
      </c>
      <c r="AJ20" s="120" t="str">
        <f>"13WKS "&amp;'Drive Summary'!AD$2</f>
        <v>13WKS MS2409A0</v>
      </c>
      <c r="AN20" s="626"/>
      <c r="AO20" s="626"/>
      <c r="AP20" s="626"/>
      <c r="AQ20" s="626"/>
      <c r="AR20" s="626"/>
      <c r="AS20" s="626"/>
      <c r="AT20" s="626"/>
      <c r="AU20" s="626"/>
      <c r="AV20" s="626"/>
      <c r="AW20" s="626"/>
      <c r="AX20" s="626"/>
      <c r="AY20" s="626"/>
      <c r="BB20" s="85" t="str">
        <f t="shared" si="9"/>
        <v>WUX_V15CMR_2000</v>
      </c>
      <c r="BC20" s="1283" t="s">
        <v>286</v>
      </c>
      <c r="BD20" s="1283" t="s">
        <v>403</v>
      </c>
      <c r="BE20" s="1284">
        <v>2000</v>
      </c>
      <c r="BF20" s="1284" t="s">
        <v>607</v>
      </c>
      <c r="BG20" s="2092"/>
      <c r="BH20" s="2092">
        <v>7375</v>
      </c>
      <c r="BI20" s="2092">
        <v>6150</v>
      </c>
      <c r="BJ20" s="2092">
        <v>1500</v>
      </c>
      <c r="BK20" s="2092">
        <v>1125</v>
      </c>
      <c r="BL20" s="2092">
        <v>8650</v>
      </c>
      <c r="BM20" s="2092">
        <v>1150</v>
      </c>
      <c r="BN20" s="2092">
        <v>4175</v>
      </c>
      <c r="BO20" s="2092">
        <v>900</v>
      </c>
      <c r="BP20" s="2092">
        <v>12150</v>
      </c>
      <c r="BQ20" s="2092">
        <v>1375</v>
      </c>
      <c r="BR20" s="2092"/>
      <c r="BS20" s="2092"/>
      <c r="BU20" s="87" t="str">
        <f t="shared" si="10"/>
        <v>V15CMR_2000</v>
      </c>
    </row>
    <row r="21" spans="1:82" s="85" customFormat="1" ht="18.75" hidden="1" customHeight="1">
      <c r="A21" s="84"/>
      <c r="B21" s="89" t="s">
        <v>151</v>
      </c>
      <c r="C21" s="115"/>
      <c r="D21" s="115"/>
      <c r="E21" s="307" t="s">
        <v>38</v>
      </c>
      <c r="F21" s="1329"/>
      <c r="G21" s="1181">
        <f>SUM(G11:G13)</f>
        <v>0</v>
      </c>
      <c r="H21" s="1181">
        <f>SUM(H11:H13)</f>
        <v>0</v>
      </c>
      <c r="I21" s="1181">
        <f>SUM(I11:I13)</f>
        <v>0</v>
      </c>
      <c r="J21" s="1181">
        <f>SUM(J11:J13)</f>
        <v>0</v>
      </c>
      <c r="K21" s="1180">
        <f>SUM(K11:K13)</f>
        <v>0</v>
      </c>
      <c r="L21" s="1418">
        <f>L13</f>
        <v>0</v>
      </c>
      <c r="M21" s="1419">
        <f>M13</f>
        <v>0</v>
      </c>
      <c r="N21" s="1181">
        <f>SUM(N11:N13)</f>
        <v>0</v>
      </c>
      <c r="O21" s="1181">
        <f>SUM(O11:O13)</f>
        <v>0</v>
      </c>
      <c r="P21" s="1181">
        <f>SUM(P11:P13)</f>
        <v>0</v>
      </c>
      <c r="Q21" s="1181">
        <f>SUM(Q11:Q13)</f>
        <v>0</v>
      </c>
      <c r="R21" s="1180">
        <f>SUM(R11:R13)</f>
        <v>0</v>
      </c>
      <c r="S21" s="1418">
        <f>S13</f>
        <v>0</v>
      </c>
      <c r="T21" s="1419">
        <f>T13</f>
        <v>0</v>
      </c>
      <c r="U21" s="1181">
        <f t="shared" ref="U21:AD21" si="24">SUM(U11:U13)</f>
        <v>0</v>
      </c>
      <c r="V21" s="1181">
        <f t="shared" si="24"/>
        <v>0</v>
      </c>
      <c r="W21" s="1181">
        <f t="shared" si="24"/>
        <v>0</v>
      </c>
      <c r="X21" s="1181">
        <f t="shared" si="24"/>
        <v>0</v>
      </c>
      <c r="Y21" s="1181">
        <f t="shared" si="24"/>
        <v>0</v>
      </c>
      <c r="Z21" s="1180">
        <f t="shared" si="24"/>
        <v>0</v>
      </c>
      <c r="AA21" s="1418">
        <f>AA13</f>
        <v>0</v>
      </c>
      <c r="AB21" s="1419">
        <f>AB13</f>
        <v>0</v>
      </c>
      <c r="AC21" s="1182">
        <f t="shared" si="24"/>
        <v>0</v>
      </c>
      <c r="AD21" s="1437">
        <f t="shared" si="24"/>
        <v>0</v>
      </c>
      <c r="AE21" s="312">
        <f>AE13</f>
        <v>0</v>
      </c>
      <c r="AH21" s="121"/>
      <c r="AI21" s="125" t="s">
        <v>286</v>
      </c>
      <c r="AJ21" s="120" t="str">
        <f>"13WKS "&amp;'Drive Summary'!AD$2</f>
        <v>13WKS MS2409A0</v>
      </c>
      <c r="BB21" s="85" t="str">
        <f t="shared" si="9"/>
        <v>WUX_V15CMR_2000</v>
      </c>
      <c r="BC21" s="1283" t="s">
        <v>286</v>
      </c>
      <c r="BD21" s="1283" t="s">
        <v>403</v>
      </c>
      <c r="BE21" s="1284">
        <v>2000</v>
      </c>
      <c r="BF21" s="1284" t="s">
        <v>600</v>
      </c>
      <c r="BG21" s="2092">
        <v>3150</v>
      </c>
      <c r="BH21" s="2092">
        <v>6025</v>
      </c>
      <c r="BI21" s="2092">
        <v>31650</v>
      </c>
      <c r="BJ21" s="2092">
        <v>8200</v>
      </c>
      <c r="BK21" s="2092">
        <v>5775</v>
      </c>
      <c r="BL21" s="2092">
        <v>28625</v>
      </c>
      <c r="BM21" s="2092">
        <v>6775</v>
      </c>
      <c r="BN21" s="2092">
        <v>8325</v>
      </c>
      <c r="BO21" s="2092">
        <v>6050</v>
      </c>
      <c r="BP21" s="2092">
        <v>45925</v>
      </c>
      <c r="BQ21" s="2092">
        <v>13050</v>
      </c>
      <c r="BR21" s="2092">
        <v>6475</v>
      </c>
      <c r="BS21" s="2092">
        <v>450</v>
      </c>
      <c r="BT21" s="1290"/>
      <c r="BU21" s="87" t="str">
        <f t="shared" si="10"/>
        <v>V15CMR_2000</v>
      </c>
    </row>
    <row r="22" spans="1:82" s="87" customFormat="1" ht="18.75" hidden="1" customHeight="1" thickBot="1">
      <c r="A22" s="86"/>
      <c r="B22" s="88"/>
      <c r="C22" s="116"/>
      <c r="D22" s="116"/>
      <c r="E22" s="321" t="s">
        <v>105</v>
      </c>
      <c r="F22" s="1330"/>
      <c r="G22" s="1337">
        <f>SUM(G20:G21)</f>
        <v>0</v>
      </c>
      <c r="H22" s="1260">
        <f t="shared" ref="H22:Y22" si="25">SUM(H20:H21)</f>
        <v>0</v>
      </c>
      <c r="I22" s="1260">
        <f t="shared" si="25"/>
        <v>0</v>
      </c>
      <c r="J22" s="1260">
        <f t="shared" si="25"/>
        <v>0</v>
      </c>
      <c r="K22" s="1191">
        <f>SUM(K20:K21)</f>
        <v>0</v>
      </c>
      <c r="L22" s="1420">
        <f t="shared" ref="L22:M22" si="26">SUM(L20:L21)</f>
        <v>0</v>
      </c>
      <c r="M22" s="1421">
        <f t="shared" si="26"/>
        <v>0</v>
      </c>
      <c r="N22" s="1260">
        <f t="shared" si="25"/>
        <v>0</v>
      </c>
      <c r="O22" s="1260">
        <f t="shared" si="25"/>
        <v>0</v>
      </c>
      <c r="P22" s="1260">
        <f t="shared" si="25"/>
        <v>0</v>
      </c>
      <c r="Q22" s="1260">
        <f t="shared" si="25"/>
        <v>0</v>
      </c>
      <c r="R22" s="1191">
        <f t="shared" si="25"/>
        <v>0</v>
      </c>
      <c r="S22" s="1420">
        <f t="shared" si="25"/>
        <v>0</v>
      </c>
      <c r="T22" s="1421">
        <f t="shared" si="25"/>
        <v>0</v>
      </c>
      <c r="U22" s="1260">
        <f t="shared" si="25"/>
        <v>0</v>
      </c>
      <c r="V22" s="1260">
        <f t="shared" si="25"/>
        <v>0</v>
      </c>
      <c r="W22" s="1260">
        <f t="shared" si="25"/>
        <v>0</v>
      </c>
      <c r="X22" s="1260">
        <f t="shared" si="25"/>
        <v>0</v>
      </c>
      <c r="Y22" s="1260">
        <f t="shared" si="25"/>
        <v>0</v>
      </c>
      <c r="Z22" s="1191">
        <f>SUM(Z20:Z21)</f>
        <v>0</v>
      </c>
      <c r="AA22" s="1420">
        <f t="shared" ref="AA22:AB22" si="27">SUM(AA20:AA21)</f>
        <v>0</v>
      </c>
      <c r="AB22" s="1421">
        <f t="shared" si="27"/>
        <v>0</v>
      </c>
      <c r="AC22" s="1192">
        <f>SUM(AC20:AC21)</f>
        <v>0</v>
      </c>
      <c r="AD22" s="1438">
        <f t="shared" ref="AD22:AE22" si="28">SUM(AD20:AD21)</f>
        <v>0</v>
      </c>
      <c r="AE22" s="1484">
        <f t="shared" si="28"/>
        <v>0</v>
      </c>
      <c r="AH22" s="121"/>
      <c r="AI22" s="125" t="s">
        <v>286</v>
      </c>
      <c r="AJ22" s="120" t="str">
        <f>"13WKS "&amp;'Drive Summary'!AD$2</f>
        <v>13WKS MS2409A0</v>
      </c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BB22" s="87" t="str">
        <f t="shared" si="9"/>
        <v>WUX_V15CMR_2000</v>
      </c>
      <c r="BC22" s="1283" t="s">
        <v>286</v>
      </c>
      <c r="BD22" s="1283" t="s">
        <v>403</v>
      </c>
      <c r="BE22" s="1284">
        <v>2000</v>
      </c>
      <c r="BF22" s="1284" t="s">
        <v>597</v>
      </c>
      <c r="BG22" s="2092">
        <v>225</v>
      </c>
      <c r="BH22" s="2092">
        <v>525</v>
      </c>
      <c r="BI22" s="2092">
        <v>1725</v>
      </c>
      <c r="BJ22" s="2092">
        <v>475</v>
      </c>
      <c r="BK22" s="2092">
        <v>375</v>
      </c>
      <c r="BL22" s="2092">
        <v>900</v>
      </c>
      <c r="BM22" s="2092">
        <v>350</v>
      </c>
      <c r="BN22" s="2092">
        <v>675</v>
      </c>
      <c r="BO22" s="2092">
        <v>475</v>
      </c>
      <c r="BP22" s="2092">
        <v>1150</v>
      </c>
      <c r="BQ22" s="2092">
        <v>500</v>
      </c>
      <c r="BR22" s="2092">
        <v>1525</v>
      </c>
      <c r="BS22" s="2092">
        <v>100</v>
      </c>
      <c r="BT22" s="1290"/>
      <c r="BU22" s="87" t="str">
        <f t="shared" si="10"/>
        <v>V15CMR_2000</v>
      </c>
    </row>
    <row r="23" spans="1:82" s="87" customFormat="1" ht="18.75" hidden="1" customHeight="1">
      <c r="A23" s="86"/>
      <c r="B23" s="402" t="str">
        <f>'Drive Summary'!B15</f>
        <v>HEPBURNOASIS</v>
      </c>
      <c r="C23" s="403">
        <f>'Drive Summary'!C15</f>
        <v>500</v>
      </c>
      <c r="D23" s="403" t="str">
        <f>'Drive Summary'!D15</f>
        <v>64MB</v>
      </c>
      <c r="E23" s="307" t="str">
        <f>'Drive Summary'!E15</f>
        <v>ST500VM000</v>
      </c>
      <c r="F23" s="1333" t="str">
        <f>'Drive Summary'!F15</f>
        <v>1SD101</v>
      </c>
      <c r="G23" s="1181">
        <v>0</v>
      </c>
      <c r="H23" s="1181">
        <v>0</v>
      </c>
      <c r="I23" s="1181">
        <v>0</v>
      </c>
      <c r="J23" s="1181">
        <v>0</v>
      </c>
      <c r="K23" s="1180">
        <f t="shared" ref="K23:K28" si="29">SUM(G23:J23)</f>
        <v>0</v>
      </c>
      <c r="L23" s="1411">
        <f>SUMIF('site MS'!C:C,$F23,'site MS'!F:F)</f>
        <v>0</v>
      </c>
      <c r="M23" s="1425">
        <f t="shared" ref="M23:M28" si="30">K23-L23</f>
        <v>0</v>
      </c>
      <c r="N23" s="1181">
        <v>0</v>
      </c>
      <c r="O23" s="1181">
        <v>0</v>
      </c>
      <c r="P23" s="1181">
        <v>0</v>
      </c>
      <c r="Q23" s="1181">
        <v>0</v>
      </c>
      <c r="R23" s="1180">
        <f t="shared" ref="R23:R28" si="31">SUM(N23:Q23)</f>
        <v>0</v>
      </c>
      <c r="S23" s="1411">
        <f>SUMIF('site MS'!$C:$C,$F23,'site MS'!G:G)</f>
        <v>0</v>
      </c>
      <c r="T23" s="1425">
        <f t="shared" ref="T23:T28" si="32">R23-S23</f>
        <v>0</v>
      </c>
      <c r="U23" s="1181">
        <v>0</v>
      </c>
      <c r="V23" s="1181">
        <v>0</v>
      </c>
      <c r="W23" s="1181">
        <v>0</v>
      </c>
      <c r="X23" s="1181">
        <v>0</v>
      </c>
      <c r="Y23" s="1181">
        <v>0</v>
      </c>
      <c r="Z23" s="1180">
        <f t="shared" ref="Z23:Z28" si="33">SUM(U23:Y23)</f>
        <v>0</v>
      </c>
      <c r="AA23" s="1411">
        <f>SUMIF('site MS'!$C:$C,$F23,'site MS'!H:H)</f>
        <v>0</v>
      </c>
      <c r="AB23" s="1425">
        <f t="shared" ref="AB23:AB28" si="34">Z23-AA23</f>
        <v>0</v>
      </c>
      <c r="AC23" s="1182">
        <f t="shared" ref="AC23:AD28" si="35">K23+R23+Z23</f>
        <v>0</v>
      </c>
      <c r="AD23" s="294">
        <f t="shared" si="35"/>
        <v>0</v>
      </c>
      <c r="AE23" s="312">
        <f t="shared" ref="AE23:AE28" si="36">AC23-AD23</f>
        <v>0</v>
      </c>
      <c r="AH23" s="121"/>
      <c r="AI23" s="125" t="s">
        <v>286</v>
      </c>
      <c r="AJ23" s="120" t="str">
        <f>"13WKS "&amp;'Drive Summary'!AD$2</f>
        <v>13WKS MS2409A0</v>
      </c>
      <c r="BB23" s="87" t="str">
        <f t="shared" si="9"/>
        <v>WUX_V15CMR_2000</v>
      </c>
      <c r="BC23" s="1283" t="s">
        <v>286</v>
      </c>
      <c r="BD23" s="1283" t="s">
        <v>403</v>
      </c>
      <c r="BE23" s="1284">
        <v>2000</v>
      </c>
      <c r="BF23" s="1284" t="s">
        <v>595</v>
      </c>
      <c r="BG23" s="2092">
        <v>2650</v>
      </c>
      <c r="BH23" s="2092">
        <v>900</v>
      </c>
      <c r="BI23" s="2092"/>
      <c r="BJ23" s="2092"/>
      <c r="BK23" s="2092">
        <v>2725</v>
      </c>
      <c r="BL23" s="2092">
        <v>850</v>
      </c>
      <c r="BM23" s="2092"/>
      <c r="BN23" s="2092"/>
      <c r="BO23" s="2092">
        <v>3650</v>
      </c>
      <c r="BP23" s="2092">
        <v>875</v>
      </c>
      <c r="BQ23" s="2092"/>
      <c r="BR23" s="2092"/>
      <c r="BS23" s="2092"/>
      <c r="BU23" s="87" t="str">
        <f t="shared" si="10"/>
        <v>V15CMR_2000</v>
      </c>
      <c r="CA23" s="87" t="s">
        <v>162</v>
      </c>
      <c r="CB23" s="87">
        <v>1</v>
      </c>
      <c r="CC23" s="87">
        <v>1</v>
      </c>
      <c r="CD23" s="87" t="s">
        <v>406</v>
      </c>
    </row>
    <row r="24" spans="1:82" s="87" customFormat="1" ht="18.75" hidden="1" customHeight="1">
      <c r="A24" s="86"/>
      <c r="B24" s="402" t="str">
        <f>'Drive Summary'!B16</f>
        <v>HEPBURNOASIS</v>
      </c>
      <c r="C24" s="403">
        <f>'Drive Summary'!C16</f>
        <v>1000</v>
      </c>
      <c r="D24" s="403" t="str">
        <f>'Drive Summary'!D16</f>
        <v>64MB</v>
      </c>
      <c r="E24" s="307" t="str">
        <f>'Drive Summary'!E16</f>
        <v>ST1000VM002</v>
      </c>
      <c r="F24" s="1333" t="str">
        <f>'Drive Summary'!F16</f>
        <v>1SD102</v>
      </c>
      <c r="G24" s="1181">
        <v>0</v>
      </c>
      <c r="H24" s="1181">
        <v>0</v>
      </c>
      <c r="I24" s="1181">
        <v>0</v>
      </c>
      <c r="J24" s="1181">
        <v>0</v>
      </c>
      <c r="K24" s="1180">
        <f t="shared" si="29"/>
        <v>0</v>
      </c>
      <c r="L24" s="1411">
        <f>SUMIF('site MS'!C:C,$F24,'site MS'!F:F)</f>
        <v>0</v>
      </c>
      <c r="M24" s="1425">
        <f t="shared" si="30"/>
        <v>0</v>
      </c>
      <c r="N24" s="1181">
        <v>0</v>
      </c>
      <c r="O24" s="1181">
        <v>0</v>
      </c>
      <c r="P24" s="1181">
        <v>0</v>
      </c>
      <c r="Q24" s="1181">
        <v>0</v>
      </c>
      <c r="R24" s="1180">
        <f t="shared" si="31"/>
        <v>0</v>
      </c>
      <c r="S24" s="1411">
        <f>SUMIF('site MS'!$C:$C,$F24,'site MS'!G:G)</f>
        <v>0</v>
      </c>
      <c r="T24" s="1425">
        <f t="shared" si="32"/>
        <v>0</v>
      </c>
      <c r="U24" s="1181">
        <v>0</v>
      </c>
      <c r="V24" s="1181">
        <v>0</v>
      </c>
      <c r="W24" s="1181">
        <v>0</v>
      </c>
      <c r="X24" s="1181">
        <v>0</v>
      </c>
      <c r="Y24" s="1181">
        <v>0</v>
      </c>
      <c r="Z24" s="1180">
        <f t="shared" si="33"/>
        <v>0</v>
      </c>
      <c r="AA24" s="1411">
        <f>SUMIF('site MS'!$C:$C,$F24,'site MS'!H:H)</f>
        <v>0</v>
      </c>
      <c r="AB24" s="1425">
        <f t="shared" si="34"/>
        <v>0</v>
      </c>
      <c r="AC24" s="1182">
        <f t="shared" si="35"/>
        <v>0</v>
      </c>
      <c r="AD24" s="294">
        <f t="shared" si="35"/>
        <v>0</v>
      </c>
      <c r="AE24" s="312">
        <f t="shared" si="36"/>
        <v>0</v>
      </c>
      <c r="AH24" s="121"/>
      <c r="AI24" s="125" t="s">
        <v>286</v>
      </c>
      <c r="AJ24" s="120" t="str">
        <f>"13WKS "&amp;'Drive Summary'!AD$2</f>
        <v>13WKS MS2409A0</v>
      </c>
      <c r="BB24" s="87" t="str">
        <f t="shared" si="9"/>
        <v>WUX_V15CMR_2000</v>
      </c>
      <c r="BC24" s="1283" t="s">
        <v>286</v>
      </c>
      <c r="BD24" s="1283" t="s">
        <v>403</v>
      </c>
      <c r="BE24" s="1284">
        <v>2000</v>
      </c>
      <c r="BF24" s="1284" t="s">
        <v>724</v>
      </c>
      <c r="BG24" s="2092">
        <v>1375</v>
      </c>
      <c r="BH24" s="2092">
        <v>300</v>
      </c>
      <c r="BI24" s="2092"/>
      <c r="BJ24" s="2092"/>
      <c r="BK24" s="2092">
        <v>1400</v>
      </c>
      <c r="BL24" s="2092">
        <v>300</v>
      </c>
      <c r="BM24" s="2092"/>
      <c r="BN24" s="2092"/>
      <c r="BO24" s="2092"/>
      <c r="BP24" s="2092">
        <v>250</v>
      </c>
      <c r="BQ24" s="2092"/>
      <c r="BR24" s="2092"/>
      <c r="BS24" s="2092"/>
      <c r="BU24" s="87" t="str">
        <f t="shared" si="10"/>
        <v>V15CMR_2000</v>
      </c>
      <c r="CA24" s="87" t="s">
        <v>162</v>
      </c>
      <c r="CB24" s="87">
        <v>2</v>
      </c>
      <c r="CC24" s="87">
        <v>1</v>
      </c>
      <c r="CD24" s="87" t="s">
        <v>406</v>
      </c>
    </row>
    <row r="25" spans="1:82" s="87" customFormat="1" ht="18.75" hidden="1" customHeight="1">
      <c r="A25" s="86"/>
      <c r="B25" s="402" t="str">
        <f>'Drive Summary'!B17</f>
        <v>HEPBURNOASIS</v>
      </c>
      <c r="C25" s="403">
        <f>'Drive Summary'!C17</f>
        <v>1000</v>
      </c>
      <c r="D25" s="403" t="str">
        <f>'Drive Summary'!D17</f>
        <v>64MB</v>
      </c>
      <c r="E25" s="307" t="str">
        <f>'Drive Summary'!E17</f>
        <v>ST1000VN002</v>
      </c>
      <c r="F25" s="1333" t="str">
        <f>'Drive Summary'!F17</f>
        <v>2EY102</v>
      </c>
      <c r="G25" s="1181">
        <v>0</v>
      </c>
      <c r="H25" s="1181">
        <v>0</v>
      </c>
      <c r="I25" s="1181">
        <v>0</v>
      </c>
      <c r="J25" s="1181">
        <v>0</v>
      </c>
      <c r="K25" s="1180">
        <f t="shared" si="29"/>
        <v>0</v>
      </c>
      <c r="L25" s="1411">
        <f>SUMIF('site MS'!C:C,$F25,'site MS'!F:F)</f>
        <v>0</v>
      </c>
      <c r="M25" s="1425">
        <f t="shared" si="30"/>
        <v>0</v>
      </c>
      <c r="N25" s="1181">
        <v>0</v>
      </c>
      <c r="O25" s="1181">
        <v>0</v>
      </c>
      <c r="P25" s="1181">
        <v>0</v>
      </c>
      <c r="Q25" s="1181">
        <v>0</v>
      </c>
      <c r="R25" s="1180">
        <f t="shared" si="31"/>
        <v>0</v>
      </c>
      <c r="S25" s="1411">
        <f>SUMIF('site MS'!$C:$C,$F25,'site MS'!G:G)</f>
        <v>0</v>
      </c>
      <c r="T25" s="1425">
        <f t="shared" si="32"/>
        <v>0</v>
      </c>
      <c r="U25" s="1181">
        <v>0</v>
      </c>
      <c r="V25" s="1181">
        <v>0</v>
      </c>
      <c r="W25" s="1181">
        <v>0</v>
      </c>
      <c r="X25" s="1181">
        <v>0</v>
      </c>
      <c r="Y25" s="1181">
        <v>0</v>
      </c>
      <c r="Z25" s="1180">
        <f t="shared" si="33"/>
        <v>0</v>
      </c>
      <c r="AA25" s="1411">
        <f>SUMIF('site MS'!$C:$C,$F25,'site MS'!H:H)</f>
        <v>0</v>
      </c>
      <c r="AB25" s="1425">
        <f t="shared" si="34"/>
        <v>0</v>
      </c>
      <c r="AC25" s="1182">
        <f t="shared" si="35"/>
        <v>0</v>
      </c>
      <c r="AD25" s="294">
        <f t="shared" si="35"/>
        <v>0</v>
      </c>
      <c r="AE25" s="312">
        <f t="shared" si="36"/>
        <v>0</v>
      </c>
      <c r="AH25" s="121"/>
      <c r="AI25" s="125" t="s">
        <v>286</v>
      </c>
      <c r="AJ25" s="120" t="str">
        <f>"13WKS "&amp;'Drive Summary'!AD$2</f>
        <v>13WKS MS2409A0</v>
      </c>
      <c r="BB25" s="87" t="str">
        <f t="shared" si="9"/>
        <v>WUX_V15CMR_3000</v>
      </c>
      <c r="BC25" s="1283" t="s">
        <v>286</v>
      </c>
      <c r="BD25" s="1283" t="s">
        <v>403</v>
      </c>
      <c r="BE25" s="1284">
        <v>3000</v>
      </c>
      <c r="BF25" s="1284" t="s">
        <v>571</v>
      </c>
      <c r="BG25" s="2092">
        <v>100</v>
      </c>
      <c r="BH25" s="2092">
        <v>175</v>
      </c>
      <c r="BI25" s="2092">
        <v>225</v>
      </c>
      <c r="BJ25" s="2092">
        <v>100</v>
      </c>
      <c r="BK25" s="2092">
        <v>175</v>
      </c>
      <c r="BL25" s="2092">
        <v>175</v>
      </c>
      <c r="BM25" s="2092">
        <v>150</v>
      </c>
      <c r="BN25" s="2092">
        <v>125</v>
      </c>
      <c r="BO25" s="2092">
        <v>150</v>
      </c>
      <c r="BP25" s="2092">
        <v>150</v>
      </c>
      <c r="BQ25" s="2092">
        <v>325</v>
      </c>
      <c r="BR25" s="2092">
        <v>100</v>
      </c>
      <c r="BS25" s="2092"/>
      <c r="BU25" s="87" t="str">
        <f t="shared" si="10"/>
        <v>V15CMR_3000</v>
      </c>
      <c r="CA25" s="87" t="s">
        <v>162</v>
      </c>
      <c r="CB25" s="87">
        <v>2</v>
      </c>
      <c r="CC25" s="87">
        <v>1</v>
      </c>
      <c r="CD25" s="87" t="s">
        <v>406</v>
      </c>
    </row>
    <row r="26" spans="1:82" s="87" customFormat="1" ht="18.75" hidden="1" customHeight="1">
      <c r="A26" s="86"/>
      <c r="B26" s="402" t="str">
        <f>'Drive Summary'!B18</f>
        <v>HEPBURNOASIS</v>
      </c>
      <c r="C26" s="403">
        <f>'Drive Summary'!C18</f>
        <v>1000</v>
      </c>
      <c r="D26" s="403" t="str">
        <f>'Drive Summary'!D18</f>
        <v>64MB</v>
      </c>
      <c r="E26" s="307" t="str">
        <f>'Drive Summary'!E18</f>
        <v>ST1000VX008</v>
      </c>
      <c r="F26" s="1333" t="str">
        <f>'Drive Summary'!F18</f>
        <v>2MX10C</v>
      </c>
      <c r="G26" s="1181">
        <v>0</v>
      </c>
      <c r="H26" s="1181">
        <v>0</v>
      </c>
      <c r="I26" s="1181">
        <v>0</v>
      </c>
      <c r="J26" s="1181">
        <v>0</v>
      </c>
      <c r="K26" s="1180">
        <f t="shared" si="29"/>
        <v>0</v>
      </c>
      <c r="L26" s="1411">
        <f>SUMIF('site MS'!C:C,$F26,'site MS'!F:F)</f>
        <v>0</v>
      </c>
      <c r="M26" s="1425">
        <f t="shared" si="30"/>
        <v>0</v>
      </c>
      <c r="N26" s="1181">
        <v>0</v>
      </c>
      <c r="O26" s="1181">
        <v>0</v>
      </c>
      <c r="P26" s="1181">
        <v>0</v>
      </c>
      <c r="Q26" s="1181">
        <v>0</v>
      </c>
      <c r="R26" s="1180">
        <f t="shared" si="31"/>
        <v>0</v>
      </c>
      <c r="S26" s="1411">
        <f>SUMIF('site MS'!$C:$C,$F26,'site MS'!G:G)</f>
        <v>0</v>
      </c>
      <c r="T26" s="1425">
        <f t="shared" si="32"/>
        <v>0</v>
      </c>
      <c r="U26" s="1181">
        <v>0</v>
      </c>
      <c r="V26" s="1181">
        <v>0</v>
      </c>
      <c r="W26" s="1181">
        <v>0</v>
      </c>
      <c r="X26" s="1181">
        <v>0</v>
      </c>
      <c r="Y26" s="1181">
        <v>0</v>
      </c>
      <c r="Z26" s="1180">
        <f t="shared" si="33"/>
        <v>0</v>
      </c>
      <c r="AA26" s="1411">
        <f>SUMIF('site MS'!$C:$C,$F26,'site MS'!H:H)</f>
        <v>0</v>
      </c>
      <c r="AB26" s="1425">
        <f t="shared" si="34"/>
        <v>0</v>
      </c>
      <c r="AC26" s="1182">
        <f t="shared" si="35"/>
        <v>0</v>
      </c>
      <c r="AD26" s="294">
        <f t="shared" si="35"/>
        <v>0</v>
      </c>
      <c r="AE26" s="312">
        <f t="shared" si="36"/>
        <v>0</v>
      </c>
      <c r="AH26" s="121"/>
      <c r="AI26" s="125" t="s">
        <v>286</v>
      </c>
      <c r="AJ26" s="120" t="str">
        <f>"13WKS "&amp;'Drive Summary'!AD$2</f>
        <v>13WKS MS2409A0</v>
      </c>
      <c r="BB26" s="87" t="str">
        <f t="shared" si="9"/>
        <v>WUX_V15CMR_3000</v>
      </c>
      <c r="BC26" s="1283" t="s">
        <v>286</v>
      </c>
      <c r="BD26" s="1283" t="s">
        <v>403</v>
      </c>
      <c r="BE26" s="1284">
        <v>3000</v>
      </c>
      <c r="BF26" s="1284" t="s">
        <v>569</v>
      </c>
      <c r="BG26" s="2092">
        <v>75</v>
      </c>
      <c r="BH26" s="2092">
        <v>25</v>
      </c>
      <c r="BI26" s="2092">
        <v>150</v>
      </c>
      <c r="BJ26" s="2092">
        <v>50</v>
      </c>
      <c r="BK26" s="2092">
        <v>125</v>
      </c>
      <c r="BL26" s="2092">
        <v>125</v>
      </c>
      <c r="BM26" s="2092">
        <v>50</v>
      </c>
      <c r="BN26" s="2092">
        <v>825</v>
      </c>
      <c r="BO26" s="2092">
        <v>75</v>
      </c>
      <c r="BP26" s="2092">
        <v>150</v>
      </c>
      <c r="BQ26" s="2092">
        <v>800</v>
      </c>
      <c r="BR26" s="2092">
        <v>150</v>
      </c>
      <c r="BS26" s="2092"/>
      <c r="BU26" s="87" t="str">
        <f t="shared" si="10"/>
        <v>V15CMR_3000</v>
      </c>
      <c r="CA26" s="87" t="s">
        <v>162</v>
      </c>
      <c r="CB26" s="87">
        <v>2</v>
      </c>
      <c r="CC26" s="87">
        <v>1</v>
      </c>
      <c r="CD26" s="87" t="s">
        <v>406</v>
      </c>
    </row>
    <row r="27" spans="1:82" s="87" customFormat="1" ht="18.75" hidden="1" customHeight="1">
      <c r="A27" s="86"/>
      <c r="B27" s="402" t="str">
        <f>'Drive Summary'!B19</f>
        <v>HEPBURNOASIS</v>
      </c>
      <c r="C27" s="403">
        <f>'Drive Summary'!C19</f>
        <v>1000</v>
      </c>
      <c r="D27" s="403" t="str">
        <f>'Drive Summary'!D19</f>
        <v>64MB</v>
      </c>
      <c r="E27" s="307" t="str">
        <f>'Drive Summary'!E19</f>
        <v>ST1000VX005</v>
      </c>
      <c r="F27" s="1333" t="str">
        <f>'Drive Summary'!F19</f>
        <v>2EZ102</v>
      </c>
      <c r="G27" s="1181">
        <v>0</v>
      </c>
      <c r="H27" s="1181">
        <v>0</v>
      </c>
      <c r="I27" s="1181">
        <v>0</v>
      </c>
      <c r="J27" s="1181">
        <v>0</v>
      </c>
      <c r="K27" s="1180">
        <f t="shared" si="29"/>
        <v>0</v>
      </c>
      <c r="L27" s="1411">
        <f>SUMIF('site MS'!C:C,$F27,'site MS'!F:F)</f>
        <v>0</v>
      </c>
      <c r="M27" s="1425">
        <f t="shared" si="30"/>
        <v>0</v>
      </c>
      <c r="N27" s="1181">
        <v>0</v>
      </c>
      <c r="O27" s="1181">
        <v>0</v>
      </c>
      <c r="P27" s="1181">
        <v>0</v>
      </c>
      <c r="Q27" s="1181">
        <v>0</v>
      </c>
      <c r="R27" s="1180">
        <f t="shared" si="31"/>
        <v>0</v>
      </c>
      <c r="S27" s="1411">
        <f>SUMIF('site MS'!$C:$C,$F27,'site MS'!G:G)</f>
        <v>0</v>
      </c>
      <c r="T27" s="1425">
        <f t="shared" si="32"/>
        <v>0</v>
      </c>
      <c r="U27" s="1181">
        <v>0</v>
      </c>
      <c r="V27" s="1181">
        <v>0</v>
      </c>
      <c r="W27" s="1181">
        <v>0</v>
      </c>
      <c r="X27" s="1181">
        <v>0</v>
      </c>
      <c r="Y27" s="1181">
        <v>0</v>
      </c>
      <c r="Z27" s="1180">
        <f t="shared" si="33"/>
        <v>0</v>
      </c>
      <c r="AA27" s="1411">
        <f>SUMIF('site MS'!$C:$C,$F27,'site MS'!H:H)</f>
        <v>0</v>
      </c>
      <c r="AB27" s="1425">
        <f t="shared" si="34"/>
        <v>0</v>
      </c>
      <c r="AC27" s="1182">
        <f t="shared" si="35"/>
        <v>0</v>
      </c>
      <c r="AD27" s="294">
        <f t="shared" si="35"/>
        <v>0</v>
      </c>
      <c r="AE27" s="312">
        <f t="shared" si="36"/>
        <v>0</v>
      </c>
      <c r="AH27" s="121"/>
      <c r="AI27" s="125" t="s">
        <v>286</v>
      </c>
      <c r="AJ27" s="120" t="str">
        <f>"13WKS "&amp;'Drive Summary'!AD$2</f>
        <v>13WKS MS2409A0</v>
      </c>
      <c r="BB27" s="87" t="str">
        <f t="shared" si="9"/>
        <v>WUX_V15CMR_3000</v>
      </c>
      <c r="BC27" s="1283" t="s">
        <v>286</v>
      </c>
      <c r="BD27" s="1283" t="s">
        <v>403</v>
      </c>
      <c r="BE27" s="1284">
        <v>3000</v>
      </c>
      <c r="BF27" s="1284" t="s">
        <v>630</v>
      </c>
      <c r="BG27" s="2092">
        <v>450</v>
      </c>
      <c r="BH27" s="2092"/>
      <c r="BI27" s="2092"/>
      <c r="BJ27" s="2092"/>
      <c r="BK27" s="2092">
        <v>500</v>
      </c>
      <c r="BL27" s="2092"/>
      <c r="BM27" s="2092"/>
      <c r="BN27" s="2092"/>
      <c r="BO27" s="2092"/>
      <c r="BP27" s="2092"/>
      <c r="BQ27" s="2092"/>
      <c r="BR27" s="2092"/>
      <c r="BS27" s="2092"/>
      <c r="BU27" s="87" t="str">
        <f t="shared" si="10"/>
        <v>V15CMR_3000</v>
      </c>
      <c r="CA27" s="87" t="s">
        <v>162</v>
      </c>
      <c r="CB27" s="87">
        <v>2</v>
      </c>
      <c r="CC27" s="87">
        <v>1</v>
      </c>
      <c r="CD27" s="87" t="s">
        <v>406</v>
      </c>
    </row>
    <row r="28" spans="1:82" s="87" customFormat="1" ht="18.75" hidden="1" customHeight="1" thickBot="1">
      <c r="A28" s="86"/>
      <c r="B28" s="402" t="str">
        <f>'Drive Summary'!B20</f>
        <v>HEPBURNOASIS</v>
      </c>
      <c r="C28" s="403">
        <f>'Drive Summary'!C20</f>
        <v>1000</v>
      </c>
      <c r="D28" s="403" t="str">
        <f>'Drive Summary'!D20</f>
        <v>64MB</v>
      </c>
      <c r="E28" s="307" t="str">
        <f>'Drive Summary'!E20</f>
        <v>ST1000VX001</v>
      </c>
      <c r="F28" s="1333" t="str">
        <f>'Drive Summary'!F20</f>
        <v>1Z4102</v>
      </c>
      <c r="G28" s="1181">
        <v>0</v>
      </c>
      <c r="H28" s="1181">
        <v>0</v>
      </c>
      <c r="I28" s="1181">
        <v>0</v>
      </c>
      <c r="J28" s="1181">
        <v>0</v>
      </c>
      <c r="K28" s="1180">
        <f t="shared" si="29"/>
        <v>0</v>
      </c>
      <c r="L28" s="1411">
        <f>SUMIF('site MS'!C:C,$F28,'site MS'!F:F)</f>
        <v>0</v>
      </c>
      <c r="M28" s="1425">
        <f t="shared" si="30"/>
        <v>0</v>
      </c>
      <c r="N28" s="1181">
        <v>0</v>
      </c>
      <c r="O28" s="1181">
        <v>0</v>
      </c>
      <c r="P28" s="1181">
        <v>0</v>
      </c>
      <c r="Q28" s="1181">
        <v>0</v>
      </c>
      <c r="R28" s="1180">
        <f t="shared" si="31"/>
        <v>0</v>
      </c>
      <c r="S28" s="1411">
        <f>SUMIF('site MS'!$C:$C,$F28,'site MS'!G:G)</f>
        <v>0</v>
      </c>
      <c r="T28" s="1425">
        <f t="shared" si="32"/>
        <v>0</v>
      </c>
      <c r="U28" s="1181">
        <v>0</v>
      </c>
      <c r="V28" s="1181">
        <v>0</v>
      </c>
      <c r="W28" s="1181">
        <v>0</v>
      </c>
      <c r="X28" s="1181">
        <v>0</v>
      </c>
      <c r="Y28" s="1181">
        <v>0</v>
      </c>
      <c r="Z28" s="1180">
        <f t="shared" si="33"/>
        <v>0</v>
      </c>
      <c r="AA28" s="1411">
        <f>SUMIF('site MS'!$C:$C,$F28,'site MS'!H:H)</f>
        <v>0</v>
      </c>
      <c r="AB28" s="1425">
        <f t="shared" si="34"/>
        <v>0</v>
      </c>
      <c r="AC28" s="1182">
        <f t="shared" si="35"/>
        <v>0</v>
      </c>
      <c r="AD28" s="294">
        <f t="shared" si="35"/>
        <v>0</v>
      </c>
      <c r="AE28" s="312">
        <f t="shared" si="36"/>
        <v>0</v>
      </c>
      <c r="AH28" s="121"/>
      <c r="AI28" s="125" t="s">
        <v>286</v>
      </c>
      <c r="AJ28" s="120" t="str">
        <f>"13WKS "&amp;'Drive Summary'!AD$2</f>
        <v>13WKS MS2409A0</v>
      </c>
      <c r="BB28" s="87" t="str">
        <f t="shared" si="9"/>
        <v>WUX_V15CMR_3000</v>
      </c>
      <c r="BC28" s="1283" t="s">
        <v>286</v>
      </c>
      <c r="BD28" s="1283" t="s">
        <v>403</v>
      </c>
      <c r="BE28" s="1284">
        <v>3000</v>
      </c>
      <c r="BF28" s="1284" t="s">
        <v>716</v>
      </c>
      <c r="BG28" s="2092">
        <v>500</v>
      </c>
      <c r="BH28" s="2092">
        <v>225</v>
      </c>
      <c r="BI28" s="2092"/>
      <c r="BJ28" s="2092"/>
      <c r="BK28" s="2092">
        <v>550</v>
      </c>
      <c r="BL28" s="2092">
        <v>225</v>
      </c>
      <c r="BM28" s="2092"/>
      <c r="BN28" s="2092"/>
      <c r="BO28" s="2092">
        <v>1250</v>
      </c>
      <c r="BP28" s="2092"/>
      <c r="BQ28" s="2092"/>
      <c r="BR28" s="2092"/>
      <c r="BS28" s="2092">
        <v>150</v>
      </c>
      <c r="BU28" s="87" t="str">
        <f t="shared" si="10"/>
        <v>V15CMR_3000</v>
      </c>
      <c r="CA28" s="87" t="s">
        <v>162</v>
      </c>
      <c r="CB28" s="87">
        <v>2</v>
      </c>
      <c r="CC28" s="87">
        <v>1</v>
      </c>
      <c r="CD28" s="87" t="s">
        <v>406</v>
      </c>
    </row>
    <row r="29" spans="1:82" s="56" customFormat="1" ht="18.75" hidden="1" customHeight="1" thickBot="1">
      <c r="A29" s="62"/>
      <c r="B29" s="324" t="s">
        <v>164</v>
      </c>
      <c r="C29" s="317"/>
      <c r="D29" s="385"/>
      <c r="E29" s="318"/>
      <c r="F29" s="1327"/>
      <c r="G29" s="1268">
        <f>SUM(G23:G28)</f>
        <v>0</v>
      </c>
      <c r="H29" s="1259">
        <f t="shared" ref="H29:Y29" si="37">SUM(H23:H28)</f>
        <v>0</v>
      </c>
      <c r="I29" s="1259">
        <f t="shared" si="37"/>
        <v>0</v>
      </c>
      <c r="J29" s="1259">
        <f t="shared" si="37"/>
        <v>0</v>
      </c>
      <c r="K29" s="1183">
        <f t="shared" si="37"/>
        <v>0</v>
      </c>
      <c r="L29" s="1413">
        <f t="shared" ref="L29:M29" si="38">SUM(L23:L28)</f>
        <v>0</v>
      </c>
      <c r="M29" s="1414">
        <f t="shared" si="38"/>
        <v>0</v>
      </c>
      <c r="N29" s="1259">
        <f t="shared" si="37"/>
        <v>0</v>
      </c>
      <c r="O29" s="1259">
        <f t="shared" si="37"/>
        <v>0</v>
      </c>
      <c r="P29" s="1259">
        <f t="shared" si="37"/>
        <v>0</v>
      </c>
      <c r="Q29" s="1259">
        <f t="shared" si="37"/>
        <v>0</v>
      </c>
      <c r="R29" s="1183">
        <f t="shared" si="37"/>
        <v>0</v>
      </c>
      <c r="S29" s="1413">
        <f t="shared" si="37"/>
        <v>0</v>
      </c>
      <c r="T29" s="1414">
        <f t="shared" si="37"/>
        <v>0</v>
      </c>
      <c r="U29" s="1259">
        <f t="shared" si="37"/>
        <v>0</v>
      </c>
      <c r="V29" s="1259">
        <f t="shared" si="37"/>
        <v>0</v>
      </c>
      <c r="W29" s="1259">
        <f t="shared" si="37"/>
        <v>0</v>
      </c>
      <c r="X29" s="1259">
        <f t="shared" si="37"/>
        <v>0</v>
      </c>
      <c r="Y29" s="1259">
        <f t="shared" si="37"/>
        <v>0</v>
      </c>
      <c r="Z29" s="1183">
        <f>SUM(Z23:Z28)</f>
        <v>0</v>
      </c>
      <c r="AA29" s="1413">
        <f t="shared" ref="AA29:AB29" si="39">SUM(AA23:AA28)</f>
        <v>0</v>
      </c>
      <c r="AB29" s="1414">
        <f t="shared" si="39"/>
        <v>0</v>
      </c>
      <c r="AC29" s="1184">
        <f>SUM(AC23:AC28)</f>
        <v>0</v>
      </c>
      <c r="AD29" s="1436">
        <f t="shared" ref="AD29:AE29" si="40">SUM(AD23:AD28)</f>
        <v>0</v>
      </c>
      <c r="AE29" s="1483">
        <f t="shared" si="40"/>
        <v>0</v>
      </c>
      <c r="AF29" s="1301"/>
      <c r="AH29" s="121"/>
      <c r="AI29" s="125" t="s">
        <v>286</v>
      </c>
      <c r="AJ29" s="120" t="str">
        <f>"13WKS "&amp;'Drive Summary'!AD$2</f>
        <v>13WKS MS2409A0</v>
      </c>
      <c r="AN29" s="90"/>
      <c r="BB29" s="56" t="str">
        <f t="shared" si="9"/>
        <v>WUX_V15CMR_4000</v>
      </c>
      <c r="BC29" s="1283" t="s">
        <v>286</v>
      </c>
      <c r="BD29" s="1283" t="s">
        <v>403</v>
      </c>
      <c r="BE29" s="1284">
        <v>4000</v>
      </c>
      <c r="BF29" s="1284" t="s">
        <v>609</v>
      </c>
      <c r="BG29" s="2092">
        <v>200</v>
      </c>
      <c r="BH29" s="2092">
        <v>16575</v>
      </c>
      <c r="BI29" s="2092">
        <v>26700</v>
      </c>
      <c r="BJ29" s="2092">
        <v>26700</v>
      </c>
      <c r="BK29" s="2092">
        <v>15300</v>
      </c>
      <c r="BL29" s="2092">
        <v>28125</v>
      </c>
      <c r="BM29" s="2092">
        <v>25100</v>
      </c>
      <c r="BN29" s="2092">
        <v>11350</v>
      </c>
      <c r="BO29" s="2092">
        <v>17700</v>
      </c>
      <c r="BP29" s="2092">
        <v>25600</v>
      </c>
      <c r="BQ29" s="2092">
        <v>24375</v>
      </c>
      <c r="BR29" s="2092">
        <v>15025</v>
      </c>
      <c r="BS29" s="2092"/>
      <c r="BT29" s="66"/>
      <c r="BU29" s="87" t="str">
        <f t="shared" si="10"/>
        <v>V15CMR_4000</v>
      </c>
    </row>
    <row r="30" spans="1:82" s="87" customFormat="1" ht="18.75" hidden="1" customHeight="1" outlineLevel="1">
      <c r="A30" s="86"/>
      <c r="B30" s="91" t="s">
        <v>117</v>
      </c>
      <c r="C30" s="114"/>
      <c r="D30" s="114"/>
      <c r="E30" s="306" t="s">
        <v>139</v>
      </c>
      <c r="F30" s="1328"/>
      <c r="G30" s="1185">
        <f>AN30</f>
        <v>0</v>
      </c>
      <c r="H30" s="1185">
        <f t="shared" ref="H30:J31" si="41">AO30</f>
        <v>0</v>
      </c>
      <c r="I30" s="1185">
        <f t="shared" si="41"/>
        <v>0</v>
      </c>
      <c r="J30" s="1185">
        <f t="shared" si="41"/>
        <v>0</v>
      </c>
      <c r="K30" s="1186">
        <f t="shared" ref="K30:K37" si="42">SUM(G30:J30)</f>
        <v>0</v>
      </c>
      <c r="L30" s="1415"/>
      <c r="M30" s="1416"/>
      <c r="N30" s="1185">
        <f t="shared" ref="N30:Q31" si="43">AR30</f>
        <v>0</v>
      </c>
      <c r="O30" s="1185">
        <f t="shared" si="43"/>
        <v>0</v>
      </c>
      <c r="P30" s="1185">
        <f t="shared" si="43"/>
        <v>0</v>
      </c>
      <c r="Q30" s="1185">
        <f t="shared" si="43"/>
        <v>0</v>
      </c>
      <c r="R30" s="1186">
        <f t="shared" ref="R30:R37" si="44">SUM(N30:Q30)</f>
        <v>0</v>
      </c>
      <c r="S30" s="1415"/>
      <c r="T30" s="1416"/>
      <c r="U30" s="1185">
        <f>AV30</f>
        <v>0</v>
      </c>
      <c r="V30" s="1185">
        <f t="shared" ref="V30:Y31" si="45">AW30</f>
        <v>0</v>
      </c>
      <c r="W30" s="1185">
        <f t="shared" si="45"/>
        <v>0</v>
      </c>
      <c r="X30" s="1185">
        <f t="shared" si="45"/>
        <v>0</v>
      </c>
      <c r="Y30" s="1185">
        <f t="shared" si="45"/>
        <v>0</v>
      </c>
      <c r="Z30" s="1186">
        <f t="shared" ref="Z30:Z37" si="46">SUM(U30:Y30)</f>
        <v>0</v>
      </c>
      <c r="AA30" s="1415"/>
      <c r="AB30" s="1416"/>
      <c r="AC30" s="1187">
        <f t="shared" ref="AC30:AD37" si="47">Z30+R30+K30</f>
        <v>0</v>
      </c>
      <c r="AD30" s="92">
        <f t="shared" si="47"/>
        <v>0</v>
      </c>
      <c r="AE30" s="311"/>
      <c r="AH30" s="121"/>
      <c r="AI30" s="125" t="s">
        <v>286</v>
      </c>
      <c r="AJ30" s="120" t="str">
        <f>"13WKS "&amp;'Drive Summary'!AD$2</f>
        <v>13WKS MS2409A0</v>
      </c>
      <c r="AM30" s="631" t="s">
        <v>181</v>
      </c>
      <c r="AN30" s="526">
        <f>SUMIF('Site capacity'!$B:$B,$AM30,'Site capacity'!E:E)</f>
        <v>0</v>
      </c>
      <c r="AO30" s="526">
        <f>SUMIF('Site capacity'!$B:$B,$AM30,'Site capacity'!F:F)</f>
        <v>0</v>
      </c>
      <c r="AP30" s="526">
        <f>SUMIF('Site capacity'!$B:$B,$AM30,'Site capacity'!G:G)</f>
        <v>0</v>
      </c>
      <c r="AQ30" s="526">
        <f>SUMIF('Site capacity'!$B:$B,$AM30,'Site capacity'!H:H)</f>
        <v>0</v>
      </c>
      <c r="AR30" s="526">
        <f>SUMIF('Site capacity'!$B:$B,$AM30,'Site capacity'!I:I)</f>
        <v>0</v>
      </c>
      <c r="AS30" s="526">
        <f>SUMIF('Site capacity'!$B:$B,$AM30,'Site capacity'!J:J)</f>
        <v>0</v>
      </c>
      <c r="AT30" s="526">
        <f>SUMIF('Site capacity'!$B:$B,$AM30,'Site capacity'!K:K)</f>
        <v>0</v>
      </c>
      <c r="AU30" s="526">
        <f>SUMIF('Site capacity'!$B:$B,$AM30,'Site capacity'!L:L)</f>
        <v>0</v>
      </c>
      <c r="AV30" s="526">
        <f>SUMIF('Site capacity'!$B:$B,$AM30,'Site capacity'!M:M)</f>
        <v>0</v>
      </c>
      <c r="AW30" s="526">
        <f>SUMIF('Site capacity'!$B:$B,$AM30,'Site capacity'!N:N)</f>
        <v>0</v>
      </c>
      <c r="AX30" s="526">
        <f>SUMIF('Site capacity'!$B:$B,$AM30,'Site capacity'!O:O)</f>
        <v>0</v>
      </c>
      <c r="AY30" s="526">
        <f>SUMIF('Site capacity'!$B:$B,$AM30,'Site capacity'!P:P)</f>
        <v>0</v>
      </c>
      <c r="AZ30" s="526">
        <f>SUMIF('Site capacity'!$B:$B,$AM30,'Site capacity'!Q:Q)</f>
        <v>0</v>
      </c>
      <c r="BB30" s="87" t="str">
        <f t="shared" si="9"/>
        <v>WUX_V15CMR_4000</v>
      </c>
      <c r="BC30" s="1283" t="s">
        <v>286</v>
      </c>
      <c r="BD30" s="1283" t="s">
        <v>403</v>
      </c>
      <c r="BE30" s="1284">
        <v>4000</v>
      </c>
      <c r="BF30" s="1284" t="s">
        <v>573</v>
      </c>
      <c r="BG30" s="2092">
        <v>2575</v>
      </c>
      <c r="BH30" s="2092">
        <v>5450</v>
      </c>
      <c r="BI30" s="2092">
        <v>12100</v>
      </c>
      <c r="BJ30" s="2092">
        <v>4750</v>
      </c>
      <c r="BK30" s="2092">
        <v>6725</v>
      </c>
      <c r="BL30" s="2092">
        <v>16400</v>
      </c>
      <c r="BM30" s="2092">
        <v>5975</v>
      </c>
      <c r="BN30" s="2092">
        <v>6350</v>
      </c>
      <c r="BO30" s="2092">
        <v>5350</v>
      </c>
      <c r="BP30" s="2092">
        <v>23050</v>
      </c>
      <c r="BQ30" s="2092">
        <v>9475</v>
      </c>
      <c r="BR30" s="2092">
        <v>3000</v>
      </c>
      <c r="BS30" s="2092">
        <v>4950</v>
      </c>
      <c r="BU30" s="87" t="str">
        <f t="shared" si="10"/>
        <v>V15CMR_4000</v>
      </c>
    </row>
    <row r="31" spans="1:82" s="87" customFormat="1" ht="18.75" hidden="1" customHeight="1" outlineLevel="1">
      <c r="A31" s="86"/>
      <c r="B31" s="91"/>
      <c r="C31" s="114"/>
      <c r="D31" s="114"/>
      <c r="E31" s="306" t="s">
        <v>38</v>
      </c>
      <c r="F31" s="1328"/>
      <c r="G31" s="1185">
        <f>AN31</f>
        <v>0</v>
      </c>
      <c r="H31" s="1185">
        <f t="shared" si="41"/>
        <v>0</v>
      </c>
      <c r="I31" s="1185">
        <f t="shared" si="41"/>
        <v>0</v>
      </c>
      <c r="J31" s="1185">
        <f t="shared" si="41"/>
        <v>0</v>
      </c>
      <c r="K31" s="1186">
        <f t="shared" si="42"/>
        <v>0</v>
      </c>
      <c r="L31" s="1415"/>
      <c r="M31" s="1416"/>
      <c r="N31" s="1185">
        <f t="shared" si="43"/>
        <v>0</v>
      </c>
      <c r="O31" s="1185">
        <f t="shared" si="43"/>
        <v>0</v>
      </c>
      <c r="P31" s="1185">
        <f t="shared" si="43"/>
        <v>0</v>
      </c>
      <c r="Q31" s="1185">
        <f t="shared" si="43"/>
        <v>0</v>
      </c>
      <c r="R31" s="1186">
        <f t="shared" si="44"/>
        <v>0</v>
      </c>
      <c r="S31" s="1415"/>
      <c r="T31" s="1416"/>
      <c r="U31" s="1185">
        <f>AV31</f>
        <v>0</v>
      </c>
      <c r="V31" s="1185">
        <f t="shared" si="45"/>
        <v>0</v>
      </c>
      <c r="W31" s="1185">
        <f t="shared" si="45"/>
        <v>0</v>
      </c>
      <c r="X31" s="1185">
        <f t="shared" si="45"/>
        <v>0</v>
      </c>
      <c r="Y31" s="1185">
        <f t="shared" si="45"/>
        <v>0</v>
      </c>
      <c r="Z31" s="1186">
        <f t="shared" si="46"/>
        <v>0</v>
      </c>
      <c r="AA31" s="1415"/>
      <c r="AB31" s="1416"/>
      <c r="AC31" s="1187">
        <f t="shared" si="47"/>
        <v>0</v>
      </c>
      <c r="AD31" s="92">
        <f t="shared" si="47"/>
        <v>0</v>
      </c>
      <c r="AE31" s="311"/>
      <c r="AH31" s="121"/>
      <c r="AI31" s="125" t="s">
        <v>286</v>
      </c>
      <c r="AJ31" s="120" t="str">
        <f>"13WKS "&amp;'Drive Summary'!AD$2</f>
        <v>13WKS MS2409A0</v>
      </c>
      <c r="AM31" s="631" t="s">
        <v>170</v>
      </c>
      <c r="AN31" s="526">
        <f>SUMIF('Site capacity'!$B:$B,$AM31,'Site capacity'!E:E)</f>
        <v>0</v>
      </c>
      <c r="AO31" s="526">
        <f>SUMIF('Site capacity'!$B:$B,$AM31,'Site capacity'!F:F)</f>
        <v>0</v>
      </c>
      <c r="AP31" s="526">
        <f>SUMIF('Site capacity'!$B:$B,$AM31,'Site capacity'!G:G)</f>
        <v>0</v>
      </c>
      <c r="AQ31" s="526">
        <f>SUMIF('Site capacity'!$B:$B,$AM31,'Site capacity'!H:H)</f>
        <v>0</v>
      </c>
      <c r="AR31" s="526">
        <f>SUMIF('Site capacity'!$B:$B,$AM31,'Site capacity'!I:I)</f>
        <v>0</v>
      </c>
      <c r="AS31" s="526">
        <f>SUMIF('Site capacity'!$B:$B,$AM31,'Site capacity'!J:J)</f>
        <v>0</v>
      </c>
      <c r="AT31" s="526">
        <f>SUMIF('Site capacity'!$B:$B,$AM31,'Site capacity'!K:K)</f>
        <v>0</v>
      </c>
      <c r="AU31" s="526">
        <f>SUMIF('Site capacity'!$B:$B,$AM31,'Site capacity'!L:L)</f>
        <v>0</v>
      </c>
      <c r="AV31" s="526">
        <f>SUMIF('Site capacity'!$B:$B,$AM31,'Site capacity'!M:M)</f>
        <v>0</v>
      </c>
      <c r="AW31" s="526">
        <f>SUMIF('Site capacity'!$B:$B,$AM31,'Site capacity'!N:N)</f>
        <v>0</v>
      </c>
      <c r="AX31" s="526">
        <f>SUMIF('Site capacity'!$B:$B,$AM31,'Site capacity'!O:O)</f>
        <v>0</v>
      </c>
      <c r="AY31" s="526">
        <f>SUMIF('Site capacity'!$B:$B,$AM31,'Site capacity'!P:P)</f>
        <v>0</v>
      </c>
      <c r="AZ31" s="526">
        <f>SUMIF('Site capacity'!$B:$B,$AM31,'Site capacity'!Q:Q)</f>
        <v>0</v>
      </c>
      <c r="BB31" s="87" t="str">
        <f t="shared" si="9"/>
        <v>WUX_V15CMR_4000</v>
      </c>
      <c r="BC31" s="1283" t="s">
        <v>286</v>
      </c>
      <c r="BD31" s="1283" t="s">
        <v>403</v>
      </c>
      <c r="BE31" s="1284">
        <v>4000</v>
      </c>
      <c r="BF31" s="1284" t="s">
        <v>599</v>
      </c>
      <c r="BG31" s="2092">
        <v>1475</v>
      </c>
      <c r="BH31" s="2092">
        <v>2075</v>
      </c>
      <c r="BI31" s="2092">
        <v>4775</v>
      </c>
      <c r="BJ31" s="2092">
        <v>1875</v>
      </c>
      <c r="BK31" s="2092">
        <v>2575</v>
      </c>
      <c r="BL31" s="2092">
        <v>4775</v>
      </c>
      <c r="BM31" s="2092">
        <v>2225</v>
      </c>
      <c r="BN31" s="2092">
        <v>1975</v>
      </c>
      <c r="BO31" s="2092">
        <v>2400</v>
      </c>
      <c r="BP31" s="2092">
        <v>5675</v>
      </c>
      <c r="BQ31" s="2092">
        <v>2700</v>
      </c>
      <c r="BR31" s="2092">
        <v>4250</v>
      </c>
      <c r="BS31" s="2092"/>
      <c r="BU31" s="87" t="str">
        <f t="shared" si="10"/>
        <v>V15CMR_4000</v>
      </c>
    </row>
    <row r="32" spans="1:82" s="87" customFormat="1" ht="18.75" hidden="1" customHeight="1" outlineLevel="1">
      <c r="A32" s="86"/>
      <c r="B32" s="91" t="s">
        <v>118</v>
      </c>
      <c r="C32" s="114"/>
      <c r="D32" s="114"/>
      <c r="E32" s="1204" t="s">
        <v>139</v>
      </c>
      <c r="F32" s="1339"/>
      <c r="G32" s="92">
        <f>G30-G35</f>
        <v>0</v>
      </c>
      <c r="H32" s="92">
        <f t="shared" ref="H32:J33" si="48">H30-H35</f>
        <v>0</v>
      </c>
      <c r="I32" s="92">
        <f t="shared" si="48"/>
        <v>0</v>
      </c>
      <c r="J32" s="92">
        <f t="shared" si="48"/>
        <v>0</v>
      </c>
      <c r="K32" s="300">
        <f t="shared" si="42"/>
        <v>0</v>
      </c>
      <c r="L32" s="1426"/>
      <c r="M32" s="1416"/>
      <c r="N32" s="92">
        <f t="shared" ref="N32:Q33" si="49">N30-N35</f>
        <v>0</v>
      </c>
      <c r="O32" s="92">
        <f t="shared" si="49"/>
        <v>0</v>
      </c>
      <c r="P32" s="92">
        <f t="shared" si="49"/>
        <v>0</v>
      </c>
      <c r="Q32" s="92">
        <f t="shared" si="49"/>
        <v>0</v>
      </c>
      <c r="R32" s="300">
        <f t="shared" si="44"/>
        <v>0</v>
      </c>
      <c r="S32" s="1426"/>
      <c r="T32" s="1416"/>
      <c r="U32" s="92">
        <f t="shared" ref="U32:Y33" si="50">U30-U35</f>
        <v>0</v>
      </c>
      <c r="V32" s="92">
        <f t="shared" si="50"/>
        <v>0</v>
      </c>
      <c r="W32" s="92">
        <f t="shared" si="50"/>
        <v>0</v>
      </c>
      <c r="X32" s="92">
        <f t="shared" si="50"/>
        <v>0</v>
      </c>
      <c r="Y32" s="92">
        <f t="shared" si="50"/>
        <v>0</v>
      </c>
      <c r="Z32" s="300">
        <f t="shared" si="46"/>
        <v>0</v>
      </c>
      <c r="AA32" s="1426"/>
      <c r="AB32" s="1416"/>
      <c r="AC32" s="311">
        <f t="shared" si="47"/>
        <v>0</v>
      </c>
      <c r="AD32" s="92">
        <f t="shared" si="47"/>
        <v>0</v>
      </c>
      <c r="AE32" s="311"/>
      <c r="AH32" s="121"/>
      <c r="AI32" s="125" t="s">
        <v>286</v>
      </c>
      <c r="AJ32" s="120" t="str">
        <f>"13WKS "&amp;'Drive Summary'!AD$2</f>
        <v>13WKS MS2409A0</v>
      </c>
      <c r="AM32" s="481" t="s">
        <v>77</v>
      </c>
      <c r="AN32" s="482">
        <f>'13wks vs RIE'!C185</f>
        <v>0.12911579726230116</v>
      </c>
      <c r="AO32" s="482">
        <f>'13wks vs RIE'!D185</f>
        <v>0.12911579726230116</v>
      </c>
      <c r="AP32" s="482">
        <f>'13wks vs RIE'!E185</f>
        <v>0.12911579726230116</v>
      </c>
      <c r="AQ32" s="482">
        <f>'13wks vs RIE'!F185</f>
        <v>0.12911579726230116</v>
      </c>
      <c r="AR32" s="482">
        <f>'13wks vs RIE'!G185</f>
        <v>0.12911579726230116</v>
      </c>
      <c r="AS32" s="482">
        <f>'13wks vs RIE'!H185</f>
        <v>0.12911579726230116</v>
      </c>
      <c r="AT32" s="482">
        <f>'13wks vs RIE'!I185</f>
        <v>0.12911579726230116</v>
      </c>
      <c r="AU32" s="482">
        <f>'13wks vs RIE'!J185</f>
        <v>0.12911579726230116</v>
      </c>
      <c r="AV32" s="482">
        <f>'13wks vs RIE'!K185</f>
        <v>0.12911579726230116</v>
      </c>
      <c r="AW32" s="482">
        <f>'13wks vs RIE'!L185</f>
        <v>0.12911579726230116</v>
      </c>
      <c r="AX32" s="482">
        <f>'13wks vs RIE'!M185</f>
        <v>0.12911579726230116</v>
      </c>
      <c r="AY32" s="482">
        <f>'13wks vs RIE'!N185</f>
        <v>0.12911579726230116</v>
      </c>
      <c r="AZ32" s="482">
        <f>'13wks vs RIE'!O185</f>
        <v>0.12911579726230116</v>
      </c>
      <c r="BB32" s="87" t="str">
        <f t="shared" si="9"/>
        <v>WUX_V15CMR_4000</v>
      </c>
      <c r="BC32" s="1283" t="s">
        <v>286</v>
      </c>
      <c r="BD32" s="1283" t="s">
        <v>403</v>
      </c>
      <c r="BE32" s="1284">
        <v>4000</v>
      </c>
      <c r="BF32" s="1284" t="s">
        <v>610</v>
      </c>
      <c r="BG32" s="2092"/>
      <c r="BH32" s="2092">
        <v>7425</v>
      </c>
      <c r="BI32" s="2092">
        <v>7700</v>
      </c>
      <c r="BJ32" s="2092">
        <v>9375</v>
      </c>
      <c r="BK32" s="2092">
        <v>5100</v>
      </c>
      <c r="BL32" s="2092">
        <v>4875</v>
      </c>
      <c r="BM32" s="2092">
        <v>4600</v>
      </c>
      <c r="BN32" s="2092">
        <v>1975</v>
      </c>
      <c r="BO32" s="2092">
        <v>4525</v>
      </c>
      <c r="BP32" s="2092">
        <v>4525</v>
      </c>
      <c r="BQ32" s="2092">
        <v>4675</v>
      </c>
      <c r="BR32" s="2092"/>
      <c r="BS32" s="2092"/>
      <c r="BU32" s="87" t="str">
        <f t="shared" si="10"/>
        <v>V15CMR_4000</v>
      </c>
    </row>
    <row r="33" spans="1:82" s="87" customFormat="1" ht="18.75" hidden="1" customHeight="1" outlineLevel="1">
      <c r="A33" s="86"/>
      <c r="B33" s="91"/>
      <c r="C33" s="114"/>
      <c r="D33" s="114"/>
      <c r="E33" s="1204" t="s">
        <v>38</v>
      </c>
      <c r="F33" s="1339"/>
      <c r="G33" s="92">
        <f>G31-G36</f>
        <v>0</v>
      </c>
      <c r="H33" s="92">
        <f t="shared" si="48"/>
        <v>0</v>
      </c>
      <c r="I33" s="92">
        <f t="shared" si="48"/>
        <v>0</v>
      </c>
      <c r="J33" s="92">
        <f t="shared" si="48"/>
        <v>0</v>
      </c>
      <c r="K33" s="300">
        <f t="shared" si="42"/>
        <v>0</v>
      </c>
      <c r="L33" s="1426"/>
      <c r="M33" s="1416"/>
      <c r="N33" s="92">
        <f t="shared" si="49"/>
        <v>0</v>
      </c>
      <c r="O33" s="92">
        <f t="shared" si="49"/>
        <v>0</v>
      </c>
      <c r="P33" s="92">
        <f t="shared" si="49"/>
        <v>0</v>
      </c>
      <c r="Q33" s="92">
        <f t="shared" si="49"/>
        <v>0</v>
      </c>
      <c r="R33" s="300">
        <f t="shared" si="44"/>
        <v>0</v>
      </c>
      <c r="S33" s="1426"/>
      <c r="T33" s="1416"/>
      <c r="U33" s="92">
        <f t="shared" si="50"/>
        <v>0</v>
      </c>
      <c r="V33" s="92">
        <f t="shared" si="50"/>
        <v>0</v>
      </c>
      <c r="W33" s="92">
        <f t="shared" si="50"/>
        <v>0</v>
      </c>
      <c r="X33" s="92">
        <f t="shared" si="50"/>
        <v>0</v>
      </c>
      <c r="Y33" s="92">
        <f t="shared" si="50"/>
        <v>0</v>
      </c>
      <c r="Z33" s="300">
        <f t="shared" si="46"/>
        <v>0</v>
      </c>
      <c r="AA33" s="1426"/>
      <c r="AB33" s="1416"/>
      <c r="AC33" s="311">
        <f t="shared" si="47"/>
        <v>0</v>
      </c>
      <c r="AD33" s="92">
        <f t="shared" si="47"/>
        <v>0</v>
      </c>
      <c r="AE33" s="311"/>
      <c r="AH33" s="121"/>
      <c r="AI33" s="125" t="s">
        <v>286</v>
      </c>
      <c r="AJ33" s="120" t="str">
        <f>"13WKS "&amp;'Drive Summary'!AD$2</f>
        <v>13WKS MS2409A0</v>
      </c>
      <c r="AM33" s="481"/>
      <c r="AN33" s="482">
        <f>'13wks vs RIE'!C186</f>
        <v>0.21306471306471306</v>
      </c>
      <c r="AO33" s="482">
        <f>'13wks vs RIE'!D186</f>
        <v>0.21306471306471306</v>
      </c>
      <c r="AP33" s="482">
        <f>'13wks vs RIE'!E186</f>
        <v>0.21306471306471306</v>
      </c>
      <c r="AQ33" s="482">
        <f>'13wks vs RIE'!F186</f>
        <v>0.21306471306471306</v>
      </c>
      <c r="AR33" s="482">
        <f>'13wks vs RIE'!G186</f>
        <v>0.21306471306471306</v>
      </c>
      <c r="AS33" s="482">
        <f>'13wks vs RIE'!H186</f>
        <v>0.21306471306471306</v>
      </c>
      <c r="AT33" s="482">
        <f>'13wks vs RIE'!I186</f>
        <v>0.21306471306471306</v>
      </c>
      <c r="AU33" s="482">
        <f>'13wks vs RIE'!J186</f>
        <v>0.21306471306471306</v>
      </c>
      <c r="AV33" s="482">
        <f>'13wks vs RIE'!K186</f>
        <v>0.21306471306471306</v>
      </c>
      <c r="AW33" s="482">
        <f>'13wks vs RIE'!L186</f>
        <v>0.21306471306471306</v>
      </c>
      <c r="AX33" s="482">
        <f>'13wks vs RIE'!M186</f>
        <v>0.21306471306471306</v>
      </c>
      <c r="AY33" s="482">
        <f>'13wks vs RIE'!N186</f>
        <v>0.21306471306471306</v>
      </c>
      <c r="AZ33" s="482">
        <f>'13wks vs RIE'!O186</f>
        <v>0.21306471306471306</v>
      </c>
      <c r="BB33" s="87" t="str">
        <f t="shared" si="9"/>
        <v>WUX_V15CMR_4000</v>
      </c>
      <c r="BC33" s="1283" t="s">
        <v>286</v>
      </c>
      <c r="BD33" s="1283" t="s">
        <v>403</v>
      </c>
      <c r="BE33" s="1284">
        <v>4000</v>
      </c>
      <c r="BF33" s="1284" t="s">
        <v>596</v>
      </c>
      <c r="BG33" s="2092">
        <v>10725</v>
      </c>
      <c r="BH33" s="2092">
        <v>1200</v>
      </c>
      <c r="BI33" s="2092">
        <v>5125</v>
      </c>
      <c r="BJ33" s="2092">
        <v>4675</v>
      </c>
      <c r="BK33" s="2092">
        <v>11975</v>
      </c>
      <c r="BL33" s="2092">
        <v>3125</v>
      </c>
      <c r="BM33" s="2092">
        <v>2300</v>
      </c>
      <c r="BN33" s="2092"/>
      <c r="BO33" s="2092">
        <v>11125</v>
      </c>
      <c r="BP33" s="2092">
        <v>2700</v>
      </c>
      <c r="BQ33" s="2092">
        <v>2325</v>
      </c>
      <c r="BR33" s="2092"/>
      <c r="BS33" s="2092"/>
      <c r="BU33" s="87" t="str">
        <f t="shared" si="10"/>
        <v>V15CMR_4000</v>
      </c>
    </row>
    <row r="34" spans="1:82" s="87" customFormat="1" ht="18.75" hidden="1" customHeight="1" outlineLevel="1">
      <c r="A34" s="86"/>
      <c r="B34" s="91"/>
      <c r="C34" s="114"/>
      <c r="D34" s="114"/>
      <c r="E34" s="1204" t="s">
        <v>119</v>
      </c>
      <c r="F34" s="1339"/>
      <c r="G34" s="92">
        <f>SUM(G32:G33)</f>
        <v>0</v>
      </c>
      <c r="H34" s="92">
        <f>SUM(H32:H33)</f>
        <v>0</v>
      </c>
      <c r="I34" s="92">
        <f>SUM(I32:I33)</f>
        <v>0</v>
      </c>
      <c r="J34" s="92">
        <f>SUM(J32:J33)</f>
        <v>0</v>
      </c>
      <c r="K34" s="300">
        <f t="shared" si="42"/>
        <v>0</v>
      </c>
      <c r="L34" s="1426"/>
      <c r="M34" s="1416"/>
      <c r="N34" s="92">
        <f>SUM(N32:N33)</f>
        <v>0</v>
      </c>
      <c r="O34" s="92">
        <f>SUM(O32:O33)</f>
        <v>0</v>
      </c>
      <c r="P34" s="92">
        <f>SUM(P32:P33)</f>
        <v>0</v>
      </c>
      <c r="Q34" s="92">
        <f>SUM(Q32:Q33)</f>
        <v>0</v>
      </c>
      <c r="R34" s="300">
        <f t="shared" si="44"/>
        <v>0</v>
      </c>
      <c r="S34" s="1426"/>
      <c r="T34" s="1416"/>
      <c r="U34" s="92">
        <f>SUM(U32:U33)</f>
        <v>0</v>
      </c>
      <c r="V34" s="92">
        <f>SUM(V32:V33)</f>
        <v>0</v>
      </c>
      <c r="W34" s="92">
        <f>SUM(W32:W33)</f>
        <v>0</v>
      </c>
      <c r="X34" s="92">
        <f>SUM(X32:X33)</f>
        <v>0</v>
      </c>
      <c r="Y34" s="92">
        <f>SUM(Y32:Y33)</f>
        <v>0</v>
      </c>
      <c r="Z34" s="300">
        <f t="shared" si="46"/>
        <v>0</v>
      </c>
      <c r="AA34" s="1426"/>
      <c r="AB34" s="1416"/>
      <c r="AC34" s="311">
        <f t="shared" si="47"/>
        <v>0</v>
      </c>
      <c r="AD34" s="92">
        <f t="shared" si="47"/>
        <v>0</v>
      </c>
      <c r="AE34" s="311"/>
      <c r="AH34" s="121"/>
      <c r="AI34" s="125" t="s">
        <v>286</v>
      </c>
      <c r="AJ34" s="120" t="str">
        <f>"13WKS "&amp;'Drive Summary'!AD$2</f>
        <v>13WKS MS2409A0</v>
      </c>
      <c r="AM34" s="654"/>
      <c r="AN34" s="482"/>
      <c r="AO34" s="482"/>
      <c r="AP34" s="482"/>
      <c r="AQ34" s="482"/>
      <c r="AR34" s="482"/>
      <c r="AS34" s="482"/>
      <c r="AT34" s="482"/>
      <c r="AU34" s="482"/>
      <c r="AV34" s="482"/>
      <c r="AW34" s="482"/>
      <c r="AX34" s="482"/>
      <c r="AY34" s="482"/>
      <c r="AZ34" s="482"/>
      <c r="BB34" s="87" t="str">
        <f t="shared" si="9"/>
        <v>WUX_V15CMR_4000</v>
      </c>
      <c r="BC34" s="1283" t="s">
        <v>286</v>
      </c>
      <c r="BD34" s="1283" t="s">
        <v>403</v>
      </c>
      <c r="BE34" s="1284">
        <v>4000</v>
      </c>
      <c r="BF34" s="1284" t="s">
        <v>718</v>
      </c>
      <c r="BG34" s="2092">
        <v>1150</v>
      </c>
      <c r="BH34" s="2092">
        <v>325</v>
      </c>
      <c r="BI34" s="2092"/>
      <c r="BJ34" s="2092"/>
      <c r="BK34" s="2092">
        <v>1275</v>
      </c>
      <c r="BL34" s="2092">
        <v>325</v>
      </c>
      <c r="BM34" s="2092"/>
      <c r="BN34" s="2092"/>
      <c r="BO34" s="2092"/>
      <c r="BP34" s="2092">
        <v>250</v>
      </c>
      <c r="BQ34" s="2092"/>
      <c r="BR34" s="2092"/>
      <c r="BS34" s="2092">
        <v>25</v>
      </c>
      <c r="BU34" s="87" t="str">
        <f t="shared" si="10"/>
        <v>V15CMR_4000</v>
      </c>
    </row>
    <row r="35" spans="1:82" s="85" customFormat="1" ht="18.75" hidden="1" customHeight="1" collapsed="1">
      <c r="A35" s="84"/>
      <c r="B35" s="89" t="s">
        <v>165</v>
      </c>
      <c r="C35" s="115"/>
      <c r="D35" s="115"/>
      <c r="E35" s="307" t="s">
        <v>139</v>
      </c>
      <c r="F35" s="1329"/>
      <c r="G35" s="1181">
        <f>G23</f>
        <v>0</v>
      </c>
      <c r="H35" s="1181">
        <f>H23</f>
        <v>0</v>
      </c>
      <c r="I35" s="1181">
        <f>I23</f>
        <v>0</v>
      </c>
      <c r="J35" s="1181">
        <f>J23</f>
        <v>0</v>
      </c>
      <c r="K35" s="1180">
        <f>SUM(G35:J35)</f>
        <v>0</v>
      </c>
      <c r="L35" s="1418">
        <f>L23</f>
        <v>0</v>
      </c>
      <c r="M35" s="1419">
        <f>K35-L35</f>
        <v>0</v>
      </c>
      <c r="N35" s="1181">
        <f>N23</f>
        <v>0</v>
      </c>
      <c r="O35" s="1181">
        <f>O23</f>
        <v>0</v>
      </c>
      <c r="P35" s="1181">
        <f>P23</f>
        <v>0</v>
      </c>
      <c r="Q35" s="1181">
        <f>Q23</f>
        <v>0</v>
      </c>
      <c r="R35" s="1180">
        <f t="shared" si="44"/>
        <v>0</v>
      </c>
      <c r="S35" s="1418">
        <f>S23</f>
        <v>0</v>
      </c>
      <c r="T35" s="1419">
        <f>-R35-S35</f>
        <v>0</v>
      </c>
      <c r="U35" s="1181">
        <f>U23</f>
        <v>0</v>
      </c>
      <c r="V35" s="1181">
        <f>V23</f>
        <v>0</v>
      </c>
      <c r="W35" s="1181">
        <f>W23</f>
        <v>0</v>
      </c>
      <c r="X35" s="1181">
        <f>X23</f>
        <v>0</v>
      </c>
      <c r="Y35" s="1181">
        <f>Y23</f>
        <v>0</v>
      </c>
      <c r="Z35" s="1180">
        <f t="shared" si="46"/>
        <v>0</v>
      </c>
      <c r="AA35" s="1418">
        <f>AA23</f>
        <v>0</v>
      </c>
      <c r="AB35" s="1419">
        <f>Z35-AA35</f>
        <v>0</v>
      </c>
      <c r="AC35" s="1182">
        <f t="shared" si="47"/>
        <v>0</v>
      </c>
      <c r="AD35" s="1441">
        <f>AA35+S35+L35</f>
        <v>0</v>
      </c>
      <c r="AE35" s="312">
        <f>AC35-AD35</f>
        <v>0</v>
      </c>
      <c r="AH35" s="121"/>
      <c r="AI35" s="125" t="s">
        <v>286</v>
      </c>
      <c r="AJ35" s="120" t="str">
        <f>"13WKS "&amp;'Drive Summary'!AD$2</f>
        <v>13WKS MS2409A0</v>
      </c>
      <c r="AM35" s="932" t="str">
        <f>AM73</f>
        <v>Delta convert to V11 4TB</v>
      </c>
      <c r="AN35" s="932">
        <f>G32*AN32+AN33*G33</f>
        <v>0</v>
      </c>
      <c r="AO35" s="932">
        <f>H32*AO32+AO33*H33</f>
        <v>0</v>
      </c>
      <c r="AP35" s="932">
        <f>I32*AP32+AP33*I33</f>
        <v>0</v>
      </c>
      <c r="AQ35" s="932">
        <f>J32*AQ32+AQ33*J33</f>
        <v>0</v>
      </c>
      <c r="AR35" s="932">
        <f>N32*AR32+AR33*N33</f>
        <v>0</v>
      </c>
      <c r="AS35" s="932">
        <f>O32*AS32+AS33*O33</f>
        <v>0</v>
      </c>
      <c r="AT35" s="932">
        <f>P32*AT32+AT33*P33</f>
        <v>0</v>
      </c>
      <c r="AU35" s="932">
        <f>Q32*AU32+AU33*Q33</f>
        <v>0</v>
      </c>
      <c r="AV35" s="932">
        <f>U32*AV32+AV33*U33</f>
        <v>0</v>
      </c>
      <c r="AW35" s="932">
        <f>V32*AW32+AW33*V33</f>
        <v>0</v>
      </c>
      <c r="AX35" s="932">
        <f>W32*AX32+AX33*W33</f>
        <v>0</v>
      </c>
      <c r="AY35" s="932">
        <f>X32*AY32+AY33*X33</f>
        <v>0</v>
      </c>
      <c r="AZ35" s="932">
        <f>Y32*AZ32+AZ33*Y33</f>
        <v>0</v>
      </c>
      <c r="BB35" s="85" t="str">
        <f t="shared" si="9"/>
        <v>WUX_V15CMR_6000</v>
      </c>
      <c r="BC35" s="1283" t="s">
        <v>286</v>
      </c>
      <c r="BD35" s="1283" t="s">
        <v>403</v>
      </c>
      <c r="BE35" s="1284">
        <v>6000</v>
      </c>
      <c r="BF35" s="1284" t="s">
        <v>645</v>
      </c>
      <c r="BG35" s="2092">
        <v>1460</v>
      </c>
      <c r="BH35" s="2092">
        <v>240</v>
      </c>
      <c r="BI35" s="2092">
        <v>2480</v>
      </c>
      <c r="BJ35" s="2092">
        <v>2360</v>
      </c>
      <c r="BK35" s="2092">
        <v>1620</v>
      </c>
      <c r="BL35" s="2092">
        <v>1120</v>
      </c>
      <c r="BM35" s="2092">
        <v>1240</v>
      </c>
      <c r="BN35" s="2092">
        <v>2340</v>
      </c>
      <c r="BO35" s="2092"/>
      <c r="BP35" s="2092">
        <v>1120</v>
      </c>
      <c r="BQ35" s="2092">
        <v>3540</v>
      </c>
      <c r="BR35" s="2092"/>
      <c r="BS35" s="2092"/>
      <c r="BU35" s="87" t="str">
        <f t="shared" si="10"/>
        <v>V15CMR_6000</v>
      </c>
    </row>
    <row r="36" spans="1:82" s="85" customFormat="1" ht="18.75" hidden="1" customHeight="1">
      <c r="A36" s="84"/>
      <c r="B36" s="89"/>
      <c r="C36" s="115"/>
      <c r="D36" s="115"/>
      <c r="E36" s="307" t="s">
        <v>38</v>
      </c>
      <c r="F36" s="1329"/>
      <c r="G36" s="1181">
        <f>SUM(G24:G28)</f>
        <v>0</v>
      </c>
      <c r="H36" s="1181">
        <f>SUM(H24:H28)</f>
        <v>0</v>
      </c>
      <c r="I36" s="1181">
        <f>SUM(I24:I28)</f>
        <v>0</v>
      </c>
      <c r="J36" s="1181">
        <f>SUM(J24:J28)</f>
        <v>0</v>
      </c>
      <c r="K36" s="1180">
        <f t="shared" si="42"/>
        <v>0</v>
      </c>
      <c r="L36" s="1418">
        <f>SUM(L24:L28)</f>
        <v>0</v>
      </c>
      <c r="M36" s="1419">
        <f>K36-L36</f>
        <v>0</v>
      </c>
      <c r="N36" s="1181">
        <f>SUM(N24:N28)</f>
        <v>0</v>
      </c>
      <c r="O36" s="1181">
        <f>SUM(O24:O28)</f>
        <v>0</v>
      </c>
      <c r="P36" s="1181">
        <f>SUM(P24:P28)</f>
        <v>0</v>
      </c>
      <c r="Q36" s="1181">
        <f>SUM(Q24:Q28)</f>
        <v>0</v>
      </c>
      <c r="R36" s="1180">
        <f t="shared" si="44"/>
        <v>0</v>
      </c>
      <c r="S36" s="1418">
        <f>SUM(S24:S28)</f>
        <v>0</v>
      </c>
      <c r="T36" s="1419">
        <f>R36-S36</f>
        <v>0</v>
      </c>
      <c r="U36" s="1181">
        <f>SUM(U24:U28)</f>
        <v>0</v>
      </c>
      <c r="V36" s="1181">
        <f>SUM(V24:V28)</f>
        <v>0</v>
      </c>
      <c r="W36" s="1181">
        <f>SUM(W24:W28)</f>
        <v>0</v>
      </c>
      <c r="X36" s="1181">
        <f>SUM(X24:X28)</f>
        <v>0</v>
      </c>
      <c r="Y36" s="1181">
        <f>SUM(Y24:Y28)</f>
        <v>0</v>
      </c>
      <c r="Z36" s="1180">
        <f t="shared" si="46"/>
        <v>0</v>
      </c>
      <c r="AA36" s="1418">
        <f>SUM(AA24:AA28)</f>
        <v>0</v>
      </c>
      <c r="AB36" s="1419">
        <f t="shared" ref="AB36:AB37" si="51">Z36-AA36</f>
        <v>0</v>
      </c>
      <c r="AC36" s="1182">
        <f t="shared" si="47"/>
        <v>0</v>
      </c>
      <c r="AD36" s="1441">
        <f t="shared" si="47"/>
        <v>0</v>
      </c>
      <c r="AE36" s="312">
        <f t="shared" ref="AE36:AE37" si="52">AC36-AD36</f>
        <v>0</v>
      </c>
      <c r="AH36" s="121"/>
      <c r="AI36" s="125" t="s">
        <v>286</v>
      </c>
      <c r="AJ36" s="120" t="str">
        <f>"13WKS "&amp;'Drive Summary'!AD$2</f>
        <v>13WKS MS2409A0</v>
      </c>
      <c r="BB36" s="85" t="str">
        <f t="shared" si="9"/>
        <v>WUX_V15CMR_6000</v>
      </c>
      <c r="BC36" s="1283" t="s">
        <v>286</v>
      </c>
      <c r="BD36" s="1283" t="s">
        <v>403</v>
      </c>
      <c r="BE36" s="1284">
        <v>6000</v>
      </c>
      <c r="BF36" s="1284" t="s">
        <v>601</v>
      </c>
      <c r="BG36" s="2092">
        <v>240</v>
      </c>
      <c r="BH36" s="2092">
        <v>340</v>
      </c>
      <c r="BI36" s="2092">
        <v>320</v>
      </c>
      <c r="BJ36" s="2092">
        <v>340</v>
      </c>
      <c r="BK36" s="2092">
        <v>420</v>
      </c>
      <c r="BL36" s="2092">
        <v>400</v>
      </c>
      <c r="BM36" s="2092">
        <v>360</v>
      </c>
      <c r="BN36" s="2092">
        <v>340</v>
      </c>
      <c r="BO36" s="2092">
        <v>700</v>
      </c>
      <c r="BP36" s="2092">
        <v>540</v>
      </c>
      <c r="BQ36" s="2092">
        <v>420</v>
      </c>
      <c r="BR36" s="2092">
        <v>840</v>
      </c>
      <c r="BS36" s="2092"/>
      <c r="BU36" s="87" t="str">
        <f t="shared" si="10"/>
        <v>V15CMR_6000</v>
      </c>
    </row>
    <row r="37" spans="1:82" s="87" customFormat="1" ht="18.75" hidden="1" customHeight="1" thickBot="1">
      <c r="A37" s="86"/>
      <c r="B37" s="88"/>
      <c r="C37" s="116"/>
      <c r="D37" s="116"/>
      <c r="E37" s="321" t="s">
        <v>105</v>
      </c>
      <c r="F37" s="1330"/>
      <c r="G37" s="1337">
        <f>SUM(G35:G36)</f>
        <v>0</v>
      </c>
      <c r="H37" s="1260">
        <f>SUM(H35:H36)</f>
        <v>0</v>
      </c>
      <c r="I37" s="1260">
        <f>SUM(I35:I36)</f>
        <v>0</v>
      </c>
      <c r="J37" s="1260">
        <f>SUM(J35:J36)</f>
        <v>0</v>
      </c>
      <c r="K37" s="1191">
        <f t="shared" si="42"/>
        <v>0</v>
      </c>
      <c r="L37" s="1420">
        <f>SUM(L35:L36)</f>
        <v>0</v>
      </c>
      <c r="M37" s="1421">
        <f t="shared" ref="M37" si="53">K37-L37</f>
        <v>0</v>
      </c>
      <c r="N37" s="1260">
        <f>SUM(N35:N36)</f>
        <v>0</v>
      </c>
      <c r="O37" s="1260">
        <f>SUM(O35:O36)</f>
        <v>0</v>
      </c>
      <c r="P37" s="1260">
        <f>SUM(P35:P36)</f>
        <v>0</v>
      </c>
      <c r="Q37" s="1260">
        <f>SUM(Q35:Q36)</f>
        <v>0</v>
      </c>
      <c r="R37" s="1191">
        <f t="shared" si="44"/>
        <v>0</v>
      </c>
      <c r="S37" s="1420">
        <f t="shared" ref="S37:Y37" si="54">SUM(S35:S36)</f>
        <v>0</v>
      </c>
      <c r="T37" s="1421">
        <f t="shared" si="54"/>
        <v>0</v>
      </c>
      <c r="U37" s="1260">
        <f t="shared" si="54"/>
        <v>0</v>
      </c>
      <c r="V37" s="1260">
        <f t="shared" si="54"/>
        <v>0</v>
      </c>
      <c r="W37" s="1260">
        <f t="shared" si="54"/>
        <v>0</v>
      </c>
      <c r="X37" s="1260">
        <f t="shared" si="54"/>
        <v>0</v>
      </c>
      <c r="Y37" s="1260">
        <f t="shared" si="54"/>
        <v>0</v>
      </c>
      <c r="Z37" s="1191">
        <f t="shared" si="46"/>
        <v>0</v>
      </c>
      <c r="AA37" s="1420">
        <f>SUM(AA35:AA36)</f>
        <v>0</v>
      </c>
      <c r="AB37" s="1421">
        <f t="shared" si="51"/>
        <v>0</v>
      </c>
      <c r="AC37" s="1192">
        <f t="shared" si="47"/>
        <v>0</v>
      </c>
      <c r="AD37" s="1438">
        <f t="shared" si="47"/>
        <v>0</v>
      </c>
      <c r="AE37" s="1484">
        <f t="shared" si="52"/>
        <v>0</v>
      </c>
      <c r="AH37" s="121"/>
      <c r="AI37" s="125" t="s">
        <v>286</v>
      </c>
      <c r="AJ37" s="120" t="str">
        <f>"13WKS "&amp;'Drive Summary'!AD$2</f>
        <v>13WKS MS2409A0</v>
      </c>
      <c r="BB37" s="87" t="str">
        <f t="shared" si="9"/>
        <v>WUX_V15CMR_6000</v>
      </c>
      <c r="BC37" s="1283" t="s">
        <v>286</v>
      </c>
      <c r="BD37" s="1283" t="s">
        <v>403</v>
      </c>
      <c r="BE37" s="1284">
        <v>6000</v>
      </c>
      <c r="BF37" s="1284" t="s">
        <v>602</v>
      </c>
      <c r="BG37" s="2092"/>
      <c r="BH37" s="2092">
        <v>6120</v>
      </c>
      <c r="BI37" s="2092">
        <v>11500</v>
      </c>
      <c r="BJ37" s="2092">
        <v>11560</v>
      </c>
      <c r="BK37" s="2092">
        <v>6620</v>
      </c>
      <c r="BL37" s="2092">
        <v>10940</v>
      </c>
      <c r="BM37" s="2092">
        <v>11240</v>
      </c>
      <c r="BN37" s="2092">
        <v>2040</v>
      </c>
      <c r="BO37" s="2092">
        <v>6000</v>
      </c>
      <c r="BP37" s="2092">
        <v>10260</v>
      </c>
      <c r="BQ37" s="2092">
        <v>10580</v>
      </c>
      <c r="BR37" s="2092">
        <v>2360</v>
      </c>
      <c r="BS37" s="2092"/>
      <c r="BU37" s="87" t="str">
        <f t="shared" si="10"/>
        <v>V15CMR_6000</v>
      </c>
    </row>
    <row r="38" spans="1:82" s="87" customFormat="1" ht="18.75" hidden="1" customHeight="1">
      <c r="A38" s="62"/>
      <c r="B38" s="979" t="str">
        <f>'Drive Summary'!B22</f>
        <v>V11LC</v>
      </c>
      <c r="C38" s="980">
        <f>'Drive Summary'!C22</f>
        <v>1000</v>
      </c>
      <c r="D38" s="980" t="str">
        <f>'Drive Summary'!D22</f>
        <v>256MB</v>
      </c>
      <c r="E38" s="981" t="str">
        <f>'Drive Summary'!E22</f>
        <v>ST1000VX009</v>
      </c>
      <c r="F38" s="1325" t="str">
        <f>'Drive Summary'!F22</f>
        <v>2LY10C</v>
      </c>
      <c r="G38" s="1176">
        <v>0</v>
      </c>
      <c r="H38" s="1176">
        <v>0</v>
      </c>
      <c r="I38" s="1176">
        <v>0</v>
      </c>
      <c r="J38" s="1176">
        <v>0</v>
      </c>
      <c r="K38" s="1487">
        <f t="shared" ref="K38:K59" si="55">SUM(G38:J38)</f>
        <v>0</v>
      </c>
      <c r="L38" s="1488">
        <f>SUMIF('site MS'!C:C,$F38,'site MS'!F:F)</f>
        <v>0</v>
      </c>
      <c r="M38" s="1465">
        <f t="shared" ref="M38:M59" si="56">K38-L38</f>
        <v>0</v>
      </c>
      <c r="N38" s="986">
        <v>0</v>
      </c>
      <c r="O38" s="986">
        <v>0</v>
      </c>
      <c r="P38" s="986">
        <v>0</v>
      </c>
      <c r="Q38" s="986">
        <v>0</v>
      </c>
      <c r="R38" s="1487">
        <f t="shared" ref="R38:R59" si="57">SUM(N38:Q38)</f>
        <v>0</v>
      </c>
      <c r="S38" s="1488">
        <f>SUMIF('site MS'!$C:$C,$F38,'site MS'!G:G)</f>
        <v>0</v>
      </c>
      <c r="T38" s="1465">
        <f t="shared" ref="T38:T59" si="58">R38-S38</f>
        <v>0</v>
      </c>
      <c r="U38" s="1176">
        <v>0</v>
      </c>
      <c r="V38" s="1176">
        <v>0</v>
      </c>
      <c r="W38" s="1176">
        <v>0</v>
      </c>
      <c r="X38" s="1176">
        <v>0</v>
      </c>
      <c r="Y38" s="1176">
        <v>0</v>
      </c>
      <c r="Z38" s="1177">
        <f t="shared" ref="Z38:Z59" si="59">SUM(U38:Y38)</f>
        <v>0</v>
      </c>
      <c r="AA38" s="1430">
        <f>SUMIF('site MS'!$C:$C,$F38,'site MS'!H:H)</f>
        <v>0</v>
      </c>
      <c r="AB38" s="1431">
        <f t="shared" ref="AB38:AB59" si="60">Z38-AA38</f>
        <v>0</v>
      </c>
      <c r="AC38" s="1178">
        <f>SUM(K38,R38,Z38)</f>
        <v>0</v>
      </c>
      <c r="AD38" s="1439">
        <f>SUM(L38,S38,AA38)</f>
        <v>0</v>
      </c>
      <c r="AE38" s="1485">
        <f t="shared" ref="AE38:AE49" si="61">AC38-AD38</f>
        <v>0</v>
      </c>
      <c r="AF38" s="56"/>
      <c r="AG38" s="56"/>
      <c r="AH38" s="121"/>
      <c r="AI38" s="125" t="s">
        <v>286</v>
      </c>
      <c r="AJ38" s="120" t="str">
        <f>"13WKS "&amp;'Drive Summary'!AD$2</f>
        <v>13WKS MS2409A0</v>
      </c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B38" s="87" t="str">
        <f t="shared" si="9"/>
        <v>WUX_V15CMR_6000</v>
      </c>
      <c r="BC38" s="1283" t="s">
        <v>286</v>
      </c>
      <c r="BD38" s="1283" t="s">
        <v>403</v>
      </c>
      <c r="BE38" s="1284">
        <v>6000</v>
      </c>
      <c r="BF38" s="1284" t="s">
        <v>659</v>
      </c>
      <c r="BG38" s="2092">
        <v>1240</v>
      </c>
      <c r="BH38" s="2092">
        <v>1760</v>
      </c>
      <c r="BI38" s="2092">
        <v>3120</v>
      </c>
      <c r="BJ38" s="2092">
        <v>2240</v>
      </c>
      <c r="BK38" s="2092">
        <v>2680</v>
      </c>
      <c r="BL38" s="2092">
        <v>3220</v>
      </c>
      <c r="BM38" s="2092">
        <v>2340</v>
      </c>
      <c r="BN38" s="2092">
        <v>2400</v>
      </c>
      <c r="BO38" s="2092">
        <v>2400</v>
      </c>
      <c r="BP38" s="2092">
        <v>4660</v>
      </c>
      <c r="BQ38" s="2092">
        <v>4240</v>
      </c>
      <c r="BR38" s="2092">
        <v>1760</v>
      </c>
      <c r="BS38" s="2092">
        <v>120</v>
      </c>
      <c r="BU38" s="87" t="str">
        <f t="shared" si="10"/>
        <v>V15CMR_6000</v>
      </c>
      <c r="CA38" s="87" t="s">
        <v>313</v>
      </c>
      <c r="CB38" s="87">
        <v>2</v>
      </c>
      <c r="CC38" s="87">
        <v>1</v>
      </c>
      <c r="CD38" s="87" t="s">
        <v>406</v>
      </c>
    </row>
    <row r="39" spans="1:82" s="87" customFormat="1" ht="18.75" hidden="1" customHeight="1">
      <c r="A39" s="62"/>
      <c r="B39" s="395" t="str">
        <f>'Drive Summary'!B23</f>
        <v>V11LC</v>
      </c>
      <c r="C39" s="364">
        <f>'Drive Summary'!C23</f>
        <v>2000</v>
      </c>
      <c r="D39" s="364" t="str">
        <f>'Drive Summary'!D23</f>
        <v>256MB</v>
      </c>
      <c r="E39" s="396" t="str">
        <f>'Drive Summary'!E23</f>
        <v>ST2000VX015</v>
      </c>
      <c r="F39" s="1326" t="str">
        <f>'Drive Summary'!F23</f>
        <v>2XG102</v>
      </c>
      <c r="G39" s="8">
        <v>0</v>
      </c>
      <c r="H39" s="8">
        <v>0</v>
      </c>
      <c r="I39" s="8">
        <v>0</v>
      </c>
      <c r="J39" s="8">
        <v>0</v>
      </c>
      <c r="K39" s="1179">
        <f t="shared" ref="K39:K48" si="62">SUM(G39:J39)</f>
        <v>0</v>
      </c>
      <c r="L39" s="1411">
        <f>SUMIF('site MS'!C:C,$F39,'site MS'!F:F)</f>
        <v>0</v>
      </c>
      <c r="M39" s="1412">
        <f t="shared" ref="M39:M40" si="63">K39-L39</f>
        <v>0</v>
      </c>
      <c r="N39" s="8">
        <v>0</v>
      </c>
      <c r="O39" s="8">
        <v>0</v>
      </c>
      <c r="P39" s="8">
        <v>0</v>
      </c>
      <c r="Q39" s="8">
        <v>0</v>
      </c>
      <c r="R39" s="1179">
        <f t="shared" ref="R39" si="64">SUM(N39:Q39)</f>
        <v>0</v>
      </c>
      <c r="S39" s="1411">
        <f>SUMIF('site MS'!$C:$C,$F39,'site MS'!G:G)</f>
        <v>0</v>
      </c>
      <c r="T39" s="1412">
        <f t="shared" ref="T39:T40" si="65">R39-S39</f>
        <v>0</v>
      </c>
      <c r="U39" s="8">
        <v>0</v>
      </c>
      <c r="V39" s="8">
        <v>0</v>
      </c>
      <c r="W39" s="8">
        <v>0</v>
      </c>
      <c r="X39" s="8">
        <v>0</v>
      </c>
      <c r="Y39" s="8">
        <v>0</v>
      </c>
      <c r="Z39" s="1180">
        <f t="shared" ref="Z39" si="66">SUM(U39:Y39)</f>
        <v>0</v>
      </c>
      <c r="AA39" s="1411">
        <f>SUMIF('site MS'!$C:$C,$F39,'site MS'!H:H)</f>
        <v>0</v>
      </c>
      <c r="AB39" s="1412">
        <f t="shared" ref="AB39:AB40" si="67">Z39-AA39</f>
        <v>0</v>
      </c>
      <c r="AC39" s="1182">
        <f>SUM(K39,R39,Z39)</f>
        <v>0</v>
      </c>
      <c r="AD39" s="296">
        <f t="shared" ref="AD39" si="68">SUM(L39,S39,AA39)</f>
        <v>0</v>
      </c>
      <c r="AE39" s="1482">
        <f t="shared" ref="AE39" si="69">AC39-AD39</f>
        <v>0</v>
      </c>
      <c r="AF39" s="56"/>
      <c r="AG39" s="56"/>
      <c r="AH39" s="121"/>
      <c r="AI39" s="125" t="s">
        <v>286</v>
      </c>
      <c r="AJ39" s="120" t="str">
        <f>"13WKS "&amp;'Drive Summary'!AD$2</f>
        <v>13WKS MS2409A0</v>
      </c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B39" s="87" t="str">
        <f t="shared" si="9"/>
        <v>WUX_V15CMR_6000</v>
      </c>
      <c r="BC39" s="1283" t="s">
        <v>286</v>
      </c>
      <c r="BD39" s="1283" t="s">
        <v>403</v>
      </c>
      <c r="BE39" s="1284">
        <v>6000</v>
      </c>
      <c r="BF39" s="1284" t="s">
        <v>953</v>
      </c>
      <c r="BG39" s="2092"/>
      <c r="BH39" s="2092">
        <v>2940</v>
      </c>
      <c r="BI39" s="2092">
        <v>2820</v>
      </c>
      <c r="BJ39" s="2092">
        <v>3780</v>
      </c>
      <c r="BK39" s="2092">
        <v>2540</v>
      </c>
      <c r="BL39" s="2092">
        <v>2240</v>
      </c>
      <c r="BM39" s="2092">
        <v>2240</v>
      </c>
      <c r="BN39" s="2092">
        <v>2560</v>
      </c>
      <c r="BO39" s="2092">
        <v>2300</v>
      </c>
      <c r="BP39" s="2092">
        <v>2260</v>
      </c>
      <c r="BQ39" s="2092">
        <v>2340</v>
      </c>
      <c r="BR39" s="2092">
        <v>2940</v>
      </c>
      <c r="BS39" s="2092"/>
      <c r="BU39" s="87" t="str">
        <f t="shared" si="10"/>
        <v>V15CMR_6000</v>
      </c>
      <c r="CA39" s="87" t="s">
        <v>313</v>
      </c>
      <c r="CB39" s="87">
        <v>2</v>
      </c>
      <c r="CC39" s="87">
        <v>1</v>
      </c>
      <c r="CD39" s="87" t="s">
        <v>406</v>
      </c>
    </row>
    <row r="40" spans="1:82" s="87" customFormat="1" ht="18.75" hidden="1" customHeight="1">
      <c r="A40" s="62"/>
      <c r="B40" s="395" t="str">
        <f>'Drive Summary'!B24</f>
        <v>V11LC</v>
      </c>
      <c r="C40" s="364">
        <f>'Drive Summary'!C24</f>
        <v>2000</v>
      </c>
      <c r="D40" s="364" t="str">
        <f>'Drive Summary'!D24</f>
        <v>256MB</v>
      </c>
      <c r="E40" s="396" t="str">
        <f>'Drive Summary'!E24</f>
        <v>ST2000VM005</v>
      </c>
      <c r="F40" s="1326" t="str">
        <f>'Drive Summary'!F24</f>
        <v>2U4102</v>
      </c>
      <c r="G40" s="8">
        <v>0</v>
      </c>
      <c r="H40" s="8">
        <v>0</v>
      </c>
      <c r="I40" s="8">
        <v>0</v>
      </c>
      <c r="J40" s="8">
        <v>0</v>
      </c>
      <c r="K40" s="1179">
        <f t="shared" si="62"/>
        <v>0</v>
      </c>
      <c r="L40" s="1411">
        <f>SUMIF('site MS'!C:C,$F40,'site MS'!F:F)</f>
        <v>0</v>
      </c>
      <c r="M40" s="1412">
        <f t="shared" si="63"/>
        <v>0</v>
      </c>
      <c r="N40" s="8">
        <v>0</v>
      </c>
      <c r="O40" s="8">
        <v>0</v>
      </c>
      <c r="P40" s="8">
        <v>0</v>
      </c>
      <c r="Q40" s="8">
        <v>0</v>
      </c>
      <c r="R40" s="1179">
        <f t="shared" ref="R40" si="70">SUM(N40:Q40)</f>
        <v>0</v>
      </c>
      <c r="S40" s="1411">
        <f>SUMIF('site MS'!$C:$C,$F40,'site MS'!G:G)</f>
        <v>0</v>
      </c>
      <c r="T40" s="1412">
        <f t="shared" si="65"/>
        <v>0</v>
      </c>
      <c r="U40" s="8">
        <v>0</v>
      </c>
      <c r="V40" s="8">
        <v>0</v>
      </c>
      <c r="W40" s="8">
        <v>0</v>
      </c>
      <c r="X40" s="8">
        <v>0</v>
      </c>
      <c r="Y40" s="8">
        <v>0</v>
      </c>
      <c r="Z40" s="1180">
        <f t="shared" ref="Z40" si="71">SUM(U40:Y40)</f>
        <v>0</v>
      </c>
      <c r="AA40" s="1411">
        <f>SUMIF('site MS'!$C:$C,$F40,'site MS'!H:H)</f>
        <v>0</v>
      </c>
      <c r="AB40" s="1412">
        <f t="shared" si="67"/>
        <v>0</v>
      </c>
      <c r="AC40" s="1182">
        <f t="shared" ref="AC40" si="72">SUM(K40,R40,Z40)</f>
        <v>0</v>
      </c>
      <c r="AD40" s="296">
        <f t="shared" ref="AD40" si="73">SUM(L40,S40,AA40)</f>
        <v>0</v>
      </c>
      <c r="AE40" s="1482">
        <f t="shared" ref="AE40" si="74">AC40-AD40</f>
        <v>0</v>
      </c>
      <c r="AF40" s="56"/>
      <c r="AG40" s="56"/>
      <c r="AH40" s="121"/>
      <c r="AI40" s="125" t="s">
        <v>286</v>
      </c>
      <c r="AJ40" s="120" t="str">
        <f>"13WKS "&amp;'Drive Summary'!AD$2</f>
        <v>13WKS MS2409A0</v>
      </c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B40" s="87" t="str">
        <f t="shared" si="9"/>
        <v>WUX_V15CMR_6000</v>
      </c>
      <c r="BC40" s="1283" t="s">
        <v>286</v>
      </c>
      <c r="BD40" s="1283" t="s">
        <v>403</v>
      </c>
      <c r="BE40" s="1284">
        <v>6000</v>
      </c>
      <c r="BF40" s="1284" t="s">
        <v>722</v>
      </c>
      <c r="BG40" s="2092">
        <v>240</v>
      </c>
      <c r="BH40" s="2092">
        <v>240</v>
      </c>
      <c r="BI40" s="2092"/>
      <c r="BJ40" s="2092"/>
      <c r="BK40" s="2092">
        <v>240</v>
      </c>
      <c r="BL40" s="2092"/>
      <c r="BM40" s="2092"/>
      <c r="BN40" s="2092"/>
      <c r="BO40" s="2092"/>
      <c r="BP40" s="2092"/>
      <c r="BQ40" s="2092"/>
      <c r="BR40" s="2092"/>
      <c r="BS40" s="2092"/>
      <c r="BU40" s="87" t="str">
        <f t="shared" si="10"/>
        <v>V15CMR_6000</v>
      </c>
      <c r="CA40" s="87" t="s">
        <v>313</v>
      </c>
      <c r="CB40" s="87">
        <v>2</v>
      </c>
      <c r="CC40" s="87">
        <v>1</v>
      </c>
      <c r="CD40" s="87" t="s">
        <v>406</v>
      </c>
    </row>
    <row r="41" spans="1:82" s="87" customFormat="1" ht="18.75" hidden="1" customHeight="1">
      <c r="A41" s="62"/>
      <c r="B41" s="395" t="str">
        <f>'Drive Summary'!B25</f>
        <v>V11LC</v>
      </c>
      <c r="C41" s="364">
        <f>'Drive Summary'!C25</f>
        <v>2000</v>
      </c>
      <c r="D41" s="364" t="str">
        <f>'Drive Summary'!D25</f>
        <v>256MB</v>
      </c>
      <c r="E41" s="396" t="str">
        <f>'Drive Summary'!E25</f>
        <v>ST2000VX012</v>
      </c>
      <c r="F41" s="1332" t="str">
        <f>'Drive Summary'!F25</f>
        <v>2LY102</v>
      </c>
      <c r="G41" s="8">
        <v>0</v>
      </c>
      <c r="H41" s="8">
        <v>0</v>
      </c>
      <c r="I41" s="8">
        <v>0</v>
      </c>
      <c r="J41" s="8">
        <v>0</v>
      </c>
      <c r="K41" s="1179">
        <f t="shared" si="62"/>
        <v>0</v>
      </c>
      <c r="L41" s="1411">
        <f>SUMIF('site MS'!C:C,$F41,'site MS'!F:F)</f>
        <v>0</v>
      </c>
      <c r="M41" s="1412">
        <f t="shared" si="56"/>
        <v>0</v>
      </c>
      <c r="N41" s="1703">
        <v>0</v>
      </c>
      <c r="O41" s="8">
        <v>0</v>
      </c>
      <c r="P41" s="8">
        <v>0</v>
      </c>
      <c r="Q41" s="8">
        <v>0</v>
      </c>
      <c r="R41" s="1179">
        <f t="shared" si="57"/>
        <v>0</v>
      </c>
      <c r="S41" s="1411">
        <f>SUMIF('site MS'!$C:$C,$F41,'site MS'!G:G)</f>
        <v>0</v>
      </c>
      <c r="T41" s="1412">
        <f t="shared" si="58"/>
        <v>0</v>
      </c>
      <c r="U41" s="8">
        <v>0</v>
      </c>
      <c r="V41" s="8">
        <v>0</v>
      </c>
      <c r="W41" s="8">
        <v>0</v>
      </c>
      <c r="X41" s="8">
        <v>0</v>
      </c>
      <c r="Y41" s="1712">
        <v>0</v>
      </c>
      <c r="Z41" s="1180">
        <f t="shared" si="59"/>
        <v>0</v>
      </c>
      <c r="AA41" s="1411">
        <f>SUMIF('site MS'!$C:$C,$F41,'site MS'!H:H)</f>
        <v>0</v>
      </c>
      <c r="AB41" s="1412">
        <f t="shared" si="60"/>
        <v>0</v>
      </c>
      <c r="AC41" s="1182">
        <f t="shared" ref="AC41:AD59" si="75">SUM(K41,R41,Z41)</f>
        <v>0</v>
      </c>
      <c r="AD41" s="1434">
        <f t="shared" si="75"/>
        <v>0</v>
      </c>
      <c r="AE41" s="1482">
        <f t="shared" si="61"/>
        <v>0</v>
      </c>
      <c r="AF41" s="56"/>
      <c r="AG41" s="56"/>
      <c r="AH41" s="121"/>
      <c r="AI41" s="125" t="s">
        <v>286</v>
      </c>
      <c r="AJ41" s="120" t="str">
        <f>"13WKS "&amp;'Drive Summary'!AD$2</f>
        <v>13WKS MS2409A0</v>
      </c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B41" s="87" t="str">
        <f t="shared" si="9"/>
        <v>WUX_V15CMR_8000</v>
      </c>
      <c r="BC41" s="1283" t="s">
        <v>286</v>
      </c>
      <c r="BD41" s="1283" t="s">
        <v>403</v>
      </c>
      <c r="BE41" s="1284">
        <v>8000</v>
      </c>
      <c r="BF41" s="1284" t="s">
        <v>647</v>
      </c>
      <c r="BG41" s="2092">
        <v>1940</v>
      </c>
      <c r="BH41" s="2092">
        <v>240</v>
      </c>
      <c r="BI41" s="2092">
        <v>140</v>
      </c>
      <c r="BJ41" s="2092"/>
      <c r="BK41" s="2092">
        <v>2040</v>
      </c>
      <c r="BL41" s="2092">
        <v>220</v>
      </c>
      <c r="BM41" s="2092">
        <v>80</v>
      </c>
      <c r="BN41" s="2092"/>
      <c r="BO41" s="2092"/>
      <c r="BP41" s="2092"/>
      <c r="BQ41" s="2092"/>
      <c r="BR41" s="2092"/>
      <c r="BS41" s="2092"/>
      <c r="BU41" s="87" t="str">
        <f t="shared" si="10"/>
        <v>V15CMR_8000</v>
      </c>
      <c r="CA41" s="87" t="s">
        <v>313</v>
      </c>
      <c r="CB41" s="87">
        <v>2</v>
      </c>
      <c r="CC41" s="87">
        <v>1</v>
      </c>
      <c r="CD41" s="87" t="s">
        <v>406</v>
      </c>
    </row>
    <row r="42" spans="1:82" s="87" customFormat="1" ht="18.75" hidden="1" customHeight="1">
      <c r="A42" s="62"/>
      <c r="B42" s="395" t="str">
        <f>'Drive Summary'!B26</f>
        <v>V11LC</v>
      </c>
      <c r="C42" s="364">
        <f>'Drive Summary'!C26</f>
        <v>2000</v>
      </c>
      <c r="D42" s="364" t="str">
        <f>'Drive Summary'!D26</f>
        <v>256MB</v>
      </c>
      <c r="E42" s="396" t="str">
        <f>'Drive Summary'!E26</f>
        <v>ST2000VP001</v>
      </c>
      <c r="F42" s="1332" t="str">
        <f>'Drive Summary'!F26</f>
        <v>2XM102</v>
      </c>
      <c r="G42" s="8">
        <v>0</v>
      </c>
      <c r="H42" s="8">
        <v>0</v>
      </c>
      <c r="I42" s="8">
        <v>0</v>
      </c>
      <c r="J42" s="8">
        <v>0</v>
      </c>
      <c r="K42" s="1179">
        <f t="shared" ref="K42" si="76">SUM(G42:J42)</f>
        <v>0</v>
      </c>
      <c r="L42" s="1459">
        <f>SUMIF('site MS'!C:C,$F42,'site MS'!F:F)</f>
        <v>0</v>
      </c>
      <c r="M42" s="1422">
        <f t="shared" ref="M42" si="77">K42-L42</f>
        <v>0</v>
      </c>
      <c r="N42" s="1703">
        <v>0</v>
      </c>
      <c r="O42" s="8">
        <v>0</v>
      </c>
      <c r="P42" s="8">
        <v>0</v>
      </c>
      <c r="Q42" s="8">
        <v>0</v>
      </c>
      <c r="R42" s="1179">
        <f t="shared" ref="R42" si="78">SUM(N42:Q42)</f>
        <v>0</v>
      </c>
      <c r="S42" s="1411">
        <f>SUMIF('site MS'!$C:$C,$F42,'site MS'!G:G)</f>
        <v>0</v>
      </c>
      <c r="T42" s="1412">
        <f t="shared" ref="T42" si="79">R42-S42</f>
        <v>0</v>
      </c>
      <c r="U42" s="8">
        <v>0</v>
      </c>
      <c r="V42" s="8">
        <v>0</v>
      </c>
      <c r="W42" s="8">
        <v>0</v>
      </c>
      <c r="X42" s="8">
        <v>0</v>
      </c>
      <c r="Y42" s="367">
        <v>0</v>
      </c>
      <c r="Z42" s="1180">
        <f t="shared" ref="Z42" si="80">SUM(U42:Y42)</f>
        <v>0</v>
      </c>
      <c r="AA42" s="1411">
        <f>SUMIF('site MS'!$C:$C,$F42,'site MS'!H:H)</f>
        <v>0</v>
      </c>
      <c r="AB42" s="1412">
        <f t="shared" ref="AB42" si="81">Z42-AA42</f>
        <v>0</v>
      </c>
      <c r="AC42" s="1182">
        <f t="shared" ref="AC42" si="82">SUM(K42,R42,Z42)</f>
        <v>0</v>
      </c>
      <c r="AD42" s="1434">
        <f t="shared" ref="AD42" si="83">SUM(L42,S42,AA42)</f>
        <v>0</v>
      </c>
      <c r="AE42" s="1482">
        <f t="shared" ref="AE42" si="84">AC42-AD42</f>
        <v>0</v>
      </c>
      <c r="AF42" s="56"/>
      <c r="AG42" s="56"/>
      <c r="AH42" s="121"/>
      <c r="AI42" s="125" t="s">
        <v>286</v>
      </c>
      <c r="AJ42" s="120" t="str">
        <f>"13WKS "&amp;'Drive Summary'!AD$2</f>
        <v>13WKS MS2409A0</v>
      </c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B42" s="87" t="str">
        <f t="shared" si="9"/>
        <v>WUX_V15CMR_8000</v>
      </c>
      <c r="BC42" s="1283" t="s">
        <v>286</v>
      </c>
      <c r="BD42" s="1283" t="s">
        <v>403</v>
      </c>
      <c r="BE42" s="1284">
        <v>8000</v>
      </c>
      <c r="BF42" s="1284" t="s">
        <v>594</v>
      </c>
      <c r="BG42" s="2092">
        <v>280</v>
      </c>
      <c r="BH42" s="2092">
        <v>480</v>
      </c>
      <c r="BI42" s="2092">
        <v>340</v>
      </c>
      <c r="BJ42" s="2092">
        <v>260</v>
      </c>
      <c r="BK42" s="2092">
        <v>420</v>
      </c>
      <c r="BL42" s="2092">
        <v>500</v>
      </c>
      <c r="BM42" s="2092">
        <v>400</v>
      </c>
      <c r="BN42" s="2092">
        <v>2860</v>
      </c>
      <c r="BO42" s="2092">
        <v>440</v>
      </c>
      <c r="BP42" s="2092">
        <v>520</v>
      </c>
      <c r="BQ42" s="2092">
        <v>2720</v>
      </c>
      <c r="BR42" s="2092">
        <v>1140</v>
      </c>
      <c r="BS42" s="2092"/>
      <c r="BU42" s="87" t="str">
        <f t="shared" si="10"/>
        <v>V15CMR_8000</v>
      </c>
      <c r="CA42" s="87" t="s">
        <v>313</v>
      </c>
      <c r="CB42" s="87">
        <v>2</v>
      </c>
      <c r="CC42" s="87">
        <v>1</v>
      </c>
      <c r="CD42" s="87" t="s">
        <v>406</v>
      </c>
    </row>
    <row r="43" spans="1:82" s="56" customFormat="1" ht="18.75" hidden="1" customHeight="1">
      <c r="A43" s="62"/>
      <c r="B43" s="1491" t="str">
        <f>'Drive Summary'!B27</f>
        <v>V11LC</v>
      </c>
      <c r="C43" s="1493">
        <f>'Drive Summary'!C27</f>
        <v>3000</v>
      </c>
      <c r="D43" s="1493" t="str">
        <f>'Drive Summary'!D27</f>
        <v>256MB</v>
      </c>
      <c r="E43" s="1603" t="str">
        <f>'Drive Summary'!E27</f>
        <v>ST3000VX009</v>
      </c>
      <c r="F43" s="1604" t="str">
        <f>'Drive Summary'!F27</f>
        <v>2LY10G</v>
      </c>
      <c r="G43" s="1636">
        <v>0</v>
      </c>
      <c r="H43" s="1636">
        <v>0</v>
      </c>
      <c r="I43" s="1636">
        <v>0</v>
      </c>
      <c r="J43" s="1636">
        <v>0</v>
      </c>
      <c r="K43" s="1605">
        <f t="shared" si="62"/>
        <v>0</v>
      </c>
      <c r="L43" s="1838">
        <f>SUMIF('site MS'!C:C,$F43,'site MS'!F:F)</f>
        <v>0</v>
      </c>
      <c r="M43" s="1621">
        <f t="shared" si="56"/>
        <v>0</v>
      </c>
      <c r="N43" s="1704">
        <v>0</v>
      </c>
      <c r="O43" s="1636">
        <v>0</v>
      </c>
      <c r="P43" s="1636">
        <v>0</v>
      </c>
      <c r="Q43" s="1636">
        <v>0</v>
      </c>
      <c r="R43" s="1605">
        <f t="shared" si="57"/>
        <v>0</v>
      </c>
      <c r="S43" s="1606">
        <f>SUMIF('site MS'!$C:$C,$F43,'site MS'!G:G)</f>
        <v>0</v>
      </c>
      <c r="T43" s="1607">
        <f t="shared" si="58"/>
        <v>0</v>
      </c>
      <c r="U43" s="1636">
        <v>0</v>
      </c>
      <c r="V43" s="1636">
        <v>0</v>
      </c>
      <c r="W43" s="1636">
        <v>0</v>
      </c>
      <c r="X43" s="1636">
        <v>0</v>
      </c>
      <c r="Y43" s="1636">
        <v>0</v>
      </c>
      <c r="Z43" s="1608">
        <f t="shared" si="59"/>
        <v>0</v>
      </c>
      <c r="AA43" s="1606">
        <f>SUMIF('site MS'!$C:$C,$F43,'site MS'!H:H)</f>
        <v>0</v>
      </c>
      <c r="AB43" s="1607">
        <f t="shared" si="60"/>
        <v>0</v>
      </c>
      <c r="AC43" s="1609">
        <f t="shared" si="75"/>
        <v>0</v>
      </c>
      <c r="AD43" s="1434">
        <f t="shared" si="75"/>
        <v>0</v>
      </c>
      <c r="AE43" s="1482">
        <f t="shared" si="61"/>
        <v>0</v>
      </c>
      <c r="AH43" s="121"/>
      <c r="AI43" s="125" t="s">
        <v>286</v>
      </c>
      <c r="AJ43" s="120" t="str">
        <f>"13WKS "&amp;'Drive Summary'!AD$2</f>
        <v>13WKS MS2409A0</v>
      </c>
      <c r="BB43" s="56" t="str">
        <f t="shared" si="9"/>
        <v>WUX_V15CMR_8000</v>
      </c>
      <c r="BC43" s="1283" t="s">
        <v>286</v>
      </c>
      <c r="BD43" s="1283" t="s">
        <v>403</v>
      </c>
      <c r="BE43" s="1284">
        <v>8000</v>
      </c>
      <c r="BF43" s="1284" t="s">
        <v>603</v>
      </c>
      <c r="BG43" s="2092"/>
      <c r="BH43" s="2092">
        <v>2440</v>
      </c>
      <c r="BI43" s="2092">
        <v>8200</v>
      </c>
      <c r="BJ43" s="2092">
        <v>8720</v>
      </c>
      <c r="BK43" s="2092">
        <v>2780</v>
      </c>
      <c r="BL43" s="2092">
        <v>8320</v>
      </c>
      <c r="BM43" s="2092">
        <v>8540</v>
      </c>
      <c r="BN43" s="2092">
        <v>4080</v>
      </c>
      <c r="BO43" s="2092">
        <v>1380</v>
      </c>
      <c r="BP43" s="2092">
        <v>5880</v>
      </c>
      <c r="BQ43" s="2092">
        <v>5640</v>
      </c>
      <c r="BR43" s="2092">
        <v>2360</v>
      </c>
      <c r="BS43" s="2092"/>
      <c r="BT43" s="66"/>
      <c r="BU43" s="87" t="str">
        <f t="shared" si="10"/>
        <v>V15CMR_8000</v>
      </c>
      <c r="CA43" s="56" t="s">
        <v>313</v>
      </c>
      <c r="CB43" s="56">
        <v>4</v>
      </c>
      <c r="CC43" s="56">
        <v>2</v>
      </c>
      <c r="CD43" s="56" t="s">
        <v>406</v>
      </c>
    </row>
    <row r="44" spans="1:82" s="87" customFormat="1" ht="18.75" hidden="1" customHeight="1">
      <c r="A44" s="62"/>
      <c r="B44" s="395" t="str">
        <f>'Drive Summary'!B28</f>
        <v>V11LC</v>
      </c>
      <c r="C44" s="364">
        <f>'Drive Summary'!C28</f>
        <v>3000</v>
      </c>
      <c r="D44" s="364" t="str">
        <f>'Drive Summary'!D28</f>
        <v>256MB</v>
      </c>
      <c r="E44" s="396" t="str">
        <f>'Drive Summary'!E28</f>
        <v>ST3000VX017</v>
      </c>
      <c r="F44" s="1332" t="str">
        <f>'Drive Summary'!F28</f>
        <v>2LY10H</v>
      </c>
      <c r="G44" s="8">
        <v>0</v>
      </c>
      <c r="H44" s="8">
        <v>0</v>
      </c>
      <c r="I44" s="8">
        <v>0</v>
      </c>
      <c r="J44" s="8">
        <v>0</v>
      </c>
      <c r="K44" s="1179">
        <f t="shared" si="62"/>
        <v>0</v>
      </c>
      <c r="L44" s="1459">
        <f>SUMIF('site MS'!C:C,$F44,'site MS'!F:F)</f>
        <v>0</v>
      </c>
      <c r="M44" s="1422">
        <f t="shared" ref="M44" si="85">K44-L44</f>
        <v>0</v>
      </c>
      <c r="N44" s="1703">
        <v>0</v>
      </c>
      <c r="O44" s="8">
        <v>0</v>
      </c>
      <c r="P44" s="8">
        <v>0</v>
      </c>
      <c r="Q44" s="8">
        <v>0</v>
      </c>
      <c r="R44" s="1179">
        <f t="shared" ref="R44" si="86">SUM(N44:Q44)</f>
        <v>0</v>
      </c>
      <c r="S44" s="1411">
        <f>SUMIF('site MS'!$C:$C,$F44,'site MS'!G:G)</f>
        <v>0</v>
      </c>
      <c r="T44" s="1412">
        <f t="shared" ref="T44" si="87">R44-S44</f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1180">
        <f t="shared" ref="Z44" si="88">SUM(U44:Y44)</f>
        <v>0</v>
      </c>
      <c r="AA44" s="1411">
        <f>SUMIF('site MS'!$C:$C,$F44,'site MS'!H:H)</f>
        <v>0</v>
      </c>
      <c r="AB44" s="1412">
        <f t="shared" ref="AB44" si="89">Z44-AA44</f>
        <v>0</v>
      </c>
      <c r="AC44" s="1182">
        <f t="shared" ref="AC44" si="90">SUM(K44,R44,Z44)</f>
        <v>0</v>
      </c>
      <c r="AD44" s="1434">
        <f t="shared" ref="AD44" si="91">SUM(L44,S44,AA44)</f>
        <v>0</v>
      </c>
      <c r="AE44" s="1482">
        <f t="shared" ref="AE44" si="92">AC44-AD44</f>
        <v>0</v>
      </c>
      <c r="AF44" s="56"/>
      <c r="AG44" s="56"/>
      <c r="AH44" s="121"/>
      <c r="AI44" s="125" t="s">
        <v>286</v>
      </c>
      <c r="AJ44" s="120" t="str">
        <f>"13WKS "&amp;'Drive Summary'!AD$2</f>
        <v>13WKS MS2409A0</v>
      </c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B44" s="87" t="str">
        <f t="shared" si="9"/>
        <v>WUX_V15CMR_8000</v>
      </c>
      <c r="BC44" s="1283" t="s">
        <v>286</v>
      </c>
      <c r="BD44" s="1283" t="s">
        <v>403</v>
      </c>
      <c r="BE44" s="1284">
        <v>8000</v>
      </c>
      <c r="BF44" s="1284" t="s">
        <v>604</v>
      </c>
      <c r="BG44" s="2092">
        <v>620</v>
      </c>
      <c r="BH44" s="2092">
        <v>820</v>
      </c>
      <c r="BI44" s="2092">
        <v>5600</v>
      </c>
      <c r="BJ44" s="2092">
        <v>980</v>
      </c>
      <c r="BK44" s="2092">
        <v>1220</v>
      </c>
      <c r="BL44" s="2092">
        <v>5560</v>
      </c>
      <c r="BM44" s="2092">
        <v>1080</v>
      </c>
      <c r="BN44" s="2092">
        <v>1180</v>
      </c>
      <c r="BO44" s="2092">
        <v>1040</v>
      </c>
      <c r="BP44" s="2092">
        <v>5480</v>
      </c>
      <c r="BQ44" s="2092">
        <v>2860</v>
      </c>
      <c r="BR44" s="2092">
        <v>640</v>
      </c>
      <c r="BS44" s="2092">
        <v>1260</v>
      </c>
      <c r="BU44" s="87" t="str">
        <f t="shared" si="10"/>
        <v>V15CMR_8000</v>
      </c>
      <c r="CA44" s="87" t="s">
        <v>313</v>
      </c>
      <c r="CB44" s="87">
        <v>4</v>
      </c>
      <c r="CC44" s="87">
        <v>2</v>
      </c>
      <c r="CD44" s="87" t="s">
        <v>406</v>
      </c>
    </row>
    <row r="45" spans="1:82" s="87" customFormat="1" ht="18.75" hidden="1" customHeight="1">
      <c r="A45" s="62"/>
      <c r="B45" s="395" t="str">
        <f>'Drive Summary'!B29</f>
        <v>V11LC</v>
      </c>
      <c r="C45" s="364">
        <f>'Drive Summary'!C29</f>
        <v>4000</v>
      </c>
      <c r="D45" s="364" t="str">
        <f>'Drive Summary'!D29</f>
        <v>256MB</v>
      </c>
      <c r="E45" s="396" t="str">
        <f>'Drive Summary'!E29</f>
        <v>ST4000DM004</v>
      </c>
      <c r="F45" s="1332" t="str">
        <f>'Drive Summary'!F29</f>
        <v>2ZD104</v>
      </c>
      <c r="G45" s="8">
        <v>0</v>
      </c>
      <c r="H45" s="8">
        <v>0</v>
      </c>
      <c r="I45" s="8">
        <v>0</v>
      </c>
      <c r="J45" s="8">
        <v>0</v>
      </c>
      <c r="K45" s="1179">
        <f t="shared" ref="K45" si="93">SUM(G45:J45)</f>
        <v>0</v>
      </c>
      <c r="L45" s="1459">
        <f>SUMIF('site MS'!C:C,$F45,'site MS'!F:F)</f>
        <v>0</v>
      </c>
      <c r="M45" s="1422">
        <f t="shared" ref="M45" si="94">K45-L45</f>
        <v>0</v>
      </c>
      <c r="N45" s="1703">
        <v>0</v>
      </c>
      <c r="O45" s="8">
        <v>0</v>
      </c>
      <c r="P45" s="8">
        <v>0</v>
      </c>
      <c r="Q45" s="8">
        <v>0</v>
      </c>
      <c r="R45" s="1179">
        <f t="shared" ref="R45" si="95">SUM(N45:Q45)</f>
        <v>0</v>
      </c>
      <c r="S45" s="1411">
        <f>SUMIF('site MS'!$C:$C,$F45,'site MS'!G:G)</f>
        <v>0</v>
      </c>
      <c r="T45" s="1412">
        <f t="shared" ref="T45" si="96">R45-S45</f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1180">
        <f t="shared" ref="Z45" si="97">SUM(U45:Y45)</f>
        <v>0</v>
      </c>
      <c r="AA45" s="1411">
        <f>SUMIF('site MS'!$C:$C,$F45,'site MS'!H:H)</f>
        <v>0</v>
      </c>
      <c r="AB45" s="1412">
        <f t="shared" ref="AB45" si="98">Z45-AA45</f>
        <v>0</v>
      </c>
      <c r="AC45" s="1182">
        <f t="shared" ref="AC45" si="99">SUM(K45,R45,Z45)</f>
        <v>0</v>
      </c>
      <c r="AD45" s="1434">
        <f>SUM(L45,S45,AA45)</f>
        <v>0</v>
      </c>
      <c r="AE45" s="1482">
        <f t="shared" ref="AE45" si="100">AC45-AD45</f>
        <v>0</v>
      </c>
      <c r="AF45" s="56"/>
      <c r="AG45" s="56"/>
      <c r="AH45" s="121"/>
      <c r="AI45" s="125" t="s">
        <v>286</v>
      </c>
      <c r="AJ45" s="120" t="str">
        <f>"13WKS "&amp;'Drive Summary'!AD$2</f>
        <v>13WKS MS2409A0</v>
      </c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B45" s="87" t="str">
        <f t="shared" si="9"/>
        <v>WUX_V15CMR_8000</v>
      </c>
      <c r="BC45" s="1283" t="s">
        <v>286</v>
      </c>
      <c r="BD45" s="1283" t="s">
        <v>403</v>
      </c>
      <c r="BE45" s="1284">
        <v>8000</v>
      </c>
      <c r="BF45" s="1284" t="s">
        <v>957</v>
      </c>
      <c r="BG45" s="2092"/>
      <c r="BH45" s="2092">
        <v>1460</v>
      </c>
      <c r="BI45" s="2092">
        <v>1400</v>
      </c>
      <c r="BJ45" s="2092">
        <v>1880</v>
      </c>
      <c r="BK45" s="2092">
        <v>1260</v>
      </c>
      <c r="BL45" s="2092">
        <v>1120</v>
      </c>
      <c r="BM45" s="2092">
        <v>1120</v>
      </c>
      <c r="BN45" s="2092">
        <v>1280</v>
      </c>
      <c r="BO45" s="2092"/>
      <c r="BP45" s="2092"/>
      <c r="BQ45" s="2092"/>
      <c r="BR45" s="2092"/>
      <c r="BS45" s="2092"/>
      <c r="BU45" s="87" t="str">
        <f t="shared" si="10"/>
        <v>V15CMR_8000</v>
      </c>
      <c r="CA45" s="87" t="s">
        <v>313</v>
      </c>
      <c r="CB45" s="87">
        <v>4</v>
      </c>
      <c r="CC45" s="87">
        <v>2</v>
      </c>
      <c r="CD45" s="87" t="s">
        <v>406</v>
      </c>
    </row>
    <row r="46" spans="1:82" s="87" customFormat="1" ht="18.75" hidden="1" customHeight="1">
      <c r="A46" s="62"/>
      <c r="B46" s="395" t="str">
        <f>'Drive Summary'!B30</f>
        <v>V11LC</v>
      </c>
      <c r="C46" s="364">
        <f>'Drive Summary'!C30</f>
        <v>4000</v>
      </c>
      <c r="D46" s="364" t="str">
        <f>'Drive Summary'!D30</f>
        <v>256MB</v>
      </c>
      <c r="E46" s="396" t="str">
        <f>'Drive Summary'!E30</f>
        <v>ST4000HKVS001</v>
      </c>
      <c r="F46" s="1332" t="str">
        <f>'Drive Summary'!F30</f>
        <v>3DG104</v>
      </c>
      <c r="G46" s="8">
        <v>0</v>
      </c>
      <c r="H46" s="8">
        <v>0</v>
      </c>
      <c r="I46" s="8">
        <v>0</v>
      </c>
      <c r="J46" s="8">
        <v>0</v>
      </c>
      <c r="K46" s="1179">
        <f t="shared" si="62"/>
        <v>0</v>
      </c>
      <c r="L46" s="1459">
        <f>SUMIF('site MS'!C:C,$F46,'site MS'!F:F)</f>
        <v>0</v>
      </c>
      <c r="M46" s="1422">
        <f t="shared" ref="M46" si="101">K46-L46</f>
        <v>0</v>
      </c>
      <c r="N46" s="1703">
        <v>0</v>
      </c>
      <c r="O46" s="8">
        <v>0</v>
      </c>
      <c r="P46" s="8">
        <v>0</v>
      </c>
      <c r="Q46" s="8">
        <v>0</v>
      </c>
      <c r="R46" s="1179">
        <f t="shared" ref="R46" si="102">SUM(N46:Q46)</f>
        <v>0</v>
      </c>
      <c r="S46" s="1411">
        <f>SUMIF('site MS'!$C:$C,$F46,'site MS'!G:G)</f>
        <v>0</v>
      </c>
      <c r="T46" s="1412">
        <f t="shared" ref="T46" si="103">R46-S46</f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1180">
        <f t="shared" ref="Z46" si="104">SUM(U46:Y46)</f>
        <v>0</v>
      </c>
      <c r="AA46" s="1411">
        <f>SUMIF('site MS'!$C:$C,$F46,'site MS'!H:H)</f>
        <v>0</v>
      </c>
      <c r="AB46" s="1412">
        <f t="shared" ref="AB46" si="105">Z46-AA46</f>
        <v>0</v>
      </c>
      <c r="AC46" s="1182">
        <f t="shared" ref="AC46" si="106">SUM(K46,R46,Z46)</f>
        <v>0</v>
      </c>
      <c r="AD46" s="1434">
        <f t="shared" ref="AD46" si="107">SUM(L46,S46,AA46)</f>
        <v>0</v>
      </c>
      <c r="AE46" s="1482">
        <f t="shared" ref="AE46" si="108">AC46-AD46</f>
        <v>0</v>
      </c>
      <c r="AF46" s="56"/>
      <c r="AG46" s="56"/>
      <c r="AH46" s="121"/>
      <c r="AI46" s="125" t="s">
        <v>286</v>
      </c>
      <c r="AJ46" s="120" t="str">
        <f>"13WKS "&amp;'Drive Summary'!AD$2</f>
        <v>13WKS MS2409A0</v>
      </c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B46" s="87" t="str">
        <f t="shared" si="9"/>
        <v>WUX_V15CMR_8000</v>
      </c>
      <c r="BC46" s="1283" t="s">
        <v>286</v>
      </c>
      <c r="BD46" s="1283" t="s">
        <v>403</v>
      </c>
      <c r="BE46" s="1284">
        <v>8000</v>
      </c>
      <c r="BF46" s="1284" t="s">
        <v>712</v>
      </c>
      <c r="BG46" s="2092">
        <v>480</v>
      </c>
      <c r="BH46" s="2092">
        <v>240</v>
      </c>
      <c r="BI46" s="2092"/>
      <c r="BJ46" s="2092"/>
      <c r="BK46" s="2092">
        <v>500</v>
      </c>
      <c r="BL46" s="2092">
        <v>220</v>
      </c>
      <c r="BM46" s="2092"/>
      <c r="BN46" s="2092"/>
      <c r="BO46" s="2092"/>
      <c r="BP46" s="2092"/>
      <c r="BQ46" s="2092"/>
      <c r="BR46" s="2092"/>
      <c r="BS46" s="2092"/>
      <c r="BU46" s="87" t="str">
        <f t="shared" si="10"/>
        <v>V15CMR_8000</v>
      </c>
      <c r="CA46" s="87" t="s">
        <v>313</v>
      </c>
      <c r="CB46" s="87">
        <v>4</v>
      </c>
      <c r="CC46" s="87">
        <v>2</v>
      </c>
      <c r="CD46" s="87" t="s">
        <v>406</v>
      </c>
    </row>
    <row r="47" spans="1:82" s="56" customFormat="1" ht="18.75" hidden="1" customHeight="1">
      <c r="A47" s="62"/>
      <c r="B47" s="395" t="str">
        <f>'Drive Summary'!B31</f>
        <v>V11LC</v>
      </c>
      <c r="C47" s="364">
        <f>'Drive Summary'!C31</f>
        <v>4000</v>
      </c>
      <c r="D47" s="364" t="str">
        <f>'Drive Summary'!D31</f>
        <v>256MB</v>
      </c>
      <c r="E47" s="396" t="str">
        <f>'Drive Summary'!E31</f>
        <v>ST4000VX013</v>
      </c>
      <c r="F47" s="1332" t="str">
        <f>'Drive Summary'!F31</f>
        <v>2XG104</v>
      </c>
      <c r="G47" s="8">
        <v>0</v>
      </c>
      <c r="H47" s="8">
        <v>0</v>
      </c>
      <c r="I47" s="8">
        <v>0</v>
      </c>
      <c r="J47" s="8">
        <v>0</v>
      </c>
      <c r="K47" s="1179">
        <f t="shared" si="62"/>
        <v>0</v>
      </c>
      <c r="L47" s="1459">
        <f>SUMIF('site MS'!C:C,$F47,'site MS'!F:F)</f>
        <v>0</v>
      </c>
      <c r="M47" s="1422">
        <f t="shared" ref="M47" si="109">K47-L47</f>
        <v>0</v>
      </c>
      <c r="N47" s="1703">
        <v>0</v>
      </c>
      <c r="O47" s="8">
        <v>0</v>
      </c>
      <c r="P47" s="8">
        <v>0</v>
      </c>
      <c r="Q47" s="8">
        <v>0</v>
      </c>
      <c r="R47" s="1179">
        <f t="shared" ref="R47" si="110">SUM(N47:Q47)</f>
        <v>0</v>
      </c>
      <c r="S47" s="1411">
        <f>SUMIF('site MS'!$C:$C,$F47,'site MS'!G:G)</f>
        <v>0</v>
      </c>
      <c r="T47" s="1412">
        <f t="shared" ref="T47" si="111">R47-S47</f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1180">
        <f t="shared" ref="Z47" si="112">SUM(U47:Y47)</f>
        <v>0</v>
      </c>
      <c r="AA47" s="1411">
        <f>SUMIF('site MS'!$C:$C,$F47,'site MS'!H:H)</f>
        <v>0</v>
      </c>
      <c r="AB47" s="1412">
        <f t="shared" ref="AB47" si="113">Z47-AA47</f>
        <v>0</v>
      </c>
      <c r="AC47" s="1182">
        <f t="shared" ref="AC47" si="114">SUM(K47,R47,Z47)</f>
        <v>0</v>
      </c>
      <c r="AD47" s="1434">
        <f t="shared" ref="AD47" si="115">SUM(L47,S47,AA47)</f>
        <v>0</v>
      </c>
      <c r="AE47" s="1482">
        <f t="shared" ref="AE47" si="116">AC47-AD47</f>
        <v>0</v>
      </c>
      <c r="AH47" s="121"/>
      <c r="AI47" s="125" t="s">
        <v>286</v>
      </c>
      <c r="AJ47" s="120" t="str">
        <f>"13WKS "&amp;'Drive Summary'!AD$2</f>
        <v>13WKS MS2409A0</v>
      </c>
      <c r="BB47" s="56" t="str">
        <f t="shared" si="9"/>
        <v>WUX Total__</v>
      </c>
      <c r="BC47" s="1283" t="s">
        <v>782</v>
      </c>
      <c r="BD47" s="1283"/>
      <c r="BE47" s="1284"/>
      <c r="BF47" s="1284"/>
      <c r="BG47" s="2092">
        <v>48900</v>
      </c>
      <c r="BH47" s="2092">
        <v>86640</v>
      </c>
      <c r="BI47" s="2092">
        <v>189005</v>
      </c>
      <c r="BJ47" s="2092">
        <v>118975</v>
      </c>
      <c r="BK47" s="2092">
        <v>107170</v>
      </c>
      <c r="BL47" s="2092">
        <v>200955</v>
      </c>
      <c r="BM47" s="2092">
        <v>104685</v>
      </c>
      <c r="BN47" s="2092">
        <v>107425</v>
      </c>
      <c r="BO47" s="2092">
        <v>101385</v>
      </c>
      <c r="BP47" s="2092">
        <v>230655</v>
      </c>
      <c r="BQ47" s="2092">
        <v>145435</v>
      </c>
      <c r="BR47" s="2092">
        <v>54165</v>
      </c>
      <c r="BS47" s="2092">
        <v>14385</v>
      </c>
      <c r="BT47" s="66"/>
      <c r="BU47" s="87" t="str">
        <f t="shared" si="10"/>
        <v>_</v>
      </c>
      <c r="CA47" s="56" t="s">
        <v>313</v>
      </c>
      <c r="CB47" s="56">
        <v>4</v>
      </c>
      <c r="CC47" s="56">
        <v>2</v>
      </c>
      <c r="CD47" s="56" t="s">
        <v>406</v>
      </c>
    </row>
    <row r="48" spans="1:82" s="56" customFormat="1" ht="18.75" hidden="1" customHeight="1">
      <c r="A48" s="62"/>
      <c r="B48" s="395" t="str">
        <f>'Drive Summary'!B32</f>
        <v>V11LC</v>
      </c>
      <c r="C48" s="364">
        <f>'Drive Summary'!C32</f>
        <v>4000</v>
      </c>
      <c r="D48" s="364" t="str">
        <f>'Drive Summary'!D32</f>
        <v>256MB</v>
      </c>
      <c r="E48" s="396" t="str">
        <f>'Drive Summary'!E32</f>
        <v>ST4000VX005</v>
      </c>
      <c r="F48" s="1332" t="str">
        <f>'Drive Summary'!F32</f>
        <v>2LY104</v>
      </c>
      <c r="G48" s="8">
        <v>0</v>
      </c>
      <c r="H48" s="8">
        <v>0</v>
      </c>
      <c r="I48" s="8">
        <v>0</v>
      </c>
      <c r="J48" s="8">
        <v>0</v>
      </c>
      <c r="K48" s="1179">
        <f t="shared" si="62"/>
        <v>0</v>
      </c>
      <c r="L48" s="1459">
        <f>SUMIF('site MS'!C:C,$F48,'site MS'!F:F)</f>
        <v>0</v>
      </c>
      <c r="M48" s="1422">
        <f t="shared" si="56"/>
        <v>0</v>
      </c>
      <c r="N48" s="1703">
        <v>0</v>
      </c>
      <c r="O48" s="8">
        <v>0</v>
      </c>
      <c r="P48" s="8">
        <v>0</v>
      </c>
      <c r="Q48" s="8">
        <v>0</v>
      </c>
      <c r="R48" s="1179">
        <f t="shared" si="57"/>
        <v>0</v>
      </c>
      <c r="S48" s="1411">
        <f>SUMIF('site MS'!$C:$C,$F48,'site MS'!G:G)</f>
        <v>0</v>
      </c>
      <c r="T48" s="1412">
        <f t="shared" si="58"/>
        <v>0</v>
      </c>
      <c r="U48" s="8">
        <v>0</v>
      </c>
      <c r="V48" s="8">
        <v>0</v>
      </c>
      <c r="W48" s="8">
        <v>0</v>
      </c>
      <c r="X48" s="8">
        <v>0</v>
      </c>
      <c r="Y48" s="8">
        <v>0</v>
      </c>
      <c r="Z48" s="1180">
        <f t="shared" si="59"/>
        <v>0</v>
      </c>
      <c r="AA48" s="1411">
        <f>SUMIF('site MS'!$C:$C,$F48,'site MS'!H:H)</f>
        <v>0</v>
      </c>
      <c r="AB48" s="1412">
        <f t="shared" si="60"/>
        <v>0</v>
      </c>
      <c r="AC48" s="1182">
        <f t="shared" si="75"/>
        <v>0</v>
      </c>
      <c r="AD48" s="1434">
        <f t="shared" si="75"/>
        <v>0</v>
      </c>
      <c r="AE48" s="1482">
        <f t="shared" si="61"/>
        <v>0</v>
      </c>
      <c r="AH48" s="121"/>
      <c r="AI48" s="125" t="s">
        <v>286</v>
      </c>
      <c r="AJ48" s="120" t="str">
        <f>"13WKS "&amp;'Drive Summary'!AD$2</f>
        <v>13WKS MS2409A0</v>
      </c>
      <c r="BA48" s="483"/>
      <c r="BB48" s="56" t="str">
        <f t="shared" si="9"/>
        <v>__</v>
      </c>
      <c r="BC48" s="1283"/>
      <c r="BD48" s="1283"/>
      <c r="BE48" s="1284"/>
      <c r="BF48" s="1284"/>
      <c r="BG48" s="2092"/>
      <c r="BH48" s="2092"/>
      <c r="BI48" s="2092"/>
      <c r="BJ48" s="2092"/>
      <c r="BK48" s="2092"/>
      <c r="BL48" s="2092"/>
      <c r="BM48" s="2092"/>
      <c r="BN48" s="2092"/>
      <c r="BO48" s="2092"/>
      <c r="BP48" s="2092"/>
      <c r="BQ48" s="2092"/>
      <c r="BR48" s="2092"/>
      <c r="BS48" s="2092"/>
      <c r="BT48" s="66"/>
      <c r="BU48" s="87" t="str">
        <f t="shared" si="10"/>
        <v>_</v>
      </c>
      <c r="CA48" s="56" t="s">
        <v>313</v>
      </c>
      <c r="CB48" s="56">
        <v>4</v>
      </c>
      <c r="CC48" s="56">
        <v>2</v>
      </c>
      <c r="CD48" s="56" t="s">
        <v>406</v>
      </c>
    </row>
    <row r="49" spans="1:82" s="66" customFormat="1" ht="18.75" hidden="1" customHeight="1">
      <c r="A49" s="62"/>
      <c r="B49" s="395" t="str">
        <f>'Drive Summary'!B33</f>
        <v>V11LC</v>
      </c>
      <c r="C49" s="364">
        <f>'Drive Summary'!C33</f>
        <v>4000</v>
      </c>
      <c r="D49" s="364" t="str">
        <f>'Drive Summary'!D33</f>
        <v>256MB</v>
      </c>
      <c r="E49" s="396" t="str">
        <f>'Drive Summary'!E33</f>
        <v>ST4000VM004</v>
      </c>
      <c r="F49" s="1332" t="str">
        <f>'Drive Summary'!F33</f>
        <v>2U4104</v>
      </c>
      <c r="G49" s="8">
        <v>0</v>
      </c>
      <c r="H49" s="8">
        <v>0</v>
      </c>
      <c r="I49" s="8">
        <v>0</v>
      </c>
      <c r="J49" s="8">
        <v>0</v>
      </c>
      <c r="K49" s="1179">
        <f t="shared" si="55"/>
        <v>0</v>
      </c>
      <c r="L49" s="1459">
        <f>SUMIF('site MS'!C:C,$F49,'site MS'!F:F)</f>
        <v>0</v>
      </c>
      <c r="M49" s="1422">
        <f t="shared" si="56"/>
        <v>0</v>
      </c>
      <c r="N49" s="8">
        <v>0</v>
      </c>
      <c r="O49" s="8">
        <v>0</v>
      </c>
      <c r="P49" s="8">
        <v>0</v>
      </c>
      <c r="Q49" s="8">
        <v>0</v>
      </c>
      <c r="R49" s="1179">
        <f t="shared" si="57"/>
        <v>0</v>
      </c>
      <c r="S49" s="1411">
        <f>SUMIF('site MS'!$C:$C,$F49,'site MS'!G:G)</f>
        <v>0</v>
      </c>
      <c r="T49" s="1412">
        <f t="shared" si="58"/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1180">
        <f t="shared" si="59"/>
        <v>0</v>
      </c>
      <c r="AA49" s="1411">
        <f>SUMIF('site MS'!$C:$C,$F49,'site MS'!H:H)</f>
        <v>0</v>
      </c>
      <c r="AB49" s="1412">
        <f t="shared" si="60"/>
        <v>0</v>
      </c>
      <c r="AC49" s="1182">
        <f t="shared" si="75"/>
        <v>0</v>
      </c>
      <c r="AD49" s="1434">
        <f t="shared" si="75"/>
        <v>0</v>
      </c>
      <c r="AE49" s="1482">
        <f t="shared" si="61"/>
        <v>0</v>
      </c>
      <c r="AF49" s="56"/>
      <c r="AG49" s="56"/>
      <c r="AH49" s="121"/>
      <c r="AI49" s="125" t="s">
        <v>286</v>
      </c>
      <c r="AJ49" s="120" t="str">
        <f>"13WKS "&amp;'Drive Summary'!AD$2</f>
        <v>13WKS MS2409A0</v>
      </c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B49" s="66" t="str">
        <f t="shared" si="9"/>
        <v>__</v>
      </c>
      <c r="BC49" s="1283"/>
      <c r="BD49" s="1283"/>
      <c r="BE49" s="1284"/>
      <c r="BF49" s="1284"/>
      <c r="BG49" s="2092"/>
      <c r="BH49" s="2092"/>
      <c r="BI49" s="2092"/>
      <c r="BJ49" s="2092"/>
      <c r="BK49" s="2092"/>
      <c r="BL49" s="2092"/>
      <c r="BM49" s="2092"/>
      <c r="BN49" s="2092"/>
      <c r="BO49" s="2092"/>
      <c r="BP49" s="2092"/>
      <c r="BQ49" s="2092"/>
      <c r="BR49" s="2092"/>
      <c r="BS49" s="2092"/>
      <c r="BU49" s="87" t="str">
        <f t="shared" si="10"/>
        <v>_</v>
      </c>
      <c r="CA49" s="66" t="s">
        <v>313</v>
      </c>
      <c r="CB49" s="66">
        <v>4</v>
      </c>
      <c r="CC49" s="66">
        <v>2</v>
      </c>
      <c r="CD49" s="66" t="s">
        <v>406</v>
      </c>
    </row>
    <row r="50" spans="1:82" s="66" customFormat="1" ht="18.75" hidden="1" customHeight="1">
      <c r="A50" s="62"/>
      <c r="B50" s="1511" t="str">
        <f>'Drive Summary'!B34</f>
        <v>V11LC</v>
      </c>
      <c r="C50" s="1513">
        <f>'Drive Summary'!C34</f>
        <v>4000</v>
      </c>
      <c r="D50" s="1513" t="str">
        <f>'Drive Summary'!D34</f>
        <v>256MB</v>
      </c>
      <c r="E50" s="1610" t="str">
        <f>'Drive Summary'!E34</f>
        <v>ST4000VP001</v>
      </c>
      <c r="F50" s="1839" t="str">
        <f>'Drive Summary'!F34</f>
        <v>2XM104</v>
      </c>
      <c r="G50" s="1642">
        <v>0</v>
      </c>
      <c r="H50" s="1642">
        <v>0</v>
      </c>
      <c r="I50" s="1642">
        <v>0</v>
      </c>
      <c r="J50" s="1642">
        <v>0</v>
      </c>
      <c r="K50" s="1613">
        <f t="shared" si="55"/>
        <v>0</v>
      </c>
      <c r="L50" s="1840">
        <f>SUMIF('site MS'!C:C,$F50,'site MS'!F:F)</f>
        <v>0</v>
      </c>
      <c r="M50" s="1624">
        <f t="shared" si="56"/>
        <v>0</v>
      </c>
      <c r="N50" s="1642">
        <v>0</v>
      </c>
      <c r="O50" s="1642">
        <v>0</v>
      </c>
      <c r="P50" s="1642">
        <v>0</v>
      </c>
      <c r="Q50" s="1642">
        <v>0</v>
      </c>
      <c r="R50" s="1613">
        <f t="shared" ref="R50" si="117">SUM(N50:Q50)</f>
        <v>0</v>
      </c>
      <c r="S50" s="1614">
        <f>SUMIF('site MS'!$C:$C,$F50,'site MS'!G:G)</f>
        <v>0</v>
      </c>
      <c r="T50" s="1615">
        <f t="shared" si="58"/>
        <v>0</v>
      </c>
      <c r="U50" s="1612">
        <v>0</v>
      </c>
      <c r="V50" s="1612">
        <v>0</v>
      </c>
      <c r="W50" s="1612">
        <v>0</v>
      </c>
      <c r="X50" s="1612">
        <v>0</v>
      </c>
      <c r="Y50" s="1612">
        <v>0</v>
      </c>
      <c r="Z50" s="1616">
        <f t="shared" ref="Z50" si="118">SUM(U50:Y50)</f>
        <v>0</v>
      </c>
      <c r="AA50" s="1614">
        <f>SUMIF('site MS'!$C:$C,$F50,'site MS'!H:H)</f>
        <v>0</v>
      </c>
      <c r="AB50" s="1615">
        <f t="shared" si="60"/>
        <v>0</v>
      </c>
      <c r="AC50" s="1617">
        <f t="shared" si="75"/>
        <v>0</v>
      </c>
      <c r="AD50" s="296">
        <f t="shared" ref="AD50" si="119">SUM(L50,S50,AA50)</f>
        <v>0</v>
      </c>
      <c r="AE50" s="1482">
        <f t="shared" ref="AE50" si="120">AC50-AD50</f>
        <v>0</v>
      </c>
      <c r="AF50" s="56"/>
      <c r="AG50" s="56"/>
      <c r="AH50" s="121"/>
      <c r="AI50" s="125" t="s">
        <v>286</v>
      </c>
      <c r="AJ50" s="120" t="str">
        <f>"13WKS "&amp;'Drive Summary'!AD$2</f>
        <v>13WKS MS2409A0</v>
      </c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B50" s="66" t="str">
        <f t="shared" si="9"/>
        <v>__</v>
      </c>
      <c r="BC50" s="1283"/>
      <c r="BD50" s="1283"/>
      <c r="BE50" s="1284"/>
      <c r="BF50" s="1284"/>
      <c r="BG50" s="2092"/>
      <c r="BH50" s="2092"/>
      <c r="BI50" s="2092"/>
      <c r="BJ50" s="2092"/>
      <c r="BK50" s="2092"/>
      <c r="BL50" s="2092"/>
      <c r="BM50" s="2092"/>
      <c r="BN50" s="2092"/>
      <c r="BO50" s="2092"/>
      <c r="BP50" s="2092"/>
      <c r="BQ50" s="2092"/>
      <c r="BR50" s="2092"/>
      <c r="BS50" s="2092"/>
      <c r="BU50" s="87" t="str">
        <f t="shared" si="10"/>
        <v>_</v>
      </c>
      <c r="CA50" s="66" t="s">
        <v>313</v>
      </c>
      <c r="CB50" s="66">
        <v>4</v>
      </c>
      <c r="CC50" s="66">
        <v>2</v>
      </c>
      <c r="CD50" s="66" t="s">
        <v>406</v>
      </c>
    </row>
    <row r="51" spans="1:82" s="87" customFormat="1" ht="18.75" hidden="1" customHeight="1">
      <c r="A51" s="62"/>
      <c r="B51" s="395" t="str">
        <f>'Drive Summary'!B35</f>
        <v>V11LC</v>
      </c>
      <c r="C51" s="364">
        <f>'Drive Summary'!C35</f>
        <v>6000</v>
      </c>
      <c r="D51" s="364" t="str">
        <f>'Drive Summary'!D35</f>
        <v>256MB</v>
      </c>
      <c r="E51" s="396" t="str">
        <f>'Drive Summary'!E35</f>
        <v>ST6000VX011</v>
      </c>
      <c r="F51" s="1326" t="str">
        <f>'Drive Summary'!F35</f>
        <v>2LY18L</v>
      </c>
      <c r="G51" s="953">
        <v>0</v>
      </c>
      <c r="H51" s="953">
        <v>0</v>
      </c>
      <c r="I51" s="953">
        <v>0</v>
      </c>
      <c r="J51" s="953">
        <v>0</v>
      </c>
      <c r="K51" s="1179">
        <f t="shared" ref="K51" si="121">SUM(G51:J51)</f>
        <v>0</v>
      </c>
      <c r="L51" s="1411">
        <f>SUMIF('site MS'!C:C,$F51,'site MS'!F:F)</f>
        <v>0</v>
      </c>
      <c r="M51" s="1412">
        <f t="shared" ref="M51" si="122">K51-L51</f>
        <v>0</v>
      </c>
      <c r="N51" s="8">
        <v>0</v>
      </c>
      <c r="O51" s="8">
        <v>0</v>
      </c>
      <c r="P51" s="8">
        <v>0</v>
      </c>
      <c r="Q51" s="8">
        <v>0</v>
      </c>
      <c r="R51" s="1179">
        <f t="shared" ref="R51" si="123">SUM(N51:Q51)</f>
        <v>0</v>
      </c>
      <c r="S51" s="1411">
        <f>SUMIF('site MS'!$C:$C,$F51,'site MS'!G:G)</f>
        <v>0</v>
      </c>
      <c r="T51" s="1412">
        <f t="shared" ref="T51" si="124">R51-S51</f>
        <v>0</v>
      </c>
      <c r="U51" s="953">
        <v>0</v>
      </c>
      <c r="V51" s="953">
        <v>0</v>
      </c>
      <c r="W51" s="953">
        <v>0</v>
      </c>
      <c r="X51" s="953">
        <v>0</v>
      </c>
      <c r="Y51" s="953">
        <v>0</v>
      </c>
      <c r="Z51" s="1180">
        <f t="shared" ref="Z51" si="125">SUM(U51:Y51)</f>
        <v>0</v>
      </c>
      <c r="AA51" s="1411">
        <f>SUMIF('site MS'!$C:$C,$F51,'site MS'!H:H)</f>
        <v>0</v>
      </c>
      <c r="AB51" s="1412">
        <f t="shared" ref="AB51" si="126">Z51-AA51</f>
        <v>0</v>
      </c>
      <c r="AC51" s="1182">
        <f t="shared" ref="AC51" si="127">SUM(K51,R51,Z51)</f>
        <v>0</v>
      </c>
      <c r="AD51" s="296">
        <f t="shared" ref="AD51" si="128">SUM(L51,S51,AA51)</f>
        <v>0</v>
      </c>
      <c r="AE51" s="1482">
        <f t="shared" ref="AE51" si="129">AC51-AD51</f>
        <v>0</v>
      </c>
      <c r="AF51" s="56"/>
      <c r="AG51" s="56"/>
      <c r="AH51" s="121"/>
      <c r="AI51" s="125" t="s">
        <v>286</v>
      </c>
      <c r="AJ51" s="120" t="str">
        <f>"13WKS "&amp;'Drive Summary'!AD$2</f>
        <v>13WKS MS2409A0</v>
      </c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66"/>
      <c r="BB51" s="87" t="str">
        <f t="shared" si="9"/>
        <v>__</v>
      </c>
      <c r="BC51" s="1283"/>
      <c r="BD51" s="1283"/>
      <c r="BE51" s="1284"/>
      <c r="BF51" s="1284"/>
      <c r="BG51" s="2092"/>
      <c r="BH51" s="2092"/>
      <c r="BI51" s="2092"/>
      <c r="BJ51" s="2092"/>
      <c r="BK51" s="2092"/>
      <c r="BL51" s="2092"/>
      <c r="BM51" s="2092"/>
      <c r="BN51" s="2092"/>
      <c r="BO51" s="2092"/>
      <c r="BP51" s="2092"/>
      <c r="BQ51" s="2092"/>
      <c r="BR51" s="2092"/>
      <c r="BS51" s="2092"/>
      <c r="BU51" s="87" t="str">
        <f t="shared" si="10"/>
        <v>_</v>
      </c>
      <c r="CA51" s="87" t="s">
        <v>313</v>
      </c>
      <c r="CB51" s="87">
        <v>6</v>
      </c>
      <c r="CC51" s="87">
        <v>3</v>
      </c>
      <c r="CD51" s="87" t="s">
        <v>406</v>
      </c>
    </row>
    <row r="52" spans="1:82" s="56" customFormat="1" ht="18.75" hidden="1" customHeight="1">
      <c r="A52" s="62"/>
      <c r="B52" s="395" t="str">
        <f>'Drive Summary'!B36</f>
        <v>V11LC</v>
      </c>
      <c r="C52" s="364">
        <f>'Drive Summary'!C36</f>
        <v>6000</v>
      </c>
      <c r="D52" s="364" t="str">
        <f>'Drive Summary'!D36</f>
        <v>256MB</v>
      </c>
      <c r="E52" s="396" t="str">
        <f>'Drive Summary'!E36</f>
        <v>ST6000DM003</v>
      </c>
      <c r="F52" s="1326" t="str">
        <f>'Drive Summary'!F36</f>
        <v>2ZD186</v>
      </c>
      <c r="G52" s="953">
        <v>0</v>
      </c>
      <c r="H52" s="953">
        <v>0</v>
      </c>
      <c r="I52" s="953">
        <v>0</v>
      </c>
      <c r="J52" s="953">
        <v>0</v>
      </c>
      <c r="K52" s="1179">
        <f t="shared" ref="K52:K56" si="130">SUM(G52:J52)</f>
        <v>0</v>
      </c>
      <c r="L52" s="1411">
        <f>SUMIF('site MS'!C:C,$F52,'site MS'!F:F)</f>
        <v>0</v>
      </c>
      <c r="M52" s="1412">
        <f t="shared" ref="M52:M56" si="131">K52-L52</f>
        <v>0</v>
      </c>
      <c r="N52" s="8">
        <v>0</v>
      </c>
      <c r="O52" s="8">
        <v>0</v>
      </c>
      <c r="P52" s="8">
        <v>0</v>
      </c>
      <c r="Q52" s="8">
        <v>0</v>
      </c>
      <c r="R52" s="1179">
        <f t="shared" ref="R52:R56" si="132">SUM(N52:Q52)</f>
        <v>0</v>
      </c>
      <c r="S52" s="1411">
        <f>SUMIF('site MS'!$C:$C,$F52,'site MS'!G:G)</f>
        <v>0</v>
      </c>
      <c r="T52" s="1412">
        <f t="shared" ref="T52:T56" si="133">R52-S52</f>
        <v>0</v>
      </c>
      <c r="U52" s="953">
        <v>0</v>
      </c>
      <c r="V52" s="953">
        <v>0</v>
      </c>
      <c r="W52" s="953">
        <v>0</v>
      </c>
      <c r="X52" s="953">
        <v>0</v>
      </c>
      <c r="Y52" s="953">
        <v>0</v>
      </c>
      <c r="Z52" s="1180">
        <f t="shared" ref="Z52:Z56" si="134">SUM(U52:Y52)</f>
        <v>0</v>
      </c>
      <c r="AA52" s="1411">
        <f>SUMIF('site MS'!$C:$C,$F52,'site MS'!H:H)</f>
        <v>0</v>
      </c>
      <c r="AB52" s="1412">
        <f t="shared" ref="AB52:AB56" si="135">Z52-AA52</f>
        <v>0</v>
      </c>
      <c r="AC52" s="1182">
        <f t="shared" ref="AC52:AC56" si="136">SUM(K52,R52,Z52)</f>
        <v>0</v>
      </c>
      <c r="AD52" s="296">
        <f t="shared" ref="AD52:AD59" si="137">SUM(L52,S52,AA52)</f>
        <v>0</v>
      </c>
      <c r="AE52" s="1482">
        <f t="shared" ref="AE52:AE59" si="138">AC52-AD52</f>
        <v>0</v>
      </c>
      <c r="AH52" s="121"/>
      <c r="AI52" s="125" t="s">
        <v>286</v>
      </c>
      <c r="AJ52" s="120" t="str">
        <f>"13WKS "&amp;'Drive Summary'!AD$2</f>
        <v>13WKS MS2409A0</v>
      </c>
      <c r="BB52" s="56" t="str">
        <f t="shared" si="9"/>
        <v>__</v>
      </c>
      <c r="BC52" s="1283"/>
      <c r="BD52" s="1283"/>
      <c r="BE52" s="1284"/>
      <c r="BF52" s="1284"/>
      <c r="BG52" s="2092"/>
      <c r="BH52" s="2092"/>
      <c r="BI52" s="2092"/>
      <c r="BJ52" s="2092"/>
      <c r="BK52" s="2092"/>
      <c r="BL52" s="2092"/>
      <c r="BM52" s="2092"/>
      <c r="BN52" s="2092"/>
      <c r="BO52" s="2092"/>
      <c r="BP52" s="2092"/>
      <c r="BQ52" s="2092"/>
      <c r="BR52" s="2092"/>
      <c r="BS52" s="2092"/>
      <c r="BT52" s="1364"/>
      <c r="BU52" s="56" t="str">
        <f t="shared" si="10"/>
        <v>_</v>
      </c>
      <c r="CA52" s="56" t="s">
        <v>313</v>
      </c>
      <c r="CB52" s="56">
        <v>6</v>
      </c>
      <c r="CC52" s="56">
        <v>3</v>
      </c>
      <c r="CD52" s="56" t="s">
        <v>406</v>
      </c>
    </row>
    <row r="53" spans="1:82" s="56" customFormat="1" ht="18.75" hidden="1" customHeight="1">
      <c r="A53" s="62"/>
      <c r="B53" s="395" t="str">
        <f>'Drive Summary'!B37</f>
        <v>V11LC</v>
      </c>
      <c r="C53" s="364">
        <f>'Drive Summary'!C37</f>
        <v>6000</v>
      </c>
      <c r="D53" s="364" t="str">
        <f>'Drive Summary'!D37</f>
        <v>256MB</v>
      </c>
      <c r="E53" s="396" t="str">
        <f>'Drive Summary'!E37</f>
        <v>ST6000VX001</v>
      </c>
      <c r="F53" s="1326" t="str">
        <f>'Drive Summary'!F37</f>
        <v>2LY186</v>
      </c>
      <c r="G53" s="953">
        <v>0</v>
      </c>
      <c r="H53" s="953">
        <v>0</v>
      </c>
      <c r="I53" s="953">
        <v>0</v>
      </c>
      <c r="J53" s="953">
        <v>0</v>
      </c>
      <c r="K53" s="1179">
        <f t="shared" ref="K53" si="139">SUM(G53:J53)</f>
        <v>0</v>
      </c>
      <c r="L53" s="1411">
        <f>SUMIF('site MS'!C:C,$F53,'site MS'!F:F)</f>
        <v>0</v>
      </c>
      <c r="M53" s="1412">
        <f t="shared" ref="M53" si="140">K53-L53</f>
        <v>0</v>
      </c>
      <c r="N53" s="8">
        <v>0</v>
      </c>
      <c r="O53" s="8">
        <v>0</v>
      </c>
      <c r="P53" s="8">
        <v>0</v>
      </c>
      <c r="Q53" s="8">
        <v>0</v>
      </c>
      <c r="R53" s="1179">
        <f t="shared" ref="R53" si="141">SUM(N53:Q53)</f>
        <v>0</v>
      </c>
      <c r="S53" s="1411">
        <f>SUMIF('site MS'!$C:$C,$F53,'site MS'!G:G)</f>
        <v>0</v>
      </c>
      <c r="T53" s="1412">
        <f t="shared" ref="T53" si="142">R53-S53</f>
        <v>0</v>
      </c>
      <c r="U53" s="953">
        <v>0</v>
      </c>
      <c r="V53" s="953">
        <v>0</v>
      </c>
      <c r="W53" s="953">
        <v>0</v>
      </c>
      <c r="X53" s="953">
        <v>0</v>
      </c>
      <c r="Y53" s="953">
        <v>0</v>
      </c>
      <c r="Z53" s="1180">
        <f t="shared" ref="Z53" si="143">SUM(U53:Y53)</f>
        <v>0</v>
      </c>
      <c r="AA53" s="1411">
        <f>SUMIF('site MS'!$C:$C,$F53,'site MS'!H:H)</f>
        <v>0</v>
      </c>
      <c r="AB53" s="1412">
        <f t="shared" ref="AB53" si="144">Z53-AA53</f>
        <v>0</v>
      </c>
      <c r="AC53" s="1182">
        <f t="shared" ref="AC53" si="145">SUM(K53,R53,Z53)</f>
        <v>0</v>
      </c>
      <c r="AD53" s="296">
        <f t="shared" ref="AD53" si="146">SUM(L53,S53,AA53)</f>
        <v>0</v>
      </c>
      <c r="AE53" s="1482">
        <f t="shared" ref="AE53" si="147">AC53-AD53</f>
        <v>0</v>
      </c>
      <c r="AH53" s="121"/>
      <c r="AI53" s="125" t="s">
        <v>286</v>
      </c>
      <c r="AJ53" s="120" t="str">
        <f>"13WKS "&amp;'Drive Summary'!AD$2</f>
        <v>13WKS MS2409A0</v>
      </c>
      <c r="BB53" s="56" t="str">
        <f t="shared" si="9"/>
        <v>__</v>
      </c>
      <c r="BC53" s="1708"/>
      <c r="BD53" s="1708"/>
      <c r="BE53" s="1708"/>
      <c r="BF53" s="1708"/>
      <c r="BG53" s="2093"/>
      <c r="BH53" s="2093"/>
      <c r="BI53" s="2093"/>
      <c r="BJ53" s="2093"/>
      <c r="BK53" s="2093"/>
      <c r="BL53" s="2093"/>
      <c r="BM53" s="2093"/>
      <c r="BN53" s="2093"/>
      <c r="BO53" s="2093"/>
      <c r="BP53" s="2093"/>
      <c r="BQ53" s="2093"/>
      <c r="BR53" s="2093"/>
      <c r="BS53" s="2093"/>
      <c r="BT53" s="1364"/>
      <c r="BU53" s="56" t="str">
        <f t="shared" si="10"/>
        <v>_</v>
      </c>
      <c r="CA53" s="56" t="s">
        <v>313</v>
      </c>
      <c r="CB53" s="56">
        <v>6</v>
      </c>
      <c r="CC53" s="56">
        <v>3</v>
      </c>
      <c r="CD53" s="56" t="s">
        <v>406</v>
      </c>
    </row>
    <row r="54" spans="1:82" s="56" customFormat="1" ht="18.75" hidden="1" customHeight="1">
      <c r="A54" s="62"/>
      <c r="B54" s="395" t="str">
        <f>'Drive Summary'!B38</f>
        <v>V11LC</v>
      </c>
      <c r="C54" s="364">
        <f>'Drive Summary'!C38</f>
        <v>6000</v>
      </c>
      <c r="D54" s="364" t="str">
        <f>'Drive Summary'!D38</f>
        <v>256MB</v>
      </c>
      <c r="E54" s="396" t="str">
        <f>'Drive Summary'!E38</f>
        <v>ST6000VM000</v>
      </c>
      <c r="F54" s="1326" t="str">
        <f>'Drive Summary'!F38</f>
        <v>2U4186</v>
      </c>
      <c r="G54" s="953">
        <v>0</v>
      </c>
      <c r="H54" s="953">
        <v>0</v>
      </c>
      <c r="I54" s="953">
        <v>0</v>
      </c>
      <c r="J54" s="953">
        <v>0</v>
      </c>
      <c r="K54" s="1179">
        <f t="shared" ref="K54" si="148">SUM(G54:J54)</f>
        <v>0</v>
      </c>
      <c r="L54" s="1411">
        <f>SUMIF('site MS'!C:C,$F54,'site MS'!F:F)</f>
        <v>0</v>
      </c>
      <c r="M54" s="1412">
        <f t="shared" ref="M54" si="149">K54-L54</f>
        <v>0</v>
      </c>
      <c r="N54" s="8">
        <v>0</v>
      </c>
      <c r="O54" s="8">
        <v>0</v>
      </c>
      <c r="P54" s="8">
        <v>0</v>
      </c>
      <c r="Q54" s="8">
        <v>0</v>
      </c>
      <c r="R54" s="1179">
        <f t="shared" ref="R54" si="150">SUM(N54:Q54)</f>
        <v>0</v>
      </c>
      <c r="S54" s="1411">
        <f>SUMIF('site MS'!$C:$C,$F54,'site MS'!G:G)</f>
        <v>0</v>
      </c>
      <c r="T54" s="1412">
        <f t="shared" ref="T54" si="151">R54-S54</f>
        <v>0</v>
      </c>
      <c r="U54" s="953">
        <v>0</v>
      </c>
      <c r="V54" s="953">
        <v>0</v>
      </c>
      <c r="W54" s="953">
        <v>0</v>
      </c>
      <c r="X54" s="953">
        <v>0</v>
      </c>
      <c r="Y54" s="953">
        <v>0</v>
      </c>
      <c r="Z54" s="1180">
        <f t="shared" ref="Z54" si="152">SUM(U54:Y54)</f>
        <v>0</v>
      </c>
      <c r="AA54" s="1411">
        <f>SUMIF('site MS'!$C:$C,$F54,'site MS'!H:H)</f>
        <v>0</v>
      </c>
      <c r="AB54" s="1412">
        <f t="shared" ref="AB54" si="153">Z54-AA54</f>
        <v>0</v>
      </c>
      <c r="AC54" s="1182">
        <f t="shared" ref="AC54" si="154">SUM(K54,R54,Z54)</f>
        <v>0</v>
      </c>
      <c r="AD54" s="296">
        <f t="shared" si="137"/>
        <v>0</v>
      </c>
      <c r="AE54" s="1482">
        <f t="shared" si="138"/>
        <v>0</v>
      </c>
      <c r="AH54" s="121"/>
      <c r="AI54" s="125" t="s">
        <v>286</v>
      </c>
      <c r="AJ54" s="120" t="str">
        <f>"13WKS "&amp;'Drive Summary'!AD$2</f>
        <v>13WKS MS2409A0</v>
      </c>
      <c r="BB54" s="56" t="str">
        <f t="shared" si="9"/>
        <v>__</v>
      </c>
      <c r="BC54" s="1708"/>
      <c r="BD54" s="1708"/>
      <c r="BE54" s="1708"/>
      <c r="BF54" s="1708"/>
      <c r="BG54" s="2091"/>
      <c r="BH54" s="2091"/>
      <c r="BI54" s="2091"/>
      <c r="BJ54" s="2091"/>
      <c r="BK54" s="2091"/>
      <c r="BL54" s="2091"/>
      <c r="BM54" s="2091"/>
      <c r="BN54" s="2091"/>
      <c r="BO54" s="2091"/>
      <c r="BP54" s="2091"/>
      <c r="BQ54" s="2091"/>
      <c r="BR54" s="2091"/>
      <c r="BS54" s="2091"/>
      <c r="BT54" s="1364"/>
      <c r="BU54" s="56" t="str">
        <f t="shared" si="10"/>
        <v>_</v>
      </c>
      <c r="CA54" s="56" t="s">
        <v>313</v>
      </c>
      <c r="CB54" s="56">
        <v>6</v>
      </c>
      <c r="CC54" s="56">
        <v>3</v>
      </c>
      <c r="CD54" s="56" t="s">
        <v>406</v>
      </c>
    </row>
    <row r="55" spans="1:82" s="56" customFormat="1" ht="18.75" hidden="1" customHeight="1">
      <c r="A55" s="62"/>
      <c r="B55" s="395" t="str">
        <f>'Drive Summary'!B39</f>
        <v>V11LC</v>
      </c>
      <c r="C55" s="364">
        <f>'Drive Summary'!C39</f>
        <v>6000</v>
      </c>
      <c r="D55" s="364" t="str">
        <f>'Drive Summary'!D39</f>
        <v>256MB</v>
      </c>
      <c r="E55" s="396" t="str">
        <f>'Drive Summary'!E39</f>
        <v>ST6000HKVS001</v>
      </c>
      <c r="F55" s="1326" t="str">
        <f>'Drive Summary'!F39</f>
        <v>3DG186</v>
      </c>
      <c r="G55" s="953">
        <v>0</v>
      </c>
      <c r="H55" s="953">
        <v>0</v>
      </c>
      <c r="I55" s="953">
        <v>0</v>
      </c>
      <c r="J55" s="953">
        <v>0</v>
      </c>
      <c r="K55" s="1179">
        <f t="shared" si="130"/>
        <v>0</v>
      </c>
      <c r="L55" s="1411">
        <f>SUMIF('site MS'!C:C,$F55,'site MS'!F:F)</f>
        <v>0</v>
      </c>
      <c r="M55" s="1412">
        <f t="shared" si="131"/>
        <v>0</v>
      </c>
      <c r="N55" s="8">
        <v>0</v>
      </c>
      <c r="O55" s="8">
        <v>0</v>
      </c>
      <c r="P55" s="8">
        <v>0</v>
      </c>
      <c r="Q55" s="8">
        <v>0</v>
      </c>
      <c r="R55" s="1179">
        <f t="shared" ref="R55" si="155">SUM(N55:Q55)</f>
        <v>0</v>
      </c>
      <c r="S55" s="1411">
        <f>SUMIF('site MS'!$C:$C,$F55,'site MS'!G:G)</f>
        <v>0</v>
      </c>
      <c r="T55" s="1412">
        <f t="shared" si="133"/>
        <v>0</v>
      </c>
      <c r="U55" s="953">
        <v>0</v>
      </c>
      <c r="V55" s="953">
        <v>0</v>
      </c>
      <c r="W55" s="953">
        <v>0</v>
      </c>
      <c r="X55" s="953">
        <v>0</v>
      </c>
      <c r="Y55" s="953">
        <v>0</v>
      </c>
      <c r="Z55" s="1180">
        <f t="shared" ref="Z55" si="156">SUM(U55:Y55)</f>
        <v>0</v>
      </c>
      <c r="AA55" s="1411">
        <f>SUMIF('site MS'!$C:$C,$F55,'site MS'!H:H)</f>
        <v>0</v>
      </c>
      <c r="AB55" s="1412">
        <f t="shared" si="135"/>
        <v>0</v>
      </c>
      <c r="AC55" s="1182">
        <f t="shared" si="136"/>
        <v>0</v>
      </c>
      <c r="AD55" s="296">
        <f t="shared" si="137"/>
        <v>0</v>
      </c>
      <c r="AE55" s="1482">
        <f t="shared" si="138"/>
        <v>0</v>
      </c>
      <c r="AH55" s="121"/>
      <c r="AI55" s="125" t="s">
        <v>286</v>
      </c>
      <c r="AJ55" s="120" t="str">
        <f>"13WKS "&amp;'Drive Summary'!AD$2</f>
        <v>13WKS MS2409A0</v>
      </c>
      <c r="BB55" s="56" t="str">
        <f t="shared" si="9"/>
        <v>__</v>
      </c>
      <c r="BC55" s="1283"/>
      <c r="BD55" s="1283"/>
      <c r="BE55" s="1284"/>
      <c r="BF55" s="1284"/>
      <c r="BG55" s="2089"/>
      <c r="BH55" s="2089"/>
      <c r="BI55" s="2089"/>
      <c r="BJ55" s="2089"/>
      <c r="BK55" s="2089"/>
      <c r="BL55" s="2089"/>
      <c r="BM55" s="2089"/>
      <c r="BN55" s="2089"/>
      <c r="BO55" s="2089"/>
      <c r="BP55" s="2089"/>
      <c r="BQ55" s="2089"/>
      <c r="BR55" s="2089"/>
      <c r="BS55" s="2089"/>
      <c r="BT55" s="1364"/>
      <c r="BU55" s="56" t="str">
        <f t="shared" si="10"/>
        <v>_</v>
      </c>
      <c r="CA55" s="56" t="s">
        <v>313</v>
      </c>
      <c r="CB55" s="56">
        <v>6</v>
      </c>
      <c r="CC55" s="56">
        <v>3</v>
      </c>
      <c r="CD55" s="56" t="s">
        <v>406</v>
      </c>
    </row>
    <row r="56" spans="1:82" s="56" customFormat="1" ht="18.75" hidden="1" customHeight="1">
      <c r="A56" s="62"/>
      <c r="B56" s="395" t="str">
        <f>'Drive Summary'!B40</f>
        <v>V11LC</v>
      </c>
      <c r="C56" s="364">
        <f>'Drive Summary'!C40</f>
        <v>8000</v>
      </c>
      <c r="D56" s="364" t="str">
        <f>'Drive Summary'!D40</f>
        <v>256MB</v>
      </c>
      <c r="E56" s="396" t="str">
        <f>'Drive Summary'!E40</f>
        <v>ST8000DM004</v>
      </c>
      <c r="F56" s="1326" t="str">
        <f>'Drive Summary'!F40</f>
        <v>2ZD188</v>
      </c>
      <c r="G56" s="953">
        <v>0</v>
      </c>
      <c r="H56" s="953">
        <v>0</v>
      </c>
      <c r="I56" s="953">
        <v>0</v>
      </c>
      <c r="J56" s="953">
        <v>0</v>
      </c>
      <c r="K56" s="1179">
        <f t="shared" si="130"/>
        <v>0</v>
      </c>
      <c r="L56" s="1411">
        <f>SUMIF('site MS'!C:C,$F56,'site MS'!F:F)</f>
        <v>0</v>
      </c>
      <c r="M56" s="1412">
        <f t="shared" si="131"/>
        <v>0</v>
      </c>
      <c r="N56" s="8">
        <v>0</v>
      </c>
      <c r="O56" s="8">
        <v>0</v>
      </c>
      <c r="P56" s="8">
        <v>0</v>
      </c>
      <c r="Q56" s="8">
        <v>0</v>
      </c>
      <c r="R56" s="1179">
        <f t="shared" si="132"/>
        <v>0</v>
      </c>
      <c r="S56" s="1411">
        <f>SUMIF('site MS'!$C:$C,$F56,'site MS'!G:G)</f>
        <v>0</v>
      </c>
      <c r="T56" s="1412">
        <f t="shared" si="133"/>
        <v>0</v>
      </c>
      <c r="U56" s="953">
        <v>0</v>
      </c>
      <c r="V56" s="953">
        <v>0</v>
      </c>
      <c r="W56" s="953">
        <v>0</v>
      </c>
      <c r="X56" s="953">
        <v>0</v>
      </c>
      <c r="Y56" s="953">
        <v>0</v>
      </c>
      <c r="Z56" s="1180">
        <f t="shared" si="134"/>
        <v>0</v>
      </c>
      <c r="AA56" s="1411">
        <f>SUMIF('site MS'!$C:$C,$F56,'site MS'!H:H)</f>
        <v>0</v>
      </c>
      <c r="AB56" s="1412">
        <f t="shared" si="135"/>
        <v>0</v>
      </c>
      <c r="AC56" s="1182">
        <f t="shared" si="136"/>
        <v>0</v>
      </c>
      <c r="AD56" s="296">
        <f t="shared" si="137"/>
        <v>0</v>
      </c>
      <c r="AE56" s="1482">
        <f t="shared" si="138"/>
        <v>0</v>
      </c>
      <c r="AH56" s="121"/>
      <c r="AI56" s="125" t="s">
        <v>286</v>
      </c>
      <c r="AJ56" s="120" t="str">
        <f>"13WKS "&amp;'Drive Summary'!AD$2</f>
        <v>13WKS MS2409A0</v>
      </c>
      <c r="BB56" s="56" t="str">
        <f t="shared" si="9"/>
        <v>__</v>
      </c>
      <c r="BC56" s="1306"/>
      <c r="BD56" s="1283"/>
      <c r="BE56" s="1284"/>
      <c r="BF56" s="1284"/>
      <c r="BG56" s="2089"/>
      <c r="BH56" s="2089"/>
      <c r="BI56" s="2089"/>
      <c r="BJ56" s="2089"/>
      <c r="BK56" s="2089"/>
      <c r="BL56" s="2089"/>
      <c r="BM56" s="2089"/>
      <c r="BN56" s="2089"/>
      <c r="BO56" s="2089"/>
      <c r="BP56" s="2089"/>
      <c r="BQ56" s="2089"/>
      <c r="BR56" s="2089"/>
      <c r="BS56" s="2089"/>
      <c r="BT56" s="1364"/>
      <c r="BU56" s="56" t="str">
        <f t="shared" si="10"/>
        <v>_</v>
      </c>
      <c r="CA56" s="56" t="s">
        <v>313</v>
      </c>
      <c r="CB56" s="56">
        <v>8</v>
      </c>
      <c r="CC56" s="56">
        <v>4</v>
      </c>
      <c r="CD56" s="56" t="s">
        <v>406</v>
      </c>
    </row>
    <row r="57" spans="1:82" s="56" customFormat="1" ht="18.75" hidden="1" customHeight="1">
      <c r="A57" s="62"/>
      <c r="B57" s="395" t="str">
        <f>'Drive Summary'!B41</f>
        <v>V11LC</v>
      </c>
      <c r="C57" s="364">
        <f>'Drive Summary'!C41</f>
        <v>8000</v>
      </c>
      <c r="D57" s="364" t="str">
        <f>'Drive Summary'!D41</f>
        <v>256MB</v>
      </c>
      <c r="E57" s="396" t="str">
        <f>'Drive Summary'!E41</f>
        <v>ST8000VX008</v>
      </c>
      <c r="F57" s="1326" t="str">
        <f>'Drive Summary'!F41</f>
        <v>2XG188</v>
      </c>
      <c r="G57" s="953">
        <v>0</v>
      </c>
      <c r="H57" s="953">
        <v>0</v>
      </c>
      <c r="I57" s="953">
        <v>0</v>
      </c>
      <c r="J57" s="953">
        <v>0</v>
      </c>
      <c r="K57" s="1179">
        <f t="shared" ref="K57" si="157">SUM(G57:J57)</f>
        <v>0</v>
      </c>
      <c r="L57" s="1411">
        <f>SUMIF('site MS'!C:C,$F57,'site MS'!F:F)</f>
        <v>0</v>
      </c>
      <c r="M57" s="1412">
        <f t="shared" ref="M57" si="158">K57-L57</f>
        <v>0</v>
      </c>
      <c r="N57" s="8">
        <v>0</v>
      </c>
      <c r="O57" s="8">
        <v>0</v>
      </c>
      <c r="P57" s="8">
        <v>0</v>
      </c>
      <c r="Q57" s="8">
        <v>0</v>
      </c>
      <c r="R57" s="1179">
        <f t="shared" ref="R57" si="159">SUM(N57:Q57)</f>
        <v>0</v>
      </c>
      <c r="S57" s="1411">
        <f>SUMIF('site MS'!$C:$C,$F57,'site MS'!G:G)</f>
        <v>0</v>
      </c>
      <c r="T57" s="1412">
        <f t="shared" ref="T57" si="160">R57-S57</f>
        <v>0</v>
      </c>
      <c r="U57" s="953">
        <v>0</v>
      </c>
      <c r="V57" s="953">
        <v>0</v>
      </c>
      <c r="W57" s="953">
        <v>0</v>
      </c>
      <c r="X57" s="953">
        <v>0</v>
      </c>
      <c r="Y57" s="953">
        <v>0</v>
      </c>
      <c r="Z57" s="1180">
        <f t="shared" ref="Z57" si="161">SUM(U57:Y57)</f>
        <v>0</v>
      </c>
      <c r="AA57" s="1411">
        <f>SUMIF('site MS'!$C:$C,$F57,'site MS'!H:H)</f>
        <v>0</v>
      </c>
      <c r="AB57" s="1412">
        <f t="shared" ref="AB57" si="162">Z57-AA57</f>
        <v>0</v>
      </c>
      <c r="AC57" s="1182">
        <f t="shared" ref="AC57" si="163">SUM(K57,R57,Z57)</f>
        <v>0</v>
      </c>
      <c r="AD57" s="296">
        <f t="shared" ref="AD57" si="164">SUM(L57,S57,AA57)</f>
        <v>0</v>
      </c>
      <c r="AE57" s="1482">
        <f t="shared" ref="AE57" si="165">AC57-AD57</f>
        <v>0</v>
      </c>
      <c r="AH57" s="121"/>
      <c r="AI57" s="125" t="s">
        <v>286</v>
      </c>
      <c r="AJ57" s="120" t="str">
        <f>"13WKS "&amp;'Drive Summary'!AD$2</f>
        <v>13WKS MS2409A0</v>
      </c>
      <c r="BB57" s="56" t="str">
        <f t="shared" si="9"/>
        <v>__</v>
      </c>
      <c r="BC57" s="1306"/>
      <c r="BD57" s="1283"/>
      <c r="BE57" s="1284"/>
      <c r="BF57" s="1284"/>
      <c r="BG57" s="2089"/>
      <c r="BH57" s="2089"/>
      <c r="BI57" s="2089"/>
      <c r="BJ57" s="2089"/>
      <c r="BK57" s="2089"/>
      <c r="BL57" s="2089"/>
      <c r="BM57" s="2089"/>
      <c r="BN57" s="2089"/>
      <c r="BO57" s="2089"/>
      <c r="BP57" s="2089"/>
      <c r="BQ57" s="2089"/>
      <c r="BR57" s="2089"/>
      <c r="BS57" s="2089"/>
      <c r="BT57" s="1364"/>
      <c r="BU57" s="56" t="str">
        <f t="shared" si="10"/>
        <v>_</v>
      </c>
      <c r="CA57" s="56" t="s">
        <v>313</v>
      </c>
      <c r="CB57" s="56">
        <v>8</v>
      </c>
      <c r="CC57" s="56">
        <v>4</v>
      </c>
      <c r="CD57" s="56" t="s">
        <v>406</v>
      </c>
    </row>
    <row r="58" spans="1:82" s="56" customFormat="1" ht="18.75" hidden="1" customHeight="1">
      <c r="A58" s="62"/>
      <c r="B58" s="395" t="str">
        <f>'Drive Summary'!B42</f>
        <v>V11LC</v>
      </c>
      <c r="C58" s="364">
        <f>'Drive Summary'!C42</f>
        <v>8000</v>
      </c>
      <c r="D58" s="364" t="str">
        <f>'Drive Summary'!D42</f>
        <v>256MB</v>
      </c>
      <c r="E58" s="396" t="str">
        <f>'Drive Summary'!E42</f>
        <v>ST8000VM004</v>
      </c>
      <c r="F58" s="1326" t="str">
        <f>'Drive Summary'!F42</f>
        <v>2U4188</v>
      </c>
      <c r="G58" s="953">
        <v>0</v>
      </c>
      <c r="H58" s="953">
        <v>0</v>
      </c>
      <c r="I58" s="953">
        <v>0</v>
      </c>
      <c r="J58" s="953">
        <v>0</v>
      </c>
      <c r="K58" s="1179">
        <f t="shared" si="55"/>
        <v>0</v>
      </c>
      <c r="L58" s="1411">
        <f>SUMIF('site MS'!C:C,$F58,'site MS'!F:F)</f>
        <v>0</v>
      </c>
      <c r="M58" s="1412">
        <f t="shared" si="56"/>
        <v>0</v>
      </c>
      <c r="N58" s="8">
        <v>0</v>
      </c>
      <c r="O58" s="8">
        <v>0</v>
      </c>
      <c r="P58" s="8">
        <v>0</v>
      </c>
      <c r="Q58" s="8">
        <v>0</v>
      </c>
      <c r="R58" s="1179">
        <f t="shared" si="57"/>
        <v>0</v>
      </c>
      <c r="S58" s="1411">
        <f>SUMIF('site MS'!$C:$C,$F58,'site MS'!G:G)</f>
        <v>0</v>
      </c>
      <c r="T58" s="1412">
        <f t="shared" si="58"/>
        <v>0</v>
      </c>
      <c r="U58" s="953">
        <v>0</v>
      </c>
      <c r="V58" s="953">
        <v>0</v>
      </c>
      <c r="W58" s="953">
        <v>0</v>
      </c>
      <c r="X58" s="953">
        <v>0</v>
      </c>
      <c r="Y58" s="953">
        <v>0</v>
      </c>
      <c r="Z58" s="1180">
        <f t="shared" si="59"/>
        <v>0</v>
      </c>
      <c r="AA58" s="1411">
        <f>SUMIF('site MS'!$C:$C,$F58,'site MS'!H:H)</f>
        <v>0</v>
      </c>
      <c r="AB58" s="1412">
        <f t="shared" si="60"/>
        <v>0</v>
      </c>
      <c r="AC58" s="1182">
        <f t="shared" si="75"/>
        <v>0</v>
      </c>
      <c r="AD58" s="296">
        <f t="shared" si="137"/>
        <v>0</v>
      </c>
      <c r="AE58" s="1482">
        <f t="shared" si="138"/>
        <v>0</v>
      </c>
      <c r="AH58" s="121"/>
      <c r="AI58" s="125" t="s">
        <v>286</v>
      </c>
      <c r="AJ58" s="120" t="str">
        <f>"13WKS "&amp;'Drive Summary'!AD$2</f>
        <v>13WKS MS2409A0</v>
      </c>
      <c r="BB58" s="56" t="str">
        <f t="shared" si="9"/>
        <v>__</v>
      </c>
      <c r="BC58" s="1708"/>
      <c r="BD58" s="1708"/>
      <c r="BE58" s="1708"/>
      <c r="BF58" s="1708"/>
      <c r="BG58" s="2090"/>
      <c r="BH58" s="2090"/>
      <c r="BI58" s="2090"/>
      <c r="BJ58" s="2090"/>
      <c r="BK58" s="2090"/>
      <c r="BL58" s="2090"/>
      <c r="BM58" s="2090"/>
      <c r="BN58" s="2090"/>
      <c r="BO58" s="2090"/>
      <c r="BP58" s="2090"/>
      <c r="BQ58" s="2090"/>
      <c r="BR58" s="2090"/>
      <c r="BS58" s="2090"/>
      <c r="BT58" s="1364"/>
      <c r="BU58" s="56" t="str">
        <f t="shared" si="10"/>
        <v>_</v>
      </c>
      <c r="CA58" s="56" t="s">
        <v>313</v>
      </c>
      <c r="CB58" s="56">
        <v>8</v>
      </c>
      <c r="CC58" s="56">
        <v>4</v>
      </c>
      <c r="CD58" s="56" t="s">
        <v>406</v>
      </c>
    </row>
    <row r="59" spans="1:82" s="56" customFormat="1" ht="18.75" hidden="1" customHeight="1" thickBot="1">
      <c r="A59" s="62"/>
      <c r="B59" s="395" t="str">
        <f>'Drive Summary'!B43</f>
        <v>V11LC</v>
      </c>
      <c r="C59" s="364">
        <f>'Drive Summary'!C43</f>
        <v>8000</v>
      </c>
      <c r="D59" s="364" t="str">
        <f>'Drive Summary'!D43</f>
        <v>256MB</v>
      </c>
      <c r="E59" s="396" t="str">
        <f>'Drive Summary'!E43</f>
        <v>ST8000VX002</v>
      </c>
      <c r="F59" s="1326" t="str">
        <f>'Drive Summary'!F43</f>
        <v>2LY188</v>
      </c>
      <c r="G59" s="953">
        <v>0</v>
      </c>
      <c r="H59" s="953">
        <v>0</v>
      </c>
      <c r="I59" s="953">
        <v>0</v>
      </c>
      <c r="J59" s="953">
        <v>0</v>
      </c>
      <c r="K59" s="1179">
        <f t="shared" si="55"/>
        <v>0</v>
      </c>
      <c r="L59" s="1411">
        <f>SUMIF('site MS'!C:C,$F59,'site MS'!F:F)</f>
        <v>0</v>
      </c>
      <c r="M59" s="1412">
        <f t="shared" si="56"/>
        <v>0</v>
      </c>
      <c r="N59" s="8">
        <v>0</v>
      </c>
      <c r="O59" s="8">
        <v>0</v>
      </c>
      <c r="P59" s="8">
        <v>0</v>
      </c>
      <c r="Q59" s="8">
        <v>0</v>
      </c>
      <c r="R59" s="1179">
        <f t="shared" si="57"/>
        <v>0</v>
      </c>
      <c r="S59" s="1411">
        <f>SUMIF('site MS'!$C:$C,$F59,'site MS'!G:G)</f>
        <v>0</v>
      </c>
      <c r="T59" s="1412">
        <f t="shared" si="58"/>
        <v>0</v>
      </c>
      <c r="U59" s="953">
        <v>0</v>
      </c>
      <c r="V59" s="953">
        <v>0</v>
      </c>
      <c r="W59" s="953">
        <v>0</v>
      </c>
      <c r="X59" s="953">
        <v>0</v>
      </c>
      <c r="Y59" s="953">
        <v>0</v>
      </c>
      <c r="Z59" s="1180">
        <f t="shared" si="59"/>
        <v>0</v>
      </c>
      <c r="AA59" s="1411">
        <f>SUMIF('site MS'!$C:$C,$F59,'site MS'!H:H)</f>
        <v>0</v>
      </c>
      <c r="AB59" s="1412">
        <f t="shared" si="60"/>
        <v>0</v>
      </c>
      <c r="AC59" s="1182">
        <f t="shared" si="75"/>
        <v>0</v>
      </c>
      <c r="AD59" s="296">
        <f t="shared" si="137"/>
        <v>0</v>
      </c>
      <c r="AE59" s="1482">
        <f t="shared" si="138"/>
        <v>0</v>
      </c>
      <c r="AH59" s="121"/>
      <c r="AI59" s="125" t="s">
        <v>286</v>
      </c>
      <c r="AJ59" s="120" t="str">
        <f>"13WKS "&amp;'Drive Summary'!AD$2</f>
        <v>13WKS MS2409A0</v>
      </c>
      <c r="BB59" s="56" t="str">
        <f t="shared" si="9"/>
        <v>__</v>
      </c>
      <c r="BC59" s="1708"/>
      <c r="BD59" s="1708"/>
      <c r="BE59" s="1708"/>
      <c r="BF59" s="1708"/>
      <c r="BG59" s="1870"/>
      <c r="BH59" s="1870"/>
      <c r="BI59" s="1870"/>
      <c r="BJ59" s="1870"/>
      <c r="BK59" s="1870"/>
      <c r="BL59" s="1870"/>
      <c r="BM59" s="1870"/>
      <c r="BN59" s="1870"/>
      <c r="BO59" s="1870"/>
      <c r="BP59" s="1870"/>
      <c r="BQ59" s="1870"/>
      <c r="BR59" s="1870"/>
      <c r="BS59" s="1870"/>
      <c r="BT59" s="1364"/>
      <c r="BU59" s="56" t="str">
        <f t="shared" si="10"/>
        <v>_</v>
      </c>
      <c r="CA59" s="56" t="s">
        <v>313</v>
      </c>
      <c r="CB59" s="56">
        <v>8</v>
      </c>
      <c r="CC59" s="56">
        <v>4</v>
      </c>
      <c r="CD59" s="56" t="s">
        <v>406</v>
      </c>
    </row>
    <row r="60" spans="1:82" s="56" customFormat="1" ht="18.75" hidden="1" customHeight="1" thickBot="1">
      <c r="A60" s="62"/>
      <c r="B60" s="324" t="s">
        <v>314</v>
      </c>
      <c r="C60" s="317"/>
      <c r="D60" s="317"/>
      <c r="E60" s="318"/>
      <c r="F60" s="1327" t="s">
        <v>0</v>
      </c>
      <c r="G60" s="1268">
        <f t="shared" ref="G60:AE60" si="166">SUM(G38:G59)</f>
        <v>0</v>
      </c>
      <c r="H60" s="1259">
        <f t="shared" si="166"/>
        <v>0</v>
      </c>
      <c r="I60" s="1259">
        <f t="shared" si="166"/>
        <v>0</v>
      </c>
      <c r="J60" s="1259">
        <f t="shared" si="166"/>
        <v>0</v>
      </c>
      <c r="K60" s="1183">
        <f t="shared" si="166"/>
        <v>0</v>
      </c>
      <c r="L60" s="1413">
        <f t="shared" si="166"/>
        <v>0</v>
      </c>
      <c r="M60" s="1414">
        <f t="shared" si="166"/>
        <v>0</v>
      </c>
      <c r="N60" s="1261">
        <f t="shared" si="166"/>
        <v>0</v>
      </c>
      <c r="O60" s="1261">
        <f t="shared" si="166"/>
        <v>0</v>
      </c>
      <c r="P60" s="1261">
        <f t="shared" si="166"/>
        <v>0</v>
      </c>
      <c r="Q60" s="1261">
        <f t="shared" si="166"/>
        <v>0</v>
      </c>
      <c r="R60" s="1183">
        <f t="shared" si="166"/>
        <v>0</v>
      </c>
      <c r="S60" s="1413">
        <f t="shared" si="166"/>
        <v>0</v>
      </c>
      <c r="T60" s="1414">
        <f t="shared" si="166"/>
        <v>0</v>
      </c>
      <c r="U60" s="1259">
        <f t="shared" si="166"/>
        <v>0</v>
      </c>
      <c r="V60" s="1259">
        <f t="shared" si="166"/>
        <v>0</v>
      </c>
      <c r="W60" s="1259">
        <f t="shared" si="166"/>
        <v>0</v>
      </c>
      <c r="X60" s="1259">
        <f t="shared" si="166"/>
        <v>0</v>
      </c>
      <c r="Y60" s="1259">
        <f t="shared" si="166"/>
        <v>0</v>
      </c>
      <c r="Z60" s="1183">
        <f t="shared" si="166"/>
        <v>0</v>
      </c>
      <c r="AA60" s="1413">
        <f t="shared" si="166"/>
        <v>0</v>
      </c>
      <c r="AB60" s="1414">
        <f t="shared" si="166"/>
        <v>0</v>
      </c>
      <c r="AC60" s="1184">
        <f t="shared" si="166"/>
        <v>0</v>
      </c>
      <c r="AD60" s="1436">
        <f t="shared" si="166"/>
        <v>0</v>
      </c>
      <c r="AE60" s="1483">
        <f t="shared" si="166"/>
        <v>0</v>
      </c>
      <c r="AH60" s="121"/>
      <c r="AI60" s="125" t="s">
        <v>286</v>
      </c>
      <c r="AJ60" s="120" t="str">
        <f>"13WKS "&amp;'Drive Summary'!AD$2</f>
        <v>13WKS MS2409A0</v>
      </c>
      <c r="AN60" s="90" t="s">
        <v>23</v>
      </c>
      <c r="BB60" s="56" t="str">
        <f t="shared" si="9"/>
        <v>__</v>
      </c>
      <c r="BC60" s="1283"/>
      <c r="BD60" s="1283"/>
      <c r="BE60" s="1284"/>
      <c r="BF60" s="1284"/>
      <c r="BG60" s="1869"/>
      <c r="BH60" s="1869"/>
      <c r="BI60" s="1869"/>
      <c r="BJ60" s="1869"/>
      <c r="BK60" s="1869"/>
      <c r="BL60" s="1869"/>
      <c r="BM60" s="1869"/>
      <c r="BN60" s="1869"/>
      <c r="BO60" s="1869"/>
      <c r="BP60" s="1869"/>
      <c r="BQ60" s="1869"/>
      <c r="BR60" s="1869"/>
      <c r="BS60" s="1869"/>
      <c r="BT60" s="1364"/>
      <c r="BU60" s="56" t="str">
        <f t="shared" si="10"/>
        <v>_</v>
      </c>
    </row>
    <row r="61" spans="1:82" s="56" customFormat="1" ht="18.75" hidden="1" customHeight="1" outlineLevel="1">
      <c r="A61" s="86"/>
      <c r="B61" s="91" t="s">
        <v>23</v>
      </c>
      <c r="C61" s="114"/>
      <c r="D61" s="114"/>
      <c r="E61" s="306" t="s">
        <v>316</v>
      </c>
      <c r="F61" s="1328"/>
      <c r="G61" s="1185">
        <f>AN61</f>
        <v>0</v>
      </c>
      <c r="H61" s="1185">
        <f t="shared" ref="G61:J66" si="167">AO61</f>
        <v>0</v>
      </c>
      <c r="I61" s="1185">
        <f t="shared" si="167"/>
        <v>0</v>
      </c>
      <c r="J61" s="1185">
        <f t="shared" si="167"/>
        <v>0</v>
      </c>
      <c r="K61" s="1186">
        <f t="shared" ref="K61:K71" si="168">SUM(G61:J61)</f>
        <v>0</v>
      </c>
      <c r="L61" s="1415"/>
      <c r="M61" s="1416"/>
      <c r="N61" s="1185">
        <f t="shared" ref="N61:Q66" si="169">AR61</f>
        <v>0</v>
      </c>
      <c r="O61" s="1185">
        <f t="shared" si="169"/>
        <v>0</v>
      </c>
      <c r="P61" s="1185">
        <f t="shared" si="169"/>
        <v>0</v>
      </c>
      <c r="Q61" s="1185">
        <f t="shared" si="169"/>
        <v>0</v>
      </c>
      <c r="R61" s="1186">
        <f t="shared" ref="R61:R73" si="170">SUM(N61:Q61)</f>
        <v>0</v>
      </c>
      <c r="S61" s="1415"/>
      <c r="T61" s="1416"/>
      <c r="U61" s="1185">
        <f t="shared" ref="U61:U66" si="171">AV61</f>
        <v>0</v>
      </c>
      <c r="V61" s="1185">
        <f t="shared" ref="V61:Y66" si="172">AW61</f>
        <v>0</v>
      </c>
      <c r="W61" s="1185">
        <f t="shared" si="172"/>
        <v>0</v>
      </c>
      <c r="X61" s="1185">
        <f t="shared" si="172"/>
        <v>0</v>
      </c>
      <c r="Y61" s="1185">
        <f t="shared" si="172"/>
        <v>0</v>
      </c>
      <c r="Z61" s="1186">
        <f t="shared" ref="Z61:Z73" si="173">SUM(U61:Y61)</f>
        <v>0</v>
      </c>
      <c r="AA61" s="1415"/>
      <c r="AB61" s="1416"/>
      <c r="AC61" s="1187"/>
      <c r="AD61" s="92"/>
      <c r="AE61" s="311"/>
      <c r="AF61" s="87"/>
      <c r="AG61" s="87"/>
      <c r="AH61" s="121"/>
      <c r="AI61" s="125" t="s">
        <v>286</v>
      </c>
      <c r="AJ61" s="120" t="str">
        <f>"13WKS "&amp;'Drive Summary'!AD$2</f>
        <v>13WKS MS2409A0</v>
      </c>
      <c r="AK61" s="87"/>
      <c r="AL61" s="87"/>
      <c r="AM61" s="526" t="s">
        <v>318</v>
      </c>
      <c r="AN61" s="526">
        <f>SUMIF('Site capacity'!$B:$B,$AM61,'Site capacity'!E:E)</f>
        <v>0</v>
      </c>
      <c r="AO61" s="526">
        <f>SUMIF('Site capacity'!$B:$B,$AM61,'Site capacity'!F:F)</f>
        <v>0</v>
      </c>
      <c r="AP61" s="526">
        <f>SUMIF('Site capacity'!$B:$B,$AM61,'Site capacity'!G:G)</f>
        <v>0</v>
      </c>
      <c r="AQ61" s="526">
        <f>SUMIF('Site capacity'!$B:$B,$AM61,'Site capacity'!H:H)</f>
        <v>0</v>
      </c>
      <c r="AR61" s="526">
        <f>SUMIF('Site capacity'!$B:$B,$AM61,'Site capacity'!I:I)</f>
        <v>0</v>
      </c>
      <c r="AS61" s="526">
        <f>SUMIF('Site capacity'!$B:$B,$AM61,'Site capacity'!J:J)</f>
        <v>0</v>
      </c>
      <c r="AT61" s="526">
        <f>SUMIF('Site capacity'!$B:$B,$AM61,'Site capacity'!K:K)</f>
        <v>0</v>
      </c>
      <c r="AU61" s="526">
        <f>SUMIF('Site capacity'!$B:$B,$AM61,'Site capacity'!L:L)</f>
        <v>0</v>
      </c>
      <c r="AV61" s="526">
        <f>SUMIF('Site capacity'!$B:$B,$AM61,'Site capacity'!M:M)</f>
        <v>0</v>
      </c>
      <c r="AW61" s="526">
        <f>SUMIF('Site capacity'!$B:$B,$AM61,'Site capacity'!N:N)</f>
        <v>0</v>
      </c>
      <c r="AX61" s="526">
        <f>SUMIF('Site capacity'!$B:$B,$AM61,'Site capacity'!O:O)</f>
        <v>0</v>
      </c>
      <c r="AY61" s="526">
        <f>SUMIF('Site capacity'!$B:$B,$AM61,'Site capacity'!P:P)</f>
        <v>0</v>
      </c>
      <c r="AZ61" s="526">
        <f>SUMIF('Site capacity'!$B:$B,$AM61,'Site capacity'!Q:Q)</f>
        <v>0</v>
      </c>
      <c r="BB61" s="56" t="str">
        <f t="shared" si="9"/>
        <v>__</v>
      </c>
      <c r="BC61" s="1283"/>
      <c r="BD61" s="1283"/>
      <c r="BE61" s="1284"/>
      <c r="BF61" s="1284"/>
      <c r="BG61" s="1869"/>
      <c r="BH61" s="1869"/>
      <c r="BI61" s="1869"/>
      <c r="BJ61" s="1869"/>
      <c r="BK61" s="1869"/>
      <c r="BL61" s="1869"/>
      <c r="BM61" s="1869"/>
      <c r="BN61" s="1869"/>
      <c r="BO61" s="1869"/>
      <c r="BP61" s="1869"/>
      <c r="BQ61" s="1869"/>
      <c r="BR61" s="1869"/>
      <c r="BS61" s="1869"/>
      <c r="BT61" s="1364"/>
      <c r="BU61" s="56" t="str">
        <f t="shared" si="10"/>
        <v>_</v>
      </c>
    </row>
    <row r="62" spans="1:82" s="56" customFormat="1" ht="18.75" hidden="1" customHeight="1" outlineLevel="1">
      <c r="A62" s="86"/>
      <c r="B62" s="91"/>
      <c r="C62" s="114"/>
      <c r="D62" s="114"/>
      <c r="E62" s="306" t="s">
        <v>259</v>
      </c>
      <c r="F62" s="1328"/>
      <c r="G62" s="1185">
        <f t="shared" si="167"/>
        <v>0</v>
      </c>
      <c r="H62" s="1185">
        <f t="shared" si="167"/>
        <v>0</v>
      </c>
      <c r="I62" s="1185">
        <f t="shared" si="167"/>
        <v>0</v>
      </c>
      <c r="J62" s="1185">
        <f t="shared" si="167"/>
        <v>0</v>
      </c>
      <c r="K62" s="1186">
        <f>SUM(G62:J62)</f>
        <v>0</v>
      </c>
      <c r="L62" s="1415"/>
      <c r="M62" s="1416"/>
      <c r="N62" s="1185">
        <f t="shared" si="169"/>
        <v>0</v>
      </c>
      <c r="O62" s="1185">
        <f t="shared" si="169"/>
        <v>0</v>
      </c>
      <c r="P62" s="1185">
        <f t="shared" si="169"/>
        <v>0</v>
      </c>
      <c r="Q62" s="1185">
        <f t="shared" si="169"/>
        <v>0</v>
      </c>
      <c r="R62" s="1186">
        <f t="shared" si="170"/>
        <v>0</v>
      </c>
      <c r="S62" s="1415"/>
      <c r="T62" s="1416"/>
      <c r="U62" s="1185">
        <f t="shared" si="171"/>
        <v>0</v>
      </c>
      <c r="V62" s="1185">
        <f t="shared" si="172"/>
        <v>0</v>
      </c>
      <c r="W62" s="1185">
        <f t="shared" si="172"/>
        <v>0</v>
      </c>
      <c r="X62" s="1185">
        <f t="shared" si="172"/>
        <v>0</v>
      </c>
      <c r="Y62" s="1185">
        <f t="shared" si="172"/>
        <v>0</v>
      </c>
      <c r="Z62" s="1186">
        <f t="shared" si="173"/>
        <v>0</v>
      </c>
      <c r="AA62" s="1415"/>
      <c r="AB62" s="1416"/>
      <c r="AC62" s="1187"/>
      <c r="AD62" s="92"/>
      <c r="AE62" s="311"/>
      <c r="AF62" s="87"/>
      <c r="AG62" s="87"/>
      <c r="AH62" s="121"/>
      <c r="AI62" s="125" t="s">
        <v>286</v>
      </c>
      <c r="AJ62" s="120" t="str">
        <f>"13WKS "&amp;'Drive Summary'!AD$2</f>
        <v>13WKS MS2409A0</v>
      </c>
      <c r="AK62" s="87"/>
      <c r="AL62" s="87"/>
      <c r="AM62" s="526" t="s">
        <v>319</v>
      </c>
      <c r="AN62" s="526">
        <f>SUMIF('Site capacity'!$B:$B,$AM62,'Site capacity'!E:E)</f>
        <v>0</v>
      </c>
      <c r="AO62" s="526">
        <f>SUMIF('Site capacity'!$B:$B,$AM62,'Site capacity'!F:F)</f>
        <v>0</v>
      </c>
      <c r="AP62" s="526">
        <f>SUMIF('Site capacity'!$B:$B,$AM62,'Site capacity'!G:G)</f>
        <v>0</v>
      </c>
      <c r="AQ62" s="526">
        <f>SUMIF('Site capacity'!$B:$B,$AM62,'Site capacity'!H:H)</f>
        <v>0</v>
      </c>
      <c r="AR62" s="526">
        <f>SUMIF('Site capacity'!$B:$B,$AM62,'Site capacity'!I:I)</f>
        <v>0</v>
      </c>
      <c r="AS62" s="526">
        <f>SUMIF('Site capacity'!$B:$B,$AM62,'Site capacity'!J:J)</f>
        <v>0</v>
      </c>
      <c r="AT62" s="526">
        <f>SUMIF('Site capacity'!$B:$B,$AM62,'Site capacity'!K:K)</f>
        <v>0</v>
      </c>
      <c r="AU62" s="526">
        <f>SUMIF('Site capacity'!$B:$B,$AM62,'Site capacity'!L:L)</f>
        <v>0</v>
      </c>
      <c r="AV62" s="526">
        <f>SUMIF('Site capacity'!$B:$B,$AM62,'Site capacity'!M:M)</f>
        <v>0</v>
      </c>
      <c r="AW62" s="526">
        <f>SUMIF('Site capacity'!$B:$B,$AM62,'Site capacity'!N:N)</f>
        <v>0</v>
      </c>
      <c r="AX62" s="526">
        <f>SUMIF('Site capacity'!$B:$B,$AM62,'Site capacity'!O:O)</f>
        <v>0</v>
      </c>
      <c r="AY62" s="526">
        <f>SUMIF('Site capacity'!$B:$B,$AM62,'Site capacity'!P:P)</f>
        <v>0</v>
      </c>
      <c r="AZ62" s="526">
        <f>SUMIF('Site capacity'!$B:$B,$AM62,'Site capacity'!Q:Q)</f>
        <v>0</v>
      </c>
      <c r="BB62" s="56" t="str">
        <f t="shared" si="9"/>
        <v>__</v>
      </c>
      <c r="BC62" s="1306"/>
      <c r="BD62" s="1283"/>
      <c r="BE62" s="1284"/>
      <c r="BF62" s="1284"/>
      <c r="BG62" s="1869"/>
      <c r="BH62" s="1869"/>
      <c r="BI62" s="1869"/>
      <c r="BJ62" s="1869"/>
      <c r="BK62" s="1869"/>
      <c r="BL62" s="1869"/>
      <c r="BM62" s="1869"/>
      <c r="BN62" s="1869"/>
      <c r="BO62" s="1869"/>
      <c r="BP62" s="1869"/>
      <c r="BQ62" s="1869"/>
      <c r="BR62" s="1869"/>
      <c r="BS62" s="1869"/>
      <c r="BT62" s="1364"/>
      <c r="BU62" s="56" t="str">
        <f t="shared" si="10"/>
        <v>_</v>
      </c>
    </row>
    <row r="63" spans="1:82" s="56" customFormat="1" ht="18.75" hidden="1" customHeight="1" outlineLevel="1">
      <c r="A63" s="86"/>
      <c r="B63" s="91"/>
      <c r="C63" s="114"/>
      <c r="D63" s="114"/>
      <c r="E63" s="306" t="s">
        <v>203</v>
      </c>
      <c r="F63" s="1328"/>
      <c r="G63" s="1185">
        <f t="shared" si="167"/>
        <v>0</v>
      </c>
      <c r="H63" s="1185">
        <f t="shared" si="167"/>
        <v>0</v>
      </c>
      <c r="I63" s="1185">
        <f t="shared" si="167"/>
        <v>0</v>
      </c>
      <c r="J63" s="1185">
        <f t="shared" si="167"/>
        <v>0</v>
      </c>
      <c r="K63" s="1186">
        <f>SUM(G63:J63)</f>
        <v>0</v>
      </c>
      <c r="L63" s="1415"/>
      <c r="M63" s="1416"/>
      <c r="N63" s="1185">
        <f t="shared" si="169"/>
        <v>0</v>
      </c>
      <c r="O63" s="1185">
        <f t="shared" si="169"/>
        <v>0</v>
      </c>
      <c r="P63" s="1185">
        <f t="shared" si="169"/>
        <v>0</v>
      </c>
      <c r="Q63" s="1185">
        <f t="shared" si="169"/>
        <v>0</v>
      </c>
      <c r="R63" s="1186">
        <f t="shared" si="170"/>
        <v>0</v>
      </c>
      <c r="S63" s="1415"/>
      <c r="T63" s="1416"/>
      <c r="U63" s="1185">
        <f t="shared" si="171"/>
        <v>0</v>
      </c>
      <c r="V63" s="1185">
        <f t="shared" si="172"/>
        <v>0</v>
      </c>
      <c r="W63" s="1185">
        <f t="shared" si="172"/>
        <v>0</v>
      </c>
      <c r="X63" s="1185">
        <f t="shared" si="172"/>
        <v>0</v>
      </c>
      <c r="Y63" s="1185">
        <f t="shared" si="172"/>
        <v>0</v>
      </c>
      <c r="Z63" s="1186">
        <f t="shared" si="173"/>
        <v>0</v>
      </c>
      <c r="AA63" s="1415"/>
      <c r="AB63" s="1416"/>
      <c r="AC63" s="1187"/>
      <c r="AD63" s="92"/>
      <c r="AE63" s="311"/>
      <c r="AF63" s="87"/>
      <c r="AG63" s="87"/>
      <c r="AH63" s="121"/>
      <c r="AI63" s="125" t="s">
        <v>286</v>
      </c>
      <c r="AJ63" s="120" t="str">
        <f>"13WKS "&amp;'Drive Summary'!AD$2</f>
        <v>13WKS MS2409A0</v>
      </c>
      <c r="AK63" s="87"/>
      <c r="AL63" s="87"/>
      <c r="AM63" s="526" t="s">
        <v>320</v>
      </c>
      <c r="AN63" s="526">
        <f>SUMIF('Site capacity'!$B:$B,$AM63,'Site capacity'!E:E)</f>
        <v>0</v>
      </c>
      <c r="AO63" s="526">
        <f>SUMIF('Site capacity'!$B:$B,$AM63,'Site capacity'!F:F)</f>
        <v>0</v>
      </c>
      <c r="AP63" s="526">
        <f>SUMIF('Site capacity'!$B:$B,$AM63,'Site capacity'!G:G)</f>
        <v>0</v>
      </c>
      <c r="AQ63" s="526">
        <f>SUMIF('Site capacity'!$B:$B,$AM63,'Site capacity'!H:H)</f>
        <v>0</v>
      </c>
      <c r="AR63" s="526">
        <f>SUMIF('Site capacity'!$B:$B,$AM63,'Site capacity'!I:I)</f>
        <v>0</v>
      </c>
      <c r="AS63" s="526">
        <f>SUMIF('Site capacity'!$B:$B,$AM63,'Site capacity'!J:J)</f>
        <v>0</v>
      </c>
      <c r="AT63" s="526">
        <f>SUMIF('Site capacity'!$B:$B,$AM63,'Site capacity'!K:K)</f>
        <v>0</v>
      </c>
      <c r="AU63" s="526">
        <f>SUMIF('Site capacity'!$B:$B,$AM63,'Site capacity'!L:L)</f>
        <v>0</v>
      </c>
      <c r="AV63" s="526">
        <f>SUMIF('Site capacity'!$B:$B,$AM63,'Site capacity'!M:M)</f>
        <v>0</v>
      </c>
      <c r="AW63" s="526">
        <f>SUMIF('Site capacity'!$B:$B,$AM63,'Site capacity'!N:N)</f>
        <v>0</v>
      </c>
      <c r="AX63" s="526">
        <f>SUMIF('Site capacity'!$B:$B,$AM63,'Site capacity'!O:O)</f>
        <v>0</v>
      </c>
      <c r="AY63" s="526">
        <f>SUMIF('Site capacity'!$B:$B,$AM63,'Site capacity'!P:P)</f>
        <v>0</v>
      </c>
      <c r="AZ63" s="526">
        <f>SUMIF('Site capacity'!$B:$B,$AM63,'Site capacity'!Q:Q)</f>
        <v>0</v>
      </c>
      <c r="BB63" s="56" t="str">
        <f t="shared" si="9"/>
        <v>__</v>
      </c>
      <c r="BC63" s="1708"/>
      <c r="BD63" s="1708"/>
      <c r="BE63" s="1708"/>
      <c r="BF63" s="1708"/>
      <c r="BG63" s="1870"/>
      <c r="BH63" s="1870"/>
      <c r="BI63" s="1870"/>
      <c r="BJ63" s="1870"/>
      <c r="BK63" s="1870"/>
      <c r="BL63" s="1870"/>
      <c r="BM63" s="1870"/>
      <c r="BN63" s="1870"/>
      <c r="BO63" s="1870"/>
      <c r="BP63" s="1870"/>
      <c r="BQ63" s="1870"/>
      <c r="BR63" s="1870"/>
      <c r="BS63" s="1870"/>
      <c r="BT63" s="1364"/>
      <c r="BU63" s="56" t="str">
        <f t="shared" si="10"/>
        <v>_</v>
      </c>
    </row>
    <row r="64" spans="1:82" s="56" customFormat="1" ht="18.75" hidden="1" customHeight="1" outlineLevel="1">
      <c r="A64" s="86"/>
      <c r="B64" s="91"/>
      <c r="C64" s="114"/>
      <c r="D64" s="114"/>
      <c r="E64" s="306" t="s">
        <v>204</v>
      </c>
      <c r="F64" s="1328"/>
      <c r="G64" s="1185">
        <f t="shared" si="167"/>
        <v>0</v>
      </c>
      <c r="H64" s="1185">
        <f t="shared" si="167"/>
        <v>0</v>
      </c>
      <c r="I64" s="1185">
        <f t="shared" si="167"/>
        <v>0</v>
      </c>
      <c r="J64" s="1185">
        <f t="shared" si="167"/>
        <v>0</v>
      </c>
      <c r="K64" s="1186">
        <f>SUM(G64:J64)</f>
        <v>0</v>
      </c>
      <c r="L64" s="1415"/>
      <c r="M64" s="1416"/>
      <c r="N64" s="1185">
        <f t="shared" si="169"/>
        <v>0</v>
      </c>
      <c r="O64" s="1185">
        <f t="shared" si="169"/>
        <v>0</v>
      </c>
      <c r="P64" s="1185">
        <f t="shared" si="169"/>
        <v>0</v>
      </c>
      <c r="Q64" s="1185">
        <f t="shared" si="169"/>
        <v>0</v>
      </c>
      <c r="R64" s="1186">
        <f t="shared" si="170"/>
        <v>0</v>
      </c>
      <c r="S64" s="1415"/>
      <c r="T64" s="1416"/>
      <c r="U64" s="1185">
        <f t="shared" si="171"/>
        <v>0</v>
      </c>
      <c r="V64" s="1185">
        <f t="shared" si="172"/>
        <v>0</v>
      </c>
      <c r="W64" s="1185">
        <f t="shared" si="172"/>
        <v>0</v>
      </c>
      <c r="X64" s="1185">
        <f t="shared" si="172"/>
        <v>0</v>
      </c>
      <c r="Y64" s="1185">
        <f t="shared" si="172"/>
        <v>0</v>
      </c>
      <c r="Z64" s="1186">
        <f t="shared" si="173"/>
        <v>0</v>
      </c>
      <c r="AA64" s="1415"/>
      <c r="AB64" s="1416"/>
      <c r="AC64" s="1187"/>
      <c r="AD64" s="92"/>
      <c r="AE64" s="311"/>
      <c r="AF64" s="87"/>
      <c r="AG64" s="87"/>
      <c r="AH64" s="121"/>
      <c r="AI64" s="125" t="s">
        <v>286</v>
      </c>
      <c r="AJ64" s="120" t="str">
        <f>"13WKS "&amp;'Drive Summary'!AD$2</f>
        <v>13WKS MS2409A0</v>
      </c>
      <c r="AK64" s="87"/>
      <c r="AL64" s="87"/>
      <c r="AM64" s="526" t="s">
        <v>321</v>
      </c>
      <c r="AN64" s="526">
        <f>SUMIF('Site capacity'!$B:$B,$AM64,'Site capacity'!E:E)</f>
        <v>0</v>
      </c>
      <c r="AO64" s="526">
        <f>SUMIF('Site capacity'!$B:$B,$AM64,'Site capacity'!F:F)</f>
        <v>0</v>
      </c>
      <c r="AP64" s="526">
        <f>SUMIF('Site capacity'!$B:$B,$AM64,'Site capacity'!G:G)</f>
        <v>0</v>
      </c>
      <c r="AQ64" s="526">
        <f>SUMIF('Site capacity'!$B:$B,$AM64,'Site capacity'!H:H)</f>
        <v>0</v>
      </c>
      <c r="AR64" s="526">
        <f>SUMIF('Site capacity'!$B:$B,$AM64,'Site capacity'!I:I)</f>
        <v>0</v>
      </c>
      <c r="AS64" s="526">
        <f>SUMIF('Site capacity'!$B:$B,$AM64,'Site capacity'!J:J)</f>
        <v>0</v>
      </c>
      <c r="AT64" s="526">
        <f>SUMIF('Site capacity'!$B:$B,$AM64,'Site capacity'!K:K)</f>
        <v>0</v>
      </c>
      <c r="AU64" s="526">
        <f>SUMIF('Site capacity'!$B:$B,$AM64,'Site capacity'!L:L)</f>
        <v>0</v>
      </c>
      <c r="AV64" s="526">
        <f>SUMIF('Site capacity'!$B:$B,$AM64,'Site capacity'!M:M)</f>
        <v>0</v>
      </c>
      <c r="AW64" s="526">
        <f>SUMIF('Site capacity'!$B:$B,$AM64,'Site capacity'!N:N)</f>
        <v>0</v>
      </c>
      <c r="AX64" s="526">
        <f>SUMIF('Site capacity'!$B:$B,$AM64,'Site capacity'!O:O)</f>
        <v>0</v>
      </c>
      <c r="AY64" s="526">
        <f>SUMIF('Site capacity'!$B:$B,$AM64,'Site capacity'!P:P)</f>
        <v>0</v>
      </c>
      <c r="AZ64" s="526">
        <f>SUMIF('Site capacity'!$B:$B,$AM64,'Site capacity'!Q:Q)</f>
        <v>0</v>
      </c>
      <c r="BB64" s="56" t="str">
        <f t="shared" si="9"/>
        <v>__</v>
      </c>
      <c r="BC64" s="1283"/>
      <c r="BD64" s="1283"/>
      <c r="BE64" s="1284"/>
      <c r="BF64" s="1284"/>
      <c r="BG64" s="1869"/>
      <c r="BH64" s="1869"/>
      <c r="BI64" s="1869"/>
      <c r="BJ64" s="1869"/>
      <c r="BK64" s="1869"/>
      <c r="BL64" s="1869"/>
      <c r="BM64" s="1869"/>
      <c r="BN64" s="1869"/>
      <c r="BO64" s="1869"/>
      <c r="BP64" s="1869"/>
      <c r="BQ64" s="1869"/>
      <c r="BR64" s="1869"/>
      <c r="BS64" s="1869"/>
      <c r="BT64" s="1364"/>
      <c r="BU64" s="56" t="str">
        <f t="shared" si="10"/>
        <v>_</v>
      </c>
    </row>
    <row r="65" spans="1:73" s="56" customFormat="1" ht="18.75" hidden="1" customHeight="1" outlineLevel="1">
      <c r="A65" s="86"/>
      <c r="B65" s="91" t="s">
        <v>24</v>
      </c>
      <c r="C65" s="114"/>
      <c r="D65" s="114"/>
      <c r="E65" s="306" t="s">
        <v>612</v>
      </c>
      <c r="F65" s="1328"/>
      <c r="G65" s="1185">
        <f t="shared" si="167"/>
        <v>0</v>
      </c>
      <c r="H65" s="1185">
        <f t="shared" si="167"/>
        <v>0</v>
      </c>
      <c r="I65" s="1185">
        <f t="shared" si="167"/>
        <v>0</v>
      </c>
      <c r="J65" s="1185">
        <f t="shared" si="167"/>
        <v>0</v>
      </c>
      <c r="K65" s="1186">
        <f>SUM(G65:J65)</f>
        <v>0</v>
      </c>
      <c r="L65" s="1415"/>
      <c r="M65" s="1416"/>
      <c r="N65" s="1185">
        <f t="shared" si="169"/>
        <v>0</v>
      </c>
      <c r="O65" s="1185">
        <f t="shared" si="169"/>
        <v>0</v>
      </c>
      <c r="P65" s="1185">
        <f t="shared" si="169"/>
        <v>0</v>
      </c>
      <c r="Q65" s="1185">
        <f t="shared" si="169"/>
        <v>0</v>
      </c>
      <c r="R65" s="1186">
        <f t="shared" si="170"/>
        <v>0</v>
      </c>
      <c r="S65" s="1415"/>
      <c r="T65" s="1416"/>
      <c r="U65" s="1185">
        <f t="shared" si="171"/>
        <v>0</v>
      </c>
      <c r="V65" s="1185">
        <f t="shared" si="172"/>
        <v>0</v>
      </c>
      <c r="W65" s="1185">
        <f t="shared" si="172"/>
        <v>0</v>
      </c>
      <c r="X65" s="1185">
        <f t="shared" si="172"/>
        <v>0</v>
      </c>
      <c r="Y65" s="1185">
        <f t="shared" si="172"/>
        <v>0</v>
      </c>
      <c r="Z65" s="1186">
        <f t="shared" si="173"/>
        <v>0</v>
      </c>
      <c r="AA65" s="1415"/>
      <c r="AB65" s="1416"/>
      <c r="AC65" s="1187"/>
      <c r="AD65" s="92"/>
      <c r="AE65" s="311"/>
      <c r="AF65" s="87"/>
      <c r="AG65" s="87"/>
      <c r="AH65" s="121"/>
      <c r="AI65" s="125" t="s">
        <v>286</v>
      </c>
      <c r="AJ65" s="120" t="str">
        <f>"13WKS "&amp;'Drive Summary'!AD$2</f>
        <v>13WKS MS2409A0</v>
      </c>
      <c r="AK65" s="87"/>
      <c r="AL65" s="87"/>
      <c r="AM65" s="526" t="s">
        <v>437</v>
      </c>
      <c r="AN65" s="526">
        <f>SUMIF('Site capacity'!$B:$B,$AM65,'Site capacity'!E:E)</f>
        <v>0</v>
      </c>
      <c r="AO65" s="526">
        <f>SUMIF('Site capacity'!$B:$B,$AM65,'Site capacity'!F:F)</f>
        <v>0</v>
      </c>
      <c r="AP65" s="526">
        <f>SUMIF('Site capacity'!$B:$B,$AM65,'Site capacity'!G:G)</f>
        <v>0</v>
      </c>
      <c r="AQ65" s="526">
        <f>SUMIF('Site capacity'!$B:$B,$AM65,'Site capacity'!H:H)</f>
        <v>0</v>
      </c>
      <c r="AR65" s="526">
        <f>SUMIF('Site capacity'!$B:$B,$AM65,'Site capacity'!I:I)</f>
        <v>0</v>
      </c>
      <c r="AS65" s="526">
        <f>SUMIF('Site capacity'!$B:$B,$AM65,'Site capacity'!J:J)</f>
        <v>0</v>
      </c>
      <c r="AT65" s="526">
        <f>SUMIF('Site capacity'!$B:$B,$AM65,'Site capacity'!K:K)</f>
        <v>0</v>
      </c>
      <c r="AU65" s="526">
        <f>SUMIF('Site capacity'!$B:$B,$AM65,'Site capacity'!L:L)</f>
        <v>0</v>
      </c>
      <c r="AV65" s="526">
        <f>SUMIF('Site capacity'!$B:$B,$AM65,'Site capacity'!M:M)</f>
        <v>0</v>
      </c>
      <c r="AW65" s="526">
        <f>SUMIF('Site capacity'!$B:$B,$AM65,'Site capacity'!N:N)</f>
        <v>0</v>
      </c>
      <c r="AX65" s="526">
        <f>SUMIF('Site capacity'!$B:$B,$AM65,'Site capacity'!O:O)</f>
        <v>0</v>
      </c>
      <c r="AY65" s="526">
        <f>SUMIF('Site capacity'!$B:$B,$AM65,'Site capacity'!P:P)</f>
        <v>0</v>
      </c>
      <c r="AZ65" s="526">
        <f>SUMIF('Site capacity'!$B:$B,$AM65,'Site capacity'!Q:Q)</f>
        <v>0</v>
      </c>
      <c r="BB65" s="56" t="str">
        <f t="shared" si="9"/>
        <v>__</v>
      </c>
      <c r="BC65" s="1283"/>
      <c r="BD65" s="1283"/>
      <c r="BE65" s="1284"/>
      <c r="BF65" s="1284"/>
      <c r="BG65" s="1869"/>
      <c r="BH65" s="1869"/>
      <c r="BI65" s="1869"/>
      <c r="BJ65" s="1869"/>
      <c r="BK65" s="1869"/>
      <c r="BL65" s="1869"/>
      <c r="BM65" s="1869"/>
      <c r="BN65" s="1869"/>
      <c r="BO65" s="1869"/>
      <c r="BP65" s="1869"/>
      <c r="BQ65" s="1869"/>
      <c r="BR65" s="1869"/>
      <c r="BS65" s="1869"/>
      <c r="BT65" s="1364"/>
      <c r="BU65" s="56" t="str">
        <f t="shared" si="10"/>
        <v>_</v>
      </c>
    </row>
    <row r="66" spans="1:73" s="56" customFormat="1" ht="18.75" hidden="1" customHeight="1" outlineLevel="1">
      <c r="A66" s="86"/>
      <c r="B66" s="91" t="s">
        <v>24</v>
      </c>
      <c r="C66" s="114"/>
      <c r="D66" s="114"/>
      <c r="E66" s="306" t="s">
        <v>258</v>
      </c>
      <c r="F66" s="1328"/>
      <c r="G66" s="1185">
        <f t="shared" si="167"/>
        <v>0</v>
      </c>
      <c r="H66" s="1185">
        <f t="shared" si="167"/>
        <v>0</v>
      </c>
      <c r="I66" s="1185">
        <f t="shared" si="167"/>
        <v>0</v>
      </c>
      <c r="J66" s="1185">
        <f t="shared" si="167"/>
        <v>0</v>
      </c>
      <c r="K66" s="1186">
        <f t="shared" si="168"/>
        <v>0</v>
      </c>
      <c r="L66" s="1415"/>
      <c r="M66" s="1416"/>
      <c r="N66" s="1185">
        <f t="shared" si="169"/>
        <v>0</v>
      </c>
      <c r="O66" s="1185">
        <f t="shared" si="169"/>
        <v>0</v>
      </c>
      <c r="P66" s="1185">
        <f t="shared" si="169"/>
        <v>0</v>
      </c>
      <c r="Q66" s="1185">
        <f t="shared" si="169"/>
        <v>0</v>
      </c>
      <c r="R66" s="1186">
        <f t="shared" si="170"/>
        <v>0</v>
      </c>
      <c r="S66" s="1415"/>
      <c r="T66" s="1416"/>
      <c r="U66" s="1185">
        <f t="shared" si="171"/>
        <v>0</v>
      </c>
      <c r="V66" s="1185">
        <f t="shared" si="172"/>
        <v>0</v>
      </c>
      <c r="W66" s="1185">
        <f t="shared" si="172"/>
        <v>0</v>
      </c>
      <c r="X66" s="1185">
        <f t="shared" si="172"/>
        <v>0</v>
      </c>
      <c r="Y66" s="1185">
        <f t="shared" si="172"/>
        <v>0</v>
      </c>
      <c r="Z66" s="1186">
        <f t="shared" si="173"/>
        <v>0</v>
      </c>
      <c r="AA66" s="1415"/>
      <c r="AB66" s="1416"/>
      <c r="AC66" s="1187"/>
      <c r="AD66" s="92"/>
      <c r="AE66" s="311"/>
      <c r="AF66" s="87"/>
      <c r="AG66" s="87"/>
      <c r="AH66" s="121"/>
      <c r="AI66" s="125" t="s">
        <v>286</v>
      </c>
      <c r="AJ66" s="120" t="str">
        <f>"13WKS "&amp;'Drive Summary'!AD$2</f>
        <v>13WKS MS2409A0</v>
      </c>
      <c r="AK66" s="87"/>
      <c r="AL66" s="87"/>
      <c r="AM66" s="526" t="s">
        <v>435</v>
      </c>
      <c r="AN66" s="526">
        <f>SUMIF('Site capacity'!$B:$B,$AM66,'Site capacity'!E:E)</f>
        <v>0</v>
      </c>
      <c r="AO66" s="526">
        <f>SUMIF('Site capacity'!$B:$B,$AM66,'Site capacity'!F:F)</f>
        <v>0</v>
      </c>
      <c r="AP66" s="526">
        <f>SUMIF('Site capacity'!$B:$B,$AM66,'Site capacity'!G:G)</f>
        <v>0</v>
      </c>
      <c r="AQ66" s="526">
        <f>SUMIF('Site capacity'!$B:$B,$AM66,'Site capacity'!H:H)</f>
        <v>0</v>
      </c>
      <c r="AR66" s="526">
        <f>SUMIF('Site capacity'!$B:$B,$AM66,'Site capacity'!I:I)</f>
        <v>0</v>
      </c>
      <c r="AS66" s="526">
        <f>SUMIF('Site capacity'!$B:$B,$AM66,'Site capacity'!J:J)</f>
        <v>0</v>
      </c>
      <c r="AT66" s="526">
        <f>SUMIF('Site capacity'!$B:$B,$AM66,'Site capacity'!K:K)</f>
        <v>0</v>
      </c>
      <c r="AU66" s="526">
        <f>SUMIF('Site capacity'!$B:$B,$AM66,'Site capacity'!L:L)</f>
        <v>0</v>
      </c>
      <c r="AV66" s="526">
        <f>SUMIF('Site capacity'!$B:$B,$AM66,'Site capacity'!M:M)</f>
        <v>0</v>
      </c>
      <c r="AW66" s="526">
        <f>SUMIF('Site capacity'!$B:$B,$AM66,'Site capacity'!N:N)</f>
        <v>0</v>
      </c>
      <c r="AX66" s="526">
        <f>SUMIF('Site capacity'!$B:$B,$AM66,'Site capacity'!O:O)</f>
        <v>0</v>
      </c>
      <c r="AY66" s="526">
        <f>SUMIF('Site capacity'!$B:$B,$AM66,'Site capacity'!P:P)</f>
        <v>0</v>
      </c>
      <c r="AZ66" s="526">
        <f>SUMIF('Site capacity'!$B:$B,$AM66,'Site capacity'!Q:Q)</f>
        <v>0</v>
      </c>
      <c r="BB66" s="56" t="str">
        <f t="shared" si="9"/>
        <v>__</v>
      </c>
      <c r="BC66" s="1283"/>
      <c r="BD66" s="1283"/>
      <c r="BE66" s="1284"/>
      <c r="BF66" s="1284"/>
      <c r="BG66" s="1869"/>
      <c r="BH66" s="1869"/>
      <c r="BI66" s="1869"/>
      <c r="BJ66" s="1869"/>
      <c r="BK66" s="1869"/>
      <c r="BL66" s="1869"/>
      <c r="BM66" s="1869"/>
      <c r="BN66" s="1869"/>
      <c r="BO66" s="1869"/>
      <c r="BP66" s="1869"/>
      <c r="BQ66" s="1869"/>
      <c r="BR66" s="1869"/>
      <c r="BS66" s="1869"/>
      <c r="BT66" s="1364"/>
      <c r="BU66" s="56" t="str">
        <f t="shared" si="10"/>
        <v>_</v>
      </c>
    </row>
    <row r="67" spans="1:73" s="56" customFormat="1" ht="18.75" hidden="1" customHeight="1" outlineLevel="1">
      <c r="A67" s="86"/>
      <c r="B67" s="91" t="s">
        <v>118</v>
      </c>
      <c r="C67" s="114"/>
      <c r="D67" s="114"/>
      <c r="E67" s="306" t="s">
        <v>316</v>
      </c>
      <c r="F67" s="1328"/>
      <c r="G67" s="1185">
        <f>G61-G74</f>
        <v>0</v>
      </c>
      <c r="H67" s="1185">
        <f t="shared" ref="H67:J67" si="174">H61-H74</f>
        <v>0</v>
      </c>
      <c r="I67" s="1185">
        <f t="shared" si="174"/>
        <v>0</v>
      </c>
      <c r="J67" s="1185">
        <f t="shared" si="174"/>
        <v>0</v>
      </c>
      <c r="K67" s="1186">
        <f t="shared" si="168"/>
        <v>0</v>
      </c>
      <c r="L67" s="1415"/>
      <c r="M67" s="1416"/>
      <c r="N67" s="1185">
        <f t="shared" ref="N67:Q67" si="175">N61-N74</f>
        <v>0</v>
      </c>
      <c r="O67" s="1185">
        <f t="shared" si="175"/>
        <v>0</v>
      </c>
      <c r="P67" s="1185">
        <f t="shared" si="175"/>
        <v>0</v>
      </c>
      <c r="Q67" s="1185">
        <f t="shared" si="175"/>
        <v>0</v>
      </c>
      <c r="R67" s="1186">
        <f t="shared" si="170"/>
        <v>0</v>
      </c>
      <c r="S67" s="1415"/>
      <c r="T67" s="1416"/>
      <c r="U67" s="1185">
        <f t="shared" ref="U67:Y67" si="176">U61-U74</f>
        <v>0</v>
      </c>
      <c r="V67" s="1185">
        <f t="shared" si="176"/>
        <v>0</v>
      </c>
      <c r="W67" s="1185">
        <f t="shared" si="176"/>
        <v>0</v>
      </c>
      <c r="X67" s="1185">
        <f t="shared" si="176"/>
        <v>0</v>
      </c>
      <c r="Y67" s="1185">
        <f t="shared" si="176"/>
        <v>0</v>
      </c>
      <c r="Z67" s="1186">
        <f t="shared" si="173"/>
        <v>0</v>
      </c>
      <c r="AA67" s="1415"/>
      <c r="AB67" s="1416"/>
      <c r="AC67" s="1187"/>
      <c r="AD67" s="92"/>
      <c r="AE67" s="311"/>
      <c r="AF67" s="87"/>
      <c r="AG67" s="87"/>
      <c r="AH67" s="121"/>
      <c r="AI67" s="125" t="s">
        <v>286</v>
      </c>
      <c r="AJ67" s="120" t="str">
        <f>"13WKS "&amp;'Drive Summary'!AD$2</f>
        <v>13WKS MS2409A0</v>
      </c>
      <c r="AK67" s="87"/>
      <c r="AL67" s="87"/>
      <c r="AM67" s="481" t="s">
        <v>77</v>
      </c>
      <c r="AN67" s="482">
        <f>'13wks vs RIE'!C192</f>
        <v>0.52798789712556737</v>
      </c>
      <c r="AO67" s="482">
        <f>'13wks vs RIE'!D192</f>
        <v>0.52798789712556737</v>
      </c>
      <c r="AP67" s="482">
        <f>'13wks vs RIE'!E192</f>
        <v>0.52798789712556737</v>
      </c>
      <c r="AQ67" s="482">
        <f>'13wks vs RIE'!F192</f>
        <v>0.52798789712556737</v>
      </c>
      <c r="AR67" s="482">
        <f>'13wks vs RIE'!G192</f>
        <v>0.52798789712556737</v>
      </c>
      <c r="AS67" s="482">
        <f>'13wks vs RIE'!H192</f>
        <v>0.52798789712556737</v>
      </c>
      <c r="AT67" s="482">
        <f>'13wks vs RIE'!I192</f>
        <v>0.52798789712556737</v>
      </c>
      <c r="AU67" s="482">
        <f>'13wks vs RIE'!J192</f>
        <v>0.52798789712556737</v>
      </c>
      <c r="AV67" s="482">
        <f>'13wks vs RIE'!K192</f>
        <v>0.52798789712556737</v>
      </c>
      <c r="AW67" s="482">
        <f>'13wks vs RIE'!L192</f>
        <v>0.52798789712556737</v>
      </c>
      <c r="AX67" s="482">
        <f>'13wks vs RIE'!M192</f>
        <v>0.52798789712556737</v>
      </c>
      <c r="AY67" s="482">
        <f>'13wks vs RIE'!N192</f>
        <v>0.52798789712556737</v>
      </c>
      <c r="AZ67" s="482">
        <f>'13wks vs RIE'!O192</f>
        <v>0.52798789712556737</v>
      </c>
      <c r="BB67" s="56" t="str">
        <f t="shared" si="9"/>
        <v>__</v>
      </c>
      <c r="BC67" s="1306"/>
      <c r="BD67" s="1283"/>
      <c r="BE67" s="1284"/>
      <c r="BF67" s="1284"/>
      <c r="BG67" s="1869"/>
      <c r="BH67" s="1869"/>
      <c r="BI67" s="1869"/>
      <c r="BJ67" s="1869"/>
      <c r="BK67" s="1869"/>
      <c r="BL67" s="1869"/>
      <c r="BM67" s="1869"/>
      <c r="BN67" s="1869"/>
      <c r="BO67" s="1869"/>
      <c r="BP67" s="1869"/>
      <c r="BQ67" s="1869"/>
      <c r="BR67" s="1869"/>
      <c r="BS67" s="1869"/>
      <c r="BT67" s="1364"/>
      <c r="BU67" s="56" t="str">
        <f t="shared" si="10"/>
        <v>_</v>
      </c>
    </row>
    <row r="68" spans="1:73" s="56" customFormat="1" ht="18.75" hidden="1" customHeight="1" outlineLevel="1">
      <c r="A68" s="86"/>
      <c r="B68" s="91"/>
      <c r="C68" s="114"/>
      <c r="D68" s="114"/>
      <c r="E68" s="306" t="s">
        <v>259</v>
      </c>
      <c r="F68" s="1328"/>
      <c r="G68" s="92">
        <f>G62-SUM(G38:G42)</f>
        <v>0</v>
      </c>
      <c r="H68" s="92">
        <f>H62-SUM(H38:H42)</f>
        <v>0</v>
      </c>
      <c r="I68" s="92">
        <f>I62-SUM(I38:I42)</f>
        <v>0</v>
      </c>
      <c r="J68" s="92">
        <f>J62-SUM(J38:J42)</f>
        <v>0</v>
      </c>
      <c r="K68" s="300">
        <f t="shared" si="168"/>
        <v>0</v>
      </c>
      <c r="L68" s="1426"/>
      <c r="M68" s="1416"/>
      <c r="N68" s="92">
        <f>N62-SUM(N38:N42)</f>
        <v>0</v>
      </c>
      <c r="O68" s="92">
        <f>O62-SUM(O38:O42)</f>
        <v>0</v>
      </c>
      <c r="P68" s="92">
        <f>P62-SUM(P38:P42)</f>
        <v>0</v>
      </c>
      <c r="Q68" s="92">
        <f>Q62-SUM(Q38:Q42)</f>
        <v>0</v>
      </c>
      <c r="R68" s="300">
        <f t="shared" si="170"/>
        <v>0</v>
      </c>
      <c r="S68" s="1426"/>
      <c r="T68" s="1416"/>
      <c r="U68" s="92">
        <f>U62-SUM(U38:U42)</f>
        <v>0</v>
      </c>
      <c r="V68" s="92">
        <f>V62-SUM(V38:V42)</f>
        <v>0</v>
      </c>
      <c r="W68" s="92">
        <f>W62-SUM(W38:W42)</f>
        <v>0</v>
      </c>
      <c r="X68" s="92">
        <f>X62-SUM(X38:X42)</f>
        <v>0</v>
      </c>
      <c r="Y68" s="92">
        <f>Y62-SUM(Y38:Y42)</f>
        <v>0</v>
      </c>
      <c r="Z68" s="300">
        <f t="shared" si="173"/>
        <v>0</v>
      </c>
      <c r="AA68" s="1426"/>
      <c r="AB68" s="1416"/>
      <c r="AC68" s="1187"/>
      <c r="AD68" s="92"/>
      <c r="AE68" s="311"/>
      <c r="AF68" s="87"/>
      <c r="AG68" s="87"/>
      <c r="AH68" s="121"/>
      <c r="AI68" s="125" t="s">
        <v>286</v>
      </c>
      <c r="AJ68" s="120" t="str">
        <f>"13WKS "&amp;'Drive Summary'!AD$2</f>
        <v>13WKS MS2409A0</v>
      </c>
      <c r="AK68" s="87"/>
      <c r="AL68" s="87"/>
      <c r="AM68" s="87"/>
      <c r="AN68" s="482">
        <f>'13wks vs RIE'!C193</f>
        <v>0.52798789712556737</v>
      </c>
      <c r="AO68" s="482">
        <f>'13wks vs RIE'!D193</f>
        <v>0.52798789712556737</v>
      </c>
      <c r="AP68" s="482">
        <f>'13wks vs RIE'!E193</f>
        <v>0.52798789712556737</v>
      </c>
      <c r="AQ68" s="482">
        <f>'13wks vs RIE'!F193</f>
        <v>0.52798789712556737</v>
      </c>
      <c r="AR68" s="482">
        <f>'13wks vs RIE'!G193</f>
        <v>0.52798789712556737</v>
      </c>
      <c r="AS68" s="482">
        <f>'13wks vs RIE'!H193</f>
        <v>0.52798789712556737</v>
      </c>
      <c r="AT68" s="482">
        <f>'13wks vs RIE'!I193</f>
        <v>0.52798789712556737</v>
      </c>
      <c r="AU68" s="482">
        <f>'13wks vs RIE'!J193</f>
        <v>0.52798789712556737</v>
      </c>
      <c r="AV68" s="482">
        <f>'13wks vs RIE'!K193</f>
        <v>0.52798789712556737</v>
      </c>
      <c r="AW68" s="482">
        <f>'13wks vs RIE'!L193</f>
        <v>0.52798789712556737</v>
      </c>
      <c r="AX68" s="482">
        <f>'13wks vs RIE'!M193</f>
        <v>0.52798789712556737</v>
      </c>
      <c r="AY68" s="482">
        <f>'13wks vs RIE'!N193</f>
        <v>0.52798789712556737</v>
      </c>
      <c r="AZ68" s="482">
        <f>'13wks vs RIE'!O193</f>
        <v>0.52798789712556737</v>
      </c>
      <c r="BB68" s="56" t="str">
        <f t="shared" si="9"/>
        <v>__</v>
      </c>
      <c r="BC68" s="1708"/>
      <c r="BD68" s="1708"/>
      <c r="BE68" s="1708"/>
      <c r="BF68" s="1708"/>
      <c r="BG68" s="1870"/>
      <c r="BH68" s="1870"/>
      <c r="BI68" s="1870"/>
      <c r="BJ68" s="1870"/>
      <c r="BK68" s="1870"/>
      <c r="BL68" s="1870"/>
      <c r="BM68" s="1870"/>
      <c r="BN68" s="1870"/>
      <c r="BO68" s="1870"/>
      <c r="BP68" s="1870"/>
      <c r="BQ68" s="1870"/>
      <c r="BR68" s="1870"/>
      <c r="BS68" s="1870"/>
      <c r="BT68" s="1364"/>
      <c r="BU68" s="56" t="str">
        <f t="shared" si="10"/>
        <v>_</v>
      </c>
    </row>
    <row r="69" spans="1:73" s="56" customFormat="1" ht="18.75" hidden="1" customHeight="1" outlineLevel="1">
      <c r="A69" s="86"/>
      <c r="B69" s="91"/>
      <c r="C69" s="114"/>
      <c r="D69" s="114"/>
      <c r="E69" s="306" t="s">
        <v>203</v>
      </c>
      <c r="F69" s="1328"/>
      <c r="G69" s="92">
        <f>G63-SUM(G43:G43)</f>
        <v>0</v>
      </c>
      <c r="H69" s="92">
        <f>H63-SUM(H43:H43)</f>
        <v>0</v>
      </c>
      <c r="I69" s="92">
        <f>I63-SUM(I43:I43)</f>
        <v>0</v>
      </c>
      <c r="J69" s="92">
        <f>J63-SUM(J43:J43)</f>
        <v>0</v>
      </c>
      <c r="K69" s="300">
        <f t="shared" si="168"/>
        <v>0</v>
      </c>
      <c r="L69" s="1426"/>
      <c r="M69" s="1416"/>
      <c r="N69" s="92">
        <f>N63-SUM(N43:N43)</f>
        <v>0</v>
      </c>
      <c r="O69" s="92">
        <f>O63-SUM(O43:O43)</f>
        <v>0</v>
      </c>
      <c r="P69" s="92">
        <f>P63-SUM(P43:P43)</f>
        <v>0</v>
      </c>
      <c r="Q69" s="92">
        <f>Q63-SUM(Q43:Q43)</f>
        <v>0</v>
      </c>
      <c r="R69" s="300">
        <f t="shared" si="170"/>
        <v>0</v>
      </c>
      <c r="S69" s="1426"/>
      <c r="T69" s="1416"/>
      <c r="U69" s="92">
        <f>U63-SUM(U43:U43)</f>
        <v>0</v>
      </c>
      <c r="V69" s="92">
        <f>V63-SUM(V43:V43)</f>
        <v>0</v>
      </c>
      <c r="W69" s="92">
        <f>W63-SUM(W43:W43)</f>
        <v>0</v>
      </c>
      <c r="X69" s="92">
        <f>X63-SUM(X43:X43)</f>
        <v>0</v>
      </c>
      <c r="Y69" s="92">
        <f>Y63-SUM(Y43:Y43)</f>
        <v>0</v>
      </c>
      <c r="Z69" s="300">
        <f t="shared" si="173"/>
        <v>0</v>
      </c>
      <c r="AA69" s="1426"/>
      <c r="AB69" s="1416"/>
      <c r="AC69" s="1187"/>
      <c r="AD69" s="92"/>
      <c r="AE69" s="311"/>
      <c r="AF69" s="87"/>
      <c r="AG69" s="87"/>
      <c r="AH69" s="121"/>
      <c r="AI69" s="125" t="s">
        <v>286</v>
      </c>
      <c r="AJ69" s="120" t="str">
        <f>"13WKS "&amp;'Drive Summary'!AD$2</f>
        <v>13WKS MS2409A0</v>
      </c>
      <c r="AK69" s="87"/>
      <c r="AL69" s="87"/>
      <c r="AM69" s="87"/>
      <c r="AN69" s="482">
        <f>'13wks vs RIE'!C194</f>
        <v>1</v>
      </c>
      <c r="AO69" s="482">
        <f>'13wks vs RIE'!D194</f>
        <v>1</v>
      </c>
      <c r="AP69" s="482">
        <f>'13wks vs RIE'!E194</f>
        <v>1</v>
      </c>
      <c r="AQ69" s="482">
        <f>'13wks vs RIE'!F194</f>
        <v>1</v>
      </c>
      <c r="AR69" s="482">
        <f>'13wks vs RIE'!G194</f>
        <v>1</v>
      </c>
      <c r="AS69" s="482">
        <f>'13wks vs RIE'!H194</f>
        <v>1</v>
      </c>
      <c r="AT69" s="482">
        <f>'13wks vs RIE'!I194</f>
        <v>1</v>
      </c>
      <c r="AU69" s="482">
        <f>'13wks vs RIE'!J194</f>
        <v>1</v>
      </c>
      <c r="AV69" s="482">
        <f>'13wks vs RIE'!K194</f>
        <v>1</v>
      </c>
      <c r="AW69" s="482">
        <f>'13wks vs RIE'!L194</f>
        <v>1</v>
      </c>
      <c r="AX69" s="482">
        <f>'13wks vs RIE'!M194</f>
        <v>1</v>
      </c>
      <c r="AY69" s="482">
        <f>'13wks vs RIE'!N194</f>
        <v>1</v>
      </c>
      <c r="AZ69" s="482">
        <f>'13wks vs RIE'!O194</f>
        <v>1</v>
      </c>
      <c r="BB69" s="56" t="str">
        <f t="shared" si="9"/>
        <v>__</v>
      </c>
      <c r="BC69" s="1708"/>
      <c r="BD69" s="1708"/>
      <c r="BE69" s="1708"/>
      <c r="BF69" s="1708"/>
      <c r="BG69" s="1870"/>
      <c r="BH69" s="1870"/>
      <c r="BI69" s="1870"/>
      <c r="BJ69" s="1870"/>
      <c r="BK69" s="1870"/>
      <c r="BL69" s="1870"/>
      <c r="BM69" s="1870"/>
      <c r="BN69" s="1870"/>
      <c r="BO69" s="1870"/>
      <c r="BP69" s="1870"/>
      <c r="BQ69" s="1870"/>
      <c r="BR69" s="1870"/>
      <c r="BS69" s="1870"/>
      <c r="BT69" s="1364"/>
      <c r="BU69" s="56" t="str">
        <f t="shared" si="10"/>
        <v>_</v>
      </c>
    </row>
    <row r="70" spans="1:73" s="56" customFormat="1" ht="18.75" hidden="1" customHeight="1" outlineLevel="1">
      <c r="A70" s="86"/>
      <c r="B70" s="91"/>
      <c r="C70" s="114"/>
      <c r="D70" s="114"/>
      <c r="E70" s="306" t="s">
        <v>204</v>
      </c>
      <c r="F70" s="1328"/>
      <c r="G70" s="92">
        <f>G64-SUM(G45:G50)</f>
        <v>0</v>
      </c>
      <c r="H70" s="92">
        <f>H64-SUM(H45:H50)</f>
        <v>0</v>
      </c>
      <c r="I70" s="92">
        <f>I64-SUM(I45:I50)</f>
        <v>0</v>
      </c>
      <c r="J70" s="92">
        <f>J64-SUM(J45:J50)</f>
        <v>0</v>
      </c>
      <c r="K70" s="300">
        <f>SUM(G70:J70)</f>
        <v>0</v>
      </c>
      <c r="L70" s="1426"/>
      <c r="M70" s="1416"/>
      <c r="N70" s="92">
        <f>N64-SUM(N45:N50)</f>
        <v>0</v>
      </c>
      <c r="O70" s="92">
        <f>O64-SUM(O45:O50)</f>
        <v>0</v>
      </c>
      <c r="P70" s="92">
        <f>P64-SUM(P45:P50)</f>
        <v>0</v>
      </c>
      <c r="Q70" s="92">
        <f>Q64-SUM(Q45:Q50)</f>
        <v>0</v>
      </c>
      <c r="R70" s="300">
        <f t="shared" si="170"/>
        <v>0</v>
      </c>
      <c r="S70" s="1426"/>
      <c r="T70" s="1416"/>
      <c r="U70" s="92">
        <f>U64-SUM(U45:U50)</f>
        <v>0</v>
      </c>
      <c r="V70" s="92">
        <f>V64-SUM(V45:V50)</f>
        <v>0</v>
      </c>
      <c r="W70" s="92">
        <f>W64-SUM(W45:W50)</f>
        <v>0</v>
      </c>
      <c r="X70" s="92">
        <f>X64-SUM(X45:X50)</f>
        <v>0</v>
      </c>
      <c r="Y70" s="92">
        <f>Y64-SUM(Y45:Y50)</f>
        <v>0</v>
      </c>
      <c r="Z70" s="300">
        <f t="shared" si="173"/>
        <v>0</v>
      </c>
      <c r="AA70" s="1426"/>
      <c r="AB70" s="1416"/>
      <c r="AC70" s="1187"/>
      <c r="AD70" s="92"/>
      <c r="AE70" s="311"/>
      <c r="AF70" s="87"/>
      <c r="AG70" s="87"/>
      <c r="AH70" s="121"/>
      <c r="AI70" s="125" t="s">
        <v>286</v>
      </c>
      <c r="AJ70" s="120" t="str">
        <f>"13WKS "&amp;'Drive Summary'!AD$2</f>
        <v>13WKS MS2409A0</v>
      </c>
      <c r="AK70" s="87"/>
      <c r="AL70" s="87"/>
      <c r="AM70" s="87"/>
      <c r="AN70" s="482">
        <f>'13wks vs RIE'!C195</f>
        <v>1</v>
      </c>
      <c r="AO70" s="482">
        <f>'13wks vs RIE'!D195</f>
        <v>1</v>
      </c>
      <c r="AP70" s="482">
        <f>'13wks vs RIE'!E195</f>
        <v>1</v>
      </c>
      <c r="AQ70" s="482">
        <f>'13wks vs RIE'!F195</f>
        <v>1</v>
      </c>
      <c r="AR70" s="482">
        <f>'13wks vs RIE'!G195</f>
        <v>1</v>
      </c>
      <c r="AS70" s="482">
        <f>'13wks vs RIE'!H195</f>
        <v>1</v>
      </c>
      <c r="AT70" s="482">
        <f>'13wks vs RIE'!I195</f>
        <v>1</v>
      </c>
      <c r="AU70" s="482">
        <f>'13wks vs RIE'!J195</f>
        <v>1</v>
      </c>
      <c r="AV70" s="482">
        <f>'13wks vs RIE'!K195</f>
        <v>1</v>
      </c>
      <c r="AW70" s="482">
        <f>'13wks vs RIE'!L195</f>
        <v>1</v>
      </c>
      <c r="AX70" s="482">
        <f>'13wks vs RIE'!M195</f>
        <v>1</v>
      </c>
      <c r="AY70" s="482">
        <f>'13wks vs RIE'!N195</f>
        <v>1</v>
      </c>
      <c r="AZ70" s="482">
        <f>'13wks vs RIE'!O195</f>
        <v>1</v>
      </c>
      <c r="BB70" s="56" t="str">
        <f t="shared" si="9"/>
        <v>__</v>
      </c>
      <c r="BC70" s="1283"/>
      <c r="BD70" s="1283"/>
      <c r="BE70" s="1284"/>
      <c r="BF70" s="1284"/>
      <c r="BG70" s="1285"/>
      <c r="BH70" s="1285"/>
      <c r="BI70" s="1285"/>
      <c r="BJ70" s="1285"/>
      <c r="BK70" s="1285"/>
      <c r="BL70" s="1285"/>
      <c r="BM70" s="1285"/>
      <c r="BN70" s="1285"/>
      <c r="BO70" s="1285"/>
      <c r="BP70" s="1285"/>
      <c r="BQ70" s="1285"/>
      <c r="BR70" s="1285"/>
      <c r="BS70" s="1285"/>
      <c r="BT70" s="1364"/>
      <c r="BU70" s="56" t="str">
        <f t="shared" si="10"/>
        <v>_</v>
      </c>
    </row>
    <row r="71" spans="1:73" s="56" customFormat="1" ht="18.75" hidden="1" customHeight="1" outlineLevel="1">
      <c r="A71" s="86"/>
      <c r="B71" s="91"/>
      <c r="C71" s="114"/>
      <c r="D71" s="114"/>
      <c r="E71" s="306" t="s">
        <v>612</v>
      </c>
      <c r="F71" s="1328"/>
      <c r="G71" s="92">
        <f>G65-G78</f>
        <v>0</v>
      </c>
      <c r="H71" s="92">
        <f t="shared" ref="G71:J72" si="177">H65-H78</f>
        <v>0</v>
      </c>
      <c r="I71" s="92">
        <f t="shared" si="177"/>
        <v>0</v>
      </c>
      <c r="J71" s="92">
        <f t="shared" si="177"/>
        <v>0</v>
      </c>
      <c r="K71" s="300">
        <f t="shared" si="168"/>
        <v>0</v>
      </c>
      <c r="L71" s="1426"/>
      <c r="M71" s="1416"/>
      <c r="N71" s="92">
        <f t="shared" ref="N71:Q72" si="178">N65-N78</f>
        <v>0</v>
      </c>
      <c r="O71" s="92">
        <f t="shared" si="178"/>
        <v>0</v>
      </c>
      <c r="P71" s="92">
        <f t="shared" si="178"/>
        <v>0</v>
      </c>
      <c r="Q71" s="92">
        <f t="shared" si="178"/>
        <v>0</v>
      </c>
      <c r="R71" s="300">
        <f t="shared" si="170"/>
        <v>0</v>
      </c>
      <c r="S71" s="1426"/>
      <c r="T71" s="1416"/>
      <c r="U71" s="92">
        <f t="shared" ref="U71:Y72" si="179">U65-U78</f>
        <v>0</v>
      </c>
      <c r="V71" s="92">
        <f t="shared" si="179"/>
        <v>0</v>
      </c>
      <c r="W71" s="92">
        <f t="shared" si="179"/>
        <v>0</v>
      </c>
      <c r="X71" s="92">
        <f t="shared" si="179"/>
        <v>0</v>
      </c>
      <c r="Y71" s="92">
        <f t="shared" si="179"/>
        <v>0</v>
      </c>
      <c r="Z71" s="300">
        <f t="shared" si="173"/>
        <v>0</v>
      </c>
      <c r="AA71" s="1415"/>
      <c r="AB71" s="1416"/>
      <c r="AC71" s="1187"/>
      <c r="AD71" s="92"/>
      <c r="AE71" s="311"/>
      <c r="AF71" s="87"/>
      <c r="AG71" s="87"/>
      <c r="AH71" s="121"/>
      <c r="AI71" s="125" t="s">
        <v>286</v>
      </c>
      <c r="AJ71" s="120" t="str">
        <f>"13WKS "&amp;'Drive Summary'!AD$2</f>
        <v>13WKS MS2409A0</v>
      </c>
      <c r="AK71" s="87"/>
      <c r="AL71" s="87"/>
      <c r="AM71" s="87"/>
      <c r="AN71" s="482">
        <f>'13wks vs RIE'!C196</f>
        <v>2.0173410404624277</v>
      </c>
      <c r="AO71" s="482">
        <f>'13wks vs RIE'!D196</f>
        <v>2.0173410404624277</v>
      </c>
      <c r="AP71" s="482">
        <f>'13wks vs RIE'!E196</f>
        <v>2.0173410404624277</v>
      </c>
      <c r="AQ71" s="482">
        <f>'13wks vs RIE'!F196</f>
        <v>2.0173410404624277</v>
      </c>
      <c r="AR71" s="482">
        <f>'13wks vs RIE'!G196</f>
        <v>2.0173410404624277</v>
      </c>
      <c r="AS71" s="482">
        <f>'13wks vs RIE'!H196</f>
        <v>2.0173410404624277</v>
      </c>
      <c r="AT71" s="482">
        <f>'13wks vs RIE'!I196</f>
        <v>2.0173410404624277</v>
      </c>
      <c r="AU71" s="482">
        <f>'13wks vs RIE'!J196</f>
        <v>2.0173410404624277</v>
      </c>
      <c r="AV71" s="482">
        <f>'13wks vs RIE'!K196</f>
        <v>2.0173410404624277</v>
      </c>
      <c r="AW71" s="482">
        <f>'13wks vs RIE'!L196</f>
        <v>2.0173410404624277</v>
      </c>
      <c r="AX71" s="482">
        <f>'13wks vs RIE'!M196</f>
        <v>2.0173410404624277</v>
      </c>
      <c r="AY71" s="482">
        <f>'13wks vs RIE'!N196</f>
        <v>2.0173410404624277</v>
      </c>
      <c r="AZ71" s="482">
        <f>'13wks vs RIE'!O196</f>
        <v>2.0173410404624277</v>
      </c>
      <c r="BB71" s="56" t="str">
        <f t="shared" si="9"/>
        <v>__</v>
      </c>
      <c r="BC71" s="1283"/>
      <c r="BD71" s="1283"/>
      <c r="BE71" s="1284"/>
      <c r="BF71" s="1284"/>
      <c r="BG71" s="1285"/>
      <c r="BH71" s="1285"/>
      <c r="BI71" s="1285"/>
      <c r="BJ71" s="1285"/>
      <c r="BK71" s="1285"/>
      <c r="BL71" s="1285"/>
      <c r="BM71" s="1285"/>
      <c r="BN71" s="1285"/>
      <c r="BO71" s="1285"/>
      <c r="BP71" s="1285"/>
      <c r="BQ71" s="1285"/>
      <c r="BR71" s="1285"/>
      <c r="BS71" s="1285"/>
      <c r="BT71" s="1364"/>
      <c r="BU71" s="56" t="str">
        <f t="shared" si="10"/>
        <v>_</v>
      </c>
    </row>
    <row r="72" spans="1:73" s="56" customFormat="1" ht="18.75" hidden="1" customHeight="1" outlineLevel="1">
      <c r="A72" s="62"/>
      <c r="B72" s="93"/>
      <c r="C72" s="117"/>
      <c r="D72" s="117"/>
      <c r="E72" s="306" t="s">
        <v>258</v>
      </c>
      <c r="F72" s="1328"/>
      <c r="G72" s="94">
        <f t="shared" si="177"/>
        <v>0</v>
      </c>
      <c r="H72" s="94">
        <f t="shared" si="177"/>
        <v>0</v>
      </c>
      <c r="I72" s="94">
        <f t="shared" si="177"/>
        <v>0</v>
      </c>
      <c r="J72" s="94">
        <f t="shared" si="177"/>
        <v>0</v>
      </c>
      <c r="K72" s="302">
        <f>SUM(G72:J72)</f>
        <v>0</v>
      </c>
      <c r="L72" s="1429"/>
      <c r="M72" s="1424"/>
      <c r="N72" s="94">
        <f t="shared" si="178"/>
        <v>0</v>
      </c>
      <c r="O72" s="94">
        <f t="shared" si="178"/>
        <v>0</v>
      </c>
      <c r="P72" s="94">
        <f t="shared" si="178"/>
        <v>0</v>
      </c>
      <c r="Q72" s="94">
        <f t="shared" si="178"/>
        <v>0</v>
      </c>
      <c r="R72" s="302">
        <f t="shared" si="170"/>
        <v>0</v>
      </c>
      <c r="S72" s="1429"/>
      <c r="T72" s="1424"/>
      <c r="U72" s="94">
        <f t="shared" si="179"/>
        <v>0</v>
      </c>
      <c r="V72" s="94">
        <f t="shared" si="179"/>
        <v>0</v>
      </c>
      <c r="W72" s="94">
        <f t="shared" si="179"/>
        <v>0</v>
      </c>
      <c r="X72" s="94">
        <f t="shared" si="179"/>
        <v>0</v>
      </c>
      <c r="Y72" s="94">
        <f t="shared" si="179"/>
        <v>0</v>
      </c>
      <c r="Z72" s="302">
        <f t="shared" si="173"/>
        <v>0</v>
      </c>
      <c r="AA72" s="1423"/>
      <c r="AB72" s="1424"/>
      <c r="AC72" s="1188"/>
      <c r="AD72" s="94"/>
      <c r="AE72" s="314"/>
      <c r="AH72" s="668"/>
      <c r="AI72" s="669" t="s">
        <v>286</v>
      </c>
      <c r="AJ72" s="670" t="str">
        <f>"13WKS "&amp;'Drive Summary'!AD$2</f>
        <v>13WKS MS2409A0</v>
      </c>
      <c r="AN72" s="482">
        <f>'13wks vs RIE'!C197</f>
        <v>2.0173410404624277</v>
      </c>
      <c r="AO72" s="482">
        <f>'13wks vs RIE'!D197</f>
        <v>2.0173410404624277</v>
      </c>
      <c r="AP72" s="482">
        <f>'13wks vs RIE'!E197</f>
        <v>2.0173410404624277</v>
      </c>
      <c r="AQ72" s="482">
        <f>'13wks vs RIE'!F197</f>
        <v>2.0173410404624277</v>
      </c>
      <c r="AR72" s="482">
        <f>'13wks vs RIE'!G197</f>
        <v>2.0173410404624277</v>
      </c>
      <c r="AS72" s="482">
        <f>'13wks vs RIE'!H197</f>
        <v>2.0173410404624277</v>
      </c>
      <c r="AT72" s="482">
        <f>'13wks vs RIE'!I197</f>
        <v>2.0173410404624277</v>
      </c>
      <c r="AU72" s="482">
        <f>'13wks vs RIE'!J197</f>
        <v>2.0173410404624277</v>
      </c>
      <c r="AV72" s="482">
        <f>'13wks vs RIE'!K197</f>
        <v>2.0173410404624277</v>
      </c>
      <c r="AW72" s="482">
        <f>'13wks vs RIE'!L197</f>
        <v>2.0173410404624277</v>
      </c>
      <c r="AX72" s="482">
        <f>'13wks vs RIE'!M197</f>
        <v>2.0173410404624277</v>
      </c>
      <c r="AY72" s="482">
        <f>'13wks vs RIE'!N197</f>
        <v>2.0173410404624277</v>
      </c>
      <c r="AZ72" s="482">
        <f>'13wks vs RIE'!O197</f>
        <v>2.0173410404624277</v>
      </c>
      <c r="BB72" s="56" t="str">
        <f t="shared" si="9"/>
        <v>__</v>
      </c>
      <c r="BC72" s="1283"/>
      <c r="BD72" s="1409"/>
      <c r="BE72" s="1410"/>
      <c r="BF72" s="1410"/>
      <c r="BG72" s="1364"/>
      <c r="BH72" s="1364"/>
      <c r="BI72" s="1364"/>
      <c r="BJ72" s="1364"/>
      <c r="BK72" s="1364"/>
      <c r="BL72" s="1364"/>
      <c r="BM72" s="1364"/>
      <c r="BN72" s="1364"/>
      <c r="BO72" s="1364"/>
      <c r="BP72" s="1364"/>
      <c r="BQ72" s="1364"/>
      <c r="BR72" s="1364"/>
      <c r="BS72" s="1364"/>
      <c r="BT72" s="1364"/>
      <c r="BU72" s="56" t="str">
        <f t="shared" si="10"/>
        <v>_</v>
      </c>
    </row>
    <row r="73" spans="1:73" s="56" customFormat="1" ht="18.75" hidden="1" customHeight="1" outlineLevel="1">
      <c r="A73" s="62"/>
      <c r="B73" s="93"/>
      <c r="C73" s="117"/>
      <c r="D73" s="117"/>
      <c r="E73" s="306" t="s">
        <v>22</v>
      </c>
      <c r="F73" s="1328"/>
      <c r="G73" s="94">
        <f>SUM(G67:G72)</f>
        <v>0</v>
      </c>
      <c r="H73" s="94">
        <f>SUM(H67:H72)</f>
        <v>0</v>
      </c>
      <c r="I73" s="94">
        <f>SUM(I67:I72)</f>
        <v>0</v>
      </c>
      <c r="J73" s="94">
        <f>SUM(J67:J72)</f>
        <v>0</v>
      </c>
      <c r="K73" s="302">
        <f>SUM(G73:J73)</f>
        <v>0</v>
      </c>
      <c r="L73" s="1429"/>
      <c r="M73" s="1424"/>
      <c r="N73" s="94">
        <f>SUM(N67:N72)</f>
        <v>0</v>
      </c>
      <c r="O73" s="94">
        <f>SUM(O67:O72)</f>
        <v>0</v>
      </c>
      <c r="P73" s="94">
        <f>SUM(P67:P72)</f>
        <v>0</v>
      </c>
      <c r="Q73" s="94">
        <f>SUM(Q67:Q72)</f>
        <v>0</v>
      </c>
      <c r="R73" s="302">
        <f t="shared" si="170"/>
        <v>0</v>
      </c>
      <c r="S73" s="1429"/>
      <c r="T73" s="1424"/>
      <c r="U73" s="94">
        <f>SUM(U67:U72)</f>
        <v>0</v>
      </c>
      <c r="V73" s="94">
        <f>SUM(V67:V72)</f>
        <v>0</v>
      </c>
      <c r="W73" s="94">
        <f>SUM(W67:W72)</f>
        <v>0</v>
      </c>
      <c r="X73" s="94">
        <f>SUM(X67:X72)</f>
        <v>0</v>
      </c>
      <c r="Y73" s="94">
        <f>SUM(Y67:Y72)</f>
        <v>0</v>
      </c>
      <c r="Z73" s="302">
        <f t="shared" si="173"/>
        <v>0</v>
      </c>
      <c r="AA73" s="1423"/>
      <c r="AB73" s="1424"/>
      <c r="AC73" s="1188"/>
      <c r="AD73" s="94"/>
      <c r="AE73" s="314"/>
      <c r="AH73" s="121"/>
      <c r="AI73" s="125" t="s">
        <v>286</v>
      </c>
      <c r="AJ73" s="120" t="str">
        <f>"13WKS "&amp;'Drive Summary'!AD$2</f>
        <v>13WKS MS2409A0</v>
      </c>
      <c r="AM73" s="487" t="s">
        <v>557</v>
      </c>
      <c r="AN73" s="484">
        <f>SUMPRODUCT(AN67:AN72,G67:G72)</f>
        <v>0</v>
      </c>
      <c r="AO73" s="484">
        <f>SUMPRODUCT(AO67:AO72,H67:H72)</f>
        <v>0</v>
      </c>
      <c r="AP73" s="484">
        <f>SUMPRODUCT(AP67:AP72,I67:I72)</f>
        <v>0</v>
      </c>
      <c r="AQ73" s="484">
        <f>SUMPRODUCT(AQ67:AQ72,J67:J72)</f>
        <v>0</v>
      </c>
      <c r="AR73" s="484">
        <f>SUMPRODUCT(AR67:AR72,N67:N72)</f>
        <v>0</v>
      </c>
      <c r="AS73" s="484">
        <f>SUMPRODUCT(AS67:AS72,O67:O72)</f>
        <v>0</v>
      </c>
      <c r="AT73" s="484">
        <f>SUMPRODUCT(AT67:AT72,P67:P72)</f>
        <v>0</v>
      </c>
      <c r="AU73" s="484">
        <f>SUMPRODUCT(AU67:AU72,Q67:Q72)</f>
        <v>0</v>
      </c>
      <c r="AV73" s="484">
        <f>SUMPRODUCT(AV67:AV72,U67:U72)</f>
        <v>0</v>
      </c>
      <c r="AW73" s="484">
        <f>SUMPRODUCT(AW67:AW72,V67:V72)</f>
        <v>0</v>
      </c>
      <c r="AX73" s="484">
        <f>SUMPRODUCT(AX67:AX72,W67:W72)</f>
        <v>0</v>
      </c>
      <c r="AY73" s="484">
        <f>SUMPRODUCT(AY67:AY72,X67:X72)</f>
        <v>0</v>
      </c>
      <c r="AZ73" s="484">
        <f>SUMPRODUCT(AZ67:AZ72,Y67:Y72)</f>
        <v>0</v>
      </c>
      <c r="BB73" s="56" t="str">
        <f t="shared" ref="BB73" si="180">BC73&amp;"_"&amp;BD73&amp;"_"&amp;BE73</f>
        <v>__</v>
      </c>
      <c r="BC73" s="1283"/>
      <c r="BD73" s="1409"/>
      <c r="BE73" s="1410"/>
      <c r="BF73" s="1410"/>
      <c r="BG73" s="1364"/>
      <c r="BH73" s="1364"/>
      <c r="BI73" s="1364"/>
      <c r="BJ73" s="1364"/>
      <c r="BK73" s="1364"/>
      <c r="BL73" s="1364"/>
      <c r="BM73" s="1364"/>
      <c r="BN73" s="1364"/>
      <c r="BO73" s="1364"/>
      <c r="BP73" s="1364"/>
      <c r="BQ73" s="1364"/>
      <c r="BR73" s="1364"/>
      <c r="BS73" s="1364"/>
      <c r="BT73" s="1364"/>
    </row>
    <row r="74" spans="1:73" s="56" customFormat="1" ht="16.5" hidden="1" customHeight="1" collapsed="1">
      <c r="A74" s="84"/>
      <c r="B74" s="89" t="s">
        <v>313</v>
      </c>
      <c r="C74" s="115"/>
      <c r="D74" s="115"/>
      <c r="E74" s="307" t="s">
        <v>316</v>
      </c>
      <c r="F74" s="1329"/>
      <c r="G74" s="1181">
        <f t="shared" ref="G74:AE74" si="181">G38</f>
        <v>0</v>
      </c>
      <c r="H74" s="1181">
        <f t="shared" si="181"/>
        <v>0</v>
      </c>
      <c r="I74" s="1181">
        <f t="shared" si="181"/>
        <v>0</v>
      </c>
      <c r="J74" s="1181">
        <f t="shared" si="181"/>
        <v>0</v>
      </c>
      <c r="K74" s="1180">
        <f t="shared" si="181"/>
        <v>0</v>
      </c>
      <c r="L74" s="1418">
        <f t="shared" si="181"/>
        <v>0</v>
      </c>
      <c r="M74" s="1419">
        <f t="shared" si="181"/>
        <v>0</v>
      </c>
      <c r="N74" s="1181">
        <f t="shared" si="181"/>
        <v>0</v>
      </c>
      <c r="O74" s="1181">
        <f t="shared" si="181"/>
        <v>0</v>
      </c>
      <c r="P74" s="1181">
        <f t="shared" si="181"/>
        <v>0</v>
      </c>
      <c r="Q74" s="1181">
        <f t="shared" si="181"/>
        <v>0</v>
      </c>
      <c r="R74" s="1180">
        <f t="shared" si="181"/>
        <v>0</v>
      </c>
      <c r="S74" s="1418">
        <f t="shared" si="181"/>
        <v>0</v>
      </c>
      <c r="T74" s="1419">
        <f t="shared" si="181"/>
        <v>0</v>
      </c>
      <c r="U74" s="1181">
        <f t="shared" si="181"/>
        <v>0</v>
      </c>
      <c r="V74" s="1181">
        <f t="shared" si="181"/>
        <v>0</v>
      </c>
      <c r="W74" s="1181">
        <f t="shared" si="181"/>
        <v>0</v>
      </c>
      <c r="X74" s="1181">
        <f t="shared" si="181"/>
        <v>0</v>
      </c>
      <c r="Y74" s="1181">
        <f t="shared" si="181"/>
        <v>0</v>
      </c>
      <c r="Z74" s="1180">
        <f t="shared" si="181"/>
        <v>0</v>
      </c>
      <c r="AA74" s="1418">
        <f t="shared" si="181"/>
        <v>0</v>
      </c>
      <c r="AB74" s="1419">
        <f t="shared" si="181"/>
        <v>0</v>
      </c>
      <c r="AC74" s="1182">
        <f t="shared" si="181"/>
        <v>0</v>
      </c>
      <c r="AD74" s="1441">
        <f t="shared" si="181"/>
        <v>0</v>
      </c>
      <c r="AE74" s="312">
        <f t="shared" si="181"/>
        <v>0</v>
      </c>
      <c r="AF74" s="85"/>
      <c r="AG74" s="85"/>
      <c r="AH74" s="121"/>
      <c r="AI74" s="125" t="s">
        <v>286</v>
      </c>
      <c r="AJ74" s="120" t="str">
        <f>"13WKS "&amp;'Drive Summary'!AD$2</f>
        <v>13WKS MS2409A0</v>
      </c>
      <c r="AK74" s="85"/>
      <c r="AL74" s="85"/>
      <c r="AM74" s="85"/>
      <c r="AN74" s="626"/>
      <c r="AO74" s="626"/>
      <c r="AP74" s="626"/>
      <c r="AQ74" s="626"/>
      <c r="AR74" s="626"/>
      <c r="AS74" s="626"/>
      <c r="AT74" s="626"/>
      <c r="AU74" s="626"/>
      <c r="AV74" s="626"/>
      <c r="AW74" s="626"/>
      <c r="AX74" s="626"/>
      <c r="AY74" s="626"/>
      <c r="AZ74" s="85"/>
      <c r="BC74" s="1283"/>
      <c r="BD74" s="1409"/>
      <c r="BE74" s="1409"/>
      <c r="BF74" s="1409"/>
      <c r="BG74" s="1365"/>
      <c r="BH74" s="1365"/>
      <c r="BI74" s="1365"/>
      <c r="BJ74" s="1365"/>
      <c r="BK74" s="1365"/>
      <c r="BL74" s="1365"/>
      <c r="BM74" s="1365"/>
      <c r="BN74" s="1365"/>
      <c r="BO74" s="1365"/>
      <c r="BP74" s="1365"/>
      <c r="BQ74" s="1365"/>
      <c r="BR74" s="1365"/>
      <c r="BS74" s="1365"/>
      <c r="BT74" s="1365"/>
    </row>
    <row r="75" spans="1:73" s="87" customFormat="1" ht="18.75" hidden="1" customHeight="1">
      <c r="A75" s="84"/>
      <c r="B75" s="89" t="s">
        <v>21</v>
      </c>
      <c r="C75" s="115"/>
      <c r="D75" s="115"/>
      <c r="E75" s="307" t="s">
        <v>259</v>
      </c>
      <c r="F75" s="1329"/>
      <c r="G75" s="1181">
        <f t="shared" ref="G75:AE75" si="182">SUM(G39:G42)</f>
        <v>0</v>
      </c>
      <c r="H75" s="1181">
        <f t="shared" si="182"/>
        <v>0</v>
      </c>
      <c r="I75" s="1181">
        <f t="shared" si="182"/>
        <v>0</v>
      </c>
      <c r="J75" s="1181">
        <f t="shared" si="182"/>
        <v>0</v>
      </c>
      <c r="K75" s="1180">
        <f t="shared" si="182"/>
        <v>0</v>
      </c>
      <c r="L75" s="1418">
        <f t="shared" si="182"/>
        <v>0</v>
      </c>
      <c r="M75" s="1419">
        <f t="shared" si="182"/>
        <v>0</v>
      </c>
      <c r="N75" s="1181">
        <f t="shared" si="182"/>
        <v>0</v>
      </c>
      <c r="O75" s="1181">
        <f t="shared" si="182"/>
        <v>0</v>
      </c>
      <c r="P75" s="1181">
        <f t="shared" si="182"/>
        <v>0</v>
      </c>
      <c r="Q75" s="1181">
        <f t="shared" si="182"/>
        <v>0</v>
      </c>
      <c r="R75" s="1180">
        <f t="shared" si="182"/>
        <v>0</v>
      </c>
      <c r="S75" s="1418">
        <f t="shared" si="182"/>
        <v>0</v>
      </c>
      <c r="T75" s="1419">
        <f t="shared" si="182"/>
        <v>0</v>
      </c>
      <c r="U75" s="1181">
        <f t="shared" si="182"/>
        <v>0</v>
      </c>
      <c r="V75" s="1181">
        <f t="shared" si="182"/>
        <v>0</v>
      </c>
      <c r="W75" s="1181">
        <f t="shared" si="182"/>
        <v>0</v>
      </c>
      <c r="X75" s="1181">
        <f t="shared" si="182"/>
        <v>0</v>
      </c>
      <c r="Y75" s="1181">
        <f t="shared" si="182"/>
        <v>0</v>
      </c>
      <c r="Z75" s="1180">
        <f t="shared" si="182"/>
        <v>0</v>
      </c>
      <c r="AA75" s="1418">
        <f t="shared" si="182"/>
        <v>0</v>
      </c>
      <c r="AB75" s="1419">
        <f t="shared" si="182"/>
        <v>0</v>
      </c>
      <c r="AC75" s="1182">
        <f t="shared" si="182"/>
        <v>0</v>
      </c>
      <c r="AD75" s="1440">
        <f t="shared" si="182"/>
        <v>0</v>
      </c>
      <c r="AE75" s="312">
        <f t="shared" si="182"/>
        <v>0</v>
      </c>
      <c r="AF75" s="85"/>
      <c r="AG75" s="85"/>
      <c r="AH75" s="121"/>
      <c r="AI75" s="125" t="s">
        <v>286</v>
      </c>
      <c r="AJ75" s="120" t="str">
        <f>"13WKS "&amp;'Drive Summary'!AD$2</f>
        <v>13WKS MS2409A0</v>
      </c>
      <c r="AK75" s="85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C75" s="1283"/>
      <c r="BD75" s="1409"/>
      <c r="BE75" s="1410"/>
      <c r="BF75" s="1410"/>
      <c r="BG75" s="1364"/>
      <c r="BH75" s="1364"/>
      <c r="BI75" s="1364"/>
      <c r="BJ75" s="1364"/>
      <c r="BK75" s="1364"/>
      <c r="BL75" s="1364"/>
      <c r="BM75" s="1364"/>
      <c r="BN75" s="1364"/>
      <c r="BO75" s="1364"/>
      <c r="BP75" s="1364"/>
      <c r="BQ75" s="1364"/>
      <c r="BR75" s="1364"/>
      <c r="BS75" s="1364"/>
      <c r="BT75" s="1364"/>
    </row>
    <row r="76" spans="1:73" s="87" customFormat="1" ht="18.75" hidden="1" customHeight="1">
      <c r="A76" s="84"/>
      <c r="B76" s="89"/>
      <c r="C76" s="115"/>
      <c r="D76" s="115"/>
      <c r="E76" s="307" t="s">
        <v>203</v>
      </c>
      <c r="F76" s="1329"/>
      <c r="G76" s="1181">
        <f>G43+G44</f>
        <v>0</v>
      </c>
      <c r="H76" s="1181">
        <f t="shared" ref="H76:AE76" si="183">H43</f>
        <v>0</v>
      </c>
      <c r="I76" s="1181">
        <f t="shared" si="183"/>
        <v>0</v>
      </c>
      <c r="J76" s="1181">
        <f t="shared" si="183"/>
        <v>0</v>
      </c>
      <c r="K76" s="1180">
        <f t="shared" si="183"/>
        <v>0</v>
      </c>
      <c r="L76" s="1418">
        <f t="shared" si="183"/>
        <v>0</v>
      </c>
      <c r="M76" s="1419">
        <f t="shared" si="183"/>
        <v>0</v>
      </c>
      <c r="N76" s="1181">
        <f t="shared" si="183"/>
        <v>0</v>
      </c>
      <c r="O76" s="1181">
        <f t="shared" si="183"/>
        <v>0</v>
      </c>
      <c r="P76" s="1181">
        <f t="shared" si="183"/>
        <v>0</v>
      </c>
      <c r="Q76" s="1181">
        <f t="shared" si="183"/>
        <v>0</v>
      </c>
      <c r="R76" s="1180">
        <f t="shared" si="183"/>
        <v>0</v>
      </c>
      <c r="S76" s="1418">
        <f t="shared" si="183"/>
        <v>0</v>
      </c>
      <c r="T76" s="1419">
        <f t="shared" si="183"/>
        <v>0</v>
      </c>
      <c r="U76" s="1181">
        <f t="shared" si="183"/>
        <v>0</v>
      </c>
      <c r="V76" s="1181">
        <f t="shared" si="183"/>
        <v>0</v>
      </c>
      <c r="W76" s="1181">
        <f t="shared" si="183"/>
        <v>0</v>
      </c>
      <c r="X76" s="1181">
        <f t="shared" si="183"/>
        <v>0</v>
      </c>
      <c r="Y76" s="1181">
        <f t="shared" si="183"/>
        <v>0</v>
      </c>
      <c r="Z76" s="1180">
        <f t="shared" si="183"/>
        <v>0</v>
      </c>
      <c r="AA76" s="1418">
        <f t="shared" si="183"/>
        <v>0</v>
      </c>
      <c r="AB76" s="1419">
        <f t="shared" si="183"/>
        <v>0</v>
      </c>
      <c r="AC76" s="1182">
        <f t="shared" si="183"/>
        <v>0</v>
      </c>
      <c r="AD76" s="1440">
        <f t="shared" si="183"/>
        <v>0</v>
      </c>
      <c r="AE76" s="312">
        <f t="shared" si="183"/>
        <v>0</v>
      </c>
      <c r="AF76" s="85"/>
      <c r="AG76" s="85"/>
      <c r="AH76" s="121"/>
      <c r="AI76" s="125" t="s">
        <v>286</v>
      </c>
      <c r="AJ76" s="120" t="str">
        <f>"13WKS "&amp;'Drive Summary'!AD$2</f>
        <v>13WKS MS2409A0</v>
      </c>
      <c r="AK76" s="85"/>
      <c r="AL76" s="85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85"/>
      <c r="AZ76" s="85"/>
      <c r="BC76" s="1283"/>
      <c r="BD76" s="1409"/>
      <c r="BE76" s="1410"/>
      <c r="BF76" s="1410"/>
      <c r="BG76" s="1364"/>
      <c r="BH76" s="1364"/>
      <c r="BI76" s="1364"/>
      <c r="BJ76" s="1364"/>
      <c r="BK76" s="1364"/>
      <c r="BL76" s="1364"/>
      <c r="BM76" s="1364"/>
      <c r="BN76" s="1364"/>
      <c r="BO76" s="1364"/>
      <c r="BP76" s="1364"/>
      <c r="BQ76" s="1364"/>
      <c r="BR76" s="1364"/>
      <c r="BS76" s="1364"/>
      <c r="BT76" s="1364"/>
    </row>
    <row r="77" spans="1:73" s="87" customFormat="1" ht="18.75" hidden="1" customHeight="1">
      <c r="A77" s="84"/>
      <c r="B77" s="89"/>
      <c r="C77" s="115"/>
      <c r="D77" s="115"/>
      <c r="E77" s="307" t="s">
        <v>204</v>
      </c>
      <c r="F77" s="1329"/>
      <c r="G77" s="1181">
        <f t="shared" ref="G77:AE77" si="184">SUM(G45:G50)</f>
        <v>0</v>
      </c>
      <c r="H77" s="1181">
        <f t="shared" si="184"/>
        <v>0</v>
      </c>
      <c r="I77" s="1181">
        <f t="shared" si="184"/>
        <v>0</v>
      </c>
      <c r="J77" s="1181">
        <f t="shared" si="184"/>
        <v>0</v>
      </c>
      <c r="K77" s="1180">
        <f t="shared" si="184"/>
        <v>0</v>
      </c>
      <c r="L77" s="1418">
        <f t="shared" si="184"/>
        <v>0</v>
      </c>
      <c r="M77" s="1419">
        <f t="shared" si="184"/>
        <v>0</v>
      </c>
      <c r="N77" s="1181">
        <f t="shared" si="184"/>
        <v>0</v>
      </c>
      <c r="O77" s="1181">
        <f t="shared" si="184"/>
        <v>0</v>
      </c>
      <c r="P77" s="1181">
        <f t="shared" si="184"/>
        <v>0</v>
      </c>
      <c r="Q77" s="1181">
        <f t="shared" si="184"/>
        <v>0</v>
      </c>
      <c r="R77" s="1180">
        <f t="shared" si="184"/>
        <v>0</v>
      </c>
      <c r="S77" s="1418">
        <f t="shared" si="184"/>
        <v>0</v>
      </c>
      <c r="T77" s="1419">
        <f t="shared" si="184"/>
        <v>0</v>
      </c>
      <c r="U77" s="1181">
        <f t="shared" si="184"/>
        <v>0</v>
      </c>
      <c r="V77" s="1181">
        <f t="shared" si="184"/>
        <v>0</v>
      </c>
      <c r="W77" s="1181">
        <f t="shared" si="184"/>
        <v>0</v>
      </c>
      <c r="X77" s="1181">
        <f t="shared" si="184"/>
        <v>0</v>
      </c>
      <c r="Y77" s="1181">
        <f t="shared" si="184"/>
        <v>0</v>
      </c>
      <c r="Z77" s="1180">
        <f t="shared" si="184"/>
        <v>0</v>
      </c>
      <c r="AA77" s="1418">
        <f t="shared" si="184"/>
        <v>0</v>
      </c>
      <c r="AB77" s="1419">
        <f t="shared" si="184"/>
        <v>0</v>
      </c>
      <c r="AC77" s="1182">
        <f t="shared" si="184"/>
        <v>0</v>
      </c>
      <c r="AD77" s="1440">
        <f t="shared" si="184"/>
        <v>0</v>
      </c>
      <c r="AE77" s="312">
        <f t="shared" si="184"/>
        <v>0</v>
      </c>
      <c r="AF77" s="85"/>
      <c r="AG77" s="85"/>
      <c r="AH77" s="121"/>
      <c r="AI77" s="125" t="s">
        <v>286</v>
      </c>
      <c r="AJ77" s="120" t="str">
        <f>"13WKS "&amp;'Drive Summary'!AD$2</f>
        <v>13WKS MS2409A0</v>
      </c>
      <c r="AK77" s="85"/>
      <c r="AL77" s="85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85"/>
      <c r="AZ77" s="85"/>
      <c r="BC77" s="1283"/>
      <c r="BD77" s="1409"/>
      <c r="BE77" s="1409"/>
      <c r="BF77" s="1409"/>
      <c r="BG77" s="1365"/>
      <c r="BH77" s="1365"/>
      <c r="BI77" s="1365"/>
      <c r="BJ77" s="1365"/>
      <c r="BK77" s="1365"/>
      <c r="BL77" s="1365"/>
      <c r="BM77" s="1365"/>
      <c r="BN77" s="1365"/>
      <c r="BO77" s="1365"/>
      <c r="BP77" s="1365"/>
      <c r="BQ77" s="1365"/>
      <c r="BR77" s="1365"/>
      <c r="BS77" s="1365"/>
      <c r="BT77" s="1365"/>
    </row>
    <row r="78" spans="1:73" s="87" customFormat="1" ht="18.75" hidden="1" customHeight="1">
      <c r="A78" s="84"/>
      <c r="B78" s="89"/>
      <c r="C78" s="115"/>
      <c r="D78" s="115"/>
      <c r="E78" s="307" t="s">
        <v>612</v>
      </c>
      <c r="F78" s="1329"/>
      <c r="G78" s="1181">
        <f t="shared" ref="G78:AE78" si="185">SUM(G51:G55)</f>
        <v>0</v>
      </c>
      <c r="H78" s="1181">
        <f t="shared" si="185"/>
        <v>0</v>
      </c>
      <c r="I78" s="1181">
        <f t="shared" si="185"/>
        <v>0</v>
      </c>
      <c r="J78" s="1181">
        <f t="shared" si="185"/>
        <v>0</v>
      </c>
      <c r="K78" s="1180">
        <f t="shared" si="185"/>
        <v>0</v>
      </c>
      <c r="L78" s="1418">
        <f t="shared" si="185"/>
        <v>0</v>
      </c>
      <c r="M78" s="1419">
        <f t="shared" si="185"/>
        <v>0</v>
      </c>
      <c r="N78" s="1181">
        <f t="shared" si="185"/>
        <v>0</v>
      </c>
      <c r="O78" s="1181">
        <f t="shared" si="185"/>
        <v>0</v>
      </c>
      <c r="P78" s="1181">
        <f t="shared" si="185"/>
        <v>0</v>
      </c>
      <c r="Q78" s="1181">
        <f t="shared" si="185"/>
        <v>0</v>
      </c>
      <c r="R78" s="1180">
        <f t="shared" si="185"/>
        <v>0</v>
      </c>
      <c r="S78" s="1418">
        <f t="shared" si="185"/>
        <v>0</v>
      </c>
      <c r="T78" s="1419">
        <f t="shared" si="185"/>
        <v>0</v>
      </c>
      <c r="U78" s="1181">
        <f t="shared" si="185"/>
        <v>0</v>
      </c>
      <c r="V78" s="1181">
        <f t="shared" si="185"/>
        <v>0</v>
      </c>
      <c r="W78" s="1181">
        <f t="shared" si="185"/>
        <v>0</v>
      </c>
      <c r="X78" s="1181">
        <f t="shared" si="185"/>
        <v>0</v>
      </c>
      <c r="Y78" s="1181">
        <f t="shared" si="185"/>
        <v>0</v>
      </c>
      <c r="Z78" s="1180">
        <f t="shared" si="185"/>
        <v>0</v>
      </c>
      <c r="AA78" s="1418">
        <f t="shared" si="185"/>
        <v>0</v>
      </c>
      <c r="AB78" s="1419">
        <f t="shared" si="185"/>
        <v>0</v>
      </c>
      <c r="AC78" s="1182">
        <f t="shared" si="185"/>
        <v>0</v>
      </c>
      <c r="AD78" s="1440">
        <f t="shared" si="185"/>
        <v>0</v>
      </c>
      <c r="AE78" s="312">
        <f t="shared" si="185"/>
        <v>0</v>
      </c>
      <c r="AF78" s="85"/>
      <c r="AG78" s="85"/>
      <c r="AH78" s="121"/>
      <c r="AI78" s="125" t="s">
        <v>286</v>
      </c>
      <c r="AJ78" s="120" t="str">
        <f>"13WKS "&amp;'Drive Summary'!AD$2</f>
        <v>13WKS MS2409A0</v>
      </c>
      <c r="AK78" s="85"/>
      <c r="AL78" s="85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85"/>
      <c r="AZ78" s="85"/>
      <c r="BC78" s="1283"/>
      <c r="BD78" s="1409"/>
      <c r="BE78" s="1410"/>
      <c r="BF78" s="1410"/>
      <c r="BG78" s="1364"/>
      <c r="BH78" s="1364"/>
      <c r="BI78" s="1364"/>
      <c r="BJ78" s="1364"/>
      <c r="BK78" s="1364"/>
      <c r="BL78" s="1364"/>
      <c r="BM78" s="1364"/>
      <c r="BN78" s="1364"/>
      <c r="BO78" s="1364"/>
      <c r="BP78" s="1364"/>
      <c r="BQ78" s="1364"/>
      <c r="BR78" s="1364"/>
      <c r="BS78" s="1364"/>
      <c r="BT78" s="1364"/>
    </row>
    <row r="79" spans="1:73" s="87" customFormat="1" ht="18.75" hidden="1" customHeight="1">
      <c r="A79" s="84"/>
      <c r="B79" s="89"/>
      <c r="C79" s="115" t="s">
        <v>30</v>
      </c>
      <c r="D79" s="115"/>
      <c r="E79" s="307" t="s">
        <v>258</v>
      </c>
      <c r="F79" s="1329"/>
      <c r="G79" s="1181">
        <f>SUM(G56:G59)</f>
        <v>0</v>
      </c>
      <c r="H79" s="1181">
        <f t="shared" ref="H79:AE79" si="186">SUM(H56:H59)</f>
        <v>0</v>
      </c>
      <c r="I79" s="1181">
        <f t="shared" si="186"/>
        <v>0</v>
      </c>
      <c r="J79" s="1181">
        <f t="shared" si="186"/>
        <v>0</v>
      </c>
      <c r="K79" s="1180">
        <f t="shared" si="186"/>
        <v>0</v>
      </c>
      <c r="L79" s="1418">
        <f t="shared" si="186"/>
        <v>0</v>
      </c>
      <c r="M79" s="1419">
        <f t="shared" si="186"/>
        <v>0</v>
      </c>
      <c r="N79" s="1181">
        <f t="shared" si="186"/>
        <v>0</v>
      </c>
      <c r="O79" s="1181">
        <f t="shared" si="186"/>
        <v>0</v>
      </c>
      <c r="P79" s="1181">
        <f t="shared" si="186"/>
        <v>0</v>
      </c>
      <c r="Q79" s="1181">
        <f t="shared" si="186"/>
        <v>0</v>
      </c>
      <c r="R79" s="1180">
        <f t="shared" si="186"/>
        <v>0</v>
      </c>
      <c r="S79" s="1418">
        <f t="shared" si="186"/>
        <v>0</v>
      </c>
      <c r="T79" s="1419">
        <f t="shared" si="186"/>
        <v>0</v>
      </c>
      <c r="U79" s="1181">
        <f t="shared" si="186"/>
        <v>0</v>
      </c>
      <c r="V79" s="1181">
        <f t="shared" si="186"/>
        <v>0</v>
      </c>
      <c r="W79" s="1181">
        <f t="shared" si="186"/>
        <v>0</v>
      </c>
      <c r="X79" s="1181">
        <f t="shared" si="186"/>
        <v>0</v>
      </c>
      <c r="Y79" s="1181">
        <f t="shared" si="186"/>
        <v>0</v>
      </c>
      <c r="Z79" s="1180">
        <f t="shared" si="186"/>
        <v>0</v>
      </c>
      <c r="AA79" s="1418">
        <f t="shared" si="186"/>
        <v>0</v>
      </c>
      <c r="AB79" s="1419">
        <f t="shared" si="186"/>
        <v>0</v>
      </c>
      <c r="AC79" s="1182">
        <f t="shared" si="186"/>
        <v>0</v>
      </c>
      <c r="AD79" s="294">
        <f t="shared" si="186"/>
        <v>0</v>
      </c>
      <c r="AE79" s="312">
        <f t="shared" si="186"/>
        <v>0</v>
      </c>
      <c r="AF79" s="85"/>
      <c r="AG79" s="85"/>
      <c r="AH79" s="121"/>
      <c r="AI79" s="125" t="s">
        <v>286</v>
      </c>
      <c r="AJ79" s="120" t="str">
        <f>"13WKS "&amp;'Drive Summary'!AD$2</f>
        <v>13WKS MS2409A0</v>
      </c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85"/>
      <c r="AZ79" s="85"/>
      <c r="BC79" s="1283"/>
      <c r="BD79" s="1409"/>
      <c r="BE79" s="1410"/>
      <c r="BF79" s="1410"/>
      <c r="BG79" s="1364"/>
      <c r="BH79" s="1364"/>
      <c r="BI79" s="1364"/>
      <c r="BJ79" s="1364"/>
      <c r="BK79" s="1364"/>
      <c r="BL79" s="1364"/>
      <c r="BM79" s="1364"/>
      <c r="BN79" s="1364"/>
      <c r="BO79" s="1364"/>
      <c r="BP79" s="1364"/>
      <c r="BQ79" s="1364"/>
      <c r="BR79" s="1364"/>
      <c r="BS79" s="1364"/>
      <c r="BT79" s="1364"/>
    </row>
    <row r="80" spans="1:73" s="87" customFormat="1" ht="18.75" hidden="1" customHeight="1" thickBot="1">
      <c r="A80" s="86"/>
      <c r="B80" s="88"/>
      <c r="C80" s="116"/>
      <c r="D80" s="116"/>
      <c r="E80" s="321" t="s">
        <v>20</v>
      </c>
      <c r="F80" s="1330"/>
      <c r="G80" s="1337">
        <f>SUM(G74:G79)</f>
        <v>0</v>
      </c>
      <c r="H80" s="1260">
        <f t="shared" ref="H80:AE80" si="187">SUM(H74:H79)</f>
        <v>0</v>
      </c>
      <c r="I80" s="1260">
        <f t="shared" si="187"/>
        <v>0</v>
      </c>
      <c r="J80" s="1260">
        <f t="shared" si="187"/>
        <v>0</v>
      </c>
      <c r="K80" s="1191">
        <f t="shared" si="187"/>
        <v>0</v>
      </c>
      <c r="L80" s="1420">
        <f t="shared" si="187"/>
        <v>0</v>
      </c>
      <c r="M80" s="1421">
        <f t="shared" si="187"/>
        <v>0</v>
      </c>
      <c r="N80" s="1260">
        <f>SUM(N74:N79)</f>
        <v>0</v>
      </c>
      <c r="O80" s="1260">
        <f>SUM(O74:O79)</f>
        <v>0</v>
      </c>
      <c r="P80" s="1260">
        <f t="shared" si="187"/>
        <v>0</v>
      </c>
      <c r="Q80" s="1260">
        <f>SUM(Q74:Q79)</f>
        <v>0</v>
      </c>
      <c r="R80" s="1191">
        <f t="shared" si="187"/>
        <v>0</v>
      </c>
      <c r="S80" s="1420">
        <f t="shared" si="187"/>
        <v>0</v>
      </c>
      <c r="T80" s="1421">
        <f t="shared" si="187"/>
        <v>0</v>
      </c>
      <c r="U80" s="1260">
        <f t="shared" si="187"/>
        <v>0</v>
      </c>
      <c r="V80" s="1260">
        <f t="shared" si="187"/>
        <v>0</v>
      </c>
      <c r="W80" s="1260">
        <f t="shared" si="187"/>
        <v>0</v>
      </c>
      <c r="X80" s="1260">
        <f t="shared" si="187"/>
        <v>0</v>
      </c>
      <c r="Y80" s="1260">
        <f>SUM(Y74:Y79)</f>
        <v>0</v>
      </c>
      <c r="Z80" s="1191">
        <f>SUM(Z74:Z79)</f>
        <v>0</v>
      </c>
      <c r="AA80" s="1420">
        <f t="shared" si="187"/>
        <v>0</v>
      </c>
      <c r="AB80" s="1421">
        <f t="shared" si="187"/>
        <v>0</v>
      </c>
      <c r="AC80" s="1192">
        <f t="shared" si="187"/>
        <v>0</v>
      </c>
      <c r="AD80" s="1438">
        <f t="shared" si="187"/>
        <v>0</v>
      </c>
      <c r="AE80" s="1484">
        <f t="shared" si="187"/>
        <v>0</v>
      </c>
      <c r="AH80" s="121"/>
      <c r="AI80" s="125" t="s">
        <v>286</v>
      </c>
      <c r="AJ80" s="120" t="str">
        <f>"13WKS "&amp;'Drive Summary'!AD$2</f>
        <v>13WKS MS2409A0</v>
      </c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85"/>
      <c r="BC80" s="1283"/>
      <c r="BD80" s="1409"/>
      <c r="BE80" s="1410"/>
      <c r="BF80" s="1410"/>
      <c r="BG80" s="1364"/>
      <c r="BH80" s="1364"/>
      <c r="BI80" s="1364"/>
      <c r="BJ80" s="1364"/>
      <c r="BK80" s="1364"/>
      <c r="BL80" s="1364"/>
      <c r="BM80" s="1364"/>
      <c r="BN80" s="1364"/>
      <c r="BO80" s="1364"/>
      <c r="BP80" s="1364"/>
      <c r="BQ80" s="1364"/>
      <c r="BR80" s="1364"/>
      <c r="BS80" s="1364"/>
      <c r="BT80" s="1364"/>
    </row>
    <row r="81" spans="1:82" s="87" customFormat="1" ht="18.75" hidden="1" customHeight="1">
      <c r="A81" s="86"/>
      <c r="B81" s="402" t="str">
        <f>'Drive Summary'!B45</f>
        <v>V11</v>
      </c>
      <c r="C81" s="403">
        <f>'Drive Summary'!C45</f>
        <v>1000</v>
      </c>
      <c r="D81" s="403" t="str">
        <f>'Drive Summary'!D45</f>
        <v>256MB</v>
      </c>
      <c r="E81" s="307" t="str">
        <f>'Drive Summary'!E45</f>
        <v>ST1000VX008</v>
      </c>
      <c r="F81" s="1333" t="str">
        <f>'Drive Summary'!F45</f>
        <v>2AY10C</v>
      </c>
      <c r="G81" s="1181">
        <v>0</v>
      </c>
      <c r="H81" s="1181">
        <v>0</v>
      </c>
      <c r="I81" s="1181">
        <v>0</v>
      </c>
      <c r="J81" s="1181">
        <v>0</v>
      </c>
      <c r="K81" s="1180">
        <f t="shared" ref="K81:K100" si="188">SUM(G81:J81)</f>
        <v>0</v>
      </c>
      <c r="L81" s="1411">
        <f>SUMIF('site MS'!C:C,$F81,'site MS'!F:F)</f>
        <v>0</v>
      </c>
      <c r="M81" s="1425">
        <f t="shared" ref="M81:M100" si="189">K81-L81</f>
        <v>0</v>
      </c>
      <c r="N81" s="294">
        <v>0</v>
      </c>
      <c r="O81" s="294">
        <v>0</v>
      </c>
      <c r="P81" s="294">
        <v>0</v>
      </c>
      <c r="Q81" s="294">
        <v>0</v>
      </c>
      <c r="R81" s="1180">
        <f>SUM(N81:Q81)</f>
        <v>0</v>
      </c>
      <c r="S81" s="1411">
        <f>SUMIF('site MS'!$C:$C,$F81,'site MS'!G:G)</f>
        <v>0</v>
      </c>
      <c r="T81" s="1425">
        <f t="shared" ref="T81:T100" si="190">R81-S81</f>
        <v>0</v>
      </c>
      <c r="U81" s="1181">
        <v>0</v>
      </c>
      <c r="V81" s="1181">
        <v>0</v>
      </c>
      <c r="W81" s="1181">
        <v>0</v>
      </c>
      <c r="X81" s="1181">
        <v>0</v>
      </c>
      <c r="Y81" s="1181">
        <v>0</v>
      </c>
      <c r="Z81" s="1180">
        <f t="shared" ref="Z81:Z100" si="191">SUM(U81:Y81)</f>
        <v>0</v>
      </c>
      <c r="AA81" s="1411">
        <f>SUMIF('site MS'!$C:$C,$F81,'site MS'!H:H)</f>
        <v>0</v>
      </c>
      <c r="AB81" s="1425">
        <f t="shared" ref="AB81:AB100" si="192">Z81-AA81</f>
        <v>0</v>
      </c>
      <c r="AC81" s="1182">
        <f t="shared" ref="AC81:AD100" si="193">SUM(K81,R81,Z81)</f>
        <v>0</v>
      </c>
      <c r="AD81" s="294">
        <f t="shared" si="193"/>
        <v>0</v>
      </c>
      <c r="AE81" s="312">
        <f t="shared" ref="AE81:AE100" si="194">AC81-AD81</f>
        <v>0</v>
      </c>
      <c r="AH81" s="121"/>
      <c r="AI81" s="125" t="s">
        <v>286</v>
      </c>
      <c r="AJ81" s="120" t="str">
        <f>"13WKS "&amp;'Drive Summary'!AD$2</f>
        <v>13WKS MS2409A0</v>
      </c>
      <c r="AM81" s="485"/>
      <c r="AN81" s="696"/>
      <c r="AO81" s="696"/>
      <c r="AP81" s="696"/>
      <c r="AQ81" s="696"/>
      <c r="AR81" s="696"/>
      <c r="AS81" s="696"/>
      <c r="AT81" s="696"/>
      <c r="AU81" s="696"/>
      <c r="AV81" s="696"/>
      <c r="AW81" s="696"/>
      <c r="AX81" s="696"/>
      <c r="AY81" s="696"/>
      <c r="AZ81" s="696"/>
      <c r="BC81" s="1283"/>
      <c r="BD81" s="1409"/>
      <c r="BE81" s="1410"/>
      <c r="BF81" s="1410"/>
      <c r="BG81" s="1725">
        <f>G218</f>
        <v>0</v>
      </c>
      <c r="BH81" s="1725">
        <f>H218</f>
        <v>107200</v>
      </c>
      <c r="BI81" s="1725">
        <f>I218</f>
        <v>217345</v>
      </c>
      <c r="BJ81" s="1725">
        <f>J218</f>
        <v>118975</v>
      </c>
      <c r="BK81" s="1725">
        <f>N218</f>
        <v>107170</v>
      </c>
      <c r="BL81" s="1725">
        <f>O218</f>
        <v>200955</v>
      </c>
      <c r="BM81" s="1725">
        <f>P218</f>
        <v>104685</v>
      </c>
      <c r="BN81" s="1725">
        <f>Q218</f>
        <v>107425</v>
      </c>
      <c r="BO81" s="1725">
        <f>U218</f>
        <v>101385</v>
      </c>
      <c r="BP81" s="1725">
        <f>V218</f>
        <v>230655</v>
      </c>
      <c r="BQ81" s="1725">
        <f>W218</f>
        <v>145435</v>
      </c>
      <c r="BR81" s="1725">
        <f>X218</f>
        <v>54165</v>
      </c>
      <c r="BS81" s="1725">
        <f>Y218</f>
        <v>14385</v>
      </c>
      <c r="BT81" s="1364"/>
      <c r="CA81" s="87" t="s">
        <v>195</v>
      </c>
      <c r="CB81" s="87">
        <v>2</v>
      </c>
      <c r="CC81" s="87">
        <v>1</v>
      </c>
      <c r="CD81" s="87" t="s">
        <v>406</v>
      </c>
    </row>
    <row r="82" spans="1:82" s="87" customFormat="1" ht="18.75" hidden="1" customHeight="1">
      <c r="A82" s="86"/>
      <c r="B82" s="402" t="str">
        <f>'Drive Summary'!B46</f>
        <v>V11</v>
      </c>
      <c r="C82" s="403">
        <f>'Drive Summary'!C46</f>
        <v>2000</v>
      </c>
      <c r="D82" s="403" t="str">
        <f>'Drive Summary'!D46</f>
        <v>256MB</v>
      </c>
      <c r="E82" s="307" t="str">
        <f>'Drive Summary'!E46</f>
        <v>ST2000DM005</v>
      </c>
      <c r="F82" s="1333" t="str">
        <f>'Drive Summary'!F46</f>
        <v>2CW102</v>
      </c>
      <c r="G82" s="294">
        <v>0</v>
      </c>
      <c r="H82" s="294">
        <v>0</v>
      </c>
      <c r="I82" s="294">
        <v>0</v>
      </c>
      <c r="J82" s="294">
        <v>0</v>
      </c>
      <c r="K82" s="1180">
        <f t="shared" si="188"/>
        <v>0</v>
      </c>
      <c r="L82" s="1411">
        <f>SUMIF('site MS'!C:C,$F82,'site MS'!F:F)</f>
        <v>0</v>
      </c>
      <c r="M82" s="1425">
        <f t="shared" si="189"/>
        <v>0</v>
      </c>
      <c r="N82" s="294">
        <v>0</v>
      </c>
      <c r="O82" s="294">
        <v>0</v>
      </c>
      <c r="P82" s="294">
        <v>0</v>
      </c>
      <c r="Q82" s="294">
        <v>0</v>
      </c>
      <c r="R82" s="1180">
        <f t="shared" ref="R82:R100" si="195">SUM(N82:Q82)</f>
        <v>0</v>
      </c>
      <c r="S82" s="1411">
        <f>SUMIF('site MS'!$C:$C,$F82,'site MS'!G:G)</f>
        <v>0</v>
      </c>
      <c r="T82" s="1425">
        <f t="shared" si="190"/>
        <v>0</v>
      </c>
      <c r="U82" s="294">
        <v>0</v>
      </c>
      <c r="V82" s="294">
        <v>0</v>
      </c>
      <c r="W82" s="294">
        <v>0</v>
      </c>
      <c r="X82" s="294">
        <v>0</v>
      </c>
      <c r="Y82" s="294">
        <v>0</v>
      </c>
      <c r="Z82" s="1180">
        <f t="shared" si="191"/>
        <v>0</v>
      </c>
      <c r="AA82" s="1411">
        <f>SUMIF('site MS'!$C:$C,$F82,'site MS'!H:H)</f>
        <v>0</v>
      </c>
      <c r="AB82" s="1425">
        <f t="shared" si="192"/>
        <v>0</v>
      </c>
      <c r="AC82" s="1182">
        <f t="shared" si="193"/>
        <v>0</v>
      </c>
      <c r="AD82" s="294">
        <f t="shared" si="193"/>
        <v>0</v>
      </c>
      <c r="AE82" s="312">
        <f t="shared" si="194"/>
        <v>0</v>
      </c>
      <c r="AH82" s="121"/>
      <c r="AI82" s="125" t="s">
        <v>286</v>
      </c>
      <c r="AJ82" s="120" t="str">
        <f>"13WKS "&amp;'Drive Summary'!AD$2</f>
        <v>13WKS MS2409A0</v>
      </c>
      <c r="BC82" s="1283"/>
      <c r="BD82" s="1409"/>
      <c r="BE82" s="1410"/>
      <c r="BF82" s="1410"/>
      <c r="BG82" s="1285"/>
      <c r="BH82" s="1285"/>
      <c r="BI82" s="1285"/>
      <c r="BJ82" s="1285"/>
      <c r="BK82" s="1285"/>
      <c r="BL82" s="1285"/>
      <c r="BM82" s="1285"/>
      <c r="BN82" s="1285"/>
      <c r="BO82" s="1285"/>
      <c r="BP82" s="1285"/>
      <c r="BQ82" s="1285"/>
      <c r="BR82" s="1285"/>
      <c r="BS82" s="1285"/>
      <c r="BT82" s="1364"/>
      <c r="CA82" s="87" t="s">
        <v>195</v>
      </c>
      <c r="CB82" s="87">
        <v>2</v>
      </c>
      <c r="CC82" s="87">
        <v>1</v>
      </c>
      <c r="CD82" s="87" t="s">
        <v>406</v>
      </c>
    </row>
    <row r="83" spans="1:82" s="87" customFormat="1" ht="18.75" hidden="1" customHeight="1">
      <c r="A83" s="86"/>
      <c r="B83" s="402" t="str">
        <f>'Drive Summary'!B47</f>
        <v>V11</v>
      </c>
      <c r="C83" s="403">
        <f>'Drive Summary'!C47</f>
        <v>2000</v>
      </c>
      <c r="D83" s="403" t="str">
        <f>'Drive Summary'!D47</f>
        <v>256MB</v>
      </c>
      <c r="E83" s="307" t="str">
        <f>'Drive Summary'!E47</f>
        <v>ST2000VM005</v>
      </c>
      <c r="F83" s="1333" t="str">
        <f>'Drive Summary'!F47</f>
        <v>2AX102</v>
      </c>
      <c r="G83" s="2071">
        <v>0</v>
      </c>
      <c r="H83" s="2071">
        <v>0</v>
      </c>
      <c r="I83" s="2071">
        <v>0</v>
      </c>
      <c r="J83" s="2071">
        <v>0</v>
      </c>
      <c r="K83" s="1180">
        <f t="shared" si="188"/>
        <v>0</v>
      </c>
      <c r="L83" s="1411">
        <f>SUMIF('site MS'!C:C,$F83,'site MS'!F:F)</f>
        <v>0</v>
      </c>
      <c r="M83" s="1425">
        <f t="shared" si="189"/>
        <v>0</v>
      </c>
      <c r="N83" s="294">
        <v>0</v>
      </c>
      <c r="O83" s="294">
        <v>0</v>
      </c>
      <c r="P83" s="294">
        <v>0</v>
      </c>
      <c r="Q83" s="294">
        <v>0</v>
      </c>
      <c r="R83" s="1180">
        <f t="shared" si="195"/>
        <v>0</v>
      </c>
      <c r="S83" s="1411">
        <f>SUMIF('site MS'!$C:$C,$F83,'site MS'!G:G)</f>
        <v>0</v>
      </c>
      <c r="T83" s="1425">
        <f t="shared" si="190"/>
        <v>0</v>
      </c>
      <c r="U83" s="294">
        <v>0</v>
      </c>
      <c r="V83" s="294">
        <v>0</v>
      </c>
      <c r="W83" s="294">
        <v>0</v>
      </c>
      <c r="X83" s="294">
        <v>0</v>
      </c>
      <c r="Y83" s="294">
        <v>0</v>
      </c>
      <c r="Z83" s="1180">
        <f t="shared" si="191"/>
        <v>0</v>
      </c>
      <c r="AA83" s="1411">
        <f>SUMIF('site MS'!$C:$C,$F83,'site MS'!H:H)</f>
        <v>0</v>
      </c>
      <c r="AB83" s="1425">
        <f t="shared" si="192"/>
        <v>0</v>
      </c>
      <c r="AC83" s="1182">
        <f t="shared" si="193"/>
        <v>0</v>
      </c>
      <c r="AD83" s="294">
        <f t="shared" si="193"/>
        <v>0</v>
      </c>
      <c r="AE83" s="312">
        <f t="shared" si="194"/>
        <v>0</v>
      </c>
      <c r="AH83" s="121"/>
      <c r="AI83" s="125" t="s">
        <v>286</v>
      </c>
      <c r="AJ83" s="120" t="str">
        <f>"13WKS "&amp;'Drive Summary'!AD$2</f>
        <v>13WKS MS2409A0</v>
      </c>
      <c r="BC83" s="1283"/>
      <c r="BD83" s="1409"/>
      <c r="BE83" s="1410"/>
      <c r="BF83" s="1410"/>
      <c r="BG83" s="1670">
        <f>BG81-BG51</f>
        <v>0</v>
      </c>
      <c r="BH83" s="2092">
        <f t="shared" ref="BH83:BS83" si="196">BH81-BH51</f>
        <v>107200</v>
      </c>
      <c r="BI83" s="2092">
        <f t="shared" si="196"/>
        <v>217345</v>
      </c>
      <c r="BJ83" s="2092">
        <f t="shared" si="196"/>
        <v>118975</v>
      </c>
      <c r="BK83" s="2092">
        <f t="shared" si="196"/>
        <v>107170</v>
      </c>
      <c r="BL83" s="2092">
        <f t="shared" si="196"/>
        <v>200955</v>
      </c>
      <c r="BM83" s="2092">
        <f t="shared" si="196"/>
        <v>104685</v>
      </c>
      <c r="BN83" s="2092">
        <f t="shared" si="196"/>
        <v>107425</v>
      </c>
      <c r="BO83" s="2092">
        <f t="shared" si="196"/>
        <v>101385</v>
      </c>
      <c r="BP83" s="2092">
        <f t="shared" si="196"/>
        <v>230655</v>
      </c>
      <c r="BQ83" s="2092">
        <f t="shared" si="196"/>
        <v>145435</v>
      </c>
      <c r="BR83" s="2092">
        <f t="shared" si="196"/>
        <v>54165</v>
      </c>
      <c r="BS83" s="2092">
        <f t="shared" si="196"/>
        <v>14385</v>
      </c>
      <c r="BT83" s="1869"/>
      <c r="CA83" s="87" t="s">
        <v>195</v>
      </c>
      <c r="CB83" s="87">
        <v>2</v>
      </c>
      <c r="CC83" s="87">
        <v>1</v>
      </c>
      <c r="CD83" s="87" t="s">
        <v>406</v>
      </c>
    </row>
    <row r="84" spans="1:82" s="87" customFormat="1" ht="18.75" hidden="1" customHeight="1">
      <c r="A84" s="86"/>
      <c r="B84" s="402" t="str">
        <f>'Drive Summary'!B48</f>
        <v>V11</v>
      </c>
      <c r="C84" s="403">
        <f>'Drive Summary'!C48</f>
        <v>2000</v>
      </c>
      <c r="D84" s="403" t="str">
        <f>'Drive Summary'!D48</f>
        <v>256MB</v>
      </c>
      <c r="E84" s="307" t="str">
        <f>'Drive Summary'!E48</f>
        <v>ST2000VM005</v>
      </c>
      <c r="F84" s="1333" t="str">
        <f>'Drive Summary'!F48</f>
        <v>2MY102</v>
      </c>
      <c r="G84" s="2071">
        <v>0</v>
      </c>
      <c r="H84" s="2071">
        <v>0</v>
      </c>
      <c r="I84" s="2071">
        <v>0</v>
      </c>
      <c r="J84" s="2071">
        <v>0</v>
      </c>
      <c r="K84" s="1180">
        <f t="shared" si="188"/>
        <v>0</v>
      </c>
      <c r="L84" s="1411">
        <f>SUMIF('site MS'!C:C,$F84,'site MS'!F:F)</f>
        <v>0</v>
      </c>
      <c r="M84" s="1425">
        <f t="shared" si="189"/>
        <v>0</v>
      </c>
      <c r="N84" s="294">
        <v>0</v>
      </c>
      <c r="O84" s="294">
        <v>0</v>
      </c>
      <c r="P84" s="294">
        <v>0</v>
      </c>
      <c r="Q84" s="294">
        <v>0</v>
      </c>
      <c r="R84" s="1180">
        <f t="shared" si="195"/>
        <v>0</v>
      </c>
      <c r="S84" s="1411">
        <f>SUMIF('site MS'!$C:$C,$F84,'site MS'!G:G)</f>
        <v>0</v>
      </c>
      <c r="T84" s="1425">
        <f t="shared" si="190"/>
        <v>0</v>
      </c>
      <c r="U84" s="294">
        <v>0</v>
      </c>
      <c r="V84" s="294">
        <v>0</v>
      </c>
      <c r="W84" s="294">
        <v>0</v>
      </c>
      <c r="X84" s="294">
        <v>0</v>
      </c>
      <c r="Y84" s="294">
        <v>0</v>
      </c>
      <c r="Z84" s="1180">
        <f t="shared" si="191"/>
        <v>0</v>
      </c>
      <c r="AA84" s="1411">
        <f>SUMIF('site MS'!$C:$C,$F84,'site MS'!H:H)</f>
        <v>0</v>
      </c>
      <c r="AB84" s="1425">
        <f t="shared" si="192"/>
        <v>0</v>
      </c>
      <c r="AC84" s="1182">
        <f t="shared" si="193"/>
        <v>0</v>
      </c>
      <c r="AD84" s="294">
        <f t="shared" si="193"/>
        <v>0</v>
      </c>
      <c r="AE84" s="312">
        <f t="shared" si="194"/>
        <v>0</v>
      </c>
      <c r="AH84" s="121"/>
      <c r="AI84" s="125" t="s">
        <v>286</v>
      </c>
      <c r="AJ84" s="120" t="str">
        <f>"13WKS "&amp;'Drive Summary'!AD$2</f>
        <v>13WKS MS2409A0</v>
      </c>
      <c r="BC84" s="1283"/>
      <c r="BD84" s="1283"/>
      <c r="BE84" s="1284"/>
      <c r="BF84" s="1284"/>
      <c r="BG84" s="1285"/>
      <c r="BH84" s="1285"/>
      <c r="BI84" s="1285"/>
      <c r="BJ84" s="1285"/>
      <c r="BK84" s="1285"/>
      <c r="BL84" s="1285"/>
      <c r="BM84" s="1285"/>
      <c r="BN84" s="1285"/>
      <c r="BO84" s="1285"/>
      <c r="BP84" s="1285"/>
      <c r="BQ84" s="1285"/>
      <c r="BR84" s="1285"/>
      <c r="BS84" s="1285"/>
      <c r="BT84" s="1364"/>
      <c r="CA84" s="87" t="s">
        <v>195</v>
      </c>
      <c r="CB84" s="87">
        <v>3</v>
      </c>
      <c r="CC84" s="87">
        <v>2</v>
      </c>
      <c r="CD84" s="87" t="s">
        <v>406</v>
      </c>
    </row>
    <row r="85" spans="1:82" s="87" customFormat="1" ht="18.75" hidden="1" customHeight="1">
      <c r="A85" s="86"/>
      <c r="B85" s="402" t="str">
        <f>'Drive Summary'!B49</f>
        <v>V11</v>
      </c>
      <c r="C85" s="403">
        <f>'Drive Summary'!C49</f>
        <v>2000</v>
      </c>
      <c r="D85" s="403" t="str">
        <f>'Drive Summary'!D49</f>
        <v>256MB</v>
      </c>
      <c r="E85" s="307" t="str">
        <f>'Drive Summary'!E49</f>
        <v>ST2000VX007</v>
      </c>
      <c r="F85" s="1333" t="str">
        <f>'Drive Summary'!F49</f>
        <v>2AY102</v>
      </c>
      <c r="G85" s="2071">
        <v>0</v>
      </c>
      <c r="H85" s="2071">
        <v>0</v>
      </c>
      <c r="I85" s="2071">
        <v>0</v>
      </c>
      <c r="J85" s="2071">
        <v>0</v>
      </c>
      <c r="K85" s="1180">
        <f t="shared" si="188"/>
        <v>0</v>
      </c>
      <c r="L85" s="1411">
        <f>SUMIF('site MS'!C:C,$F85,'site MS'!F:F)</f>
        <v>0</v>
      </c>
      <c r="M85" s="1425">
        <f t="shared" si="189"/>
        <v>0</v>
      </c>
      <c r="N85" s="294">
        <v>0</v>
      </c>
      <c r="O85" s="294">
        <v>0</v>
      </c>
      <c r="P85" s="294">
        <v>0</v>
      </c>
      <c r="Q85" s="294">
        <v>0</v>
      </c>
      <c r="R85" s="1180">
        <f t="shared" si="195"/>
        <v>0</v>
      </c>
      <c r="S85" s="1411">
        <f>SUMIF('site MS'!$C:$C,$F85,'site MS'!G:G)</f>
        <v>0</v>
      </c>
      <c r="T85" s="1425">
        <f t="shared" si="190"/>
        <v>0</v>
      </c>
      <c r="U85" s="294">
        <v>0</v>
      </c>
      <c r="V85" s="294">
        <v>0</v>
      </c>
      <c r="W85" s="294">
        <v>0</v>
      </c>
      <c r="X85" s="294">
        <v>0</v>
      </c>
      <c r="Y85" s="294">
        <v>0</v>
      </c>
      <c r="Z85" s="1180">
        <f t="shared" si="191"/>
        <v>0</v>
      </c>
      <c r="AA85" s="1411">
        <f>SUMIF('site MS'!$C:$C,$F85,'site MS'!H:H)</f>
        <v>0</v>
      </c>
      <c r="AB85" s="1425">
        <f t="shared" si="192"/>
        <v>0</v>
      </c>
      <c r="AC85" s="1182">
        <f t="shared" si="193"/>
        <v>0</v>
      </c>
      <c r="AD85" s="294">
        <f t="shared" si="193"/>
        <v>0</v>
      </c>
      <c r="AE85" s="312">
        <f t="shared" si="194"/>
        <v>0</v>
      </c>
      <c r="AH85" s="121"/>
      <c r="AI85" s="125" t="s">
        <v>286</v>
      </c>
      <c r="AJ85" s="120" t="str">
        <f>"13WKS "&amp;'Drive Summary'!AD$2</f>
        <v>13WKS MS2409A0</v>
      </c>
      <c r="BC85" s="1283"/>
      <c r="BD85" s="1283"/>
      <c r="BE85" s="1284"/>
      <c r="BF85" s="1284"/>
      <c r="BG85" s="1285"/>
      <c r="BH85" s="1285"/>
      <c r="BI85" s="1285"/>
      <c r="BJ85" s="1285"/>
      <c r="BK85" s="1285"/>
      <c r="BL85" s="1285"/>
      <c r="BM85" s="1285"/>
      <c r="BN85" s="1285"/>
      <c r="BO85" s="1285"/>
      <c r="BP85" s="1285"/>
      <c r="BQ85" s="1285"/>
      <c r="BR85" s="1285"/>
      <c r="BS85" s="1285"/>
      <c r="BT85" s="1364"/>
      <c r="CA85" s="87" t="s">
        <v>195</v>
      </c>
      <c r="CB85" s="87">
        <v>2</v>
      </c>
      <c r="CC85" s="87">
        <v>1</v>
      </c>
      <c r="CD85" s="87" t="s">
        <v>406</v>
      </c>
    </row>
    <row r="86" spans="1:82" s="56" customFormat="1" ht="18.75" hidden="1" customHeight="1">
      <c r="A86" s="86"/>
      <c r="B86" s="1625" t="str">
        <f>'Drive Summary'!B50</f>
        <v>V11</v>
      </c>
      <c r="C86" s="1626">
        <f>'Drive Summary'!C50</f>
        <v>3000</v>
      </c>
      <c r="D86" s="1626" t="str">
        <f>'Drive Summary'!D50</f>
        <v>256MB</v>
      </c>
      <c r="E86" s="1627" t="str">
        <f>'Drive Summary'!E50</f>
        <v>ST3000DM007</v>
      </c>
      <c r="F86" s="1628" t="str">
        <f>'Drive Summary'!F50</f>
        <v>1WY10G</v>
      </c>
      <c r="G86" s="2072">
        <v>0</v>
      </c>
      <c r="H86" s="2072">
        <v>0</v>
      </c>
      <c r="I86" s="2072">
        <v>0</v>
      </c>
      <c r="J86" s="2072">
        <v>0</v>
      </c>
      <c r="K86" s="1608">
        <f t="shared" si="188"/>
        <v>0</v>
      </c>
      <c r="L86" s="1606">
        <f>SUMIF('site MS'!C:C,$F86,'site MS'!F:F)</f>
        <v>0</v>
      </c>
      <c r="M86" s="1629">
        <f t="shared" si="189"/>
        <v>0</v>
      </c>
      <c r="N86" s="1647">
        <v>0</v>
      </c>
      <c r="O86" s="1647">
        <v>0</v>
      </c>
      <c r="P86" s="1647">
        <v>0</v>
      </c>
      <c r="Q86" s="1647">
        <v>0</v>
      </c>
      <c r="R86" s="1608">
        <f t="shared" si="195"/>
        <v>0</v>
      </c>
      <c r="S86" s="1606">
        <f>SUMIF('site MS'!$C:$C,$F86,'site MS'!G:G)</f>
        <v>0</v>
      </c>
      <c r="T86" s="1629">
        <f t="shared" si="190"/>
        <v>0</v>
      </c>
      <c r="U86" s="1647">
        <v>0</v>
      </c>
      <c r="V86" s="1647">
        <v>0</v>
      </c>
      <c r="W86" s="1647">
        <v>0</v>
      </c>
      <c r="X86" s="1647">
        <v>0</v>
      </c>
      <c r="Y86" s="1647">
        <v>0</v>
      </c>
      <c r="Z86" s="1608">
        <f t="shared" si="191"/>
        <v>0</v>
      </c>
      <c r="AA86" s="1606">
        <f>SUMIF('site MS'!$C:$C,$F86,'site MS'!H:H)</f>
        <v>0</v>
      </c>
      <c r="AB86" s="1629">
        <f t="shared" si="192"/>
        <v>0</v>
      </c>
      <c r="AC86" s="1609">
        <f t="shared" si="193"/>
        <v>0</v>
      </c>
      <c r="AD86" s="294">
        <f t="shared" si="193"/>
        <v>0</v>
      </c>
      <c r="AE86" s="312">
        <f t="shared" si="194"/>
        <v>0</v>
      </c>
      <c r="AF86" s="87"/>
      <c r="AG86" s="87"/>
      <c r="AH86" s="121"/>
      <c r="AI86" s="125" t="s">
        <v>286</v>
      </c>
      <c r="AJ86" s="120" t="str">
        <f>"13WKS "&amp;'Drive Summary'!AD$2</f>
        <v>13WKS MS2409A0</v>
      </c>
      <c r="AK86" s="87"/>
      <c r="AL86" s="87"/>
      <c r="AM86" s="87"/>
      <c r="AN86" s="87"/>
      <c r="AO86" s="87"/>
      <c r="AP86" s="87"/>
      <c r="AQ86" s="87"/>
      <c r="AR86" s="87"/>
      <c r="AS86" s="87"/>
      <c r="AT86" s="87"/>
      <c r="AU86" s="87"/>
      <c r="AV86" s="87"/>
      <c r="AW86" s="87"/>
      <c r="AX86" s="87"/>
      <c r="AY86" s="87"/>
      <c r="AZ86" s="87"/>
      <c r="BC86" s="1283"/>
      <c r="BD86" s="1283"/>
      <c r="BE86" s="1284"/>
      <c r="BF86" s="1284"/>
      <c r="BG86" s="1285"/>
      <c r="BH86" s="1285"/>
      <c r="BI86" s="1285"/>
      <c r="BJ86" s="1285"/>
      <c r="BK86" s="1285"/>
      <c r="BL86" s="1285"/>
      <c r="BM86" s="1285"/>
      <c r="BN86" s="1285"/>
      <c r="BO86" s="1285"/>
      <c r="BP86" s="1285"/>
      <c r="BQ86" s="1285"/>
      <c r="BR86" s="1285"/>
      <c r="BS86" s="1285"/>
      <c r="BT86" s="1364"/>
      <c r="CA86" s="56" t="s">
        <v>195</v>
      </c>
      <c r="CB86" s="56">
        <v>4</v>
      </c>
      <c r="CC86" s="56">
        <v>2</v>
      </c>
      <c r="CD86" s="56" t="s">
        <v>406</v>
      </c>
    </row>
    <row r="87" spans="1:82" s="56" customFormat="1" ht="18.75" hidden="1" customHeight="1">
      <c r="A87" s="86"/>
      <c r="B87" s="402" t="str">
        <f>'Drive Summary'!B51</f>
        <v>V11</v>
      </c>
      <c r="C87" s="403">
        <f>'Drive Summary'!C51</f>
        <v>3000</v>
      </c>
      <c r="D87" s="403" t="str">
        <f>'Drive Summary'!D51</f>
        <v>256MB</v>
      </c>
      <c r="E87" s="307" t="str">
        <f>'Drive Summary'!E51</f>
        <v>ST3000VX009</v>
      </c>
      <c r="F87" s="1333" t="str">
        <f>'Drive Summary'!F51</f>
        <v>2AY10G</v>
      </c>
      <c r="G87" s="2071">
        <v>0</v>
      </c>
      <c r="H87" s="2073">
        <v>0</v>
      </c>
      <c r="I87" s="2073">
        <v>0</v>
      </c>
      <c r="J87" s="2071">
        <v>0</v>
      </c>
      <c r="K87" s="1180">
        <f t="shared" si="188"/>
        <v>0</v>
      </c>
      <c r="L87" s="1411">
        <f>SUMIF('site MS'!C:C,$F87,'site MS'!F:F)</f>
        <v>0</v>
      </c>
      <c r="M87" s="1425">
        <f t="shared" si="189"/>
        <v>0</v>
      </c>
      <c r="N87" s="294">
        <v>0</v>
      </c>
      <c r="O87" s="294">
        <v>0</v>
      </c>
      <c r="P87" s="294">
        <v>0</v>
      </c>
      <c r="Q87" s="294">
        <v>0</v>
      </c>
      <c r="R87" s="1180">
        <f t="shared" si="195"/>
        <v>0</v>
      </c>
      <c r="S87" s="1411">
        <f>SUMIF('site MS'!$C:$C,$F87,'site MS'!G:G)</f>
        <v>0</v>
      </c>
      <c r="T87" s="1425">
        <f t="shared" si="190"/>
        <v>0</v>
      </c>
      <c r="U87" s="294">
        <v>0</v>
      </c>
      <c r="V87" s="294">
        <v>0</v>
      </c>
      <c r="W87" s="294">
        <v>0</v>
      </c>
      <c r="X87" s="294">
        <v>0</v>
      </c>
      <c r="Y87" s="294">
        <v>0</v>
      </c>
      <c r="Z87" s="1180">
        <f t="shared" si="191"/>
        <v>0</v>
      </c>
      <c r="AA87" s="1411">
        <f>SUMIF('site MS'!$C:$C,$F87,'site MS'!H:H)</f>
        <v>0</v>
      </c>
      <c r="AB87" s="1425">
        <f t="shared" si="192"/>
        <v>0</v>
      </c>
      <c r="AC87" s="1182">
        <f t="shared" si="193"/>
        <v>0</v>
      </c>
      <c r="AD87" s="294">
        <f t="shared" si="193"/>
        <v>0</v>
      </c>
      <c r="AE87" s="312">
        <f t="shared" si="194"/>
        <v>0</v>
      </c>
      <c r="AF87" s="87"/>
      <c r="AG87" s="87"/>
      <c r="AH87" s="121"/>
      <c r="AI87" s="125" t="s">
        <v>286</v>
      </c>
      <c r="AJ87" s="120" t="str">
        <f>"13WKS "&amp;'Drive Summary'!AD$2</f>
        <v>13WKS MS2409A0</v>
      </c>
      <c r="AK87" s="87"/>
      <c r="AL87" s="87"/>
      <c r="AM87" s="87"/>
      <c r="AN87" s="87"/>
      <c r="AO87" s="87"/>
      <c r="AP87" s="87"/>
      <c r="AQ87" s="87"/>
      <c r="AR87" s="87"/>
      <c r="AS87" s="87"/>
      <c r="AT87" s="87"/>
      <c r="AU87" s="87"/>
      <c r="AV87" s="87"/>
      <c r="AW87" s="87"/>
      <c r="AX87" s="87"/>
      <c r="AY87" s="87"/>
      <c r="AZ87" s="87"/>
      <c r="BC87" s="1283"/>
      <c r="BD87" s="1283"/>
      <c r="BE87" s="1284"/>
      <c r="BF87" s="1284"/>
      <c r="BG87" s="1285"/>
      <c r="BH87" s="1285"/>
      <c r="BI87" s="1285"/>
      <c r="BJ87" s="1285"/>
      <c r="BK87" s="1285"/>
      <c r="BL87" s="1285"/>
      <c r="BM87" s="1285"/>
      <c r="BN87" s="1285"/>
      <c r="BO87" s="1285"/>
      <c r="BP87" s="1285"/>
      <c r="BQ87" s="1285"/>
      <c r="BR87" s="1285"/>
      <c r="BS87" s="1285"/>
      <c r="BT87" s="1364"/>
      <c r="CA87" s="56" t="s">
        <v>195</v>
      </c>
      <c r="CB87" s="56">
        <v>4</v>
      </c>
      <c r="CC87" s="56">
        <v>2</v>
      </c>
      <c r="CD87" s="56" t="s">
        <v>406</v>
      </c>
    </row>
    <row r="88" spans="1:82" s="85" customFormat="1" ht="18.75" hidden="1" customHeight="1">
      <c r="A88" s="86"/>
      <c r="B88" s="402" t="str">
        <f>'Drive Summary'!B52</f>
        <v>V11</v>
      </c>
      <c r="C88" s="403">
        <f>'Drive Summary'!C52</f>
        <v>3000</v>
      </c>
      <c r="D88" s="403" t="str">
        <f>'Drive Summary'!D52</f>
        <v>256MB</v>
      </c>
      <c r="E88" s="307" t="str">
        <f>'Drive Summary'!E52</f>
        <v xml:space="preserve">ST3000VM006 </v>
      </c>
      <c r="F88" s="1333" t="str">
        <f>'Drive Summary'!F52</f>
        <v>2AX10G</v>
      </c>
      <c r="G88" s="2071">
        <v>0</v>
      </c>
      <c r="H88" s="2073">
        <v>0</v>
      </c>
      <c r="I88" s="2073">
        <v>0</v>
      </c>
      <c r="J88" s="2071">
        <v>0</v>
      </c>
      <c r="K88" s="1180">
        <f t="shared" si="188"/>
        <v>0</v>
      </c>
      <c r="L88" s="1411">
        <f>SUMIF('site MS'!C:C,$F88,'site MS'!F:F)</f>
        <v>0</v>
      </c>
      <c r="M88" s="1425">
        <f t="shared" si="189"/>
        <v>0</v>
      </c>
      <c r="N88" s="294">
        <v>0</v>
      </c>
      <c r="O88" s="294">
        <v>0</v>
      </c>
      <c r="P88" s="294">
        <v>0</v>
      </c>
      <c r="Q88" s="294">
        <v>0</v>
      </c>
      <c r="R88" s="1180">
        <f t="shared" si="195"/>
        <v>0</v>
      </c>
      <c r="S88" s="1411">
        <f>SUMIF('site MS'!$C:$C,$F88,'site MS'!G:G)</f>
        <v>0</v>
      </c>
      <c r="T88" s="1425">
        <f t="shared" si="190"/>
        <v>0</v>
      </c>
      <c r="U88" s="294">
        <v>0</v>
      </c>
      <c r="V88" s="294">
        <v>0</v>
      </c>
      <c r="W88" s="294">
        <v>0</v>
      </c>
      <c r="X88" s="294">
        <v>0</v>
      </c>
      <c r="Y88" s="294">
        <v>0</v>
      </c>
      <c r="Z88" s="1180">
        <f t="shared" si="191"/>
        <v>0</v>
      </c>
      <c r="AA88" s="1411">
        <f>SUMIF('site MS'!$C:$C,$F88,'site MS'!H:H)</f>
        <v>0</v>
      </c>
      <c r="AB88" s="1425">
        <f t="shared" si="192"/>
        <v>0</v>
      </c>
      <c r="AC88" s="1182">
        <f t="shared" si="193"/>
        <v>0</v>
      </c>
      <c r="AD88" s="294">
        <f t="shared" si="193"/>
        <v>0</v>
      </c>
      <c r="AE88" s="312">
        <f t="shared" si="194"/>
        <v>0</v>
      </c>
      <c r="AF88" s="87"/>
      <c r="AG88" s="87"/>
      <c r="AH88" s="121"/>
      <c r="AI88" s="125" t="s">
        <v>286</v>
      </c>
      <c r="AJ88" s="120" t="str">
        <f>"13WKS "&amp;'Drive Summary'!AD$2</f>
        <v>13WKS MS2409A0</v>
      </c>
      <c r="AK88" s="87"/>
      <c r="AL88" s="87"/>
      <c r="AM88" s="87"/>
      <c r="AN88" s="87"/>
      <c r="AO88" s="87"/>
      <c r="AP88" s="87"/>
      <c r="AQ88" s="87"/>
      <c r="AR88" s="87"/>
      <c r="AS88" s="87"/>
      <c r="AT88" s="87"/>
      <c r="AU88" s="87"/>
      <c r="AV88" s="87"/>
      <c r="AW88" s="87"/>
      <c r="AX88" s="87"/>
      <c r="AY88" s="87"/>
      <c r="AZ88" s="87"/>
      <c r="BC88" s="1283"/>
      <c r="BD88" s="1283"/>
      <c r="BE88" s="1284"/>
      <c r="BF88" s="1284"/>
      <c r="BG88" s="1285"/>
      <c r="BH88" s="1285"/>
      <c r="BI88" s="1285"/>
      <c r="BJ88" s="1285"/>
      <c r="BK88" s="1285"/>
      <c r="BL88" s="1285"/>
      <c r="BM88" s="1285"/>
      <c r="BN88" s="1285"/>
      <c r="BO88" s="1285"/>
      <c r="BP88" s="1285"/>
      <c r="BQ88" s="1285"/>
      <c r="BR88" s="1285"/>
      <c r="BS88" s="1285"/>
      <c r="BT88" s="1365"/>
      <c r="CA88" s="85" t="s">
        <v>195</v>
      </c>
      <c r="CB88" s="85">
        <v>4</v>
      </c>
      <c r="CC88" s="85">
        <v>2</v>
      </c>
      <c r="CD88" s="85" t="s">
        <v>406</v>
      </c>
    </row>
    <row r="89" spans="1:82" s="85" customFormat="1" ht="18.75" hidden="1" customHeight="1">
      <c r="A89" s="86"/>
      <c r="B89" s="402" t="str">
        <f>'Drive Summary'!B53</f>
        <v>V11</v>
      </c>
      <c r="C89" s="403">
        <f>'Drive Summary'!C53</f>
        <v>4000</v>
      </c>
      <c r="D89" s="403" t="str">
        <f>'Drive Summary'!D53</f>
        <v>256MB</v>
      </c>
      <c r="E89" s="307" t="str">
        <f>'Drive Summary'!E53</f>
        <v>ST4000DM004</v>
      </c>
      <c r="F89" s="1333" t="str">
        <f>'Drive Summary'!F53</f>
        <v>2CV104</v>
      </c>
      <c r="G89" s="2071">
        <v>0</v>
      </c>
      <c r="H89" s="2073">
        <v>0</v>
      </c>
      <c r="I89" s="2073">
        <v>0</v>
      </c>
      <c r="J89" s="2071">
        <v>0</v>
      </c>
      <c r="K89" s="1180">
        <f t="shared" si="188"/>
        <v>0</v>
      </c>
      <c r="L89" s="1411">
        <f>SUMIF('site MS'!C:C,$F89,'site MS'!F:F)</f>
        <v>0</v>
      </c>
      <c r="M89" s="1425">
        <f t="shared" si="189"/>
        <v>0</v>
      </c>
      <c r="N89" s="294">
        <v>0</v>
      </c>
      <c r="O89" s="294">
        <v>0</v>
      </c>
      <c r="P89" s="294">
        <v>0</v>
      </c>
      <c r="Q89" s="294">
        <v>0</v>
      </c>
      <c r="R89" s="1180">
        <f t="shared" si="195"/>
        <v>0</v>
      </c>
      <c r="S89" s="1411">
        <f>SUMIF('site MS'!$C:$C,$F89,'site MS'!G:G)</f>
        <v>0</v>
      </c>
      <c r="T89" s="1425">
        <f t="shared" si="190"/>
        <v>0</v>
      </c>
      <c r="U89" s="294">
        <v>0</v>
      </c>
      <c r="V89" s="294">
        <v>0</v>
      </c>
      <c r="W89" s="294">
        <v>0</v>
      </c>
      <c r="X89" s="294">
        <v>0</v>
      </c>
      <c r="Y89" s="294">
        <v>0</v>
      </c>
      <c r="Z89" s="1180">
        <f t="shared" si="191"/>
        <v>0</v>
      </c>
      <c r="AA89" s="1411">
        <f>SUMIF('site MS'!$C:$C,$F89,'site MS'!H:H)</f>
        <v>0</v>
      </c>
      <c r="AB89" s="1425">
        <f t="shared" si="192"/>
        <v>0</v>
      </c>
      <c r="AC89" s="1182">
        <f t="shared" si="193"/>
        <v>0</v>
      </c>
      <c r="AD89" s="294">
        <f t="shared" si="193"/>
        <v>0</v>
      </c>
      <c r="AE89" s="312">
        <f t="shared" si="194"/>
        <v>0</v>
      </c>
      <c r="AF89" s="87"/>
      <c r="AG89" s="87"/>
      <c r="AH89" s="121"/>
      <c r="AI89" s="125" t="s">
        <v>286</v>
      </c>
      <c r="AJ89" s="120" t="str">
        <f>"13WKS "&amp;'Drive Summary'!AD$2</f>
        <v>13WKS MS2409A0</v>
      </c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C89" s="1283"/>
      <c r="BD89" s="1283"/>
      <c r="BE89" s="1284"/>
      <c r="BF89" s="1284"/>
      <c r="BG89" s="1285"/>
      <c r="BH89" s="1285"/>
      <c r="BI89" s="1285"/>
      <c r="BJ89" s="1285"/>
      <c r="BK89" s="1285"/>
      <c r="BL89" s="1285"/>
      <c r="BM89" s="1285"/>
      <c r="BN89" s="1285"/>
      <c r="BO89" s="1285"/>
      <c r="BP89" s="1285"/>
      <c r="BQ89" s="1285"/>
      <c r="BR89" s="1285"/>
      <c r="BS89" s="1285"/>
      <c r="BT89" s="1364"/>
      <c r="CA89" s="85" t="s">
        <v>195</v>
      </c>
      <c r="CB89" s="85">
        <v>4</v>
      </c>
      <c r="CC89" s="85">
        <v>2</v>
      </c>
      <c r="CD89" s="85" t="s">
        <v>406</v>
      </c>
    </row>
    <row r="90" spans="1:82" s="85" customFormat="1" ht="18.75" hidden="1" customHeight="1">
      <c r="A90" s="86"/>
      <c r="B90" s="402" t="str">
        <f>'Drive Summary'!B54</f>
        <v>V11</v>
      </c>
      <c r="C90" s="403">
        <f>'Drive Summary'!C54</f>
        <v>4000</v>
      </c>
      <c r="D90" s="403" t="str">
        <f>'Drive Summary'!D54</f>
        <v>256MB</v>
      </c>
      <c r="E90" s="307" t="str">
        <f>'Drive Summary'!E54</f>
        <v>ST4000VM004</v>
      </c>
      <c r="F90" s="1333" t="str">
        <f>'Drive Summary'!F54</f>
        <v>2AX104</v>
      </c>
      <c r="G90" s="2073">
        <v>0</v>
      </c>
      <c r="H90" s="2073">
        <v>0</v>
      </c>
      <c r="I90" s="2073">
        <v>0</v>
      </c>
      <c r="J90" s="2071">
        <v>0</v>
      </c>
      <c r="K90" s="1180">
        <f t="shared" si="188"/>
        <v>0</v>
      </c>
      <c r="L90" s="1411">
        <f>SUMIF('site MS'!C:C,$F90,'site MS'!F:F)</f>
        <v>0</v>
      </c>
      <c r="M90" s="1425">
        <f t="shared" si="189"/>
        <v>0</v>
      </c>
      <c r="N90" s="294">
        <v>0</v>
      </c>
      <c r="O90" s="294">
        <v>0</v>
      </c>
      <c r="P90" s="294">
        <v>0</v>
      </c>
      <c r="Q90" s="294">
        <v>0</v>
      </c>
      <c r="R90" s="1180">
        <f t="shared" si="195"/>
        <v>0</v>
      </c>
      <c r="S90" s="1411">
        <f>SUMIF('site MS'!$C:$C,$F90,'site MS'!G:G)</f>
        <v>0</v>
      </c>
      <c r="T90" s="1425">
        <f t="shared" si="190"/>
        <v>0</v>
      </c>
      <c r="U90" s="294">
        <v>0</v>
      </c>
      <c r="V90" s="294">
        <v>0</v>
      </c>
      <c r="W90" s="294">
        <v>0</v>
      </c>
      <c r="X90" s="294">
        <v>0</v>
      </c>
      <c r="Y90" s="294">
        <v>0</v>
      </c>
      <c r="Z90" s="1180">
        <f t="shared" si="191"/>
        <v>0</v>
      </c>
      <c r="AA90" s="1411">
        <f>SUMIF('site MS'!$C:$C,$F90,'site MS'!H:H)</f>
        <v>0</v>
      </c>
      <c r="AB90" s="1425">
        <f t="shared" si="192"/>
        <v>0</v>
      </c>
      <c r="AC90" s="1182">
        <f t="shared" si="193"/>
        <v>0</v>
      </c>
      <c r="AD90" s="294">
        <f t="shared" ref="AD90:AD92" si="197">SUM(L90,S90,AA90)</f>
        <v>0</v>
      </c>
      <c r="AE90" s="312">
        <f t="shared" ref="AE90:AE92" si="198">AC90-AD90</f>
        <v>0</v>
      </c>
      <c r="AF90" s="87"/>
      <c r="AG90" s="87"/>
      <c r="AH90" s="121"/>
      <c r="AI90" s="125" t="s">
        <v>286</v>
      </c>
      <c r="AJ90" s="120" t="str">
        <f>"13WKS "&amp;'Drive Summary'!AD$2</f>
        <v>13WKS MS2409A0</v>
      </c>
      <c r="AK90" s="87"/>
      <c r="AL90" s="87"/>
      <c r="AM90" s="87"/>
      <c r="AN90" s="87"/>
      <c r="AO90" s="87"/>
      <c r="AP90" s="87"/>
      <c r="AQ90" s="87"/>
      <c r="AR90" s="87"/>
      <c r="AS90" s="87"/>
      <c r="AT90" s="87"/>
      <c r="AU90" s="87"/>
      <c r="AV90" s="87"/>
      <c r="AW90" s="87"/>
      <c r="AX90" s="87"/>
      <c r="AY90" s="87"/>
      <c r="AZ90" s="87"/>
      <c r="BC90" s="1283"/>
      <c r="BD90" s="1283"/>
      <c r="BE90" s="1284"/>
      <c r="BF90" s="1284"/>
      <c r="BG90" s="1285"/>
      <c r="BH90" s="1285"/>
      <c r="BI90" s="1285"/>
      <c r="BJ90" s="1285"/>
      <c r="BK90" s="1285"/>
      <c r="BL90" s="1285"/>
      <c r="BM90" s="1285"/>
      <c r="BN90" s="1285"/>
      <c r="BO90" s="1285"/>
      <c r="BP90" s="1285"/>
      <c r="BQ90" s="1285"/>
      <c r="BR90" s="1285"/>
      <c r="BS90" s="1285"/>
      <c r="BT90" s="1364"/>
      <c r="CA90" s="85" t="s">
        <v>195</v>
      </c>
      <c r="CB90" s="85">
        <v>4</v>
      </c>
      <c r="CC90" s="85">
        <v>2</v>
      </c>
      <c r="CD90" s="85" t="s">
        <v>406</v>
      </c>
    </row>
    <row r="91" spans="1:82" s="85" customFormat="1" ht="18.75" hidden="1" customHeight="1">
      <c r="A91" s="86"/>
      <c r="B91" s="1630" t="str">
        <f>'Drive Summary'!B55</f>
        <v>V11</v>
      </c>
      <c r="C91" s="1631">
        <f>'Drive Summary'!C55</f>
        <v>4000</v>
      </c>
      <c r="D91" s="1631" t="str">
        <f>'Drive Summary'!D55</f>
        <v>256MB</v>
      </c>
      <c r="E91" s="1632" t="str">
        <f>'Drive Summary'!E55</f>
        <v>ST4000VX005</v>
      </c>
      <c r="F91" s="1633" t="str">
        <f>'Drive Summary'!F55</f>
        <v>2AY104</v>
      </c>
      <c r="G91" s="1648">
        <v>0</v>
      </c>
      <c r="H91" s="1648">
        <v>0</v>
      </c>
      <c r="I91" s="1648">
        <v>0</v>
      </c>
      <c r="J91" s="2074">
        <v>0</v>
      </c>
      <c r="K91" s="1616">
        <f t="shared" si="188"/>
        <v>0</v>
      </c>
      <c r="L91" s="1614">
        <f>SUMIF('site MS'!C:C,$F91,'site MS'!F:F)</f>
        <v>0</v>
      </c>
      <c r="M91" s="1634">
        <f t="shared" si="189"/>
        <v>0</v>
      </c>
      <c r="N91" s="1649">
        <v>0</v>
      </c>
      <c r="O91" s="1649">
        <v>0</v>
      </c>
      <c r="P91" s="1649">
        <v>0</v>
      </c>
      <c r="Q91" s="1649">
        <v>0</v>
      </c>
      <c r="R91" s="1616">
        <f t="shared" ref="R91" si="199">SUM(N91:Q91)</f>
        <v>0</v>
      </c>
      <c r="S91" s="1614">
        <f>SUMIF('site MS'!$C:$C,$F91,'site MS'!G:G)</f>
        <v>0</v>
      </c>
      <c r="T91" s="1634">
        <f t="shared" si="190"/>
        <v>0</v>
      </c>
      <c r="U91" s="1649">
        <v>0</v>
      </c>
      <c r="V91" s="1649">
        <v>0</v>
      </c>
      <c r="W91" s="1649">
        <v>0</v>
      </c>
      <c r="X91" s="1649">
        <v>0</v>
      </c>
      <c r="Y91" s="1649">
        <v>0</v>
      </c>
      <c r="Z91" s="1616">
        <f t="shared" ref="Z91" si="200">SUM(U91:Y91)</f>
        <v>0</v>
      </c>
      <c r="AA91" s="1614">
        <f>SUMIF('site MS'!$C:$C,$F91,'site MS'!H:H)</f>
        <v>0</v>
      </c>
      <c r="AB91" s="1634">
        <f t="shared" ref="AB91:AB92" si="201">Z91-AA91</f>
        <v>0</v>
      </c>
      <c r="AC91" s="1617">
        <f t="shared" ref="AC91:AC92" si="202">SUM(K91,R91,Z91)</f>
        <v>0</v>
      </c>
      <c r="AD91" s="294">
        <f t="shared" si="197"/>
        <v>0</v>
      </c>
      <c r="AE91" s="312">
        <f t="shared" si="198"/>
        <v>0</v>
      </c>
      <c r="AF91" s="87"/>
      <c r="AG91" s="87"/>
      <c r="AH91" s="121"/>
      <c r="AI91" s="125" t="s">
        <v>286</v>
      </c>
      <c r="AJ91" s="120" t="str">
        <f>"13WKS "&amp;'Drive Summary'!AD$2</f>
        <v>13WKS MS2409A0</v>
      </c>
      <c r="AK91" s="87"/>
      <c r="AL91" s="87"/>
      <c r="AM91" s="87"/>
      <c r="AN91" s="87"/>
      <c r="AO91" s="87"/>
      <c r="AP91" s="87"/>
      <c r="AQ91" s="87"/>
      <c r="AR91" s="87"/>
      <c r="AS91" s="87"/>
      <c r="AT91" s="87"/>
      <c r="AU91" s="87"/>
      <c r="AV91" s="87"/>
      <c r="AW91" s="87"/>
      <c r="AX91" s="87"/>
      <c r="AY91" s="87"/>
      <c r="AZ91" s="87"/>
      <c r="BC91" s="1283"/>
      <c r="BD91" s="1283"/>
      <c r="BE91" s="1284"/>
      <c r="BF91" s="1284"/>
      <c r="BG91" s="1285"/>
      <c r="BH91" s="1285"/>
      <c r="BI91" s="1285"/>
      <c r="BJ91" s="1285"/>
      <c r="BK91" s="1285"/>
      <c r="BL91" s="1285"/>
      <c r="BM91" s="1285"/>
      <c r="BN91" s="1285"/>
      <c r="BO91" s="1285"/>
      <c r="BP91" s="1285"/>
      <c r="BQ91" s="1285"/>
      <c r="BR91" s="1285"/>
      <c r="BS91" s="1285"/>
      <c r="BT91" s="1365"/>
      <c r="CA91" s="85" t="s">
        <v>195</v>
      </c>
      <c r="CB91" s="85">
        <v>4</v>
      </c>
      <c r="CC91" s="85">
        <v>2</v>
      </c>
      <c r="CD91" s="85" t="s">
        <v>406</v>
      </c>
    </row>
    <row r="92" spans="1:82" s="85" customFormat="1" ht="18.75" hidden="1" customHeight="1">
      <c r="A92" s="86"/>
      <c r="B92" s="402" t="str">
        <f>'Drive Summary'!B56</f>
        <v>V11</v>
      </c>
      <c r="C92" s="403">
        <f>'Drive Summary'!C56</f>
        <v>6000</v>
      </c>
      <c r="D92" s="403" t="str">
        <f>'Drive Summary'!D56</f>
        <v>256MB</v>
      </c>
      <c r="E92" s="307" t="str">
        <f>'Drive Summary'!E56</f>
        <v>ST6000VM000</v>
      </c>
      <c r="F92" s="1333" t="str">
        <f>'Drive Summary'!F56</f>
        <v>2AX186</v>
      </c>
      <c r="G92" s="2073">
        <v>0</v>
      </c>
      <c r="H92" s="2073">
        <v>0</v>
      </c>
      <c r="I92" s="2073">
        <v>0</v>
      </c>
      <c r="J92" s="2073">
        <v>0</v>
      </c>
      <c r="K92" s="1180">
        <f t="shared" si="188"/>
        <v>0</v>
      </c>
      <c r="L92" s="1411">
        <f>SUMIF('site MS'!C:C,$F92,'site MS'!F:F)</f>
        <v>0</v>
      </c>
      <c r="M92" s="1425">
        <f t="shared" si="189"/>
        <v>0</v>
      </c>
      <c r="N92" s="294">
        <v>0</v>
      </c>
      <c r="O92" s="294">
        <v>0</v>
      </c>
      <c r="P92" s="294">
        <v>0</v>
      </c>
      <c r="Q92" s="294">
        <v>0</v>
      </c>
      <c r="R92" s="1180">
        <f t="shared" ref="R92" si="203">SUM(N92:Q92)</f>
        <v>0</v>
      </c>
      <c r="S92" s="1411">
        <f>SUMIF('site MS'!$C:$C,$F92,'site MS'!G:G)</f>
        <v>0</v>
      </c>
      <c r="T92" s="1425">
        <f t="shared" si="190"/>
        <v>0</v>
      </c>
      <c r="U92" s="294">
        <v>0</v>
      </c>
      <c r="V92" s="294">
        <v>0</v>
      </c>
      <c r="W92" s="294">
        <v>0</v>
      </c>
      <c r="X92" s="294">
        <v>0</v>
      </c>
      <c r="Y92" s="294">
        <v>0</v>
      </c>
      <c r="Z92" s="1180">
        <f t="shared" ref="Z92" si="204">SUM(U92:Y92)</f>
        <v>0</v>
      </c>
      <c r="AA92" s="1411">
        <f>SUMIF('site MS'!$C:$C,$F92,'site MS'!H:H)</f>
        <v>0</v>
      </c>
      <c r="AB92" s="1425">
        <f t="shared" si="201"/>
        <v>0</v>
      </c>
      <c r="AC92" s="1182">
        <f t="shared" si="202"/>
        <v>0</v>
      </c>
      <c r="AD92" s="294">
        <f t="shared" si="197"/>
        <v>0</v>
      </c>
      <c r="AE92" s="312">
        <f t="shared" si="198"/>
        <v>0</v>
      </c>
      <c r="AF92" s="87"/>
      <c r="AG92" s="87"/>
      <c r="AH92" s="121"/>
      <c r="AI92" s="125" t="s">
        <v>286</v>
      </c>
      <c r="AJ92" s="120" t="str">
        <f>"13WKS "&amp;'Drive Summary'!AD$2</f>
        <v>13WKS MS2409A0</v>
      </c>
      <c r="AK92" s="87"/>
      <c r="AL92" s="87"/>
      <c r="AM92" s="87"/>
      <c r="AN92" s="87"/>
      <c r="AO92" s="87"/>
      <c r="AP92" s="87"/>
      <c r="AQ92" s="87"/>
      <c r="AR92" s="87"/>
      <c r="AS92" s="87"/>
      <c r="AT92" s="87"/>
      <c r="AU92" s="87"/>
      <c r="AV92" s="87"/>
      <c r="AW92" s="87"/>
      <c r="AX92" s="87"/>
      <c r="AY92" s="87"/>
      <c r="AZ92" s="87"/>
      <c r="BC92" s="1283"/>
      <c r="BD92" s="1283"/>
      <c r="BE92" s="1284"/>
      <c r="BF92" s="1284"/>
      <c r="BG92" s="1285"/>
      <c r="BH92" s="1285"/>
      <c r="BI92" s="1285"/>
      <c r="BJ92" s="1285"/>
      <c r="BK92" s="1285"/>
      <c r="BL92" s="1285"/>
      <c r="BM92" s="1285"/>
      <c r="BN92" s="1285"/>
      <c r="BO92" s="1285"/>
      <c r="BP92" s="1285"/>
      <c r="BQ92" s="1285"/>
      <c r="BR92" s="1285"/>
      <c r="BS92" s="1285"/>
      <c r="BT92" s="1368"/>
      <c r="CA92" s="85" t="s">
        <v>408</v>
      </c>
      <c r="CB92" s="85">
        <v>6</v>
      </c>
      <c r="CC92" s="85">
        <v>3</v>
      </c>
      <c r="CD92" s="85" t="s">
        <v>406</v>
      </c>
    </row>
    <row r="93" spans="1:82" s="85" customFormat="1" ht="18.75" hidden="1" customHeight="1">
      <c r="A93" s="86"/>
      <c r="B93" s="402" t="str">
        <f>'Drive Summary'!B57</f>
        <v>V11</v>
      </c>
      <c r="C93" s="403">
        <f>'Drive Summary'!C57</f>
        <v>6000</v>
      </c>
      <c r="D93" s="403" t="str">
        <f>'Drive Summary'!D57</f>
        <v>256MB</v>
      </c>
      <c r="E93" s="307" t="str">
        <f>'Drive Summary'!E57</f>
        <v>ST6000VN001</v>
      </c>
      <c r="F93" s="1333" t="str">
        <f>'Drive Summary'!F57</f>
        <v>2BB186</v>
      </c>
      <c r="G93" s="2073">
        <v>0</v>
      </c>
      <c r="H93" s="2073">
        <v>0</v>
      </c>
      <c r="I93" s="2073">
        <v>0</v>
      </c>
      <c r="J93" s="2073">
        <v>0</v>
      </c>
      <c r="K93" s="1180">
        <f t="shared" si="188"/>
        <v>0</v>
      </c>
      <c r="L93" s="1411">
        <f>SUMIF('site MS'!C:C,$F93,'site MS'!F:F)</f>
        <v>0</v>
      </c>
      <c r="M93" s="1425">
        <f t="shared" si="189"/>
        <v>0</v>
      </c>
      <c r="N93" s="294">
        <v>0</v>
      </c>
      <c r="O93" s="294">
        <v>0</v>
      </c>
      <c r="P93" s="294">
        <v>0</v>
      </c>
      <c r="Q93" s="294">
        <v>0</v>
      </c>
      <c r="R93" s="1180">
        <f t="shared" si="195"/>
        <v>0</v>
      </c>
      <c r="S93" s="1411">
        <f>SUMIF('site MS'!$C:$C,$F93,'site MS'!G:G)</f>
        <v>0</v>
      </c>
      <c r="T93" s="1425">
        <f t="shared" si="190"/>
        <v>0</v>
      </c>
      <c r="U93" s="294">
        <v>0</v>
      </c>
      <c r="V93" s="294">
        <v>0</v>
      </c>
      <c r="W93" s="294">
        <v>0</v>
      </c>
      <c r="X93" s="294">
        <v>0</v>
      </c>
      <c r="Y93" s="294">
        <v>0</v>
      </c>
      <c r="Z93" s="1180">
        <f t="shared" si="191"/>
        <v>0</v>
      </c>
      <c r="AA93" s="1411">
        <f>SUMIF('site MS'!$C:$C,$F93,'site MS'!H:H)</f>
        <v>0</v>
      </c>
      <c r="AB93" s="1425">
        <f t="shared" si="192"/>
        <v>0</v>
      </c>
      <c r="AC93" s="1182">
        <f t="shared" si="193"/>
        <v>0</v>
      </c>
      <c r="AD93" s="294">
        <f t="shared" si="193"/>
        <v>0</v>
      </c>
      <c r="AE93" s="312">
        <f t="shared" si="194"/>
        <v>0</v>
      </c>
      <c r="AF93" s="87"/>
      <c r="AG93" s="87"/>
      <c r="AH93" s="121"/>
      <c r="AI93" s="125" t="s">
        <v>286</v>
      </c>
      <c r="AJ93" s="120" t="str">
        <f>"13WKS "&amp;'Drive Summary'!AD$2</f>
        <v>13WKS MS2409A0</v>
      </c>
      <c r="AK93" s="87"/>
      <c r="AL93" s="87"/>
      <c r="AM93" s="87"/>
      <c r="AN93" s="87"/>
      <c r="AO93" s="87"/>
      <c r="AP93" s="87"/>
      <c r="AQ93" s="87"/>
      <c r="AR93" s="87"/>
      <c r="AS93" s="87"/>
      <c r="AT93" s="87"/>
      <c r="AU93" s="87"/>
      <c r="AV93" s="87"/>
      <c r="AW93" s="87"/>
      <c r="AX93" s="87"/>
      <c r="AY93" s="87"/>
      <c r="AZ93" s="87"/>
      <c r="BC93" s="1283"/>
      <c r="BD93" s="1283"/>
      <c r="BE93" s="1284"/>
      <c r="BF93" s="1284"/>
      <c r="BG93" s="1285"/>
      <c r="BH93" s="1285"/>
      <c r="BI93" s="1285"/>
      <c r="BJ93" s="1285"/>
      <c r="BK93" s="1285"/>
      <c r="BL93" s="1285"/>
      <c r="BM93" s="1285"/>
      <c r="BN93" s="1285"/>
      <c r="BO93" s="1285"/>
      <c r="BP93" s="1285"/>
      <c r="BQ93" s="1285"/>
      <c r="BR93" s="1285"/>
      <c r="BS93" s="1285"/>
      <c r="BT93" s="1286"/>
      <c r="CA93" s="85" t="s">
        <v>408</v>
      </c>
      <c r="CB93" s="85">
        <v>8</v>
      </c>
      <c r="CC93" s="85">
        <v>4</v>
      </c>
      <c r="CD93" s="85" t="s">
        <v>406</v>
      </c>
    </row>
    <row r="94" spans="1:82" s="87" customFormat="1" ht="18.75" hidden="1" customHeight="1">
      <c r="A94" s="86"/>
      <c r="B94" s="402" t="str">
        <f>'Drive Summary'!B58</f>
        <v>V11</v>
      </c>
      <c r="C94" s="403">
        <f>'Drive Summary'!C58</f>
        <v>6000</v>
      </c>
      <c r="D94" s="403" t="str">
        <f>'Drive Summary'!D58</f>
        <v>256MB</v>
      </c>
      <c r="E94" s="307" t="str">
        <f>'Drive Summary'!E58</f>
        <v>ST6000VM000</v>
      </c>
      <c r="F94" s="1333" t="str">
        <f>'Drive Summary'!F58</f>
        <v>2BC186</v>
      </c>
      <c r="G94" s="2073">
        <v>0</v>
      </c>
      <c r="H94" s="2073">
        <v>0</v>
      </c>
      <c r="I94" s="2073">
        <v>0</v>
      </c>
      <c r="J94" s="2073">
        <v>0</v>
      </c>
      <c r="K94" s="1180">
        <f t="shared" si="188"/>
        <v>0</v>
      </c>
      <c r="L94" s="1411">
        <f>SUMIF('site MS'!C:C,$F94,'site MS'!F:F)</f>
        <v>0</v>
      </c>
      <c r="M94" s="1425">
        <f t="shared" si="189"/>
        <v>0</v>
      </c>
      <c r="N94" s="8">
        <v>0</v>
      </c>
      <c r="O94" s="8">
        <v>0</v>
      </c>
      <c r="P94" s="8">
        <v>0</v>
      </c>
      <c r="Q94" s="8">
        <v>0</v>
      </c>
      <c r="R94" s="1180">
        <f t="shared" si="195"/>
        <v>0</v>
      </c>
      <c r="S94" s="1411">
        <f>SUMIF('site MS'!$C:$C,$F94,'site MS'!G:G)</f>
        <v>0</v>
      </c>
      <c r="T94" s="1425">
        <f t="shared" si="190"/>
        <v>0</v>
      </c>
      <c r="U94" s="294">
        <v>0</v>
      </c>
      <c r="V94" s="294">
        <v>0</v>
      </c>
      <c r="W94" s="294">
        <v>0</v>
      </c>
      <c r="X94" s="294">
        <v>0</v>
      </c>
      <c r="Y94" s="294">
        <v>0</v>
      </c>
      <c r="Z94" s="1180">
        <f t="shared" si="191"/>
        <v>0</v>
      </c>
      <c r="AA94" s="1411">
        <f>SUMIF('site MS'!$C:$C,$F94,'site MS'!H:H)</f>
        <v>0</v>
      </c>
      <c r="AB94" s="1425">
        <f t="shared" si="192"/>
        <v>0</v>
      </c>
      <c r="AC94" s="1182">
        <f t="shared" si="193"/>
        <v>0</v>
      </c>
      <c r="AD94" s="294">
        <f t="shared" si="193"/>
        <v>0</v>
      </c>
      <c r="AE94" s="312">
        <f t="shared" si="194"/>
        <v>0</v>
      </c>
      <c r="AH94" s="121"/>
      <c r="AI94" s="125" t="s">
        <v>286</v>
      </c>
      <c r="AJ94" s="120" t="str">
        <f>"13WKS "&amp;'Drive Summary'!AD$2</f>
        <v>13WKS MS2409A0</v>
      </c>
      <c r="BC94" s="1283"/>
      <c r="BD94" s="1283"/>
      <c r="BE94" s="1284"/>
      <c r="BF94" s="1284"/>
      <c r="BG94" s="1285"/>
      <c r="BH94" s="1285"/>
      <c r="BI94" s="1285"/>
      <c r="BJ94" s="1285"/>
      <c r="BK94" s="1285"/>
      <c r="BL94" s="1285"/>
      <c r="BM94" s="1285"/>
      <c r="BN94" s="1285"/>
      <c r="BO94" s="1285"/>
      <c r="BP94" s="1285"/>
      <c r="BQ94" s="1285"/>
      <c r="BR94" s="1285"/>
      <c r="BS94" s="1285"/>
      <c r="BT94" s="1287"/>
      <c r="CA94" s="87" t="s">
        <v>408</v>
      </c>
      <c r="CB94" s="87">
        <v>8</v>
      </c>
      <c r="CC94" s="87">
        <v>4</v>
      </c>
      <c r="CD94" s="87" t="s">
        <v>406</v>
      </c>
    </row>
    <row r="95" spans="1:82" s="87" customFormat="1" ht="18.75" hidden="1" customHeight="1">
      <c r="A95" s="86"/>
      <c r="B95" s="402" t="str">
        <f>'Drive Summary'!B59</f>
        <v>V11</v>
      </c>
      <c r="C95" s="403">
        <f>'Drive Summary'!C59</f>
        <v>6000</v>
      </c>
      <c r="D95" s="403" t="str">
        <f>'Drive Summary'!D59</f>
        <v>256MB</v>
      </c>
      <c r="E95" s="307" t="str">
        <f>'Drive Summary'!E59</f>
        <v>ST6000DM003</v>
      </c>
      <c r="F95" s="1333" t="str">
        <f>'Drive Summary'!F59</f>
        <v>2CY186</v>
      </c>
      <c r="G95" s="2073">
        <v>0</v>
      </c>
      <c r="H95" s="2073">
        <v>0</v>
      </c>
      <c r="I95" s="2073">
        <v>0</v>
      </c>
      <c r="J95" s="2073">
        <v>0</v>
      </c>
      <c r="K95" s="1180">
        <f t="shared" si="188"/>
        <v>0</v>
      </c>
      <c r="L95" s="1411">
        <f>SUMIF('site MS'!C:C,$F95,'site MS'!F:F)</f>
        <v>0</v>
      </c>
      <c r="M95" s="1425">
        <f t="shared" si="189"/>
        <v>0</v>
      </c>
      <c r="N95" s="8">
        <v>0</v>
      </c>
      <c r="O95" s="8">
        <v>0</v>
      </c>
      <c r="P95" s="1702">
        <v>0</v>
      </c>
      <c r="Q95" s="1702">
        <v>0</v>
      </c>
      <c r="R95" s="1180">
        <f t="shared" si="195"/>
        <v>0</v>
      </c>
      <c r="S95" s="1411">
        <f>SUMIF('site MS'!$C:$C,$F95,'site MS'!G:G)</f>
        <v>0</v>
      </c>
      <c r="T95" s="1425">
        <f t="shared" si="190"/>
        <v>0</v>
      </c>
      <c r="U95" s="294">
        <v>0</v>
      </c>
      <c r="V95" s="294">
        <v>0</v>
      </c>
      <c r="W95" s="294">
        <v>0</v>
      </c>
      <c r="X95" s="294">
        <v>0</v>
      </c>
      <c r="Y95" s="294">
        <v>0</v>
      </c>
      <c r="Z95" s="1180">
        <f t="shared" si="191"/>
        <v>0</v>
      </c>
      <c r="AA95" s="1411">
        <f>SUMIF('site MS'!$C:$C,$F95,'site MS'!H:H)</f>
        <v>0</v>
      </c>
      <c r="AB95" s="1425">
        <f t="shared" si="192"/>
        <v>0</v>
      </c>
      <c r="AC95" s="1182">
        <f t="shared" si="193"/>
        <v>0</v>
      </c>
      <c r="AD95" s="294">
        <f t="shared" si="193"/>
        <v>0</v>
      </c>
      <c r="AE95" s="312">
        <f t="shared" si="194"/>
        <v>0</v>
      </c>
      <c r="AH95" s="121"/>
      <c r="AI95" s="125" t="s">
        <v>286</v>
      </c>
      <c r="AJ95" s="120" t="str">
        <f>"13WKS "&amp;'Drive Summary'!AD$2</f>
        <v>13WKS MS2409A0</v>
      </c>
      <c r="BA95" s="66"/>
      <c r="CA95" s="87" t="s">
        <v>408</v>
      </c>
      <c r="CB95" s="87">
        <v>8</v>
      </c>
      <c r="CC95" s="87">
        <v>4</v>
      </c>
      <c r="CD95" s="87" t="s">
        <v>406</v>
      </c>
    </row>
    <row r="96" spans="1:82" s="87" customFormat="1" ht="18.649999999999999" hidden="1" customHeight="1">
      <c r="A96" s="86"/>
      <c r="B96" s="402" t="str">
        <f>'Drive Summary'!B60</f>
        <v>V11</v>
      </c>
      <c r="C96" s="403">
        <f>'Drive Summary'!C60</f>
        <v>6000</v>
      </c>
      <c r="D96" s="403" t="str">
        <f>'Drive Summary'!D60</f>
        <v>256MB</v>
      </c>
      <c r="E96" s="307" t="str">
        <f>'Drive Summary'!E60</f>
        <v>ST6000VX001</v>
      </c>
      <c r="F96" s="1333" t="str">
        <f>'Drive Summary'!F60</f>
        <v>2BD186</v>
      </c>
      <c r="G96" s="2071">
        <v>0</v>
      </c>
      <c r="H96" s="2073">
        <v>0</v>
      </c>
      <c r="I96" s="2073">
        <v>0</v>
      </c>
      <c r="J96" s="2071">
        <v>0</v>
      </c>
      <c r="K96" s="1180">
        <f t="shared" si="188"/>
        <v>0</v>
      </c>
      <c r="L96" s="1411">
        <f>SUMIF('site MS'!C:C,$F96,'site MS'!F:F)</f>
        <v>0</v>
      </c>
      <c r="M96" s="1425">
        <f t="shared" si="189"/>
        <v>0</v>
      </c>
      <c r="N96" s="2071">
        <v>0</v>
      </c>
      <c r="O96" s="2073">
        <v>0</v>
      </c>
      <c r="P96" s="2073">
        <v>0</v>
      </c>
      <c r="Q96" s="2071">
        <v>0</v>
      </c>
      <c r="R96" s="1180">
        <f t="shared" si="195"/>
        <v>0</v>
      </c>
      <c r="S96" s="1411">
        <f>SUMIF('site MS'!$C:$C,$F96,'site MS'!G:G)</f>
        <v>0</v>
      </c>
      <c r="T96" s="1425">
        <f t="shared" si="190"/>
        <v>0</v>
      </c>
      <c r="U96" s="2071">
        <v>0</v>
      </c>
      <c r="V96" s="2073">
        <v>0</v>
      </c>
      <c r="W96" s="2073">
        <v>0</v>
      </c>
      <c r="X96" s="2071">
        <v>0</v>
      </c>
      <c r="Y96" s="2073">
        <v>0</v>
      </c>
      <c r="Z96" s="1180">
        <f t="shared" si="191"/>
        <v>0</v>
      </c>
      <c r="AA96" s="1411">
        <f>SUMIF('site MS'!$C:$C,$F96,'site MS'!H:H)</f>
        <v>0</v>
      </c>
      <c r="AB96" s="1425">
        <f t="shared" si="192"/>
        <v>0</v>
      </c>
      <c r="AC96" s="1182">
        <f t="shared" si="193"/>
        <v>0</v>
      </c>
      <c r="AD96" s="294">
        <f t="shared" si="193"/>
        <v>0</v>
      </c>
      <c r="AE96" s="312">
        <f t="shared" si="194"/>
        <v>0</v>
      </c>
      <c r="AH96" s="121"/>
      <c r="AI96" s="125" t="s">
        <v>286</v>
      </c>
      <c r="AJ96" s="120" t="str">
        <f>"13WKS "&amp;'Drive Summary'!AD$2</f>
        <v>13WKS MS2409A0</v>
      </c>
      <c r="CA96" s="87" t="s">
        <v>408</v>
      </c>
      <c r="CB96" s="87">
        <v>8</v>
      </c>
      <c r="CC96" s="87">
        <v>4</v>
      </c>
      <c r="CD96" s="87" t="s">
        <v>406</v>
      </c>
    </row>
    <row r="97" spans="1:82" s="87" customFormat="1" ht="18.75" hidden="1" customHeight="1">
      <c r="A97" s="86"/>
      <c r="B97" s="402" t="str">
        <f>'Drive Summary'!B61</f>
        <v>V11</v>
      </c>
      <c r="C97" s="403">
        <f>'Drive Summary'!C61</f>
        <v>6000</v>
      </c>
      <c r="D97" s="403" t="str">
        <f>'Drive Summary'!D61</f>
        <v>256MB</v>
      </c>
      <c r="E97" s="307" t="str">
        <f>'Drive Summary'!E61</f>
        <v>ST6000VP000</v>
      </c>
      <c r="F97" s="1333" t="str">
        <f>'Drive Summary'!F61</f>
        <v>2XN186</v>
      </c>
      <c r="G97" s="2071">
        <v>0</v>
      </c>
      <c r="H97" s="2071">
        <v>0</v>
      </c>
      <c r="I97" s="480">
        <v>0</v>
      </c>
      <c r="J97" s="480">
        <v>0</v>
      </c>
      <c r="K97" s="1180">
        <f t="shared" ref="K97" si="205">SUM(G97:J97)</f>
        <v>0</v>
      </c>
      <c r="L97" s="1411">
        <f>SUMIF('site MS'!C:C,$F97,'site MS'!F:F)</f>
        <v>0</v>
      </c>
      <c r="M97" s="1425">
        <f t="shared" ref="M97" si="206">K97-L97</f>
        <v>0</v>
      </c>
      <c r="N97" s="8">
        <v>0</v>
      </c>
      <c r="O97" s="8">
        <v>0</v>
      </c>
      <c r="P97" s="1702">
        <v>0</v>
      </c>
      <c r="Q97" s="1702">
        <v>0</v>
      </c>
      <c r="R97" s="1180">
        <f t="shared" ref="R97" si="207">SUM(N97:Q97)</f>
        <v>0</v>
      </c>
      <c r="S97" s="1411">
        <f>SUMIF('site MS'!$C:$C,$F97,'site MS'!G:G)</f>
        <v>0</v>
      </c>
      <c r="T97" s="1425">
        <f t="shared" ref="T97" si="208">R97-S97</f>
        <v>0</v>
      </c>
      <c r="U97" s="909">
        <v>0</v>
      </c>
      <c r="V97" s="294">
        <v>0</v>
      </c>
      <c r="W97" s="294">
        <v>0</v>
      </c>
      <c r="X97" s="294">
        <v>0</v>
      </c>
      <c r="Y97" s="294">
        <v>0</v>
      </c>
      <c r="Z97" s="1180">
        <f t="shared" ref="Z97" si="209">SUM(U97:Y97)</f>
        <v>0</v>
      </c>
      <c r="AA97" s="1411">
        <f>SUMIF('site MS'!$C:$C,$F97,'site MS'!H:H)</f>
        <v>0</v>
      </c>
      <c r="AB97" s="1425">
        <f t="shared" ref="AB97" si="210">Z97-AA97</f>
        <v>0</v>
      </c>
      <c r="AC97" s="1182">
        <f t="shared" ref="AC97" si="211">SUM(K97,R97,Z97)</f>
        <v>0</v>
      </c>
      <c r="AD97" s="294"/>
      <c r="AE97" s="312"/>
      <c r="AH97" s="121"/>
      <c r="AI97" s="125" t="s">
        <v>286</v>
      </c>
      <c r="AJ97" s="120" t="str">
        <f>"13WKS "&amp;'Drive Summary'!AD$2</f>
        <v>13WKS MS2409A0</v>
      </c>
      <c r="CA97" s="87" t="s">
        <v>408</v>
      </c>
      <c r="CB97" s="87">
        <v>8</v>
      </c>
      <c r="CC97" s="87">
        <v>4</v>
      </c>
      <c r="CD97" s="87" t="s">
        <v>406</v>
      </c>
    </row>
    <row r="98" spans="1:82" s="87" customFormat="1" ht="18.75" hidden="1" customHeight="1">
      <c r="A98" s="86"/>
      <c r="B98" s="402" t="str">
        <f>'Drive Summary'!B62</f>
        <v>V11</v>
      </c>
      <c r="C98" s="403">
        <f>'Drive Summary'!C62</f>
        <v>8000</v>
      </c>
      <c r="D98" s="403" t="str">
        <f>'Drive Summary'!D62</f>
        <v>256MB</v>
      </c>
      <c r="E98" s="307" t="str">
        <f>'Drive Summary'!E62</f>
        <v>ST8000DM004</v>
      </c>
      <c r="F98" s="1333" t="str">
        <f>'Drive Summary'!F62</f>
        <v>2CX188</v>
      </c>
      <c r="G98" s="2071">
        <v>0</v>
      </c>
      <c r="H98" s="2071">
        <v>0</v>
      </c>
      <c r="I98" s="2071">
        <v>0</v>
      </c>
      <c r="J98" s="2071">
        <v>0</v>
      </c>
      <c r="K98" s="1180">
        <f t="shared" si="188"/>
        <v>0</v>
      </c>
      <c r="L98" s="1411">
        <f>SUMIF('site MS'!C:C,$F98,'site MS'!F:F)</f>
        <v>0</v>
      </c>
      <c r="M98" s="1425">
        <f t="shared" si="189"/>
        <v>0</v>
      </c>
      <c r="N98" s="294">
        <v>0</v>
      </c>
      <c r="O98" s="294">
        <v>0</v>
      </c>
      <c r="P98" s="909">
        <v>0</v>
      </c>
      <c r="Q98" s="909">
        <v>0</v>
      </c>
      <c r="R98" s="1180">
        <f t="shared" si="195"/>
        <v>0</v>
      </c>
      <c r="S98" s="1411">
        <f>SUMIF('site MS'!$C:$C,$F98,'site MS'!G:G)</f>
        <v>0</v>
      </c>
      <c r="T98" s="1425">
        <f t="shared" si="190"/>
        <v>0</v>
      </c>
      <c r="U98" s="294">
        <v>0</v>
      </c>
      <c r="V98" s="294">
        <v>0</v>
      </c>
      <c r="W98" s="294">
        <v>0</v>
      </c>
      <c r="X98" s="294">
        <v>0</v>
      </c>
      <c r="Y98" s="294">
        <v>0</v>
      </c>
      <c r="Z98" s="1180">
        <f t="shared" si="191"/>
        <v>0</v>
      </c>
      <c r="AA98" s="1411">
        <f>SUMIF('site MS'!$C:$C,$F98,'site MS'!H:H)</f>
        <v>0</v>
      </c>
      <c r="AB98" s="1425">
        <f t="shared" si="192"/>
        <v>0</v>
      </c>
      <c r="AC98" s="1182">
        <f t="shared" si="193"/>
        <v>0</v>
      </c>
      <c r="AD98" s="294">
        <f t="shared" si="193"/>
        <v>0</v>
      </c>
      <c r="AE98" s="312">
        <f t="shared" si="194"/>
        <v>0</v>
      </c>
      <c r="AH98" s="121"/>
      <c r="AI98" s="125" t="s">
        <v>286</v>
      </c>
      <c r="AJ98" s="120" t="str">
        <f>"13WKS "&amp;'Drive Summary'!AD$2</f>
        <v>13WKS MS2409A0</v>
      </c>
      <c r="CA98" s="87" t="s">
        <v>408</v>
      </c>
      <c r="CB98" s="87">
        <v>8</v>
      </c>
      <c r="CC98" s="87">
        <v>4</v>
      </c>
      <c r="CD98" s="87" t="s">
        <v>406</v>
      </c>
    </row>
    <row r="99" spans="1:82" s="87" customFormat="1" ht="18.75" hidden="1" customHeight="1">
      <c r="A99" s="86"/>
      <c r="B99" s="402" t="str">
        <f>'Drive Summary'!B63</f>
        <v>V11</v>
      </c>
      <c r="C99" s="403">
        <f>'Drive Summary'!C63</f>
        <v>8000</v>
      </c>
      <c r="D99" s="403" t="str">
        <f>'Drive Summary'!D63</f>
        <v>256MB</v>
      </c>
      <c r="E99" s="307" t="str">
        <f>'Drive Summary'!E63</f>
        <v>ST8000AS0003</v>
      </c>
      <c r="F99" s="1333" t="str">
        <f>'Drive Summary'!F63</f>
        <v>2HH188</v>
      </c>
      <c r="G99" s="2075">
        <v>0</v>
      </c>
      <c r="H99" s="2075">
        <v>0</v>
      </c>
      <c r="I99" s="2076">
        <v>0</v>
      </c>
      <c r="J99" s="2076">
        <v>0</v>
      </c>
      <c r="K99" s="1180">
        <f t="shared" si="188"/>
        <v>0</v>
      </c>
      <c r="L99" s="1411">
        <f>SUMIF('site MS'!C:C,$F99,'site MS'!F:F)</f>
        <v>0</v>
      </c>
      <c r="M99" s="1425">
        <f t="shared" si="189"/>
        <v>0</v>
      </c>
      <c r="N99" s="294">
        <v>0</v>
      </c>
      <c r="O99" s="294">
        <v>0</v>
      </c>
      <c r="P99" s="909">
        <v>0</v>
      </c>
      <c r="Q99" s="909">
        <v>0</v>
      </c>
      <c r="R99" s="1180">
        <f t="shared" si="195"/>
        <v>0</v>
      </c>
      <c r="S99" s="1411">
        <f>SUMIF('site MS'!$C:$C,$F99,'site MS'!G:G)</f>
        <v>0</v>
      </c>
      <c r="T99" s="1425">
        <f t="shared" si="190"/>
        <v>0</v>
      </c>
      <c r="U99" s="1181">
        <v>0</v>
      </c>
      <c r="V99" s="1181">
        <v>0</v>
      </c>
      <c r="W99" s="1181">
        <v>0</v>
      </c>
      <c r="X99" s="294">
        <v>0</v>
      </c>
      <c r="Y99" s="294">
        <v>0</v>
      </c>
      <c r="Z99" s="1180">
        <f t="shared" si="191"/>
        <v>0</v>
      </c>
      <c r="AA99" s="1411">
        <f>SUMIF('site MS'!$C:$C,$F99,'site MS'!H:H)</f>
        <v>0</v>
      </c>
      <c r="AB99" s="1425">
        <f t="shared" si="192"/>
        <v>0</v>
      </c>
      <c r="AC99" s="1182">
        <f t="shared" si="193"/>
        <v>0</v>
      </c>
      <c r="AD99" s="294">
        <f t="shared" si="193"/>
        <v>0</v>
      </c>
      <c r="AE99" s="312">
        <f t="shared" si="194"/>
        <v>0</v>
      </c>
      <c r="AH99" s="121"/>
      <c r="AI99" s="125" t="s">
        <v>286</v>
      </c>
      <c r="AJ99" s="120" t="str">
        <f>"13WKS "&amp;'Drive Summary'!AD$2</f>
        <v>13WKS MS2409A0</v>
      </c>
      <c r="CA99" s="87" t="s">
        <v>408</v>
      </c>
      <c r="CB99" s="87">
        <v>8</v>
      </c>
      <c r="CC99" s="87">
        <v>4</v>
      </c>
      <c r="CD99" s="87" t="s">
        <v>406</v>
      </c>
    </row>
    <row r="100" spans="1:82" s="87" customFormat="1" ht="18.75" hidden="1" customHeight="1" thickBot="1">
      <c r="A100" s="86"/>
      <c r="B100" s="402" t="str">
        <f>'Drive Summary'!B64</f>
        <v>V11</v>
      </c>
      <c r="C100" s="403">
        <f>'Drive Summary'!C64</f>
        <v>8000</v>
      </c>
      <c r="D100" s="403" t="str">
        <f>'Drive Summary'!D64</f>
        <v>256MB</v>
      </c>
      <c r="E100" s="307" t="str">
        <f>'Drive Summary'!E64</f>
        <v>ST8000VX002</v>
      </c>
      <c r="F100" s="1333" t="str">
        <f>'Drive Summary'!F64</f>
        <v>2BD188</v>
      </c>
      <c r="G100" s="2076">
        <v>0</v>
      </c>
      <c r="H100" s="2076">
        <v>0</v>
      </c>
      <c r="I100" s="2076">
        <v>0</v>
      </c>
      <c r="J100" s="2076">
        <v>0</v>
      </c>
      <c r="K100" s="1180">
        <f t="shared" si="188"/>
        <v>0</v>
      </c>
      <c r="L100" s="1411">
        <f>SUMIF('site MS'!C:C,$F100,'site MS'!F:F)</f>
        <v>0</v>
      </c>
      <c r="M100" s="1425">
        <f t="shared" si="189"/>
        <v>0</v>
      </c>
      <c r="N100" s="294">
        <v>0</v>
      </c>
      <c r="O100" s="294">
        <v>0</v>
      </c>
      <c r="P100" s="909">
        <v>0</v>
      </c>
      <c r="Q100" s="909">
        <v>0</v>
      </c>
      <c r="R100" s="1180">
        <f t="shared" si="195"/>
        <v>0</v>
      </c>
      <c r="S100" s="1411">
        <f>SUMIF('site MS'!$C:$C,$F100,'site MS'!G:G)</f>
        <v>0</v>
      </c>
      <c r="T100" s="1425">
        <f t="shared" si="190"/>
        <v>0</v>
      </c>
      <c r="U100" s="1181">
        <v>0</v>
      </c>
      <c r="V100" s="1181">
        <v>0</v>
      </c>
      <c r="W100" s="1181">
        <v>0</v>
      </c>
      <c r="X100" s="1181">
        <v>0</v>
      </c>
      <c r="Y100" s="1181">
        <v>0</v>
      </c>
      <c r="Z100" s="1180">
        <f t="shared" si="191"/>
        <v>0</v>
      </c>
      <c r="AA100" s="1411">
        <f>SUMIF('site MS'!$C:$C,$F100,'site MS'!H:H)</f>
        <v>0</v>
      </c>
      <c r="AB100" s="1425">
        <f t="shared" si="192"/>
        <v>0</v>
      </c>
      <c r="AC100" s="1182">
        <f t="shared" si="193"/>
        <v>0</v>
      </c>
      <c r="AD100" s="294">
        <f t="shared" si="193"/>
        <v>0</v>
      </c>
      <c r="AE100" s="312">
        <f t="shared" si="194"/>
        <v>0</v>
      </c>
      <c r="AH100" s="121"/>
      <c r="AI100" s="125" t="s">
        <v>286</v>
      </c>
      <c r="AJ100" s="120" t="str">
        <f>"13WKS "&amp;'Drive Summary'!AD$2</f>
        <v>13WKS MS2409A0</v>
      </c>
      <c r="CA100" s="87" t="s">
        <v>408</v>
      </c>
      <c r="CB100" s="87">
        <v>8</v>
      </c>
      <c r="CC100" s="87">
        <v>4</v>
      </c>
      <c r="CD100" s="87" t="s">
        <v>406</v>
      </c>
    </row>
    <row r="101" spans="1:82" s="87" customFormat="1" ht="18.75" hidden="1" customHeight="1" thickBot="1">
      <c r="A101" s="62"/>
      <c r="B101" s="324" t="s">
        <v>199</v>
      </c>
      <c r="C101" s="317"/>
      <c r="D101" s="385"/>
      <c r="E101" s="318"/>
      <c r="F101" s="1327"/>
      <c r="G101" s="1268">
        <f t="shared" ref="G101:AE101" si="212">SUM(G81:G100)</f>
        <v>0</v>
      </c>
      <c r="H101" s="1268">
        <f t="shared" si="212"/>
        <v>0</v>
      </c>
      <c r="I101" s="1268">
        <f t="shared" si="212"/>
        <v>0</v>
      </c>
      <c r="J101" s="1268">
        <f t="shared" si="212"/>
        <v>0</v>
      </c>
      <c r="K101" s="1183">
        <f t="shared" si="212"/>
        <v>0</v>
      </c>
      <c r="L101" s="1268">
        <f t="shared" si="212"/>
        <v>0</v>
      </c>
      <c r="M101" s="1270">
        <f t="shared" si="212"/>
        <v>0</v>
      </c>
      <c r="N101" s="1268">
        <f t="shared" si="212"/>
        <v>0</v>
      </c>
      <c r="O101" s="1268">
        <f t="shared" si="212"/>
        <v>0</v>
      </c>
      <c r="P101" s="1268">
        <f t="shared" si="212"/>
        <v>0</v>
      </c>
      <c r="Q101" s="1268">
        <f t="shared" si="212"/>
        <v>0</v>
      </c>
      <c r="R101" s="1183">
        <f t="shared" si="212"/>
        <v>0</v>
      </c>
      <c r="S101" s="1268">
        <f t="shared" si="212"/>
        <v>0</v>
      </c>
      <c r="T101" s="1270">
        <f t="shared" si="212"/>
        <v>0</v>
      </c>
      <c r="U101" s="1268">
        <f t="shared" si="212"/>
        <v>0</v>
      </c>
      <c r="V101" s="1268">
        <f t="shared" si="212"/>
        <v>0</v>
      </c>
      <c r="W101" s="1268">
        <f t="shared" si="212"/>
        <v>0</v>
      </c>
      <c r="X101" s="1268">
        <f t="shared" si="212"/>
        <v>0</v>
      </c>
      <c r="Y101" s="1268">
        <f t="shared" si="212"/>
        <v>0</v>
      </c>
      <c r="Z101" s="1183">
        <f t="shared" si="212"/>
        <v>0</v>
      </c>
      <c r="AA101" s="1413">
        <f t="shared" si="212"/>
        <v>0</v>
      </c>
      <c r="AB101" s="1478">
        <f t="shared" si="212"/>
        <v>0</v>
      </c>
      <c r="AC101" s="1184">
        <f t="shared" si="212"/>
        <v>0</v>
      </c>
      <c r="AD101" s="1436">
        <f t="shared" si="212"/>
        <v>0</v>
      </c>
      <c r="AE101" s="1483">
        <f t="shared" si="212"/>
        <v>0</v>
      </c>
      <c r="AF101" s="56"/>
      <c r="AG101" s="56"/>
      <c r="AH101" s="121"/>
      <c r="AI101" s="125" t="s">
        <v>286</v>
      </c>
      <c r="AJ101" s="120" t="str">
        <f>"13WKS "&amp;'Drive Summary'!AD$2</f>
        <v>13WKS MS2409A0</v>
      </c>
      <c r="AK101" s="56"/>
      <c r="AL101" s="56"/>
      <c r="AM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</row>
    <row r="102" spans="1:82" s="87" customFormat="1" ht="18.75" hidden="1" customHeight="1" outlineLevel="1">
      <c r="A102" s="86"/>
      <c r="B102" s="91" t="s">
        <v>117</v>
      </c>
      <c r="C102" s="114"/>
      <c r="D102" s="114"/>
      <c r="E102" s="306" t="s">
        <v>142</v>
      </c>
      <c r="F102" s="1328"/>
      <c r="G102" s="1185">
        <f t="shared" ref="G102:J107" si="213">AN102</f>
        <v>0</v>
      </c>
      <c r="H102" s="1185">
        <f t="shared" si="213"/>
        <v>0</v>
      </c>
      <c r="I102" s="1185">
        <f t="shared" si="213"/>
        <v>0</v>
      </c>
      <c r="J102" s="1185">
        <f t="shared" si="213"/>
        <v>0</v>
      </c>
      <c r="K102" s="1186">
        <f t="shared" ref="K102:K113" si="214">SUM(G102:J102)</f>
        <v>0</v>
      </c>
      <c r="L102" s="1185"/>
      <c r="M102" s="92"/>
      <c r="N102" s="1185">
        <f t="shared" ref="N102:Q107" si="215">AR102</f>
        <v>0</v>
      </c>
      <c r="O102" s="1185">
        <f t="shared" si="215"/>
        <v>0</v>
      </c>
      <c r="P102" s="1185">
        <f t="shared" si="215"/>
        <v>0</v>
      </c>
      <c r="Q102" s="1185">
        <f t="shared" si="215"/>
        <v>0</v>
      </c>
      <c r="R102" s="1186">
        <f t="shared" ref="R102:R113" si="216">SUM(N102:Q102)</f>
        <v>0</v>
      </c>
      <c r="S102" s="1185"/>
      <c r="T102" s="92"/>
      <c r="U102" s="1185">
        <f t="shared" ref="U102:Y107" si="217">AV102</f>
        <v>0</v>
      </c>
      <c r="V102" s="1185">
        <f t="shared" si="217"/>
        <v>0</v>
      </c>
      <c r="W102" s="1185">
        <f t="shared" si="217"/>
        <v>0</v>
      </c>
      <c r="X102" s="1185">
        <f t="shared" si="217"/>
        <v>0</v>
      </c>
      <c r="Y102" s="1185">
        <f t="shared" si="217"/>
        <v>0</v>
      </c>
      <c r="Z102" s="1186">
        <f t="shared" ref="Z102:Z107" si="218">SUM(U102:Y102)</f>
        <v>0</v>
      </c>
      <c r="AA102" s="1185"/>
      <c r="AB102" s="92"/>
      <c r="AC102" s="1187"/>
      <c r="AD102" s="92"/>
      <c r="AE102" s="311"/>
      <c r="AH102" s="121"/>
      <c r="AI102" s="125" t="s">
        <v>286</v>
      </c>
      <c r="AJ102" s="120" t="str">
        <f>"13WKS "&amp;'Drive Summary'!AD$2</f>
        <v>13WKS MS2409A0</v>
      </c>
      <c r="AM102" s="631" t="s">
        <v>469</v>
      </c>
      <c r="AN102" s="526">
        <f>SUMIF('Site capacity'!$B:$B,$AM102,'Site capacity'!E:E)</f>
        <v>0</v>
      </c>
      <c r="AO102" s="526">
        <f>SUMIF('Site capacity'!$B:$B,$AM102,'Site capacity'!F:F)</f>
        <v>0</v>
      </c>
      <c r="AP102" s="526">
        <f>SUMIF('Site capacity'!$B:$B,$AM102,'Site capacity'!G:G)</f>
        <v>0</v>
      </c>
      <c r="AQ102" s="526">
        <f>SUMIF('Site capacity'!$B:$B,$AM102,'Site capacity'!H:H)</f>
        <v>0</v>
      </c>
      <c r="AR102" s="526">
        <f>SUMIF('Site capacity'!$B:$B,$AM102,'Site capacity'!I:I)</f>
        <v>0</v>
      </c>
      <c r="AS102" s="526">
        <f>SUMIF('Site capacity'!$B:$B,$AM102,'Site capacity'!J:J)</f>
        <v>0</v>
      </c>
      <c r="AT102" s="526">
        <f>SUMIF('Site capacity'!$B:$B,$AM102,'Site capacity'!K:K)</f>
        <v>0</v>
      </c>
      <c r="AU102" s="526">
        <f>SUMIF('Site capacity'!$B:$B,$AM102,'Site capacity'!L:L)</f>
        <v>0</v>
      </c>
      <c r="AV102" s="526">
        <f>SUMIF('Site capacity'!$B:$B,$AM102,'Site capacity'!M:M)</f>
        <v>0</v>
      </c>
      <c r="AW102" s="526">
        <f>SUMIF('Site capacity'!$B:$B,$AM102,'Site capacity'!N:N)</f>
        <v>0</v>
      </c>
      <c r="AX102" s="526">
        <f>SUMIF('Site capacity'!$B:$B,$AM102,'Site capacity'!O:O)</f>
        <v>0</v>
      </c>
      <c r="AY102" s="526">
        <f>SUMIF('Site capacity'!$B:$B,$AM102,'Site capacity'!P:P)</f>
        <v>0</v>
      </c>
      <c r="AZ102" s="526">
        <f>SUMIF('Site capacity'!$B:$B,$AM102,'Site capacity'!Q:Q)</f>
        <v>0</v>
      </c>
    </row>
    <row r="103" spans="1:82" s="87" customFormat="1" ht="18.649999999999999" hidden="1" customHeight="1" outlineLevel="1">
      <c r="A103" s="86"/>
      <c r="B103" s="91"/>
      <c r="C103" s="114"/>
      <c r="D103" s="114"/>
      <c r="E103" s="306" t="s">
        <v>259</v>
      </c>
      <c r="F103" s="1328"/>
      <c r="G103" s="1185">
        <f t="shared" si="213"/>
        <v>0</v>
      </c>
      <c r="H103" s="1185">
        <f t="shared" si="213"/>
        <v>0</v>
      </c>
      <c r="I103" s="1185">
        <f t="shared" si="213"/>
        <v>0</v>
      </c>
      <c r="J103" s="1185">
        <f t="shared" si="213"/>
        <v>0</v>
      </c>
      <c r="K103" s="1186">
        <f t="shared" si="214"/>
        <v>0</v>
      </c>
      <c r="L103" s="1185"/>
      <c r="M103" s="92"/>
      <c r="N103" s="1185">
        <f t="shared" si="215"/>
        <v>0</v>
      </c>
      <c r="O103" s="1185">
        <f t="shared" si="215"/>
        <v>0</v>
      </c>
      <c r="P103" s="1185">
        <f t="shared" si="215"/>
        <v>0</v>
      </c>
      <c r="Q103" s="1185">
        <f t="shared" si="215"/>
        <v>0</v>
      </c>
      <c r="R103" s="1186">
        <f t="shared" si="216"/>
        <v>0</v>
      </c>
      <c r="S103" s="1185"/>
      <c r="T103" s="92"/>
      <c r="U103" s="1185">
        <f t="shared" si="217"/>
        <v>0</v>
      </c>
      <c r="V103" s="1185">
        <f t="shared" si="217"/>
        <v>0</v>
      </c>
      <c r="W103" s="1185">
        <f t="shared" si="217"/>
        <v>0</v>
      </c>
      <c r="X103" s="1185">
        <f t="shared" si="217"/>
        <v>0</v>
      </c>
      <c r="Y103" s="1185">
        <f t="shared" si="217"/>
        <v>0</v>
      </c>
      <c r="Z103" s="1186">
        <f t="shared" si="218"/>
        <v>0</v>
      </c>
      <c r="AA103" s="1185"/>
      <c r="AB103" s="92"/>
      <c r="AC103" s="1187"/>
      <c r="AD103" s="92"/>
      <c r="AE103" s="311"/>
      <c r="AH103" s="121"/>
      <c r="AI103" s="125" t="s">
        <v>286</v>
      </c>
      <c r="AJ103" s="120" t="str">
        <f>"13WKS "&amp;'Drive Summary'!AD$2</f>
        <v>13WKS MS2409A0</v>
      </c>
      <c r="AM103" s="631" t="s">
        <v>208</v>
      </c>
      <c r="AN103" s="526">
        <f>SUMIF('Site capacity'!$B:$B,$AM103,'Site capacity'!E:E)</f>
        <v>0</v>
      </c>
      <c r="AO103" s="526">
        <f>SUMIF('Site capacity'!$B:$B,$AM103,'Site capacity'!F:F)</f>
        <v>0</v>
      </c>
      <c r="AP103" s="526">
        <f>SUMIF('Site capacity'!$B:$B,$AM103,'Site capacity'!G:G)</f>
        <v>0</v>
      </c>
      <c r="AQ103" s="526">
        <f>SUMIF('Site capacity'!$B:$B,$AM103,'Site capacity'!H:H)</f>
        <v>0</v>
      </c>
      <c r="AR103" s="526">
        <f>SUMIF('Site capacity'!$B:$B,$AM103,'Site capacity'!I:I)</f>
        <v>0</v>
      </c>
      <c r="AS103" s="526">
        <f>SUMIF('Site capacity'!$B:$B,$AM103,'Site capacity'!J:J)</f>
        <v>0</v>
      </c>
      <c r="AT103" s="526">
        <f>SUMIF('Site capacity'!$B:$B,$AM103,'Site capacity'!K:K)</f>
        <v>0</v>
      </c>
      <c r="AU103" s="526">
        <f>SUMIF('Site capacity'!$B:$B,$AM103,'Site capacity'!L:L)</f>
        <v>0</v>
      </c>
      <c r="AV103" s="526">
        <f>SUMIF('Site capacity'!$B:$B,$AM103,'Site capacity'!M:M)</f>
        <v>0</v>
      </c>
      <c r="AW103" s="526">
        <f>SUMIF('Site capacity'!$B:$B,$AM103,'Site capacity'!N:N)</f>
        <v>0</v>
      </c>
      <c r="AX103" s="526">
        <f>SUMIF('Site capacity'!$B:$B,$AM103,'Site capacity'!O:O)</f>
        <v>0</v>
      </c>
      <c r="AY103" s="526">
        <f>SUMIF('Site capacity'!$B:$B,$AM103,'Site capacity'!P:P)</f>
        <v>0</v>
      </c>
      <c r="AZ103" s="526">
        <f>SUMIF('Site capacity'!$B:$B,$AM103,'Site capacity'!Q:Q)</f>
        <v>0</v>
      </c>
    </row>
    <row r="104" spans="1:82" s="87" customFormat="1" ht="18.75" hidden="1" customHeight="1" outlineLevel="1">
      <c r="A104" s="86"/>
      <c r="B104" s="91"/>
      <c r="C104" s="114"/>
      <c r="D104" s="114"/>
      <c r="E104" s="306" t="s">
        <v>203</v>
      </c>
      <c r="F104" s="1328"/>
      <c r="G104" s="1185">
        <f t="shared" si="213"/>
        <v>0</v>
      </c>
      <c r="H104" s="1185">
        <f t="shared" si="213"/>
        <v>0</v>
      </c>
      <c r="I104" s="1185">
        <f t="shared" si="213"/>
        <v>0</v>
      </c>
      <c r="J104" s="1185">
        <f t="shared" si="213"/>
        <v>0</v>
      </c>
      <c r="K104" s="1186">
        <f t="shared" si="214"/>
        <v>0</v>
      </c>
      <c r="L104" s="1185"/>
      <c r="M104" s="92"/>
      <c r="N104" s="1185">
        <f t="shared" si="215"/>
        <v>0</v>
      </c>
      <c r="O104" s="1185">
        <f t="shared" si="215"/>
        <v>0</v>
      </c>
      <c r="P104" s="1185">
        <f t="shared" si="215"/>
        <v>0</v>
      </c>
      <c r="Q104" s="1185">
        <f t="shared" si="215"/>
        <v>0</v>
      </c>
      <c r="R104" s="1186">
        <f t="shared" si="216"/>
        <v>0</v>
      </c>
      <c r="S104" s="1185"/>
      <c r="T104" s="92"/>
      <c r="U104" s="1185">
        <f t="shared" si="217"/>
        <v>0</v>
      </c>
      <c r="V104" s="1185">
        <f t="shared" si="217"/>
        <v>0</v>
      </c>
      <c r="W104" s="1185">
        <f t="shared" si="217"/>
        <v>0</v>
      </c>
      <c r="X104" s="1185">
        <f t="shared" si="217"/>
        <v>0</v>
      </c>
      <c r="Y104" s="1185">
        <f t="shared" si="217"/>
        <v>0</v>
      </c>
      <c r="Z104" s="1186">
        <f t="shared" si="218"/>
        <v>0</v>
      </c>
      <c r="AA104" s="1185"/>
      <c r="AB104" s="92"/>
      <c r="AC104" s="1187"/>
      <c r="AD104" s="92"/>
      <c r="AE104" s="311"/>
      <c r="AH104" s="121"/>
      <c r="AI104" s="125" t="s">
        <v>286</v>
      </c>
      <c r="AJ104" s="120" t="str">
        <f>"13WKS "&amp;'Drive Summary'!AD$2</f>
        <v>13WKS MS2409A0</v>
      </c>
      <c r="AM104" s="631" t="s">
        <v>209</v>
      </c>
      <c r="AN104" s="526">
        <f>SUMIF('Site capacity'!$B:$B,$AM104,'Site capacity'!E:E)</f>
        <v>0</v>
      </c>
      <c r="AO104" s="526">
        <f>SUMIF('Site capacity'!$B:$B,$AM104,'Site capacity'!F:F)</f>
        <v>0</v>
      </c>
      <c r="AP104" s="526">
        <f>SUMIF('Site capacity'!$B:$B,$AM104,'Site capacity'!G:G)</f>
        <v>0</v>
      </c>
      <c r="AQ104" s="526">
        <f>SUMIF('Site capacity'!$B:$B,$AM104,'Site capacity'!H:H)</f>
        <v>0</v>
      </c>
      <c r="AR104" s="526">
        <f>SUMIF('Site capacity'!$B:$B,$AM104,'Site capacity'!I:I)</f>
        <v>0</v>
      </c>
      <c r="AS104" s="526">
        <f>SUMIF('Site capacity'!$B:$B,$AM104,'Site capacity'!J:J)</f>
        <v>0</v>
      </c>
      <c r="AT104" s="526">
        <f>SUMIF('Site capacity'!$B:$B,$AM104,'Site capacity'!K:K)</f>
        <v>0</v>
      </c>
      <c r="AU104" s="526">
        <f>SUMIF('Site capacity'!$B:$B,$AM104,'Site capacity'!L:L)</f>
        <v>0</v>
      </c>
      <c r="AV104" s="526">
        <f>SUMIF('Site capacity'!$B:$B,$AM104,'Site capacity'!M:M)</f>
        <v>0</v>
      </c>
      <c r="AW104" s="526">
        <f>SUMIF('Site capacity'!$B:$B,$AM104,'Site capacity'!N:N)</f>
        <v>0</v>
      </c>
      <c r="AX104" s="526">
        <f>SUMIF('Site capacity'!$B:$B,$AM104,'Site capacity'!O:O)</f>
        <v>0</v>
      </c>
      <c r="AY104" s="526">
        <f>SUMIF('Site capacity'!$B:$B,$AM104,'Site capacity'!P:P)</f>
        <v>0</v>
      </c>
      <c r="AZ104" s="526">
        <f>SUMIF('Site capacity'!$B:$B,$AM104,'Site capacity'!Q:Q)</f>
        <v>0</v>
      </c>
    </row>
    <row r="105" spans="1:82" s="87" customFormat="1" ht="18.75" hidden="1" customHeight="1" outlineLevel="1">
      <c r="A105" s="86"/>
      <c r="B105" s="91"/>
      <c r="C105" s="114"/>
      <c r="D105" s="114"/>
      <c r="E105" s="306" t="s">
        <v>204</v>
      </c>
      <c r="F105" s="1328"/>
      <c r="G105" s="1185">
        <f t="shared" si="213"/>
        <v>0</v>
      </c>
      <c r="H105" s="1185">
        <f t="shared" si="213"/>
        <v>0</v>
      </c>
      <c r="I105" s="1185">
        <f t="shared" si="213"/>
        <v>0</v>
      </c>
      <c r="J105" s="1185">
        <f t="shared" si="213"/>
        <v>0</v>
      </c>
      <c r="K105" s="1186">
        <f>SUM(G105:J105)</f>
        <v>0</v>
      </c>
      <c r="L105" s="1185"/>
      <c r="M105" s="92"/>
      <c r="N105" s="1185">
        <f t="shared" si="215"/>
        <v>0</v>
      </c>
      <c r="O105" s="1185">
        <f t="shared" si="215"/>
        <v>0</v>
      </c>
      <c r="P105" s="1185">
        <f t="shared" si="215"/>
        <v>0</v>
      </c>
      <c r="Q105" s="1185">
        <f t="shared" si="215"/>
        <v>0</v>
      </c>
      <c r="R105" s="1186">
        <f>SUM(N105:Q105)</f>
        <v>0</v>
      </c>
      <c r="S105" s="1185"/>
      <c r="T105" s="92"/>
      <c r="U105" s="1185">
        <f t="shared" si="217"/>
        <v>0</v>
      </c>
      <c r="V105" s="1185">
        <f t="shared" si="217"/>
        <v>0</v>
      </c>
      <c r="W105" s="1185">
        <f t="shared" si="217"/>
        <v>0</v>
      </c>
      <c r="X105" s="1185">
        <f t="shared" si="217"/>
        <v>0</v>
      </c>
      <c r="Y105" s="1185">
        <f t="shared" si="217"/>
        <v>0</v>
      </c>
      <c r="Z105" s="1186">
        <f t="shared" si="218"/>
        <v>0</v>
      </c>
      <c r="AA105" s="1185"/>
      <c r="AB105" s="92"/>
      <c r="AC105" s="1187"/>
      <c r="AD105" s="92"/>
      <c r="AE105" s="311"/>
      <c r="AH105" s="121"/>
      <c r="AI105" s="125" t="s">
        <v>286</v>
      </c>
      <c r="AJ105" s="120" t="str">
        <f>"13WKS "&amp;'Drive Summary'!AD$2</f>
        <v>13WKS MS2409A0</v>
      </c>
      <c r="AM105" s="631" t="s">
        <v>210</v>
      </c>
      <c r="AN105" s="526">
        <f>SUMIF('Site capacity'!$B:$B,$AM105,'Site capacity'!E:E)</f>
        <v>0</v>
      </c>
      <c r="AO105" s="526">
        <f>SUMIF('Site capacity'!$B:$B,$AM105,'Site capacity'!F:F)</f>
        <v>0</v>
      </c>
      <c r="AP105" s="526">
        <f>SUMIF('Site capacity'!$B:$B,$AM105,'Site capacity'!G:G)</f>
        <v>0</v>
      </c>
      <c r="AQ105" s="526">
        <f>SUMIF('Site capacity'!$B:$B,$AM105,'Site capacity'!H:H)</f>
        <v>0</v>
      </c>
      <c r="AR105" s="526">
        <f>SUMIF('Site capacity'!$B:$B,$AM105,'Site capacity'!I:I)</f>
        <v>0</v>
      </c>
      <c r="AS105" s="526">
        <f>SUMIF('Site capacity'!$B:$B,$AM105,'Site capacity'!J:J)</f>
        <v>0</v>
      </c>
      <c r="AT105" s="526">
        <f>SUMIF('Site capacity'!$B:$B,$AM105,'Site capacity'!K:K)</f>
        <v>0</v>
      </c>
      <c r="AU105" s="526">
        <f>SUMIF('Site capacity'!$B:$B,$AM105,'Site capacity'!L:L)</f>
        <v>0</v>
      </c>
      <c r="AV105" s="526">
        <f>SUMIF('Site capacity'!$B:$B,$AM105,'Site capacity'!M:M)</f>
        <v>0</v>
      </c>
      <c r="AW105" s="526">
        <f>SUMIF('Site capacity'!$B:$B,$AM105,'Site capacity'!N:N)</f>
        <v>0</v>
      </c>
      <c r="AX105" s="526">
        <f>SUMIF('Site capacity'!$B:$B,$AM105,'Site capacity'!O:O)</f>
        <v>0</v>
      </c>
      <c r="AY105" s="526">
        <f>SUMIF('Site capacity'!$B:$B,$AM105,'Site capacity'!P:P)</f>
        <v>0</v>
      </c>
      <c r="AZ105" s="526">
        <f>SUMIF('Site capacity'!$B:$B,$AM105,'Site capacity'!Q:Q)</f>
        <v>0</v>
      </c>
    </row>
    <row r="106" spans="1:82" s="87" customFormat="1" ht="18.75" hidden="1" customHeight="1" outlineLevel="1">
      <c r="A106" s="86"/>
      <c r="B106" s="91"/>
      <c r="C106" s="114"/>
      <c r="D106" s="114"/>
      <c r="E106" s="306" t="s">
        <v>317</v>
      </c>
      <c r="F106" s="1328"/>
      <c r="G106" s="1185">
        <f t="shared" si="213"/>
        <v>0</v>
      </c>
      <c r="H106" s="1185">
        <f t="shared" si="213"/>
        <v>0</v>
      </c>
      <c r="I106" s="1185">
        <f t="shared" si="213"/>
        <v>0</v>
      </c>
      <c r="J106" s="1185">
        <f t="shared" si="213"/>
        <v>0</v>
      </c>
      <c r="K106" s="1186">
        <f>SUM(G106:J106)</f>
        <v>0</v>
      </c>
      <c r="L106" s="1185"/>
      <c r="M106" s="92"/>
      <c r="N106" s="1185">
        <f t="shared" si="215"/>
        <v>0</v>
      </c>
      <c r="O106" s="1185">
        <f t="shared" si="215"/>
        <v>0</v>
      </c>
      <c r="P106" s="1185">
        <f t="shared" si="215"/>
        <v>0</v>
      </c>
      <c r="Q106" s="1185">
        <f t="shared" si="215"/>
        <v>0</v>
      </c>
      <c r="R106" s="1186">
        <f>SUM(N106:Q106)</f>
        <v>0</v>
      </c>
      <c r="S106" s="1185"/>
      <c r="T106" s="92"/>
      <c r="U106" s="1185">
        <f t="shared" si="217"/>
        <v>0</v>
      </c>
      <c r="V106" s="1185">
        <f t="shared" si="217"/>
        <v>0</v>
      </c>
      <c r="W106" s="1185">
        <f t="shared" si="217"/>
        <v>0</v>
      </c>
      <c r="X106" s="1185">
        <f t="shared" si="217"/>
        <v>0</v>
      </c>
      <c r="Y106" s="1185">
        <f t="shared" si="217"/>
        <v>0</v>
      </c>
      <c r="Z106" s="1186">
        <f t="shared" si="218"/>
        <v>0</v>
      </c>
      <c r="AA106" s="1185"/>
      <c r="AB106" s="92"/>
      <c r="AC106" s="1187"/>
      <c r="AD106" s="92"/>
      <c r="AE106" s="311"/>
      <c r="AH106" s="121"/>
      <c r="AI106" s="125" t="s">
        <v>286</v>
      </c>
      <c r="AJ106" s="120" t="str">
        <f>"13WKS "&amp;'Drive Summary'!AD$2</f>
        <v>13WKS MS2409A0</v>
      </c>
      <c r="AM106" s="631" t="s">
        <v>222</v>
      </c>
      <c r="AN106" s="526">
        <f>SUMIF('Site capacity'!$B:$B,$AM106,'Site capacity'!E:E)</f>
        <v>0</v>
      </c>
      <c r="AO106" s="526">
        <f>SUMIF('Site capacity'!$B:$B,$AM106,'Site capacity'!F:F)</f>
        <v>0</v>
      </c>
      <c r="AP106" s="526">
        <f>SUMIF('Site capacity'!$B:$B,$AM106,'Site capacity'!G:G)</f>
        <v>0</v>
      </c>
      <c r="AQ106" s="526">
        <f>SUMIF('Site capacity'!$B:$B,$AM106,'Site capacity'!H:H)</f>
        <v>0</v>
      </c>
      <c r="AR106" s="526">
        <f>SUMIF('Site capacity'!$B:$B,$AM106,'Site capacity'!I:I)</f>
        <v>0</v>
      </c>
      <c r="AS106" s="526">
        <f>SUMIF('Site capacity'!$B:$B,$AM106,'Site capacity'!J:J)</f>
        <v>0</v>
      </c>
      <c r="AT106" s="526">
        <f>SUMIF('Site capacity'!$B:$B,$AM106,'Site capacity'!K:K)</f>
        <v>0</v>
      </c>
      <c r="AU106" s="526">
        <f>SUMIF('Site capacity'!$B:$B,$AM106,'Site capacity'!L:L)</f>
        <v>0</v>
      </c>
      <c r="AV106" s="526">
        <f>SUMIF('Site capacity'!$B:$B,$AM106,'Site capacity'!M:M)</f>
        <v>0</v>
      </c>
      <c r="AW106" s="526">
        <f>SUMIF('Site capacity'!$B:$B,$AM106,'Site capacity'!N:N)</f>
        <v>0</v>
      </c>
      <c r="AX106" s="526">
        <f>SUMIF('Site capacity'!$B:$B,$AM106,'Site capacity'!O:O)</f>
        <v>0</v>
      </c>
      <c r="AY106" s="526">
        <f>SUMIF('Site capacity'!$B:$B,$AM106,'Site capacity'!P:P)</f>
        <v>0</v>
      </c>
      <c r="AZ106" s="526">
        <f>SUMIF('Site capacity'!$B:$B,$AM106,'Site capacity'!Q:Q)</f>
        <v>0</v>
      </c>
    </row>
    <row r="107" spans="1:82" s="87" customFormat="1" ht="18.75" hidden="1" customHeight="1" outlineLevel="1">
      <c r="A107" s="86"/>
      <c r="B107" s="91"/>
      <c r="C107" s="114"/>
      <c r="D107" s="114"/>
      <c r="E107" s="306" t="s">
        <v>258</v>
      </c>
      <c r="F107" s="1328"/>
      <c r="G107" s="1185">
        <f t="shared" si="213"/>
        <v>0</v>
      </c>
      <c r="H107" s="1185">
        <f t="shared" si="213"/>
        <v>0</v>
      </c>
      <c r="I107" s="1185">
        <f t="shared" si="213"/>
        <v>0</v>
      </c>
      <c r="J107" s="1185">
        <f t="shared" si="213"/>
        <v>0</v>
      </c>
      <c r="K107" s="1186">
        <f>SUM(G107:J107)</f>
        <v>0</v>
      </c>
      <c r="L107" s="1185"/>
      <c r="M107" s="92"/>
      <c r="N107" s="1185">
        <f t="shared" si="215"/>
        <v>0</v>
      </c>
      <c r="O107" s="1185">
        <f t="shared" si="215"/>
        <v>0</v>
      </c>
      <c r="P107" s="1185">
        <f t="shared" si="215"/>
        <v>0</v>
      </c>
      <c r="Q107" s="1185">
        <f t="shared" si="215"/>
        <v>0</v>
      </c>
      <c r="R107" s="1186">
        <f>SUM(N107:Q107)</f>
        <v>0</v>
      </c>
      <c r="S107" s="1185"/>
      <c r="T107" s="92"/>
      <c r="U107" s="1185">
        <f t="shared" si="217"/>
        <v>0</v>
      </c>
      <c r="V107" s="1185">
        <f t="shared" si="217"/>
        <v>0</v>
      </c>
      <c r="W107" s="1185">
        <f t="shared" si="217"/>
        <v>0</v>
      </c>
      <c r="X107" s="1185">
        <f t="shared" si="217"/>
        <v>0</v>
      </c>
      <c r="Y107" s="1185">
        <f t="shared" si="217"/>
        <v>0</v>
      </c>
      <c r="Z107" s="1186">
        <f t="shared" si="218"/>
        <v>0</v>
      </c>
      <c r="AA107" s="1185"/>
      <c r="AB107" s="92"/>
      <c r="AC107" s="1187"/>
      <c r="AD107" s="92"/>
      <c r="AE107" s="311"/>
      <c r="AH107" s="121"/>
      <c r="AI107" s="125" t="s">
        <v>286</v>
      </c>
      <c r="AJ107" s="120" t="str">
        <f>"13WKS "&amp;'Drive Summary'!AD$2</f>
        <v>13WKS MS2409A0</v>
      </c>
      <c r="AM107" s="631" t="s">
        <v>260</v>
      </c>
      <c r="AN107" s="526">
        <f>SUMIF('Site capacity'!$B:$B,$AM107,'Site capacity'!E:E)</f>
        <v>0</v>
      </c>
      <c r="AO107" s="526">
        <f>SUMIF('Site capacity'!$B:$B,$AM107,'Site capacity'!F:F)</f>
        <v>0</v>
      </c>
      <c r="AP107" s="526">
        <f>SUMIF('Site capacity'!$B:$B,$AM107,'Site capacity'!G:G)</f>
        <v>0</v>
      </c>
      <c r="AQ107" s="526">
        <f>SUMIF('Site capacity'!$B:$B,$AM107,'Site capacity'!H:H)</f>
        <v>0</v>
      </c>
      <c r="AR107" s="526">
        <f>SUMIF('Site capacity'!$B:$B,$AM107,'Site capacity'!I:I)</f>
        <v>0</v>
      </c>
      <c r="AS107" s="526">
        <f>SUMIF('Site capacity'!$B:$B,$AM107,'Site capacity'!J:J)</f>
        <v>0</v>
      </c>
      <c r="AT107" s="526">
        <f>SUMIF('Site capacity'!$B:$B,$AM107,'Site capacity'!K:K)</f>
        <v>0</v>
      </c>
      <c r="AU107" s="526">
        <f>SUMIF('Site capacity'!$B:$B,$AM107,'Site capacity'!L:L)</f>
        <v>0</v>
      </c>
      <c r="AV107" s="526">
        <f>SUMIF('Site capacity'!$B:$B,$AM107,'Site capacity'!M:M)</f>
        <v>0</v>
      </c>
      <c r="AW107" s="526">
        <f>SUMIF('Site capacity'!$B:$B,$AM107,'Site capacity'!N:N)</f>
        <v>0</v>
      </c>
      <c r="AX107" s="526">
        <f>SUMIF('Site capacity'!$B:$B,$AM107,'Site capacity'!O:O)</f>
        <v>0</v>
      </c>
      <c r="AY107" s="526">
        <f>SUMIF('Site capacity'!$B:$B,$AM107,'Site capacity'!P:P)</f>
        <v>0</v>
      </c>
      <c r="AZ107" s="526">
        <f>SUMIF('Site capacity'!$B:$B,$AM107,'Site capacity'!Q:Q)</f>
        <v>0</v>
      </c>
    </row>
    <row r="108" spans="1:82" s="87" customFormat="1" ht="18.75" hidden="1" customHeight="1" outlineLevel="1">
      <c r="A108" s="86"/>
      <c r="B108" s="91" t="s">
        <v>118</v>
      </c>
      <c r="C108" s="114"/>
      <c r="D108" s="114"/>
      <c r="E108" s="306" t="s">
        <v>142</v>
      </c>
      <c r="F108" s="1328"/>
      <c r="G108" s="92">
        <f>G102-G115</f>
        <v>0</v>
      </c>
      <c r="H108" s="92">
        <f>H102-H115</f>
        <v>0</v>
      </c>
      <c r="I108" s="92">
        <f>I102-I115</f>
        <v>0</v>
      </c>
      <c r="J108" s="92">
        <f>J102-J115</f>
        <v>0</v>
      </c>
      <c r="K108" s="300">
        <f t="shared" si="214"/>
        <v>0</v>
      </c>
      <c r="L108" s="92"/>
      <c r="M108" s="92"/>
      <c r="N108" s="92">
        <f t="shared" ref="N108:Q113" si="219">N102-N115</f>
        <v>0</v>
      </c>
      <c r="O108" s="92">
        <f t="shared" si="219"/>
        <v>0</v>
      </c>
      <c r="P108" s="92">
        <f t="shared" si="219"/>
        <v>0</v>
      </c>
      <c r="Q108" s="92">
        <f t="shared" si="219"/>
        <v>0</v>
      </c>
      <c r="R108" s="300">
        <f t="shared" si="216"/>
        <v>0</v>
      </c>
      <c r="S108" s="92"/>
      <c r="T108" s="92"/>
      <c r="U108" s="92">
        <f t="shared" ref="U108:Y113" si="220">U102-U115</f>
        <v>0</v>
      </c>
      <c r="V108" s="92">
        <f t="shared" si="220"/>
        <v>0</v>
      </c>
      <c r="W108" s="92">
        <f t="shared" si="220"/>
        <v>0</v>
      </c>
      <c r="X108" s="92">
        <f t="shared" si="220"/>
        <v>0</v>
      </c>
      <c r="Y108" s="92">
        <f t="shared" si="220"/>
        <v>0</v>
      </c>
      <c r="Z108" s="300">
        <f t="shared" ref="Z108:Z113" si="221">SUM(U108:Y108)</f>
        <v>0</v>
      </c>
      <c r="AA108" s="92"/>
      <c r="AB108" s="92"/>
      <c r="AC108" s="311"/>
      <c r="AD108" s="92"/>
      <c r="AE108" s="311"/>
      <c r="AH108" s="121"/>
      <c r="AI108" s="125" t="s">
        <v>286</v>
      </c>
      <c r="AJ108" s="120" t="str">
        <f>"13WKS "&amp;'Drive Summary'!AD$2</f>
        <v>13WKS MS2409A0</v>
      </c>
      <c r="AM108" s="481"/>
      <c r="AN108" s="482">
        <f>'13wks vs RIE'!C199</f>
        <v>0.52798789712556737</v>
      </c>
      <c r="AO108" s="482">
        <f>'13wks vs RIE'!D199</f>
        <v>0.52798789712556737</v>
      </c>
      <c r="AP108" s="482">
        <f>'13wks vs RIE'!E199</f>
        <v>0.52798789712556737</v>
      </c>
      <c r="AQ108" s="482">
        <f>'13wks vs RIE'!F199</f>
        <v>0.52798789712556737</v>
      </c>
      <c r="AR108" s="482">
        <f>'13wks vs RIE'!G199</f>
        <v>0.52798789712556737</v>
      </c>
      <c r="AS108" s="482">
        <f>'13wks vs RIE'!H199</f>
        <v>0.52798789712556737</v>
      </c>
      <c r="AT108" s="482">
        <f>'13wks vs RIE'!I199</f>
        <v>0.52798789712556737</v>
      </c>
      <c r="AU108" s="482">
        <f>'13wks vs RIE'!J199</f>
        <v>0.52798789712556737</v>
      </c>
      <c r="AV108" s="482">
        <f>'13wks vs RIE'!K199</f>
        <v>0.52798789712556737</v>
      </c>
      <c r="AW108" s="482">
        <f>'13wks vs RIE'!L199</f>
        <v>0.52798789712556737</v>
      </c>
      <c r="AX108" s="482">
        <f>'13wks vs RIE'!M199</f>
        <v>0.52798789712556737</v>
      </c>
      <c r="AY108" s="482">
        <f>'13wks vs RIE'!N199</f>
        <v>0.52798789712556737</v>
      </c>
      <c r="AZ108" s="482">
        <f>'13wks vs RIE'!O199</f>
        <v>0.52798789712556737</v>
      </c>
    </row>
    <row r="109" spans="1:82" s="87" customFormat="1" ht="18.75" hidden="1" customHeight="1" outlineLevel="1">
      <c r="A109" s="62"/>
      <c r="B109" s="93"/>
      <c r="C109" s="117"/>
      <c r="D109" s="117"/>
      <c r="E109" s="306" t="s">
        <v>259</v>
      </c>
      <c r="F109" s="1328"/>
      <c r="G109" s="92">
        <f t="shared" ref="G109:J113" si="222">G103-G116</f>
        <v>0</v>
      </c>
      <c r="H109" s="94">
        <f t="shared" si="222"/>
        <v>0</v>
      </c>
      <c r="I109" s="94">
        <f t="shared" si="222"/>
        <v>0</v>
      </c>
      <c r="J109" s="94">
        <f t="shared" si="222"/>
        <v>0</v>
      </c>
      <c r="K109" s="300">
        <f t="shared" si="214"/>
        <v>0</v>
      </c>
      <c r="L109" s="94"/>
      <c r="M109" s="94"/>
      <c r="N109" s="94">
        <f t="shared" si="219"/>
        <v>0</v>
      </c>
      <c r="O109" s="94">
        <f t="shared" si="219"/>
        <v>0</v>
      </c>
      <c r="P109" s="94">
        <f t="shared" si="219"/>
        <v>0</v>
      </c>
      <c r="Q109" s="94">
        <f t="shared" si="219"/>
        <v>0</v>
      </c>
      <c r="R109" s="300">
        <f t="shared" si="216"/>
        <v>0</v>
      </c>
      <c r="S109" s="94"/>
      <c r="T109" s="94"/>
      <c r="U109" s="94">
        <f t="shared" si="220"/>
        <v>0</v>
      </c>
      <c r="V109" s="94">
        <f t="shared" si="220"/>
        <v>0</v>
      </c>
      <c r="W109" s="94">
        <f t="shared" si="220"/>
        <v>0</v>
      </c>
      <c r="X109" s="94">
        <f t="shared" si="220"/>
        <v>0</v>
      </c>
      <c r="Y109" s="94">
        <f t="shared" si="220"/>
        <v>0</v>
      </c>
      <c r="Z109" s="300">
        <f t="shared" si="221"/>
        <v>0</v>
      </c>
      <c r="AA109" s="92"/>
      <c r="AB109" s="92"/>
      <c r="AC109" s="311"/>
      <c r="AD109" s="94"/>
      <c r="AE109" s="311"/>
      <c r="AF109" s="56"/>
      <c r="AG109" s="56"/>
      <c r="AH109" s="121"/>
      <c r="AI109" s="125" t="s">
        <v>286</v>
      </c>
      <c r="AJ109" s="120" t="str">
        <f>"13WKS "&amp;'Drive Summary'!AD$2</f>
        <v>13WKS MS2409A0</v>
      </c>
      <c r="AK109" s="56"/>
      <c r="AL109" s="56"/>
      <c r="AM109" s="56"/>
      <c r="AN109" s="482">
        <f>'13wks vs RIE'!C200</f>
        <v>0.52798789712556737</v>
      </c>
      <c r="AO109" s="482">
        <f>'13wks vs RIE'!D200</f>
        <v>0.52798789712556737</v>
      </c>
      <c r="AP109" s="482">
        <f>'13wks vs RIE'!E200</f>
        <v>0.52798789712556737</v>
      </c>
      <c r="AQ109" s="482">
        <f>'13wks vs RIE'!F200</f>
        <v>0.52798789712556737</v>
      </c>
      <c r="AR109" s="482">
        <f>'13wks vs RIE'!G200</f>
        <v>0.52798789712556737</v>
      </c>
      <c r="AS109" s="482">
        <f>'13wks vs RIE'!H200</f>
        <v>0.52798789712556737</v>
      </c>
      <c r="AT109" s="482">
        <f>'13wks vs RIE'!I200</f>
        <v>0.52798789712556737</v>
      </c>
      <c r="AU109" s="482">
        <f>'13wks vs RIE'!J200</f>
        <v>0.52798789712556737</v>
      </c>
      <c r="AV109" s="482">
        <f>'13wks vs RIE'!K200</f>
        <v>0.52798789712556737</v>
      </c>
      <c r="AW109" s="482">
        <f>'13wks vs RIE'!L200</f>
        <v>0.52798789712556737</v>
      </c>
      <c r="AX109" s="482">
        <f>'13wks vs RIE'!M200</f>
        <v>0.52798789712556737</v>
      </c>
      <c r="AY109" s="482">
        <f>'13wks vs RIE'!N200</f>
        <v>0.52798789712556737</v>
      </c>
      <c r="AZ109" s="482">
        <f>'13wks vs RIE'!O200</f>
        <v>0.52798789712556737</v>
      </c>
    </row>
    <row r="110" spans="1:82" s="87" customFormat="1" ht="18.75" hidden="1" customHeight="1" outlineLevel="1">
      <c r="A110" s="62"/>
      <c r="B110" s="93"/>
      <c r="C110" s="117"/>
      <c r="D110" s="117"/>
      <c r="E110" s="306" t="s">
        <v>203</v>
      </c>
      <c r="F110" s="1328"/>
      <c r="G110" s="92">
        <f t="shared" si="222"/>
        <v>0</v>
      </c>
      <c r="H110" s="94">
        <f t="shared" si="222"/>
        <v>0</v>
      </c>
      <c r="I110" s="94">
        <f t="shared" si="222"/>
        <v>0</v>
      </c>
      <c r="J110" s="94">
        <f t="shared" si="222"/>
        <v>0</v>
      </c>
      <c r="K110" s="300">
        <f t="shared" si="214"/>
        <v>0</v>
      </c>
      <c r="L110" s="94"/>
      <c r="M110" s="94"/>
      <c r="N110" s="94">
        <f t="shared" si="219"/>
        <v>0</v>
      </c>
      <c r="O110" s="94">
        <f t="shared" si="219"/>
        <v>0</v>
      </c>
      <c r="P110" s="94">
        <f t="shared" si="219"/>
        <v>0</v>
      </c>
      <c r="Q110" s="94">
        <f t="shared" si="219"/>
        <v>0</v>
      </c>
      <c r="R110" s="300">
        <f t="shared" si="216"/>
        <v>0</v>
      </c>
      <c r="S110" s="94"/>
      <c r="T110" s="94"/>
      <c r="U110" s="94">
        <f t="shared" si="220"/>
        <v>0</v>
      </c>
      <c r="V110" s="94">
        <f t="shared" si="220"/>
        <v>0</v>
      </c>
      <c r="W110" s="94">
        <f t="shared" si="220"/>
        <v>0</v>
      </c>
      <c r="X110" s="94">
        <f t="shared" si="220"/>
        <v>0</v>
      </c>
      <c r="Y110" s="94">
        <f t="shared" si="220"/>
        <v>0</v>
      </c>
      <c r="Z110" s="300">
        <f t="shared" si="221"/>
        <v>0</v>
      </c>
      <c r="AA110" s="92"/>
      <c r="AB110" s="92"/>
      <c r="AC110" s="311"/>
      <c r="AD110" s="94"/>
      <c r="AE110" s="311"/>
      <c r="AF110" s="56"/>
      <c r="AG110" s="56"/>
      <c r="AH110" s="121"/>
      <c r="AI110" s="125" t="s">
        <v>286</v>
      </c>
      <c r="AJ110" s="120" t="str">
        <f>"13WKS "&amp;'Drive Summary'!AD$2</f>
        <v>13WKS MS2409A0</v>
      </c>
      <c r="AK110" s="56"/>
      <c r="AL110" s="56"/>
      <c r="AM110" s="56"/>
      <c r="AN110" s="482">
        <f>'13wks vs RIE'!C201</f>
        <v>1</v>
      </c>
      <c r="AO110" s="482">
        <f>'13wks vs RIE'!D201</f>
        <v>1</v>
      </c>
      <c r="AP110" s="482">
        <f>'13wks vs RIE'!E201</f>
        <v>1</v>
      </c>
      <c r="AQ110" s="482">
        <f>'13wks vs RIE'!F201</f>
        <v>1</v>
      </c>
      <c r="AR110" s="482">
        <f>'13wks vs RIE'!G201</f>
        <v>1</v>
      </c>
      <c r="AS110" s="482">
        <f>'13wks vs RIE'!H201</f>
        <v>1</v>
      </c>
      <c r="AT110" s="482">
        <f>'13wks vs RIE'!I201</f>
        <v>1</v>
      </c>
      <c r="AU110" s="482">
        <f>'13wks vs RIE'!J201</f>
        <v>1</v>
      </c>
      <c r="AV110" s="482">
        <f>'13wks vs RIE'!K201</f>
        <v>1</v>
      </c>
      <c r="AW110" s="482">
        <f>'13wks vs RIE'!L201</f>
        <v>1</v>
      </c>
      <c r="AX110" s="482">
        <f>'13wks vs RIE'!M201</f>
        <v>1</v>
      </c>
      <c r="AY110" s="482">
        <f>'13wks vs RIE'!N201</f>
        <v>1</v>
      </c>
      <c r="AZ110" s="482">
        <f>'13wks vs RIE'!O201</f>
        <v>1</v>
      </c>
    </row>
    <row r="111" spans="1:82" s="87" customFormat="1" ht="18.75" hidden="1" customHeight="1" outlineLevel="1">
      <c r="A111" s="62"/>
      <c r="B111" s="93"/>
      <c r="C111" s="117"/>
      <c r="D111" s="117"/>
      <c r="E111" s="306" t="s">
        <v>204</v>
      </c>
      <c r="F111" s="1328"/>
      <c r="G111" s="92">
        <f t="shared" si="222"/>
        <v>0</v>
      </c>
      <c r="H111" s="94">
        <f t="shared" si="222"/>
        <v>0</v>
      </c>
      <c r="I111" s="94">
        <f t="shared" si="222"/>
        <v>0</v>
      </c>
      <c r="J111" s="94">
        <f t="shared" si="222"/>
        <v>0</v>
      </c>
      <c r="K111" s="300">
        <f t="shared" si="214"/>
        <v>0</v>
      </c>
      <c r="L111" s="94">
        <f t="shared" ref="L111:T111" si="223">L105-L100</f>
        <v>0</v>
      </c>
      <c r="M111" s="94">
        <f t="shared" si="223"/>
        <v>0</v>
      </c>
      <c r="N111" s="94">
        <f t="shared" si="219"/>
        <v>0</v>
      </c>
      <c r="O111" s="94">
        <f t="shared" si="219"/>
        <v>0</v>
      </c>
      <c r="P111" s="94">
        <f t="shared" si="219"/>
        <v>0</v>
      </c>
      <c r="Q111" s="94">
        <f t="shared" si="219"/>
        <v>0</v>
      </c>
      <c r="R111" s="300">
        <f t="shared" si="216"/>
        <v>0</v>
      </c>
      <c r="S111" s="94">
        <f t="shared" si="223"/>
        <v>0</v>
      </c>
      <c r="T111" s="94">
        <f t="shared" si="223"/>
        <v>0</v>
      </c>
      <c r="U111" s="94">
        <f t="shared" si="220"/>
        <v>0</v>
      </c>
      <c r="V111" s="94">
        <f t="shared" si="220"/>
        <v>0</v>
      </c>
      <c r="W111" s="94">
        <f t="shared" si="220"/>
        <v>0</v>
      </c>
      <c r="X111" s="94">
        <f t="shared" si="220"/>
        <v>0</v>
      </c>
      <c r="Y111" s="94">
        <f t="shared" si="220"/>
        <v>0</v>
      </c>
      <c r="Z111" s="300">
        <f t="shared" si="221"/>
        <v>0</v>
      </c>
      <c r="AA111" s="92"/>
      <c r="AB111" s="92"/>
      <c r="AC111" s="311"/>
      <c r="AD111" s="94"/>
      <c r="AE111" s="311"/>
      <c r="AF111" s="56"/>
      <c r="AG111" s="56"/>
      <c r="AH111" s="121"/>
      <c r="AI111" s="125" t="s">
        <v>286</v>
      </c>
      <c r="AJ111" s="120" t="str">
        <f>"13WKS "&amp;'Drive Summary'!AD$2</f>
        <v>13WKS MS2409A0</v>
      </c>
      <c r="AK111" s="56"/>
      <c r="AL111" s="56"/>
      <c r="AM111" s="56"/>
      <c r="AN111" s="482">
        <f>'13wks vs RIE'!C202</f>
        <v>1</v>
      </c>
      <c r="AO111" s="482">
        <f>'13wks vs RIE'!D202</f>
        <v>1</v>
      </c>
      <c r="AP111" s="482">
        <f>'13wks vs RIE'!E202</f>
        <v>1</v>
      </c>
      <c r="AQ111" s="482">
        <f>'13wks vs RIE'!F202</f>
        <v>1</v>
      </c>
      <c r="AR111" s="482">
        <f>'13wks vs RIE'!G202</f>
        <v>1</v>
      </c>
      <c r="AS111" s="482">
        <f>'13wks vs RIE'!H202</f>
        <v>1</v>
      </c>
      <c r="AT111" s="482">
        <f>'13wks vs RIE'!I202</f>
        <v>1</v>
      </c>
      <c r="AU111" s="482">
        <f>'13wks vs RIE'!J202</f>
        <v>1</v>
      </c>
      <c r="AV111" s="482">
        <f>'13wks vs RIE'!K202</f>
        <v>1</v>
      </c>
      <c r="AW111" s="482">
        <f>'13wks vs RIE'!L202</f>
        <v>1</v>
      </c>
      <c r="AX111" s="482">
        <f>'13wks vs RIE'!M202</f>
        <v>1</v>
      </c>
      <c r="AY111" s="482">
        <f>'13wks vs RIE'!N202</f>
        <v>1</v>
      </c>
      <c r="AZ111" s="482">
        <f>'13wks vs RIE'!O202</f>
        <v>1</v>
      </c>
    </row>
    <row r="112" spans="1:82" s="87" customFormat="1" ht="18.75" hidden="1" customHeight="1" outlineLevel="1">
      <c r="A112" s="62"/>
      <c r="B112" s="93"/>
      <c r="C112" s="117"/>
      <c r="D112" s="117"/>
      <c r="E112" s="306" t="s">
        <v>317</v>
      </c>
      <c r="F112" s="1328"/>
      <c r="G112" s="92">
        <f t="shared" si="222"/>
        <v>0</v>
      </c>
      <c r="H112" s="94">
        <f t="shared" si="222"/>
        <v>0</v>
      </c>
      <c r="I112" s="94">
        <f>I106-I119</f>
        <v>0</v>
      </c>
      <c r="J112" s="94">
        <f t="shared" si="222"/>
        <v>0</v>
      </c>
      <c r="K112" s="300">
        <f t="shared" si="214"/>
        <v>0</v>
      </c>
      <c r="L112" s="94"/>
      <c r="M112" s="94"/>
      <c r="N112" s="94">
        <f t="shared" si="219"/>
        <v>0</v>
      </c>
      <c r="O112" s="94">
        <f t="shared" si="219"/>
        <v>0</v>
      </c>
      <c r="P112" s="94">
        <f t="shared" si="219"/>
        <v>0</v>
      </c>
      <c r="Q112" s="94">
        <f t="shared" si="219"/>
        <v>0</v>
      </c>
      <c r="R112" s="300">
        <f t="shared" si="216"/>
        <v>0</v>
      </c>
      <c r="S112" s="94"/>
      <c r="T112" s="94"/>
      <c r="U112" s="94">
        <f t="shared" si="220"/>
        <v>0</v>
      </c>
      <c r="V112" s="94">
        <f t="shared" si="220"/>
        <v>0</v>
      </c>
      <c r="W112" s="94">
        <f t="shared" si="220"/>
        <v>0</v>
      </c>
      <c r="X112" s="94">
        <f t="shared" si="220"/>
        <v>0</v>
      </c>
      <c r="Y112" s="94">
        <f t="shared" si="220"/>
        <v>0</v>
      </c>
      <c r="Z112" s="300">
        <f t="shared" si="221"/>
        <v>0</v>
      </c>
      <c r="AA112" s="92"/>
      <c r="AB112" s="92"/>
      <c r="AC112" s="311"/>
      <c r="AD112" s="94"/>
      <c r="AE112" s="311"/>
      <c r="AF112" s="56"/>
      <c r="AG112" s="56"/>
      <c r="AH112" s="121"/>
      <c r="AI112" s="125" t="s">
        <v>286</v>
      </c>
      <c r="AJ112" s="120" t="str">
        <f>"13WKS "&amp;'Drive Summary'!AD$2</f>
        <v>13WKS MS2409A0</v>
      </c>
      <c r="AK112" s="56"/>
      <c r="AL112" s="56"/>
      <c r="AM112" s="56"/>
      <c r="AN112" s="482">
        <f>'13wks vs RIE'!C203</f>
        <v>1.9071038251366119</v>
      </c>
      <c r="AO112" s="482">
        <f>'13wks vs RIE'!D203</f>
        <v>1.9071038251366119</v>
      </c>
      <c r="AP112" s="482">
        <f>'13wks vs RIE'!E203</f>
        <v>1.9071038251366119</v>
      </c>
      <c r="AQ112" s="482">
        <f>'13wks vs RIE'!F203</f>
        <v>1.9071038251366119</v>
      </c>
      <c r="AR112" s="482">
        <f>'13wks vs RIE'!G203</f>
        <v>1.9071038251366119</v>
      </c>
      <c r="AS112" s="482">
        <f>'13wks vs RIE'!H203</f>
        <v>1.9071038251366119</v>
      </c>
      <c r="AT112" s="482">
        <f>'13wks vs RIE'!I203</f>
        <v>1.9071038251366119</v>
      </c>
      <c r="AU112" s="482">
        <f>'13wks vs RIE'!J203</f>
        <v>1.9071038251366119</v>
      </c>
      <c r="AV112" s="482">
        <f>'13wks vs RIE'!K203</f>
        <v>1.9071038251366119</v>
      </c>
      <c r="AW112" s="482">
        <f>'13wks vs RIE'!L203</f>
        <v>1.9071038251366119</v>
      </c>
      <c r="AX112" s="482">
        <f>'13wks vs RIE'!M203</f>
        <v>1.9071038251366119</v>
      </c>
      <c r="AY112" s="482">
        <f>'13wks vs RIE'!N203</f>
        <v>1.9071038251366119</v>
      </c>
      <c r="AZ112" s="482">
        <f>'13wks vs RIE'!O203</f>
        <v>1.9071038251366119</v>
      </c>
    </row>
    <row r="113" spans="1:82" s="87" customFormat="1" ht="18.75" hidden="1" customHeight="1" outlineLevel="1">
      <c r="A113" s="62"/>
      <c r="B113" s="93"/>
      <c r="C113" s="117"/>
      <c r="D113" s="117"/>
      <c r="E113" s="306" t="s">
        <v>258</v>
      </c>
      <c r="F113" s="1328"/>
      <c r="G113" s="92">
        <f t="shared" si="222"/>
        <v>0</v>
      </c>
      <c r="H113" s="94">
        <f t="shared" si="222"/>
        <v>0</v>
      </c>
      <c r="I113" s="94">
        <f t="shared" si="222"/>
        <v>0</v>
      </c>
      <c r="J113" s="94">
        <f t="shared" si="222"/>
        <v>0</v>
      </c>
      <c r="K113" s="300">
        <f t="shared" si="214"/>
        <v>0</v>
      </c>
      <c r="L113" s="94"/>
      <c r="M113" s="94"/>
      <c r="N113" s="94">
        <f t="shared" si="219"/>
        <v>0</v>
      </c>
      <c r="O113" s="94">
        <f t="shared" si="219"/>
        <v>0</v>
      </c>
      <c r="P113" s="94">
        <f t="shared" si="219"/>
        <v>0</v>
      </c>
      <c r="Q113" s="94">
        <f t="shared" si="219"/>
        <v>0</v>
      </c>
      <c r="R113" s="300">
        <f t="shared" si="216"/>
        <v>0</v>
      </c>
      <c r="S113" s="94"/>
      <c r="T113" s="94"/>
      <c r="U113" s="94">
        <f t="shared" si="220"/>
        <v>0</v>
      </c>
      <c r="V113" s="94">
        <f t="shared" si="220"/>
        <v>0</v>
      </c>
      <c r="W113" s="94">
        <f t="shared" si="220"/>
        <v>0</v>
      </c>
      <c r="X113" s="94">
        <f t="shared" si="220"/>
        <v>0</v>
      </c>
      <c r="Y113" s="94">
        <f t="shared" si="220"/>
        <v>0</v>
      </c>
      <c r="Z113" s="300">
        <f t="shared" si="221"/>
        <v>0</v>
      </c>
      <c r="AA113" s="92"/>
      <c r="AB113" s="92"/>
      <c r="AC113" s="311"/>
      <c r="AD113" s="94"/>
      <c r="AE113" s="311"/>
      <c r="AF113" s="56"/>
      <c r="AG113" s="56"/>
      <c r="AH113" s="121"/>
      <c r="AI113" s="125" t="s">
        <v>286</v>
      </c>
      <c r="AJ113" s="120" t="str">
        <f>"13WKS "&amp;'Drive Summary'!AD$2</f>
        <v>13WKS MS2409A0</v>
      </c>
      <c r="AK113" s="56"/>
      <c r="AL113" s="56"/>
      <c r="AM113" s="56"/>
      <c r="AN113" s="482">
        <f>'13wks vs RIE'!C204</f>
        <v>2.0173410404624277</v>
      </c>
      <c r="AO113" s="482">
        <f>'13wks vs RIE'!D204</f>
        <v>2.0173410404624277</v>
      </c>
      <c r="AP113" s="482">
        <f>'13wks vs RIE'!E204</f>
        <v>2.0173410404624277</v>
      </c>
      <c r="AQ113" s="482">
        <f>'13wks vs RIE'!F204</f>
        <v>2.0173410404624277</v>
      </c>
      <c r="AR113" s="482">
        <f>'13wks vs RIE'!G204</f>
        <v>2.0173410404624277</v>
      </c>
      <c r="AS113" s="482">
        <f>'13wks vs RIE'!H204</f>
        <v>2.0173410404624277</v>
      </c>
      <c r="AT113" s="482">
        <f>'13wks vs RIE'!I204</f>
        <v>2.0173410404624277</v>
      </c>
      <c r="AU113" s="482">
        <f>'13wks vs RIE'!J204</f>
        <v>2.0173410404624277</v>
      </c>
      <c r="AV113" s="482">
        <f>'13wks vs RIE'!K204</f>
        <v>2.0173410404624277</v>
      </c>
      <c r="AW113" s="482">
        <f>'13wks vs RIE'!L204</f>
        <v>2.0173410404624277</v>
      </c>
      <c r="AX113" s="482">
        <f>'13wks vs RIE'!M204</f>
        <v>2.0173410404624277</v>
      </c>
      <c r="AY113" s="482">
        <f>'13wks vs RIE'!N204</f>
        <v>2.0173410404624277</v>
      </c>
      <c r="AZ113" s="482">
        <f>'13wks vs RIE'!O204</f>
        <v>2.0173410404624277</v>
      </c>
    </row>
    <row r="114" spans="1:82" s="87" customFormat="1" ht="18.75" hidden="1" customHeight="1" outlineLevel="1">
      <c r="A114" s="62"/>
      <c r="B114" s="93"/>
      <c r="C114" s="117"/>
      <c r="D114" s="117"/>
      <c r="E114" s="306" t="s">
        <v>119</v>
      </c>
      <c r="F114" s="1328"/>
      <c r="G114" s="94">
        <f>SUM(G108:G113)</f>
        <v>0</v>
      </c>
      <c r="H114" s="94">
        <f t="shared" ref="H114:Z114" si="224">SUM(H108:H113)</f>
        <v>0</v>
      </c>
      <c r="I114" s="94">
        <f t="shared" si="224"/>
        <v>0</v>
      </c>
      <c r="J114" s="94">
        <f t="shared" si="224"/>
        <v>0</v>
      </c>
      <c r="K114" s="300">
        <f t="shared" si="224"/>
        <v>0</v>
      </c>
      <c r="L114" s="94">
        <f t="shared" si="224"/>
        <v>0</v>
      </c>
      <c r="M114" s="94">
        <f t="shared" si="224"/>
        <v>0</v>
      </c>
      <c r="N114" s="94">
        <f t="shared" si="224"/>
        <v>0</v>
      </c>
      <c r="O114" s="94">
        <f t="shared" si="224"/>
        <v>0</v>
      </c>
      <c r="P114" s="94">
        <f t="shared" si="224"/>
        <v>0</v>
      </c>
      <c r="Q114" s="94">
        <f t="shared" si="224"/>
        <v>0</v>
      </c>
      <c r="R114" s="300">
        <f t="shared" si="224"/>
        <v>0</v>
      </c>
      <c r="S114" s="94">
        <f t="shared" si="224"/>
        <v>0</v>
      </c>
      <c r="T114" s="94">
        <f t="shared" si="224"/>
        <v>0</v>
      </c>
      <c r="U114" s="94">
        <f t="shared" si="224"/>
        <v>0</v>
      </c>
      <c r="V114" s="94">
        <f t="shared" si="224"/>
        <v>0</v>
      </c>
      <c r="W114" s="94">
        <f t="shared" si="224"/>
        <v>0</v>
      </c>
      <c r="X114" s="94">
        <f t="shared" si="224"/>
        <v>0</v>
      </c>
      <c r="Y114" s="94">
        <f t="shared" si="224"/>
        <v>0</v>
      </c>
      <c r="Z114" s="300">
        <f t="shared" si="224"/>
        <v>0</v>
      </c>
      <c r="AA114" s="92"/>
      <c r="AB114" s="92"/>
      <c r="AC114" s="311"/>
      <c r="AD114" s="94"/>
      <c r="AE114" s="311"/>
      <c r="AF114" s="56"/>
      <c r="AG114" s="56"/>
      <c r="AH114" s="121"/>
      <c r="AI114" s="125" t="s">
        <v>286</v>
      </c>
      <c r="AJ114" s="120" t="str">
        <f>"13WKS "&amp;'Drive Summary'!AD$2</f>
        <v>13WKS MS2409A0</v>
      </c>
      <c r="AK114" s="56"/>
      <c r="AL114" s="56"/>
      <c r="AM114" s="485"/>
      <c r="AN114" s="696">
        <f>SUMPRODUCT(AN108:AN113,G108:G113)</f>
        <v>0</v>
      </c>
      <c r="AO114" s="696">
        <f>SUMPRODUCT(AO108:AO113,H108:H113)</f>
        <v>0</v>
      </c>
      <c r="AP114" s="696">
        <f>SUMPRODUCT(AP108:AP113,I108:I113)</f>
        <v>0</v>
      </c>
      <c r="AQ114" s="696">
        <f>SUMPRODUCT(AQ108:AQ113,J108:J113)</f>
        <v>0</v>
      </c>
      <c r="AR114" s="696">
        <f>SUMPRODUCT(AR108:AR113,N108:N113)</f>
        <v>0</v>
      </c>
      <c r="AS114" s="696">
        <f>SUMPRODUCT(AS108:AS113,O108:O113)</f>
        <v>0</v>
      </c>
      <c r="AT114" s="696">
        <f>SUMPRODUCT(AT108:AT113,P108:P113)</f>
        <v>0</v>
      </c>
      <c r="AU114" s="696">
        <f>SUMPRODUCT(AU108:AU113,Q108:Q113)</f>
        <v>0</v>
      </c>
      <c r="AV114" s="696">
        <f>SUMPRODUCT(AV108:AV113,U108:U113)</f>
        <v>0</v>
      </c>
      <c r="AW114" s="696">
        <f>SUMPRODUCT(AW108:AW113,V108:V113)</f>
        <v>0</v>
      </c>
      <c r="AX114" s="696">
        <f>SUMPRODUCT(AX108:AX113,W108:W113)</f>
        <v>0</v>
      </c>
      <c r="AY114" s="696">
        <f>SUMPRODUCT(AY108:AY113,X108:X113)</f>
        <v>0</v>
      </c>
      <c r="AZ114" s="696">
        <f>SUMPRODUCT(AZ108:AZ113,Y108:Y113)</f>
        <v>0</v>
      </c>
    </row>
    <row r="115" spans="1:82" s="56" customFormat="1" ht="18.75" hidden="1" customHeight="1" collapsed="1">
      <c r="A115" s="86"/>
      <c r="B115" s="406" t="s">
        <v>196</v>
      </c>
      <c r="C115" s="390"/>
      <c r="D115" s="390"/>
      <c r="E115" s="396" t="s">
        <v>142</v>
      </c>
      <c r="F115" s="1333"/>
      <c r="G115" s="1193">
        <f>G81</f>
        <v>0</v>
      </c>
      <c r="H115" s="1193">
        <f t="shared" ref="H115:AE115" si="225">H81</f>
        <v>0</v>
      </c>
      <c r="I115" s="1193">
        <f t="shared" si="225"/>
        <v>0</v>
      </c>
      <c r="J115" s="1193">
        <f t="shared" si="225"/>
        <v>0</v>
      </c>
      <c r="K115" s="1227">
        <f t="shared" si="225"/>
        <v>0</v>
      </c>
      <c r="L115" s="1193">
        <f t="shared" si="225"/>
        <v>0</v>
      </c>
      <c r="M115" s="295">
        <f t="shared" si="225"/>
        <v>0</v>
      </c>
      <c r="N115" s="1193">
        <f t="shared" si="225"/>
        <v>0</v>
      </c>
      <c r="O115" s="1193">
        <f t="shared" si="225"/>
        <v>0</v>
      </c>
      <c r="P115" s="1193">
        <f t="shared" si="225"/>
        <v>0</v>
      </c>
      <c r="Q115" s="1193">
        <f t="shared" si="225"/>
        <v>0</v>
      </c>
      <c r="R115" s="1230">
        <f t="shared" si="225"/>
        <v>0</v>
      </c>
      <c r="S115" s="1193">
        <f t="shared" si="225"/>
        <v>0</v>
      </c>
      <c r="T115" s="295">
        <f t="shared" si="225"/>
        <v>0</v>
      </c>
      <c r="U115" s="1193">
        <f t="shared" si="225"/>
        <v>0</v>
      </c>
      <c r="V115" s="1193">
        <f t="shared" si="225"/>
        <v>0</v>
      </c>
      <c r="W115" s="1193">
        <f t="shared" si="225"/>
        <v>0</v>
      </c>
      <c r="X115" s="1193">
        <f t="shared" si="225"/>
        <v>0</v>
      </c>
      <c r="Y115" s="1193">
        <f t="shared" si="225"/>
        <v>0</v>
      </c>
      <c r="Z115" s="1227">
        <f t="shared" si="225"/>
        <v>0</v>
      </c>
      <c r="AA115" s="1193">
        <f t="shared" si="225"/>
        <v>0</v>
      </c>
      <c r="AB115" s="295">
        <f t="shared" si="225"/>
        <v>0</v>
      </c>
      <c r="AC115" s="1234">
        <f t="shared" si="225"/>
        <v>0</v>
      </c>
      <c r="AD115" s="408">
        <f t="shared" si="225"/>
        <v>0</v>
      </c>
      <c r="AE115" s="313">
        <f t="shared" si="225"/>
        <v>0</v>
      </c>
      <c r="AF115" s="66"/>
      <c r="AG115" s="66"/>
      <c r="AH115" s="382"/>
      <c r="AI115" s="383" t="s">
        <v>286</v>
      </c>
      <c r="AJ115" s="384" t="str">
        <f>"13WKS "&amp;'Drive Summary'!AD$2</f>
        <v>13WKS MS2409A0</v>
      </c>
      <c r="AK115" s="66"/>
      <c r="AL115" s="66"/>
      <c r="AM115" s="66"/>
      <c r="AN115" s="600"/>
      <c r="AO115" s="600"/>
      <c r="AP115" s="600"/>
      <c r="AQ115" s="600"/>
      <c r="AR115" s="600"/>
      <c r="AS115" s="600"/>
      <c r="AT115" s="600"/>
      <c r="AU115" s="600"/>
      <c r="AV115" s="600"/>
      <c r="AW115" s="600"/>
      <c r="AX115" s="600"/>
      <c r="AY115" s="600"/>
      <c r="AZ115" s="66"/>
      <c r="BT115" s="66"/>
    </row>
    <row r="116" spans="1:82" s="87" customFormat="1" ht="18.75" hidden="1" customHeight="1">
      <c r="A116" s="86"/>
      <c r="B116" s="406" t="s">
        <v>19</v>
      </c>
      <c r="C116" s="407"/>
      <c r="D116" s="407"/>
      <c r="E116" s="396" t="s">
        <v>259</v>
      </c>
      <c r="F116" s="1333"/>
      <c r="G116" s="1193">
        <f>SUM(G82:G85)</f>
        <v>0</v>
      </c>
      <c r="H116" s="1193">
        <f t="shared" ref="H116:AE116" si="226">SUM(H82:H85)</f>
        <v>0</v>
      </c>
      <c r="I116" s="1193">
        <f t="shared" si="226"/>
        <v>0</v>
      </c>
      <c r="J116" s="1193">
        <f t="shared" si="226"/>
        <v>0</v>
      </c>
      <c r="K116" s="1227">
        <f t="shared" si="226"/>
        <v>0</v>
      </c>
      <c r="L116" s="1193">
        <f t="shared" si="226"/>
        <v>0</v>
      </c>
      <c r="M116" s="295">
        <f t="shared" si="226"/>
        <v>0</v>
      </c>
      <c r="N116" s="1193">
        <f t="shared" si="226"/>
        <v>0</v>
      </c>
      <c r="O116" s="1193">
        <f t="shared" si="226"/>
        <v>0</v>
      </c>
      <c r="P116" s="1193">
        <f t="shared" si="226"/>
        <v>0</v>
      </c>
      <c r="Q116" s="1193">
        <f t="shared" si="226"/>
        <v>0</v>
      </c>
      <c r="R116" s="1230">
        <f t="shared" si="226"/>
        <v>0</v>
      </c>
      <c r="S116" s="1193">
        <f t="shared" si="226"/>
        <v>0</v>
      </c>
      <c r="T116" s="295">
        <f t="shared" si="226"/>
        <v>0</v>
      </c>
      <c r="U116" s="1193">
        <f t="shared" si="226"/>
        <v>0</v>
      </c>
      <c r="V116" s="1193">
        <f t="shared" si="226"/>
        <v>0</v>
      </c>
      <c r="W116" s="1193">
        <f t="shared" si="226"/>
        <v>0</v>
      </c>
      <c r="X116" s="1193">
        <f t="shared" si="226"/>
        <v>0</v>
      </c>
      <c r="Y116" s="1193">
        <f t="shared" si="226"/>
        <v>0</v>
      </c>
      <c r="Z116" s="1227">
        <f t="shared" si="226"/>
        <v>0</v>
      </c>
      <c r="AA116" s="1193">
        <f t="shared" si="226"/>
        <v>0</v>
      </c>
      <c r="AB116" s="295">
        <f t="shared" si="226"/>
        <v>0</v>
      </c>
      <c r="AC116" s="1234">
        <f t="shared" si="226"/>
        <v>0</v>
      </c>
      <c r="AD116" s="408">
        <f t="shared" si="226"/>
        <v>0</v>
      </c>
      <c r="AE116" s="313">
        <f t="shared" si="226"/>
        <v>0</v>
      </c>
      <c r="AF116" s="66"/>
      <c r="AG116" s="66"/>
      <c r="AH116" s="382"/>
      <c r="AI116" s="383" t="s">
        <v>286</v>
      </c>
      <c r="AJ116" s="384" t="str">
        <f>"13WKS "&amp;'Drive Summary'!AD$2</f>
        <v>13WKS MS2409A0</v>
      </c>
      <c r="AK116" s="66"/>
      <c r="AL116" s="66"/>
      <c r="AM116" s="66"/>
      <c r="AN116" s="600"/>
      <c r="AO116" s="600"/>
      <c r="AP116" s="600"/>
      <c r="AQ116" s="600"/>
      <c r="AR116" s="600"/>
      <c r="AS116" s="600"/>
      <c r="AT116" s="600"/>
      <c r="AU116" s="600"/>
      <c r="AV116" s="600"/>
      <c r="AW116" s="600"/>
      <c r="AX116" s="600"/>
      <c r="AY116" s="600"/>
      <c r="AZ116" s="66"/>
    </row>
    <row r="117" spans="1:82" s="87" customFormat="1" ht="18.75" hidden="1" customHeight="1">
      <c r="A117" s="904"/>
      <c r="B117" s="907"/>
      <c r="C117" s="908"/>
      <c r="D117" s="908"/>
      <c r="E117" s="923" t="s">
        <v>203</v>
      </c>
      <c r="F117" s="1334"/>
      <c r="G117" s="1194">
        <f>SUM(G86:G88)</f>
        <v>0</v>
      </c>
      <c r="H117" s="1194">
        <f t="shared" ref="H117:AE117" si="227">SUM(H86:H88)</f>
        <v>0</v>
      </c>
      <c r="I117" s="1194">
        <f t="shared" si="227"/>
        <v>0</v>
      </c>
      <c r="J117" s="1194">
        <f t="shared" si="227"/>
        <v>0</v>
      </c>
      <c r="K117" s="1228">
        <f t="shared" si="227"/>
        <v>0</v>
      </c>
      <c r="L117" s="1194">
        <f t="shared" si="227"/>
        <v>0</v>
      </c>
      <c r="M117" s="1475">
        <f t="shared" si="227"/>
        <v>0</v>
      </c>
      <c r="N117" s="1194">
        <f t="shared" si="227"/>
        <v>0</v>
      </c>
      <c r="O117" s="1194">
        <f t="shared" si="227"/>
        <v>0</v>
      </c>
      <c r="P117" s="1194">
        <f t="shared" si="227"/>
        <v>0</v>
      </c>
      <c r="Q117" s="1194">
        <f t="shared" si="227"/>
        <v>0</v>
      </c>
      <c r="R117" s="1231">
        <f t="shared" si="227"/>
        <v>0</v>
      </c>
      <c r="S117" s="1194">
        <f t="shared" si="227"/>
        <v>0</v>
      </c>
      <c r="T117" s="1475">
        <f t="shared" si="227"/>
        <v>0</v>
      </c>
      <c r="U117" s="1194">
        <f t="shared" si="227"/>
        <v>0</v>
      </c>
      <c r="V117" s="1194">
        <f t="shared" si="227"/>
        <v>0</v>
      </c>
      <c r="W117" s="1194">
        <f t="shared" si="227"/>
        <v>0</v>
      </c>
      <c r="X117" s="1194">
        <f t="shared" si="227"/>
        <v>0</v>
      </c>
      <c r="Y117" s="1194">
        <f t="shared" si="227"/>
        <v>0</v>
      </c>
      <c r="Z117" s="1228">
        <f t="shared" si="227"/>
        <v>0</v>
      </c>
      <c r="AA117" s="1194">
        <f t="shared" si="227"/>
        <v>0</v>
      </c>
      <c r="AB117" s="1475">
        <f t="shared" si="227"/>
        <v>0</v>
      </c>
      <c r="AC117" s="1235">
        <f t="shared" si="227"/>
        <v>0</v>
      </c>
      <c r="AD117" s="1442">
        <f t="shared" si="227"/>
        <v>0</v>
      </c>
      <c r="AE117" s="1486">
        <f t="shared" si="227"/>
        <v>0</v>
      </c>
      <c r="AF117" s="910"/>
      <c r="AG117" s="66"/>
      <c r="AH117" s="911"/>
      <c r="AI117" s="905" t="s">
        <v>286</v>
      </c>
      <c r="AJ117" s="912" t="str">
        <f>"13WKS "&amp;'Drive Summary'!AD$2</f>
        <v>13WKS MS2409A0</v>
      </c>
      <c r="AK117" s="910"/>
      <c r="AL117" s="910"/>
      <c r="AM117" s="910"/>
      <c r="AN117" s="913"/>
      <c r="AO117" s="913"/>
      <c r="AP117" s="913"/>
      <c r="AQ117" s="913"/>
      <c r="AR117" s="913"/>
      <c r="AS117" s="913"/>
      <c r="AT117" s="913"/>
      <c r="AU117" s="913"/>
      <c r="AV117" s="913"/>
      <c r="AW117" s="913"/>
      <c r="AX117" s="913"/>
      <c r="AY117" s="913"/>
      <c r="AZ117" s="910"/>
    </row>
    <row r="118" spans="1:82" s="87" customFormat="1" ht="18.75" hidden="1" customHeight="1">
      <c r="A118" s="904"/>
      <c r="B118" s="907"/>
      <c r="C118" s="908"/>
      <c r="D118" s="908"/>
      <c r="E118" s="923" t="s">
        <v>204</v>
      </c>
      <c r="F118" s="1334"/>
      <c r="G118" s="1194">
        <f>SUM(G89:G91)</f>
        <v>0</v>
      </c>
      <c r="H118" s="1194">
        <f t="shared" ref="H118:AE118" si="228">SUM(H89:H91)</f>
        <v>0</v>
      </c>
      <c r="I118" s="1194">
        <f t="shared" si="228"/>
        <v>0</v>
      </c>
      <c r="J118" s="1194">
        <f t="shared" si="228"/>
        <v>0</v>
      </c>
      <c r="K118" s="1228">
        <f t="shared" si="228"/>
        <v>0</v>
      </c>
      <c r="L118" s="1194">
        <f t="shared" si="228"/>
        <v>0</v>
      </c>
      <c r="M118" s="1475">
        <f t="shared" si="228"/>
        <v>0</v>
      </c>
      <c r="N118" s="1194">
        <f t="shared" si="228"/>
        <v>0</v>
      </c>
      <c r="O118" s="1194">
        <f t="shared" si="228"/>
        <v>0</v>
      </c>
      <c r="P118" s="1194">
        <f t="shared" si="228"/>
        <v>0</v>
      </c>
      <c r="Q118" s="1194">
        <f t="shared" si="228"/>
        <v>0</v>
      </c>
      <c r="R118" s="1231">
        <f t="shared" si="228"/>
        <v>0</v>
      </c>
      <c r="S118" s="1194">
        <f t="shared" si="228"/>
        <v>0</v>
      </c>
      <c r="T118" s="1475">
        <f t="shared" si="228"/>
        <v>0</v>
      </c>
      <c r="U118" s="1194">
        <f t="shared" si="228"/>
        <v>0</v>
      </c>
      <c r="V118" s="1194">
        <f t="shared" si="228"/>
        <v>0</v>
      </c>
      <c r="W118" s="1194">
        <f t="shared" si="228"/>
        <v>0</v>
      </c>
      <c r="X118" s="1194">
        <f t="shared" si="228"/>
        <v>0</v>
      </c>
      <c r="Y118" s="1194">
        <f t="shared" si="228"/>
        <v>0</v>
      </c>
      <c r="Z118" s="1228">
        <f t="shared" si="228"/>
        <v>0</v>
      </c>
      <c r="AA118" s="1194">
        <f t="shared" si="228"/>
        <v>0</v>
      </c>
      <c r="AB118" s="1475">
        <f t="shared" si="228"/>
        <v>0</v>
      </c>
      <c r="AC118" s="1235">
        <f t="shared" si="228"/>
        <v>0</v>
      </c>
      <c r="AD118" s="1442">
        <f t="shared" si="228"/>
        <v>0</v>
      </c>
      <c r="AE118" s="1486">
        <f t="shared" si="228"/>
        <v>0</v>
      </c>
      <c r="AF118" s="910"/>
      <c r="AG118" s="66"/>
      <c r="AH118" s="911"/>
      <c r="AI118" s="905" t="s">
        <v>286</v>
      </c>
      <c r="AJ118" s="912" t="str">
        <f>"13WKS "&amp;'Drive Summary'!AD$2</f>
        <v>13WKS MS2409A0</v>
      </c>
      <c r="AK118" s="910"/>
      <c r="AL118" s="910"/>
      <c r="AM118" s="910"/>
      <c r="AN118" s="913"/>
      <c r="AO118" s="913"/>
      <c r="AP118" s="913"/>
      <c r="AQ118" s="913"/>
      <c r="AR118" s="913"/>
      <c r="AS118" s="913"/>
      <c r="AT118" s="913"/>
      <c r="AU118" s="913"/>
      <c r="AV118" s="913"/>
      <c r="AW118" s="913"/>
      <c r="AX118" s="913"/>
      <c r="AY118" s="913"/>
      <c r="AZ118" s="910"/>
    </row>
    <row r="119" spans="1:82" s="87" customFormat="1" ht="18.75" hidden="1" customHeight="1">
      <c r="A119" s="904"/>
      <c r="B119" s="907"/>
      <c r="C119" s="908"/>
      <c r="D119" s="908"/>
      <c r="E119" s="923" t="s">
        <v>317</v>
      </c>
      <c r="F119" s="1334"/>
      <c r="G119" s="1194">
        <f>SUM(G92:G97)</f>
        <v>0</v>
      </c>
      <c r="H119" s="1194">
        <f t="shared" ref="H119:AC119" si="229">SUM(H92:H97)</f>
        <v>0</v>
      </c>
      <c r="I119" s="1194">
        <f t="shared" si="229"/>
        <v>0</v>
      </c>
      <c r="J119" s="1194">
        <f t="shared" si="229"/>
        <v>0</v>
      </c>
      <c r="K119" s="1228">
        <f t="shared" si="229"/>
        <v>0</v>
      </c>
      <c r="L119" s="1194">
        <f t="shared" si="229"/>
        <v>0</v>
      </c>
      <c r="M119" s="1475">
        <f t="shared" si="229"/>
        <v>0</v>
      </c>
      <c r="N119" s="1194">
        <f t="shared" si="229"/>
        <v>0</v>
      </c>
      <c r="O119" s="1194">
        <f t="shared" si="229"/>
        <v>0</v>
      </c>
      <c r="P119" s="1194">
        <f t="shared" si="229"/>
        <v>0</v>
      </c>
      <c r="Q119" s="1194">
        <f t="shared" si="229"/>
        <v>0</v>
      </c>
      <c r="R119" s="1231">
        <f t="shared" si="229"/>
        <v>0</v>
      </c>
      <c r="S119" s="1194">
        <f t="shared" si="229"/>
        <v>0</v>
      </c>
      <c r="T119" s="1475">
        <f t="shared" si="229"/>
        <v>0</v>
      </c>
      <c r="U119" s="1194">
        <f t="shared" si="229"/>
        <v>0</v>
      </c>
      <c r="V119" s="1194">
        <f t="shared" si="229"/>
        <v>0</v>
      </c>
      <c r="W119" s="1194">
        <f t="shared" si="229"/>
        <v>0</v>
      </c>
      <c r="X119" s="1194">
        <f t="shared" si="229"/>
        <v>0</v>
      </c>
      <c r="Y119" s="1194">
        <f t="shared" si="229"/>
        <v>0</v>
      </c>
      <c r="Z119" s="1228">
        <f t="shared" si="229"/>
        <v>0</v>
      </c>
      <c r="AA119" s="1194">
        <f t="shared" si="229"/>
        <v>0</v>
      </c>
      <c r="AB119" s="1475">
        <f t="shared" si="229"/>
        <v>0</v>
      </c>
      <c r="AC119" s="1235">
        <f t="shared" si="229"/>
        <v>0</v>
      </c>
      <c r="AD119" s="1442">
        <f t="shared" ref="AD119:AD120" si="230">AA119+S119+L119</f>
        <v>0</v>
      </c>
      <c r="AE119" s="1486">
        <f t="shared" ref="AE119" si="231">SUM(AE94:AE96)</f>
        <v>0</v>
      </c>
      <c r="AF119" s="910"/>
      <c r="AG119" s="66"/>
      <c r="AH119" s="911"/>
      <c r="AI119" s="905" t="s">
        <v>286</v>
      </c>
      <c r="AJ119" s="912" t="str">
        <f>"13WKS "&amp;'Drive Summary'!AD$2</f>
        <v>13WKS MS2409A0</v>
      </c>
      <c r="AK119" s="910"/>
      <c r="AL119" s="910"/>
      <c r="AM119" s="910"/>
      <c r="AN119" s="913"/>
      <c r="AO119" s="913"/>
      <c r="AP119" s="913"/>
      <c r="AQ119" s="913"/>
      <c r="AR119" s="913"/>
      <c r="AS119" s="913"/>
      <c r="AT119" s="913"/>
      <c r="AU119" s="913"/>
      <c r="AV119" s="913"/>
      <c r="AW119" s="913"/>
      <c r="AX119" s="913"/>
      <c r="AY119" s="913"/>
      <c r="AZ119" s="910"/>
    </row>
    <row r="120" spans="1:82" s="87" customFormat="1" ht="18.75" hidden="1" customHeight="1">
      <c r="A120" s="904"/>
      <c r="B120" s="907"/>
      <c r="C120" s="908"/>
      <c r="D120" s="908"/>
      <c r="E120" s="923" t="s">
        <v>258</v>
      </c>
      <c r="F120" s="1334"/>
      <c r="G120" s="1194">
        <f>SUM(G98:G100)</f>
        <v>0</v>
      </c>
      <c r="H120" s="1194">
        <f t="shared" ref="H120:AC120" si="232">SUM(H98:H100)</f>
        <v>0</v>
      </c>
      <c r="I120" s="1194">
        <f t="shared" si="232"/>
        <v>0</v>
      </c>
      <c r="J120" s="1194">
        <f t="shared" si="232"/>
        <v>0</v>
      </c>
      <c r="K120" s="1229">
        <f t="shared" si="232"/>
        <v>0</v>
      </c>
      <c r="L120" s="1194">
        <f t="shared" si="232"/>
        <v>0</v>
      </c>
      <c r="M120" s="1475">
        <f t="shared" si="232"/>
        <v>0</v>
      </c>
      <c r="N120" s="1194">
        <f t="shared" si="232"/>
        <v>0</v>
      </c>
      <c r="O120" s="1194">
        <f t="shared" si="232"/>
        <v>0</v>
      </c>
      <c r="P120" s="1194">
        <f t="shared" si="232"/>
        <v>0</v>
      </c>
      <c r="Q120" s="1194">
        <f t="shared" si="232"/>
        <v>0</v>
      </c>
      <c r="R120" s="1232">
        <f t="shared" si="232"/>
        <v>0</v>
      </c>
      <c r="S120" s="1194">
        <f t="shared" si="232"/>
        <v>0</v>
      </c>
      <c r="T120" s="1475">
        <f t="shared" si="232"/>
        <v>0</v>
      </c>
      <c r="U120" s="1194">
        <f t="shared" si="232"/>
        <v>0</v>
      </c>
      <c r="V120" s="1194">
        <f t="shared" si="232"/>
        <v>0</v>
      </c>
      <c r="W120" s="1194">
        <f t="shared" si="232"/>
        <v>0</v>
      </c>
      <c r="X120" s="1194">
        <f t="shared" si="232"/>
        <v>0</v>
      </c>
      <c r="Y120" s="1194">
        <f t="shared" si="232"/>
        <v>0</v>
      </c>
      <c r="Z120" s="1233">
        <f t="shared" si="232"/>
        <v>0</v>
      </c>
      <c r="AA120" s="1194">
        <f t="shared" si="232"/>
        <v>0</v>
      </c>
      <c r="AB120" s="1475">
        <f t="shared" si="232"/>
        <v>0</v>
      </c>
      <c r="AC120" s="1236">
        <f t="shared" si="232"/>
        <v>0</v>
      </c>
      <c r="AD120" s="1442">
        <f t="shared" si="230"/>
        <v>0</v>
      </c>
      <c r="AE120" s="1486">
        <f t="shared" ref="AE120" si="233">SUM(AE98:AE100)</f>
        <v>0</v>
      </c>
      <c r="AF120" s="910"/>
      <c r="AG120" s="66"/>
      <c r="AH120" s="911"/>
      <c r="AI120" s="905" t="s">
        <v>286</v>
      </c>
      <c r="AJ120" s="912" t="str">
        <f>"13WKS "&amp;'Drive Summary'!AD$2</f>
        <v>13WKS MS2409A0</v>
      </c>
      <c r="AK120" s="910"/>
      <c r="AL120" s="910"/>
      <c r="AM120" s="910"/>
      <c r="AN120" s="913"/>
      <c r="AO120" s="913"/>
      <c r="AP120" s="913"/>
      <c r="AQ120" s="913"/>
      <c r="AR120" s="913"/>
      <c r="AS120" s="913"/>
      <c r="AT120" s="913"/>
      <c r="AU120" s="913"/>
      <c r="AV120" s="913"/>
      <c r="AW120" s="913"/>
      <c r="AX120" s="913"/>
      <c r="AY120" s="913"/>
      <c r="AZ120" s="910"/>
    </row>
    <row r="121" spans="1:82" s="87" customFormat="1" ht="18.75" hidden="1" customHeight="1" thickBot="1">
      <c r="A121" s="86"/>
      <c r="B121" s="88"/>
      <c r="C121" s="116"/>
      <c r="D121" s="116"/>
      <c r="E121" s="321" t="s">
        <v>105</v>
      </c>
      <c r="F121" s="1330"/>
      <c r="G121" s="1337">
        <f>SUM(G115:G120)</f>
        <v>0</v>
      </c>
      <c r="H121" s="1190">
        <f t="shared" ref="H121:AC121" si="234">SUM(H115:H120)</f>
        <v>0</v>
      </c>
      <c r="I121" s="1190">
        <f t="shared" si="234"/>
        <v>0</v>
      </c>
      <c r="J121" s="1190">
        <f t="shared" si="234"/>
        <v>0</v>
      </c>
      <c r="K121" s="1191">
        <f t="shared" si="234"/>
        <v>0</v>
      </c>
      <c r="L121" s="1190">
        <f t="shared" si="234"/>
        <v>0</v>
      </c>
      <c r="M121" s="95">
        <f t="shared" si="234"/>
        <v>0</v>
      </c>
      <c r="N121" s="1190">
        <f t="shared" si="234"/>
        <v>0</v>
      </c>
      <c r="O121" s="1190">
        <f t="shared" si="234"/>
        <v>0</v>
      </c>
      <c r="P121" s="1190">
        <f t="shared" si="234"/>
        <v>0</v>
      </c>
      <c r="Q121" s="1190">
        <f t="shared" si="234"/>
        <v>0</v>
      </c>
      <c r="R121" s="1191">
        <f t="shared" si="234"/>
        <v>0</v>
      </c>
      <c r="S121" s="1190">
        <f t="shared" si="234"/>
        <v>0</v>
      </c>
      <c r="T121" s="95">
        <f t="shared" si="234"/>
        <v>0</v>
      </c>
      <c r="U121" s="1190">
        <f t="shared" si="234"/>
        <v>0</v>
      </c>
      <c r="V121" s="1190">
        <f t="shared" si="234"/>
        <v>0</v>
      </c>
      <c r="W121" s="1190">
        <f t="shared" si="234"/>
        <v>0</v>
      </c>
      <c r="X121" s="1190">
        <f t="shared" si="234"/>
        <v>0</v>
      </c>
      <c r="Y121" s="1190">
        <f t="shared" si="234"/>
        <v>0</v>
      </c>
      <c r="Z121" s="1195">
        <f t="shared" si="234"/>
        <v>0</v>
      </c>
      <c r="AA121" s="1190">
        <f t="shared" si="234"/>
        <v>0</v>
      </c>
      <c r="AB121" s="95">
        <f t="shared" si="234"/>
        <v>0</v>
      </c>
      <c r="AC121" s="1196">
        <f t="shared" si="234"/>
        <v>0</v>
      </c>
      <c r="AD121" s="1438">
        <f>SUM(AD115:AD120)</f>
        <v>0</v>
      </c>
      <c r="AE121" s="1484">
        <f t="shared" ref="AE121" si="235">SUM(AE115:AE120)</f>
        <v>0</v>
      </c>
      <c r="AH121" s="121"/>
      <c r="AI121" s="125" t="s">
        <v>286</v>
      </c>
      <c r="AJ121" s="120" t="str">
        <f>"13WKS "&amp;'Drive Summary'!AD$2</f>
        <v>13WKS MS2409A0</v>
      </c>
      <c r="AM121" s="654"/>
      <c r="AN121" s="411"/>
      <c r="AO121" s="411"/>
      <c r="AP121" s="411"/>
      <c r="AQ121" s="411"/>
      <c r="AR121" s="411"/>
      <c r="AS121" s="411"/>
      <c r="AT121" s="411"/>
      <c r="AU121" s="411"/>
      <c r="AV121" s="411"/>
      <c r="AW121" s="411"/>
      <c r="AX121" s="411"/>
      <c r="AY121" s="411"/>
      <c r="AZ121" s="66"/>
    </row>
    <row r="122" spans="1:82" s="87" customFormat="1" ht="18.75" hidden="1" customHeight="1">
      <c r="A122" s="62"/>
      <c r="B122" s="83" t="str">
        <f>'Drive Summary'!B66</f>
        <v>V15</v>
      </c>
      <c r="C122" s="98">
        <f>'Drive Summary'!C66</f>
        <v>1000</v>
      </c>
      <c r="D122" s="98" t="str">
        <f>'Drive Summary'!D66</f>
        <v>256MB</v>
      </c>
      <c r="E122" s="396" t="str">
        <f>'Drive Summary'!E66</f>
        <v>ST1000DM013</v>
      </c>
      <c r="F122" s="1326" t="str">
        <f>'Drive Summary'!F66</f>
        <v>2U910C</v>
      </c>
      <c r="G122" s="8">
        <v>0</v>
      </c>
      <c r="H122" s="8">
        <v>0</v>
      </c>
      <c r="I122" s="8">
        <v>0</v>
      </c>
      <c r="J122" s="8">
        <v>0</v>
      </c>
      <c r="K122" s="400">
        <f t="shared" ref="K122:K128" si="236">SUM(G122:J122)</f>
        <v>0</v>
      </c>
      <c r="L122" s="9">
        <f>SUMIF('site MS'!C:C,$F122,'site MS'!F:F)</f>
        <v>0</v>
      </c>
      <c r="M122" s="1422">
        <f t="shared" ref="M122:M128" si="237">K122-L122</f>
        <v>0</v>
      </c>
      <c r="N122" s="8">
        <v>0</v>
      </c>
      <c r="O122" s="8">
        <v>0</v>
      </c>
      <c r="P122" s="8">
        <v>0</v>
      </c>
      <c r="Q122" s="8">
        <v>0</v>
      </c>
      <c r="R122" s="400">
        <f t="shared" ref="R122:R128" si="238">SUM(N122:Q122)</f>
        <v>0</v>
      </c>
      <c r="S122" s="9">
        <f>SUMIF('site MS'!$C:$C,$F122,'site MS'!G:G)</f>
        <v>0</v>
      </c>
      <c r="T122" s="1422">
        <f t="shared" ref="T122:T128" si="239">R122-S122</f>
        <v>0</v>
      </c>
      <c r="U122" s="8">
        <v>0</v>
      </c>
      <c r="V122" s="8">
        <v>0</v>
      </c>
      <c r="W122" s="8">
        <v>0</v>
      </c>
      <c r="X122" s="8">
        <v>0</v>
      </c>
      <c r="Y122" s="8">
        <v>0</v>
      </c>
      <c r="Z122" s="301">
        <f t="shared" ref="Z122:Z128" si="240">SUM(U122:Y122)</f>
        <v>0</v>
      </c>
      <c r="AA122" s="9">
        <f>SUMIF('site MS'!$C:$C,$F122,'site MS'!H:H)</f>
        <v>0</v>
      </c>
      <c r="AB122" s="1422">
        <f t="shared" ref="AB122:AB128" si="241">Z122-AA122</f>
        <v>0</v>
      </c>
      <c r="AC122" s="312">
        <f t="shared" ref="AC122:AC128" si="242">SUM(K122,R122,Z122)</f>
        <v>0</v>
      </c>
      <c r="AD122" s="1439">
        <f t="shared" ref="AD122:AD128" si="243">SUM(L122,S122,AA122)</f>
        <v>0</v>
      </c>
      <c r="AE122" s="1482">
        <f t="shared" ref="AE122:AE128" si="244">AC122-AD122</f>
        <v>0</v>
      </c>
      <c r="AF122" s="66"/>
      <c r="AG122" s="529"/>
      <c r="AH122" s="530"/>
      <c r="AI122" s="530" t="s">
        <v>286</v>
      </c>
      <c r="AJ122" s="530" t="str">
        <f>"13WKS "&amp;'Drive Summary'!AD$2</f>
        <v>13WKS MS2409A0</v>
      </c>
      <c r="AK122" s="56"/>
      <c r="AL122" s="56"/>
      <c r="AM122" s="5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56"/>
      <c r="CA122" s="87" t="s">
        <v>409</v>
      </c>
      <c r="CB122" s="87">
        <v>2</v>
      </c>
      <c r="CC122" s="87">
        <v>1</v>
      </c>
      <c r="CD122" s="87" t="s">
        <v>406</v>
      </c>
    </row>
    <row r="123" spans="1:82" s="56" customFormat="1" ht="18.75" customHeight="1">
      <c r="A123" s="62"/>
      <c r="B123" s="83" t="str">
        <f>'Drive Summary'!B67</f>
        <v>V15</v>
      </c>
      <c r="C123" s="98">
        <f>'Drive Summary'!C67</f>
        <v>2000</v>
      </c>
      <c r="D123" s="98" t="str">
        <f>'Drive Summary'!D67</f>
        <v>256MB</v>
      </c>
      <c r="E123" s="396" t="str">
        <f>'Drive Summary'!E67</f>
        <v>ST2000DM005</v>
      </c>
      <c r="F123" s="1326" t="str">
        <f>'Drive Summary'!F67</f>
        <v>2U9102</v>
      </c>
      <c r="G123" s="8"/>
      <c r="H123" s="8">
        <v>500</v>
      </c>
      <c r="I123" s="8">
        <v>19700</v>
      </c>
      <c r="J123" s="8">
        <v>625</v>
      </c>
      <c r="K123" s="400">
        <f t="shared" si="236"/>
        <v>20825</v>
      </c>
      <c r="L123" s="9">
        <f>SUMIF('site MS'!C:C,$F123,'site MS'!F:F)</f>
        <v>20825</v>
      </c>
      <c r="M123" s="1422">
        <f t="shared" si="237"/>
        <v>0</v>
      </c>
      <c r="N123" s="8">
        <v>500</v>
      </c>
      <c r="O123" s="8">
        <v>24500</v>
      </c>
      <c r="P123" s="8">
        <v>25</v>
      </c>
      <c r="Q123" s="8">
        <v>500</v>
      </c>
      <c r="R123" s="400">
        <f t="shared" si="238"/>
        <v>25525</v>
      </c>
      <c r="S123" s="9">
        <f>SUMIF('site MS'!$C:$C,$F123,'site MS'!G:G)</f>
        <v>25525</v>
      </c>
      <c r="T123" s="1422">
        <f t="shared" si="239"/>
        <v>0</v>
      </c>
      <c r="U123" s="8">
        <v>1700</v>
      </c>
      <c r="V123" s="8">
        <v>38900</v>
      </c>
      <c r="W123" s="8"/>
      <c r="X123" s="8">
        <v>1000</v>
      </c>
      <c r="Y123" s="8">
        <v>500</v>
      </c>
      <c r="Z123" s="301">
        <f t="shared" si="240"/>
        <v>42100</v>
      </c>
      <c r="AA123" s="9">
        <f>SUMIF('site MS'!$C:$C,$F123,'site MS'!H:H)</f>
        <v>42100</v>
      </c>
      <c r="AB123" s="1422">
        <f t="shared" si="241"/>
        <v>0</v>
      </c>
      <c r="AC123" s="312">
        <f t="shared" si="242"/>
        <v>88450</v>
      </c>
      <c r="AD123" s="1434">
        <f t="shared" si="243"/>
        <v>88450</v>
      </c>
      <c r="AE123" s="1482">
        <f t="shared" si="244"/>
        <v>0</v>
      </c>
      <c r="AF123" s="66"/>
      <c r="AG123" s="529"/>
      <c r="AH123" s="532"/>
      <c r="AI123" s="532" t="s">
        <v>286</v>
      </c>
      <c r="AJ123" s="532" t="str">
        <f>"13WKS "&amp;'Drive Summary'!AD$2</f>
        <v>13WKS MS2409A0</v>
      </c>
      <c r="BT123" s="66"/>
      <c r="CA123" s="56" t="s">
        <v>409</v>
      </c>
      <c r="CB123" s="56">
        <v>2</v>
      </c>
      <c r="CC123" s="56">
        <v>1</v>
      </c>
      <c r="CD123" s="56" t="s">
        <v>406</v>
      </c>
    </row>
    <row r="124" spans="1:82" s="56" customFormat="1" ht="18.75" customHeight="1">
      <c r="A124" s="62"/>
      <c r="B124" s="1618" t="str">
        <f>'Drive Summary'!B68</f>
        <v>V15</v>
      </c>
      <c r="C124" s="1619">
        <f>'Drive Summary'!C68</f>
        <v>3000</v>
      </c>
      <c r="D124" s="1619" t="str">
        <f>'Drive Summary'!D68</f>
        <v>256MB</v>
      </c>
      <c r="E124" s="1603" t="str">
        <f>'Drive Summary'!E68</f>
        <v>ST3000DM007</v>
      </c>
      <c r="F124" s="1620" t="str">
        <f>'Drive Summary'!F68</f>
        <v>2U910G</v>
      </c>
      <c r="G124" s="1636">
        <v>0</v>
      </c>
      <c r="H124" s="1636">
        <v>100</v>
      </c>
      <c r="I124" s="1636">
        <v>175</v>
      </c>
      <c r="J124" s="1636"/>
      <c r="K124" s="1637">
        <f t="shared" si="236"/>
        <v>275</v>
      </c>
      <c r="L124" s="1706">
        <f>SUMIF('site MS'!C:C,$F124,'site MS'!F:F)</f>
        <v>275</v>
      </c>
      <c r="M124" s="1621">
        <f t="shared" si="237"/>
        <v>0</v>
      </c>
      <c r="N124" s="1636">
        <v>225</v>
      </c>
      <c r="O124" s="1636">
        <v>50</v>
      </c>
      <c r="P124" s="1636"/>
      <c r="Q124" s="1636">
        <v>75</v>
      </c>
      <c r="R124" s="1637">
        <f t="shared" si="238"/>
        <v>350</v>
      </c>
      <c r="S124" s="1706">
        <f>SUMIF('site MS'!$C:$C,$F124,'site MS'!G:G)</f>
        <v>350</v>
      </c>
      <c r="T124" s="1621">
        <f t="shared" si="239"/>
        <v>0</v>
      </c>
      <c r="U124" s="1636">
        <v>175</v>
      </c>
      <c r="V124" s="1636">
        <v>25</v>
      </c>
      <c r="W124" s="1636">
        <v>75</v>
      </c>
      <c r="X124" s="1636">
        <v>25</v>
      </c>
      <c r="Y124" s="1636">
        <v>50</v>
      </c>
      <c r="Z124" s="1639">
        <f t="shared" si="240"/>
        <v>350</v>
      </c>
      <c r="AA124" s="1706">
        <f>SUMIF('site MS'!$C:$C,$F124,'site MS'!H:H)</f>
        <v>350</v>
      </c>
      <c r="AB124" s="1621">
        <f t="shared" si="241"/>
        <v>0</v>
      </c>
      <c r="AC124" s="1640">
        <f t="shared" si="242"/>
        <v>975</v>
      </c>
      <c r="AD124" s="1434">
        <f t="shared" si="243"/>
        <v>975</v>
      </c>
      <c r="AE124" s="1482">
        <f t="shared" si="244"/>
        <v>0</v>
      </c>
      <c r="AF124" s="66"/>
      <c r="AG124" s="529"/>
      <c r="AH124" s="532"/>
      <c r="AI124" s="532" t="s">
        <v>286</v>
      </c>
      <c r="AJ124" s="532" t="str">
        <f>"13WKS "&amp;'Drive Summary'!AD$2</f>
        <v>13WKS MS2409A0</v>
      </c>
      <c r="BT124" s="66"/>
      <c r="CA124" s="56" t="s">
        <v>409</v>
      </c>
      <c r="CB124" s="56">
        <v>4</v>
      </c>
      <c r="CC124" s="56">
        <v>2</v>
      </c>
      <c r="CD124" s="56" t="s">
        <v>406</v>
      </c>
    </row>
    <row r="125" spans="1:82" s="56" customFormat="1" ht="18.75" customHeight="1">
      <c r="A125" s="62"/>
      <c r="B125" s="1622" t="str">
        <f>'Drive Summary'!B69</f>
        <v>V15</v>
      </c>
      <c r="C125" s="1623">
        <f>'Drive Summary'!C69</f>
        <v>4000</v>
      </c>
      <c r="D125" s="1623" t="str">
        <f>'Drive Summary'!D69</f>
        <v>256MB</v>
      </c>
      <c r="E125" s="1610" t="str">
        <f>'Drive Summary'!E69</f>
        <v>ST4000DM004</v>
      </c>
      <c r="F125" s="1611" t="str">
        <f>'Drive Summary'!F69</f>
        <v>2U9104</v>
      </c>
      <c r="G125" s="1642">
        <v>0</v>
      </c>
      <c r="H125" s="1642">
        <v>3900</v>
      </c>
      <c r="I125" s="1642">
        <v>4250</v>
      </c>
      <c r="J125" s="1642">
        <v>2050</v>
      </c>
      <c r="K125" s="1643">
        <f t="shared" si="236"/>
        <v>10200</v>
      </c>
      <c r="L125" s="1707">
        <f>SUMIF('site MS'!C:C,$F125,'site MS'!F:F)</f>
        <v>10200</v>
      </c>
      <c r="M125" s="1624">
        <f t="shared" si="237"/>
        <v>0</v>
      </c>
      <c r="N125" s="1642">
        <v>2350</v>
      </c>
      <c r="O125" s="1642">
        <v>5125</v>
      </c>
      <c r="P125" s="1642">
        <v>2325</v>
      </c>
      <c r="Q125" s="1642">
        <v>7000</v>
      </c>
      <c r="R125" s="1643">
        <f t="shared" si="238"/>
        <v>16800</v>
      </c>
      <c r="S125" s="1707">
        <f>SUMIF('site MS'!$C:$C,$F125,'site MS'!G:G)</f>
        <v>16800</v>
      </c>
      <c r="T125" s="1624">
        <f t="shared" si="239"/>
        <v>0</v>
      </c>
      <c r="U125" s="1642">
        <v>3525</v>
      </c>
      <c r="V125" s="1642">
        <v>5700</v>
      </c>
      <c r="W125" s="1642">
        <v>8025</v>
      </c>
      <c r="X125" s="1642">
        <v>2525</v>
      </c>
      <c r="Y125" s="1642">
        <v>1225</v>
      </c>
      <c r="Z125" s="1645">
        <f t="shared" si="240"/>
        <v>21000</v>
      </c>
      <c r="AA125" s="1707">
        <f>SUMIF('site MS'!$C:$C,$F125,'site MS'!H:H)</f>
        <v>21000</v>
      </c>
      <c r="AB125" s="1624">
        <f t="shared" si="241"/>
        <v>0</v>
      </c>
      <c r="AC125" s="1646">
        <f t="shared" si="242"/>
        <v>48000</v>
      </c>
      <c r="AD125" s="1434">
        <f t="shared" si="243"/>
        <v>48000</v>
      </c>
      <c r="AE125" s="1482">
        <f t="shared" si="244"/>
        <v>0</v>
      </c>
      <c r="AF125" s="66"/>
      <c r="AG125" s="529"/>
      <c r="AH125" s="530"/>
      <c r="AI125" s="530" t="s">
        <v>286</v>
      </c>
      <c r="AJ125" s="530" t="str">
        <f>"13WKS "&amp;'Drive Summary'!AD$2</f>
        <v>13WKS MS2409A0</v>
      </c>
      <c r="BT125" s="66"/>
      <c r="CA125" s="56" t="s">
        <v>409</v>
      </c>
      <c r="CB125" s="56">
        <v>4</v>
      </c>
      <c r="CC125" s="56">
        <v>2</v>
      </c>
      <c r="CD125" s="56" t="s">
        <v>406</v>
      </c>
    </row>
    <row r="126" spans="1:82" s="56" customFormat="1" ht="18.75" customHeight="1">
      <c r="A126" s="62"/>
      <c r="B126" s="83" t="str">
        <f>'Drive Summary'!B70</f>
        <v>V15</v>
      </c>
      <c r="C126" s="98">
        <f>'Drive Summary'!C70</f>
        <v>6000</v>
      </c>
      <c r="D126" s="98" t="str">
        <f>'Drive Summary'!D70</f>
        <v>256MB</v>
      </c>
      <c r="E126" s="396" t="str">
        <f>'Drive Summary'!E70</f>
        <v>ST6000DM003</v>
      </c>
      <c r="F126" s="1326" t="str">
        <f>'Drive Summary'!F70</f>
        <v>2U9186</v>
      </c>
      <c r="G126" s="8"/>
      <c r="H126" s="8"/>
      <c r="I126" s="8">
        <v>1620</v>
      </c>
      <c r="J126" s="8">
        <v>720</v>
      </c>
      <c r="K126" s="400">
        <f t="shared" si="236"/>
        <v>2340</v>
      </c>
      <c r="L126" s="9">
        <f>SUMIF('site MS'!C:C,$F126,'site MS'!F:F)</f>
        <v>2340</v>
      </c>
      <c r="M126" s="1422">
        <f t="shared" si="237"/>
        <v>0</v>
      </c>
      <c r="N126" s="8">
        <v>800</v>
      </c>
      <c r="O126" s="8">
        <v>1500</v>
      </c>
      <c r="P126" s="8">
        <v>740</v>
      </c>
      <c r="Q126" s="8">
        <v>2420</v>
      </c>
      <c r="R126" s="400">
        <f t="shared" si="238"/>
        <v>5460</v>
      </c>
      <c r="S126" s="9">
        <f>SUMIF('site MS'!$C:$C,$F126,'site MS'!G:G)</f>
        <v>5460</v>
      </c>
      <c r="T126" s="1422">
        <f t="shared" si="239"/>
        <v>0</v>
      </c>
      <c r="U126" s="8">
        <v>820</v>
      </c>
      <c r="V126" s="8">
        <v>1780</v>
      </c>
      <c r="W126" s="8">
        <v>3020</v>
      </c>
      <c r="X126" s="8">
        <v>300</v>
      </c>
      <c r="Y126" s="8">
        <v>720</v>
      </c>
      <c r="Z126" s="301">
        <f t="shared" si="240"/>
        <v>6640</v>
      </c>
      <c r="AA126" s="9">
        <f>SUMIF('site MS'!$C:$C,$F126,'site MS'!H:H)</f>
        <v>6640</v>
      </c>
      <c r="AB126" s="1422">
        <f t="shared" si="241"/>
        <v>0</v>
      </c>
      <c r="AC126" s="312">
        <f t="shared" si="242"/>
        <v>14440</v>
      </c>
      <c r="AD126" s="1434">
        <f t="shared" si="243"/>
        <v>14440</v>
      </c>
      <c r="AE126" s="1482">
        <f t="shared" si="244"/>
        <v>0</v>
      </c>
      <c r="AF126" s="66"/>
      <c r="AG126" s="529"/>
      <c r="AH126" s="532"/>
      <c r="AI126" s="532" t="s">
        <v>286</v>
      </c>
      <c r="AJ126" s="532" t="str">
        <f>"13WKS "&amp;'Drive Summary'!AD$2</f>
        <v>13WKS MS2409A0</v>
      </c>
      <c r="BT126" s="66"/>
      <c r="CA126" s="56" t="s">
        <v>409</v>
      </c>
      <c r="CB126" s="56">
        <v>6</v>
      </c>
      <c r="CC126" s="56">
        <v>3</v>
      </c>
      <c r="CD126" s="56" t="s">
        <v>406</v>
      </c>
    </row>
    <row r="127" spans="1:82" s="56" customFormat="1" ht="18.75" customHeight="1" thickBot="1">
      <c r="A127" s="62"/>
      <c r="B127" s="83" t="str">
        <f>'Drive Summary'!B71</f>
        <v>V15</v>
      </c>
      <c r="C127" s="98">
        <f>'Drive Summary'!C71</f>
        <v>8000</v>
      </c>
      <c r="D127" s="98" t="str">
        <f>'Drive Summary'!D71</f>
        <v>256MB</v>
      </c>
      <c r="E127" s="396" t="str">
        <f>'Drive Summary'!E71</f>
        <v>ST8000DM004</v>
      </c>
      <c r="F127" s="1326" t="str">
        <f>'Drive Summary'!F71</f>
        <v>2U9188</v>
      </c>
      <c r="G127" s="8"/>
      <c r="H127" s="8"/>
      <c r="I127" s="8">
        <v>7660</v>
      </c>
      <c r="J127" s="8">
        <v>2660</v>
      </c>
      <c r="K127" s="400">
        <f t="shared" si="236"/>
        <v>10320</v>
      </c>
      <c r="L127" s="9">
        <f>SUMIF('site MS'!C:C,$F127,'site MS'!F:F)</f>
        <v>10320</v>
      </c>
      <c r="M127" s="1422">
        <f t="shared" si="237"/>
        <v>0</v>
      </c>
      <c r="N127" s="8">
        <v>2980</v>
      </c>
      <c r="O127" s="8">
        <v>3220</v>
      </c>
      <c r="P127" s="8">
        <v>2680</v>
      </c>
      <c r="Q127" s="8">
        <v>6500</v>
      </c>
      <c r="R127" s="400">
        <f t="shared" si="238"/>
        <v>15380</v>
      </c>
      <c r="S127" s="9">
        <f>SUMIF('site MS'!$C:$C,$F127,'site MS'!G:G)</f>
        <v>15380</v>
      </c>
      <c r="T127" s="1422">
        <f t="shared" si="239"/>
        <v>0</v>
      </c>
      <c r="U127" s="8">
        <v>2580</v>
      </c>
      <c r="V127" s="8">
        <v>3780</v>
      </c>
      <c r="W127" s="8">
        <v>8100</v>
      </c>
      <c r="X127" s="8">
        <v>3100</v>
      </c>
      <c r="Y127" s="8">
        <v>2460</v>
      </c>
      <c r="Z127" s="301">
        <f t="shared" si="240"/>
        <v>20020</v>
      </c>
      <c r="AA127" s="9">
        <f>SUMIF('site MS'!$C:$C,$F127,'site MS'!H:H)</f>
        <v>20020</v>
      </c>
      <c r="AB127" s="1422">
        <f t="shared" si="241"/>
        <v>0</v>
      </c>
      <c r="AC127" s="312">
        <f t="shared" si="242"/>
        <v>45720</v>
      </c>
      <c r="AD127" s="1434">
        <f t="shared" si="243"/>
        <v>45720</v>
      </c>
      <c r="AE127" s="1482">
        <f t="shared" si="244"/>
        <v>0</v>
      </c>
      <c r="AF127" s="66"/>
      <c r="AG127" s="529"/>
      <c r="AH127" s="532"/>
      <c r="AI127" s="532" t="s">
        <v>286</v>
      </c>
      <c r="AJ127" s="532" t="str">
        <f>"13WKS "&amp;'Drive Summary'!AD$2</f>
        <v>13WKS MS2409A0</v>
      </c>
      <c r="BT127" s="66"/>
      <c r="CA127" s="56" t="s">
        <v>409</v>
      </c>
      <c r="CB127" s="56">
        <v>8</v>
      </c>
      <c r="CC127" s="56">
        <v>4</v>
      </c>
      <c r="CD127" s="56" t="s">
        <v>406</v>
      </c>
    </row>
    <row r="128" spans="1:82" s="56" customFormat="1" ht="18.75" hidden="1" customHeight="1" thickBot="1">
      <c r="A128" s="62"/>
      <c r="B128" s="83" t="str">
        <f>'Drive Summary'!B72</f>
        <v>V15</v>
      </c>
      <c r="C128" s="98">
        <f>'Drive Summary'!C72</f>
        <v>0</v>
      </c>
      <c r="D128" s="98">
        <f>'Drive Summary'!D72</f>
        <v>0</v>
      </c>
      <c r="E128" s="396">
        <f>'Drive Summary'!E72</f>
        <v>0</v>
      </c>
      <c r="F128" s="1326">
        <f>'Drive Summary'!F72</f>
        <v>0</v>
      </c>
      <c r="G128" s="8">
        <v>0</v>
      </c>
      <c r="H128" s="8"/>
      <c r="I128" s="8">
        <v>0</v>
      </c>
      <c r="J128" s="8">
        <v>0</v>
      </c>
      <c r="K128" s="400">
        <f t="shared" si="236"/>
        <v>0</v>
      </c>
      <c r="L128" s="9">
        <f>SUMIF('site MS'!C:C,$F128,'site MS'!F:F)</f>
        <v>0</v>
      </c>
      <c r="M128" s="1422">
        <f t="shared" si="237"/>
        <v>0</v>
      </c>
      <c r="N128" s="8">
        <v>0</v>
      </c>
      <c r="O128" s="8">
        <v>0</v>
      </c>
      <c r="P128" s="8">
        <v>0</v>
      </c>
      <c r="Q128" s="8">
        <v>0</v>
      </c>
      <c r="R128" s="400">
        <f t="shared" si="238"/>
        <v>0</v>
      </c>
      <c r="S128" s="9">
        <f>SUMIF('site MS'!$C:$C,$F128,'site MS'!G:G)</f>
        <v>0</v>
      </c>
      <c r="T128" s="1422">
        <f t="shared" si="239"/>
        <v>0</v>
      </c>
      <c r="U128" s="8">
        <v>0</v>
      </c>
      <c r="V128" s="8">
        <v>0</v>
      </c>
      <c r="W128" s="8"/>
      <c r="X128" s="8"/>
      <c r="Y128" s="8"/>
      <c r="Z128" s="301">
        <f t="shared" si="240"/>
        <v>0</v>
      </c>
      <c r="AA128" s="9">
        <f>SUMIF('site MS'!$C:$C,$F128,'site MS'!H:H)</f>
        <v>0</v>
      </c>
      <c r="AB128" s="1422">
        <f t="shared" si="241"/>
        <v>0</v>
      </c>
      <c r="AC128" s="312">
        <f t="shared" si="242"/>
        <v>0</v>
      </c>
      <c r="AD128" s="1435">
        <f t="shared" si="243"/>
        <v>0</v>
      </c>
      <c r="AE128" s="1482">
        <f t="shared" si="244"/>
        <v>0</v>
      </c>
      <c r="AF128" s="66"/>
      <c r="AG128" s="529"/>
      <c r="AH128" s="530"/>
      <c r="AI128" s="530" t="s">
        <v>286</v>
      </c>
      <c r="AJ128" s="530" t="str">
        <f>"13WKS "&amp;'Drive Summary'!AD$2</f>
        <v>13WKS MS2409A0</v>
      </c>
      <c r="BA128" s="483"/>
      <c r="BT128" s="66"/>
    </row>
    <row r="129" spans="1:74" s="66" customFormat="1" ht="18.75" customHeight="1" thickBot="1">
      <c r="A129" s="62"/>
      <c r="B129" s="324" t="str">
        <f>'Drive Summary'!B73</f>
        <v>Total V15</v>
      </c>
      <c r="C129" s="317"/>
      <c r="D129" s="385"/>
      <c r="E129" s="318" t="s">
        <v>30</v>
      </c>
      <c r="F129" s="1327" t="s">
        <v>102</v>
      </c>
      <c r="G129" s="1270">
        <f>SUM(G122:G128)</f>
        <v>0</v>
      </c>
      <c r="H129" s="1261">
        <f>SUM(H122:H128)</f>
        <v>4500</v>
      </c>
      <c r="I129" s="1261">
        <f>SUM(I122:I128)</f>
        <v>33405</v>
      </c>
      <c r="J129" s="1261">
        <f>SUM(J122:J128)</f>
        <v>6055</v>
      </c>
      <c r="K129" s="320">
        <f>SUM(K122:K128)</f>
        <v>43960</v>
      </c>
      <c r="L129" s="1478">
        <f t="shared" ref="L129:M129" si="245">SUM(L122:L128)</f>
        <v>43960</v>
      </c>
      <c r="M129" s="1414">
        <f t="shared" si="245"/>
        <v>0</v>
      </c>
      <c r="N129" s="1261">
        <f>SUM(N122:N128)</f>
        <v>6855</v>
      </c>
      <c r="O129" s="1261">
        <f>SUM(O122:O128)</f>
        <v>34395</v>
      </c>
      <c r="P129" s="1261">
        <f>SUM(P122:P128)</f>
        <v>5770</v>
      </c>
      <c r="Q129" s="1261">
        <f>SUM(Q122:Q128)</f>
        <v>16495</v>
      </c>
      <c r="R129" s="320">
        <f>SUM(R122:R128)</f>
        <v>63515</v>
      </c>
      <c r="S129" s="1478">
        <f t="shared" ref="S129:T129" si="246">SUM(S122:S128)</f>
        <v>63515</v>
      </c>
      <c r="T129" s="1414">
        <f t="shared" si="246"/>
        <v>0</v>
      </c>
      <c r="U129" s="1261">
        <f t="shared" ref="U129:AE129" si="247">SUM(U122:U128)</f>
        <v>8800</v>
      </c>
      <c r="V129" s="1261">
        <f t="shared" si="247"/>
        <v>50185</v>
      </c>
      <c r="W129" s="1261">
        <f t="shared" si="247"/>
        <v>19220</v>
      </c>
      <c r="X129" s="1261">
        <f t="shared" si="247"/>
        <v>6950</v>
      </c>
      <c r="Y129" s="1261">
        <f t="shared" si="247"/>
        <v>4955</v>
      </c>
      <c r="Z129" s="320">
        <f t="shared" si="247"/>
        <v>90110</v>
      </c>
      <c r="AA129" s="1478">
        <f t="shared" si="247"/>
        <v>90110</v>
      </c>
      <c r="AB129" s="1414">
        <f t="shared" si="247"/>
        <v>0</v>
      </c>
      <c r="AC129" s="325">
        <f t="shared" si="247"/>
        <v>197585</v>
      </c>
      <c r="AD129" s="1436">
        <f t="shared" si="247"/>
        <v>197585</v>
      </c>
      <c r="AE129" s="1483">
        <f t="shared" si="247"/>
        <v>0</v>
      </c>
      <c r="AF129" s="56"/>
      <c r="AG129" s="56"/>
      <c r="AH129" s="121"/>
      <c r="AI129" s="125" t="s">
        <v>286</v>
      </c>
      <c r="AJ129" s="120" t="str">
        <f>"13WKS "&amp;'Drive Summary'!AD$2</f>
        <v>13WKS MS2409A0</v>
      </c>
      <c r="AK129" s="56"/>
      <c r="AL129" s="56"/>
      <c r="AM129" s="56"/>
      <c r="AN129" s="90" t="s">
        <v>11</v>
      </c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</row>
    <row r="130" spans="1:74" s="66" customFormat="1" ht="18.75" hidden="1" customHeight="1" outlineLevel="1" thickTop="1">
      <c r="A130" s="86"/>
      <c r="B130" s="91" t="s">
        <v>23</v>
      </c>
      <c r="C130" s="114"/>
      <c r="D130" s="114"/>
      <c r="E130" s="306" t="s">
        <v>316</v>
      </c>
      <c r="F130" s="1328"/>
      <c r="G130" s="92">
        <f>AN130</f>
        <v>0</v>
      </c>
      <c r="H130" s="92">
        <f t="shared" ref="G130:J134" si="248">AO130</f>
        <v>0</v>
      </c>
      <c r="I130" s="92">
        <f t="shared" si="248"/>
        <v>0</v>
      </c>
      <c r="J130" s="92">
        <f t="shared" si="248"/>
        <v>0</v>
      </c>
      <c r="K130" s="300">
        <f t="shared" ref="K130:K135" si="249">SUM(G130:J130)</f>
        <v>0</v>
      </c>
      <c r="L130" s="1426"/>
      <c r="M130" s="1416"/>
      <c r="N130" s="92">
        <f t="shared" ref="N130:Q134" si="250">AR130</f>
        <v>0</v>
      </c>
      <c r="O130" s="92">
        <f t="shared" si="250"/>
        <v>0</v>
      </c>
      <c r="P130" s="92">
        <f t="shared" si="250"/>
        <v>0</v>
      </c>
      <c r="Q130" s="92">
        <f t="shared" si="250"/>
        <v>0</v>
      </c>
      <c r="R130" s="300">
        <f t="shared" ref="R130:R135" si="251">SUM(N130:Q130)</f>
        <v>0</v>
      </c>
      <c r="S130" s="1426"/>
      <c r="T130" s="1416"/>
      <c r="U130" s="92">
        <f t="shared" ref="U130:U135" si="252">AV130</f>
        <v>0</v>
      </c>
      <c r="V130" s="92">
        <f t="shared" ref="V130:Y134" si="253">AW130</f>
        <v>0</v>
      </c>
      <c r="W130" s="92">
        <f t="shared" si="253"/>
        <v>0</v>
      </c>
      <c r="X130" s="92">
        <f t="shared" si="253"/>
        <v>0</v>
      </c>
      <c r="Y130" s="92">
        <f t="shared" si="253"/>
        <v>0</v>
      </c>
      <c r="Z130" s="300">
        <f t="shared" ref="Z130:Z135" si="254">SUM(U130:Y130)</f>
        <v>0</v>
      </c>
      <c r="AA130" s="1415"/>
      <c r="AB130" s="1416"/>
      <c r="AC130" s="1187"/>
      <c r="AD130" s="92"/>
      <c r="AE130" s="311"/>
      <c r="AF130" s="87"/>
      <c r="AG130" s="87"/>
      <c r="AH130" s="121"/>
      <c r="AI130" s="125" t="s">
        <v>286</v>
      </c>
      <c r="AJ130" s="120" t="str">
        <f>"13WKS "&amp;'Drive Summary'!AD$2</f>
        <v>13WKS MS2409A0</v>
      </c>
      <c r="AK130" s="87"/>
      <c r="AL130" s="87"/>
      <c r="AM130" s="25" t="s">
        <v>449</v>
      </c>
      <c r="AN130" s="526">
        <f>SUMIF('Site capacity'!$B:$B,$AM130,'Site capacity'!E:E)</f>
        <v>0</v>
      </c>
      <c r="AO130" s="526">
        <f>SUMIF('Site capacity'!$B:$B,$AM130,'Site capacity'!F:F)</f>
        <v>0</v>
      </c>
      <c r="AP130" s="526">
        <f>SUMIF('Site capacity'!$B:$B,$AM130,'Site capacity'!G:G)</f>
        <v>0</v>
      </c>
      <c r="AQ130" s="526">
        <f>SUMIF('Site capacity'!$B:$B,$AM130,'Site capacity'!H:H)</f>
        <v>0</v>
      </c>
      <c r="AR130" s="526">
        <f>SUMIF('Site capacity'!$B:$B,$AM130,'Site capacity'!I:I)</f>
        <v>0</v>
      </c>
      <c r="AS130" s="526">
        <f>SUMIF('Site capacity'!$B:$B,$AM130,'Site capacity'!J:J)</f>
        <v>0</v>
      </c>
      <c r="AT130" s="526">
        <f>SUMIF('Site capacity'!$B:$B,$AM130,'Site capacity'!K:K)</f>
        <v>0</v>
      </c>
      <c r="AU130" s="526">
        <f>SUMIF('Site capacity'!$B:$B,$AM130,'Site capacity'!L:L)</f>
        <v>0</v>
      </c>
      <c r="AV130" s="526">
        <f>SUMIF('Site capacity'!$B:$B,$AM130,'Site capacity'!M:M)</f>
        <v>0</v>
      </c>
      <c r="AW130" s="526">
        <f>SUMIF('Site capacity'!$B:$B,$AM130,'Site capacity'!N:N)</f>
        <v>0</v>
      </c>
      <c r="AX130" s="526">
        <f>SUMIF('Site capacity'!$B:$B,$AM130,'Site capacity'!O:O)</f>
        <v>0</v>
      </c>
      <c r="AY130" s="526">
        <f>SUMIF('Site capacity'!$B:$B,$AM130,'Site capacity'!P:P)</f>
        <v>0</v>
      </c>
      <c r="AZ130" s="526">
        <f>SUMIF('Site capacity'!$B:$B,$AM130,'Site capacity'!Q:Q)</f>
        <v>0</v>
      </c>
    </row>
    <row r="131" spans="1:74" s="910" customFormat="1" ht="18.75" hidden="1" customHeight="1" outlineLevel="1" thickTop="1">
      <c r="A131" s="86"/>
      <c r="B131" s="91"/>
      <c r="C131" s="114"/>
      <c r="D131" s="114"/>
      <c r="E131" s="306" t="s">
        <v>259</v>
      </c>
      <c r="F131" s="1328"/>
      <c r="G131" s="92">
        <f t="shared" si="248"/>
        <v>0</v>
      </c>
      <c r="H131" s="92">
        <f t="shared" si="248"/>
        <v>0</v>
      </c>
      <c r="I131" s="92">
        <f t="shared" si="248"/>
        <v>12950</v>
      </c>
      <c r="J131" s="92">
        <f t="shared" si="248"/>
        <v>4475</v>
      </c>
      <c r="K131" s="300">
        <f t="shared" si="249"/>
        <v>17425</v>
      </c>
      <c r="L131" s="1426"/>
      <c r="M131" s="1416"/>
      <c r="N131" s="92">
        <f t="shared" si="250"/>
        <v>250</v>
      </c>
      <c r="O131" s="92">
        <f t="shared" si="250"/>
        <v>2550</v>
      </c>
      <c r="P131" s="92">
        <f t="shared" si="250"/>
        <v>3550</v>
      </c>
      <c r="Q131" s="92">
        <f t="shared" si="250"/>
        <v>3725</v>
      </c>
      <c r="R131" s="300">
        <f t="shared" si="251"/>
        <v>10075</v>
      </c>
      <c r="S131" s="1426"/>
      <c r="T131" s="1416"/>
      <c r="U131" s="92">
        <f t="shared" si="252"/>
        <v>1325</v>
      </c>
      <c r="V131" s="92">
        <f t="shared" si="253"/>
        <v>350</v>
      </c>
      <c r="W131" s="92">
        <f t="shared" si="253"/>
        <v>9375</v>
      </c>
      <c r="X131" s="92">
        <f t="shared" si="253"/>
        <v>10100</v>
      </c>
      <c r="Y131" s="92">
        <f t="shared" si="253"/>
        <v>11075</v>
      </c>
      <c r="Z131" s="300">
        <f t="shared" si="254"/>
        <v>32225</v>
      </c>
      <c r="AA131" s="1415"/>
      <c r="AB131" s="1416"/>
      <c r="AC131" s="1187"/>
      <c r="AD131" s="92"/>
      <c r="AE131" s="311"/>
      <c r="AF131" s="87"/>
      <c r="AG131" s="87"/>
      <c r="AH131" s="121"/>
      <c r="AI131" s="125" t="s">
        <v>286</v>
      </c>
      <c r="AJ131" s="120" t="str">
        <f>"13WKS "&amp;'Drive Summary'!AD$2</f>
        <v>13WKS MS2409A0</v>
      </c>
      <c r="AK131" s="87"/>
      <c r="AL131" s="87"/>
      <c r="AM131" s="25" t="s">
        <v>450</v>
      </c>
      <c r="AN131" s="526">
        <f>SUMIF('Site capacity'!$B:$B,$AM131,'Site capacity'!E:E)</f>
        <v>0</v>
      </c>
      <c r="AO131" s="526">
        <f>SUMIF('Site capacity'!$B:$B,$AM131,'Site capacity'!F:F)</f>
        <v>0</v>
      </c>
      <c r="AP131" s="526">
        <f>SUMIF('Site capacity'!$B:$B,$AM131,'Site capacity'!G:G)</f>
        <v>12950</v>
      </c>
      <c r="AQ131" s="526">
        <f>SUMIF('Site capacity'!$B:$B,$AM131,'Site capacity'!H:H)</f>
        <v>4475</v>
      </c>
      <c r="AR131" s="526">
        <f>SUMIF('Site capacity'!$B:$B,$AM131,'Site capacity'!I:I)</f>
        <v>250</v>
      </c>
      <c r="AS131" s="526">
        <f>SUMIF('Site capacity'!$B:$B,$AM131,'Site capacity'!J:J)</f>
        <v>2550</v>
      </c>
      <c r="AT131" s="526">
        <f>SUMIF('Site capacity'!$B:$B,$AM131,'Site capacity'!K:K)</f>
        <v>3550</v>
      </c>
      <c r="AU131" s="526">
        <f>SUMIF('Site capacity'!$B:$B,$AM131,'Site capacity'!L:L)</f>
        <v>3725</v>
      </c>
      <c r="AV131" s="526">
        <f>SUMIF('Site capacity'!$B:$B,$AM131,'Site capacity'!M:M)</f>
        <v>1325</v>
      </c>
      <c r="AW131" s="526">
        <f>SUMIF('Site capacity'!$B:$B,$AM131,'Site capacity'!N:N)</f>
        <v>350</v>
      </c>
      <c r="AX131" s="526">
        <f>SUMIF('Site capacity'!$B:$B,$AM131,'Site capacity'!O:O)</f>
        <v>9375</v>
      </c>
      <c r="AY131" s="526">
        <f>SUMIF('Site capacity'!$B:$B,$AM131,'Site capacity'!P:P)</f>
        <v>10100</v>
      </c>
      <c r="AZ131" s="526">
        <f>SUMIF('Site capacity'!$B:$B,$AM131,'Site capacity'!Q:Q)</f>
        <v>11075</v>
      </c>
      <c r="BT131" s="66"/>
    </row>
    <row r="132" spans="1:74" s="910" customFormat="1" ht="18.75" hidden="1" customHeight="1" outlineLevel="1" thickTop="1">
      <c r="A132" s="86"/>
      <c r="B132" s="91" t="s">
        <v>24</v>
      </c>
      <c r="C132" s="114"/>
      <c r="D132" s="114"/>
      <c r="E132" s="306" t="s">
        <v>354</v>
      </c>
      <c r="F132" s="1328"/>
      <c r="G132" s="92">
        <f t="shared" si="248"/>
        <v>0</v>
      </c>
      <c r="H132" s="92">
        <f t="shared" si="248"/>
        <v>0</v>
      </c>
      <c r="I132" s="92">
        <f t="shared" si="248"/>
        <v>225</v>
      </c>
      <c r="J132" s="92">
        <f t="shared" si="248"/>
        <v>0</v>
      </c>
      <c r="K132" s="300">
        <f t="shared" si="249"/>
        <v>225</v>
      </c>
      <c r="L132" s="1426"/>
      <c r="M132" s="1416"/>
      <c r="N132" s="92">
        <f t="shared" si="250"/>
        <v>150</v>
      </c>
      <c r="O132" s="92">
        <f t="shared" si="250"/>
        <v>50</v>
      </c>
      <c r="P132" s="92">
        <f t="shared" si="250"/>
        <v>0</v>
      </c>
      <c r="Q132" s="92">
        <f t="shared" si="250"/>
        <v>50</v>
      </c>
      <c r="R132" s="300">
        <f t="shared" si="251"/>
        <v>250</v>
      </c>
      <c r="S132" s="1426"/>
      <c r="T132" s="1416"/>
      <c r="U132" s="92">
        <f t="shared" si="252"/>
        <v>100</v>
      </c>
      <c r="V132" s="92">
        <f t="shared" si="253"/>
        <v>0</v>
      </c>
      <c r="W132" s="92">
        <f t="shared" si="253"/>
        <v>25</v>
      </c>
      <c r="X132" s="92">
        <f t="shared" si="253"/>
        <v>0</v>
      </c>
      <c r="Y132" s="92">
        <f t="shared" si="253"/>
        <v>0</v>
      </c>
      <c r="Z132" s="300">
        <f t="shared" si="254"/>
        <v>125</v>
      </c>
      <c r="AA132" s="1415"/>
      <c r="AB132" s="1416"/>
      <c r="AC132" s="1187"/>
      <c r="AD132" s="92"/>
      <c r="AE132" s="311"/>
      <c r="AF132" s="87"/>
      <c r="AG132" s="87"/>
      <c r="AH132" s="121"/>
      <c r="AI132" s="125" t="s">
        <v>286</v>
      </c>
      <c r="AJ132" s="120" t="str">
        <f>"13WKS "&amp;'Drive Summary'!AD$2</f>
        <v>13WKS MS2409A0</v>
      </c>
      <c r="AK132" s="87"/>
      <c r="AL132" s="87"/>
      <c r="AM132" s="25" t="s">
        <v>451</v>
      </c>
      <c r="AN132" s="634">
        <f>SUMIF('Site capacity'!$B:$B,$AM132,'Site capacity'!E:E)</f>
        <v>0</v>
      </c>
      <c r="AO132" s="634">
        <f>SUMIF('Site capacity'!$B:$B,$AM132,'Site capacity'!F:F)</f>
        <v>0</v>
      </c>
      <c r="AP132" s="634">
        <f>SUMIF('Site capacity'!$B:$B,$AM132,'Site capacity'!G:G)</f>
        <v>225</v>
      </c>
      <c r="AQ132" s="634">
        <f>SUMIF('Site capacity'!$B:$B,$AM132,'Site capacity'!H:H)</f>
        <v>0</v>
      </c>
      <c r="AR132" s="634">
        <f>SUMIF('Site capacity'!$B:$B,$AM132,'Site capacity'!I:I)</f>
        <v>150</v>
      </c>
      <c r="AS132" s="634">
        <f>SUMIF('Site capacity'!$B:$B,$AM132,'Site capacity'!J:J)</f>
        <v>50</v>
      </c>
      <c r="AT132" s="634">
        <f>SUMIF('Site capacity'!$B:$B,$AM132,'Site capacity'!K:K)</f>
        <v>0</v>
      </c>
      <c r="AU132" s="634">
        <f>SUMIF('Site capacity'!$B:$B,$AM132,'Site capacity'!L:L)</f>
        <v>50</v>
      </c>
      <c r="AV132" s="634">
        <f>SUMIF('Site capacity'!$B:$B,$AM132,'Site capacity'!M:M)</f>
        <v>100</v>
      </c>
      <c r="AW132" s="634">
        <f>SUMIF('Site capacity'!$B:$B,$AM132,'Site capacity'!N:N)</f>
        <v>0</v>
      </c>
      <c r="AX132" s="634">
        <f>SUMIF('Site capacity'!$B:$B,$AM132,'Site capacity'!O:O)</f>
        <v>25</v>
      </c>
      <c r="AY132" s="634">
        <f>SUMIF('Site capacity'!$B:$B,$AM132,'Site capacity'!P:P)</f>
        <v>0</v>
      </c>
      <c r="AZ132" s="634">
        <f>SUMIF('Site capacity'!$B:$B,$AM132,'Site capacity'!Q:Q)</f>
        <v>0</v>
      </c>
      <c r="BT132" s="66"/>
    </row>
    <row r="133" spans="1:74" s="910" customFormat="1" ht="18.75" hidden="1" customHeight="1" outlineLevel="1" thickTop="1">
      <c r="A133" s="86"/>
      <c r="B133" s="91" t="s">
        <v>24</v>
      </c>
      <c r="C133" s="114"/>
      <c r="D133" s="114"/>
      <c r="E133" s="306" t="s">
        <v>204</v>
      </c>
      <c r="F133" s="1328"/>
      <c r="G133" s="92">
        <f t="shared" si="248"/>
        <v>0</v>
      </c>
      <c r="H133" s="92">
        <f t="shared" si="248"/>
        <v>500</v>
      </c>
      <c r="I133" s="92">
        <f t="shared" si="248"/>
        <v>5625</v>
      </c>
      <c r="J133" s="92">
        <f t="shared" si="248"/>
        <v>1725</v>
      </c>
      <c r="K133" s="300">
        <f t="shared" si="249"/>
        <v>7850</v>
      </c>
      <c r="L133" s="1426"/>
      <c r="M133" s="1416"/>
      <c r="N133" s="92">
        <f t="shared" si="250"/>
        <v>1725</v>
      </c>
      <c r="O133" s="92">
        <f t="shared" si="250"/>
        <v>2625</v>
      </c>
      <c r="P133" s="92">
        <f t="shared" si="250"/>
        <v>4200</v>
      </c>
      <c r="Q133" s="92">
        <f t="shared" si="250"/>
        <v>2350</v>
      </c>
      <c r="R133" s="300">
        <f t="shared" si="251"/>
        <v>10900</v>
      </c>
      <c r="S133" s="1426"/>
      <c r="T133" s="1416"/>
      <c r="U133" s="92">
        <f t="shared" si="252"/>
        <v>5650</v>
      </c>
      <c r="V133" s="92">
        <f t="shared" si="253"/>
        <v>7425</v>
      </c>
      <c r="W133" s="92">
        <f t="shared" si="253"/>
        <v>5900</v>
      </c>
      <c r="X133" s="92">
        <f t="shared" si="253"/>
        <v>6350</v>
      </c>
      <c r="Y133" s="92">
        <f t="shared" si="253"/>
        <v>5500</v>
      </c>
      <c r="Z133" s="300">
        <f t="shared" si="254"/>
        <v>30825</v>
      </c>
      <c r="AA133" s="1415"/>
      <c r="AB133" s="1416"/>
      <c r="AC133" s="1187"/>
      <c r="AD133" s="92"/>
      <c r="AE133" s="311"/>
      <c r="AF133" s="87"/>
      <c r="AG133" s="87"/>
      <c r="AH133" s="121"/>
      <c r="AI133" s="125" t="s">
        <v>286</v>
      </c>
      <c r="AJ133" s="120" t="str">
        <f>"13WKS "&amp;'Drive Summary'!AD$2</f>
        <v>13WKS MS2409A0</v>
      </c>
      <c r="AK133" s="87"/>
      <c r="AL133" s="87"/>
      <c r="AM133" s="25" t="s">
        <v>452</v>
      </c>
      <c r="AN133" s="526">
        <f>SUMIF('Site capacity'!$B:$B,$AM133,'Site capacity'!E:E)</f>
        <v>0</v>
      </c>
      <c r="AO133" s="526">
        <f>SUMIF('Site capacity'!$B:$B,$AM133,'Site capacity'!F:F)</f>
        <v>500</v>
      </c>
      <c r="AP133" s="526">
        <f>SUMIF('Site capacity'!$B:$B,$AM133,'Site capacity'!G:G)</f>
        <v>5625</v>
      </c>
      <c r="AQ133" s="526">
        <f>SUMIF('Site capacity'!$B:$B,$AM133,'Site capacity'!H:H)</f>
        <v>1725</v>
      </c>
      <c r="AR133" s="526">
        <f>SUMIF('Site capacity'!$B:$B,$AM133,'Site capacity'!I:I)</f>
        <v>1725</v>
      </c>
      <c r="AS133" s="526">
        <f>SUMIF('Site capacity'!$B:$B,$AM133,'Site capacity'!J:J)</f>
        <v>2625</v>
      </c>
      <c r="AT133" s="526">
        <f>SUMIF('Site capacity'!$B:$B,$AM133,'Site capacity'!K:K)</f>
        <v>4200</v>
      </c>
      <c r="AU133" s="526">
        <f>SUMIF('Site capacity'!$B:$B,$AM133,'Site capacity'!L:L)</f>
        <v>2350</v>
      </c>
      <c r="AV133" s="526">
        <f>SUMIF('Site capacity'!$B:$B,$AM133,'Site capacity'!M:M)</f>
        <v>5650</v>
      </c>
      <c r="AW133" s="526">
        <f>SUMIF('Site capacity'!$B:$B,$AM133,'Site capacity'!N:N)</f>
        <v>7425</v>
      </c>
      <c r="AX133" s="526">
        <f>SUMIF('Site capacity'!$B:$B,$AM133,'Site capacity'!O:O)</f>
        <v>5900</v>
      </c>
      <c r="AY133" s="526">
        <f>SUMIF('Site capacity'!$B:$B,$AM133,'Site capacity'!P:P)</f>
        <v>6350</v>
      </c>
      <c r="AZ133" s="526">
        <f>SUMIF('Site capacity'!$B:$B,$AM133,'Site capacity'!Q:Q)</f>
        <v>5500</v>
      </c>
      <c r="BT133" s="66"/>
    </row>
    <row r="134" spans="1:74" s="910" customFormat="1" ht="18.75" hidden="1" customHeight="1" outlineLevel="1" thickTop="1">
      <c r="A134" s="86"/>
      <c r="B134" s="91"/>
      <c r="C134" s="114"/>
      <c r="D134" s="114"/>
      <c r="E134" s="306" t="s">
        <v>221</v>
      </c>
      <c r="F134" s="1328"/>
      <c r="G134" s="92">
        <f t="shared" si="248"/>
        <v>0</v>
      </c>
      <c r="H134" s="92">
        <f t="shared" si="248"/>
        <v>0</v>
      </c>
      <c r="I134" s="92">
        <f t="shared" si="248"/>
        <v>460</v>
      </c>
      <c r="J134" s="92">
        <f t="shared" si="248"/>
        <v>680</v>
      </c>
      <c r="K134" s="300">
        <f t="shared" si="249"/>
        <v>1140</v>
      </c>
      <c r="L134" s="1426"/>
      <c r="M134" s="1416"/>
      <c r="N134" s="92">
        <f t="shared" si="250"/>
        <v>640</v>
      </c>
      <c r="O134" s="92">
        <f t="shared" si="250"/>
        <v>520</v>
      </c>
      <c r="P134" s="92">
        <f t="shared" si="250"/>
        <v>900</v>
      </c>
      <c r="Q134" s="92">
        <f t="shared" si="250"/>
        <v>500</v>
      </c>
      <c r="R134" s="300">
        <f t="shared" si="251"/>
        <v>2560</v>
      </c>
      <c r="S134" s="1426"/>
      <c r="T134" s="1416"/>
      <c r="U134" s="92">
        <f t="shared" si="252"/>
        <v>1040</v>
      </c>
      <c r="V134" s="92">
        <f t="shared" si="253"/>
        <v>1740</v>
      </c>
      <c r="W134" s="92">
        <f t="shared" si="253"/>
        <v>1100</v>
      </c>
      <c r="X134" s="92">
        <f t="shared" si="253"/>
        <v>660</v>
      </c>
      <c r="Y134" s="92">
        <f t="shared" si="253"/>
        <v>800</v>
      </c>
      <c r="Z134" s="300">
        <f t="shared" si="254"/>
        <v>5340</v>
      </c>
      <c r="AA134" s="1415"/>
      <c r="AB134" s="1416"/>
      <c r="AC134" s="1187"/>
      <c r="AD134" s="92"/>
      <c r="AE134" s="311"/>
      <c r="AF134" s="87"/>
      <c r="AG134" s="87"/>
      <c r="AH134" s="121"/>
      <c r="AI134" s="125" t="s">
        <v>286</v>
      </c>
      <c r="AJ134" s="120" t="str">
        <f>"13WKS "&amp;'Drive Summary'!AD$2</f>
        <v>13WKS MS2409A0</v>
      </c>
      <c r="AK134" s="87"/>
      <c r="AL134" s="87"/>
      <c r="AM134" s="25" t="s">
        <v>453</v>
      </c>
      <c r="AN134" s="526">
        <f>SUMIF('Site capacity'!$B:$B,$AM134,'Site capacity'!E:E)</f>
        <v>0</v>
      </c>
      <c r="AO134" s="526">
        <f>SUMIF('Site capacity'!$B:$B,$AM134,'Site capacity'!F:F)</f>
        <v>0</v>
      </c>
      <c r="AP134" s="526">
        <f>SUMIF('Site capacity'!$B:$B,$AM134,'Site capacity'!G:G)</f>
        <v>460</v>
      </c>
      <c r="AQ134" s="526">
        <f>SUMIF('Site capacity'!$B:$B,$AM134,'Site capacity'!H:H)</f>
        <v>680</v>
      </c>
      <c r="AR134" s="526">
        <f>SUMIF('Site capacity'!$B:$B,$AM134,'Site capacity'!I:I)</f>
        <v>640</v>
      </c>
      <c r="AS134" s="526">
        <f>SUMIF('Site capacity'!$B:$B,$AM134,'Site capacity'!J:J)</f>
        <v>520</v>
      </c>
      <c r="AT134" s="526">
        <f>SUMIF('Site capacity'!$B:$B,$AM134,'Site capacity'!K:K)</f>
        <v>900</v>
      </c>
      <c r="AU134" s="526">
        <f>SUMIF('Site capacity'!$B:$B,$AM134,'Site capacity'!L:L)</f>
        <v>500</v>
      </c>
      <c r="AV134" s="526">
        <f>SUMIF('Site capacity'!$B:$B,$AM134,'Site capacity'!M:M)</f>
        <v>1040</v>
      </c>
      <c r="AW134" s="526">
        <f>SUMIF('Site capacity'!$B:$B,$AM134,'Site capacity'!N:N)</f>
        <v>1740</v>
      </c>
      <c r="AX134" s="526">
        <f>SUMIF('Site capacity'!$B:$B,$AM134,'Site capacity'!O:O)</f>
        <v>1100</v>
      </c>
      <c r="AY134" s="526">
        <f>SUMIF('Site capacity'!$B:$B,$AM134,'Site capacity'!P:P)</f>
        <v>660</v>
      </c>
      <c r="AZ134" s="526">
        <f>SUMIF('Site capacity'!$B:$B,$AM134,'Site capacity'!Q:Q)</f>
        <v>800</v>
      </c>
      <c r="BT134" s="66"/>
    </row>
    <row r="135" spans="1:74" s="87" customFormat="1" ht="18.75" hidden="1" customHeight="1" outlineLevel="1" thickTop="1">
      <c r="A135" s="86"/>
      <c r="B135" s="91"/>
      <c r="C135" s="114"/>
      <c r="D135" s="114"/>
      <c r="E135" s="306" t="s">
        <v>258</v>
      </c>
      <c r="F135" s="1328"/>
      <c r="G135" s="92">
        <f t="shared" ref="G135" si="255">AN135</f>
        <v>0</v>
      </c>
      <c r="H135" s="92">
        <f t="shared" ref="H135" si="256">AO135</f>
        <v>0</v>
      </c>
      <c r="I135" s="92">
        <f t="shared" ref="I135" si="257">AP135</f>
        <v>3820</v>
      </c>
      <c r="J135" s="92">
        <f t="shared" ref="J135" si="258">AQ135</f>
        <v>2240</v>
      </c>
      <c r="K135" s="300">
        <f t="shared" si="249"/>
        <v>6060</v>
      </c>
      <c r="L135" s="1426"/>
      <c r="M135" s="1416"/>
      <c r="N135" s="92">
        <f t="shared" ref="N135" si="259">AR135</f>
        <v>1720</v>
      </c>
      <c r="O135" s="92">
        <f t="shared" ref="O135" si="260">AS135</f>
        <v>2480</v>
      </c>
      <c r="P135" s="92">
        <f t="shared" ref="P135" si="261">AT135</f>
        <v>2040</v>
      </c>
      <c r="Q135" s="92">
        <f t="shared" ref="Q135" si="262">AU135</f>
        <v>2220</v>
      </c>
      <c r="R135" s="300">
        <f t="shared" si="251"/>
        <v>8460</v>
      </c>
      <c r="S135" s="1426"/>
      <c r="T135" s="1416"/>
      <c r="U135" s="92">
        <f t="shared" si="252"/>
        <v>4500</v>
      </c>
      <c r="V135" s="92">
        <f t="shared" ref="V135" si="263">AW135</f>
        <v>8440</v>
      </c>
      <c r="W135" s="92">
        <f t="shared" ref="W135" si="264">AX135</f>
        <v>4920</v>
      </c>
      <c r="X135" s="92">
        <f t="shared" ref="X135" si="265">AY135</f>
        <v>3180</v>
      </c>
      <c r="Y135" s="92">
        <f t="shared" ref="Y135" si="266">AZ135</f>
        <v>2640</v>
      </c>
      <c r="Z135" s="300">
        <f t="shared" si="254"/>
        <v>23680</v>
      </c>
      <c r="AA135" s="1415"/>
      <c r="AB135" s="1416"/>
      <c r="AC135" s="1187"/>
      <c r="AD135" s="92"/>
      <c r="AE135" s="311"/>
      <c r="AH135" s="121"/>
      <c r="AI135" s="125" t="s">
        <v>286</v>
      </c>
      <c r="AJ135" s="120" t="str">
        <f>"13WKS "&amp;'Drive Summary'!AD$2</f>
        <v>13WKS MS2409A0</v>
      </c>
      <c r="AM135" s="25" t="s">
        <v>454</v>
      </c>
      <c r="AN135" s="526">
        <f>SUMIF('Site capacity'!$B:$B,$AM135,'Site capacity'!E:E)</f>
        <v>0</v>
      </c>
      <c r="AO135" s="526">
        <f>SUMIF('Site capacity'!$B:$B,$AM135,'Site capacity'!F:F)</f>
        <v>0</v>
      </c>
      <c r="AP135" s="526">
        <f>SUMIF('Site capacity'!$B:$B,$AM135,'Site capacity'!G:G)</f>
        <v>3820</v>
      </c>
      <c r="AQ135" s="526">
        <f>SUMIF('Site capacity'!$B:$B,$AM135,'Site capacity'!H:H)</f>
        <v>2240</v>
      </c>
      <c r="AR135" s="526">
        <f>SUMIF('Site capacity'!$B:$B,$AM135,'Site capacity'!I:I)</f>
        <v>1720</v>
      </c>
      <c r="AS135" s="526">
        <f>SUMIF('Site capacity'!$B:$B,$AM135,'Site capacity'!J:J)</f>
        <v>2480</v>
      </c>
      <c r="AT135" s="526">
        <f>SUMIF('Site capacity'!$B:$B,$AM135,'Site capacity'!K:K)</f>
        <v>2040</v>
      </c>
      <c r="AU135" s="526">
        <f>SUMIF('Site capacity'!$B:$B,$AM135,'Site capacity'!L:L)</f>
        <v>2220</v>
      </c>
      <c r="AV135" s="526">
        <f>SUMIF('Site capacity'!$B:$B,$AM135,'Site capacity'!M:M)</f>
        <v>4500</v>
      </c>
      <c r="AW135" s="526">
        <f>SUMIF('Site capacity'!$B:$B,$AM135,'Site capacity'!N:N)</f>
        <v>8440</v>
      </c>
      <c r="AX135" s="526">
        <f>SUMIF('Site capacity'!$B:$B,$AM135,'Site capacity'!O:O)</f>
        <v>4920</v>
      </c>
      <c r="AY135" s="526">
        <f>SUMIF('Site capacity'!$B:$B,$AM135,'Site capacity'!P:P)</f>
        <v>3180</v>
      </c>
      <c r="AZ135" s="526">
        <f>SUMIF('Site capacity'!$B:$B,$AM135,'Site capacity'!Q:Q)</f>
        <v>2640</v>
      </c>
      <c r="BA135" s="66"/>
    </row>
    <row r="136" spans="1:74" s="56" customFormat="1" ht="18.75" hidden="1" customHeight="1" outlineLevel="1" thickTop="1">
      <c r="A136" s="86"/>
      <c r="B136" s="91" t="s">
        <v>16</v>
      </c>
      <c r="C136" s="114"/>
      <c r="D136" s="114"/>
      <c r="E136" s="306" t="s">
        <v>316</v>
      </c>
      <c r="F136" s="1328"/>
      <c r="G136" s="92">
        <f t="shared" ref="G136:J139" si="267">G130-G143</f>
        <v>0</v>
      </c>
      <c r="H136" s="92">
        <f t="shared" si="267"/>
        <v>0</v>
      </c>
      <c r="I136" s="92">
        <f t="shared" si="267"/>
        <v>0</v>
      </c>
      <c r="J136" s="92">
        <f t="shared" si="267"/>
        <v>0</v>
      </c>
      <c r="K136" s="300">
        <f t="shared" ref="K136:K143" si="268">SUM(G136:J136)</f>
        <v>0</v>
      </c>
      <c r="L136" s="1426"/>
      <c r="M136" s="1416"/>
      <c r="N136" s="92">
        <f t="shared" ref="N136:Q139" si="269">N130-N143</f>
        <v>0</v>
      </c>
      <c r="O136" s="92">
        <f t="shared" si="269"/>
        <v>0</v>
      </c>
      <c r="P136" s="92">
        <f t="shared" si="269"/>
        <v>0</v>
      </c>
      <c r="Q136" s="92">
        <f t="shared" si="269"/>
        <v>0</v>
      </c>
      <c r="R136" s="300">
        <f t="shared" ref="R136:R143" si="270">SUM(N136:Q136)</f>
        <v>0</v>
      </c>
      <c r="S136" s="1426"/>
      <c r="T136" s="1416"/>
      <c r="U136" s="92">
        <f t="shared" ref="U136:Y139" si="271">U130-U143</f>
        <v>0</v>
      </c>
      <c r="V136" s="92">
        <f t="shared" si="271"/>
        <v>0</v>
      </c>
      <c r="W136" s="92">
        <f t="shared" si="271"/>
        <v>0</v>
      </c>
      <c r="X136" s="92">
        <f t="shared" si="271"/>
        <v>0</v>
      </c>
      <c r="Y136" s="92">
        <f t="shared" si="271"/>
        <v>0</v>
      </c>
      <c r="Z136" s="300">
        <f t="shared" ref="Z136:Z143" si="272">SUM(U136:Y136)</f>
        <v>0</v>
      </c>
      <c r="AA136" s="1415"/>
      <c r="AB136" s="1416"/>
      <c r="AC136" s="1187"/>
      <c r="AD136" s="92"/>
      <c r="AE136" s="311"/>
      <c r="AF136" s="87"/>
      <c r="AG136" s="87"/>
      <c r="AH136" s="121"/>
      <c r="AI136" s="125" t="s">
        <v>286</v>
      </c>
      <c r="AJ136" s="120" t="str">
        <f>"13WKS "&amp;'Drive Summary'!AD$2</f>
        <v>13WKS MS2409A0</v>
      </c>
      <c r="AK136" s="87"/>
      <c r="AL136" s="87"/>
      <c r="AM136" s="481" t="s">
        <v>77</v>
      </c>
      <c r="AN136" s="482">
        <f>'13wks vs RIE'!C178</f>
        <v>0.47127937336814624</v>
      </c>
      <c r="AO136" s="482">
        <f>'13wks vs RIE'!D178</f>
        <v>0.47127937336814624</v>
      </c>
      <c r="AP136" s="482">
        <f>'13wks vs RIE'!E178</f>
        <v>0.47127937336814624</v>
      </c>
      <c r="AQ136" s="482">
        <f>'13wks vs RIE'!F178</f>
        <v>0.47127937336814624</v>
      </c>
      <c r="AR136" s="482">
        <f>'13wks vs RIE'!G178</f>
        <v>0.47127937336814624</v>
      </c>
      <c r="AS136" s="482">
        <f>'13wks vs RIE'!H178</f>
        <v>0.47127937336814624</v>
      </c>
      <c r="AT136" s="482">
        <f>'13wks vs RIE'!I178</f>
        <v>0.47127937336814624</v>
      </c>
      <c r="AU136" s="482">
        <f>'13wks vs RIE'!J178</f>
        <v>0.47127937336814624</v>
      </c>
      <c r="AV136" s="482">
        <f>'13wks vs RIE'!K178</f>
        <v>0.47127937336814624</v>
      </c>
      <c r="AW136" s="482">
        <f>'13wks vs RIE'!L178</f>
        <v>0.47127937336814624</v>
      </c>
      <c r="AX136" s="482">
        <f>'13wks vs RIE'!M178</f>
        <v>0.47127937336814624</v>
      </c>
      <c r="AY136" s="482">
        <f>'13wks vs RIE'!N178</f>
        <v>0.47127937336814624</v>
      </c>
      <c r="AZ136" s="482">
        <f>'13wks vs RIE'!O178</f>
        <v>0.47127937336814624</v>
      </c>
      <c r="BC136" s="1283"/>
      <c r="BD136" s="1409"/>
      <c r="BE136" s="1410"/>
      <c r="BF136" s="1410"/>
      <c r="BG136" s="1364"/>
      <c r="BH136" s="1364"/>
      <c r="BI136" s="1364"/>
      <c r="BJ136" s="1364"/>
      <c r="BK136" s="1364"/>
      <c r="BL136" s="1364"/>
      <c r="BM136" s="1364"/>
      <c r="BN136" s="1364"/>
      <c r="BO136" s="1364"/>
      <c r="BP136" s="1364"/>
      <c r="BQ136" s="1364"/>
      <c r="BR136" s="1364"/>
      <c r="BS136" s="1364"/>
      <c r="BT136" s="66"/>
      <c r="BU136" s="66"/>
      <c r="BV136" s="66"/>
    </row>
    <row r="137" spans="1:74" s="56" customFormat="1" ht="18.75" hidden="1" customHeight="1" outlineLevel="1" thickTop="1">
      <c r="A137" s="86"/>
      <c r="B137" s="91"/>
      <c r="C137" s="114"/>
      <c r="D137" s="114"/>
      <c r="E137" s="306" t="s">
        <v>259</v>
      </c>
      <c r="F137" s="1328"/>
      <c r="G137" s="92">
        <f t="shared" si="267"/>
        <v>0</v>
      </c>
      <c r="H137" s="92">
        <f t="shared" si="267"/>
        <v>-500</v>
      </c>
      <c r="I137" s="92">
        <f t="shared" si="267"/>
        <v>-6750</v>
      </c>
      <c r="J137" s="92">
        <f t="shared" si="267"/>
        <v>3850</v>
      </c>
      <c r="K137" s="300">
        <f t="shared" si="268"/>
        <v>-3400</v>
      </c>
      <c r="L137" s="1426"/>
      <c r="M137" s="1416"/>
      <c r="N137" s="92">
        <f t="shared" si="269"/>
        <v>-250</v>
      </c>
      <c r="O137" s="92">
        <f t="shared" si="269"/>
        <v>-21950</v>
      </c>
      <c r="P137" s="92">
        <f t="shared" si="269"/>
        <v>3525</v>
      </c>
      <c r="Q137" s="92">
        <f t="shared" si="269"/>
        <v>3225</v>
      </c>
      <c r="R137" s="300">
        <f t="shared" si="270"/>
        <v>-15450</v>
      </c>
      <c r="S137" s="1426"/>
      <c r="T137" s="1416"/>
      <c r="U137" s="92">
        <f t="shared" si="271"/>
        <v>-375</v>
      </c>
      <c r="V137" s="92">
        <f t="shared" si="271"/>
        <v>-38550</v>
      </c>
      <c r="W137" s="92">
        <f t="shared" si="271"/>
        <v>9375</v>
      </c>
      <c r="X137" s="92">
        <f t="shared" si="271"/>
        <v>9100</v>
      </c>
      <c r="Y137" s="92">
        <f t="shared" si="271"/>
        <v>10575</v>
      </c>
      <c r="Z137" s="300">
        <f t="shared" si="272"/>
        <v>-9875</v>
      </c>
      <c r="AA137" s="1415"/>
      <c r="AB137" s="1416"/>
      <c r="AC137" s="1187"/>
      <c r="AD137" s="92"/>
      <c r="AE137" s="311"/>
      <c r="AF137" s="87"/>
      <c r="AG137" s="87"/>
      <c r="AH137" s="121"/>
      <c r="AI137" s="125" t="s">
        <v>286</v>
      </c>
      <c r="AJ137" s="120" t="str">
        <f>"13WKS "&amp;'Drive Summary'!AD$2</f>
        <v>13WKS MS2409A0</v>
      </c>
      <c r="AK137" s="87"/>
      <c r="AL137" s="87"/>
      <c r="AM137" s="87"/>
      <c r="AN137" s="482">
        <f>'13wks vs RIE'!C179</f>
        <v>0.47127937336814624</v>
      </c>
      <c r="AO137" s="482">
        <f>'13wks vs RIE'!D179</f>
        <v>0.47127937336814624</v>
      </c>
      <c r="AP137" s="482">
        <f>'13wks vs RIE'!E179</f>
        <v>0.47127937336814624</v>
      </c>
      <c r="AQ137" s="482">
        <f>'13wks vs RIE'!F179</f>
        <v>0.47127937336814624</v>
      </c>
      <c r="AR137" s="482">
        <f>'13wks vs RIE'!G179</f>
        <v>0.47127937336814624</v>
      </c>
      <c r="AS137" s="482">
        <f>'13wks vs RIE'!H179</f>
        <v>0.47127937336814624</v>
      </c>
      <c r="AT137" s="482">
        <f>'13wks vs RIE'!I179</f>
        <v>0.47127937336814624</v>
      </c>
      <c r="AU137" s="482">
        <f>'13wks vs RIE'!J179</f>
        <v>0.47127937336814624</v>
      </c>
      <c r="AV137" s="482">
        <f>'13wks vs RIE'!K179</f>
        <v>0.47127937336814624</v>
      </c>
      <c r="AW137" s="482">
        <f>'13wks vs RIE'!L179</f>
        <v>0.47127937336814624</v>
      </c>
      <c r="AX137" s="482">
        <f>'13wks vs RIE'!M179</f>
        <v>0.47127937336814624</v>
      </c>
      <c r="AY137" s="482">
        <f>'13wks vs RIE'!N179</f>
        <v>0.47127937336814624</v>
      </c>
      <c r="AZ137" s="482">
        <f>'13wks vs RIE'!O179</f>
        <v>0.47127937336814624</v>
      </c>
      <c r="BC137" s="1283"/>
      <c r="BD137" s="1409"/>
      <c r="BE137" s="1410"/>
      <c r="BF137" s="1410"/>
      <c r="BG137" s="1364"/>
      <c r="BH137" s="1364"/>
      <c r="BI137" s="1364"/>
      <c r="BJ137" s="1364"/>
      <c r="BK137" s="1364"/>
      <c r="BL137" s="1364"/>
      <c r="BM137" s="1364"/>
      <c r="BN137" s="1364"/>
      <c r="BO137" s="1364"/>
      <c r="BP137" s="1364"/>
      <c r="BQ137" s="1364"/>
      <c r="BR137" s="1364"/>
      <c r="BS137" s="1364"/>
      <c r="BT137" s="1288"/>
      <c r="BU137" s="637"/>
      <c r="BV137" s="66"/>
    </row>
    <row r="138" spans="1:74" s="56" customFormat="1" ht="18.75" customHeight="1" outlineLevel="1" thickTop="1">
      <c r="A138" s="86"/>
      <c r="B138" s="91"/>
      <c r="C138" s="114"/>
      <c r="D138" s="114"/>
      <c r="E138" s="306" t="s">
        <v>354</v>
      </c>
      <c r="F138" s="1328"/>
      <c r="G138" s="92">
        <f t="shared" si="267"/>
        <v>0</v>
      </c>
      <c r="H138" s="92">
        <f t="shared" si="267"/>
        <v>-100</v>
      </c>
      <c r="I138" s="92">
        <f t="shared" si="267"/>
        <v>50</v>
      </c>
      <c r="J138" s="92">
        <f t="shared" si="267"/>
        <v>0</v>
      </c>
      <c r="K138" s="300">
        <f t="shared" si="268"/>
        <v>-50</v>
      </c>
      <c r="L138" s="1426"/>
      <c r="M138" s="1416"/>
      <c r="N138" s="92">
        <f t="shared" si="269"/>
        <v>-75</v>
      </c>
      <c r="O138" s="92">
        <f t="shared" si="269"/>
        <v>0</v>
      </c>
      <c r="P138" s="92">
        <f t="shared" si="269"/>
        <v>0</v>
      </c>
      <c r="Q138" s="92">
        <f t="shared" si="269"/>
        <v>-25</v>
      </c>
      <c r="R138" s="300">
        <f t="shared" si="270"/>
        <v>-100</v>
      </c>
      <c r="S138" s="1426"/>
      <c r="T138" s="1416"/>
      <c r="U138" s="92">
        <f t="shared" si="271"/>
        <v>-75</v>
      </c>
      <c r="V138" s="92">
        <f t="shared" si="271"/>
        <v>-25</v>
      </c>
      <c r="W138" s="92">
        <f t="shared" si="271"/>
        <v>-50</v>
      </c>
      <c r="X138" s="92">
        <f t="shared" si="271"/>
        <v>-25</v>
      </c>
      <c r="Y138" s="92">
        <f t="shared" si="271"/>
        <v>-50</v>
      </c>
      <c r="Z138" s="300">
        <f t="shared" si="272"/>
        <v>-225</v>
      </c>
      <c r="AA138" s="1415"/>
      <c r="AB138" s="1416"/>
      <c r="AC138" s="1187">
        <f>Z138+R138+K138</f>
        <v>-375</v>
      </c>
      <c r="AD138" s="92"/>
      <c r="AE138" s="311"/>
      <c r="AF138" s="87"/>
      <c r="AG138" s="87"/>
      <c r="AH138" s="121"/>
      <c r="AI138" s="125" t="s">
        <v>286</v>
      </c>
      <c r="AJ138" s="120" t="str">
        <f>"13WKS "&amp;'Drive Summary'!AD$2</f>
        <v>13WKS MS2409A0</v>
      </c>
      <c r="AK138" s="87"/>
      <c r="AL138" s="87"/>
      <c r="AM138" s="87"/>
      <c r="AN138" s="482">
        <f>'13wks vs RIE'!C180</f>
        <v>1.0463768115942029</v>
      </c>
      <c r="AO138" s="482">
        <f>'13wks vs RIE'!D180</f>
        <v>1.0463768115942029</v>
      </c>
      <c r="AP138" s="482">
        <f>'13wks vs RIE'!E180</f>
        <v>1.0463768115942029</v>
      </c>
      <c r="AQ138" s="482">
        <f>'13wks vs RIE'!F180</f>
        <v>1.0463768115942029</v>
      </c>
      <c r="AR138" s="482">
        <f>'13wks vs RIE'!G180</f>
        <v>1.0463768115942029</v>
      </c>
      <c r="AS138" s="482">
        <f>'13wks vs RIE'!H180</f>
        <v>1.0463768115942029</v>
      </c>
      <c r="AT138" s="482">
        <f>'13wks vs RIE'!I180</f>
        <v>1.0463768115942029</v>
      </c>
      <c r="AU138" s="482">
        <f>'13wks vs RIE'!J180</f>
        <v>1.0463768115942029</v>
      </c>
      <c r="AV138" s="482">
        <f>'13wks vs RIE'!K180</f>
        <v>1.0463768115942029</v>
      </c>
      <c r="AW138" s="482">
        <f>'13wks vs RIE'!L180</f>
        <v>1.0463768115942029</v>
      </c>
      <c r="AX138" s="482">
        <f>'13wks vs RIE'!M180</f>
        <v>1.0463768115942029</v>
      </c>
      <c r="AY138" s="482">
        <f>'13wks vs RIE'!N180</f>
        <v>1.0463768115942029</v>
      </c>
      <c r="AZ138" s="482">
        <f>'13wks vs RIE'!O180</f>
        <v>1.0463768115942029</v>
      </c>
      <c r="BC138" s="1283"/>
      <c r="BD138" s="1409"/>
      <c r="BE138" s="1410"/>
      <c r="BF138" s="1410"/>
      <c r="BG138" s="1364"/>
      <c r="BH138" s="1364"/>
      <c r="BI138" s="1364"/>
      <c r="BJ138" s="1364"/>
      <c r="BK138" s="1364"/>
      <c r="BL138" s="1364"/>
      <c r="BM138" s="1364"/>
      <c r="BN138" s="1364"/>
      <c r="BO138" s="1364"/>
      <c r="BP138" s="1364"/>
      <c r="BQ138" s="1364"/>
      <c r="BR138" s="1364"/>
      <c r="BS138" s="1364"/>
      <c r="BT138" s="1288"/>
      <c r="BU138" s="637"/>
      <c r="BV138" s="66"/>
    </row>
    <row r="139" spans="1:74" s="56" customFormat="1" ht="18.75" customHeight="1" outlineLevel="1">
      <c r="A139" s="62"/>
      <c r="B139" s="93"/>
      <c r="C139" s="117"/>
      <c r="D139" s="117"/>
      <c r="E139" s="306" t="s">
        <v>204</v>
      </c>
      <c r="F139" s="1328"/>
      <c r="G139" s="94">
        <f t="shared" si="267"/>
        <v>0</v>
      </c>
      <c r="H139" s="94">
        <f t="shared" si="267"/>
        <v>-3400</v>
      </c>
      <c r="I139" s="94">
        <f t="shared" si="267"/>
        <v>1375</v>
      </c>
      <c r="J139" s="94">
        <f t="shared" si="267"/>
        <v>-325</v>
      </c>
      <c r="K139" s="302">
        <f t="shared" si="268"/>
        <v>-2350</v>
      </c>
      <c r="L139" s="1429"/>
      <c r="M139" s="1424"/>
      <c r="N139" s="94">
        <f t="shared" si="269"/>
        <v>-625</v>
      </c>
      <c r="O139" s="94">
        <f t="shared" si="269"/>
        <v>-2500</v>
      </c>
      <c r="P139" s="94">
        <f t="shared" si="269"/>
        <v>1875</v>
      </c>
      <c r="Q139" s="94">
        <f t="shared" si="269"/>
        <v>-4650</v>
      </c>
      <c r="R139" s="302">
        <f t="shared" si="270"/>
        <v>-5900</v>
      </c>
      <c r="S139" s="1429"/>
      <c r="T139" s="1424"/>
      <c r="U139" s="94">
        <f t="shared" si="271"/>
        <v>2125</v>
      </c>
      <c r="V139" s="94">
        <f t="shared" si="271"/>
        <v>1725</v>
      </c>
      <c r="W139" s="94">
        <f t="shared" si="271"/>
        <v>-2125</v>
      </c>
      <c r="X139" s="94">
        <f t="shared" si="271"/>
        <v>3825</v>
      </c>
      <c r="Y139" s="94">
        <f t="shared" si="271"/>
        <v>4275</v>
      </c>
      <c r="Z139" s="302">
        <f t="shared" si="272"/>
        <v>9825</v>
      </c>
      <c r="AA139" s="1423"/>
      <c r="AB139" s="1424"/>
      <c r="AC139" s="1187">
        <f>Z139+R139+K139</f>
        <v>1575</v>
      </c>
      <c r="AD139" s="94"/>
      <c r="AE139" s="314"/>
      <c r="AH139" s="121"/>
      <c r="AI139" s="125" t="s">
        <v>286</v>
      </c>
      <c r="AJ139" s="120" t="str">
        <f>"13WKS "&amp;'Drive Summary'!AD$2</f>
        <v>13WKS MS2409A0</v>
      </c>
      <c r="AN139" s="482">
        <f>'13wks vs RIE'!C181</f>
        <v>1.0463768115942029</v>
      </c>
      <c r="AO139" s="482">
        <f>'13wks vs RIE'!D181</f>
        <v>1.0463768115942029</v>
      </c>
      <c r="AP139" s="482">
        <f>'13wks vs RIE'!E181</f>
        <v>1.0463768115942029</v>
      </c>
      <c r="AQ139" s="482">
        <f>'13wks vs RIE'!F181</f>
        <v>1.0463768115942029</v>
      </c>
      <c r="AR139" s="482">
        <f>'13wks vs RIE'!G181</f>
        <v>1.0463768115942029</v>
      </c>
      <c r="AS139" s="482">
        <f>'13wks vs RIE'!H181</f>
        <v>1.0463768115942029</v>
      </c>
      <c r="AT139" s="482">
        <f>'13wks vs RIE'!I181</f>
        <v>1.0463768115942029</v>
      </c>
      <c r="AU139" s="482">
        <f>'13wks vs RIE'!J181</f>
        <v>1.0463768115942029</v>
      </c>
      <c r="AV139" s="482">
        <f>'13wks vs RIE'!K181</f>
        <v>1.0463768115942029</v>
      </c>
      <c r="AW139" s="482">
        <f>'13wks vs RIE'!L181</f>
        <v>1.0463768115942029</v>
      </c>
      <c r="AX139" s="482">
        <f>'13wks vs RIE'!M181</f>
        <v>1.0463768115942029</v>
      </c>
      <c r="AY139" s="482">
        <f>'13wks vs RIE'!N181</f>
        <v>1.0463768115942029</v>
      </c>
      <c r="AZ139" s="482">
        <f>'13wks vs RIE'!O181</f>
        <v>1.0463768115942029</v>
      </c>
      <c r="BC139" s="1283"/>
      <c r="BD139" s="1409"/>
      <c r="BE139" s="1410"/>
      <c r="BF139" s="1410"/>
      <c r="BG139" s="1364"/>
      <c r="BH139" s="1364"/>
      <c r="BI139" s="1364"/>
      <c r="BJ139" s="1364"/>
      <c r="BK139" s="1364"/>
      <c r="BL139" s="1364"/>
      <c r="BM139" s="1364"/>
      <c r="BN139" s="1364"/>
      <c r="BO139" s="1364"/>
      <c r="BP139" s="1364"/>
      <c r="BQ139" s="1364"/>
      <c r="BR139" s="1364"/>
      <c r="BS139" s="1364"/>
      <c r="BT139" s="1288"/>
      <c r="BU139" s="637"/>
      <c r="BV139" s="66"/>
    </row>
    <row r="140" spans="1:74" s="56" customFormat="1" ht="18.75" hidden="1" customHeight="1" outlineLevel="1">
      <c r="A140" s="62"/>
      <c r="B140" s="93"/>
      <c r="C140" s="117"/>
      <c r="D140" s="117"/>
      <c r="E140" s="306" t="s">
        <v>221</v>
      </c>
      <c r="F140" s="1328"/>
      <c r="G140" s="94">
        <f>G134-G147</f>
        <v>0</v>
      </c>
      <c r="H140" s="94">
        <f t="shared" ref="H140:J140" si="273">H134-H147</f>
        <v>0</v>
      </c>
      <c r="I140" s="94">
        <f t="shared" si="273"/>
        <v>-1160</v>
      </c>
      <c r="J140" s="94">
        <f t="shared" si="273"/>
        <v>-40</v>
      </c>
      <c r="K140" s="302">
        <f t="shared" si="268"/>
        <v>-1200</v>
      </c>
      <c r="L140" s="1429"/>
      <c r="M140" s="1424"/>
      <c r="N140" s="94">
        <f t="shared" ref="N140:Q140" si="274">N134-N147</f>
        <v>-160</v>
      </c>
      <c r="O140" s="94">
        <f t="shared" si="274"/>
        <v>-980</v>
      </c>
      <c r="P140" s="94">
        <f t="shared" si="274"/>
        <v>160</v>
      </c>
      <c r="Q140" s="94">
        <f t="shared" si="274"/>
        <v>-1920</v>
      </c>
      <c r="R140" s="302">
        <f t="shared" si="270"/>
        <v>-2900</v>
      </c>
      <c r="S140" s="1429"/>
      <c r="T140" s="1424"/>
      <c r="U140" s="94">
        <f t="shared" ref="U140:Y140" si="275">U134-U147</f>
        <v>220</v>
      </c>
      <c r="V140" s="94">
        <f t="shared" si="275"/>
        <v>-40</v>
      </c>
      <c r="W140" s="94">
        <f t="shared" si="275"/>
        <v>-1920</v>
      </c>
      <c r="X140" s="94">
        <f t="shared" si="275"/>
        <v>360</v>
      </c>
      <c r="Y140" s="94">
        <f t="shared" si="275"/>
        <v>80</v>
      </c>
      <c r="Z140" s="302">
        <f t="shared" si="272"/>
        <v>-1300</v>
      </c>
      <c r="AA140" s="1423"/>
      <c r="AB140" s="1424"/>
      <c r="AC140" s="1188"/>
      <c r="AD140" s="94"/>
      <c r="AE140" s="314"/>
      <c r="AH140" s="121"/>
      <c r="AI140" s="125" t="s">
        <v>286</v>
      </c>
      <c r="AJ140" s="120" t="str">
        <f>"13WKS "&amp;'Drive Summary'!AD$2</f>
        <v>13WKS MS2409A0</v>
      </c>
      <c r="AN140" s="482">
        <f>'13wks vs RIE'!C182</f>
        <v>2.7348484848484849</v>
      </c>
      <c r="AO140" s="482">
        <f>'13wks vs RIE'!D182</f>
        <v>2.7348484848484849</v>
      </c>
      <c r="AP140" s="482">
        <f>'13wks vs RIE'!E182</f>
        <v>2.7348484848484849</v>
      </c>
      <c r="AQ140" s="482">
        <f>'13wks vs RIE'!F182</f>
        <v>2.7348484848484849</v>
      </c>
      <c r="AR140" s="482">
        <f>'13wks vs RIE'!G182</f>
        <v>2.7348484848484849</v>
      </c>
      <c r="AS140" s="482">
        <f>'13wks vs RIE'!H182</f>
        <v>2.7348484848484849</v>
      </c>
      <c r="AT140" s="482">
        <f>'13wks vs RIE'!I182</f>
        <v>2.7348484848484849</v>
      </c>
      <c r="AU140" s="482">
        <f>'13wks vs RIE'!J182</f>
        <v>2.7348484848484849</v>
      </c>
      <c r="AV140" s="482">
        <f>'13wks vs RIE'!K182</f>
        <v>2.7348484848484849</v>
      </c>
      <c r="AW140" s="482">
        <f>'13wks vs RIE'!L182</f>
        <v>2.7348484848484849</v>
      </c>
      <c r="AX140" s="482">
        <f>'13wks vs RIE'!M182</f>
        <v>2.7348484848484849</v>
      </c>
      <c r="AY140" s="482">
        <f>'13wks vs RIE'!N182</f>
        <v>2.7348484848484849</v>
      </c>
      <c r="AZ140" s="482">
        <f>'13wks vs RIE'!O182</f>
        <v>2.7348484848484849</v>
      </c>
      <c r="BC140" s="1283"/>
      <c r="BD140" s="1409"/>
      <c r="BE140" s="1410"/>
      <c r="BF140" s="1410"/>
      <c r="BG140" s="1364"/>
      <c r="BH140" s="1364"/>
      <c r="BI140" s="1364"/>
      <c r="BJ140" s="1364"/>
      <c r="BK140" s="1364"/>
      <c r="BL140" s="1364"/>
      <c r="BM140" s="1364"/>
      <c r="BN140" s="1364"/>
      <c r="BO140" s="1364"/>
      <c r="BP140" s="1364"/>
      <c r="BQ140" s="1364"/>
      <c r="BR140" s="1364"/>
      <c r="BS140" s="1364"/>
      <c r="BT140" s="1290"/>
      <c r="BU140" s="637"/>
      <c r="BV140" s="66"/>
    </row>
    <row r="141" spans="1:74" s="56" customFormat="1" ht="18.75" hidden="1" customHeight="1" outlineLevel="1">
      <c r="A141" s="62"/>
      <c r="B141" s="93"/>
      <c r="C141" s="117"/>
      <c r="D141" s="117"/>
      <c r="E141" s="306" t="s">
        <v>258</v>
      </c>
      <c r="F141" s="1328"/>
      <c r="G141" s="94">
        <f>G135-G148</f>
        <v>0</v>
      </c>
      <c r="H141" s="94">
        <f t="shared" ref="H141:J141" si="276">H135-H148</f>
        <v>0</v>
      </c>
      <c r="I141" s="94">
        <f t="shared" si="276"/>
        <v>-3840</v>
      </c>
      <c r="J141" s="94">
        <f t="shared" si="276"/>
        <v>-420</v>
      </c>
      <c r="K141" s="302">
        <f t="shared" si="268"/>
        <v>-4260</v>
      </c>
      <c r="L141" s="1429"/>
      <c r="M141" s="1424"/>
      <c r="N141" s="94">
        <f t="shared" ref="N141:Q141" si="277">N135-N148</f>
        <v>-1260</v>
      </c>
      <c r="O141" s="94">
        <f t="shared" si="277"/>
        <v>-740</v>
      </c>
      <c r="P141" s="94">
        <f t="shared" si="277"/>
        <v>-640</v>
      </c>
      <c r="Q141" s="94">
        <f t="shared" si="277"/>
        <v>-4280</v>
      </c>
      <c r="R141" s="302">
        <f t="shared" si="270"/>
        <v>-6920</v>
      </c>
      <c r="S141" s="1429"/>
      <c r="T141" s="1424"/>
      <c r="U141" s="94">
        <f t="shared" ref="U141:X141" si="278">U135-U148</f>
        <v>1920</v>
      </c>
      <c r="V141" s="94">
        <f t="shared" si="278"/>
        <v>4660</v>
      </c>
      <c r="W141" s="94">
        <f t="shared" si="278"/>
        <v>-3180</v>
      </c>
      <c r="X141" s="94">
        <f t="shared" si="278"/>
        <v>80</v>
      </c>
      <c r="Y141" s="94">
        <f>Y135-Y148</f>
        <v>180</v>
      </c>
      <c r="Z141" s="302">
        <f t="shared" si="272"/>
        <v>3660</v>
      </c>
      <c r="AA141" s="1423"/>
      <c r="AB141" s="1424"/>
      <c r="AC141" s="1188"/>
      <c r="AD141" s="94"/>
      <c r="AE141" s="314"/>
      <c r="AH141" s="121"/>
      <c r="AI141" s="125" t="s">
        <v>286</v>
      </c>
      <c r="AJ141" s="120" t="str">
        <f>"13WKS "&amp;'Drive Summary'!AD$2</f>
        <v>13WKS MS2409A0</v>
      </c>
      <c r="AN141" s="482">
        <f>'13wks vs RIE'!C183</f>
        <v>2.0280898876404496</v>
      </c>
      <c r="AO141" s="482">
        <f>'13wks vs RIE'!D183</f>
        <v>2.0280898876404496</v>
      </c>
      <c r="AP141" s="482">
        <f>'13wks vs RIE'!E183</f>
        <v>2.0280898876404496</v>
      </c>
      <c r="AQ141" s="482">
        <f>'13wks vs RIE'!F183</f>
        <v>2.0280898876404496</v>
      </c>
      <c r="AR141" s="482">
        <f>'13wks vs RIE'!G183</f>
        <v>2.0280898876404496</v>
      </c>
      <c r="AS141" s="482">
        <f>'13wks vs RIE'!H183</f>
        <v>2.0280898876404496</v>
      </c>
      <c r="AT141" s="482">
        <f>'13wks vs RIE'!I183</f>
        <v>2.0280898876404496</v>
      </c>
      <c r="AU141" s="482">
        <f>'13wks vs RIE'!J183</f>
        <v>2.0280898876404496</v>
      </c>
      <c r="AV141" s="482">
        <f>'13wks vs RIE'!K183</f>
        <v>2.0280898876404496</v>
      </c>
      <c r="AW141" s="482">
        <f>'13wks vs RIE'!L183</f>
        <v>2.0280898876404496</v>
      </c>
      <c r="AX141" s="482">
        <f>'13wks vs RIE'!M183</f>
        <v>2.0280898876404496</v>
      </c>
      <c r="AY141" s="482">
        <f>'13wks vs RIE'!N183</f>
        <v>2.0280898876404496</v>
      </c>
      <c r="AZ141" s="482">
        <f>'13wks vs RIE'!O183</f>
        <v>2.0280898876404496</v>
      </c>
      <c r="BC141" s="1283"/>
      <c r="BD141" s="1409"/>
      <c r="BE141" s="1410"/>
      <c r="BF141" s="1410"/>
      <c r="BG141" s="1364"/>
      <c r="BH141" s="1364"/>
      <c r="BI141" s="1364"/>
      <c r="BJ141" s="1364"/>
      <c r="BK141" s="1364"/>
      <c r="BL141" s="1364"/>
      <c r="BM141" s="1364"/>
      <c r="BN141" s="1364"/>
      <c r="BO141" s="1364"/>
      <c r="BP141" s="1364"/>
      <c r="BQ141" s="1364"/>
      <c r="BR141" s="1364"/>
      <c r="BS141" s="1364"/>
      <c r="BT141" s="1288"/>
      <c r="BU141" s="637"/>
      <c r="BV141" s="66"/>
    </row>
    <row r="142" spans="1:74" s="56" customFormat="1" ht="18.75" hidden="1" customHeight="1" outlineLevel="1">
      <c r="A142" s="62"/>
      <c r="B142" s="93"/>
      <c r="C142" s="117"/>
      <c r="D142" s="117"/>
      <c r="E142" s="306" t="s">
        <v>22</v>
      </c>
      <c r="F142" s="1328"/>
      <c r="G142" s="94">
        <f>SUM(G136:G141)</f>
        <v>0</v>
      </c>
      <c r="H142" s="94">
        <f t="shared" ref="H142:J142" si="279">SUM(H136:H141)</f>
        <v>-4000</v>
      </c>
      <c r="I142" s="94">
        <f t="shared" si="279"/>
        <v>-10325</v>
      </c>
      <c r="J142" s="94">
        <f t="shared" si="279"/>
        <v>3065</v>
      </c>
      <c r="K142" s="302">
        <f t="shared" si="268"/>
        <v>-11260</v>
      </c>
      <c r="L142" s="1429"/>
      <c r="M142" s="1424"/>
      <c r="N142" s="94">
        <f t="shared" ref="N142:Q142" si="280">SUM(N136:N141)</f>
        <v>-2370</v>
      </c>
      <c r="O142" s="94">
        <f t="shared" si="280"/>
        <v>-26170</v>
      </c>
      <c r="P142" s="94">
        <f t="shared" si="280"/>
        <v>4920</v>
      </c>
      <c r="Q142" s="94">
        <f t="shared" si="280"/>
        <v>-7650</v>
      </c>
      <c r="R142" s="302">
        <f t="shared" si="270"/>
        <v>-31270</v>
      </c>
      <c r="S142" s="1429"/>
      <c r="T142" s="1424"/>
      <c r="U142" s="94">
        <f t="shared" ref="U142:Y142" si="281">SUM(U136:U141)</f>
        <v>3815</v>
      </c>
      <c r="V142" s="94">
        <f t="shared" si="281"/>
        <v>-32230</v>
      </c>
      <c r="W142" s="94">
        <f t="shared" si="281"/>
        <v>2100</v>
      </c>
      <c r="X142" s="94">
        <f t="shared" si="281"/>
        <v>13340</v>
      </c>
      <c r="Y142" s="94">
        <f t="shared" si="281"/>
        <v>15060</v>
      </c>
      <c r="Z142" s="302">
        <f t="shared" si="272"/>
        <v>2085</v>
      </c>
      <c r="AA142" s="1423"/>
      <c r="AB142" s="1424"/>
      <c r="AC142" s="1188"/>
      <c r="AD142" s="94"/>
      <c r="AE142" s="314"/>
      <c r="AH142" s="121"/>
      <c r="AI142" s="125" t="s">
        <v>286</v>
      </c>
      <c r="AJ142" s="120" t="str">
        <f>"13WKS "&amp;'Drive Summary'!AD$2</f>
        <v>13WKS MS2409A0</v>
      </c>
      <c r="AM142" s="485" t="str">
        <f>AM73</f>
        <v>Delta convert to V11 4TB</v>
      </c>
      <c r="AN142" s="484">
        <f>SUMPRODUCT(AN136:AN141,G136:G141)</f>
        <v>0</v>
      </c>
      <c r="AO142" s="484">
        <f t="shared" ref="AO142:AQ142" si="282">SUMPRODUCT(AO136:AO141,H136:H141)</f>
        <v>-3897.9585272637833</v>
      </c>
      <c r="AP142" s="484">
        <f t="shared" si="282"/>
        <v>-12650.338224676818</v>
      </c>
      <c r="AQ142" s="484">
        <f t="shared" si="282"/>
        <v>513.16143149631853</v>
      </c>
      <c r="AR142" s="484">
        <f>SUMPRODUCT(AR136:AR141,N136:N141)</f>
        <v>-3843.2526274607026</v>
      </c>
      <c r="AS142" s="484">
        <f t="shared" ref="AS142:AU142" si="283">SUMPRODUCT(AS136:AS141,O136:O141)</f>
        <v>-17141.462306421763</v>
      </c>
      <c r="AT142" s="484">
        <f t="shared" si="283"/>
        <v>2762.8145423477154</v>
      </c>
      <c r="AU142" s="484">
        <f t="shared" si="283"/>
        <v>-17303.069425100843</v>
      </c>
      <c r="AV142" s="484">
        <f>SUMPRODUCT(AV136:AV141,U136:U141)</f>
        <v>6463.9419496913906</v>
      </c>
      <c r="AW142" s="484">
        <f t="shared" ref="AW142:AZ142" si="284">SUMPRODUCT(AW136:AW141,V136:V141)</f>
        <v>-7047.4743266213372</v>
      </c>
      <c r="AX142" s="484">
        <f t="shared" si="284"/>
        <v>-9557.8603734967401</v>
      </c>
      <c r="AY142" s="484">
        <f t="shared" si="284"/>
        <v>9411.666827264793</v>
      </c>
      <c r="AZ142" s="484">
        <f t="shared" si="284"/>
        <v>9988.5654609168141</v>
      </c>
      <c r="BC142" s="1283"/>
      <c r="BD142" s="1409"/>
      <c r="BE142" s="1410"/>
      <c r="BF142" s="1410"/>
      <c r="BG142" s="1364"/>
      <c r="BH142" s="1364"/>
      <c r="BI142" s="1364"/>
      <c r="BJ142" s="1364"/>
      <c r="BK142" s="1364"/>
      <c r="BL142" s="1364"/>
      <c r="BM142" s="1364"/>
      <c r="BN142" s="1364"/>
      <c r="BO142" s="1364"/>
      <c r="BP142" s="1364"/>
      <c r="BQ142" s="1364"/>
      <c r="BR142" s="1364"/>
      <c r="BS142" s="1364"/>
      <c r="BT142" s="1288"/>
      <c r="BU142" s="637"/>
      <c r="BV142" s="66"/>
    </row>
    <row r="143" spans="1:74" s="56" customFormat="1" ht="18.75" hidden="1" customHeight="1">
      <c r="A143" s="84"/>
      <c r="B143" s="89" t="s">
        <v>339</v>
      </c>
      <c r="C143" s="115"/>
      <c r="D143" s="115"/>
      <c r="E143" s="307" t="s">
        <v>316</v>
      </c>
      <c r="F143" s="1329"/>
      <c r="G143" s="1181">
        <f>G122</f>
        <v>0</v>
      </c>
      <c r="H143" s="1181">
        <f t="shared" ref="H143:J143" si="285">H122</f>
        <v>0</v>
      </c>
      <c r="I143" s="1181">
        <f t="shared" si="285"/>
        <v>0</v>
      </c>
      <c r="J143" s="1181">
        <f t="shared" si="285"/>
        <v>0</v>
      </c>
      <c r="K143" s="1180">
        <f t="shared" si="268"/>
        <v>0</v>
      </c>
      <c r="L143" s="1418"/>
      <c r="M143" s="1419"/>
      <c r="N143" s="1181">
        <f t="shared" ref="N143:Q143" si="286">N122</f>
        <v>0</v>
      </c>
      <c r="O143" s="1181">
        <f t="shared" si="286"/>
        <v>0</v>
      </c>
      <c r="P143" s="1181">
        <f t="shared" si="286"/>
        <v>0</v>
      </c>
      <c r="Q143" s="1181">
        <f t="shared" si="286"/>
        <v>0</v>
      </c>
      <c r="R143" s="1180">
        <f t="shared" si="270"/>
        <v>0</v>
      </c>
      <c r="S143" s="1418"/>
      <c r="T143" s="1419"/>
      <c r="U143" s="1181">
        <f t="shared" ref="U143:Y143" si="287">U122</f>
        <v>0</v>
      </c>
      <c r="V143" s="1181">
        <f t="shared" si="287"/>
        <v>0</v>
      </c>
      <c r="W143" s="1181">
        <f t="shared" si="287"/>
        <v>0</v>
      </c>
      <c r="X143" s="1181">
        <f t="shared" si="287"/>
        <v>0</v>
      </c>
      <c r="Y143" s="1181">
        <f t="shared" si="287"/>
        <v>0</v>
      </c>
      <c r="Z143" s="1180">
        <f t="shared" si="272"/>
        <v>0</v>
      </c>
      <c r="AA143" s="1418"/>
      <c r="AB143" s="1419"/>
      <c r="AC143" s="1182">
        <f>SUM(K143,R143,Z143)</f>
        <v>0</v>
      </c>
      <c r="AD143" s="1440"/>
      <c r="AE143" s="312"/>
      <c r="AF143" s="85"/>
      <c r="AG143" s="85"/>
      <c r="AH143" s="121"/>
      <c r="AI143" s="125" t="s">
        <v>286</v>
      </c>
      <c r="AJ143" s="120" t="str">
        <f>"13WKS "&amp;'Drive Summary'!AD$2</f>
        <v>13WKS MS2409A0</v>
      </c>
      <c r="AK143" s="85"/>
      <c r="AL143" s="85"/>
      <c r="AM143" s="85"/>
      <c r="AN143" s="85" t="s">
        <v>30</v>
      </c>
      <c r="AO143" s="85"/>
      <c r="AP143" s="85"/>
      <c r="AQ143" s="85"/>
      <c r="AR143" s="85"/>
      <c r="AS143" s="85"/>
      <c r="AT143" s="85"/>
      <c r="AU143" s="85"/>
      <c r="AV143" s="85"/>
      <c r="AW143" s="85"/>
      <c r="AX143" s="85"/>
      <c r="AY143" s="85"/>
      <c r="AZ143" s="85"/>
      <c r="BC143" s="1283"/>
      <c r="BD143" s="1409"/>
      <c r="BE143" s="1410"/>
      <c r="BF143" s="1410"/>
      <c r="BG143" s="1364"/>
      <c r="BH143" s="1364"/>
      <c r="BI143" s="1364"/>
      <c r="BJ143" s="1364"/>
      <c r="BK143" s="1364"/>
      <c r="BL143" s="1364"/>
      <c r="BM143" s="1364"/>
      <c r="BN143" s="1364"/>
      <c r="BO143" s="1364"/>
      <c r="BP143" s="1364"/>
      <c r="BQ143" s="1364"/>
      <c r="BR143" s="1364"/>
      <c r="BS143" s="1364"/>
      <c r="BT143" s="1288"/>
      <c r="BU143" s="637"/>
      <c r="BV143" s="66"/>
    </row>
    <row r="144" spans="1:74" s="87" customFormat="1" ht="18.75" customHeight="1">
      <c r="A144" s="84"/>
      <c r="B144" s="89" t="s">
        <v>21</v>
      </c>
      <c r="C144" s="115"/>
      <c r="D144" s="115"/>
      <c r="E144" s="307" t="s">
        <v>259</v>
      </c>
      <c r="F144" s="1329"/>
      <c r="G144" s="1181">
        <f t="shared" ref="G144:J148" si="288">G123</f>
        <v>0</v>
      </c>
      <c r="H144" s="1181">
        <f t="shared" si="288"/>
        <v>500</v>
      </c>
      <c r="I144" s="1181">
        <f t="shared" si="288"/>
        <v>19700</v>
      </c>
      <c r="J144" s="1181">
        <f t="shared" si="288"/>
        <v>625</v>
      </c>
      <c r="K144" s="1180">
        <f t="shared" ref="K144:K148" si="289">SUM(G144:J144)</f>
        <v>20825</v>
      </c>
      <c r="L144" s="1418"/>
      <c r="M144" s="1419"/>
      <c r="N144" s="1181">
        <f t="shared" ref="N144:Q144" si="290">N123</f>
        <v>500</v>
      </c>
      <c r="O144" s="1181">
        <f t="shared" si="290"/>
        <v>24500</v>
      </c>
      <c r="P144" s="1181">
        <f t="shared" si="290"/>
        <v>25</v>
      </c>
      <c r="Q144" s="1181">
        <f t="shared" si="290"/>
        <v>500</v>
      </c>
      <c r="R144" s="1180">
        <f t="shared" ref="R144:R148" si="291">SUM(N144:Q144)</f>
        <v>25525</v>
      </c>
      <c r="S144" s="1418"/>
      <c r="T144" s="1419"/>
      <c r="U144" s="1181">
        <f t="shared" ref="U144:Y144" si="292">U123</f>
        <v>1700</v>
      </c>
      <c r="V144" s="1181">
        <f t="shared" si="292"/>
        <v>38900</v>
      </c>
      <c r="W144" s="1181">
        <f t="shared" si="292"/>
        <v>0</v>
      </c>
      <c r="X144" s="1181">
        <f t="shared" si="292"/>
        <v>1000</v>
      </c>
      <c r="Y144" s="1181">
        <f t="shared" si="292"/>
        <v>500</v>
      </c>
      <c r="Z144" s="1180">
        <f t="shared" ref="Z144:Z148" si="293">SUM(U144:Y144)</f>
        <v>42100</v>
      </c>
      <c r="AA144" s="1418"/>
      <c r="AB144" s="1419"/>
      <c r="AC144" s="1182">
        <f t="shared" ref="AC144:AC148" si="294">SUM(K144,R144,Z144)</f>
        <v>88450</v>
      </c>
      <c r="AD144" s="1440"/>
      <c r="AE144" s="312"/>
      <c r="AF144" s="85"/>
      <c r="AG144" s="85"/>
      <c r="AH144" s="121"/>
      <c r="AI144" s="125" t="s">
        <v>286</v>
      </c>
      <c r="AJ144" s="120" t="str">
        <f>"13WKS "&amp;'Drive Summary'!AD$2</f>
        <v>13WKS MS2409A0</v>
      </c>
      <c r="AK144" s="85"/>
      <c r="AL144" s="85"/>
      <c r="AM144" s="85"/>
      <c r="AN144" s="85" t="s">
        <v>12</v>
      </c>
      <c r="AO144" s="85"/>
      <c r="AP144" s="85"/>
      <c r="AQ144" s="85" t="s">
        <v>30</v>
      </c>
      <c r="AR144" s="85"/>
      <c r="AS144" s="85"/>
      <c r="AT144" s="85"/>
      <c r="AU144" s="85"/>
      <c r="AV144" s="85"/>
      <c r="AW144" s="85"/>
      <c r="AX144" s="85"/>
      <c r="AY144" s="85"/>
      <c r="AZ144" s="85"/>
      <c r="BC144" s="1283"/>
      <c r="BD144" s="1409"/>
      <c r="BE144" s="1410"/>
      <c r="BF144" s="1410"/>
      <c r="BG144" s="1364"/>
      <c r="BH144" s="1364"/>
      <c r="BI144" s="1364"/>
      <c r="BJ144" s="1364"/>
      <c r="BK144" s="1364"/>
      <c r="BL144" s="1364"/>
      <c r="BM144" s="1364"/>
      <c r="BN144" s="1364"/>
      <c r="BO144" s="1364"/>
      <c r="BP144" s="1364"/>
      <c r="BQ144" s="1364"/>
      <c r="BR144" s="1364"/>
      <c r="BS144" s="1364"/>
      <c r="BT144" s="1288"/>
      <c r="BU144" s="1291"/>
    </row>
    <row r="145" spans="1:82" s="87" customFormat="1" ht="18.75" customHeight="1">
      <c r="A145" s="84"/>
      <c r="B145" s="89"/>
      <c r="C145" s="115"/>
      <c r="D145" s="115"/>
      <c r="E145" s="307" t="s">
        <v>354</v>
      </c>
      <c r="F145" s="1329"/>
      <c r="G145" s="1181">
        <f t="shared" si="288"/>
        <v>0</v>
      </c>
      <c r="H145" s="1181">
        <f t="shared" si="288"/>
        <v>100</v>
      </c>
      <c r="I145" s="1181">
        <f t="shared" si="288"/>
        <v>175</v>
      </c>
      <c r="J145" s="1181">
        <f t="shared" si="288"/>
        <v>0</v>
      </c>
      <c r="K145" s="1180">
        <f t="shared" si="289"/>
        <v>275</v>
      </c>
      <c r="L145" s="1418"/>
      <c r="M145" s="1419"/>
      <c r="N145" s="1181">
        <f t="shared" ref="N145:Q145" si="295">N124</f>
        <v>225</v>
      </c>
      <c r="O145" s="1181">
        <f t="shared" si="295"/>
        <v>50</v>
      </c>
      <c r="P145" s="1181">
        <f t="shared" si="295"/>
        <v>0</v>
      </c>
      <c r="Q145" s="1181">
        <f t="shared" si="295"/>
        <v>75</v>
      </c>
      <c r="R145" s="1180">
        <f t="shared" si="291"/>
        <v>350</v>
      </c>
      <c r="S145" s="1418"/>
      <c r="T145" s="1419"/>
      <c r="U145" s="1181">
        <f t="shared" ref="U145:Y145" si="296">U124</f>
        <v>175</v>
      </c>
      <c r="V145" s="1181">
        <f t="shared" si="296"/>
        <v>25</v>
      </c>
      <c r="W145" s="1181">
        <f t="shared" si="296"/>
        <v>75</v>
      </c>
      <c r="X145" s="1181">
        <f t="shared" si="296"/>
        <v>25</v>
      </c>
      <c r="Y145" s="1181">
        <f t="shared" si="296"/>
        <v>50</v>
      </c>
      <c r="Z145" s="1180">
        <f t="shared" si="293"/>
        <v>350</v>
      </c>
      <c r="AA145" s="1418"/>
      <c r="AB145" s="1419"/>
      <c r="AC145" s="1182">
        <f t="shared" si="294"/>
        <v>975</v>
      </c>
      <c r="AD145" s="1440"/>
      <c r="AE145" s="312"/>
      <c r="AF145" s="85"/>
      <c r="AG145" s="85"/>
      <c r="AH145" s="121"/>
      <c r="AI145" s="125" t="s">
        <v>286</v>
      </c>
      <c r="AJ145" s="120" t="str">
        <f>"13WKS "&amp;'Drive Summary'!AD$2</f>
        <v>13WKS MS2409A0</v>
      </c>
      <c r="AK145" s="85"/>
      <c r="AL145" s="85"/>
      <c r="AM145" s="85"/>
      <c r="AN145" s="85"/>
      <c r="AO145" s="85"/>
      <c r="AP145" s="85"/>
      <c r="AQ145" s="85" t="s">
        <v>12</v>
      </c>
      <c r="AR145" s="85"/>
      <c r="AS145" s="85"/>
      <c r="AT145" s="85"/>
      <c r="AU145" s="85"/>
      <c r="AV145" s="85"/>
      <c r="AW145" s="85"/>
      <c r="AX145" s="85"/>
      <c r="AY145" s="85"/>
      <c r="AZ145" s="85"/>
      <c r="BC145" s="1283"/>
      <c r="BD145" s="1409"/>
      <c r="BE145" s="1410"/>
      <c r="BF145" s="1410"/>
      <c r="BG145" s="1364"/>
      <c r="BH145" s="1364"/>
      <c r="BI145" s="1364"/>
      <c r="BJ145" s="1364"/>
      <c r="BK145" s="1364"/>
      <c r="BL145" s="1364"/>
      <c r="BM145" s="1364"/>
      <c r="BN145" s="1364"/>
      <c r="BO145" s="1364"/>
      <c r="BP145" s="1364"/>
      <c r="BQ145" s="1364"/>
      <c r="BR145" s="1364"/>
      <c r="BS145" s="1364"/>
      <c r="BT145" s="1288"/>
      <c r="BU145" s="1291"/>
    </row>
    <row r="146" spans="1:82" s="87" customFormat="1" ht="18.75" customHeight="1">
      <c r="A146" s="84"/>
      <c r="B146" s="89"/>
      <c r="C146" s="115"/>
      <c r="D146" s="115"/>
      <c r="E146" s="307" t="s">
        <v>204</v>
      </c>
      <c r="F146" s="1329"/>
      <c r="G146" s="1181">
        <f t="shared" si="288"/>
        <v>0</v>
      </c>
      <c r="H146" s="1181">
        <f t="shared" si="288"/>
        <v>3900</v>
      </c>
      <c r="I146" s="1181">
        <f t="shared" si="288"/>
        <v>4250</v>
      </c>
      <c r="J146" s="1181">
        <f t="shared" si="288"/>
        <v>2050</v>
      </c>
      <c r="K146" s="1180">
        <f t="shared" si="289"/>
        <v>10200</v>
      </c>
      <c r="L146" s="1418"/>
      <c r="M146" s="1419"/>
      <c r="N146" s="1181">
        <f t="shared" ref="N146:Q146" si="297">N125</f>
        <v>2350</v>
      </c>
      <c r="O146" s="1181">
        <f t="shared" si="297"/>
        <v>5125</v>
      </c>
      <c r="P146" s="1181">
        <f t="shared" si="297"/>
        <v>2325</v>
      </c>
      <c r="Q146" s="1181">
        <f t="shared" si="297"/>
        <v>7000</v>
      </c>
      <c r="R146" s="1180">
        <f t="shared" si="291"/>
        <v>16800</v>
      </c>
      <c r="S146" s="1418"/>
      <c r="T146" s="1419"/>
      <c r="U146" s="1181">
        <f t="shared" ref="U146:Y146" si="298">U125</f>
        <v>3525</v>
      </c>
      <c r="V146" s="1181">
        <f t="shared" si="298"/>
        <v>5700</v>
      </c>
      <c r="W146" s="1181">
        <f t="shared" si="298"/>
        <v>8025</v>
      </c>
      <c r="X146" s="1181">
        <f t="shared" si="298"/>
        <v>2525</v>
      </c>
      <c r="Y146" s="1181">
        <f t="shared" si="298"/>
        <v>1225</v>
      </c>
      <c r="Z146" s="1180">
        <f t="shared" si="293"/>
        <v>21000</v>
      </c>
      <c r="AA146" s="1418"/>
      <c r="AB146" s="1419"/>
      <c r="AC146" s="1182">
        <f t="shared" si="294"/>
        <v>48000</v>
      </c>
      <c r="AD146" s="1440"/>
      <c r="AE146" s="312"/>
      <c r="AF146" s="85"/>
      <c r="AG146" s="85"/>
      <c r="AH146" s="121"/>
      <c r="AI146" s="125" t="s">
        <v>286</v>
      </c>
      <c r="AJ146" s="120" t="str">
        <f>"13WKS "&amp;'Drive Summary'!AD$2</f>
        <v>13WKS MS2409A0</v>
      </c>
      <c r="AK146" s="85"/>
      <c r="AL146" s="85"/>
      <c r="AM146" s="85"/>
      <c r="AN146" s="85"/>
      <c r="AO146" s="85"/>
      <c r="AP146" s="85"/>
      <c r="AQ146" s="85"/>
      <c r="AR146" s="85"/>
      <c r="AS146" s="85"/>
      <c r="AT146" s="85"/>
      <c r="AU146" s="85"/>
      <c r="AV146" s="85"/>
      <c r="AW146" s="85"/>
      <c r="AX146" s="85"/>
      <c r="AY146" s="85"/>
      <c r="AZ146" s="85"/>
      <c r="BC146" s="1283"/>
      <c r="BD146" s="1409"/>
      <c r="BE146" s="1410"/>
      <c r="BF146" s="1410"/>
      <c r="BG146" s="1364"/>
      <c r="BH146" s="1364"/>
      <c r="BI146" s="1364"/>
      <c r="BJ146" s="1364"/>
      <c r="BK146" s="1364"/>
      <c r="BL146" s="1364"/>
      <c r="BM146" s="1364"/>
      <c r="BN146" s="1364"/>
      <c r="BO146" s="1364"/>
      <c r="BP146" s="1364"/>
      <c r="BQ146" s="1364"/>
      <c r="BR146" s="1364"/>
      <c r="BS146" s="1364"/>
      <c r="BT146" s="1288"/>
      <c r="BU146" s="1291"/>
    </row>
    <row r="147" spans="1:82" s="87" customFormat="1" ht="18.75" customHeight="1">
      <c r="A147" s="84"/>
      <c r="B147" s="89"/>
      <c r="C147" s="115"/>
      <c r="D147" s="115"/>
      <c r="E147" s="307" t="s">
        <v>221</v>
      </c>
      <c r="F147" s="1329"/>
      <c r="G147" s="1181">
        <f t="shared" si="288"/>
        <v>0</v>
      </c>
      <c r="H147" s="1181">
        <f t="shared" si="288"/>
        <v>0</v>
      </c>
      <c r="I147" s="1181">
        <f t="shared" si="288"/>
        <v>1620</v>
      </c>
      <c r="J147" s="1181">
        <f t="shared" si="288"/>
        <v>720</v>
      </c>
      <c r="K147" s="1180">
        <f t="shared" si="289"/>
        <v>2340</v>
      </c>
      <c r="L147" s="1418"/>
      <c r="M147" s="1419"/>
      <c r="N147" s="1181">
        <f t="shared" ref="N147:Q147" si="299">N126</f>
        <v>800</v>
      </c>
      <c r="O147" s="1181">
        <f t="shared" si="299"/>
        <v>1500</v>
      </c>
      <c r="P147" s="1181">
        <f t="shared" si="299"/>
        <v>740</v>
      </c>
      <c r="Q147" s="1181">
        <f t="shared" si="299"/>
        <v>2420</v>
      </c>
      <c r="R147" s="1180">
        <f t="shared" si="291"/>
        <v>5460</v>
      </c>
      <c r="S147" s="1418"/>
      <c r="T147" s="1419"/>
      <c r="U147" s="1181">
        <f t="shared" ref="U147:Y147" si="300">U126</f>
        <v>820</v>
      </c>
      <c r="V147" s="1181">
        <f t="shared" si="300"/>
        <v>1780</v>
      </c>
      <c r="W147" s="1181">
        <f t="shared" si="300"/>
        <v>3020</v>
      </c>
      <c r="X147" s="1181">
        <f t="shared" si="300"/>
        <v>300</v>
      </c>
      <c r="Y147" s="1181">
        <f t="shared" si="300"/>
        <v>720</v>
      </c>
      <c r="Z147" s="1180">
        <f t="shared" si="293"/>
        <v>6640</v>
      </c>
      <c r="AA147" s="1418"/>
      <c r="AB147" s="1419"/>
      <c r="AC147" s="1182">
        <f t="shared" si="294"/>
        <v>14440</v>
      </c>
      <c r="AD147" s="294"/>
      <c r="AE147" s="312"/>
      <c r="AF147" s="85"/>
      <c r="AG147" s="85"/>
      <c r="AH147" s="121"/>
      <c r="AI147" s="125" t="s">
        <v>286</v>
      </c>
      <c r="AJ147" s="120" t="str">
        <f>"13WKS "&amp;'Drive Summary'!AD$2</f>
        <v>13WKS MS2409A0</v>
      </c>
      <c r="AK147" s="85"/>
      <c r="AL147" s="85"/>
      <c r="AM147" s="85"/>
      <c r="AN147" s="85"/>
      <c r="AO147" s="85"/>
      <c r="AP147" s="85"/>
      <c r="AQ147" s="85"/>
      <c r="AR147" s="85"/>
      <c r="AS147" s="85"/>
      <c r="AT147" s="85"/>
      <c r="AU147" s="85"/>
      <c r="AV147" s="85"/>
      <c r="AW147" s="85"/>
      <c r="AX147" s="85"/>
      <c r="AY147" s="85"/>
      <c r="AZ147" s="85"/>
      <c r="BC147" s="1283"/>
      <c r="BD147" s="1409"/>
      <c r="BE147" s="1410"/>
      <c r="BF147" s="1410"/>
      <c r="BG147" s="1364"/>
      <c r="BH147" s="1364"/>
      <c r="BI147" s="1364"/>
      <c r="BJ147" s="1364"/>
      <c r="BK147" s="1364"/>
      <c r="BL147" s="1364"/>
      <c r="BM147" s="1364"/>
      <c r="BN147" s="1364"/>
      <c r="BO147" s="1364"/>
      <c r="BP147" s="1364"/>
      <c r="BQ147" s="1364"/>
      <c r="BR147" s="1364"/>
      <c r="BS147" s="1364"/>
      <c r="BT147" s="1288"/>
      <c r="BU147" s="1291"/>
    </row>
    <row r="148" spans="1:82" s="87" customFormat="1" ht="18.75" customHeight="1">
      <c r="A148" s="84"/>
      <c r="B148" s="89"/>
      <c r="C148" s="115"/>
      <c r="D148" s="115"/>
      <c r="E148" s="307" t="s">
        <v>258</v>
      </c>
      <c r="F148" s="1329"/>
      <c r="G148" s="1181">
        <f>G127</f>
        <v>0</v>
      </c>
      <c r="H148" s="1181">
        <f t="shared" si="288"/>
        <v>0</v>
      </c>
      <c r="I148" s="1181">
        <f t="shared" si="288"/>
        <v>7660</v>
      </c>
      <c r="J148" s="1181">
        <f t="shared" si="288"/>
        <v>2660</v>
      </c>
      <c r="K148" s="1180">
        <f t="shared" si="289"/>
        <v>10320</v>
      </c>
      <c r="L148" s="1418"/>
      <c r="M148" s="1419"/>
      <c r="N148" s="1181">
        <f>N127</f>
        <v>2980</v>
      </c>
      <c r="O148" s="1181">
        <f t="shared" ref="O148:Q148" si="301">O127</f>
        <v>3220</v>
      </c>
      <c r="P148" s="1181">
        <f t="shared" si="301"/>
        <v>2680</v>
      </c>
      <c r="Q148" s="1181">
        <f t="shared" si="301"/>
        <v>6500</v>
      </c>
      <c r="R148" s="1180">
        <f t="shared" si="291"/>
        <v>15380</v>
      </c>
      <c r="S148" s="1418"/>
      <c r="T148" s="1419"/>
      <c r="U148" s="1181">
        <f t="shared" ref="U148:Y148" si="302">U127</f>
        <v>2580</v>
      </c>
      <c r="V148" s="1181">
        <f t="shared" si="302"/>
        <v>3780</v>
      </c>
      <c r="W148" s="1181">
        <f t="shared" si="302"/>
        <v>8100</v>
      </c>
      <c r="X148" s="1181">
        <f t="shared" si="302"/>
        <v>3100</v>
      </c>
      <c r="Y148" s="1181">
        <f t="shared" si="302"/>
        <v>2460</v>
      </c>
      <c r="Z148" s="1180">
        <f t="shared" si="293"/>
        <v>20020</v>
      </c>
      <c r="AA148" s="1418"/>
      <c r="AB148" s="1419"/>
      <c r="AC148" s="1182">
        <f t="shared" si="294"/>
        <v>45720</v>
      </c>
      <c r="AD148" s="294"/>
      <c r="AE148" s="312"/>
      <c r="AF148" s="85"/>
      <c r="AG148" s="85"/>
      <c r="AH148" s="121"/>
      <c r="AI148" s="125" t="s">
        <v>286</v>
      </c>
      <c r="AJ148" s="120" t="str">
        <f>"13WKS "&amp;'Drive Summary'!AD$2</f>
        <v>13WKS MS2409A0</v>
      </c>
      <c r="AK148" s="85"/>
      <c r="AL148" s="85"/>
      <c r="AM148" s="85"/>
      <c r="AN148" s="85"/>
      <c r="AO148" s="85"/>
      <c r="AP148" s="85"/>
      <c r="AQ148" s="85"/>
      <c r="AR148" s="85"/>
      <c r="AS148" s="85"/>
      <c r="AT148" s="85"/>
      <c r="AU148" s="85"/>
      <c r="AV148" s="85"/>
      <c r="AW148" s="85"/>
      <c r="AX148" s="85"/>
      <c r="AY148" s="85"/>
      <c r="AZ148" s="85"/>
      <c r="BC148" s="1283"/>
      <c r="BD148" s="1409"/>
      <c r="BE148" s="1410"/>
      <c r="BF148" s="1410"/>
      <c r="BG148" s="1364"/>
      <c r="BH148" s="1364"/>
      <c r="BI148" s="1364"/>
      <c r="BJ148" s="1364"/>
      <c r="BK148" s="1364"/>
      <c r="BL148" s="1364"/>
      <c r="BM148" s="1364"/>
      <c r="BN148" s="1364"/>
      <c r="BO148" s="1364"/>
      <c r="BP148" s="1364"/>
      <c r="BQ148" s="1364"/>
      <c r="BR148" s="1364"/>
      <c r="BS148" s="1364"/>
      <c r="BT148" s="1288"/>
      <c r="BU148" s="1291"/>
    </row>
    <row r="149" spans="1:82" s="87" customFormat="1" ht="18.75" customHeight="1" thickBot="1">
      <c r="A149" s="86"/>
      <c r="B149" s="88"/>
      <c r="C149" s="116"/>
      <c r="D149" s="116"/>
      <c r="E149" s="321" t="s">
        <v>20</v>
      </c>
      <c r="F149" s="1330"/>
      <c r="G149" s="1337">
        <f>SUM(G143:G148)</f>
        <v>0</v>
      </c>
      <c r="H149" s="1260">
        <f>SUM(H143:H148)</f>
        <v>4500</v>
      </c>
      <c r="I149" s="1260">
        <f>SUM(I143:I148)</f>
        <v>33405</v>
      </c>
      <c r="J149" s="1260">
        <f>SUM(J143:J148)</f>
        <v>6055</v>
      </c>
      <c r="K149" s="1191">
        <f>SUM(G149:J149)</f>
        <v>43960</v>
      </c>
      <c r="L149" s="1420"/>
      <c r="M149" s="1421"/>
      <c r="N149" s="1260">
        <f>SUM(N143:N148)</f>
        <v>6855</v>
      </c>
      <c r="O149" s="1260">
        <f>SUM(O143:O148)</f>
        <v>34395</v>
      </c>
      <c r="P149" s="1260">
        <f>SUM(P143:P148)</f>
        <v>5770</v>
      </c>
      <c r="Q149" s="1260">
        <f>SUM(Q143:Q148)</f>
        <v>16495</v>
      </c>
      <c r="R149" s="1191">
        <f>SUM(N149:Q149)</f>
        <v>63515</v>
      </c>
      <c r="S149" s="1420"/>
      <c r="T149" s="1421"/>
      <c r="U149" s="1260">
        <f>SUM(U143:U148)</f>
        <v>8800</v>
      </c>
      <c r="V149" s="1260">
        <f>SUM(V143:V148)</f>
        <v>50185</v>
      </c>
      <c r="W149" s="1260">
        <f>SUM(W143:W148)</f>
        <v>19220</v>
      </c>
      <c r="X149" s="1260">
        <f>SUM(X143:X148)</f>
        <v>6950</v>
      </c>
      <c r="Y149" s="1260">
        <f>SUM(Y143:Y148)</f>
        <v>4955</v>
      </c>
      <c r="Z149" s="1191">
        <f>SUM(U149:Y149)</f>
        <v>90110</v>
      </c>
      <c r="AA149" s="1420"/>
      <c r="AB149" s="1421"/>
      <c r="AC149" s="1192">
        <f>SUM(K149,R149,Z149)</f>
        <v>197585</v>
      </c>
      <c r="AD149" s="1438"/>
      <c r="AE149" s="1484"/>
      <c r="AH149" s="121"/>
      <c r="AI149" s="125" t="s">
        <v>286</v>
      </c>
      <c r="AJ149" s="120" t="str">
        <f>"13WKS "&amp;'Drive Summary'!AD$2</f>
        <v>13WKS MS2409A0</v>
      </c>
      <c r="BC149" s="1283"/>
      <c r="BD149" s="1409"/>
      <c r="BE149" s="1410"/>
      <c r="BF149" s="1410"/>
      <c r="BG149" s="1364"/>
      <c r="BH149" s="1364"/>
      <c r="BI149" s="1364"/>
      <c r="BJ149" s="1364"/>
      <c r="BK149" s="1364"/>
      <c r="BL149" s="1364"/>
      <c r="BM149" s="1364"/>
      <c r="BN149" s="1364"/>
      <c r="BO149" s="1364"/>
      <c r="BP149" s="1364"/>
      <c r="BQ149" s="1364"/>
      <c r="BR149" s="1364"/>
      <c r="BS149" s="1364"/>
      <c r="BT149" s="1288"/>
      <c r="BU149" s="1291"/>
    </row>
    <row r="150" spans="1:82" s="87" customFormat="1" ht="18.75" customHeight="1">
      <c r="A150" s="86"/>
      <c r="B150" s="402" t="str">
        <f>'Drive Summary'!B74</f>
        <v>V15X</v>
      </c>
      <c r="C150" s="403">
        <f>'Drive Summary'!C74</f>
        <v>1000</v>
      </c>
      <c r="D150" s="403" t="str">
        <f>'Drive Summary'!D74</f>
        <v>256MB</v>
      </c>
      <c r="E150" s="307" t="str">
        <f>'Drive Summary'!E74</f>
        <v>ST1000DM010</v>
      </c>
      <c r="F150" s="1333" t="str">
        <f>'Drive Summary'!F74</f>
        <v>2UB10D</v>
      </c>
      <c r="G150" s="1181"/>
      <c r="H150" s="1181">
        <v>16450</v>
      </c>
      <c r="I150" s="1181">
        <v>11900</v>
      </c>
      <c r="J150" s="1181">
        <v>15575</v>
      </c>
      <c r="K150" s="1180">
        <f>SUM(G150:J150)</f>
        <v>43925</v>
      </c>
      <c r="L150" s="1418">
        <f>SUMIF('site MS'!C:C,$F150,'site MS'!F:F)</f>
        <v>43925</v>
      </c>
      <c r="M150" s="1419">
        <f t="shared" ref="M150:M152" si="303">K150-L150</f>
        <v>0</v>
      </c>
      <c r="N150" s="1181">
        <v>14675</v>
      </c>
      <c r="O150" s="1181">
        <v>19050</v>
      </c>
      <c r="P150" s="1181">
        <v>14600</v>
      </c>
      <c r="Q150" s="1181">
        <v>15025</v>
      </c>
      <c r="R150" s="1180">
        <f>SUM(N150:Q150)</f>
        <v>63350</v>
      </c>
      <c r="S150" s="1418">
        <f>SUMIF('site MS'!$C:$C,$F150,'site MS'!G:G)</f>
        <v>63350</v>
      </c>
      <c r="T150" s="1419">
        <f t="shared" ref="T150:T152" si="304">R150-S150</f>
        <v>0</v>
      </c>
      <c r="U150" s="1181">
        <v>18375</v>
      </c>
      <c r="V150" s="1181">
        <v>6250</v>
      </c>
      <c r="W150" s="1181">
        <v>10500</v>
      </c>
      <c r="X150" s="1181">
        <v>950</v>
      </c>
      <c r="Y150" s="1181"/>
      <c r="Z150" s="1180">
        <f>SUM(U150:Y150)</f>
        <v>36075</v>
      </c>
      <c r="AA150" s="1418">
        <f>SUMIF('site MS'!$C:$C,$F150,'site MS'!H:H)</f>
        <v>36075</v>
      </c>
      <c r="AB150" s="1419">
        <f t="shared" ref="AB150:AB152" si="305">Z150-AA150</f>
        <v>0</v>
      </c>
      <c r="AC150" s="1182">
        <f>SUM(K150,R150,Z150)</f>
        <v>143350</v>
      </c>
      <c r="AD150" s="294">
        <f t="shared" ref="AD150:AD152" si="306">SUM(L150,S150,AA150)</f>
        <v>143350</v>
      </c>
      <c r="AE150" s="312">
        <f t="shared" ref="AE150:AE152" si="307">AC150-AD150</f>
        <v>0</v>
      </c>
      <c r="AG150" s="87">
        <v>0</v>
      </c>
      <c r="AH150" s="121"/>
      <c r="AI150" s="125" t="s">
        <v>286</v>
      </c>
      <c r="AJ150" s="120" t="str">
        <f>"13WKS "&amp;'Drive Summary'!AD$2</f>
        <v>13WKS MS2409A0</v>
      </c>
      <c r="BC150" s="1583"/>
      <c r="BD150" s="1286"/>
      <c r="BE150" s="1287"/>
      <c r="BF150" s="1287"/>
      <c r="BG150" s="1288"/>
      <c r="BH150" s="1288"/>
      <c r="BI150" s="1288"/>
      <c r="BJ150" s="1288"/>
      <c r="BK150" s="1288"/>
      <c r="BL150" s="1288"/>
      <c r="BM150" s="1288"/>
      <c r="BN150" s="1288"/>
      <c r="BO150" s="1288"/>
      <c r="BP150" s="1288"/>
      <c r="BQ150" s="1288"/>
      <c r="BR150" s="1288"/>
      <c r="BS150" s="1288"/>
      <c r="BT150" s="1288"/>
      <c r="BU150" s="1291"/>
      <c r="CA150" s="87" t="s">
        <v>341</v>
      </c>
      <c r="CB150" s="87">
        <v>2</v>
      </c>
      <c r="CC150" s="87">
        <v>1</v>
      </c>
      <c r="CD150" s="87" t="s">
        <v>406</v>
      </c>
    </row>
    <row r="151" spans="1:82" s="87" customFormat="1" ht="18.75" customHeight="1" thickBot="1">
      <c r="A151" s="86"/>
      <c r="B151" s="402" t="str">
        <f>'Drive Summary'!B75</f>
        <v>V15X</v>
      </c>
      <c r="C151" s="403">
        <f>'Drive Summary'!C75</f>
        <v>2000</v>
      </c>
      <c r="D151" s="403" t="str">
        <f>'Drive Summary'!D75</f>
        <v>256MB</v>
      </c>
      <c r="E151" s="307" t="str">
        <f>'Drive Summary'!E75</f>
        <v>ST2000DM008</v>
      </c>
      <c r="F151" s="1333" t="str">
        <f>'Drive Summary'!F75</f>
        <v>2UB102</v>
      </c>
      <c r="G151" s="1181"/>
      <c r="H151" s="1181">
        <v>3350</v>
      </c>
      <c r="I151" s="1181">
        <v>7350</v>
      </c>
      <c r="J151" s="1181">
        <v>2025</v>
      </c>
      <c r="K151" s="1180">
        <f>SUM(G151:J151)</f>
        <v>12725</v>
      </c>
      <c r="L151" s="1418">
        <f>SUMIF('site MS'!C:C,$F151,'site MS'!F:F)</f>
        <v>12725</v>
      </c>
      <c r="M151" s="1419">
        <f t="shared" si="303"/>
        <v>0</v>
      </c>
      <c r="N151" s="1181">
        <v>2075</v>
      </c>
      <c r="O151" s="1181">
        <v>8800</v>
      </c>
      <c r="P151" s="1181">
        <v>1925</v>
      </c>
      <c r="Q151" s="1181">
        <v>17000</v>
      </c>
      <c r="R151" s="1180">
        <f>SUM(N151:Q151)</f>
        <v>29800</v>
      </c>
      <c r="S151" s="1418">
        <f>SUMIF('site MS'!$C:$C,$F151,'site MS'!G:G)</f>
        <v>29800</v>
      </c>
      <c r="T151" s="1419">
        <f t="shared" si="304"/>
        <v>0</v>
      </c>
      <c r="U151" s="1181">
        <v>2725</v>
      </c>
      <c r="V151" s="1181">
        <v>13025</v>
      </c>
      <c r="W151" s="1181">
        <v>14250</v>
      </c>
      <c r="X151" s="1181">
        <v>2000</v>
      </c>
      <c r="Y151" s="1181">
        <v>2150</v>
      </c>
      <c r="Z151" s="1180">
        <f>SUM(U151:Y151)</f>
        <v>34150</v>
      </c>
      <c r="AA151" s="1418">
        <f>SUMIF('site MS'!$C:$C,$F151,'site MS'!H:H)</f>
        <v>34150</v>
      </c>
      <c r="AB151" s="1419">
        <f t="shared" si="305"/>
        <v>0</v>
      </c>
      <c r="AC151" s="1182">
        <f>SUM(K151,R151,Z151)</f>
        <v>76675</v>
      </c>
      <c r="AD151" s="294">
        <f t="shared" si="306"/>
        <v>76675</v>
      </c>
      <c r="AE151" s="312">
        <f t="shared" si="307"/>
        <v>0</v>
      </c>
      <c r="AH151" s="121"/>
      <c r="AI151" s="125" t="s">
        <v>286</v>
      </c>
      <c r="AJ151" s="120" t="str">
        <f>"13WKS "&amp;'Drive Summary'!AD$2</f>
        <v>13WKS MS2409A0</v>
      </c>
      <c r="BC151" s="1286"/>
      <c r="BD151" s="1286"/>
      <c r="BE151" s="1286"/>
      <c r="BF151" s="1286"/>
      <c r="BG151" s="1290"/>
      <c r="BH151" s="1290"/>
      <c r="BI151" s="1290"/>
      <c r="BJ151" s="1290"/>
      <c r="BK151" s="1290"/>
      <c r="BL151" s="1290"/>
      <c r="BM151" s="1290"/>
      <c r="BN151" s="1290"/>
      <c r="BO151" s="1290"/>
      <c r="BP151" s="1290"/>
      <c r="BQ151" s="1290"/>
      <c r="BR151" s="1290"/>
      <c r="BS151" s="1290"/>
      <c r="BT151" s="1288"/>
      <c r="BU151" s="1291"/>
      <c r="CA151" s="87" t="s">
        <v>341</v>
      </c>
      <c r="CB151" s="87">
        <v>2</v>
      </c>
      <c r="CC151" s="87">
        <v>1</v>
      </c>
      <c r="CD151" s="87" t="s">
        <v>406</v>
      </c>
    </row>
    <row r="152" spans="1:82" s="87" customFormat="1" ht="18.75" hidden="1" customHeight="1" thickBot="1">
      <c r="A152" s="86"/>
      <c r="B152" s="402" t="str">
        <f>'Drive Summary'!B76</f>
        <v>V15X</v>
      </c>
      <c r="C152" s="403">
        <f>'Drive Summary'!C76</f>
        <v>1000</v>
      </c>
      <c r="D152" s="403" t="str">
        <f>'Drive Summary'!D76</f>
        <v>256MB</v>
      </c>
      <c r="E152" s="307" t="str">
        <f>'Drive Summary'!E76</f>
        <v>ST1000DM010</v>
      </c>
      <c r="F152" s="1333" t="str">
        <f>'Drive Summary'!F76</f>
        <v>2UB10C</v>
      </c>
      <c r="G152" s="1181">
        <v>0</v>
      </c>
      <c r="H152" s="1181">
        <v>0</v>
      </c>
      <c r="I152" s="1181">
        <v>0</v>
      </c>
      <c r="J152" s="1181">
        <v>0</v>
      </c>
      <c r="K152" s="1180">
        <f>SUM(G152:J152)</f>
        <v>0</v>
      </c>
      <c r="L152" s="1418">
        <f>SUMIF('site MS'!C:C,$F152,'site MS'!F:F)</f>
        <v>0</v>
      </c>
      <c r="M152" s="1419">
        <f t="shared" si="303"/>
        <v>0</v>
      </c>
      <c r="N152" s="1181">
        <v>0</v>
      </c>
      <c r="O152" s="1181">
        <v>0</v>
      </c>
      <c r="P152" s="1181">
        <v>0</v>
      </c>
      <c r="Q152" s="1181">
        <v>0</v>
      </c>
      <c r="R152" s="1180">
        <f>SUM(N152:Q152)</f>
        <v>0</v>
      </c>
      <c r="S152" s="1418">
        <f>SUMIF('site MS'!$C:$C,$F152,'site MS'!G:G)</f>
        <v>0</v>
      </c>
      <c r="T152" s="1419">
        <f t="shared" si="304"/>
        <v>0</v>
      </c>
      <c r="U152" s="1181">
        <v>0</v>
      </c>
      <c r="V152" s="1181">
        <v>0</v>
      </c>
      <c r="W152" s="1181">
        <v>0</v>
      </c>
      <c r="X152" s="1181">
        <v>0</v>
      </c>
      <c r="Y152" s="1181">
        <v>0</v>
      </c>
      <c r="Z152" s="1180">
        <f>SUM(U152:Y152)</f>
        <v>0</v>
      </c>
      <c r="AA152" s="1418">
        <f>SUMIF('site MS'!$C:$C,$F152,'site MS'!H:H)</f>
        <v>0</v>
      </c>
      <c r="AB152" s="1419">
        <f t="shared" si="305"/>
        <v>0</v>
      </c>
      <c r="AC152" s="1182">
        <f>SUM(K152,R152,Z152)</f>
        <v>0</v>
      </c>
      <c r="AD152" s="294">
        <f t="shared" si="306"/>
        <v>0</v>
      </c>
      <c r="AE152" s="312">
        <f t="shared" si="307"/>
        <v>0</v>
      </c>
      <c r="AH152" s="121"/>
      <c r="AI152" s="125" t="s">
        <v>286</v>
      </c>
      <c r="AJ152" s="120" t="str">
        <f>"13WKS "&amp;'Drive Summary'!AD$2</f>
        <v>13WKS MS2409A0</v>
      </c>
      <c r="BC152" s="1286"/>
      <c r="BD152" s="1286"/>
      <c r="BE152" s="1287"/>
      <c r="BF152" s="1287"/>
      <c r="BG152" s="1288"/>
      <c r="BH152" s="1288"/>
      <c r="BI152" s="1288"/>
      <c r="BJ152" s="1288"/>
      <c r="BK152" s="1288"/>
      <c r="BL152" s="1288"/>
      <c r="BM152" s="1288"/>
      <c r="BN152" s="1288"/>
      <c r="BO152" s="1288"/>
      <c r="BP152" s="1288"/>
      <c r="BQ152" s="1288"/>
      <c r="BR152" s="1288"/>
      <c r="BS152" s="1288"/>
      <c r="BT152" s="1288"/>
      <c r="BU152" s="1291"/>
      <c r="CA152" s="87" t="s">
        <v>341</v>
      </c>
      <c r="CB152" s="87">
        <v>2</v>
      </c>
      <c r="CC152" s="87">
        <v>1</v>
      </c>
      <c r="CD152" s="87" t="s">
        <v>406</v>
      </c>
    </row>
    <row r="153" spans="1:82" s="56" customFormat="1" ht="18.75" customHeight="1" thickBot="1">
      <c r="A153" s="62"/>
      <c r="B153" s="324" t="s">
        <v>351</v>
      </c>
      <c r="C153" s="317"/>
      <c r="D153" s="385"/>
      <c r="E153" s="318"/>
      <c r="F153" s="1327"/>
      <c r="G153" s="1268">
        <f>SUM(G150:G152)</f>
        <v>0</v>
      </c>
      <c r="H153" s="1259">
        <f>SUM(H150:H152)</f>
        <v>19800</v>
      </c>
      <c r="I153" s="1259">
        <f>SUM(I150:I152)</f>
        <v>19250</v>
      </c>
      <c r="J153" s="1259">
        <f>SUM(J150:J152)</f>
        <v>17600</v>
      </c>
      <c r="K153" s="1183">
        <f t="shared" ref="K153:AE153" si="308">SUM(K150:K152)</f>
        <v>56650</v>
      </c>
      <c r="L153" s="1413">
        <f t="shared" si="308"/>
        <v>56650</v>
      </c>
      <c r="M153" s="1414">
        <f t="shared" si="308"/>
        <v>0</v>
      </c>
      <c r="N153" s="1259">
        <f t="shared" si="308"/>
        <v>16750</v>
      </c>
      <c r="O153" s="1259">
        <f t="shared" si="308"/>
        <v>27850</v>
      </c>
      <c r="P153" s="1259">
        <f t="shared" si="308"/>
        <v>16525</v>
      </c>
      <c r="Q153" s="1259">
        <f t="shared" si="308"/>
        <v>32025</v>
      </c>
      <c r="R153" s="1183">
        <f t="shared" si="308"/>
        <v>93150</v>
      </c>
      <c r="S153" s="1413">
        <f t="shared" si="308"/>
        <v>93150</v>
      </c>
      <c r="T153" s="1414">
        <f t="shared" si="308"/>
        <v>0</v>
      </c>
      <c r="U153" s="1259">
        <f t="shared" si="308"/>
        <v>21100</v>
      </c>
      <c r="V153" s="1259">
        <f t="shared" si="308"/>
        <v>19275</v>
      </c>
      <c r="W153" s="1259">
        <f t="shared" si="308"/>
        <v>24750</v>
      </c>
      <c r="X153" s="1259">
        <f t="shared" si="308"/>
        <v>2950</v>
      </c>
      <c r="Y153" s="1259">
        <f t="shared" si="308"/>
        <v>2150</v>
      </c>
      <c r="Z153" s="1183">
        <f t="shared" si="308"/>
        <v>70225</v>
      </c>
      <c r="AA153" s="1413">
        <f t="shared" si="308"/>
        <v>70225</v>
      </c>
      <c r="AB153" s="1414">
        <f t="shared" si="308"/>
        <v>0</v>
      </c>
      <c r="AC153" s="1184">
        <f t="shared" si="308"/>
        <v>220025</v>
      </c>
      <c r="AD153" s="1436">
        <f t="shared" si="308"/>
        <v>220025</v>
      </c>
      <c r="AE153" s="1483">
        <f t="shared" si="308"/>
        <v>0</v>
      </c>
      <c r="AH153" s="121"/>
      <c r="AI153" s="125" t="s">
        <v>286</v>
      </c>
      <c r="AJ153" s="120" t="str">
        <f>"13WKS "&amp;'Drive Summary'!AD$2</f>
        <v>13WKS MS2409A0</v>
      </c>
      <c r="AM153" s="66"/>
      <c r="AN153" s="87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66"/>
      <c r="BC153" s="1286"/>
      <c r="BD153" s="1286"/>
      <c r="BE153" s="1286"/>
      <c r="BF153" s="1286"/>
      <c r="BG153" s="1290"/>
      <c r="BH153" s="1290"/>
      <c r="BI153" s="1290"/>
      <c r="BJ153" s="1290"/>
      <c r="BK153" s="1290"/>
      <c r="BL153" s="1290"/>
      <c r="BM153" s="1290"/>
      <c r="BN153" s="1290"/>
      <c r="BO153" s="1290"/>
      <c r="BP153" s="1290"/>
      <c r="BQ153" s="1290"/>
      <c r="BR153" s="1290"/>
      <c r="BS153" s="1290"/>
      <c r="BT153" s="1290"/>
      <c r="BU153" s="637"/>
      <c r="BV153" s="66"/>
    </row>
    <row r="154" spans="1:82" s="56" customFormat="1" ht="18.75" hidden="1" customHeight="1" outlineLevel="1" thickTop="1">
      <c r="A154" s="86"/>
      <c r="B154" s="91" t="s">
        <v>117</v>
      </c>
      <c r="C154" s="114"/>
      <c r="D154" s="114"/>
      <c r="E154" s="306" t="s">
        <v>139</v>
      </c>
      <c r="F154" s="1328"/>
      <c r="G154" s="92">
        <f>AN154</f>
        <v>0</v>
      </c>
      <c r="H154" s="92">
        <f t="shared" ref="H154:J154" si="309">AO154</f>
        <v>16200</v>
      </c>
      <c r="I154" s="92">
        <f t="shared" si="309"/>
        <v>18075</v>
      </c>
      <c r="J154" s="92">
        <f t="shared" si="309"/>
        <v>13250</v>
      </c>
      <c r="K154" s="300">
        <f>SUM(G154:J154)</f>
        <v>47525</v>
      </c>
      <c r="L154" s="1426"/>
      <c r="M154" s="1416"/>
      <c r="N154" s="92">
        <f>AR154</f>
        <v>8600</v>
      </c>
      <c r="O154" s="92">
        <f t="shared" ref="O154:Q154" si="310">AS154</f>
        <v>10925</v>
      </c>
      <c r="P154" s="92">
        <f t="shared" si="310"/>
        <v>12200</v>
      </c>
      <c r="Q154" s="92">
        <f t="shared" si="310"/>
        <v>11175</v>
      </c>
      <c r="R154" s="300">
        <f>SUM(N154:Q154)</f>
        <v>42900</v>
      </c>
      <c r="S154" s="1426"/>
      <c r="T154" s="1416"/>
      <c r="U154" s="92">
        <f>AV154</f>
        <v>11500</v>
      </c>
      <c r="V154" s="92">
        <f t="shared" ref="V154:Y154" si="311">AW154</f>
        <v>10425</v>
      </c>
      <c r="W154" s="92">
        <f t="shared" si="311"/>
        <v>13725</v>
      </c>
      <c r="X154" s="92">
        <f t="shared" si="311"/>
        <v>14225</v>
      </c>
      <c r="Y154" s="92">
        <f t="shared" si="311"/>
        <v>13350</v>
      </c>
      <c r="Z154" s="300">
        <f>SUM(U154:Y154)</f>
        <v>63225</v>
      </c>
      <c r="AA154" s="1426"/>
      <c r="AB154" s="1416"/>
      <c r="AC154" s="311">
        <f>Z154+R154+K154</f>
        <v>153650</v>
      </c>
      <c r="AD154" s="92"/>
      <c r="AE154" s="311"/>
      <c r="AF154" s="87"/>
      <c r="AG154" s="87"/>
      <c r="AH154" s="121"/>
      <c r="AI154" s="125" t="s">
        <v>286</v>
      </c>
      <c r="AJ154" s="120" t="str">
        <f>"13WKS "&amp;'Drive Summary'!AD$2</f>
        <v>13WKS MS2409A0</v>
      </c>
      <c r="AK154" s="87"/>
      <c r="AL154" s="87"/>
      <c r="AM154" s="575" t="s">
        <v>560</v>
      </c>
      <c r="AN154" s="526">
        <f>SUMIF('Site capacity'!$B:$B,$AM154,'Site capacity'!E:E)</f>
        <v>0</v>
      </c>
      <c r="AO154" s="526">
        <f>SUMIF('Site capacity'!$B:$B,$AM154,'Site capacity'!F:F)</f>
        <v>16200</v>
      </c>
      <c r="AP154" s="526">
        <f>SUMIF('Site capacity'!$B:$B,$AM154,'Site capacity'!G:G)</f>
        <v>18075</v>
      </c>
      <c r="AQ154" s="526">
        <f>SUMIF('Site capacity'!$B:$B,$AM154,'Site capacity'!H:H)</f>
        <v>13250</v>
      </c>
      <c r="AR154" s="526">
        <f>SUMIF('Site capacity'!$B:$B,$AM154,'Site capacity'!I:I)</f>
        <v>8600</v>
      </c>
      <c r="AS154" s="526">
        <f>SUMIF('Site capacity'!$B:$B,$AM154,'Site capacity'!J:J)</f>
        <v>10925</v>
      </c>
      <c r="AT154" s="526">
        <f>SUMIF('Site capacity'!$B:$B,$AM154,'Site capacity'!K:K)</f>
        <v>12200</v>
      </c>
      <c r="AU154" s="526">
        <f>SUMIF('Site capacity'!$B:$B,$AM154,'Site capacity'!L:L)</f>
        <v>11175</v>
      </c>
      <c r="AV154" s="526">
        <f>SUMIF('Site capacity'!$B:$B,$AM154,'Site capacity'!M:M)</f>
        <v>11500</v>
      </c>
      <c r="AW154" s="526">
        <f>SUMIF('Site capacity'!$B:$B,$AM154,'Site capacity'!N:N)</f>
        <v>10425</v>
      </c>
      <c r="AX154" s="526">
        <f>SUMIF('Site capacity'!$B:$B,$AM154,'Site capacity'!O:O)</f>
        <v>13725</v>
      </c>
      <c r="AY154" s="526">
        <f>SUMIF('Site capacity'!$B:$B,$AM154,'Site capacity'!P:P)</f>
        <v>14225</v>
      </c>
      <c r="AZ154" s="526">
        <f>SUMIF('Site capacity'!$B:$B,$AM154,'Site capacity'!Q:Q)</f>
        <v>13350</v>
      </c>
      <c r="BC154" s="1286"/>
      <c r="BD154" s="1286"/>
      <c r="BE154" s="1286"/>
      <c r="BF154" s="1286"/>
      <c r="BG154" s="1290"/>
      <c r="BH154" s="1290"/>
      <c r="BI154" s="1290"/>
      <c r="BJ154" s="1290"/>
      <c r="BK154" s="1290"/>
      <c r="BL154" s="1290"/>
      <c r="BM154" s="1290"/>
      <c r="BN154" s="1290"/>
      <c r="BO154" s="1290"/>
      <c r="BP154" s="1290"/>
      <c r="BQ154" s="1290"/>
      <c r="BR154" s="1290"/>
      <c r="BS154" s="1290"/>
      <c r="BT154" s="1290"/>
      <c r="BU154" s="637"/>
      <c r="BV154" s="66"/>
    </row>
    <row r="155" spans="1:82" s="56" customFormat="1" ht="18.75" hidden="1" customHeight="1" outlineLevel="1">
      <c r="A155" s="86"/>
      <c r="B155" s="91"/>
      <c r="C155" s="114"/>
      <c r="D155" s="114"/>
      <c r="E155" s="306" t="s">
        <v>38</v>
      </c>
      <c r="F155" s="1328"/>
      <c r="G155" s="92">
        <f>AN155</f>
        <v>0</v>
      </c>
      <c r="H155" s="92">
        <f t="shared" ref="H155" si="312">AO155</f>
        <v>0</v>
      </c>
      <c r="I155" s="92">
        <f t="shared" ref="I155" si="313">AP155</f>
        <v>20425</v>
      </c>
      <c r="J155" s="92">
        <f>AQ155</f>
        <v>6075</v>
      </c>
      <c r="K155" s="300">
        <f>SUM(G155:J155)</f>
        <v>26500</v>
      </c>
      <c r="L155" s="1426"/>
      <c r="M155" s="1416"/>
      <c r="N155" s="92">
        <f>AR155</f>
        <v>4200</v>
      </c>
      <c r="O155" s="92">
        <f t="shared" ref="O155" si="314">AS155</f>
        <v>4800</v>
      </c>
      <c r="P155" s="92">
        <f t="shared" ref="P155" si="315">AT155</f>
        <v>11400</v>
      </c>
      <c r="Q155" s="92">
        <f t="shared" ref="Q155" si="316">AU155</f>
        <v>8550</v>
      </c>
      <c r="R155" s="300">
        <f>SUM(N155:Q155)</f>
        <v>28950</v>
      </c>
      <c r="S155" s="1426"/>
      <c r="T155" s="1416"/>
      <c r="U155" s="92">
        <f>AV155</f>
        <v>5000</v>
      </c>
      <c r="V155" s="92">
        <f t="shared" ref="V155" si="317">AW155</f>
        <v>3825</v>
      </c>
      <c r="W155" s="92">
        <f t="shared" ref="W155" si="318">AX155</f>
        <v>10525</v>
      </c>
      <c r="X155" s="92">
        <f t="shared" ref="X155" si="319">AY155</f>
        <v>10475</v>
      </c>
      <c r="Y155" s="92">
        <f t="shared" ref="Y155" si="320">AZ155</f>
        <v>10525</v>
      </c>
      <c r="Z155" s="300">
        <f>SUM(U155:Y155)</f>
        <v>40350</v>
      </c>
      <c r="AA155" s="1426"/>
      <c r="AB155" s="1416"/>
      <c r="AC155" s="311">
        <f>Z155+R155+K155</f>
        <v>95800</v>
      </c>
      <c r="AD155" s="92"/>
      <c r="AE155" s="311"/>
      <c r="AF155" s="87"/>
      <c r="AG155" s="87"/>
      <c r="AH155" s="121"/>
      <c r="AI155" s="125" t="s">
        <v>286</v>
      </c>
      <c r="AJ155" s="120" t="str">
        <f>"13WKS "&amp;'Drive Summary'!AD$2</f>
        <v>13WKS MS2409A0</v>
      </c>
      <c r="AK155" s="87"/>
      <c r="AL155" s="87"/>
      <c r="AM155" s="575" t="s">
        <v>561</v>
      </c>
      <c r="AN155" s="526">
        <f>SUMIF('Site capacity'!$B:$B,$AM155,'Site capacity'!E:E)</f>
        <v>0</v>
      </c>
      <c r="AO155" s="526">
        <f>SUMIF('Site capacity'!$B:$B,$AM155,'Site capacity'!F:F)</f>
        <v>0</v>
      </c>
      <c r="AP155" s="526">
        <f>SUMIF('Site capacity'!$B:$B,$AM155,'Site capacity'!G:G)</f>
        <v>20425</v>
      </c>
      <c r="AQ155" s="526">
        <f>SUMIF('Site capacity'!$B:$B,$AM155,'Site capacity'!H:H)</f>
        <v>6075</v>
      </c>
      <c r="AR155" s="526">
        <f>SUMIF('Site capacity'!$B:$B,$AM155,'Site capacity'!I:I)</f>
        <v>4200</v>
      </c>
      <c r="AS155" s="526">
        <f>SUMIF('Site capacity'!$B:$B,$AM155,'Site capacity'!J:J)</f>
        <v>4800</v>
      </c>
      <c r="AT155" s="526">
        <f>SUMIF('Site capacity'!$B:$B,$AM155,'Site capacity'!K:K)</f>
        <v>11400</v>
      </c>
      <c r="AU155" s="526">
        <f>SUMIF('Site capacity'!$B:$B,$AM155,'Site capacity'!L:L)</f>
        <v>8550</v>
      </c>
      <c r="AV155" s="526">
        <f>SUMIF('Site capacity'!$B:$B,$AM155,'Site capacity'!M:M)</f>
        <v>5000</v>
      </c>
      <c r="AW155" s="526">
        <f>SUMIF('Site capacity'!$B:$B,$AM155,'Site capacity'!N:N)</f>
        <v>3825</v>
      </c>
      <c r="AX155" s="526">
        <f>SUMIF('Site capacity'!$B:$B,$AM155,'Site capacity'!O:O)</f>
        <v>10525</v>
      </c>
      <c r="AY155" s="526">
        <f>SUMIF('Site capacity'!$B:$B,$AM155,'Site capacity'!P:P)</f>
        <v>10475</v>
      </c>
      <c r="AZ155" s="526">
        <f>SUMIF('Site capacity'!$B:$B,$AM155,'Site capacity'!Q:Q)</f>
        <v>10525</v>
      </c>
      <c r="BC155" s="1286"/>
      <c r="BD155" s="1286"/>
      <c r="BE155" s="1286"/>
      <c r="BF155" s="1286"/>
      <c r="BG155" s="1290"/>
      <c r="BH155" s="1290"/>
      <c r="BI155" s="1290"/>
      <c r="BJ155" s="1290"/>
      <c r="BK155" s="1290"/>
      <c r="BL155" s="1290"/>
      <c r="BM155" s="1290"/>
      <c r="BN155" s="1290"/>
      <c r="BO155" s="1290"/>
      <c r="BP155" s="1290"/>
      <c r="BQ155" s="1290"/>
      <c r="BR155" s="1290"/>
      <c r="BS155" s="1290"/>
      <c r="BT155" s="1290"/>
      <c r="BU155" s="637"/>
      <c r="BV155" s="66"/>
    </row>
    <row r="156" spans="1:82" s="56" customFormat="1" ht="18.75" hidden="1" customHeight="1" outlineLevel="1">
      <c r="A156" s="86"/>
      <c r="B156" s="91" t="s">
        <v>118</v>
      </c>
      <c r="C156" s="114"/>
      <c r="D156" s="114"/>
      <c r="E156" s="306" t="s">
        <v>139</v>
      </c>
      <c r="F156" s="1328"/>
      <c r="G156" s="92">
        <f>G154-G158</f>
        <v>0</v>
      </c>
      <c r="H156" s="92">
        <f t="shared" ref="H156:J156" si="321">H154-H158</f>
        <v>-250</v>
      </c>
      <c r="I156" s="92">
        <f t="shared" si="321"/>
        <v>6175</v>
      </c>
      <c r="J156" s="92">
        <f t="shared" si="321"/>
        <v>-2325</v>
      </c>
      <c r="K156" s="300">
        <f t="shared" ref="K156:K157" si="322">SUM(G156:J156)</f>
        <v>3600</v>
      </c>
      <c r="L156" s="1426"/>
      <c r="M156" s="1416"/>
      <c r="N156" s="92">
        <f t="shared" ref="N156:Q156" si="323">N154-N158</f>
        <v>-6075</v>
      </c>
      <c r="O156" s="92">
        <f t="shared" si="323"/>
        <v>-8125</v>
      </c>
      <c r="P156" s="92">
        <f t="shared" si="323"/>
        <v>-2400</v>
      </c>
      <c r="Q156" s="92">
        <f t="shared" si="323"/>
        <v>-3850</v>
      </c>
      <c r="R156" s="300">
        <f t="shared" ref="R156:R157" si="324">SUM(N156:Q156)</f>
        <v>-20450</v>
      </c>
      <c r="S156" s="1426"/>
      <c r="T156" s="1416"/>
      <c r="U156" s="92">
        <f t="shared" ref="U156:Y156" si="325">U154-U158</f>
        <v>-6875</v>
      </c>
      <c r="V156" s="92">
        <f t="shared" si="325"/>
        <v>4175</v>
      </c>
      <c r="W156" s="92">
        <f t="shared" si="325"/>
        <v>3225</v>
      </c>
      <c r="X156" s="92">
        <f t="shared" si="325"/>
        <v>13275</v>
      </c>
      <c r="Y156" s="92">
        <f t="shared" si="325"/>
        <v>13350</v>
      </c>
      <c r="Z156" s="300">
        <f t="shared" ref="Z156:Z157" si="326">SUM(U156:Y156)</f>
        <v>27150</v>
      </c>
      <c r="AA156" s="1426"/>
      <c r="AB156" s="1416"/>
      <c r="AC156" s="311">
        <f t="shared" ref="AC156:AC157" si="327">Z156+R156+K156</f>
        <v>10300</v>
      </c>
      <c r="AD156" s="92"/>
      <c r="AE156" s="311"/>
      <c r="AF156" s="87"/>
      <c r="AG156" s="87"/>
      <c r="AH156" s="121"/>
      <c r="AI156" s="125" t="s">
        <v>286</v>
      </c>
      <c r="AJ156" s="120" t="str">
        <f>"13WKS "&amp;'Drive Summary'!AD$2</f>
        <v>13WKS MS2409A0</v>
      </c>
      <c r="AK156" s="87"/>
      <c r="AL156" s="87"/>
      <c r="AM156" s="481" t="s">
        <v>77</v>
      </c>
      <c r="AN156" s="482">
        <f>'13wks vs RIE'!C190</f>
        <v>0.64154411764705899</v>
      </c>
      <c r="AO156" s="482">
        <f>'13wks vs RIE'!D190</f>
        <v>0.64154411764705899</v>
      </c>
      <c r="AP156" s="482">
        <f>'13wks vs RIE'!E190</f>
        <v>0.64154411764705899</v>
      </c>
      <c r="AQ156" s="482">
        <f>'13wks vs RIE'!F190</f>
        <v>0.64154411764705899</v>
      </c>
      <c r="AR156" s="482">
        <f>'13wks vs RIE'!G190</f>
        <v>0.64154411764705888</v>
      </c>
      <c r="AS156" s="482">
        <f>'13wks vs RIE'!H190</f>
        <v>0.64154411764705888</v>
      </c>
      <c r="AT156" s="482">
        <f>'13wks vs RIE'!I190</f>
        <v>0.64154411764705888</v>
      </c>
      <c r="AU156" s="482">
        <f>'13wks vs RIE'!J190</f>
        <v>0.64154411764705888</v>
      </c>
      <c r="AV156" s="482">
        <f>'13wks vs RIE'!K190</f>
        <v>0.64154411764705888</v>
      </c>
      <c r="AW156" s="482">
        <f>'13wks vs RIE'!L190</f>
        <v>0.64154411764705888</v>
      </c>
      <c r="AX156" s="482">
        <f>'13wks vs RIE'!M190</f>
        <v>0.64154411764705888</v>
      </c>
      <c r="AY156" s="482">
        <f>'13wks vs RIE'!N190</f>
        <v>0.64154411764705888</v>
      </c>
      <c r="AZ156" s="482">
        <f>'13wks vs RIE'!O190</f>
        <v>0.64154411764705888</v>
      </c>
      <c r="BA156" s="483"/>
      <c r="BC156" s="637"/>
      <c r="BD156" s="1286"/>
      <c r="BE156" s="1287"/>
      <c r="BF156" s="1287"/>
      <c r="BG156" s="1288"/>
      <c r="BH156" s="1288"/>
      <c r="BI156" s="1288"/>
      <c r="BJ156" s="1288"/>
      <c r="BK156" s="1288"/>
      <c r="BL156" s="1288"/>
      <c r="BM156" s="1288"/>
      <c r="BN156" s="1288"/>
      <c r="BO156" s="1288"/>
      <c r="BP156" s="1288"/>
      <c r="BQ156" s="1288"/>
      <c r="BR156" s="1288"/>
      <c r="BS156" s="1288"/>
      <c r="BT156" s="637"/>
      <c r="BU156" s="637"/>
      <c r="BV156" s="66"/>
    </row>
    <row r="157" spans="1:82" s="85" customFormat="1" ht="18.75" hidden="1" customHeight="1" outlineLevel="1">
      <c r="A157" s="86"/>
      <c r="B157" s="91"/>
      <c r="C157" s="114"/>
      <c r="D157" s="114"/>
      <c r="E157" s="306" t="s">
        <v>38</v>
      </c>
      <c r="F157" s="1328"/>
      <c r="G157" s="92">
        <f>G155-G159</f>
        <v>0</v>
      </c>
      <c r="H157" s="92">
        <f t="shared" ref="H157:I157" si="328">H155-H159</f>
        <v>-3350</v>
      </c>
      <c r="I157" s="92">
        <f t="shared" si="328"/>
        <v>13075</v>
      </c>
      <c r="J157" s="92">
        <f>J155-J159</f>
        <v>4050</v>
      </c>
      <c r="K157" s="300">
        <f t="shared" si="322"/>
        <v>13775</v>
      </c>
      <c r="L157" s="1426"/>
      <c r="M157" s="1416"/>
      <c r="N157" s="92">
        <f t="shared" ref="N157:Q157" si="329">N155-N159</f>
        <v>2125</v>
      </c>
      <c r="O157" s="92">
        <f t="shared" si="329"/>
        <v>-4000</v>
      </c>
      <c r="P157" s="92">
        <f t="shared" si="329"/>
        <v>9475</v>
      </c>
      <c r="Q157" s="92">
        <f t="shared" si="329"/>
        <v>-8450</v>
      </c>
      <c r="R157" s="300">
        <f t="shared" si="324"/>
        <v>-850</v>
      </c>
      <c r="S157" s="1426"/>
      <c r="T157" s="1416"/>
      <c r="U157" s="92">
        <f t="shared" ref="U157:Y157" si="330">U155-U159</f>
        <v>2275</v>
      </c>
      <c r="V157" s="92">
        <f t="shared" si="330"/>
        <v>-9200</v>
      </c>
      <c r="W157" s="92">
        <f t="shared" si="330"/>
        <v>-3725</v>
      </c>
      <c r="X157" s="92">
        <f t="shared" si="330"/>
        <v>8475</v>
      </c>
      <c r="Y157" s="92">
        <f t="shared" si="330"/>
        <v>8375</v>
      </c>
      <c r="Z157" s="300">
        <f t="shared" si="326"/>
        <v>6200</v>
      </c>
      <c r="AA157" s="1426"/>
      <c r="AB157" s="1416"/>
      <c r="AC157" s="311">
        <f t="shared" si="327"/>
        <v>19125</v>
      </c>
      <c r="AD157" s="92"/>
      <c r="AE157" s="311"/>
      <c r="AF157" s="87"/>
      <c r="AG157" s="87"/>
      <c r="AH157" s="121"/>
      <c r="AI157" s="125" t="s">
        <v>286</v>
      </c>
      <c r="AJ157" s="120" t="str">
        <f>"13WKS "&amp;'Drive Summary'!AD$2</f>
        <v>13WKS MS2409A0</v>
      </c>
      <c r="AK157" s="87"/>
      <c r="AL157" s="87"/>
      <c r="AM157" s="654"/>
      <c r="AN157" s="482">
        <f>'13wks vs RIE'!C191</f>
        <v>0.64154411764705888</v>
      </c>
      <c r="AO157" s="482">
        <f>'13wks vs RIE'!D191</f>
        <v>0.64154411764705888</v>
      </c>
      <c r="AP157" s="482">
        <f>'13wks vs RIE'!E191</f>
        <v>0.64154411764705888</v>
      </c>
      <c r="AQ157" s="482">
        <f>'13wks vs RIE'!F191</f>
        <v>0.64154411764705888</v>
      </c>
      <c r="AR157" s="482">
        <f>'13wks vs RIE'!G191</f>
        <v>0.64154411764705888</v>
      </c>
      <c r="AS157" s="482">
        <f>'13wks vs RIE'!H191</f>
        <v>0.64154411764705888</v>
      </c>
      <c r="AT157" s="482">
        <f>'13wks vs RIE'!I191</f>
        <v>0.64154411764705888</v>
      </c>
      <c r="AU157" s="482">
        <f>'13wks vs RIE'!J191</f>
        <v>0.64154411764705888</v>
      </c>
      <c r="AV157" s="482">
        <f>'13wks vs RIE'!K191</f>
        <v>0.64154411764705888</v>
      </c>
      <c r="AW157" s="482">
        <f>'13wks vs RIE'!L191</f>
        <v>0.64154411764705888</v>
      </c>
      <c r="AX157" s="482">
        <f>'13wks vs RIE'!M191</f>
        <v>0.64154411764705888</v>
      </c>
      <c r="AY157" s="482">
        <f>'13wks vs RIE'!N191</f>
        <v>0.64154411764705888</v>
      </c>
      <c r="AZ157" s="482">
        <f>'13wks vs RIE'!O191</f>
        <v>0.64154411764705888</v>
      </c>
      <c r="BC157" s="1289"/>
      <c r="BD157" s="1286"/>
      <c r="BE157" s="1286"/>
      <c r="BF157" s="1286"/>
      <c r="BG157" s="1290"/>
      <c r="BH157" s="1290"/>
      <c r="BI157" s="1290"/>
      <c r="BJ157" s="1290"/>
      <c r="BK157" s="1290"/>
      <c r="BL157" s="1290"/>
      <c r="BM157" s="1290"/>
      <c r="BN157" s="1290"/>
      <c r="BO157" s="1290"/>
      <c r="BP157" s="1290"/>
      <c r="BQ157" s="1290"/>
      <c r="BR157" s="1290"/>
      <c r="BS157" s="1290"/>
      <c r="BT157" s="1289"/>
      <c r="BU157" s="1289"/>
    </row>
    <row r="158" spans="1:82" s="85" customFormat="1" ht="18.75" customHeight="1" collapsed="1" thickTop="1">
      <c r="A158" s="86"/>
      <c r="B158" s="406" t="s">
        <v>341</v>
      </c>
      <c r="C158" s="390"/>
      <c r="D158" s="390"/>
      <c r="E158" s="396" t="s">
        <v>316</v>
      </c>
      <c r="F158" s="1333"/>
      <c r="G158" s="1193">
        <f>G150</f>
        <v>0</v>
      </c>
      <c r="H158" s="1193">
        <f>H150</f>
        <v>16450</v>
      </c>
      <c r="I158" s="1193">
        <f t="shared" ref="I158:AE158" si="331">I150</f>
        <v>11900</v>
      </c>
      <c r="J158" s="1193">
        <f t="shared" si="331"/>
        <v>15575</v>
      </c>
      <c r="K158" s="1180">
        <f t="shared" si="331"/>
        <v>43925</v>
      </c>
      <c r="L158" s="1427">
        <f t="shared" si="331"/>
        <v>43925</v>
      </c>
      <c r="M158" s="1428">
        <f t="shared" si="331"/>
        <v>0</v>
      </c>
      <c r="N158" s="1193">
        <f t="shared" si="331"/>
        <v>14675</v>
      </c>
      <c r="O158" s="1193">
        <f t="shared" si="331"/>
        <v>19050</v>
      </c>
      <c r="P158" s="1193">
        <f t="shared" si="331"/>
        <v>14600</v>
      </c>
      <c r="Q158" s="1193">
        <f t="shared" si="331"/>
        <v>15025</v>
      </c>
      <c r="R158" s="1180">
        <f t="shared" si="331"/>
        <v>63350</v>
      </c>
      <c r="S158" s="1427">
        <f t="shared" si="331"/>
        <v>63350</v>
      </c>
      <c r="T158" s="1428">
        <f t="shared" si="331"/>
        <v>0</v>
      </c>
      <c r="U158" s="1193">
        <f t="shared" si="331"/>
        <v>18375</v>
      </c>
      <c r="V158" s="1193">
        <f t="shared" si="331"/>
        <v>6250</v>
      </c>
      <c r="W158" s="1193">
        <f t="shared" si="331"/>
        <v>10500</v>
      </c>
      <c r="X158" s="1193">
        <f t="shared" si="331"/>
        <v>950</v>
      </c>
      <c r="Y158" s="1193">
        <f t="shared" si="331"/>
        <v>0</v>
      </c>
      <c r="Z158" s="1180">
        <f t="shared" si="331"/>
        <v>36075</v>
      </c>
      <c r="AA158" s="1427">
        <f t="shared" si="331"/>
        <v>36075</v>
      </c>
      <c r="AB158" s="1428">
        <f t="shared" si="331"/>
        <v>0</v>
      </c>
      <c r="AC158" s="1182">
        <f t="shared" si="331"/>
        <v>143350</v>
      </c>
      <c r="AD158" s="408">
        <f t="shared" si="331"/>
        <v>143350</v>
      </c>
      <c r="AE158" s="313">
        <f t="shared" si="331"/>
        <v>0</v>
      </c>
      <c r="AF158" s="66"/>
      <c r="AG158" s="66"/>
      <c r="AH158" s="382"/>
      <c r="AI158" s="383" t="s">
        <v>286</v>
      </c>
      <c r="AJ158" s="384" t="str">
        <f>"13WKS "&amp;'Drive Summary'!AD$2</f>
        <v>13WKS MS2409A0</v>
      </c>
      <c r="AK158" s="66"/>
      <c r="AL158" s="66"/>
      <c r="AM158" s="654" t="s">
        <v>557</v>
      </c>
      <c r="AN158" s="484">
        <f>AN156*G156+G157*AN157</f>
        <v>0</v>
      </c>
      <c r="AO158" s="484">
        <f t="shared" ref="AO158:AQ158" si="332">AO156*H156+H157*AO157</f>
        <v>-2309.5588235294122</v>
      </c>
      <c r="AP158" s="484">
        <f t="shared" si="332"/>
        <v>12349.724264705885</v>
      </c>
      <c r="AQ158" s="484">
        <f t="shared" si="332"/>
        <v>1106.6636029411761</v>
      </c>
      <c r="AR158" s="484">
        <f>AR156*N156+N157*AR157</f>
        <v>-2534.0992647058829</v>
      </c>
      <c r="AS158" s="484">
        <f t="shared" ref="AS158:AU158" si="333">AS156*O156+O157*AS157</f>
        <v>-7778.7224264705892</v>
      </c>
      <c r="AT158" s="484">
        <f t="shared" si="333"/>
        <v>4538.9246323529414</v>
      </c>
      <c r="AU158" s="484">
        <f t="shared" si="333"/>
        <v>-7890.9926470588243</v>
      </c>
      <c r="AV158" s="484">
        <f>AV156*U156+U157*AV157</f>
        <v>-2951.1029411764707</v>
      </c>
      <c r="AW158" s="484">
        <f t="shared" ref="AW158:AZ158" si="334">AW156*V156+V157*AW157</f>
        <v>-3223.7591911764707</v>
      </c>
      <c r="AX158" s="484">
        <f t="shared" si="334"/>
        <v>-320.77205882352928</v>
      </c>
      <c r="AY158" s="484">
        <f t="shared" si="334"/>
        <v>13953.584558823532</v>
      </c>
      <c r="AZ158" s="484">
        <f t="shared" si="334"/>
        <v>13937.545955882353</v>
      </c>
      <c r="BC158" s="1289"/>
      <c r="BD158" s="1286"/>
      <c r="BE158" s="1286"/>
      <c r="BF158" s="1286"/>
      <c r="BG158" s="1290"/>
      <c r="BH158" s="1290"/>
      <c r="BI158" s="1290"/>
      <c r="BJ158" s="1290"/>
      <c r="BK158" s="1290"/>
      <c r="BL158" s="1290"/>
      <c r="BM158" s="1290"/>
      <c r="BN158" s="1290"/>
      <c r="BO158" s="1290"/>
      <c r="BP158" s="1290"/>
      <c r="BQ158" s="1290"/>
      <c r="BR158" s="1290"/>
      <c r="BS158" s="1290"/>
    </row>
    <row r="159" spans="1:82" s="85" customFormat="1" ht="18" customHeight="1">
      <c r="A159" s="86"/>
      <c r="B159" s="406"/>
      <c r="C159" s="390"/>
      <c r="D159" s="390"/>
      <c r="E159" s="396" t="s">
        <v>259</v>
      </c>
      <c r="F159" s="1333"/>
      <c r="G159" s="1193">
        <f>G151</f>
        <v>0</v>
      </c>
      <c r="H159" s="1193">
        <f t="shared" ref="H159:AE159" si="335">H151</f>
        <v>3350</v>
      </c>
      <c r="I159" s="1193">
        <f t="shared" si="335"/>
        <v>7350</v>
      </c>
      <c r="J159" s="1193">
        <f t="shared" si="335"/>
        <v>2025</v>
      </c>
      <c r="K159" s="1180">
        <f t="shared" si="335"/>
        <v>12725</v>
      </c>
      <c r="L159" s="1427">
        <f t="shared" si="335"/>
        <v>12725</v>
      </c>
      <c r="M159" s="1428">
        <f t="shared" si="335"/>
        <v>0</v>
      </c>
      <c r="N159" s="1193">
        <f t="shared" si="335"/>
        <v>2075</v>
      </c>
      <c r="O159" s="1193">
        <f t="shared" si="335"/>
        <v>8800</v>
      </c>
      <c r="P159" s="1193">
        <f t="shared" si="335"/>
        <v>1925</v>
      </c>
      <c r="Q159" s="1193">
        <f t="shared" si="335"/>
        <v>17000</v>
      </c>
      <c r="R159" s="1180">
        <f t="shared" si="335"/>
        <v>29800</v>
      </c>
      <c r="S159" s="1427">
        <f t="shared" si="335"/>
        <v>29800</v>
      </c>
      <c r="T159" s="1428">
        <f t="shared" si="335"/>
        <v>0</v>
      </c>
      <c r="U159" s="1193">
        <f t="shared" si="335"/>
        <v>2725</v>
      </c>
      <c r="V159" s="1193">
        <f t="shared" si="335"/>
        <v>13025</v>
      </c>
      <c r="W159" s="1193">
        <f t="shared" si="335"/>
        <v>14250</v>
      </c>
      <c r="X159" s="1193">
        <f t="shared" si="335"/>
        <v>2000</v>
      </c>
      <c r="Y159" s="1193">
        <f t="shared" si="335"/>
        <v>2150</v>
      </c>
      <c r="Z159" s="1180">
        <f t="shared" si="335"/>
        <v>34150</v>
      </c>
      <c r="AA159" s="1427">
        <f t="shared" si="335"/>
        <v>34150</v>
      </c>
      <c r="AB159" s="1428">
        <f t="shared" si="335"/>
        <v>0</v>
      </c>
      <c r="AC159" s="1182">
        <f t="shared" si="335"/>
        <v>76675</v>
      </c>
      <c r="AD159" s="408">
        <f t="shared" si="335"/>
        <v>76675</v>
      </c>
      <c r="AE159" s="313">
        <f t="shared" si="335"/>
        <v>0</v>
      </c>
      <c r="AF159" s="66"/>
      <c r="AG159" s="66"/>
      <c r="AH159" s="382"/>
      <c r="AI159" s="383" t="s">
        <v>286</v>
      </c>
      <c r="AJ159" s="384" t="str">
        <f>"13WKS "&amp;'Drive Summary'!AD$2</f>
        <v>13WKS MS2409A0</v>
      </c>
      <c r="AK159" s="66"/>
      <c r="AL159" s="66"/>
      <c r="AM159" s="66"/>
      <c r="AN159" s="482"/>
      <c r="AO159" s="482"/>
      <c r="AP159" s="482"/>
      <c r="AQ159" s="482"/>
      <c r="AR159" s="482"/>
      <c r="AS159" s="482"/>
      <c r="AT159" s="482"/>
      <c r="AU159" s="482"/>
      <c r="AV159" s="482"/>
      <c r="AW159" s="482"/>
      <c r="AX159" s="482"/>
      <c r="AY159" s="482"/>
      <c r="AZ159" s="482"/>
      <c r="BC159" s="1289"/>
      <c r="BD159" s="1286"/>
      <c r="BE159" s="1286"/>
      <c r="BF159" s="1286"/>
      <c r="BG159" s="1290"/>
      <c r="BH159" s="1290"/>
      <c r="BI159" s="1290"/>
      <c r="BJ159" s="1290"/>
      <c r="BK159" s="1290"/>
      <c r="BL159" s="1290"/>
      <c r="BM159" s="1290"/>
      <c r="BN159" s="1290"/>
      <c r="BO159" s="1290"/>
      <c r="BP159" s="1290"/>
      <c r="BQ159" s="1290"/>
      <c r="BR159" s="1290"/>
      <c r="BS159" s="1290"/>
    </row>
    <row r="160" spans="1:82" s="85" customFormat="1" ht="18.75" customHeight="1" thickBot="1">
      <c r="A160" s="86"/>
      <c r="B160" s="88"/>
      <c r="C160" s="116"/>
      <c r="D160" s="116"/>
      <c r="E160" s="321" t="s">
        <v>105</v>
      </c>
      <c r="F160" s="1330"/>
      <c r="G160" s="1337">
        <f>SUM(G158:G159)</f>
        <v>0</v>
      </c>
      <c r="H160" s="1260">
        <f t="shared" ref="H160:AE160" si="336">SUM(H158:H159)</f>
        <v>19800</v>
      </c>
      <c r="I160" s="1260">
        <f t="shared" si="336"/>
        <v>19250</v>
      </c>
      <c r="J160" s="1260">
        <f t="shared" si="336"/>
        <v>17600</v>
      </c>
      <c r="K160" s="1191">
        <f t="shared" si="336"/>
        <v>56650</v>
      </c>
      <c r="L160" s="1420">
        <f t="shared" si="336"/>
        <v>56650</v>
      </c>
      <c r="M160" s="1421">
        <f t="shared" si="336"/>
        <v>0</v>
      </c>
      <c r="N160" s="1260">
        <f t="shared" si="336"/>
        <v>16750</v>
      </c>
      <c r="O160" s="1260">
        <f t="shared" si="336"/>
        <v>27850</v>
      </c>
      <c r="P160" s="1260">
        <f t="shared" si="336"/>
        <v>16525</v>
      </c>
      <c r="Q160" s="1260">
        <f t="shared" si="336"/>
        <v>32025</v>
      </c>
      <c r="R160" s="1191">
        <f t="shared" si="336"/>
        <v>93150</v>
      </c>
      <c r="S160" s="1420">
        <f t="shared" si="336"/>
        <v>93150</v>
      </c>
      <c r="T160" s="1421">
        <f t="shared" si="336"/>
        <v>0</v>
      </c>
      <c r="U160" s="1260">
        <f t="shared" si="336"/>
        <v>21100</v>
      </c>
      <c r="V160" s="1260">
        <f t="shared" si="336"/>
        <v>19275</v>
      </c>
      <c r="W160" s="1260">
        <f t="shared" si="336"/>
        <v>24750</v>
      </c>
      <c r="X160" s="1260">
        <f t="shared" si="336"/>
        <v>2950</v>
      </c>
      <c r="Y160" s="1260">
        <f t="shared" si="336"/>
        <v>2150</v>
      </c>
      <c r="Z160" s="1191">
        <f t="shared" si="336"/>
        <v>70225</v>
      </c>
      <c r="AA160" s="1420">
        <f t="shared" si="336"/>
        <v>70225</v>
      </c>
      <c r="AB160" s="1421">
        <f t="shared" si="336"/>
        <v>0</v>
      </c>
      <c r="AC160" s="1192">
        <f t="shared" si="336"/>
        <v>220025</v>
      </c>
      <c r="AD160" s="1438">
        <f t="shared" si="336"/>
        <v>220025</v>
      </c>
      <c r="AE160" s="1484">
        <f t="shared" si="336"/>
        <v>0</v>
      </c>
      <c r="AF160" s="87"/>
      <c r="AG160" s="87"/>
      <c r="AH160" s="121"/>
      <c r="AI160" s="125" t="s">
        <v>286</v>
      </c>
      <c r="AJ160" s="120" t="str">
        <f>"13WKS "&amp;'Drive Summary'!AD$2</f>
        <v>13WKS MS2409A0</v>
      </c>
      <c r="AK160" s="87"/>
      <c r="AL160" s="87"/>
      <c r="AM160" s="654"/>
      <c r="AN160" s="411"/>
      <c r="AO160" s="411"/>
      <c r="AP160" s="411"/>
      <c r="AQ160" s="411"/>
      <c r="AR160" s="411"/>
      <c r="AS160" s="411"/>
      <c r="AT160" s="411"/>
      <c r="AU160" s="411"/>
      <c r="AV160" s="411"/>
      <c r="AW160" s="411"/>
      <c r="AX160" s="411"/>
      <c r="AY160" s="411"/>
      <c r="AZ160" s="66"/>
      <c r="BC160" s="1289"/>
      <c r="BD160" s="1289"/>
      <c r="BE160" s="1289"/>
      <c r="BF160" s="1289"/>
      <c r="BG160" s="1289"/>
      <c r="BH160" s="1289"/>
      <c r="BI160" s="1289"/>
      <c r="BJ160" s="1289"/>
      <c r="BK160" s="1289"/>
      <c r="BL160" s="1289"/>
      <c r="BM160" s="1289"/>
      <c r="BN160" s="1289"/>
      <c r="BO160" s="1289"/>
      <c r="BP160" s="1289"/>
      <c r="BQ160" s="1289"/>
      <c r="BR160" s="1289"/>
      <c r="BS160" s="1289"/>
    </row>
    <row r="161" spans="1:82" s="85" customFormat="1" ht="18.75" customHeight="1">
      <c r="A161" s="86"/>
      <c r="B161" s="402" t="str">
        <f>'Drive Summary'!B78</f>
        <v>V15CMR</v>
      </c>
      <c r="C161" s="403">
        <f>'Drive Summary'!C78</f>
        <v>1000</v>
      </c>
      <c r="D161" s="403" t="str">
        <f>'Drive Summary'!D78</f>
        <v>256MB</v>
      </c>
      <c r="E161" s="307" t="str">
        <f>'Drive Summary'!E78</f>
        <v>ST1000VX012</v>
      </c>
      <c r="F161" s="1333" t="str">
        <f>'Drive Summary'!F78</f>
        <v>3CU10C</v>
      </c>
      <c r="G161" s="1181"/>
      <c r="H161" s="1181">
        <v>2725</v>
      </c>
      <c r="I161" s="1181">
        <v>2325</v>
      </c>
      <c r="J161" s="1181">
        <v>1500</v>
      </c>
      <c r="K161" s="1180">
        <f>SUM(G161:J161)</f>
        <v>6550</v>
      </c>
      <c r="L161" s="1418">
        <f>SUMIF('site MS'!C:C,$F161,'site MS'!F:F)</f>
        <v>6550</v>
      </c>
      <c r="M161" s="1419">
        <f t="shared" ref="M161:M190" si="337">K161-L161</f>
        <v>0</v>
      </c>
      <c r="N161" s="294"/>
      <c r="O161" s="1181">
        <v>3775</v>
      </c>
      <c r="P161" s="1181">
        <v>1150</v>
      </c>
      <c r="Q161" s="294"/>
      <c r="R161" s="1180">
        <f>SUM(N161:Q161)</f>
        <v>4925</v>
      </c>
      <c r="S161" s="1418">
        <f>SUMIF('site MS'!$C:$C,$F161,'site MS'!G:G)</f>
        <v>4925</v>
      </c>
      <c r="T161" s="1419">
        <f t="shared" ref="T161:T190" si="338">R161-S161</f>
        <v>0</v>
      </c>
      <c r="U161" s="1181"/>
      <c r="V161" s="1181">
        <v>4650</v>
      </c>
      <c r="W161" s="1181">
        <v>1375</v>
      </c>
      <c r="X161" s="1181"/>
      <c r="Y161" s="1181"/>
      <c r="Z161" s="1180">
        <f>SUM(U161:Y161)</f>
        <v>6025</v>
      </c>
      <c r="AA161" s="1418">
        <f>SUMIF('site MS'!$C:$C,$F161,'site MS'!H:H)</f>
        <v>6025</v>
      </c>
      <c r="AB161" s="1419">
        <f t="shared" ref="AB161:AB190" si="339">Z161-AA161</f>
        <v>0</v>
      </c>
      <c r="AC161" s="1182">
        <f t="shared" ref="AC161:AD165" si="340">SUM(K161,R161,Z161)</f>
        <v>17500</v>
      </c>
      <c r="AD161" s="294">
        <f t="shared" si="340"/>
        <v>17500</v>
      </c>
      <c r="AE161" s="312">
        <f t="shared" ref="AE161" si="341">AC161-AD161</f>
        <v>0</v>
      </c>
      <c r="AF161" s="87"/>
      <c r="AG161" s="87"/>
      <c r="AH161" s="121"/>
      <c r="AI161" s="125" t="s">
        <v>286</v>
      </c>
      <c r="AJ161" s="120" t="str">
        <f>"13WKS "&amp;'Drive Summary'!AD$2</f>
        <v>13WKS MS2409A0</v>
      </c>
      <c r="AK161" s="87"/>
      <c r="AL161" s="87"/>
      <c r="AM161" s="87"/>
      <c r="AN161" s="87"/>
      <c r="AO161" s="87"/>
      <c r="AP161" s="87"/>
      <c r="AQ161" s="87"/>
      <c r="AR161" s="87"/>
      <c r="AS161" s="87"/>
      <c r="AT161" s="87"/>
      <c r="AU161" s="87"/>
      <c r="AV161" s="87"/>
      <c r="AW161" s="87"/>
      <c r="AX161" s="87"/>
      <c r="AY161" s="87"/>
      <c r="AZ161" s="87"/>
      <c r="BC161" s="1289"/>
      <c r="BD161" s="1289"/>
      <c r="BE161" s="1289"/>
      <c r="BF161" s="1289"/>
      <c r="BG161" s="1289"/>
      <c r="BH161" s="1289"/>
      <c r="BI161" s="1289"/>
      <c r="BJ161" s="1289"/>
      <c r="BK161" s="1289"/>
      <c r="BL161" s="1289"/>
      <c r="BM161" s="1289"/>
      <c r="BN161" s="1289"/>
      <c r="BO161" s="1289"/>
      <c r="BP161" s="1289"/>
      <c r="BQ161" s="1289"/>
      <c r="BR161" s="1289"/>
      <c r="BS161" s="1289"/>
      <c r="CA161" s="87" t="s">
        <v>1015</v>
      </c>
      <c r="CB161" s="87">
        <v>2</v>
      </c>
      <c r="CC161" s="87">
        <v>1</v>
      </c>
      <c r="CD161" s="87" t="s">
        <v>406</v>
      </c>
    </row>
    <row r="162" spans="1:82" s="85" customFormat="1" ht="18.75" customHeight="1">
      <c r="A162" s="86"/>
      <c r="B162" s="402" t="str">
        <f>'Drive Summary'!B79</f>
        <v>V15CMR</v>
      </c>
      <c r="C162" s="403">
        <f>'Drive Summary'!C79</f>
        <v>1000</v>
      </c>
      <c r="D162" s="403" t="str">
        <f>'Drive Summary'!D79</f>
        <v>256MB</v>
      </c>
      <c r="E162" s="307" t="str">
        <f>'Drive Summary'!E79</f>
        <v>ST1000VM007</v>
      </c>
      <c r="F162" s="1333" t="str">
        <f>'Drive Summary'!F79</f>
        <v>3GW10C</v>
      </c>
      <c r="G162" s="1181"/>
      <c r="H162" s="1181">
        <v>650</v>
      </c>
      <c r="I162" s="1181"/>
      <c r="J162" s="1181"/>
      <c r="K162" s="1180">
        <f>SUM(G162:J162)</f>
        <v>650</v>
      </c>
      <c r="L162" s="1418">
        <f>SUMIF('site MS'!C:C,$F162,'site MS'!F:F)</f>
        <v>650</v>
      </c>
      <c r="M162" s="1419">
        <f t="shared" ref="M162:M165" si="342">K162-L162</f>
        <v>0</v>
      </c>
      <c r="N162" s="294">
        <v>450</v>
      </c>
      <c r="O162" s="1181">
        <v>200</v>
      </c>
      <c r="P162" s="1181"/>
      <c r="Q162" s="294"/>
      <c r="R162" s="1180">
        <f>SUM(N162:Q162)</f>
        <v>650</v>
      </c>
      <c r="S162" s="1418">
        <f>SUMIF('site MS'!$C:$C,$F162,'site MS'!G:G)</f>
        <v>650</v>
      </c>
      <c r="T162" s="1419">
        <f t="shared" ref="T162:T165" si="343">R162-S162</f>
        <v>0</v>
      </c>
      <c r="U162" s="1181"/>
      <c r="V162" s="1181"/>
      <c r="W162" s="1181"/>
      <c r="X162" s="1181"/>
      <c r="Y162" s="1181"/>
      <c r="Z162" s="1180">
        <f>SUM(U162:Y162)</f>
        <v>0</v>
      </c>
      <c r="AA162" s="1418">
        <f>SUMIF('site MS'!$C:$C,$F162,'site MS'!H:H)</f>
        <v>0</v>
      </c>
      <c r="AB162" s="1419">
        <f t="shared" ref="AB162:AB165" si="344">Z162-AA162</f>
        <v>0</v>
      </c>
      <c r="AC162" s="1182">
        <f t="shared" si="340"/>
        <v>1300</v>
      </c>
      <c r="AD162" s="294">
        <f t="shared" si="340"/>
        <v>1300</v>
      </c>
      <c r="AE162" s="312">
        <f t="shared" ref="AE162:AE165" si="345">AC162-AD162</f>
        <v>0</v>
      </c>
      <c r="AF162" s="87"/>
      <c r="AG162" s="87"/>
      <c r="AH162" s="121"/>
      <c r="AI162" s="125" t="s">
        <v>286</v>
      </c>
      <c r="AJ162" s="120" t="str">
        <f>"13WKS "&amp;'Drive Summary'!AD$2</f>
        <v>13WKS MS2409A0</v>
      </c>
      <c r="AK162" s="87"/>
      <c r="AL162" s="87"/>
      <c r="AM162" s="87"/>
      <c r="AN162" s="87"/>
      <c r="AO162" s="87"/>
      <c r="AP162" s="87"/>
      <c r="AQ162" s="87"/>
      <c r="AR162" s="87"/>
      <c r="AS162" s="87"/>
      <c r="AT162" s="87"/>
      <c r="AU162" s="87"/>
      <c r="AV162" s="87"/>
      <c r="AW162" s="87"/>
      <c r="AX162" s="87"/>
      <c r="AY162" s="87"/>
      <c r="AZ162" s="87"/>
      <c r="BC162" s="1289"/>
      <c r="BD162" s="1289"/>
      <c r="BE162" s="1289"/>
      <c r="BF162" s="1289"/>
      <c r="BG162" s="1289"/>
      <c r="BH162" s="1289"/>
      <c r="BI162" s="1289"/>
      <c r="BJ162" s="1289"/>
      <c r="BK162" s="1289"/>
      <c r="BL162" s="1289"/>
      <c r="BM162" s="1289"/>
      <c r="BN162" s="1289"/>
      <c r="BO162" s="1289"/>
      <c r="BP162" s="1289"/>
      <c r="BQ162" s="1289"/>
      <c r="BR162" s="1289"/>
      <c r="BS162" s="1289"/>
      <c r="CA162" s="87" t="s">
        <v>1015</v>
      </c>
      <c r="CB162" s="87">
        <v>2</v>
      </c>
      <c r="CC162" s="87">
        <v>1</v>
      </c>
      <c r="CD162" s="87" t="s">
        <v>406</v>
      </c>
    </row>
    <row r="163" spans="1:82" s="87" customFormat="1" ht="18.75" customHeight="1">
      <c r="A163" s="86"/>
      <c r="B163" s="402" t="str">
        <f>'Drive Summary'!B80</f>
        <v>V15CMR</v>
      </c>
      <c r="C163" s="403">
        <f>'Drive Summary'!C80</f>
        <v>1000</v>
      </c>
      <c r="D163" s="403" t="str">
        <f>'Drive Summary'!D80</f>
        <v>256MB</v>
      </c>
      <c r="E163" s="307" t="str">
        <f>'Drive Summary'!E80</f>
        <v>ST1000VN008</v>
      </c>
      <c r="F163" s="1333" t="str">
        <f>'Drive Summary'!F80</f>
        <v>3CW10C</v>
      </c>
      <c r="G163" s="1181"/>
      <c r="H163" s="1181">
        <v>150</v>
      </c>
      <c r="I163" s="1181">
        <v>700</v>
      </c>
      <c r="J163" s="1181">
        <v>125</v>
      </c>
      <c r="K163" s="1180">
        <f>SUM(G163:J163)</f>
        <v>975</v>
      </c>
      <c r="L163" s="1418">
        <f>SUMIF('site MS'!C:C,$F163,'site MS'!F:F)</f>
        <v>975</v>
      </c>
      <c r="M163" s="1419">
        <f t="shared" ref="M163" si="346">K163-L163</f>
        <v>0</v>
      </c>
      <c r="N163" s="294">
        <v>150</v>
      </c>
      <c r="O163" s="1181">
        <v>100</v>
      </c>
      <c r="P163" s="1181">
        <v>375</v>
      </c>
      <c r="Q163" s="294">
        <v>125</v>
      </c>
      <c r="R163" s="1180">
        <f>SUM(N163:Q163)</f>
        <v>750</v>
      </c>
      <c r="S163" s="1418">
        <f>SUMIF('site MS'!$C:$C,$F163,'site MS'!G:G)</f>
        <v>750</v>
      </c>
      <c r="T163" s="1419">
        <f t="shared" ref="T163" si="347">R163-S163</f>
        <v>0</v>
      </c>
      <c r="U163" s="1181">
        <v>100</v>
      </c>
      <c r="V163" s="1181">
        <v>175</v>
      </c>
      <c r="W163" s="1181">
        <v>125</v>
      </c>
      <c r="X163" s="1181">
        <v>475</v>
      </c>
      <c r="Y163" s="1181"/>
      <c r="Z163" s="1180">
        <f>SUM(U163:Y163)</f>
        <v>875</v>
      </c>
      <c r="AA163" s="1418">
        <f>SUMIF('site MS'!$C:$C,$F163,'site MS'!H:H)</f>
        <v>875</v>
      </c>
      <c r="AB163" s="1419">
        <f t="shared" ref="AB163" si="348">Z163-AA163</f>
        <v>0</v>
      </c>
      <c r="AC163" s="1182">
        <f t="shared" ref="AC163" si="349">SUM(K163,R163,Z163)</f>
        <v>2600</v>
      </c>
      <c r="AD163" s="294">
        <f t="shared" ref="AD163" si="350">SUM(L163,S163,AA163)</f>
        <v>2600</v>
      </c>
      <c r="AE163" s="312">
        <f t="shared" ref="AE163" si="351">AC163-AD163</f>
        <v>0</v>
      </c>
      <c r="AH163" s="121"/>
      <c r="AI163" s="125" t="s">
        <v>286</v>
      </c>
      <c r="AJ163" s="120" t="str">
        <f>"13WKS "&amp;'Drive Summary'!AD$2</f>
        <v>13WKS MS2409A0</v>
      </c>
      <c r="CA163" s="87" t="s">
        <v>1015</v>
      </c>
      <c r="CB163" s="87">
        <v>2</v>
      </c>
      <c r="CC163" s="87">
        <v>1</v>
      </c>
      <c r="CD163" s="87" t="s">
        <v>406</v>
      </c>
    </row>
    <row r="164" spans="1:82" s="87" customFormat="1" ht="18.75" customHeight="1">
      <c r="A164" s="86"/>
      <c r="B164" s="402" t="str">
        <f>'Drive Summary'!B81</f>
        <v>V15CMR</v>
      </c>
      <c r="C164" s="403">
        <f>'Drive Summary'!C81</f>
        <v>1000</v>
      </c>
      <c r="D164" s="403" t="str">
        <f>'Drive Summary'!D81</f>
        <v>256MB</v>
      </c>
      <c r="E164" s="307" t="str">
        <f>'Drive Summary'!E81</f>
        <v>ST1000VN009</v>
      </c>
      <c r="F164" s="1333" t="str">
        <f>'Drive Summary'!F81</f>
        <v>3JF10C</v>
      </c>
      <c r="G164" s="1181"/>
      <c r="H164" s="1181">
        <v>1450</v>
      </c>
      <c r="I164" s="1181"/>
      <c r="J164" s="1181"/>
      <c r="K164" s="1180">
        <f>SUM(G164:J164)</f>
        <v>1450</v>
      </c>
      <c r="L164" s="1418">
        <f>SUMIF('site MS'!C:C,$F164,'site MS'!F:F)</f>
        <v>1450</v>
      </c>
      <c r="M164" s="1419">
        <f t="shared" si="342"/>
        <v>0</v>
      </c>
      <c r="N164" s="294">
        <v>1475</v>
      </c>
      <c r="O164" s="1181"/>
      <c r="P164" s="1181"/>
      <c r="Q164" s="294"/>
      <c r="R164" s="1180">
        <f>SUM(N164:Q164)</f>
        <v>1475</v>
      </c>
      <c r="S164" s="1418">
        <f>SUMIF('site MS'!$C:$C,$F164,'site MS'!G:G)</f>
        <v>1475</v>
      </c>
      <c r="T164" s="1419">
        <f t="shared" si="343"/>
        <v>0</v>
      </c>
      <c r="U164" s="1181">
        <v>175</v>
      </c>
      <c r="V164" s="1181"/>
      <c r="W164" s="1181"/>
      <c r="X164" s="1181"/>
      <c r="Y164" s="1181">
        <v>225</v>
      </c>
      <c r="Z164" s="1180">
        <f>SUM(U164:Y164)</f>
        <v>400</v>
      </c>
      <c r="AA164" s="1418">
        <f>SUMIF('site MS'!$C:$C,$F164,'site MS'!H:H)</f>
        <v>400</v>
      </c>
      <c r="AB164" s="1419">
        <f t="shared" si="344"/>
        <v>0</v>
      </c>
      <c r="AC164" s="1182">
        <f t="shared" si="340"/>
        <v>3325</v>
      </c>
      <c r="AD164" s="294">
        <f t="shared" si="340"/>
        <v>3325</v>
      </c>
      <c r="AE164" s="312">
        <f t="shared" si="345"/>
        <v>0</v>
      </c>
      <c r="AH164" s="121"/>
      <c r="AI164" s="125" t="s">
        <v>286</v>
      </c>
      <c r="AJ164" s="120" t="str">
        <f>"13WKS "&amp;'Drive Summary'!AD$2</f>
        <v>13WKS MS2409A0</v>
      </c>
      <c r="CA164" s="87" t="s">
        <v>1015</v>
      </c>
      <c r="CB164" s="87">
        <v>2</v>
      </c>
      <c r="CC164" s="87">
        <v>1</v>
      </c>
      <c r="CD164" s="87" t="s">
        <v>406</v>
      </c>
    </row>
    <row r="165" spans="1:82" s="87" customFormat="1" ht="18.75" customHeight="1">
      <c r="A165" s="86"/>
      <c r="B165" s="402" t="str">
        <f>'Drive Summary'!B82</f>
        <v>V15CMR</v>
      </c>
      <c r="C165" s="403">
        <f>'Drive Summary'!C82</f>
        <v>1000</v>
      </c>
      <c r="D165" s="403" t="str">
        <f>'Drive Summary'!D82</f>
        <v>256MB</v>
      </c>
      <c r="E165" s="307" t="str">
        <f>'Drive Summary'!E82</f>
        <v>ST1000VX013</v>
      </c>
      <c r="F165" s="1333" t="str">
        <f>'Drive Summary'!F82</f>
        <v>3CV10C</v>
      </c>
      <c r="G165" s="1181"/>
      <c r="H165" s="1181">
        <v>4675</v>
      </c>
      <c r="I165" s="1181">
        <v>5625</v>
      </c>
      <c r="J165" s="1181">
        <v>3875</v>
      </c>
      <c r="K165" s="1180">
        <f>SUM(G165:J165)</f>
        <v>14175</v>
      </c>
      <c r="L165" s="1418">
        <f>SUMIF('site MS'!C:C,$F165,'site MS'!F:F)</f>
        <v>14175</v>
      </c>
      <c r="M165" s="1419">
        <f t="shared" si="342"/>
        <v>0</v>
      </c>
      <c r="N165" s="294">
        <v>3450</v>
      </c>
      <c r="O165" s="1181">
        <v>3300</v>
      </c>
      <c r="P165" s="1181">
        <v>3550</v>
      </c>
      <c r="Q165" s="294">
        <v>3925</v>
      </c>
      <c r="R165" s="1180">
        <f>SUM(N165:Q165)</f>
        <v>14225</v>
      </c>
      <c r="S165" s="1418">
        <f>SUMIF('site MS'!$C:$C,$F165,'site MS'!G:G)</f>
        <v>14225</v>
      </c>
      <c r="T165" s="1419">
        <f t="shared" si="343"/>
        <v>0</v>
      </c>
      <c r="U165" s="1181">
        <v>3300</v>
      </c>
      <c r="V165" s="1181">
        <v>3200</v>
      </c>
      <c r="W165" s="1181">
        <v>8025</v>
      </c>
      <c r="X165" s="1181">
        <v>1225</v>
      </c>
      <c r="Y165" s="1181"/>
      <c r="Z165" s="1180">
        <f>SUM(U165:Y165)</f>
        <v>15750</v>
      </c>
      <c r="AA165" s="1418">
        <f>SUMIF('site MS'!$C:$C,$F165,'site MS'!H:H)</f>
        <v>15750</v>
      </c>
      <c r="AB165" s="1419">
        <f t="shared" si="344"/>
        <v>0</v>
      </c>
      <c r="AC165" s="1182">
        <f t="shared" si="340"/>
        <v>44150</v>
      </c>
      <c r="AD165" s="294">
        <f t="shared" si="340"/>
        <v>44150</v>
      </c>
      <c r="AE165" s="312">
        <f t="shared" si="345"/>
        <v>0</v>
      </c>
      <c r="AH165" s="121"/>
      <c r="AI165" s="125" t="s">
        <v>286</v>
      </c>
      <c r="AJ165" s="120" t="str">
        <f>"13WKS "&amp;'Drive Summary'!AD$2</f>
        <v>13WKS MS2409A0</v>
      </c>
      <c r="CA165" s="87" t="s">
        <v>1015</v>
      </c>
      <c r="CB165" s="87">
        <v>2</v>
      </c>
      <c r="CC165" s="87">
        <v>1</v>
      </c>
      <c r="CD165" s="87" t="s">
        <v>406</v>
      </c>
    </row>
    <row r="166" spans="1:82" s="87" customFormat="1" ht="18.75" customHeight="1">
      <c r="A166" s="86"/>
      <c r="B166" s="402" t="str">
        <f>'Drive Summary'!B83</f>
        <v>V15CMR</v>
      </c>
      <c r="C166" s="403">
        <f>'Drive Summary'!C83</f>
        <v>2000</v>
      </c>
      <c r="D166" s="403" t="str">
        <f>'Drive Summary'!D83</f>
        <v>256MB</v>
      </c>
      <c r="E166" s="307" t="str">
        <f>'Drive Summary'!E83</f>
        <v>ST2000VX016</v>
      </c>
      <c r="F166" s="1333" t="str">
        <f>'Drive Summary'!F83</f>
        <v>3CU102</v>
      </c>
      <c r="G166" s="1181"/>
      <c r="H166" s="1181">
        <v>7375</v>
      </c>
      <c r="I166" s="1181">
        <v>6150</v>
      </c>
      <c r="J166" s="1181">
        <v>1500</v>
      </c>
      <c r="K166" s="1180">
        <f t="shared" ref="K166:K178" si="352">SUM(G166:J166)</f>
        <v>15025</v>
      </c>
      <c r="L166" s="1418">
        <f>SUMIF('site MS'!C:C,$F166,'site MS'!F:F)</f>
        <v>15025</v>
      </c>
      <c r="M166" s="1419">
        <f t="shared" ref="M166:M184" si="353">K166-L166</f>
        <v>0</v>
      </c>
      <c r="N166" s="294">
        <v>1125</v>
      </c>
      <c r="O166" s="1181">
        <v>8650</v>
      </c>
      <c r="P166" s="1181">
        <v>1150</v>
      </c>
      <c r="Q166" s="294">
        <v>4175</v>
      </c>
      <c r="R166" s="1180">
        <f t="shared" ref="R166:R196" si="354">SUM(N166:Q166)</f>
        <v>15100</v>
      </c>
      <c r="S166" s="1418">
        <f>SUMIF('site MS'!$C:$C,$F166,'site MS'!G:G)</f>
        <v>15100</v>
      </c>
      <c r="T166" s="1419">
        <f t="shared" ref="T166:T184" si="355">R166-S166</f>
        <v>0</v>
      </c>
      <c r="U166" s="1181">
        <v>900</v>
      </c>
      <c r="V166" s="1181">
        <v>12150</v>
      </c>
      <c r="W166" s="1181">
        <v>1375</v>
      </c>
      <c r="X166" s="1181"/>
      <c r="Y166" s="1181"/>
      <c r="Z166" s="1180">
        <f t="shared" ref="Z166:Z178" si="356">SUM(U166:Y166)</f>
        <v>14425</v>
      </c>
      <c r="AA166" s="1418">
        <f>SUMIF('site MS'!$C:$C,$F166,'site MS'!H:H)</f>
        <v>14425</v>
      </c>
      <c r="AB166" s="1419">
        <f t="shared" ref="AB166:AB184" si="357">Z166-AA166</f>
        <v>0</v>
      </c>
      <c r="AC166" s="1182">
        <f t="shared" ref="AC166:AC178" si="358">SUM(K166,R166,Z166)</f>
        <v>44550</v>
      </c>
      <c r="AD166" s="294">
        <f t="shared" ref="AD166:AD196" si="359">SUM(L166,S166,AA166)</f>
        <v>44550</v>
      </c>
      <c r="AE166" s="312">
        <f t="shared" ref="AE166:AE196" si="360">AC166-AD166</f>
        <v>0</v>
      </c>
      <c r="AH166" s="121"/>
      <c r="AI166" s="125" t="s">
        <v>286</v>
      </c>
      <c r="AJ166" s="120" t="str">
        <f>"13WKS "&amp;'Drive Summary'!AD$2</f>
        <v>13WKS MS2409A0</v>
      </c>
      <c r="CA166" s="87" t="s">
        <v>1015</v>
      </c>
      <c r="CB166" s="87">
        <v>2</v>
      </c>
      <c r="CC166" s="87">
        <v>1</v>
      </c>
      <c r="CD166" s="87" t="s">
        <v>406</v>
      </c>
    </row>
    <row r="167" spans="1:82" s="56" customFormat="1" ht="18.75" customHeight="1">
      <c r="A167" s="86"/>
      <c r="B167" s="402" t="str">
        <f>'Drive Summary'!B84</f>
        <v>V15CMR</v>
      </c>
      <c r="C167" s="403">
        <f>'Drive Summary'!C84</f>
        <v>2000</v>
      </c>
      <c r="D167" s="403" t="str">
        <f>'Drive Summary'!D84</f>
        <v>256MB</v>
      </c>
      <c r="E167" s="307" t="str">
        <f>'Drive Summary'!E84</f>
        <v>ST2000VX017</v>
      </c>
      <c r="F167" s="1333" t="str">
        <f>'Drive Summary'!F84</f>
        <v>3CV102</v>
      </c>
      <c r="G167" s="1181"/>
      <c r="H167" s="1181">
        <v>9175</v>
      </c>
      <c r="I167" s="1181">
        <v>31650</v>
      </c>
      <c r="J167" s="1181">
        <v>8200</v>
      </c>
      <c r="K167" s="1180">
        <f t="shared" si="352"/>
        <v>49025</v>
      </c>
      <c r="L167" s="1418">
        <f>SUMIF('site MS'!C:C,$F167,'site MS'!F:F)</f>
        <v>49025</v>
      </c>
      <c r="M167" s="1419">
        <f t="shared" si="353"/>
        <v>0</v>
      </c>
      <c r="N167" s="294">
        <v>5775</v>
      </c>
      <c r="O167" s="1181">
        <v>28625</v>
      </c>
      <c r="P167" s="1181">
        <v>6775</v>
      </c>
      <c r="Q167" s="294">
        <v>8325</v>
      </c>
      <c r="R167" s="1180">
        <f t="shared" si="354"/>
        <v>49500</v>
      </c>
      <c r="S167" s="1418">
        <f>SUMIF('site MS'!$C:$C,$F167,'site MS'!G:G)</f>
        <v>49500</v>
      </c>
      <c r="T167" s="1419">
        <f t="shared" si="355"/>
        <v>0</v>
      </c>
      <c r="U167" s="1181">
        <v>6050</v>
      </c>
      <c r="V167" s="1181">
        <v>45925</v>
      </c>
      <c r="W167" s="1181">
        <v>13050</v>
      </c>
      <c r="X167" s="1181">
        <v>6475</v>
      </c>
      <c r="Y167" s="1181">
        <v>450</v>
      </c>
      <c r="Z167" s="1180">
        <f t="shared" si="356"/>
        <v>71950</v>
      </c>
      <c r="AA167" s="1418">
        <f>SUMIF('site MS'!$C:$C,$F167,'site MS'!H:H)</f>
        <v>71950</v>
      </c>
      <c r="AB167" s="1419">
        <f t="shared" si="357"/>
        <v>0</v>
      </c>
      <c r="AC167" s="1182">
        <f t="shared" si="358"/>
        <v>170475</v>
      </c>
      <c r="AD167" s="294">
        <f t="shared" si="359"/>
        <v>170475</v>
      </c>
      <c r="AE167" s="312">
        <f t="shared" si="360"/>
        <v>0</v>
      </c>
      <c r="AF167" s="87"/>
      <c r="AG167" s="87"/>
      <c r="AH167" s="121"/>
      <c r="AI167" s="125" t="s">
        <v>286</v>
      </c>
      <c r="AJ167" s="120" t="str">
        <f>"13WKS "&amp;'Drive Summary'!AD$2</f>
        <v>13WKS MS2409A0</v>
      </c>
      <c r="AK167" s="87"/>
      <c r="AL167" s="87"/>
      <c r="AM167" s="87"/>
      <c r="AN167" s="87"/>
      <c r="AO167" s="87"/>
      <c r="AP167" s="87"/>
      <c r="AQ167" s="87"/>
      <c r="AR167" s="87"/>
      <c r="AS167" s="87"/>
      <c r="AT167" s="87"/>
      <c r="AU167" s="87"/>
      <c r="AV167" s="87"/>
      <c r="AW167" s="87"/>
      <c r="AX167" s="87"/>
      <c r="AY167" s="87"/>
      <c r="AZ167" s="87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6"/>
      <c r="BO167" s="66"/>
      <c r="BP167" s="66"/>
      <c r="BQ167" s="66"/>
      <c r="BR167" s="66"/>
      <c r="BS167" s="66"/>
      <c r="BT167" s="66"/>
      <c r="BU167" s="66"/>
      <c r="BV167" s="66"/>
      <c r="CA167" s="56" t="s">
        <v>1015</v>
      </c>
      <c r="CB167" s="56">
        <v>2</v>
      </c>
      <c r="CC167" s="56">
        <v>1</v>
      </c>
      <c r="CD167" s="56" t="s">
        <v>406</v>
      </c>
    </row>
    <row r="168" spans="1:82" s="87" customFormat="1" ht="18.75" customHeight="1">
      <c r="A168" s="86"/>
      <c r="B168" s="402" t="str">
        <f>'Drive Summary'!B85</f>
        <v>V15CMR</v>
      </c>
      <c r="C168" s="403">
        <f>'Drive Summary'!C85</f>
        <v>2000</v>
      </c>
      <c r="D168" s="403" t="str">
        <f>'Drive Summary'!D85</f>
        <v>256MB</v>
      </c>
      <c r="E168" s="307" t="str">
        <f>'Drive Summary'!E85</f>
        <v>ST2000VN003</v>
      </c>
      <c r="F168" s="1333" t="str">
        <f>'Drive Summary'!F85</f>
        <v>3CW102</v>
      </c>
      <c r="G168" s="1181"/>
      <c r="H168" s="1181">
        <v>750</v>
      </c>
      <c r="I168" s="1181">
        <v>1725</v>
      </c>
      <c r="J168" s="1181">
        <v>475</v>
      </c>
      <c r="K168" s="1180">
        <f t="shared" si="352"/>
        <v>2950</v>
      </c>
      <c r="L168" s="1418">
        <f>SUMIF('site MS'!C:C,$F168,'site MS'!F:F)</f>
        <v>2950</v>
      </c>
      <c r="M168" s="1419">
        <f t="shared" si="353"/>
        <v>0</v>
      </c>
      <c r="N168" s="294">
        <v>375</v>
      </c>
      <c r="O168" s="1181">
        <v>900</v>
      </c>
      <c r="P168" s="1181">
        <v>350</v>
      </c>
      <c r="Q168" s="294">
        <v>675</v>
      </c>
      <c r="R168" s="1180">
        <f t="shared" si="354"/>
        <v>2300</v>
      </c>
      <c r="S168" s="1418">
        <f>SUMIF('site MS'!$C:$C,$F168,'site MS'!G:G)</f>
        <v>2300</v>
      </c>
      <c r="T168" s="1419">
        <f t="shared" si="355"/>
        <v>0</v>
      </c>
      <c r="U168" s="1181">
        <v>475</v>
      </c>
      <c r="V168" s="1181">
        <v>1150</v>
      </c>
      <c r="W168" s="1181">
        <v>500</v>
      </c>
      <c r="X168" s="1181">
        <v>1525</v>
      </c>
      <c r="Y168" s="1181">
        <v>100</v>
      </c>
      <c r="Z168" s="1180">
        <f t="shared" si="356"/>
        <v>3750</v>
      </c>
      <c r="AA168" s="1418">
        <f>SUMIF('site MS'!$C:$C,$F168,'site MS'!H:H)</f>
        <v>3750</v>
      </c>
      <c r="AB168" s="1419">
        <f t="shared" si="357"/>
        <v>0</v>
      </c>
      <c r="AC168" s="1182">
        <f t="shared" si="358"/>
        <v>9000</v>
      </c>
      <c r="AD168" s="294">
        <f t="shared" si="359"/>
        <v>9000</v>
      </c>
      <c r="AE168" s="312">
        <f t="shared" si="360"/>
        <v>0</v>
      </c>
      <c r="AH168" s="121"/>
      <c r="AI168" s="125" t="s">
        <v>286</v>
      </c>
      <c r="AJ168" s="120" t="str">
        <f>"13WKS "&amp;'Drive Summary'!AD$2</f>
        <v>13WKS MS2409A0</v>
      </c>
      <c r="CA168" s="87" t="s">
        <v>1015</v>
      </c>
      <c r="CB168" s="87">
        <v>2</v>
      </c>
      <c r="CC168" s="87">
        <v>1</v>
      </c>
      <c r="CD168" s="87" t="s">
        <v>406</v>
      </c>
    </row>
    <row r="169" spans="1:82" s="87" customFormat="1" ht="18.75" customHeight="1">
      <c r="A169" s="86"/>
      <c r="B169" s="402" t="str">
        <f>'Drive Summary'!B86</f>
        <v>V15CMR</v>
      </c>
      <c r="C169" s="403">
        <f>'Drive Summary'!C86</f>
        <v>2000</v>
      </c>
      <c r="D169" s="403" t="str">
        <f>'Drive Summary'!D86</f>
        <v>256MB</v>
      </c>
      <c r="E169" s="307" t="str">
        <f>'Drive Summary'!E86</f>
        <v>ST2000VN009</v>
      </c>
      <c r="F169" s="1333" t="str">
        <f>'Drive Summary'!F86</f>
        <v>3JF102</v>
      </c>
      <c r="G169" s="1181"/>
      <c r="H169" s="1181">
        <v>1675</v>
      </c>
      <c r="I169" s="1181"/>
      <c r="J169" s="1181"/>
      <c r="K169" s="1180">
        <f t="shared" ref="K169" si="361">SUM(G169:J169)</f>
        <v>1675</v>
      </c>
      <c r="L169" s="1418">
        <f>SUMIF('site MS'!C:C,$F169,'site MS'!F:F)</f>
        <v>1675</v>
      </c>
      <c r="M169" s="1419">
        <f t="shared" ref="M169" si="362">K169-L169</f>
        <v>0</v>
      </c>
      <c r="N169" s="294">
        <v>1400</v>
      </c>
      <c r="O169" s="1181">
        <v>300</v>
      </c>
      <c r="P169" s="1181"/>
      <c r="Q169" s="294"/>
      <c r="R169" s="1180">
        <f t="shared" ref="R169" si="363">SUM(N169:Q169)</f>
        <v>1700</v>
      </c>
      <c r="S169" s="1418">
        <f>SUMIF('site MS'!$C:$C,$F169,'site MS'!G:G)</f>
        <v>1700</v>
      </c>
      <c r="T169" s="1419">
        <f t="shared" ref="T169" si="364">R169-S169</f>
        <v>0</v>
      </c>
      <c r="U169" s="1181"/>
      <c r="V169" s="1181">
        <v>250</v>
      </c>
      <c r="W169" s="1181"/>
      <c r="X169" s="1181"/>
      <c r="Y169" s="1181"/>
      <c r="Z169" s="1180">
        <f t="shared" ref="Z169" si="365">SUM(U169:Y169)</f>
        <v>250</v>
      </c>
      <c r="AA169" s="1418">
        <f>SUMIF('site MS'!$C:$C,$F169,'site MS'!H:H)</f>
        <v>250</v>
      </c>
      <c r="AB169" s="1419">
        <f t="shared" ref="AB169" si="366">Z169-AA169</f>
        <v>0</v>
      </c>
      <c r="AC169" s="1182">
        <f t="shared" ref="AC169" si="367">SUM(K169,R169,Z169)</f>
        <v>3625</v>
      </c>
      <c r="AD169" s="294">
        <f t="shared" ref="AD169" si="368">SUM(L169,S169,AA169)</f>
        <v>3625</v>
      </c>
      <c r="AE169" s="312">
        <f t="shared" ref="AE169" si="369">AC169-AD169</f>
        <v>0</v>
      </c>
      <c r="AH169" s="121"/>
      <c r="AI169" s="125" t="s">
        <v>286</v>
      </c>
      <c r="AJ169" s="120" t="str">
        <f>"13WKS "&amp;'Drive Summary'!AD$2</f>
        <v>13WKS MS2409A0</v>
      </c>
      <c r="CA169" s="87" t="s">
        <v>1015</v>
      </c>
      <c r="CB169" s="87">
        <v>2</v>
      </c>
      <c r="CC169" s="87">
        <v>1</v>
      </c>
      <c r="CD169" s="87" t="s">
        <v>406</v>
      </c>
    </row>
    <row r="170" spans="1:82" s="87" customFormat="1" ht="18.75" customHeight="1">
      <c r="A170" s="86"/>
      <c r="B170" s="402" t="str">
        <f>'Drive Summary'!B87</f>
        <v>V15CMR</v>
      </c>
      <c r="C170" s="403">
        <f>'Drive Summary'!C87</f>
        <v>2000</v>
      </c>
      <c r="D170" s="403" t="str">
        <f>'Drive Summary'!D87</f>
        <v>256MB</v>
      </c>
      <c r="E170" s="307" t="str">
        <f>'Drive Summary'!E87</f>
        <v>ST2000VM006</v>
      </c>
      <c r="F170" s="1333" t="str">
        <f>'Drive Summary'!F87</f>
        <v>3GW102</v>
      </c>
      <c r="G170" s="1181"/>
      <c r="H170" s="1181">
        <v>3550</v>
      </c>
      <c r="I170" s="1181"/>
      <c r="J170" s="1181"/>
      <c r="K170" s="1180">
        <f t="shared" ref="K170" si="370">SUM(G170:J170)</f>
        <v>3550</v>
      </c>
      <c r="L170" s="1418">
        <f>SUMIF('site MS'!C:C,$F170,'site MS'!F:F)</f>
        <v>3550</v>
      </c>
      <c r="M170" s="1419">
        <f t="shared" ref="M170" si="371">K170-L170</f>
        <v>0</v>
      </c>
      <c r="N170" s="294">
        <v>2725</v>
      </c>
      <c r="O170" s="1181">
        <v>850</v>
      </c>
      <c r="P170" s="1181"/>
      <c r="Q170" s="294"/>
      <c r="R170" s="1180">
        <f t="shared" ref="R170" si="372">SUM(N170:Q170)</f>
        <v>3575</v>
      </c>
      <c r="S170" s="1418">
        <f>SUMIF('site MS'!$C:$C,$F170,'site MS'!G:G)</f>
        <v>3575</v>
      </c>
      <c r="T170" s="1419">
        <f t="shared" ref="T170" si="373">R170-S170</f>
        <v>0</v>
      </c>
      <c r="U170" s="1181">
        <v>3650</v>
      </c>
      <c r="V170" s="1181">
        <v>875</v>
      </c>
      <c r="W170" s="1181"/>
      <c r="X170" s="1181"/>
      <c r="Y170" s="1181"/>
      <c r="Z170" s="1180">
        <f t="shared" ref="Z170" si="374">SUM(U170:Y170)</f>
        <v>4525</v>
      </c>
      <c r="AA170" s="1418">
        <f>SUMIF('site MS'!$C:$C,$F170,'site MS'!H:H)</f>
        <v>4525</v>
      </c>
      <c r="AB170" s="1419">
        <f t="shared" ref="AB170" si="375">Z170-AA170</f>
        <v>0</v>
      </c>
      <c r="AC170" s="1182">
        <f t="shared" ref="AC170" si="376">SUM(K170,R170,Z170)</f>
        <v>11650</v>
      </c>
      <c r="AD170" s="294">
        <f t="shared" ref="AD170" si="377">SUM(L170,S170,AA170)</f>
        <v>11650</v>
      </c>
      <c r="AE170" s="312">
        <f t="shared" ref="AE170" si="378">AC170-AD170</f>
        <v>0</v>
      </c>
      <c r="AH170" s="121"/>
      <c r="AI170" s="125" t="s">
        <v>286</v>
      </c>
      <c r="AJ170" s="120" t="str">
        <f>"13WKS "&amp;'Drive Summary'!AD$2</f>
        <v>13WKS MS2409A0</v>
      </c>
      <c r="CA170" s="87" t="s">
        <v>1015</v>
      </c>
      <c r="CB170" s="87">
        <v>2</v>
      </c>
      <c r="CC170" s="87">
        <v>1</v>
      </c>
      <c r="CD170" s="87" t="s">
        <v>406</v>
      </c>
    </row>
    <row r="171" spans="1:82" s="87" customFormat="1" ht="18.75" hidden="1" customHeight="1">
      <c r="A171" s="86"/>
      <c r="B171" s="1625" t="str">
        <f>'Drive Summary'!B88</f>
        <v>V15CMR</v>
      </c>
      <c r="C171" s="1626">
        <f>'Drive Summary'!C88</f>
        <v>3000</v>
      </c>
      <c r="D171" s="1626" t="str">
        <f>'Drive Summary'!D88</f>
        <v>256MB</v>
      </c>
      <c r="E171" s="1627" t="str">
        <f>'Drive Summary'!E88</f>
        <v>ST3000VX014</v>
      </c>
      <c r="F171" s="2017" t="str">
        <f>'Drive Summary'!F88</f>
        <v>3CU10G</v>
      </c>
      <c r="G171" s="1181"/>
      <c r="H171" s="2018">
        <v>0</v>
      </c>
      <c r="I171" s="2018">
        <v>0</v>
      </c>
      <c r="J171" s="2018">
        <v>0</v>
      </c>
      <c r="K171" s="2019">
        <f t="shared" si="352"/>
        <v>0</v>
      </c>
      <c r="L171" s="2020">
        <f>SUMIF('site MS'!C:C,$F171,'site MS'!F:F)</f>
        <v>0</v>
      </c>
      <c r="M171" s="2021">
        <f t="shared" si="353"/>
        <v>0</v>
      </c>
      <c r="N171" s="294">
        <v>0</v>
      </c>
      <c r="O171" s="1181">
        <v>0</v>
      </c>
      <c r="P171" s="1181">
        <v>0</v>
      </c>
      <c r="Q171" s="294">
        <v>0</v>
      </c>
      <c r="R171" s="2019">
        <f t="shared" si="354"/>
        <v>0</v>
      </c>
      <c r="S171" s="2020">
        <f>SUMIF('site MS'!$C:$C,$F171,'site MS'!G:G)</f>
        <v>0</v>
      </c>
      <c r="T171" s="2021">
        <f t="shared" si="355"/>
        <v>0</v>
      </c>
      <c r="U171" s="2018">
        <v>0</v>
      </c>
      <c r="V171" s="2018">
        <v>0</v>
      </c>
      <c r="W171" s="2018">
        <v>0</v>
      </c>
      <c r="X171" s="2018">
        <v>0</v>
      </c>
      <c r="Y171" s="2018">
        <v>0</v>
      </c>
      <c r="Z171" s="2019">
        <f t="shared" si="356"/>
        <v>0</v>
      </c>
      <c r="AA171" s="2020">
        <f>SUMIF('site MS'!$C:$C,$F171,'site MS'!H:H)</f>
        <v>0</v>
      </c>
      <c r="AB171" s="2021">
        <f t="shared" si="357"/>
        <v>0</v>
      </c>
      <c r="AC171" s="2022">
        <f t="shared" si="358"/>
        <v>0</v>
      </c>
      <c r="AD171" s="1647">
        <f t="shared" si="359"/>
        <v>0</v>
      </c>
      <c r="AE171" s="1640">
        <f t="shared" si="360"/>
        <v>0</v>
      </c>
      <c r="AH171" s="121"/>
      <c r="AI171" s="125" t="s">
        <v>286</v>
      </c>
      <c r="AJ171" s="120" t="str">
        <f>"13WKS "&amp;'Drive Summary'!AD$2</f>
        <v>13WKS MS2409A0</v>
      </c>
      <c r="CA171" s="87" t="s">
        <v>1015</v>
      </c>
      <c r="CB171" s="87">
        <v>4</v>
      </c>
      <c r="CC171" s="87">
        <v>2</v>
      </c>
      <c r="CD171" s="87" t="s">
        <v>406</v>
      </c>
    </row>
    <row r="172" spans="1:82" s="66" customFormat="1" ht="18.75" customHeight="1">
      <c r="A172" s="86"/>
      <c r="B172" s="402" t="str">
        <f>'Drive Summary'!B89</f>
        <v>V15CMR</v>
      </c>
      <c r="C172" s="403">
        <f>'Drive Summary'!C89</f>
        <v>3000</v>
      </c>
      <c r="D172" s="403" t="str">
        <f>'Drive Summary'!D89</f>
        <v>256MB</v>
      </c>
      <c r="E172" s="307" t="str">
        <f>'Drive Summary'!E89</f>
        <v>ST3000VX015</v>
      </c>
      <c r="F172" s="1333" t="str">
        <f>'Drive Summary'!F89</f>
        <v>3CV10G</v>
      </c>
      <c r="G172" s="1181"/>
      <c r="H172" s="1181">
        <v>275</v>
      </c>
      <c r="I172" s="1181">
        <v>225</v>
      </c>
      <c r="J172" s="1181">
        <v>100</v>
      </c>
      <c r="K172" s="1180">
        <f t="shared" si="352"/>
        <v>600</v>
      </c>
      <c r="L172" s="1418">
        <f>SUMIF('site MS'!C:C,$F172,'site MS'!F:F)</f>
        <v>600</v>
      </c>
      <c r="M172" s="1419">
        <f t="shared" si="353"/>
        <v>0</v>
      </c>
      <c r="N172" s="294">
        <v>175</v>
      </c>
      <c r="O172" s="1181">
        <v>175</v>
      </c>
      <c r="P172" s="1181">
        <v>150</v>
      </c>
      <c r="Q172" s="294">
        <v>125</v>
      </c>
      <c r="R172" s="1180">
        <f t="shared" si="354"/>
        <v>625</v>
      </c>
      <c r="S172" s="1418">
        <f>SUMIF('site MS'!$C:$C,$F172,'site MS'!G:G)</f>
        <v>625</v>
      </c>
      <c r="T172" s="1419">
        <f t="shared" si="355"/>
        <v>0</v>
      </c>
      <c r="U172" s="1181">
        <v>150</v>
      </c>
      <c r="V172" s="1181">
        <v>150</v>
      </c>
      <c r="W172" s="1181">
        <v>325</v>
      </c>
      <c r="X172" s="1181">
        <v>100</v>
      </c>
      <c r="Y172" s="1181"/>
      <c r="Z172" s="1180">
        <f>SUM(U172:Y172)</f>
        <v>725</v>
      </c>
      <c r="AA172" s="1418">
        <f>SUMIF('site MS'!$C:$C,$F172,'site MS'!H:H)</f>
        <v>725</v>
      </c>
      <c r="AB172" s="1419">
        <f t="shared" si="357"/>
        <v>0</v>
      </c>
      <c r="AC172" s="1182">
        <f t="shared" si="358"/>
        <v>1950</v>
      </c>
      <c r="AD172" s="294">
        <f t="shared" si="359"/>
        <v>1950</v>
      </c>
      <c r="AE172" s="312">
        <f t="shared" si="360"/>
        <v>0</v>
      </c>
      <c r="AF172" s="87"/>
      <c r="AG172" s="87"/>
      <c r="AH172" s="121"/>
      <c r="AI172" s="125" t="s">
        <v>286</v>
      </c>
      <c r="AJ172" s="120" t="str">
        <f>"13WKS "&amp;'Drive Summary'!AD$2</f>
        <v>13WKS MS2409A0</v>
      </c>
      <c r="AK172" s="87"/>
      <c r="AL172" s="87"/>
      <c r="AM172" s="87"/>
      <c r="AN172" s="87"/>
      <c r="AO172" s="87"/>
      <c r="AP172" s="87"/>
      <c r="AQ172" s="87"/>
      <c r="AR172" s="87"/>
      <c r="AS172" s="87"/>
      <c r="AT172" s="87"/>
      <c r="AU172" s="87"/>
      <c r="AV172" s="87"/>
      <c r="AW172" s="87"/>
      <c r="AX172" s="87"/>
      <c r="AY172" s="87"/>
      <c r="AZ172" s="87"/>
      <c r="CA172" s="66" t="s">
        <v>1015</v>
      </c>
      <c r="CB172" s="66">
        <v>4</v>
      </c>
      <c r="CC172" s="66">
        <v>2</v>
      </c>
      <c r="CD172" s="66" t="s">
        <v>406</v>
      </c>
    </row>
    <row r="173" spans="1:82" s="66" customFormat="1" ht="18.75" customHeight="1">
      <c r="A173" s="86"/>
      <c r="B173" s="402" t="str">
        <f>'Drive Summary'!B90</f>
        <v>V15CMR</v>
      </c>
      <c r="C173" s="403">
        <f>'Drive Summary'!C90</f>
        <v>3000</v>
      </c>
      <c r="D173" s="403" t="str">
        <f>'Drive Summary'!D90</f>
        <v>256MB</v>
      </c>
      <c r="E173" s="307" t="str">
        <f>'Drive Summary'!E90</f>
        <v>ST3000VN006</v>
      </c>
      <c r="F173" s="1333" t="str">
        <f>'Drive Summary'!F90</f>
        <v>3CW10G</v>
      </c>
      <c r="G173" s="1181"/>
      <c r="H173" s="1181">
        <v>100</v>
      </c>
      <c r="I173" s="1181">
        <v>150</v>
      </c>
      <c r="J173" s="1181">
        <v>50</v>
      </c>
      <c r="K173" s="1180">
        <f t="shared" si="352"/>
        <v>300</v>
      </c>
      <c r="L173" s="1418">
        <f>SUMIF('site MS'!C:C,$F173,'site MS'!F:F)</f>
        <v>300</v>
      </c>
      <c r="M173" s="1419">
        <f t="shared" si="353"/>
        <v>0</v>
      </c>
      <c r="N173" s="294">
        <v>125</v>
      </c>
      <c r="O173" s="1181">
        <v>125</v>
      </c>
      <c r="P173" s="1181">
        <v>50</v>
      </c>
      <c r="Q173" s="294">
        <v>825</v>
      </c>
      <c r="R173" s="1180">
        <f t="shared" si="354"/>
        <v>1125</v>
      </c>
      <c r="S173" s="1418">
        <f>SUMIF('site MS'!$C:$C,$F173,'site MS'!G:G)</f>
        <v>1125</v>
      </c>
      <c r="T173" s="1419">
        <f t="shared" si="355"/>
        <v>0</v>
      </c>
      <c r="U173" s="1181">
        <v>75</v>
      </c>
      <c r="V173" s="1181">
        <v>150</v>
      </c>
      <c r="W173" s="1181">
        <v>800</v>
      </c>
      <c r="X173" s="1181">
        <v>150</v>
      </c>
      <c r="Y173" s="1181"/>
      <c r="Z173" s="1180">
        <f t="shared" si="356"/>
        <v>1175</v>
      </c>
      <c r="AA173" s="1418">
        <f>SUMIF('site MS'!$C:$C,$F173,'site MS'!H:H)</f>
        <v>1175</v>
      </c>
      <c r="AB173" s="1419">
        <f t="shared" si="357"/>
        <v>0</v>
      </c>
      <c r="AC173" s="1182">
        <f t="shared" si="358"/>
        <v>2600</v>
      </c>
      <c r="AD173" s="294">
        <f t="shared" si="359"/>
        <v>2600</v>
      </c>
      <c r="AE173" s="312">
        <f t="shared" si="360"/>
        <v>0</v>
      </c>
      <c r="AF173" s="87"/>
      <c r="AG173" s="87"/>
      <c r="AH173" s="121"/>
      <c r="AI173" s="125" t="s">
        <v>286</v>
      </c>
      <c r="AJ173" s="120" t="str">
        <f>"13WKS "&amp;'Drive Summary'!AD$2</f>
        <v>13WKS MS2409A0</v>
      </c>
      <c r="AK173" s="87"/>
      <c r="AL173" s="87"/>
      <c r="AM173" s="87"/>
      <c r="AN173" s="87"/>
      <c r="AO173" s="87"/>
      <c r="AP173" s="87"/>
      <c r="AQ173" s="87"/>
      <c r="AR173" s="87"/>
      <c r="AS173" s="87"/>
      <c r="AT173" s="87"/>
      <c r="AU173" s="87"/>
      <c r="AV173" s="87"/>
      <c r="AW173" s="87"/>
      <c r="AX173" s="87"/>
      <c r="AY173" s="87"/>
      <c r="AZ173" s="87"/>
      <c r="CA173" s="66" t="s">
        <v>1015</v>
      </c>
      <c r="CB173" s="66">
        <v>4</v>
      </c>
      <c r="CC173" s="66">
        <v>2</v>
      </c>
      <c r="CD173" s="66" t="s">
        <v>406</v>
      </c>
    </row>
    <row r="174" spans="1:82" s="87" customFormat="1" ht="18.75" customHeight="1">
      <c r="A174" s="86"/>
      <c r="B174" s="402" t="str">
        <f>'Drive Summary'!B91</f>
        <v>V15CMR</v>
      </c>
      <c r="C174" s="403">
        <f>'Drive Summary'!C91</f>
        <v>3000</v>
      </c>
      <c r="D174" s="403" t="str">
        <f>'Drive Summary'!D91</f>
        <v>256MB</v>
      </c>
      <c r="E174" s="307" t="str">
        <f>'Drive Summary'!E91</f>
        <v>ST3000VM008</v>
      </c>
      <c r="F174" s="1333" t="str">
        <f>'Drive Summary'!F91</f>
        <v>3GW10G</v>
      </c>
      <c r="G174" s="1181"/>
      <c r="H174" s="1181">
        <v>450</v>
      </c>
      <c r="I174" s="1181"/>
      <c r="J174" s="1181"/>
      <c r="K174" s="1180">
        <f t="shared" ref="K174" si="379">SUM(G174:J174)</f>
        <v>450</v>
      </c>
      <c r="L174" s="1418">
        <f>SUMIF('site MS'!C:C,$F174,'site MS'!F:F)</f>
        <v>450</v>
      </c>
      <c r="M174" s="1419">
        <f t="shared" si="353"/>
        <v>0</v>
      </c>
      <c r="N174" s="294">
        <v>500</v>
      </c>
      <c r="O174" s="1181"/>
      <c r="P174" s="1181"/>
      <c r="Q174" s="294"/>
      <c r="R174" s="1180">
        <f t="shared" ref="R174" si="380">SUM(N174:Q174)</f>
        <v>500</v>
      </c>
      <c r="S174" s="1418">
        <f>SUMIF('site MS'!$C:$C,$F174,'site MS'!G:G)</f>
        <v>500</v>
      </c>
      <c r="T174" s="1419">
        <f t="shared" si="355"/>
        <v>0</v>
      </c>
      <c r="U174" s="1181"/>
      <c r="V174" s="1181"/>
      <c r="W174" s="1181"/>
      <c r="X174" s="1181"/>
      <c r="Y174" s="1181"/>
      <c r="Z174" s="1180">
        <f t="shared" ref="Z174" si="381">SUM(U174:Y174)</f>
        <v>0</v>
      </c>
      <c r="AA174" s="1418">
        <f>SUMIF('site MS'!$C:$C,$F174,'site MS'!H:H)</f>
        <v>0</v>
      </c>
      <c r="AB174" s="1419">
        <f t="shared" si="357"/>
        <v>0</v>
      </c>
      <c r="AC174" s="1182">
        <f t="shared" si="358"/>
        <v>950</v>
      </c>
      <c r="AD174" s="294">
        <f t="shared" si="359"/>
        <v>950</v>
      </c>
      <c r="AE174" s="312">
        <f t="shared" si="360"/>
        <v>0</v>
      </c>
      <c r="AH174" s="121"/>
      <c r="AI174" s="125" t="s">
        <v>286</v>
      </c>
      <c r="AJ174" s="120" t="str">
        <f>"13WKS "&amp;'Drive Summary'!AD$2</f>
        <v>13WKS MS2409A0</v>
      </c>
      <c r="BA174" s="66"/>
      <c r="CA174" s="87" t="s">
        <v>1015</v>
      </c>
      <c r="CB174" s="87">
        <v>4</v>
      </c>
      <c r="CC174" s="87">
        <v>2</v>
      </c>
      <c r="CD174" s="87" t="s">
        <v>406</v>
      </c>
    </row>
    <row r="175" spans="1:82" s="87" customFormat="1" ht="18.75" customHeight="1">
      <c r="A175" s="86"/>
      <c r="B175" s="402" t="str">
        <f>'Drive Summary'!B92</f>
        <v>V15CMR</v>
      </c>
      <c r="C175" s="403">
        <f>'Drive Summary'!C92</f>
        <v>3000</v>
      </c>
      <c r="D175" s="403" t="str">
        <f>'Drive Summary'!D92</f>
        <v>256MB</v>
      </c>
      <c r="E175" s="307" t="str">
        <f>'Drive Summary'!E92</f>
        <v>ST3000VN011</v>
      </c>
      <c r="F175" s="1333" t="str">
        <f>'Drive Summary'!F92</f>
        <v>3JF10G</v>
      </c>
      <c r="G175" s="1181"/>
      <c r="H175" s="1181">
        <v>725</v>
      </c>
      <c r="I175" s="1181"/>
      <c r="J175" s="1181"/>
      <c r="K175" s="1180">
        <f t="shared" ref="K175" si="382">SUM(G175:J175)</f>
        <v>725</v>
      </c>
      <c r="L175" s="1418">
        <f>SUMIF('site MS'!C:C,$F175,'site MS'!F:F)</f>
        <v>725</v>
      </c>
      <c r="M175" s="1419">
        <f t="shared" ref="M175" si="383">K175-L175</f>
        <v>0</v>
      </c>
      <c r="N175" s="294">
        <v>550</v>
      </c>
      <c r="O175" s="1181">
        <v>225</v>
      </c>
      <c r="P175" s="1181"/>
      <c r="Q175" s="294"/>
      <c r="R175" s="1180">
        <f t="shared" ref="R175" si="384">SUM(N175:Q175)</f>
        <v>775</v>
      </c>
      <c r="S175" s="1418">
        <f>SUMIF('site MS'!$C:$C,$F175,'site MS'!G:G)</f>
        <v>775</v>
      </c>
      <c r="T175" s="1419">
        <f t="shared" ref="T175" si="385">R175-S175</f>
        <v>0</v>
      </c>
      <c r="U175" s="1181">
        <v>1250</v>
      </c>
      <c r="V175" s="1181"/>
      <c r="W175" s="1181"/>
      <c r="X175" s="1181"/>
      <c r="Y175" s="1181">
        <v>150</v>
      </c>
      <c r="Z175" s="1180">
        <f t="shared" ref="Z175" si="386">SUM(U175:Y175)</f>
        <v>1400</v>
      </c>
      <c r="AA175" s="1418">
        <f>SUMIF('site MS'!$C:$C,$F175,'site MS'!H:H)</f>
        <v>1400</v>
      </c>
      <c r="AB175" s="1419">
        <f t="shared" ref="AB175" si="387">Z175-AA175</f>
        <v>0</v>
      </c>
      <c r="AC175" s="1182">
        <f t="shared" ref="AC175" si="388">SUM(K175,R175,Z175)</f>
        <v>2900</v>
      </c>
      <c r="AD175" s="294">
        <f t="shared" ref="AD175" si="389">SUM(L175,S175,AA175)</f>
        <v>2900</v>
      </c>
      <c r="AE175" s="312">
        <f t="shared" ref="AE175" si="390">AC175-AD175</f>
        <v>0</v>
      </c>
      <c r="AH175" s="121"/>
      <c r="AI175" s="125" t="s">
        <v>286</v>
      </c>
      <c r="AJ175" s="120" t="str">
        <f>"13WKS "&amp;'Drive Summary'!AD$2</f>
        <v>13WKS MS2409A0</v>
      </c>
      <c r="CA175" s="87" t="s">
        <v>1015</v>
      </c>
      <c r="CB175" s="87">
        <v>4</v>
      </c>
      <c r="CC175" s="87">
        <v>2</v>
      </c>
      <c r="CD175" s="87" t="s">
        <v>406</v>
      </c>
    </row>
    <row r="176" spans="1:82" s="87" customFormat="1" ht="18.649999999999999" customHeight="1">
      <c r="A176" s="86"/>
      <c r="B176" s="402" t="str">
        <f>'Drive Summary'!B93</f>
        <v>V15CMR</v>
      </c>
      <c r="C176" s="403">
        <f>'Drive Summary'!C93</f>
        <v>4000</v>
      </c>
      <c r="D176" s="403" t="str">
        <f>'Drive Summary'!D93</f>
        <v>256MB</v>
      </c>
      <c r="E176" s="307" t="str">
        <f>'Drive Summary'!E93</f>
        <v>ST4000VX015</v>
      </c>
      <c r="F176" s="1333" t="str">
        <f>'Drive Summary'!F93</f>
        <v>3CU104</v>
      </c>
      <c r="G176" s="1181"/>
      <c r="H176" s="1181">
        <v>16775</v>
      </c>
      <c r="I176" s="1181">
        <v>26700</v>
      </c>
      <c r="J176" s="1181">
        <v>26700</v>
      </c>
      <c r="K176" s="1180">
        <f t="shared" si="352"/>
        <v>70175</v>
      </c>
      <c r="L176" s="1418">
        <f>SUMIF('site MS'!C:C,$F176,'site MS'!F:F)</f>
        <v>70175</v>
      </c>
      <c r="M176" s="1419">
        <f t="shared" si="353"/>
        <v>0</v>
      </c>
      <c r="N176" s="294">
        <v>15300</v>
      </c>
      <c r="O176" s="1181">
        <v>28125</v>
      </c>
      <c r="P176" s="1181">
        <v>25100</v>
      </c>
      <c r="Q176" s="294">
        <v>11350</v>
      </c>
      <c r="R176" s="1180">
        <f t="shared" si="354"/>
        <v>79875</v>
      </c>
      <c r="S176" s="1418">
        <f>SUMIF('site MS'!$C:$C,$F176,'site MS'!G:G)</f>
        <v>79875</v>
      </c>
      <c r="T176" s="1419">
        <f t="shared" si="355"/>
        <v>0</v>
      </c>
      <c r="U176" s="1181">
        <v>17700</v>
      </c>
      <c r="V176" s="1181">
        <v>25600</v>
      </c>
      <c r="W176" s="1181">
        <v>24375</v>
      </c>
      <c r="X176" s="1181">
        <v>15025</v>
      </c>
      <c r="Y176" s="1181"/>
      <c r="Z176" s="1180">
        <f t="shared" si="356"/>
        <v>82700</v>
      </c>
      <c r="AA176" s="1418">
        <f>SUMIF('site MS'!$C:$C,$F176,'site MS'!H:H)</f>
        <v>82700</v>
      </c>
      <c r="AB176" s="1419">
        <f t="shared" si="357"/>
        <v>0</v>
      </c>
      <c r="AC176" s="1182">
        <f t="shared" si="358"/>
        <v>232750</v>
      </c>
      <c r="AD176" s="294">
        <f t="shared" si="359"/>
        <v>232750</v>
      </c>
      <c r="AE176" s="312">
        <f t="shared" si="360"/>
        <v>0</v>
      </c>
      <c r="AF176" s="87">
        <v>53</v>
      </c>
      <c r="AG176" s="87">
        <v>10600</v>
      </c>
      <c r="AH176" s="121"/>
      <c r="AI176" s="125" t="s">
        <v>286</v>
      </c>
      <c r="AJ176" s="120" t="str">
        <f>"13WKS "&amp;'Drive Summary'!AD$2</f>
        <v>13WKS MS2409A0</v>
      </c>
      <c r="CA176" s="87" t="s">
        <v>1015</v>
      </c>
      <c r="CB176" s="87">
        <v>4</v>
      </c>
      <c r="CC176" s="87">
        <v>2</v>
      </c>
      <c r="CD176" s="87" t="s">
        <v>406</v>
      </c>
    </row>
    <row r="177" spans="1:82" s="87" customFormat="1" ht="18.75" customHeight="1">
      <c r="A177" s="86"/>
      <c r="B177" s="402" t="str">
        <f>'Drive Summary'!B94</f>
        <v>V15CMR</v>
      </c>
      <c r="C177" s="403">
        <f>'Drive Summary'!C94</f>
        <v>4000</v>
      </c>
      <c r="D177" s="403" t="str">
        <f>'Drive Summary'!D94</f>
        <v>256MB</v>
      </c>
      <c r="E177" s="307" t="str">
        <f>'Drive Summary'!E94</f>
        <v>ST4000VX016</v>
      </c>
      <c r="F177" s="1333" t="str">
        <f>'Drive Summary'!F94</f>
        <v>3CV104</v>
      </c>
      <c r="G177" s="1181"/>
      <c r="H177" s="1181">
        <v>8025</v>
      </c>
      <c r="I177" s="1181">
        <v>12100</v>
      </c>
      <c r="J177" s="1181">
        <v>4750</v>
      </c>
      <c r="K177" s="1180">
        <f t="shared" si="352"/>
        <v>24875</v>
      </c>
      <c r="L177" s="1418">
        <f>SUMIF('site MS'!C:C,$F177,'site MS'!F:F)</f>
        <v>24875</v>
      </c>
      <c r="M177" s="1419">
        <f t="shared" si="353"/>
        <v>0</v>
      </c>
      <c r="N177" s="294">
        <v>6725</v>
      </c>
      <c r="O177" s="294">
        <v>16400</v>
      </c>
      <c r="P177" s="294">
        <v>5975</v>
      </c>
      <c r="Q177" s="294">
        <v>6350</v>
      </c>
      <c r="R177" s="1180">
        <f t="shared" si="354"/>
        <v>35450</v>
      </c>
      <c r="S177" s="1418">
        <f>SUMIF('site MS'!$C:$C,$F177,'site MS'!G:G)</f>
        <v>35450</v>
      </c>
      <c r="T177" s="1419">
        <f t="shared" si="355"/>
        <v>0</v>
      </c>
      <c r="U177" s="1181">
        <v>5350</v>
      </c>
      <c r="V177" s="1181">
        <v>23050</v>
      </c>
      <c r="W177" s="1181">
        <v>9475</v>
      </c>
      <c r="X177" s="1181">
        <v>3000</v>
      </c>
      <c r="Y177" s="1181">
        <v>4950</v>
      </c>
      <c r="Z177" s="1180">
        <f t="shared" si="356"/>
        <v>45825</v>
      </c>
      <c r="AA177" s="1418">
        <f>SUMIF('site MS'!$C:$C,$F177,'site MS'!H:H)</f>
        <v>45825</v>
      </c>
      <c r="AB177" s="1419">
        <f t="shared" si="357"/>
        <v>0</v>
      </c>
      <c r="AC177" s="1182">
        <f t="shared" si="358"/>
        <v>106150</v>
      </c>
      <c r="AD177" s="294">
        <f t="shared" si="359"/>
        <v>106150</v>
      </c>
      <c r="AE177" s="312">
        <f t="shared" si="360"/>
        <v>0</v>
      </c>
      <c r="AF177" s="87">
        <v>14</v>
      </c>
      <c r="AG177" s="87">
        <v>2800</v>
      </c>
      <c r="AH177" s="121"/>
      <c r="AI177" s="125" t="s">
        <v>286</v>
      </c>
      <c r="AJ177" s="120" t="str">
        <f>"13WKS "&amp;'Drive Summary'!AD$2</f>
        <v>13WKS MS2409A0</v>
      </c>
      <c r="CA177" s="87" t="s">
        <v>1015</v>
      </c>
      <c r="CB177" s="87">
        <v>4</v>
      </c>
      <c r="CC177" s="87">
        <v>2</v>
      </c>
      <c r="CD177" s="87" t="s">
        <v>406</v>
      </c>
    </row>
    <row r="178" spans="1:82" s="87" customFormat="1" ht="18.75" customHeight="1">
      <c r="A178" s="86"/>
      <c r="B178" s="402" t="str">
        <f>'Drive Summary'!B95</f>
        <v>V15CMR</v>
      </c>
      <c r="C178" s="403">
        <f>'Drive Summary'!C95</f>
        <v>4000</v>
      </c>
      <c r="D178" s="403" t="str">
        <f>'Drive Summary'!D95</f>
        <v>256MB</v>
      </c>
      <c r="E178" s="307" t="str">
        <f>'Drive Summary'!E95</f>
        <v>ST4000VN006</v>
      </c>
      <c r="F178" s="1333" t="str">
        <f>'Drive Summary'!F95</f>
        <v>3CW104</v>
      </c>
      <c r="G178" s="1181"/>
      <c r="H178" s="1181">
        <v>3550</v>
      </c>
      <c r="I178" s="1181">
        <v>4775</v>
      </c>
      <c r="J178" s="1181">
        <v>1875</v>
      </c>
      <c r="K178" s="1180">
        <f t="shared" si="352"/>
        <v>10200</v>
      </c>
      <c r="L178" s="1418">
        <f>SUMIF('site MS'!C:C,$F178,'site MS'!F:F)</f>
        <v>10200</v>
      </c>
      <c r="M178" s="1419">
        <f t="shared" si="353"/>
        <v>0</v>
      </c>
      <c r="N178" s="294">
        <v>2575</v>
      </c>
      <c r="O178" s="1181">
        <v>4775</v>
      </c>
      <c r="P178" s="1181">
        <v>2225</v>
      </c>
      <c r="Q178" s="294">
        <v>1975</v>
      </c>
      <c r="R178" s="1180">
        <f t="shared" si="354"/>
        <v>11550</v>
      </c>
      <c r="S178" s="1418">
        <f>SUMIF('site MS'!$C:$C,$F178,'site MS'!G:G)</f>
        <v>11550</v>
      </c>
      <c r="T178" s="1419">
        <f t="shared" si="355"/>
        <v>0</v>
      </c>
      <c r="U178" s="1181">
        <v>2400</v>
      </c>
      <c r="V178" s="1181">
        <v>5675</v>
      </c>
      <c r="W178" s="1181">
        <v>2700</v>
      </c>
      <c r="X178" s="1181">
        <v>4250</v>
      </c>
      <c r="Y178" s="1181"/>
      <c r="Z178" s="1180">
        <f t="shared" si="356"/>
        <v>15025</v>
      </c>
      <c r="AA178" s="1418">
        <f>SUMIF('site MS'!$C:$C,$F178,'site MS'!H:H)</f>
        <v>15025</v>
      </c>
      <c r="AB178" s="1419">
        <f t="shared" si="357"/>
        <v>0</v>
      </c>
      <c r="AC178" s="1182">
        <f t="shared" si="358"/>
        <v>36775</v>
      </c>
      <c r="AD178" s="294">
        <f t="shared" si="359"/>
        <v>36775</v>
      </c>
      <c r="AE178" s="312">
        <f t="shared" si="360"/>
        <v>0</v>
      </c>
      <c r="AH178" s="121"/>
      <c r="AI178" s="125" t="s">
        <v>286</v>
      </c>
      <c r="AJ178" s="120" t="str">
        <f>"13WKS "&amp;'Drive Summary'!AD$2</f>
        <v>13WKS MS2409A0</v>
      </c>
      <c r="CA178" s="87" t="s">
        <v>1015</v>
      </c>
      <c r="CB178" s="87">
        <v>4</v>
      </c>
      <c r="CC178" s="87">
        <v>2</v>
      </c>
      <c r="CD178" s="87" t="s">
        <v>406</v>
      </c>
    </row>
    <row r="179" spans="1:82" s="87" customFormat="1" ht="18.75" customHeight="1">
      <c r="A179" s="86"/>
      <c r="B179" s="402" t="str">
        <f>'Drive Summary'!B96</f>
        <v>V15CMR</v>
      </c>
      <c r="C179" s="403">
        <f>'Drive Summary'!C96</f>
        <v>4000</v>
      </c>
      <c r="D179" s="403" t="str">
        <f>'Drive Summary'!D96</f>
        <v>256MB</v>
      </c>
      <c r="E179" s="307" t="str">
        <f>'Drive Summary'!E96</f>
        <v>ST4000VN013</v>
      </c>
      <c r="F179" s="1333" t="str">
        <f>'Drive Summary'!F96</f>
        <v>3JF104</v>
      </c>
      <c r="G179" s="1181"/>
      <c r="H179" s="1181">
        <v>1475</v>
      </c>
      <c r="I179" s="1181"/>
      <c r="J179" s="1181"/>
      <c r="K179" s="1180">
        <f t="shared" ref="K179:K180" si="391">SUM(G179:J179)</f>
        <v>1475</v>
      </c>
      <c r="L179" s="1418">
        <f>SUMIF('site MS'!C:C,$F179,'site MS'!F:F)</f>
        <v>1475</v>
      </c>
      <c r="M179" s="1419">
        <f t="shared" ref="M179:M181" si="392">K179-L179</f>
        <v>0</v>
      </c>
      <c r="N179" s="294">
        <v>1275</v>
      </c>
      <c r="O179" s="1181">
        <v>325</v>
      </c>
      <c r="P179" s="1181"/>
      <c r="Q179" s="294"/>
      <c r="R179" s="1180">
        <f t="shared" ref="R179" si="393">SUM(N179:Q179)</f>
        <v>1600</v>
      </c>
      <c r="S179" s="1418">
        <f>SUMIF('site MS'!$C:$C,$F179,'site MS'!G:G)</f>
        <v>1600</v>
      </c>
      <c r="T179" s="1419">
        <f t="shared" ref="T179:T181" si="394">R179-S179</f>
        <v>0</v>
      </c>
      <c r="U179" s="1181"/>
      <c r="V179" s="1181">
        <v>250</v>
      </c>
      <c r="W179" s="1181"/>
      <c r="X179" s="1181"/>
      <c r="Y179" s="1181">
        <v>25</v>
      </c>
      <c r="Z179" s="1180">
        <f t="shared" ref="Z179" si="395">SUM(U179:Y179)</f>
        <v>275</v>
      </c>
      <c r="AA179" s="1418">
        <f>SUMIF('site MS'!$C:$C,$F179,'site MS'!H:H)</f>
        <v>275</v>
      </c>
      <c r="AB179" s="1419">
        <f t="shared" ref="AB179:AB181" si="396">Z179-AA179</f>
        <v>0</v>
      </c>
      <c r="AC179" s="1182">
        <f t="shared" ref="AC179:AC181" si="397">SUM(K179,R179,Z179)</f>
        <v>3350</v>
      </c>
      <c r="AD179" s="294">
        <f t="shared" ref="AD179:AD181" si="398">SUM(L179,S179,AA179)</f>
        <v>3350</v>
      </c>
      <c r="AE179" s="312">
        <f t="shared" ref="AE179:AE181" si="399">AC179-AD179</f>
        <v>0</v>
      </c>
      <c r="AH179" s="121"/>
      <c r="AI179" s="125" t="s">
        <v>286</v>
      </c>
      <c r="AJ179" s="120" t="str">
        <f>"13WKS "&amp;'Drive Summary'!AD$2</f>
        <v>13WKS MS2409A0</v>
      </c>
      <c r="CA179" s="87" t="s">
        <v>1015</v>
      </c>
      <c r="CB179" s="87">
        <v>4</v>
      </c>
      <c r="CC179" s="87">
        <v>2</v>
      </c>
      <c r="CD179" s="87" t="s">
        <v>406</v>
      </c>
    </row>
    <row r="180" spans="1:82" s="87" customFormat="1" ht="18.75" customHeight="1">
      <c r="A180" s="86"/>
      <c r="B180" s="402" t="str">
        <f>'Drive Summary'!B97</f>
        <v>V15CMR</v>
      </c>
      <c r="C180" s="403">
        <f>'Drive Summary'!C97</f>
        <v>4000</v>
      </c>
      <c r="D180" s="403" t="str">
        <f>'Drive Summary'!D97</f>
        <v>256MB</v>
      </c>
      <c r="E180" s="307" t="str">
        <f>'Drive Summary'!E97</f>
        <v>ST4000HKVS002</v>
      </c>
      <c r="F180" s="1333" t="str">
        <f>'Drive Summary'!F97</f>
        <v>3FC104</v>
      </c>
      <c r="G180" s="1181"/>
      <c r="H180" s="1181">
        <v>7425</v>
      </c>
      <c r="I180" s="1181">
        <v>7700</v>
      </c>
      <c r="J180" s="1181">
        <v>9375</v>
      </c>
      <c r="K180" s="1180">
        <f t="shared" si="391"/>
        <v>24500</v>
      </c>
      <c r="L180" s="1418">
        <f>SUMIF('site MS'!C:C,$F180,'site MS'!F:F)</f>
        <v>24500</v>
      </c>
      <c r="M180" s="1419">
        <f t="shared" ref="M180" si="400">K180-L180</f>
        <v>0</v>
      </c>
      <c r="N180" s="294">
        <v>5100</v>
      </c>
      <c r="O180" s="1181">
        <v>4875</v>
      </c>
      <c r="P180" s="1181">
        <v>4600</v>
      </c>
      <c r="Q180" s="294">
        <v>1975</v>
      </c>
      <c r="R180" s="1180">
        <f t="shared" ref="R180" si="401">SUM(N180:Q180)</f>
        <v>16550</v>
      </c>
      <c r="S180" s="1418">
        <f>SUMIF('site MS'!$C:$C,$F180,'site MS'!G:G)</f>
        <v>16550</v>
      </c>
      <c r="T180" s="1419">
        <f t="shared" ref="T180" si="402">R180-S180</f>
        <v>0</v>
      </c>
      <c r="U180" s="1181">
        <v>4525</v>
      </c>
      <c r="V180" s="1181">
        <v>4525</v>
      </c>
      <c r="W180" s="1181">
        <v>4675</v>
      </c>
      <c r="X180" s="1181"/>
      <c r="Y180" s="1181"/>
      <c r="Z180" s="1180">
        <f t="shared" ref="Z180" si="403">SUM(U180:Y180)</f>
        <v>13725</v>
      </c>
      <c r="AA180" s="1418">
        <f>SUMIF('site MS'!$C:$C,$F180,'site MS'!H:H)</f>
        <v>13725</v>
      </c>
      <c r="AB180" s="1419">
        <f t="shared" ref="AB180" si="404">Z180-AA180</f>
        <v>0</v>
      </c>
      <c r="AC180" s="1182">
        <f t="shared" ref="AC180" si="405">SUM(K180,R180,Z180)</f>
        <v>54775</v>
      </c>
      <c r="AD180" s="294">
        <f t="shared" ref="AD180" si="406">SUM(L180,S180,AA180)</f>
        <v>54775</v>
      </c>
      <c r="AE180" s="312">
        <f t="shared" ref="AE180" si="407">AC180-AD180</f>
        <v>0</v>
      </c>
      <c r="AH180" s="121"/>
      <c r="AI180" s="125" t="s">
        <v>286</v>
      </c>
      <c r="AJ180" s="120" t="str">
        <f>"13WKS "&amp;'Drive Summary'!AD$2</f>
        <v>13WKS MS2409A0</v>
      </c>
      <c r="CA180" s="87" t="s">
        <v>1015</v>
      </c>
      <c r="CB180" s="87">
        <v>4</v>
      </c>
      <c r="CC180" s="87">
        <v>2</v>
      </c>
      <c r="CD180" s="87" t="s">
        <v>406</v>
      </c>
    </row>
    <row r="181" spans="1:82" s="87" customFormat="1" ht="18.75" hidden="1" customHeight="1">
      <c r="A181" s="86"/>
      <c r="B181" s="402" t="str">
        <f>'Drive Summary'!B98</f>
        <v>V15CMR</v>
      </c>
      <c r="C181" s="403">
        <f>'Drive Summary'!C98</f>
        <v>4000</v>
      </c>
      <c r="D181" s="403" t="str">
        <f>'Drive Summary'!D98</f>
        <v>256MB</v>
      </c>
      <c r="E181" s="307" t="str">
        <f>'Drive Summary'!E98</f>
        <v>ST4000VN3300</v>
      </c>
      <c r="F181" s="1333" t="str">
        <f>'Drive Summary'!F98</f>
        <v>3NK104</v>
      </c>
      <c r="G181" s="1181"/>
      <c r="H181" s="1181">
        <v>0</v>
      </c>
      <c r="I181" s="1181">
        <v>0</v>
      </c>
      <c r="J181" s="1181">
        <v>0</v>
      </c>
      <c r="K181" s="1180">
        <f t="shared" ref="K181" si="408">SUM(G181:J181)</f>
        <v>0</v>
      </c>
      <c r="L181" s="1418">
        <f>SUMIF('site MS'!C:C,$F181,'site MS'!F:F)</f>
        <v>0</v>
      </c>
      <c r="M181" s="1419">
        <f t="shared" si="392"/>
        <v>0</v>
      </c>
      <c r="N181" s="294">
        <v>0</v>
      </c>
      <c r="O181" s="1181">
        <v>0</v>
      </c>
      <c r="P181" s="1181">
        <v>0</v>
      </c>
      <c r="Q181" s="294">
        <v>0</v>
      </c>
      <c r="R181" s="1180">
        <f t="shared" ref="R181" si="409">SUM(N181:Q181)</f>
        <v>0</v>
      </c>
      <c r="S181" s="1418">
        <f>SUMIF('site MS'!$C:$C,$F181,'site MS'!G:G)</f>
        <v>0</v>
      </c>
      <c r="T181" s="1419">
        <f t="shared" si="394"/>
        <v>0</v>
      </c>
      <c r="U181" s="1181">
        <v>0</v>
      </c>
      <c r="V181" s="1181">
        <v>0</v>
      </c>
      <c r="W181" s="1181">
        <v>0</v>
      </c>
      <c r="X181" s="1181">
        <v>0</v>
      </c>
      <c r="Y181" s="1181">
        <v>0</v>
      </c>
      <c r="Z181" s="1180">
        <f t="shared" ref="Z181" si="410">SUM(U181:Y181)</f>
        <v>0</v>
      </c>
      <c r="AA181" s="1418">
        <f>SUMIF('site MS'!$C:$C,$F181,'site MS'!H:H)</f>
        <v>0</v>
      </c>
      <c r="AB181" s="1419">
        <f t="shared" si="396"/>
        <v>0</v>
      </c>
      <c r="AC181" s="1182">
        <f t="shared" si="397"/>
        <v>0</v>
      </c>
      <c r="AD181" s="294">
        <f t="shared" si="398"/>
        <v>0</v>
      </c>
      <c r="AE181" s="312">
        <f t="shared" si="399"/>
        <v>0</v>
      </c>
      <c r="AH181" s="121"/>
      <c r="AI181" s="125" t="s">
        <v>286</v>
      </c>
      <c r="AJ181" s="120" t="str">
        <f>"13WKS "&amp;'Drive Summary'!AD$2</f>
        <v>13WKS MS2409A0</v>
      </c>
      <c r="CA181" s="87" t="s">
        <v>1015</v>
      </c>
      <c r="CB181" s="87">
        <v>4</v>
      </c>
      <c r="CC181" s="87">
        <v>2</v>
      </c>
      <c r="CD181" s="87" t="s">
        <v>406</v>
      </c>
    </row>
    <row r="182" spans="1:82" s="87" customFormat="1" ht="18.75" customHeight="1">
      <c r="A182" s="86"/>
      <c r="B182" s="402" t="str">
        <f>'Drive Summary'!B99</f>
        <v>V15CMR</v>
      </c>
      <c r="C182" s="403">
        <f>'Drive Summary'!C99</f>
        <v>4000</v>
      </c>
      <c r="D182" s="403" t="str">
        <f>'Drive Summary'!D99</f>
        <v>256MB</v>
      </c>
      <c r="E182" s="307" t="str">
        <f>'Drive Summary'!E99</f>
        <v>ST4000VM005</v>
      </c>
      <c r="F182" s="1333" t="str">
        <f>'Drive Summary'!F99</f>
        <v>3GW104</v>
      </c>
      <c r="G182" s="1181"/>
      <c r="H182" s="1181">
        <v>11925</v>
      </c>
      <c r="I182" s="1181">
        <v>5125</v>
      </c>
      <c r="J182" s="1181">
        <v>4675</v>
      </c>
      <c r="K182" s="1180">
        <f t="shared" ref="K182" si="411">SUM(G182:J182)</f>
        <v>21725</v>
      </c>
      <c r="L182" s="2024">
        <f>SUMIF('site MS'!C:C,$F182,'site MS'!F:F)</f>
        <v>21725</v>
      </c>
      <c r="M182" s="2025">
        <f t="shared" ref="M182" si="412">K182-L182</f>
        <v>0</v>
      </c>
      <c r="N182" s="294">
        <v>11975</v>
      </c>
      <c r="O182" s="1181">
        <v>3125</v>
      </c>
      <c r="P182" s="1181">
        <v>2300</v>
      </c>
      <c r="Q182" s="294"/>
      <c r="R182" s="1180">
        <f t="shared" si="354"/>
        <v>17400</v>
      </c>
      <c r="S182" s="2024">
        <f>SUMIF('site MS'!$C:$C,$F182,'site MS'!G:G)</f>
        <v>17400</v>
      </c>
      <c r="T182" s="2025">
        <f t="shared" ref="T182" si="413">R182-S182</f>
        <v>0</v>
      </c>
      <c r="U182" s="1181">
        <v>11125</v>
      </c>
      <c r="V182" s="1181">
        <v>2700</v>
      </c>
      <c r="W182" s="1181">
        <v>2325</v>
      </c>
      <c r="X182" s="1181"/>
      <c r="Y182" s="1181"/>
      <c r="Z182" s="2023">
        <f t="shared" ref="Z182" si="414">SUM(U182:Y182)</f>
        <v>16150</v>
      </c>
      <c r="AA182" s="2024">
        <f>SUMIF('site MS'!$C:$C,$F182,'site MS'!H:H)</f>
        <v>16150</v>
      </c>
      <c r="AB182" s="2025">
        <f t="shared" ref="AB182" si="415">Z182-AA182</f>
        <v>0</v>
      </c>
      <c r="AC182" s="2026">
        <f t="shared" ref="AC182" si="416">SUM(K182,R182,Z182)</f>
        <v>55275</v>
      </c>
      <c r="AD182" s="1649">
        <f t="shared" ref="AD182" si="417">SUM(L182,S182,AA182)</f>
        <v>55275</v>
      </c>
      <c r="AE182" s="1646">
        <f t="shared" ref="AE182" si="418">AC182-AD182</f>
        <v>0</v>
      </c>
      <c r="AH182" s="121"/>
      <c r="AI182" s="125" t="s">
        <v>286</v>
      </c>
      <c r="AJ182" s="120" t="str">
        <f>"13WKS "&amp;'Drive Summary'!AD$2</f>
        <v>13WKS MS2409A0</v>
      </c>
      <c r="CA182" s="87" t="s">
        <v>1015</v>
      </c>
      <c r="CB182" s="87">
        <v>4</v>
      </c>
      <c r="CC182" s="87">
        <v>2</v>
      </c>
      <c r="CD182" s="87" t="s">
        <v>406</v>
      </c>
    </row>
    <row r="183" spans="1:82" s="87" customFormat="1" ht="18.75" customHeight="1">
      <c r="A183" s="86"/>
      <c r="B183" s="402" t="str">
        <f>'Drive Summary'!B100</f>
        <v>V15CMR</v>
      </c>
      <c r="C183" s="403">
        <f>'Drive Summary'!C100</f>
        <v>6000</v>
      </c>
      <c r="D183" s="403" t="str">
        <f>'Drive Summary'!D100</f>
        <v>256MB</v>
      </c>
      <c r="E183" s="307" t="str">
        <f>'Drive Summary'!E100</f>
        <v>ST6000VM002</v>
      </c>
      <c r="F183" s="1333" t="str">
        <f>'Drive Summary'!F100</f>
        <v>2ZL186</v>
      </c>
      <c r="G183" s="1181"/>
      <c r="H183" s="1181"/>
      <c r="I183" s="1181">
        <v>4180</v>
      </c>
      <c r="J183" s="1181">
        <v>2360</v>
      </c>
      <c r="K183" s="1180">
        <f t="shared" ref="K183:K196" si="419">SUM(G183:J183)</f>
        <v>6540</v>
      </c>
      <c r="L183" s="1418">
        <f>SUMIF('site MS'!C:C,$F183,'site MS'!F:F)</f>
        <v>6540</v>
      </c>
      <c r="M183" s="1419">
        <f t="shared" si="353"/>
        <v>0</v>
      </c>
      <c r="N183" s="294">
        <v>1620</v>
      </c>
      <c r="O183" s="1181">
        <v>1120</v>
      </c>
      <c r="P183" s="1181">
        <v>1240</v>
      </c>
      <c r="Q183" s="294">
        <v>2340</v>
      </c>
      <c r="R183" s="1180">
        <f t="shared" si="354"/>
        <v>6320</v>
      </c>
      <c r="S183" s="1418">
        <f>SUMIF('site MS'!$C:$C,$F183,'site MS'!G:G)</f>
        <v>6320</v>
      </c>
      <c r="T183" s="1419">
        <f t="shared" si="355"/>
        <v>0</v>
      </c>
      <c r="U183" s="1181"/>
      <c r="V183" s="1181">
        <v>1120</v>
      </c>
      <c r="W183" s="1181">
        <v>3540</v>
      </c>
      <c r="X183" s="1181"/>
      <c r="Y183" s="1181"/>
      <c r="Z183" s="1180">
        <f t="shared" ref="Z183:Z196" si="420">SUM(U183:Y183)</f>
        <v>4660</v>
      </c>
      <c r="AA183" s="1418">
        <f>SUMIF('site MS'!$C:$C,$F183,'site MS'!H:H)</f>
        <v>4660</v>
      </c>
      <c r="AB183" s="1419">
        <f t="shared" si="357"/>
        <v>0</v>
      </c>
      <c r="AC183" s="1182">
        <f t="shared" ref="AC183:AC196" si="421">SUM(K183,R183,Z183)</f>
        <v>17520</v>
      </c>
      <c r="AD183" s="294">
        <f t="shared" ref="AD183:AD184" si="422">SUM(L183,S183,AA183)</f>
        <v>17520</v>
      </c>
      <c r="AE183" s="312">
        <f t="shared" ref="AE183:AE184" si="423">AC183-AD183</f>
        <v>0</v>
      </c>
      <c r="AH183" s="121"/>
      <c r="AI183" s="125" t="s">
        <v>286</v>
      </c>
      <c r="AJ183" s="120" t="str">
        <f>"13WKS "&amp;'Drive Summary'!AD$2</f>
        <v>13WKS MS2409A0</v>
      </c>
      <c r="CA183" s="87" t="s">
        <v>1016</v>
      </c>
      <c r="CB183" s="87">
        <v>6</v>
      </c>
      <c r="CC183" s="87">
        <v>3</v>
      </c>
      <c r="CD183" s="87" t="s">
        <v>406</v>
      </c>
    </row>
    <row r="184" spans="1:82" s="87" customFormat="1" ht="18.75" customHeight="1">
      <c r="A184" s="86"/>
      <c r="B184" s="402" t="str">
        <f>'Drive Summary'!B101</f>
        <v>V15CMR</v>
      </c>
      <c r="C184" s="403">
        <f>'Drive Summary'!C101</f>
        <v>6000</v>
      </c>
      <c r="D184" s="403" t="str">
        <f>'Drive Summary'!D101</f>
        <v>256MB</v>
      </c>
      <c r="E184" s="307" t="str">
        <f>'Drive Summary'!E101</f>
        <v>ST6000VN006</v>
      </c>
      <c r="F184" s="1333" t="str">
        <f>'Drive Summary'!F101</f>
        <v>2ZM186</v>
      </c>
      <c r="G184" s="1181"/>
      <c r="H184" s="1181"/>
      <c r="I184" s="1181">
        <v>900</v>
      </c>
      <c r="J184" s="1181">
        <v>340</v>
      </c>
      <c r="K184" s="1180">
        <f t="shared" si="419"/>
        <v>1240</v>
      </c>
      <c r="L184" s="1418">
        <f>SUMIF('site MS'!C:C,$F184,'site MS'!F:F)</f>
        <v>1240</v>
      </c>
      <c r="M184" s="1419">
        <f t="shared" si="353"/>
        <v>0</v>
      </c>
      <c r="N184" s="294">
        <v>420</v>
      </c>
      <c r="O184" s="1181">
        <v>400</v>
      </c>
      <c r="P184" s="1181">
        <v>360</v>
      </c>
      <c r="Q184" s="294">
        <v>340</v>
      </c>
      <c r="R184" s="1180">
        <f t="shared" si="354"/>
        <v>1520</v>
      </c>
      <c r="S184" s="1418">
        <f>SUMIF('site MS'!$C:$C,$F184,'site MS'!G:G)</f>
        <v>1520</v>
      </c>
      <c r="T184" s="1419">
        <f t="shared" si="355"/>
        <v>0</v>
      </c>
      <c r="U184" s="1181">
        <v>700</v>
      </c>
      <c r="V184" s="1181">
        <v>540</v>
      </c>
      <c r="W184" s="1181">
        <v>420</v>
      </c>
      <c r="X184" s="1181">
        <v>840</v>
      </c>
      <c r="Y184" s="1181"/>
      <c r="Z184" s="1180">
        <f t="shared" si="420"/>
        <v>2500</v>
      </c>
      <c r="AA184" s="1418">
        <f>SUMIF('site MS'!$C:$C,$F184,'site MS'!H:H)</f>
        <v>2500</v>
      </c>
      <c r="AB184" s="1419">
        <f t="shared" si="357"/>
        <v>0</v>
      </c>
      <c r="AC184" s="1182">
        <f t="shared" si="421"/>
        <v>5260</v>
      </c>
      <c r="AD184" s="294">
        <f t="shared" si="422"/>
        <v>5260</v>
      </c>
      <c r="AE184" s="312">
        <f t="shared" si="423"/>
        <v>0</v>
      </c>
      <c r="AH184" s="121"/>
      <c r="AI184" s="125" t="s">
        <v>286</v>
      </c>
      <c r="AJ184" s="120" t="str">
        <f>"13WKS "&amp;'Drive Summary'!AD$2</f>
        <v>13WKS MS2409A0</v>
      </c>
      <c r="CA184" s="87" t="s">
        <v>1016</v>
      </c>
      <c r="CB184" s="87">
        <v>6</v>
      </c>
      <c r="CC184" s="87">
        <v>3</v>
      </c>
      <c r="CD184" s="87" t="s">
        <v>406</v>
      </c>
    </row>
    <row r="185" spans="1:82" s="87" customFormat="1" ht="18.75" customHeight="1">
      <c r="A185" s="86"/>
      <c r="B185" s="402" t="str">
        <f>'Drive Summary'!B102</f>
        <v>V15CMR</v>
      </c>
      <c r="C185" s="403">
        <f>'Drive Summary'!C102</f>
        <v>6000</v>
      </c>
      <c r="D185" s="403" t="str">
        <f>'Drive Summary'!D102</f>
        <v>256MB</v>
      </c>
      <c r="E185" s="307" t="str">
        <f>'Drive Summary'!E102</f>
        <v>ST6000VN007</v>
      </c>
      <c r="F185" s="1333" t="str">
        <f>'Drive Summary'!F102</f>
        <v>3JG186</v>
      </c>
      <c r="G185" s="1181"/>
      <c r="H185" s="1181"/>
      <c r="I185" s="1181">
        <v>480</v>
      </c>
      <c r="J185" s="1181"/>
      <c r="K185" s="1180">
        <f t="shared" ref="K185" si="424">SUM(G185:J185)</f>
        <v>480</v>
      </c>
      <c r="L185" s="1418">
        <f>SUMIF('site MS'!C:C,$F185,'site MS'!F:F)</f>
        <v>480</v>
      </c>
      <c r="M185" s="1419">
        <f t="shared" ref="M185" si="425">K185-L185</f>
        <v>0</v>
      </c>
      <c r="N185" s="294">
        <v>240</v>
      </c>
      <c r="O185" s="1181"/>
      <c r="P185" s="1181"/>
      <c r="Q185" s="294"/>
      <c r="R185" s="1180">
        <f t="shared" ref="R185" si="426">SUM(N185:Q185)</f>
        <v>240</v>
      </c>
      <c r="S185" s="1418">
        <f>SUMIF('site MS'!$C:$C,$F185,'site MS'!G:G)</f>
        <v>240</v>
      </c>
      <c r="T185" s="1419">
        <f t="shared" ref="T185" si="427">R185-S185</f>
        <v>0</v>
      </c>
      <c r="U185" s="1181"/>
      <c r="V185" s="1181"/>
      <c r="W185" s="1181"/>
      <c r="X185" s="1181"/>
      <c r="Y185" s="1181"/>
      <c r="Z185" s="1180">
        <f t="shared" ref="Z185" si="428">SUM(U185:Y185)</f>
        <v>0</v>
      </c>
      <c r="AA185" s="1418">
        <f>SUMIF('site MS'!$C:$C,$F185,'site MS'!H:H)</f>
        <v>0</v>
      </c>
      <c r="AB185" s="1419">
        <f t="shared" ref="AB185" si="429">Z185-AA185</f>
        <v>0</v>
      </c>
      <c r="AC185" s="1182">
        <f t="shared" ref="AC185" si="430">SUM(K185,R185,Z185)</f>
        <v>720</v>
      </c>
      <c r="AD185" s="294">
        <f t="shared" ref="AD185" si="431">SUM(L185,S185,AA185)</f>
        <v>720</v>
      </c>
      <c r="AE185" s="312">
        <f t="shared" ref="AE185" si="432">AC185-AD185</f>
        <v>0</v>
      </c>
      <c r="AH185" s="121"/>
      <c r="AI185" s="125" t="s">
        <v>286</v>
      </c>
      <c r="AJ185" s="120" t="str">
        <f>"13WKS "&amp;'Drive Summary'!AD$2</f>
        <v>13WKS MS2409A0</v>
      </c>
      <c r="CA185" s="87" t="s">
        <v>1016</v>
      </c>
      <c r="CB185" s="87">
        <v>6</v>
      </c>
      <c r="CC185" s="87">
        <v>3</v>
      </c>
      <c r="CD185" s="87" t="s">
        <v>406</v>
      </c>
    </row>
    <row r="186" spans="1:82" s="87" customFormat="1" ht="18.75" customHeight="1">
      <c r="A186" s="86"/>
      <c r="B186" s="402" t="str">
        <f>'Drive Summary'!B103</f>
        <v>V15CMR</v>
      </c>
      <c r="C186" s="403">
        <f>'Drive Summary'!C103</f>
        <v>6000</v>
      </c>
      <c r="D186" s="403" t="str">
        <f>'Drive Summary'!D103</f>
        <v>256MB</v>
      </c>
      <c r="E186" s="307" t="str">
        <f>'Drive Summary'!E103</f>
        <v>ST6000VX009</v>
      </c>
      <c r="F186" s="1333" t="str">
        <f>'Drive Summary'!F103</f>
        <v>2ZR186</v>
      </c>
      <c r="G186" s="1181"/>
      <c r="H186" s="1181"/>
      <c r="I186" s="1181">
        <v>6120</v>
      </c>
      <c r="J186" s="1181">
        <v>2240</v>
      </c>
      <c r="K186" s="1180">
        <f t="shared" ref="K186:K188" si="433">SUM(G186:J186)</f>
        <v>8360</v>
      </c>
      <c r="L186" s="1418">
        <f>SUMIF('site MS'!C:C,$F186,'site MS'!F:F)</f>
        <v>8360</v>
      </c>
      <c r="M186" s="1419">
        <f t="shared" ref="M186:M188" si="434">K186-L186</f>
        <v>0</v>
      </c>
      <c r="N186" s="294">
        <v>2680</v>
      </c>
      <c r="O186" s="1181">
        <v>3220</v>
      </c>
      <c r="P186" s="1181">
        <v>2340</v>
      </c>
      <c r="Q186" s="294">
        <v>2400</v>
      </c>
      <c r="R186" s="1180">
        <f t="shared" ref="R186" si="435">SUM(N186:Q186)</f>
        <v>10640</v>
      </c>
      <c r="S186" s="1418">
        <f>SUMIF('site MS'!$C:$C,$F186,'site MS'!G:G)</f>
        <v>10640</v>
      </c>
      <c r="T186" s="1419">
        <f t="shared" ref="T186:T188" si="436">R186-S186</f>
        <v>0</v>
      </c>
      <c r="U186" s="1181">
        <v>2400</v>
      </c>
      <c r="V186" s="1181">
        <v>4660</v>
      </c>
      <c r="W186" s="1181">
        <v>4240</v>
      </c>
      <c r="X186" s="1181">
        <v>1760</v>
      </c>
      <c r="Y186" s="1181">
        <v>120</v>
      </c>
      <c r="Z186" s="1180">
        <f t="shared" ref="Z186" si="437">SUM(U186:Y186)</f>
        <v>13180</v>
      </c>
      <c r="AA186" s="1418">
        <f>SUMIF('site MS'!$C:$C,$F186,'site MS'!H:H)</f>
        <v>13180</v>
      </c>
      <c r="AB186" s="1419">
        <f t="shared" ref="AB186:AB188" si="438">Z186-AA186</f>
        <v>0</v>
      </c>
      <c r="AC186" s="1182">
        <f t="shared" ref="AC186:AC188" si="439">SUM(K186,R186,Z186)</f>
        <v>32180</v>
      </c>
      <c r="AD186" s="294">
        <f t="shared" ref="AD186:AD188" si="440">SUM(L186,S186,AA186)</f>
        <v>32180</v>
      </c>
      <c r="AE186" s="312">
        <f t="shared" ref="AE186:AE188" si="441">AC186-AD186</f>
        <v>0</v>
      </c>
      <c r="AH186" s="121"/>
      <c r="AI186" s="125" t="s">
        <v>286</v>
      </c>
      <c r="AJ186" s="120" t="str">
        <f>"13WKS "&amp;'Drive Summary'!AD$2</f>
        <v>13WKS MS2409A0</v>
      </c>
      <c r="CA186" s="87" t="s">
        <v>1016</v>
      </c>
      <c r="CB186" s="87">
        <v>6</v>
      </c>
      <c r="CC186" s="87">
        <v>3</v>
      </c>
      <c r="CD186" s="87" t="s">
        <v>406</v>
      </c>
    </row>
    <row r="187" spans="1:82" s="87" customFormat="1" ht="18.75" customHeight="1">
      <c r="A187" s="86"/>
      <c r="B187" s="402" t="str">
        <f>'Drive Summary'!B104</f>
        <v>V15CMR</v>
      </c>
      <c r="C187" s="403">
        <f>'Drive Summary'!C104</f>
        <v>6000</v>
      </c>
      <c r="D187" s="403" t="str">
        <f>'Drive Summary'!D104</f>
        <v>256MB</v>
      </c>
      <c r="E187" s="307" t="str">
        <f>'Drive Summary'!E104</f>
        <v>ST6000HKVS002</v>
      </c>
      <c r="F187" s="1333" t="str">
        <f>'Drive Summary'!F104</f>
        <v>3FX186</v>
      </c>
      <c r="G187" s="1181"/>
      <c r="H187" s="1181"/>
      <c r="I187" s="1181">
        <v>5760</v>
      </c>
      <c r="J187" s="1181">
        <v>3780</v>
      </c>
      <c r="K187" s="1180">
        <f t="shared" ref="K187" si="442">SUM(G187:J187)</f>
        <v>9540</v>
      </c>
      <c r="L187" s="1418">
        <f>SUMIF('site MS'!C:C,$F187,'site MS'!F:F)</f>
        <v>9540</v>
      </c>
      <c r="M187" s="1419">
        <f t="shared" ref="M187" si="443">K187-L187</f>
        <v>0</v>
      </c>
      <c r="N187" s="294">
        <v>2540</v>
      </c>
      <c r="O187" s="1181">
        <v>2240</v>
      </c>
      <c r="P187" s="1181">
        <v>2240</v>
      </c>
      <c r="Q187" s="294">
        <v>2560</v>
      </c>
      <c r="R187" s="1180">
        <f t="shared" ref="R187" si="444">SUM(N187:Q187)</f>
        <v>9580</v>
      </c>
      <c r="S187" s="1418">
        <f>SUMIF('site MS'!$C:$C,$F187,'site MS'!G:G)</f>
        <v>9580</v>
      </c>
      <c r="T187" s="1419">
        <f t="shared" ref="T187" si="445">R187-S187</f>
        <v>0</v>
      </c>
      <c r="U187" s="1181">
        <v>2300</v>
      </c>
      <c r="V187" s="1181">
        <v>2260</v>
      </c>
      <c r="W187" s="1181">
        <v>2340</v>
      </c>
      <c r="X187" s="1181">
        <v>2940</v>
      </c>
      <c r="Y187" s="1181"/>
      <c r="Z187" s="1180">
        <f t="shared" ref="Z187" si="446">SUM(U187:Y187)</f>
        <v>9840</v>
      </c>
      <c r="AA187" s="1418">
        <f>SUMIF('site MS'!$C:$C,$F187,'site MS'!H:H)</f>
        <v>9840</v>
      </c>
      <c r="AB187" s="1419">
        <f t="shared" ref="AB187" si="447">Z187-AA187</f>
        <v>0</v>
      </c>
      <c r="AC187" s="1182">
        <f t="shared" ref="AC187" si="448">SUM(K187,R187,Z187)</f>
        <v>28960</v>
      </c>
      <c r="AD187" s="294">
        <f t="shared" ref="AD187" si="449">SUM(L187,S187,AA187)</f>
        <v>28960</v>
      </c>
      <c r="AE187" s="312">
        <f t="shared" ref="AE187" si="450">AC187-AD187</f>
        <v>0</v>
      </c>
      <c r="AH187" s="121"/>
      <c r="AI187" s="125" t="s">
        <v>286</v>
      </c>
      <c r="AJ187" s="120" t="str">
        <f>"13WKS "&amp;'Drive Summary'!AD$2</f>
        <v>13WKS MS2409A0</v>
      </c>
      <c r="CA187" s="87" t="s">
        <v>1016</v>
      </c>
      <c r="CB187" s="87">
        <v>6</v>
      </c>
      <c r="CC187" s="87">
        <v>3</v>
      </c>
      <c r="CD187" s="87" t="s">
        <v>406</v>
      </c>
    </row>
    <row r="188" spans="1:82" s="87" customFormat="1" ht="18.75" hidden="1" customHeight="1">
      <c r="A188" s="86"/>
      <c r="B188" s="402" t="str">
        <f>'Drive Summary'!B105</f>
        <v>V15CMR</v>
      </c>
      <c r="C188" s="403">
        <f>'Drive Summary'!C105</f>
        <v>6000</v>
      </c>
      <c r="D188" s="403" t="str">
        <f>'Drive Summary'!D105</f>
        <v>256MB</v>
      </c>
      <c r="E188" s="307" t="str">
        <f>'Drive Summary'!E105</f>
        <v>ST6000VN3300</v>
      </c>
      <c r="F188" s="1333" t="str">
        <f>'Drive Summary'!F105</f>
        <v>3NE186</v>
      </c>
      <c r="G188" s="1181"/>
      <c r="H188" s="1181"/>
      <c r="I188" s="1181">
        <v>0</v>
      </c>
      <c r="J188" s="1181">
        <v>0</v>
      </c>
      <c r="K188" s="1180">
        <f t="shared" si="433"/>
        <v>0</v>
      </c>
      <c r="L188" s="1418">
        <f>SUMIF('site MS'!C:C,$F188,'site MS'!F:F)</f>
        <v>0</v>
      </c>
      <c r="M188" s="1419">
        <f t="shared" si="434"/>
        <v>0</v>
      </c>
      <c r="N188" s="294">
        <v>0</v>
      </c>
      <c r="O188" s="1181">
        <v>0</v>
      </c>
      <c r="P188" s="1181">
        <v>0</v>
      </c>
      <c r="Q188" s="294">
        <v>0</v>
      </c>
      <c r="R188" s="1180">
        <f t="shared" ref="R188" si="451">SUM(N188:Q188)</f>
        <v>0</v>
      </c>
      <c r="S188" s="1418">
        <f>SUMIF('site MS'!$C:$C,$F188,'site MS'!G:G)</f>
        <v>0</v>
      </c>
      <c r="T188" s="1419">
        <f t="shared" si="436"/>
        <v>0</v>
      </c>
      <c r="U188" s="1181">
        <v>0</v>
      </c>
      <c r="V188" s="1181">
        <v>0</v>
      </c>
      <c r="W188" s="1181">
        <v>0</v>
      </c>
      <c r="X188" s="1181">
        <v>0</v>
      </c>
      <c r="Y188" s="1181">
        <v>0</v>
      </c>
      <c r="Z188" s="1180">
        <f t="shared" ref="Z188" si="452">SUM(U188:Y188)</f>
        <v>0</v>
      </c>
      <c r="AA188" s="1418">
        <f>SUMIF('site MS'!$C:$C,$F188,'site MS'!H:H)</f>
        <v>0</v>
      </c>
      <c r="AB188" s="1419">
        <f t="shared" si="438"/>
        <v>0</v>
      </c>
      <c r="AC188" s="1182">
        <f t="shared" si="439"/>
        <v>0</v>
      </c>
      <c r="AD188" s="294">
        <f t="shared" si="440"/>
        <v>0</v>
      </c>
      <c r="AE188" s="312">
        <f t="shared" si="441"/>
        <v>0</v>
      </c>
      <c r="AH188" s="121"/>
      <c r="AI188" s="125" t="s">
        <v>286</v>
      </c>
      <c r="AJ188" s="120" t="str">
        <f>"13WKS "&amp;'Drive Summary'!AD$2</f>
        <v>13WKS MS2409A0</v>
      </c>
      <c r="CA188" s="87" t="s">
        <v>1016</v>
      </c>
      <c r="CB188" s="87">
        <v>6</v>
      </c>
      <c r="CC188" s="87">
        <v>3</v>
      </c>
      <c r="CD188" s="87" t="s">
        <v>406</v>
      </c>
    </row>
    <row r="189" spans="1:82" s="87" customFormat="1" ht="18.75" customHeight="1">
      <c r="A189" s="86"/>
      <c r="B189" s="402" t="str">
        <f>'Drive Summary'!B106</f>
        <v>V15CMR</v>
      </c>
      <c r="C189" s="403">
        <f>'Drive Summary'!C106</f>
        <v>6000</v>
      </c>
      <c r="D189" s="403" t="str">
        <f>'Drive Summary'!D106</f>
        <v>256MB</v>
      </c>
      <c r="E189" s="307" t="str">
        <f>'Drive Summary'!E106</f>
        <v>ST6000VX008</v>
      </c>
      <c r="F189" s="1333" t="str">
        <f>'Drive Summary'!F106</f>
        <v>2ZP186</v>
      </c>
      <c r="G189" s="1181"/>
      <c r="H189" s="1181"/>
      <c r="I189" s="1181">
        <v>17620</v>
      </c>
      <c r="J189" s="1181">
        <v>11560</v>
      </c>
      <c r="K189" s="1180">
        <f t="shared" si="419"/>
        <v>29180</v>
      </c>
      <c r="L189" s="1418">
        <f>SUMIF('site MS'!C:C,$F189,'site MS'!F:F)</f>
        <v>29180</v>
      </c>
      <c r="M189" s="1419">
        <f t="shared" si="337"/>
        <v>0</v>
      </c>
      <c r="N189" s="294">
        <v>6620</v>
      </c>
      <c r="O189" s="1181">
        <v>10940</v>
      </c>
      <c r="P189" s="1181">
        <v>11240</v>
      </c>
      <c r="Q189" s="294">
        <v>2040</v>
      </c>
      <c r="R189" s="1180">
        <f t="shared" si="354"/>
        <v>30840</v>
      </c>
      <c r="S189" s="1418">
        <f>SUMIF('site MS'!$C:$C,$F189,'site MS'!G:G)</f>
        <v>30840</v>
      </c>
      <c r="T189" s="1419">
        <f t="shared" si="338"/>
        <v>0</v>
      </c>
      <c r="U189" s="1181">
        <v>6000</v>
      </c>
      <c r="V189" s="1181">
        <v>10260</v>
      </c>
      <c r="W189" s="1181">
        <v>10580</v>
      </c>
      <c r="X189" s="1181">
        <v>2360</v>
      </c>
      <c r="Y189" s="1181"/>
      <c r="Z189" s="1180">
        <f t="shared" si="420"/>
        <v>29200</v>
      </c>
      <c r="AA189" s="1418">
        <f>SUMIF('site MS'!$C:$C,$F189,'site MS'!H:H)</f>
        <v>29200</v>
      </c>
      <c r="AB189" s="1419">
        <f t="shared" si="339"/>
        <v>0</v>
      </c>
      <c r="AC189" s="1182">
        <f t="shared" si="421"/>
        <v>89220</v>
      </c>
      <c r="AD189" s="294">
        <f t="shared" si="359"/>
        <v>89220</v>
      </c>
      <c r="AE189" s="312">
        <f t="shared" si="360"/>
        <v>0</v>
      </c>
      <c r="AH189" s="121"/>
      <c r="AI189" s="125" t="s">
        <v>286</v>
      </c>
      <c r="AJ189" s="120" t="str">
        <f>"13WKS "&amp;'Drive Summary'!AD$2</f>
        <v>13WKS MS2409A0</v>
      </c>
      <c r="CA189" s="87" t="s">
        <v>1016</v>
      </c>
      <c r="CB189" s="87">
        <v>6</v>
      </c>
      <c r="CC189" s="87">
        <v>3</v>
      </c>
      <c r="CD189" s="87" t="s">
        <v>406</v>
      </c>
    </row>
    <row r="190" spans="1:82" s="87" customFormat="1" ht="18.75" customHeight="1">
      <c r="A190" s="86"/>
      <c r="B190" s="402" t="str">
        <f>'Drive Summary'!B107</f>
        <v>V15CMR</v>
      </c>
      <c r="C190" s="403">
        <f>'Drive Summary'!C107</f>
        <v>8000</v>
      </c>
      <c r="D190" s="403" t="str">
        <f>'Drive Summary'!D107</f>
        <v>256MB</v>
      </c>
      <c r="E190" s="307" t="str">
        <f>'Drive Summary'!E107</f>
        <v>ST8000VM006</v>
      </c>
      <c r="F190" s="1333" t="str">
        <f>'Drive Summary'!F107</f>
        <v>2ZL188</v>
      </c>
      <c r="G190" s="1181"/>
      <c r="H190" s="1181"/>
      <c r="I190" s="1181">
        <v>2320</v>
      </c>
      <c r="J190" s="1181"/>
      <c r="K190" s="1180">
        <f t="shared" si="419"/>
        <v>2320</v>
      </c>
      <c r="L190" s="1418">
        <f>SUMIF('site MS'!C:C,$F190,'site MS'!F:F)</f>
        <v>2320</v>
      </c>
      <c r="M190" s="1419">
        <f t="shared" si="337"/>
        <v>0</v>
      </c>
      <c r="N190" s="294">
        <v>2040</v>
      </c>
      <c r="O190" s="1181">
        <v>220</v>
      </c>
      <c r="P190" s="1181">
        <v>80</v>
      </c>
      <c r="Q190" s="294"/>
      <c r="R190" s="1180">
        <f t="shared" si="354"/>
        <v>2340</v>
      </c>
      <c r="S190" s="1418">
        <f>SUMIF('site MS'!$C:$C,$F190,'site MS'!G:G)</f>
        <v>2340</v>
      </c>
      <c r="T190" s="1419">
        <f t="shared" si="338"/>
        <v>0</v>
      </c>
      <c r="U190" s="1181"/>
      <c r="V190" s="1181"/>
      <c r="W190" s="1181"/>
      <c r="X190" s="294"/>
      <c r="Y190" s="1181"/>
      <c r="Z190" s="1180">
        <f t="shared" si="420"/>
        <v>0</v>
      </c>
      <c r="AA190" s="1418">
        <f>SUMIF('site MS'!$C:$C,$F190,'site MS'!H:H)</f>
        <v>0</v>
      </c>
      <c r="AB190" s="1419">
        <f t="shared" si="339"/>
        <v>0</v>
      </c>
      <c r="AC190" s="1182">
        <f t="shared" si="421"/>
        <v>4660</v>
      </c>
      <c r="AD190" s="294">
        <f t="shared" si="359"/>
        <v>4660</v>
      </c>
      <c r="AE190" s="312">
        <f t="shared" si="360"/>
        <v>0</v>
      </c>
      <c r="AH190" s="121"/>
      <c r="AI190" s="125" t="s">
        <v>286</v>
      </c>
      <c r="AJ190" s="120" t="str">
        <f>"13WKS "&amp;'Drive Summary'!AD$2</f>
        <v>13WKS MS2409A0</v>
      </c>
      <c r="CA190" s="87" t="s">
        <v>1016</v>
      </c>
      <c r="CB190" s="87">
        <v>8</v>
      </c>
      <c r="CC190" s="87">
        <v>4</v>
      </c>
      <c r="CD190" s="87" t="s">
        <v>406</v>
      </c>
    </row>
    <row r="191" spans="1:82" s="87" customFormat="1" ht="18.75" customHeight="1">
      <c r="A191" s="86"/>
      <c r="B191" s="402" t="str">
        <f>'Drive Summary'!B108</f>
        <v>V15CMR</v>
      </c>
      <c r="C191" s="403">
        <f>'Drive Summary'!C108</f>
        <v>8000</v>
      </c>
      <c r="D191" s="403" t="str">
        <f>'Drive Summary'!D108</f>
        <v>256MB</v>
      </c>
      <c r="E191" s="307" t="str">
        <f>'Drive Summary'!E108</f>
        <v>ST8000VN002</v>
      </c>
      <c r="F191" s="1333" t="str">
        <f>'Drive Summary'!F108</f>
        <v>2ZM188</v>
      </c>
      <c r="G191" s="1181"/>
      <c r="H191" s="1181"/>
      <c r="I191" s="1181">
        <v>1100</v>
      </c>
      <c r="J191" s="1181">
        <v>260</v>
      </c>
      <c r="K191" s="1180">
        <f t="shared" si="419"/>
        <v>1360</v>
      </c>
      <c r="L191" s="1418">
        <f>SUMIF('site MS'!C:C,$F191,'site MS'!F:F)</f>
        <v>1360</v>
      </c>
      <c r="M191" s="1419">
        <f t="shared" ref="M191:M194" si="453">K191-L191</f>
        <v>0</v>
      </c>
      <c r="N191" s="294">
        <v>420</v>
      </c>
      <c r="O191" s="1181">
        <v>500</v>
      </c>
      <c r="P191" s="1181">
        <v>400</v>
      </c>
      <c r="Q191" s="294">
        <v>2860</v>
      </c>
      <c r="R191" s="1180">
        <f t="shared" si="354"/>
        <v>4180</v>
      </c>
      <c r="S191" s="1418">
        <f>SUMIF('site MS'!$C:$C,$F191,'site MS'!G:G)</f>
        <v>4180</v>
      </c>
      <c r="T191" s="1419">
        <f t="shared" ref="T191:T194" si="454">R191-S191</f>
        <v>0</v>
      </c>
      <c r="U191" s="1181">
        <v>440</v>
      </c>
      <c r="V191" s="1181">
        <v>520</v>
      </c>
      <c r="W191" s="1181">
        <v>2720</v>
      </c>
      <c r="X191" s="294">
        <v>1140</v>
      </c>
      <c r="Y191" s="1181"/>
      <c r="Z191" s="1180">
        <f t="shared" si="420"/>
        <v>4820</v>
      </c>
      <c r="AA191" s="1418">
        <f>SUMIF('site MS'!$C:$C,$F191,'site MS'!H:H)</f>
        <v>4820</v>
      </c>
      <c r="AB191" s="1419">
        <f t="shared" ref="AB191:AB194" si="455">Z191-AA191</f>
        <v>0</v>
      </c>
      <c r="AC191" s="1182">
        <f t="shared" si="421"/>
        <v>10360</v>
      </c>
      <c r="AD191" s="294">
        <f t="shared" si="359"/>
        <v>10360</v>
      </c>
      <c r="AE191" s="312">
        <f t="shared" si="360"/>
        <v>0</v>
      </c>
      <c r="AH191" s="121"/>
      <c r="AI191" s="125" t="s">
        <v>286</v>
      </c>
      <c r="AJ191" s="120" t="str">
        <f>"13WKS "&amp;'Drive Summary'!AD$2</f>
        <v>13WKS MS2409A0</v>
      </c>
      <c r="CA191" s="87" t="s">
        <v>1016</v>
      </c>
      <c r="CB191" s="87">
        <v>8</v>
      </c>
      <c r="CC191" s="87">
        <v>4</v>
      </c>
      <c r="CD191" s="87" t="s">
        <v>406</v>
      </c>
    </row>
    <row r="192" spans="1:82" s="87" customFormat="1" ht="18.75" customHeight="1">
      <c r="A192" s="86"/>
      <c r="B192" s="402" t="str">
        <f>'Drive Summary'!B109</f>
        <v>V15CMR</v>
      </c>
      <c r="C192" s="403">
        <f>'Drive Summary'!C109</f>
        <v>8000</v>
      </c>
      <c r="D192" s="403" t="str">
        <f>'Drive Summary'!D109</f>
        <v>256MB</v>
      </c>
      <c r="E192" s="307" t="str">
        <f>'Drive Summary'!E109</f>
        <v>ST8000VN007</v>
      </c>
      <c r="F192" s="1333" t="str">
        <f>'Drive Summary'!F109</f>
        <v>3JG188</v>
      </c>
      <c r="G192" s="1181"/>
      <c r="H192" s="1181"/>
      <c r="I192" s="1181">
        <v>720</v>
      </c>
      <c r="J192" s="1181"/>
      <c r="K192" s="1180">
        <f t="shared" ref="K192" si="456">SUM(G192:J192)</f>
        <v>720</v>
      </c>
      <c r="L192" s="1418">
        <f>SUMIF('site MS'!C:C,$F192,'site MS'!F:F)</f>
        <v>720</v>
      </c>
      <c r="M192" s="1419">
        <f t="shared" ref="M192" si="457">K192-L192</f>
        <v>0</v>
      </c>
      <c r="N192" s="294">
        <v>500</v>
      </c>
      <c r="O192" s="1181">
        <v>220</v>
      </c>
      <c r="P192" s="1181"/>
      <c r="Q192" s="294"/>
      <c r="R192" s="1180">
        <f t="shared" ref="R192" si="458">SUM(N192:Q192)</f>
        <v>720</v>
      </c>
      <c r="S192" s="1418">
        <f>SUMIF('site MS'!$C:$C,$F192,'site MS'!G:G)</f>
        <v>720</v>
      </c>
      <c r="T192" s="1419">
        <f t="shared" ref="T192" si="459">R192-S192</f>
        <v>0</v>
      </c>
      <c r="U192" s="1181"/>
      <c r="V192" s="1181"/>
      <c r="W192" s="1181"/>
      <c r="X192" s="294"/>
      <c r="Y192" s="1181"/>
      <c r="Z192" s="1180">
        <f t="shared" ref="Z192" si="460">SUM(U192:Y192)</f>
        <v>0</v>
      </c>
      <c r="AA192" s="1418">
        <f>SUMIF('site MS'!$C:$C,$F192,'site MS'!H:H)</f>
        <v>0</v>
      </c>
      <c r="AB192" s="1419">
        <f t="shared" ref="AB192" si="461">Z192-AA192</f>
        <v>0</v>
      </c>
      <c r="AC192" s="1182">
        <f t="shared" ref="AC192" si="462">SUM(K192,R192,Z192)</f>
        <v>1440</v>
      </c>
      <c r="AD192" s="294">
        <f t="shared" ref="AD192" si="463">SUM(L192,S192,AA192)</f>
        <v>1440</v>
      </c>
      <c r="AE192" s="312">
        <f t="shared" ref="AE192" si="464">AC192-AD192</f>
        <v>0</v>
      </c>
      <c r="AH192" s="121"/>
      <c r="AI192" s="125" t="s">
        <v>286</v>
      </c>
      <c r="AJ192" s="120" t="str">
        <f>"13WKS "&amp;'Drive Summary'!AD$2</f>
        <v>13WKS MS2409A0</v>
      </c>
      <c r="CA192" s="87" t="s">
        <v>1016</v>
      </c>
      <c r="CB192" s="87">
        <v>8</v>
      </c>
      <c r="CC192" s="87">
        <v>4</v>
      </c>
      <c r="CD192" s="87" t="s">
        <v>406</v>
      </c>
    </row>
    <row r="193" spans="1:82" s="87" customFormat="1" ht="18.75" customHeight="1">
      <c r="A193" s="86"/>
      <c r="B193" s="402" t="str">
        <f>'Drive Summary'!B110</f>
        <v>V15CMR</v>
      </c>
      <c r="C193" s="403">
        <f>'Drive Summary'!C110</f>
        <v>8000</v>
      </c>
      <c r="D193" s="403" t="str">
        <f>'Drive Summary'!D110</f>
        <v>256MB</v>
      </c>
      <c r="E193" s="307" t="str">
        <f>'Drive Summary'!E110</f>
        <v>ST8000VX009</v>
      </c>
      <c r="F193" s="1333" t="str">
        <f>'Drive Summary'!F110</f>
        <v>2ZP188</v>
      </c>
      <c r="G193" s="1181"/>
      <c r="H193" s="1181"/>
      <c r="I193" s="1181">
        <v>10640</v>
      </c>
      <c r="J193" s="1181">
        <v>8720</v>
      </c>
      <c r="K193" s="1180">
        <f t="shared" ref="K193:K194" si="465">SUM(G193:J193)</f>
        <v>19360</v>
      </c>
      <c r="L193" s="1418">
        <f>SUMIF('site MS'!C:C,$F193,'site MS'!F:F)</f>
        <v>19360</v>
      </c>
      <c r="M193" s="1419">
        <f t="shared" si="453"/>
        <v>0</v>
      </c>
      <c r="N193" s="294">
        <v>2780</v>
      </c>
      <c r="O193" s="1181">
        <v>8320</v>
      </c>
      <c r="P193" s="1181">
        <v>8540</v>
      </c>
      <c r="Q193" s="294">
        <v>4080</v>
      </c>
      <c r="R193" s="1180">
        <f t="shared" si="354"/>
        <v>23720</v>
      </c>
      <c r="S193" s="1418">
        <f>SUMIF('site MS'!$C:$C,$F193,'site MS'!G:G)</f>
        <v>23720</v>
      </c>
      <c r="T193" s="1419">
        <f t="shared" si="454"/>
        <v>0</v>
      </c>
      <c r="U193" s="1181">
        <v>1380</v>
      </c>
      <c r="V193" s="1181">
        <v>5880</v>
      </c>
      <c r="W193" s="1181">
        <v>5640</v>
      </c>
      <c r="X193" s="294">
        <v>2360</v>
      </c>
      <c r="Y193" s="294"/>
      <c r="Z193" s="1180">
        <f t="shared" ref="Z193" si="466">SUM(U193:Y193)</f>
        <v>15260</v>
      </c>
      <c r="AA193" s="1418">
        <f>SUMIF('site MS'!$C:$C,$F193,'site MS'!H:H)</f>
        <v>15260</v>
      </c>
      <c r="AB193" s="1419">
        <f t="shared" si="455"/>
        <v>0</v>
      </c>
      <c r="AC193" s="1182">
        <f t="shared" ref="AC193:AC194" si="467">SUM(K193,R193,Z193)</f>
        <v>58340</v>
      </c>
      <c r="AD193" s="294">
        <f t="shared" ref="AD193:AD194" si="468">SUM(L193,S193,AA193)</f>
        <v>58340</v>
      </c>
      <c r="AE193" s="312">
        <f t="shared" ref="AE193:AE194" si="469">AC193-AD193</f>
        <v>0</v>
      </c>
      <c r="AH193" s="121"/>
      <c r="AI193" s="125" t="s">
        <v>286</v>
      </c>
      <c r="AJ193" s="120" t="str">
        <f>"13WKS "&amp;'Drive Summary'!AD$2</f>
        <v>13WKS MS2409A0</v>
      </c>
      <c r="CA193" s="87" t="s">
        <v>1016</v>
      </c>
      <c r="CB193" s="87">
        <v>8</v>
      </c>
      <c r="CC193" s="87">
        <v>4</v>
      </c>
      <c r="CD193" s="87" t="s">
        <v>406</v>
      </c>
    </row>
    <row r="194" spans="1:82" s="87" customFormat="1" ht="18.75" hidden="1" customHeight="1">
      <c r="A194" s="86"/>
      <c r="B194" s="402" t="str">
        <f>'Drive Summary'!B111</f>
        <v>V15CMR</v>
      </c>
      <c r="C194" s="403">
        <f>'Drive Summary'!C111</f>
        <v>8000</v>
      </c>
      <c r="D194" s="403" t="str">
        <f>'Drive Summary'!D111</f>
        <v>256MB</v>
      </c>
      <c r="E194" s="307" t="str">
        <f>'Drive Summary'!E111</f>
        <v>ST8000VN3300</v>
      </c>
      <c r="F194" s="1333" t="str">
        <f>'Drive Summary'!F111</f>
        <v>3NE188</v>
      </c>
      <c r="G194" s="1181"/>
      <c r="H194" s="1181"/>
      <c r="I194" s="1181">
        <v>0</v>
      </c>
      <c r="J194" s="1181">
        <v>0</v>
      </c>
      <c r="K194" s="1180">
        <f t="shared" si="465"/>
        <v>0</v>
      </c>
      <c r="L194" s="1418">
        <f>SUMIF('site MS'!C:C,$F194,'site MS'!F:F)</f>
        <v>0</v>
      </c>
      <c r="M194" s="1419">
        <f t="shared" si="453"/>
        <v>0</v>
      </c>
      <c r="N194" s="294">
        <v>0</v>
      </c>
      <c r="O194" s="1181">
        <v>0</v>
      </c>
      <c r="P194" s="1181">
        <v>0</v>
      </c>
      <c r="Q194" s="294">
        <v>0</v>
      </c>
      <c r="R194" s="1180">
        <f t="shared" ref="R194" si="470">SUM(N194:Q194)</f>
        <v>0</v>
      </c>
      <c r="S194" s="1418">
        <f>SUMIF('site MS'!$C:$C,$F194,'site MS'!G:G)</f>
        <v>0</v>
      </c>
      <c r="T194" s="1419">
        <f t="shared" si="454"/>
        <v>0</v>
      </c>
      <c r="U194" s="1181">
        <v>0</v>
      </c>
      <c r="V194" s="1181">
        <v>0</v>
      </c>
      <c r="W194" s="1181">
        <v>0</v>
      </c>
      <c r="X194" s="1181">
        <v>0</v>
      </c>
      <c r="Y194" s="1181">
        <v>0</v>
      </c>
      <c r="Z194" s="1180">
        <f t="shared" ref="Z194" si="471">SUM(U194:Y194)</f>
        <v>0</v>
      </c>
      <c r="AA194" s="1418">
        <f>SUMIF('site MS'!$C:$C,$F194,'site MS'!H:H)</f>
        <v>0</v>
      </c>
      <c r="AB194" s="1419">
        <f t="shared" si="455"/>
        <v>0</v>
      </c>
      <c r="AC194" s="1182">
        <f t="shared" si="467"/>
        <v>0</v>
      </c>
      <c r="AD194" s="294">
        <f t="shared" si="468"/>
        <v>0</v>
      </c>
      <c r="AE194" s="312">
        <f t="shared" si="469"/>
        <v>0</v>
      </c>
      <c r="AH194" s="121"/>
      <c r="AI194" s="125" t="s">
        <v>286</v>
      </c>
      <c r="AJ194" s="120" t="str">
        <f>"13WKS "&amp;'Drive Summary'!AD$2</f>
        <v>13WKS MS2409A0</v>
      </c>
      <c r="CA194" s="87" t="s">
        <v>1016</v>
      </c>
      <c r="CB194" s="87">
        <v>8</v>
      </c>
      <c r="CC194" s="87">
        <v>4</v>
      </c>
      <c r="CD194" s="87" t="s">
        <v>406</v>
      </c>
    </row>
    <row r="195" spans="1:82" s="87" customFormat="1" ht="18.75" customHeight="1">
      <c r="A195" s="86"/>
      <c r="B195" s="2098" t="str">
        <f>'Drive Summary'!B112</f>
        <v>V15CMR</v>
      </c>
      <c r="C195" s="2099">
        <f>'Drive Summary'!C112</f>
        <v>8000</v>
      </c>
      <c r="D195" s="2099" t="str">
        <f>'Drive Summary'!D112</f>
        <v>256MB</v>
      </c>
      <c r="E195" s="2100" t="str">
        <f>'Drive Summary'!E112</f>
        <v>ST8000HKVS002</v>
      </c>
      <c r="F195" s="2101" t="str">
        <f>'Drive Summary'!F112</f>
        <v>3FX188</v>
      </c>
      <c r="G195" s="1181"/>
      <c r="H195" s="1181"/>
      <c r="I195" s="1181">
        <v>2860</v>
      </c>
      <c r="J195" s="1181">
        <v>1880</v>
      </c>
      <c r="K195" s="1180">
        <f t="shared" ref="K195" si="472">SUM(G195:J195)</f>
        <v>4740</v>
      </c>
      <c r="L195" s="1418">
        <f>SUMIF('site MS'!C:C,$F195,'site MS'!F:F)</f>
        <v>4740</v>
      </c>
      <c r="M195" s="1419">
        <f t="shared" ref="M195" si="473">K195-L195</f>
        <v>0</v>
      </c>
      <c r="N195" s="294">
        <v>1260</v>
      </c>
      <c r="O195" s="1181">
        <v>1120</v>
      </c>
      <c r="P195" s="1181">
        <v>1120</v>
      </c>
      <c r="Q195" s="294">
        <v>1280</v>
      </c>
      <c r="R195" s="1180">
        <f t="shared" ref="R195" si="474">SUM(N195:Q195)</f>
        <v>4780</v>
      </c>
      <c r="S195" s="1418">
        <f>SUMIF('site MS'!$C:$C,$F195,'site MS'!G:G)</f>
        <v>4780</v>
      </c>
      <c r="T195" s="1419">
        <f t="shared" ref="T195" si="475">R195-S195</f>
        <v>0</v>
      </c>
      <c r="U195" s="1181"/>
      <c r="V195" s="1181"/>
      <c r="W195" s="1181"/>
      <c r="X195" s="1181"/>
      <c r="Y195" s="1181"/>
      <c r="Z195" s="1180">
        <f t="shared" ref="Z195" si="476">SUM(U195:Y195)</f>
        <v>0</v>
      </c>
      <c r="AA195" s="1418">
        <f>SUMIF('site MS'!$C:$C,$F195,'site MS'!H:H)</f>
        <v>0</v>
      </c>
      <c r="AB195" s="1419">
        <f t="shared" ref="AB195" si="477">Z195-AA195</f>
        <v>0</v>
      </c>
      <c r="AC195" s="1182">
        <f t="shared" ref="AC195" si="478">SUM(K195,R195,Z195)</f>
        <v>9520</v>
      </c>
      <c r="AD195" s="294">
        <f t="shared" ref="AD195" si="479">SUM(L195,S195,AA195)</f>
        <v>9520</v>
      </c>
      <c r="AE195" s="312">
        <f t="shared" ref="AE195" si="480">AC195-AD195</f>
        <v>0</v>
      </c>
      <c r="AH195" s="121"/>
      <c r="AI195" s="125" t="s">
        <v>286</v>
      </c>
      <c r="AJ195" s="120" t="str">
        <f>"13WKS "&amp;'Drive Summary'!AD$2</f>
        <v>13WKS MS2409A0</v>
      </c>
      <c r="CA195" s="87" t="s">
        <v>1016</v>
      </c>
      <c r="CB195" s="87">
        <v>8</v>
      </c>
      <c r="CC195" s="87">
        <v>4</v>
      </c>
      <c r="CD195" s="87" t="s">
        <v>406</v>
      </c>
    </row>
    <row r="196" spans="1:82" s="87" customFormat="1" ht="18.75" customHeight="1" thickBot="1">
      <c r="A196" s="86"/>
      <c r="B196" s="402" t="str">
        <f>'Drive Summary'!B113</f>
        <v>V15CMR</v>
      </c>
      <c r="C196" s="403">
        <f>'Drive Summary'!C113</f>
        <v>8000</v>
      </c>
      <c r="D196" s="403" t="str">
        <f>'Drive Summary'!D113</f>
        <v>256MB</v>
      </c>
      <c r="E196" s="307" t="str">
        <f>'Drive Summary'!E113</f>
        <v>ST8000VX009</v>
      </c>
      <c r="F196" s="1333" t="str">
        <f>'Drive Summary'!F113</f>
        <v>2ZR188</v>
      </c>
      <c r="G196" s="1181"/>
      <c r="H196" s="1181"/>
      <c r="I196" s="1181">
        <v>7040</v>
      </c>
      <c r="J196" s="1181">
        <v>980</v>
      </c>
      <c r="K196" s="1180">
        <f t="shared" si="419"/>
        <v>8020</v>
      </c>
      <c r="L196" s="1418">
        <f>SUMIF('site MS'!C:C,$F196,'site MS'!F:F)</f>
        <v>8020</v>
      </c>
      <c r="M196" s="1419">
        <f t="shared" ref="M196" si="481">K196-L196</f>
        <v>0</v>
      </c>
      <c r="N196" s="294">
        <v>1220</v>
      </c>
      <c r="O196" s="1181">
        <v>5560</v>
      </c>
      <c r="P196" s="1181">
        <v>1080</v>
      </c>
      <c r="Q196" s="294">
        <v>1180</v>
      </c>
      <c r="R196" s="1180">
        <f t="shared" si="354"/>
        <v>9040</v>
      </c>
      <c r="S196" s="1418">
        <f>SUMIF('site MS'!$C:$C,$F196,'site MS'!G:G)</f>
        <v>9040</v>
      </c>
      <c r="T196" s="1419">
        <f t="shared" ref="T196" si="482">R196-S196</f>
        <v>0</v>
      </c>
      <c r="U196" s="1181">
        <v>1040</v>
      </c>
      <c r="V196" s="1181">
        <v>5480</v>
      </c>
      <c r="W196" s="1181">
        <v>2860</v>
      </c>
      <c r="X196" s="294">
        <v>640</v>
      </c>
      <c r="Y196" s="1181">
        <v>1260</v>
      </c>
      <c r="Z196" s="1180">
        <f t="shared" si="420"/>
        <v>11280</v>
      </c>
      <c r="AA196" s="1418">
        <f>SUMIF('site MS'!$C:$C,$F196,'site MS'!H:H)</f>
        <v>11280</v>
      </c>
      <c r="AB196" s="1419">
        <f t="shared" ref="AB196" si="483">Z196-AA196</f>
        <v>0</v>
      </c>
      <c r="AC196" s="1182">
        <f t="shared" si="421"/>
        <v>28340</v>
      </c>
      <c r="AD196" s="294">
        <f t="shared" si="359"/>
        <v>28340</v>
      </c>
      <c r="AE196" s="312">
        <f t="shared" si="360"/>
        <v>0</v>
      </c>
      <c r="AH196" s="121"/>
      <c r="AI196" s="125" t="s">
        <v>286</v>
      </c>
      <c r="AJ196" s="120" t="str">
        <f>"13WKS "&amp;'Drive Summary'!AD$2</f>
        <v>13WKS MS2409A0</v>
      </c>
      <c r="CA196" s="87" t="s">
        <v>1016</v>
      </c>
      <c r="CB196" s="87">
        <v>8</v>
      </c>
      <c r="CC196" s="87">
        <v>4</v>
      </c>
      <c r="CD196" s="87" t="s">
        <v>406</v>
      </c>
    </row>
    <row r="197" spans="1:82" s="87" customFormat="1" ht="18.75" customHeight="1" thickBot="1">
      <c r="A197" s="62"/>
      <c r="B197" s="324" t="s">
        <v>467</v>
      </c>
      <c r="C197" s="317"/>
      <c r="D197" s="385"/>
      <c r="E197" s="318"/>
      <c r="F197" s="1327"/>
      <c r="G197" s="1268">
        <f t="shared" ref="G197:AE197" si="484">SUM(G161:G196)</f>
        <v>0</v>
      </c>
      <c r="H197" s="1259">
        <f t="shared" si="484"/>
        <v>82900</v>
      </c>
      <c r="I197" s="1259">
        <f t="shared" si="484"/>
        <v>164690</v>
      </c>
      <c r="J197" s="1259">
        <f t="shared" si="484"/>
        <v>95320</v>
      </c>
      <c r="K197" s="1183">
        <f t="shared" si="484"/>
        <v>342910</v>
      </c>
      <c r="L197" s="1413">
        <f t="shared" si="484"/>
        <v>342910</v>
      </c>
      <c r="M197" s="1414">
        <f t="shared" si="484"/>
        <v>0</v>
      </c>
      <c r="N197" s="1259">
        <f t="shared" si="484"/>
        <v>83565</v>
      </c>
      <c r="O197" s="1259">
        <f t="shared" si="484"/>
        <v>138710</v>
      </c>
      <c r="P197" s="1259">
        <f t="shared" si="484"/>
        <v>82390</v>
      </c>
      <c r="Q197" s="1259">
        <f t="shared" si="484"/>
        <v>58905</v>
      </c>
      <c r="R197" s="1183">
        <f t="shared" si="484"/>
        <v>363570</v>
      </c>
      <c r="S197" s="1413">
        <f t="shared" si="484"/>
        <v>363570</v>
      </c>
      <c r="T197" s="1414">
        <f t="shared" si="484"/>
        <v>0</v>
      </c>
      <c r="U197" s="1259">
        <f t="shared" si="484"/>
        <v>71485</v>
      </c>
      <c r="V197" s="1259">
        <f t="shared" si="484"/>
        <v>161195</v>
      </c>
      <c r="W197" s="1259">
        <f t="shared" si="484"/>
        <v>101465</v>
      </c>
      <c r="X197" s="1259">
        <f t="shared" si="484"/>
        <v>44265</v>
      </c>
      <c r="Y197" s="1259">
        <f t="shared" si="484"/>
        <v>7280</v>
      </c>
      <c r="Z197" s="1183">
        <f t="shared" si="484"/>
        <v>385690</v>
      </c>
      <c r="AA197" s="1413">
        <f t="shared" si="484"/>
        <v>385690</v>
      </c>
      <c r="AB197" s="1414">
        <f t="shared" si="484"/>
        <v>0</v>
      </c>
      <c r="AC197" s="1184">
        <f t="shared" si="484"/>
        <v>1092170</v>
      </c>
      <c r="AD197" s="1436">
        <f t="shared" si="484"/>
        <v>1092170</v>
      </c>
      <c r="AE197" s="1483">
        <f t="shared" si="484"/>
        <v>0</v>
      </c>
      <c r="AF197" s="56"/>
      <c r="AG197" s="56"/>
      <c r="AH197" s="121"/>
      <c r="AI197" s="125" t="s">
        <v>286</v>
      </c>
      <c r="AJ197" s="120" t="str">
        <f>"13WKS "&amp;'Drive Summary'!AD$2</f>
        <v>13WKS MS2409A0</v>
      </c>
      <c r="AK197" s="56"/>
      <c r="AL197" s="56"/>
      <c r="AM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  <c r="AZ197" s="66"/>
    </row>
    <row r="198" spans="1:82" s="87" customFormat="1" ht="18.649999999999999" hidden="1" customHeight="1" outlineLevel="1" thickTop="1">
      <c r="A198" s="62"/>
      <c r="B198" s="91" t="s">
        <v>117</v>
      </c>
      <c r="C198" s="114"/>
      <c r="D198" s="114"/>
      <c r="E198" s="306" t="s">
        <v>543</v>
      </c>
      <c r="F198" s="1328"/>
      <c r="G198" s="1185">
        <f>AN198</f>
        <v>0</v>
      </c>
      <c r="H198" s="1185">
        <f t="shared" ref="H198:H199" si="485">AO198</f>
        <v>0</v>
      </c>
      <c r="I198" s="1185">
        <f t="shared" ref="I198:I199" si="486">AP198</f>
        <v>23775</v>
      </c>
      <c r="J198" s="1185">
        <f t="shared" ref="J198:J199" si="487">AQ198</f>
        <v>14975</v>
      </c>
      <c r="K198" s="1186">
        <f>SUM(G198:J198)</f>
        <v>38750</v>
      </c>
      <c r="L198" s="1415"/>
      <c r="M198" s="1416"/>
      <c r="N198" s="1185">
        <f>AR198</f>
        <v>10675</v>
      </c>
      <c r="O198" s="1185">
        <f t="shared" ref="O198:O199" si="488">AS198</f>
        <v>4150</v>
      </c>
      <c r="P198" s="1185">
        <f t="shared" ref="P198:P199" si="489">AT198</f>
        <v>7800</v>
      </c>
      <c r="Q198" s="1185">
        <f t="shared" ref="Q198:Q199" si="490">AU198</f>
        <v>13350</v>
      </c>
      <c r="R198" s="1186">
        <f>SUM(N198:Q198)</f>
        <v>35975</v>
      </c>
      <c r="S198" s="1415"/>
      <c r="T198" s="1416"/>
      <c r="U198" s="1185">
        <f>AV198</f>
        <v>3725</v>
      </c>
      <c r="V198" s="1185">
        <f t="shared" ref="V198:V199" si="491">AW198</f>
        <v>6500</v>
      </c>
      <c r="W198" s="1185">
        <f t="shared" ref="W198:W199" si="492">AX198</f>
        <v>8475</v>
      </c>
      <c r="X198" s="1185">
        <f t="shared" ref="X198:X199" si="493">AY198</f>
        <v>2200</v>
      </c>
      <c r="Y198" s="1185">
        <f t="shared" ref="Y198:Y199" si="494">AZ198</f>
        <v>3400</v>
      </c>
      <c r="Z198" s="1186">
        <f>SUM(U198:Y198)</f>
        <v>24300</v>
      </c>
      <c r="AA198" s="1415"/>
      <c r="AB198" s="1416"/>
      <c r="AC198" s="1187">
        <f>Z198+R198+K198</f>
        <v>99025</v>
      </c>
      <c r="AD198" s="408"/>
      <c r="AE198" s="1872"/>
      <c r="AF198" s="56"/>
      <c r="AG198" s="56"/>
      <c r="AH198" s="121"/>
      <c r="AI198" s="125" t="s">
        <v>286</v>
      </c>
      <c r="AJ198" s="120" t="str">
        <f>"13WKS "&amp;'Drive Summary'!AD$2</f>
        <v>13WKS MS2409A0</v>
      </c>
      <c r="AK198" s="56"/>
      <c r="AL198" s="56"/>
      <c r="AM198" s="66" t="s">
        <v>680</v>
      </c>
      <c r="AN198" s="526">
        <f>SUMIF('Site capacity'!$B:$B,$AM198,'Site capacity'!E:E)</f>
        <v>0</v>
      </c>
      <c r="AO198" s="526">
        <f>SUMIF('Site capacity'!$B:$B,$AM198,'Site capacity'!F:F)</f>
        <v>0</v>
      </c>
      <c r="AP198" s="526">
        <f>SUMIF('Site capacity'!$B:$B,$AM198,'Site capacity'!G:G)</f>
        <v>23775</v>
      </c>
      <c r="AQ198" s="526">
        <f>SUMIF('Site capacity'!$B:$B,$AM198,'Site capacity'!H:H)</f>
        <v>14975</v>
      </c>
      <c r="AR198" s="526">
        <f>SUMIF('Site capacity'!$B:$B,$AM198,'Site capacity'!I:I)</f>
        <v>10675</v>
      </c>
      <c r="AS198" s="526">
        <f>SUMIF('Site capacity'!$B:$B,$AM198,'Site capacity'!J:J)</f>
        <v>4150</v>
      </c>
      <c r="AT198" s="526">
        <f>SUMIF('Site capacity'!$B:$B,$AM198,'Site capacity'!K:K)</f>
        <v>7800</v>
      </c>
      <c r="AU198" s="526">
        <f>SUMIF('Site capacity'!$B:$B,$AM198,'Site capacity'!L:L)</f>
        <v>13350</v>
      </c>
      <c r="AV198" s="526">
        <f>SUMIF('Site capacity'!$B:$B,$AM198,'Site capacity'!M:M)</f>
        <v>3725</v>
      </c>
      <c r="AW198" s="526">
        <f>SUMIF('Site capacity'!$B:$B,$AM198,'Site capacity'!N:N)</f>
        <v>6500</v>
      </c>
      <c r="AX198" s="526">
        <f>SUMIF('Site capacity'!$B:$B,$AM198,'Site capacity'!O:O)</f>
        <v>8475</v>
      </c>
      <c r="AY198" s="526">
        <f>SUMIF('Site capacity'!$B:$B,$AM198,'Site capacity'!P:P)</f>
        <v>2200</v>
      </c>
      <c r="AZ198" s="526">
        <f>SUMIF('Site capacity'!$B:$B,$AM198,'Site capacity'!Q:Q)</f>
        <v>3400</v>
      </c>
    </row>
    <row r="199" spans="1:82" s="87" customFormat="1" ht="18.75" hidden="1" customHeight="1" outlineLevel="1">
      <c r="A199" s="62"/>
      <c r="B199" s="91"/>
      <c r="C199" s="114"/>
      <c r="D199" s="114"/>
      <c r="E199" s="306" t="s">
        <v>74</v>
      </c>
      <c r="F199" s="1328"/>
      <c r="G199" s="1185">
        <f>AN199</f>
        <v>0</v>
      </c>
      <c r="H199" s="1185">
        <f t="shared" si="485"/>
        <v>0</v>
      </c>
      <c r="I199" s="1185">
        <f t="shared" si="486"/>
        <v>53325</v>
      </c>
      <c r="J199" s="1185">
        <f t="shared" si="487"/>
        <v>21175</v>
      </c>
      <c r="K199" s="1186">
        <f>SUM(G199:J199)</f>
        <v>74500</v>
      </c>
      <c r="L199" s="1415"/>
      <c r="M199" s="1416"/>
      <c r="N199" s="1185">
        <f>AR199</f>
        <v>17675</v>
      </c>
      <c r="O199" s="1185">
        <f t="shared" si="488"/>
        <v>9725</v>
      </c>
      <c r="P199" s="1185">
        <f t="shared" si="489"/>
        <v>19375</v>
      </c>
      <c r="Q199" s="1185">
        <f t="shared" si="490"/>
        <v>28200</v>
      </c>
      <c r="R199" s="1186">
        <f>SUM(N199:Q199)</f>
        <v>74975</v>
      </c>
      <c r="S199" s="1415"/>
      <c r="T199" s="1416"/>
      <c r="U199" s="1185">
        <f>AV199</f>
        <v>16675</v>
      </c>
      <c r="V199" s="1185">
        <f t="shared" si="491"/>
        <v>26550</v>
      </c>
      <c r="W199" s="1185">
        <f t="shared" si="492"/>
        <v>25250</v>
      </c>
      <c r="X199" s="1185">
        <f t="shared" si="493"/>
        <v>28500</v>
      </c>
      <c r="Y199" s="1185">
        <f t="shared" si="494"/>
        <v>27125</v>
      </c>
      <c r="Z199" s="1186">
        <f>SUM(U199:Y199)</f>
        <v>124100</v>
      </c>
      <c r="AA199" s="1415"/>
      <c r="AB199" s="1416"/>
      <c r="AC199" s="1187">
        <f>Z199+R199+K199</f>
        <v>273575</v>
      </c>
      <c r="AD199" s="408"/>
      <c r="AE199" s="1873"/>
      <c r="AF199" s="56"/>
      <c r="AG199" s="56"/>
      <c r="AH199" s="121"/>
      <c r="AI199" s="125" t="s">
        <v>286</v>
      </c>
      <c r="AJ199" s="120" t="str">
        <f>"13WKS "&amp;'Drive Summary'!AD$2</f>
        <v>13WKS MS2409A0</v>
      </c>
      <c r="AK199" s="56"/>
      <c r="AL199" s="56"/>
      <c r="AM199" s="66" t="s">
        <v>681</v>
      </c>
      <c r="AN199" s="526">
        <f>SUMIF('Site capacity'!$B:$B,$AM199,'Site capacity'!E:E)</f>
        <v>0</v>
      </c>
      <c r="AO199" s="526">
        <f>SUMIF('Site capacity'!$B:$B,$AM199,'Site capacity'!F:F)</f>
        <v>0</v>
      </c>
      <c r="AP199" s="526">
        <f>SUMIF('Site capacity'!$B:$B,$AM199,'Site capacity'!G:G)</f>
        <v>53325</v>
      </c>
      <c r="AQ199" s="526">
        <f>SUMIF('Site capacity'!$B:$B,$AM199,'Site capacity'!H:H)</f>
        <v>21175</v>
      </c>
      <c r="AR199" s="526">
        <f>SUMIF('Site capacity'!$B:$B,$AM199,'Site capacity'!I:I)</f>
        <v>17675</v>
      </c>
      <c r="AS199" s="526">
        <f>SUMIF('Site capacity'!$B:$B,$AM199,'Site capacity'!J:J)</f>
        <v>9725</v>
      </c>
      <c r="AT199" s="526">
        <f>SUMIF('Site capacity'!$B:$B,$AM199,'Site capacity'!K:K)</f>
        <v>19375</v>
      </c>
      <c r="AU199" s="526">
        <f>SUMIF('Site capacity'!$B:$B,$AM199,'Site capacity'!L:L)</f>
        <v>28200</v>
      </c>
      <c r="AV199" s="526">
        <f>SUMIF('Site capacity'!$B:$B,$AM199,'Site capacity'!M:M)</f>
        <v>16675</v>
      </c>
      <c r="AW199" s="526">
        <f>SUMIF('Site capacity'!$B:$B,$AM199,'Site capacity'!N:N)</f>
        <v>26550</v>
      </c>
      <c r="AX199" s="526">
        <f>SUMIF('Site capacity'!$B:$B,$AM199,'Site capacity'!O:O)</f>
        <v>25250</v>
      </c>
      <c r="AY199" s="526">
        <f>SUMIF('Site capacity'!$B:$B,$AM199,'Site capacity'!P:P)</f>
        <v>28500</v>
      </c>
      <c r="AZ199" s="526">
        <f>SUMIF('Site capacity'!$B:$B,$AM199,'Site capacity'!Q:Q)</f>
        <v>27125</v>
      </c>
    </row>
    <row r="200" spans="1:82" s="87" customFormat="1" ht="18.75" hidden="1" customHeight="1" outlineLevel="1">
      <c r="A200" s="62"/>
      <c r="B200" s="91"/>
      <c r="C200" s="114"/>
      <c r="D200" s="114"/>
      <c r="E200" s="306" t="s">
        <v>589</v>
      </c>
      <c r="F200" s="1328"/>
      <c r="G200" s="1185">
        <f t="shared" ref="G200:G203" si="495">AN200</f>
        <v>0</v>
      </c>
      <c r="H200" s="1185">
        <f t="shared" ref="H200:H203" si="496">AO200</f>
        <v>0</v>
      </c>
      <c r="I200" s="1185">
        <f t="shared" ref="I200:I203" si="497">AP200</f>
        <v>1475</v>
      </c>
      <c r="J200" s="1185">
        <f t="shared" ref="J200:J203" si="498">AQ200</f>
        <v>575</v>
      </c>
      <c r="K200" s="1186">
        <f t="shared" ref="K200:K203" si="499">SUM(G200:J200)</f>
        <v>2050</v>
      </c>
      <c r="L200" s="1415"/>
      <c r="M200" s="1416"/>
      <c r="N200" s="1185">
        <f t="shared" ref="N200:N201" si="500">AR200</f>
        <v>2000</v>
      </c>
      <c r="O200" s="1185">
        <f t="shared" ref="O200:O201" si="501">AS200</f>
        <v>450</v>
      </c>
      <c r="P200" s="1185">
        <f t="shared" ref="P200:P201" si="502">AT200</f>
        <v>500</v>
      </c>
      <c r="Q200" s="1185">
        <f t="shared" ref="Q200:Q201" si="503">AU200</f>
        <v>1675</v>
      </c>
      <c r="R200" s="1186">
        <f t="shared" ref="R200:R203" si="504">SUM(N200:Q200)</f>
        <v>4625</v>
      </c>
      <c r="S200" s="1415"/>
      <c r="T200" s="1416"/>
      <c r="U200" s="1185">
        <f t="shared" ref="U200:U201" si="505">AV200</f>
        <v>375</v>
      </c>
      <c r="V200" s="1185">
        <f t="shared" ref="V200:V201" si="506">AW200</f>
        <v>325</v>
      </c>
      <c r="W200" s="1185">
        <f t="shared" ref="W200:W201" si="507">AX200</f>
        <v>400</v>
      </c>
      <c r="X200" s="1185">
        <f t="shared" ref="X200:X201" si="508">AY200</f>
        <v>350</v>
      </c>
      <c r="Y200" s="1185">
        <f t="shared" ref="Y200:Y201" si="509">AZ200</f>
        <v>1775</v>
      </c>
      <c r="Z200" s="1186">
        <f t="shared" ref="Z200:Z203" si="510">SUM(U200:Y200)</f>
        <v>3225</v>
      </c>
      <c r="AA200" s="1415"/>
      <c r="AB200" s="1416"/>
      <c r="AC200" s="1187">
        <f t="shared" ref="AC200:AC203" si="511">Z200+R200+K200</f>
        <v>9900</v>
      </c>
      <c r="AD200" s="408"/>
      <c r="AE200" s="1873"/>
      <c r="AF200" s="56"/>
      <c r="AG200" s="56"/>
      <c r="AH200" s="121"/>
      <c r="AI200" s="125" t="s">
        <v>286</v>
      </c>
      <c r="AJ200" s="120" t="str">
        <f>"13WKS "&amp;'Drive Summary'!AD$2</f>
        <v>13WKS MS2409A0</v>
      </c>
      <c r="AK200" s="56"/>
      <c r="AL200" s="56"/>
      <c r="AM200" s="66" t="s">
        <v>682</v>
      </c>
      <c r="AN200" s="526">
        <f>SUMIF('Site capacity'!$B:$B,$AM200,'Site capacity'!E:E)</f>
        <v>0</v>
      </c>
      <c r="AO200" s="526">
        <f>SUMIF('Site capacity'!$B:$B,$AM200,'Site capacity'!F:F)</f>
        <v>0</v>
      </c>
      <c r="AP200" s="526">
        <f>SUMIF('Site capacity'!$B:$B,$AM200,'Site capacity'!G:G)</f>
        <v>1475</v>
      </c>
      <c r="AQ200" s="526">
        <f>SUMIF('Site capacity'!$B:$B,$AM200,'Site capacity'!H:H)</f>
        <v>575</v>
      </c>
      <c r="AR200" s="526">
        <f>SUMIF('Site capacity'!$B:$B,$AM200,'Site capacity'!I:I)</f>
        <v>2000</v>
      </c>
      <c r="AS200" s="526">
        <f>SUMIF('Site capacity'!$B:$B,$AM200,'Site capacity'!J:J)</f>
        <v>450</v>
      </c>
      <c r="AT200" s="526">
        <f>SUMIF('Site capacity'!$B:$B,$AM200,'Site capacity'!K:K)</f>
        <v>500</v>
      </c>
      <c r="AU200" s="526">
        <f>SUMIF('Site capacity'!$B:$B,$AM200,'Site capacity'!L:L)</f>
        <v>1675</v>
      </c>
      <c r="AV200" s="526">
        <f>SUMIF('Site capacity'!$B:$B,$AM200,'Site capacity'!M:M)</f>
        <v>375</v>
      </c>
      <c r="AW200" s="526">
        <f>SUMIF('Site capacity'!$B:$B,$AM200,'Site capacity'!N:N)</f>
        <v>325</v>
      </c>
      <c r="AX200" s="526">
        <f>SUMIF('Site capacity'!$B:$B,$AM200,'Site capacity'!O:O)</f>
        <v>400</v>
      </c>
      <c r="AY200" s="526">
        <f>SUMIF('Site capacity'!$B:$B,$AM200,'Site capacity'!P:P)</f>
        <v>350</v>
      </c>
      <c r="AZ200" s="526">
        <f>SUMIF('Site capacity'!$B:$B,$AM200,'Site capacity'!Q:Q)</f>
        <v>1775</v>
      </c>
    </row>
    <row r="201" spans="1:82" s="87" customFormat="1" ht="18.75" hidden="1" customHeight="1" outlineLevel="1">
      <c r="A201" s="62"/>
      <c r="B201" s="91"/>
      <c r="C201" s="114"/>
      <c r="D201" s="114"/>
      <c r="E201" s="306" t="s">
        <v>590</v>
      </c>
      <c r="F201" s="1328"/>
      <c r="G201" s="1185">
        <f t="shared" si="495"/>
        <v>78999.999999999956</v>
      </c>
      <c r="H201" s="1185">
        <f t="shared" si="496"/>
        <v>30000</v>
      </c>
      <c r="I201" s="1185">
        <f t="shared" si="497"/>
        <v>34675</v>
      </c>
      <c r="J201" s="1185">
        <f t="shared" si="498"/>
        <v>115950</v>
      </c>
      <c r="K201" s="1186">
        <f t="shared" si="499"/>
        <v>259624.99999999994</v>
      </c>
      <c r="L201" s="1415"/>
      <c r="M201" s="1416"/>
      <c r="N201" s="1185">
        <f t="shared" si="500"/>
        <v>4633.7714285709953</v>
      </c>
      <c r="O201" s="1185">
        <f t="shared" si="501"/>
        <v>139025</v>
      </c>
      <c r="P201" s="1185">
        <f t="shared" si="502"/>
        <v>112225</v>
      </c>
      <c r="Q201" s="1185">
        <f t="shared" si="503"/>
        <v>93750</v>
      </c>
      <c r="R201" s="1186">
        <f t="shared" si="504"/>
        <v>349633.77142857097</v>
      </c>
      <c r="S201" s="1415"/>
      <c r="T201" s="1416"/>
      <c r="U201" s="1185">
        <f t="shared" si="505"/>
        <v>100150</v>
      </c>
      <c r="V201" s="1185">
        <f t="shared" si="506"/>
        <v>82450</v>
      </c>
      <c r="W201" s="1185">
        <f t="shared" si="507"/>
        <v>37975</v>
      </c>
      <c r="X201" s="1185">
        <f t="shared" si="508"/>
        <v>73350</v>
      </c>
      <c r="Y201" s="1185">
        <f t="shared" si="509"/>
        <v>102941.43332786394</v>
      </c>
      <c r="Z201" s="1186">
        <f t="shared" si="510"/>
        <v>396866.43332786392</v>
      </c>
      <c r="AA201" s="1415"/>
      <c r="AB201" s="1416"/>
      <c r="AC201" s="1187">
        <f t="shared" si="511"/>
        <v>1006125.2047564348</v>
      </c>
      <c r="AD201" s="408"/>
      <c r="AE201" s="1873"/>
      <c r="AF201" s="56"/>
      <c r="AG201" s="56"/>
      <c r="AH201" s="121"/>
      <c r="AI201" s="125" t="s">
        <v>286</v>
      </c>
      <c r="AJ201" s="120" t="str">
        <f>"13WKS "&amp;'Drive Summary'!AD$2</f>
        <v>13WKS MS2409A0</v>
      </c>
      <c r="AK201" s="56"/>
      <c r="AL201" s="56"/>
      <c r="AM201" s="66" t="s">
        <v>683</v>
      </c>
      <c r="AN201" s="526">
        <f>SUMIF('Site capacity'!$B:$B,$AM201,'Site capacity'!E:E)</f>
        <v>78999.999999999956</v>
      </c>
      <c r="AO201" s="526">
        <f>SUMIF('Site capacity'!$B:$B,$AM201,'Site capacity'!F:F)</f>
        <v>30000</v>
      </c>
      <c r="AP201" s="526">
        <f>SUMIF('Site capacity'!$B:$B,$AM201,'Site capacity'!G:G)</f>
        <v>34675</v>
      </c>
      <c r="AQ201" s="526">
        <f>SUMIF('Site capacity'!$B:$B,$AM201,'Site capacity'!H:H)</f>
        <v>115950</v>
      </c>
      <c r="AR201" s="526">
        <f>SUMIF('Site capacity'!$B:$B,$AM201,'Site capacity'!I:I)</f>
        <v>4633.7714285709953</v>
      </c>
      <c r="AS201" s="526">
        <f>SUMIF('Site capacity'!$B:$B,$AM201,'Site capacity'!J:J)</f>
        <v>139025</v>
      </c>
      <c r="AT201" s="526">
        <f>SUMIF('Site capacity'!$B:$B,$AM201,'Site capacity'!K:K)</f>
        <v>112225</v>
      </c>
      <c r="AU201" s="526">
        <f>SUMIF('Site capacity'!$B:$B,$AM201,'Site capacity'!L:L)</f>
        <v>93750</v>
      </c>
      <c r="AV201" s="526">
        <f>SUMIF('Site capacity'!$B:$B,$AM201,'Site capacity'!M:M)</f>
        <v>100150</v>
      </c>
      <c r="AW201" s="526">
        <f>SUMIF('Site capacity'!$B:$B,$AM201,'Site capacity'!N:N)</f>
        <v>82450</v>
      </c>
      <c r="AX201" s="526">
        <f>SUMIF('Site capacity'!$B:$B,$AM201,'Site capacity'!O:O)</f>
        <v>37975</v>
      </c>
      <c r="AY201" s="526">
        <f>SUMIF('Site capacity'!$B:$B,$AM201,'Site capacity'!P:P)</f>
        <v>73350</v>
      </c>
      <c r="AZ201" s="526">
        <f>SUMIF('Site capacity'!$B:$B,$AM201,'Site capacity'!Q:Q)</f>
        <v>102941.43332786394</v>
      </c>
    </row>
    <row r="202" spans="1:82" s="87" customFormat="1" ht="18.75" hidden="1" customHeight="1" outlineLevel="1">
      <c r="A202" s="62"/>
      <c r="B202" s="91"/>
      <c r="C202" s="114"/>
      <c r="D202" s="114"/>
      <c r="E202" s="306" t="s">
        <v>654</v>
      </c>
      <c r="F202" s="1328"/>
      <c r="G202" s="1185">
        <f t="shared" si="495"/>
        <v>0</v>
      </c>
      <c r="H202" s="1185">
        <f t="shared" si="496"/>
        <v>0</v>
      </c>
      <c r="I202" s="1185">
        <f t="shared" si="497"/>
        <v>55760</v>
      </c>
      <c r="J202" s="1185">
        <f t="shared" si="498"/>
        <v>19080</v>
      </c>
      <c r="K202" s="1186">
        <f t="shared" si="499"/>
        <v>74840</v>
      </c>
      <c r="L202" s="1415"/>
      <c r="M202" s="1416"/>
      <c r="N202" s="1185">
        <f t="shared" ref="N202:N203" si="512">AR202</f>
        <v>13720</v>
      </c>
      <c r="O202" s="1185">
        <f t="shared" ref="O202" si="513">AS202</f>
        <v>12320</v>
      </c>
      <c r="P202" s="1185">
        <f t="shared" ref="P202:P203" si="514">AT202</f>
        <v>19500</v>
      </c>
      <c r="Q202" s="1185">
        <f t="shared" ref="Q202:Q203" si="515">AU202</f>
        <v>19240</v>
      </c>
      <c r="R202" s="1186">
        <f t="shared" si="504"/>
        <v>64780</v>
      </c>
      <c r="S202" s="1415"/>
      <c r="T202" s="1416"/>
      <c r="U202" s="1185">
        <f t="shared" ref="U202:U203" si="516">AV202</f>
        <v>21000</v>
      </c>
      <c r="V202" s="1185">
        <f t="shared" ref="V202:V203" si="517">AW202</f>
        <v>27160</v>
      </c>
      <c r="W202" s="1185">
        <f t="shared" ref="W202:W203" si="518">AX202</f>
        <v>25460</v>
      </c>
      <c r="X202" s="1185">
        <f t="shared" ref="X202:X203" si="519">AY202</f>
        <v>13640</v>
      </c>
      <c r="Y202" s="1185">
        <f t="shared" ref="Y202:Y203" si="520">AZ202</f>
        <v>13680</v>
      </c>
      <c r="Z202" s="1186">
        <f t="shared" si="510"/>
        <v>100940</v>
      </c>
      <c r="AA202" s="1415"/>
      <c r="AB202" s="1416"/>
      <c r="AC202" s="1187">
        <f t="shared" si="511"/>
        <v>240560</v>
      </c>
      <c r="AD202" s="408"/>
      <c r="AE202" s="1873"/>
      <c r="AF202" s="56"/>
      <c r="AG202" s="56"/>
      <c r="AH202" s="121"/>
      <c r="AI202" s="125" t="s">
        <v>286</v>
      </c>
      <c r="AJ202" s="120" t="str">
        <f>"13WKS "&amp;'Drive Summary'!AD$2</f>
        <v>13WKS MS2409A0</v>
      </c>
      <c r="AK202" s="56"/>
      <c r="AL202" s="56"/>
      <c r="AM202" s="66" t="s">
        <v>684</v>
      </c>
      <c r="AN202" s="526">
        <f>SUMIF('Site capacity'!$B:$B,$AM202,'Site capacity'!E:E)</f>
        <v>0</v>
      </c>
      <c r="AO202" s="526">
        <f>SUMIF('Site capacity'!$B:$B,$AM202,'Site capacity'!F:F)</f>
        <v>0</v>
      </c>
      <c r="AP202" s="526">
        <f>SUMIF('Site capacity'!$B:$B,$AM202,'Site capacity'!G:G)</f>
        <v>55760</v>
      </c>
      <c r="AQ202" s="526">
        <f>SUMIF('Site capacity'!$B:$B,$AM202,'Site capacity'!H:H)</f>
        <v>19080</v>
      </c>
      <c r="AR202" s="526">
        <f>SUMIF('Site capacity'!$B:$B,$AM202,'Site capacity'!I:I)</f>
        <v>13720</v>
      </c>
      <c r="AS202" s="526">
        <f>SUMIF('Site capacity'!$B:$B,$AM202,'Site capacity'!J:J)</f>
        <v>12320</v>
      </c>
      <c r="AT202" s="526">
        <f>SUMIF('Site capacity'!$B:$B,$AM202,'Site capacity'!K:K)</f>
        <v>19500</v>
      </c>
      <c r="AU202" s="526">
        <f>SUMIF('Site capacity'!$B:$B,$AM202,'Site capacity'!L:L)</f>
        <v>19240</v>
      </c>
      <c r="AV202" s="526">
        <f>SUMIF('Site capacity'!$B:$B,$AM202,'Site capacity'!M:M)</f>
        <v>21000</v>
      </c>
      <c r="AW202" s="526">
        <f>SUMIF('Site capacity'!$B:$B,$AM202,'Site capacity'!N:N)</f>
        <v>27160</v>
      </c>
      <c r="AX202" s="526">
        <f>SUMIF('Site capacity'!$B:$B,$AM202,'Site capacity'!O:O)</f>
        <v>25460</v>
      </c>
      <c r="AY202" s="526">
        <f>SUMIF('Site capacity'!$B:$B,$AM202,'Site capacity'!P:P)</f>
        <v>13640</v>
      </c>
      <c r="AZ202" s="526">
        <f>SUMIF('Site capacity'!$B:$B,$AM202,'Site capacity'!Q:Q)</f>
        <v>13680</v>
      </c>
    </row>
    <row r="203" spans="1:82" s="87" customFormat="1" ht="18.75" hidden="1" customHeight="1" outlineLevel="1">
      <c r="A203" s="62"/>
      <c r="B203" s="91"/>
      <c r="C203" s="114"/>
      <c r="D203" s="114"/>
      <c r="E203" s="306" t="s">
        <v>655</v>
      </c>
      <c r="F203" s="1328"/>
      <c r="G203" s="1185">
        <f t="shared" si="495"/>
        <v>0</v>
      </c>
      <c r="H203" s="1185">
        <f t="shared" si="496"/>
        <v>0</v>
      </c>
      <c r="I203" s="1185">
        <f t="shared" si="497"/>
        <v>31660</v>
      </c>
      <c r="J203" s="1185">
        <f t="shared" si="498"/>
        <v>15640</v>
      </c>
      <c r="K203" s="1186">
        <f t="shared" si="499"/>
        <v>47300</v>
      </c>
      <c r="L203" s="1415"/>
      <c r="M203" s="1416"/>
      <c r="N203" s="1185">
        <f t="shared" si="512"/>
        <v>9900</v>
      </c>
      <c r="O203" s="1185">
        <f>AS203</f>
        <v>7260</v>
      </c>
      <c r="P203" s="1185">
        <f t="shared" si="514"/>
        <v>12160</v>
      </c>
      <c r="Q203" s="1185">
        <f t="shared" si="515"/>
        <v>15400</v>
      </c>
      <c r="R203" s="1186">
        <f t="shared" si="504"/>
        <v>44720</v>
      </c>
      <c r="S203" s="1415"/>
      <c r="T203" s="1416"/>
      <c r="U203" s="1185">
        <f t="shared" si="516"/>
        <v>15480</v>
      </c>
      <c r="V203" s="1185">
        <f t="shared" si="517"/>
        <v>21820</v>
      </c>
      <c r="W203" s="1185">
        <f t="shared" si="518"/>
        <v>21200</v>
      </c>
      <c r="X203" s="1185">
        <f t="shared" si="519"/>
        <v>13540</v>
      </c>
      <c r="Y203" s="1185">
        <f t="shared" si="520"/>
        <v>14260</v>
      </c>
      <c r="Z203" s="1186">
        <f t="shared" si="510"/>
        <v>86300</v>
      </c>
      <c r="AA203" s="1415"/>
      <c r="AB203" s="1416"/>
      <c r="AC203" s="1187">
        <f t="shared" si="511"/>
        <v>178320</v>
      </c>
      <c r="AD203" s="408"/>
      <c r="AE203" s="1873"/>
      <c r="AF203" s="56"/>
      <c r="AG203" s="56"/>
      <c r="AH203" s="121"/>
      <c r="AI203" s="125" t="s">
        <v>286</v>
      </c>
      <c r="AJ203" s="120" t="str">
        <f>"13WKS "&amp;'Drive Summary'!AD$2</f>
        <v>13WKS MS2409A0</v>
      </c>
      <c r="AK203" s="56"/>
      <c r="AL203" s="56"/>
      <c r="AM203" s="66" t="s">
        <v>685</v>
      </c>
      <c r="AN203" s="526">
        <f>SUMIF('Site capacity'!$B:$B,$AM203,'Site capacity'!E:E)</f>
        <v>0</v>
      </c>
      <c r="AO203" s="526">
        <f>SUMIF('Site capacity'!$B:$B,$AM203,'Site capacity'!F:F)</f>
        <v>0</v>
      </c>
      <c r="AP203" s="526">
        <f>SUMIF('Site capacity'!$B:$B,$AM203,'Site capacity'!G:G)</f>
        <v>31660</v>
      </c>
      <c r="AQ203" s="526">
        <f>SUMIF('Site capacity'!$B:$B,$AM203,'Site capacity'!H:H)</f>
        <v>15640</v>
      </c>
      <c r="AR203" s="526">
        <f>SUMIF('Site capacity'!$B:$B,$AM203,'Site capacity'!I:I)</f>
        <v>9900</v>
      </c>
      <c r="AS203" s="526">
        <f>SUMIF('Site capacity'!$B:$B,$AM203,'Site capacity'!J:J)</f>
        <v>7260</v>
      </c>
      <c r="AT203" s="526">
        <f>SUMIF('Site capacity'!$B:$B,$AM203,'Site capacity'!K:K)</f>
        <v>12160</v>
      </c>
      <c r="AU203" s="526">
        <f>SUMIF('Site capacity'!$B:$B,$AM203,'Site capacity'!L:L)</f>
        <v>15400</v>
      </c>
      <c r="AV203" s="526">
        <f>SUMIF('Site capacity'!$B:$B,$AM203,'Site capacity'!M:M)</f>
        <v>15480</v>
      </c>
      <c r="AW203" s="526">
        <f>SUMIF('Site capacity'!$B:$B,$AM203,'Site capacity'!N:N)</f>
        <v>21820</v>
      </c>
      <c r="AX203" s="526">
        <f>SUMIF('Site capacity'!$B:$B,$AM203,'Site capacity'!O:O)</f>
        <v>21200</v>
      </c>
      <c r="AY203" s="526">
        <f>SUMIF('Site capacity'!$B:$B,$AM203,'Site capacity'!P:P)</f>
        <v>13540</v>
      </c>
      <c r="AZ203" s="526">
        <f>SUMIF('Site capacity'!$B:$B,$AM203,'Site capacity'!Q:Q)</f>
        <v>14260</v>
      </c>
    </row>
    <row r="204" spans="1:82" s="87" customFormat="1" ht="18.75" hidden="1" customHeight="1" outlineLevel="1">
      <c r="A204" s="62"/>
      <c r="B204" s="91" t="s">
        <v>118</v>
      </c>
      <c r="C204" s="114"/>
      <c r="D204" s="114"/>
      <c r="E204" s="306" t="s">
        <v>543</v>
      </c>
      <c r="F204" s="1328"/>
      <c r="G204" s="92">
        <f t="shared" ref="G204:AC204" si="521">G198-G211</f>
        <v>0</v>
      </c>
      <c r="H204" s="92">
        <f t="shared" si="521"/>
        <v>-9650</v>
      </c>
      <c r="I204" s="92">
        <f t="shared" si="521"/>
        <v>15125</v>
      </c>
      <c r="J204" s="92">
        <f t="shared" si="521"/>
        <v>9475</v>
      </c>
      <c r="K204" s="300">
        <f t="shared" si="521"/>
        <v>14950</v>
      </c>
      <c r="L204" s="1426">
        <f>L198-L211</f>
        <v>-23800</v>
      </c>
      <c r="M204" s="1416">
        <f t="shared" si="521"/>
        <v>0</v>
      </c>
      <c r="N204" s="92">
        <f t="shared" si="521"/>
        <v>5150</v>
      </c>
      <c r="O204" s="92">
        <f t="shared" si="521"/>
        <v>-3225</v>
      </c>
      <c r="P204" s="92">
        <f t="shared" si="521"/>
        <v>2725</v>
      </c>
      <c r="Q204" s="92">
        <f t="shared" si="521"/>
        <v>9300</v>
      </c>
      <c r="R204" s="300">
        <f t="shared" si="521"/>
        <v>13950</v>
      </c>
      <c r="S204" s="1426">
        <f t="shared" si="521"/>
        <v>-22025</v>
      </c>
      <c r="T204" s="1416">
        <f t="shared" si="521"/>
        <v>0</v>
      </c>
      <c r="U204" s="92">
        <f t="shared" si="521"/>
        <v>150</v>
      </c>
      <c r="V204" s="92">
        <f t="shared" si="521"/>
        <v>-1525</v>
      </c>
      <c r="W204" s="92">
        <f t="shared" si="521"/>
        <v>-1050</v>
      </c>
      <c r="X204" s="92">
        <f t="shared" si="521"/>
        <v>500</v>
      </c>
      <c r="Y204" s="92">
        <f t="shared" si="521"/>
        <v>3175</v>
      </c>
      <c r="Z204" s="300">
        <f t="shared" si="521"/>
        <v>1250</v>
      </c>
      <c r="AA204" s="1426">
        <f t="shared" si="521"/>
        <v>-23050</v>
      </c>
      <c r="AB204" s="1416">
        <f t="shared" si="521"/>
        <v>0</v>
      </c>
      <c r="AC204" s="311">
        <f t="shared" si="521"/>
        <v>30150</v>
      </c>
      <c r="AD204" s="408"/>
      <c r="AE204" s="1873"/>
      <c r="AF204" s="56"/>
      <c r="AG204" s="56"/>
      <c r="AH204" s="121"/>
      <c r="AI204" s="125" t="s">
        <v>286</v>
      </c>
      <c r="AJ204" s="120" t="str">
        <f>"13WKS "&amp;'Drive Summary'!AD$2</f>
        <v>13WKS MS2409A0</v>
      </c>
      <c r="AK204" s="56"/>
      <c r="AL204" s="56"/>
      <c r="AM204" s="481" t="s">
        <v>77</v>
      </c>
      <c r="AN204" s="482">
        <f>'13wks vs RIE'!C205</f>
        <v>0.47127937336814624</v>
      </c>
      <c r="AO204" s="482">
        <f>'13wks vs RIE'!D205</f>
        <v>0.47127937336814624</v>
      </c>
      <c r="AP204" s="482">
        <f>'13wks vs RIE'!E205</f>
        <v>0.47127937336814624</v>
      </c>
      <c r="AQ204" s="482">
        <f>'13wks vs RIE'!F205</f>
        <v>0.47127937336814624</v>
      </c>
      <c r="AR204" s="482">
        <f>'13wks vs RIE'!G205</f>
        <v>0.47127937336814624</v>
      </c>
      <c r="AS204" s="482">
        <f>'13wks vs RIE'!H205</f>
        <v>0.47127937336814624</v>
      </c>
      <c r="AT204" s="482">
        <f>'13wks vs RIE'!I205</f>
        <v>0.47127937336814624</v>
      </c>
      <c r="AU204" s="482">
        <f>'13wks vs RIE'!J205</f>
        <v>0.47127937336814624</v>
      </c>
      <c r="AV204" s="482">
        <f>'13wks vs RIE'!K205</f>
        <v>0.47127937336814624</v>
      </c>
      <c r="AW204" s="482">
        <f>'13wks vs RIE'!L205</f>
        <v>0.47127937336814624</v>
      </c>
      <c r="AX204" s="482">
        <f>'13wks vs RIE'!M205</f>
        <v>0.47127937336814624</v>
      </c>
      <c r="AY204" s="482">
        <f>'13wks vs RIE'!N205</f>
        <v>0.47127937336814624</v>
      </c>
      <c r="AZ204" s="482">
        <f>'13wks vs RIE'!O205</f>
        <v>0.47127937336814624</v>
      </c>
    </row>
    <row r="205" spans="1:82" s="87" customFormat="1" ht="18.75" hidden="1" customHeight="1" outlineLevel="1">
      <c r="A205" s="62"/>
      <c r="B205" s="91"/>
      <c r="C205" s="114"/>
      <c r="D205" s="114"/>
      <c r="E205" s="306" t="s">
        <v>74</v>
      </c>
      <c r="F205" s="1328"/>
      <c r="G205" s="92">
        <f t="shared" ref="G205:K205" si="522">G199-G212</f>
        <v>0</v>
      </c>
      <c r="H205" s="92">
        <f t="shared" si="522"/>
        <v>-22525</v>
      </c>
      <c r="I205" s="92">
        <f t="shared" si="522"/>
        <v>13800</v>
      </c>
      <c r="J205" s="92">
        <f t="shared" si="522"/>
        <v>11000</v>
      </c>
      <c r="K205" s="300">
        <f t="shared" si="522"/>
        <v>2275</v>
      </c>
      <c r="L205" s="1426">
        <f t="shared" ref="L205:AB205" si="523">L199-L216</f>
        <v>-36520</v>
      </c>
      <c r="M205" s="1416">
        <f t="shared" si="523"/>
        <v>0</v>
      </c>
      <c r="N205" s="92">
        <f t="shared" ref="N205" si="524">N199-N212</f>
        <v>6275</v>
      </c>
      <c r="O205" s="92">
        <f t="shared" ref="O205:R205" si="525">O199-O212</f>
        <v>-29600</v>
      </c>
      <c r="P205" s="92">
        <f t="shared" si="525"/>
        <v>11100</v>
      </c>
      <c r="Q205" s="92">
        <f t="shared" si="525"/>
        <v>15025</v>
      </c>
      <c r="R205" s="300">
        <f t="shared" si="525"/>
        <v>2800</v>
      </c>
      <c r="S205" s="1426">
        <f t="shared" si="523"/>
        <v>-44780</v>
      </c>
      <c r="T205" s="1416">
        <f t="shared" si="523"/>
        <v>0</v>
      </c>
      <c r="U205" s="92">
        <f t="shared" ref="U205:Z205" si="526">U199-U212</f>
        <v>5600</v>
      </c>
      <c r="V205" s="92">
        <f t="shared" si="526"/>
        <v>-33800</v>
      </c>
      <c r="W205" s="92">
        <f t="shared" si="526"/>
        <v>10325</v>
      </c>
      <c r="X205" s="92">
        <f t="shared" si="526"/>
        <v>20500</v>
      </c>
      <c r="Y205" s="92">
        <f t="shared" si="526"/>
        <v>26575</v>
      </c>
      <c r="Z205" s="300">
        <f t="shared" si="526"/>
        <v>29200</v>
      </c>
      <c r="AA205" s="1426">
        <f t="shared" si="523"/>
        <v>-31360</v>
      </c>
      <c r="AB205" s="1416">
        <f t="shared" si="523"/>
        <v>0</v>
      </c>
      <c r="AC205" s="311">
        <f t="shared" ref="AC205" si="527">AC199-AC212</f>
        <v>34275</v>
      </c>
      <c r="AD205" s="408"/>
      <c r="AE205" s="1873"/>
      <c r="AF205" s="56"/>
      <c r="AG205" s="56"/>
      <c r="AH205" s="121"/>
      <c r="AI205" s="125" t="s">
        <v>286</v>
      </c>
      <c r="AJ205" s="120" t="str">
        <f>"13WKS "&amp;'Drive Summary'!AD$2</f>
        <v>13WKS MS2409A0</v>
      </c>
      <c r="AK205" s="56"/>
      <c r="AL205" s="56"/>
      <c r="AM205" s="654"/>
      <c r="AN205" s="482">
        <f>'13wks vs RIE'!C206</f>
        <v>0.47127937336814624</v>
      </c>
      <c r="AO205" s="482">
        <f>'13wks vs RIE'!D206</f>
        <v>0.47127937336814624</v>
      </c>
      <c r="AP205" s="482">
        <f>'13wks vs RIE'!E206</f>
        <v>0.47127937336814624</v>
      </c>
      <c r="AQ205" s="482">
        <f>'13wks vs RIE'!F206</f>
        <v>0.47127937336814624</v>
      </c>
      <c r="AR205" s="482">
        <f>'13wks vs RIE'!G206</f>
        <v>0.47127937336814624</v>
      </c>
      <c r="AS205" s="482">
        <f>'13wks vs RIE'!H206</f>
        <v>0.47127937336814624</v>
      </c>
      <c r="AT205" s="482">
        <f>'13wks vs RIE'!I206</f>
        <v>0.47127937336814624</v>
      </c>
      <c r="AU205" s="482">
        <f>'13wks vs RIE'!J206</f>
        <v>0.47127937336814624</v>
      </c>
      <c r="AV205" s="482">
        <f>'13wks vs RIE'!K206</f>
        <v>0.47127937336814624</v>
      </c>
      <c r="AW205" s="482">
        <f>'13wks vs RIE'!L206</f>
        <v>0.47127937336814624</v>
      </c>
      <c r="AX205" s="482">
        <f>'13wks vs RIE'!M206</f>
        <v>0.47127937336814624</v>
      </c>
      <c r="AY205" s="482">
        <f>'13wks vs RIE'!N206</f>
        <v>0.47127937336814624</v>
      </c>
      <c r="AZ205" s="482">
        <f>'13wks vs RIE'!O206</f>
        <v>0.47127937336814624</v>
      </c>
    </row>
    <row r="206" spans="1:82" s="87" customFormat="1" ht="18.75" hidden="1" customHeight="1" outlineLevel="1">
      <c r="A206" s="62"/>
      <c r="B206" s="91"/>
      <c r="C206" s="114"/>
      <c r="D206" s="114"/>
      <c r="E206" s="306" t="s">
        <v>589</v>
      </c>
      <c r="F206" s="1328"/>
      <c r="G206" s="92">
        <f t="shared" ref="G206:K206" si="528">G200-G213</f>
        <v>0</v>
      </c>
      <c r="H206" s="92">
        <f t="shared" si="528"/>
        <v>-1550</v>
      </c>
      <c r="I206" s="92">
        <f t="shared" si="528"/>
        <v>1100</v>
      </c>
      <c r="J206" s="92">
        <f t="shared" si="528"/>
        <v>425</v>
      </c>
      <c r="K206" s="300">
        <f t="shared" si="528"/>
        <v>-25</v>
      </c>
      <c r="L206" s="1426">
        <f t="shared" ref="L206:AB206" si="529">L200-L217</f>
        <v>-342910</v>
      </c>
      <c r="M206" s="1416">
        <f t="shared" si="529"/>
        <v>0</v>
      </c>
      <c r="N206" s="92">
        <f t="shared" ref="N206" si="530">N200-N213</f>
        <v>650</v>
      </c>
      <c r="O206" s="92">
        <f t="shared" ref="O206:R206" si="531">O200-O213</f>
        <v>-75</v>
      </c>
      <c r="P206" s="92">
        <f t="shared" si="531"/>
        <v>300</v>
      </c>
      <c r="Q206" s="92">
        <f t="shared" si="531"/>
        <v>725</v>
      </c>
      <c r="R206" s="300">
        <f t="shared" si="531"/>
        <v>1600</v>
      </c>
      <c r="S206" s="1426">
        <f t="shared" si="529"/>
        <v>-363570</v>
      </c>
      <c r="T206" s="1416">
        <f t="shared" si="529"/>
        <v>0</v>
      </c>
      <c r="U206" s="92">
        <f t="shared" ref="U206:Z206" si="532">U200-U213</f>
        <v>-1100</v>
      </c>
      <c r="V206" s="92">
        <f t="shared" si="532"/>
        <v>25</v>
      </c>
      <c r="W206" s="92">
        <f t="shared" si="532"/>
        <v>-725</v>
      </c>
      <c r="X206" s="92">
        <f t="shared" si="532"/>
        <v>100</v>
      </c>
      <c r="Y206" s="92">
        <f t="shared" si="532"/>
        <v>1625</v>
      </c>
      <c r="Z206" s="300">
        <f t="shared" si="532"/>
        <v>-75</v>
      </c>
      <c r="AA206" s="1426">
        <f t="shared" si="529"/>
        <v>-385690</v>
      </c>
      <c r="AB206" s="1416">
        <f t="shared" si="529"/>
        <v>0</v>
      </c>
      <c r="AC206" s="311">
        <f t="shared" ref="AC206" si="533">AC200-AC213</f>
        <v>1500</v>
      </c>
      <c r="AD206" s="408"/>
      <c r="AE206" s="1873"/>
      <c r="AF206" s="56"/>
      <c r="AG206" s="56"/>
      <c r="AH206" s="121"/>
      <c r="AI206" s="125" t="s">
        <v>286</v>
      </c>
      <c r="AJ206" s="120" t="str">
        <f>"13WKS "&amp;'Drive Summary'!AD$2</f>
        <v>13WKS MS2409A0</v>
      </c>
      <c r="AK206" s="56"/>
      <c r="AL206" s="56"/>
      <c r="AM206" s="654"/>
      <c r="AN206" s="482">
        <f>'13wks vs RIE'!C207</f>
        <v>1.0463768115942029</v>
      </c>
      <c r="AO206" s="482">
        <f>'13wks vs RIE'!D207</f>
        <v>1.0463768115942029</v>
      </c>
      <c r="AP206" s="482">
        <f>'13wks vs RIE'!E207</f>
        <v>1.0463768115942029</v>
      </c>
      <c r="AQ206" s="482">
        <f>'13wks vs RIE'!F207</f>
        <v>1.0463768115942029</v>
      </c>
      <c r="AR206" s="482">
        <f>'13wks vs RIE'!G207</f>
        <v>1.0463768115942029</v>
      </c>
      <c r="AS206" s="482">
        <f>'13wks vs RIE'!H207</f>
        <v>1.0463768115942029</v>
      </c>
      <c r="AT206" s="482">
        <f>'13wks vs RIE'!I207</f>
        <v>1.0463768115942029</v>
      </c>
      <c r="AU206" s="482">
        <f>'13wks vs RIE'!J207</f>
        <v>1.0463768115942029</v>
      </c>
      <c r="AV206" s="482">
        <f>'13wks vs RIE'!K207</f>
        <v>1.0463768115942029</v>
      </c>
      <c r="AW206" s="482">
        <f>'13wks vs RIE'!L207</f>
        <v>1.0463768115942029</v>
      </c>
      <c r="AX206" s="482">
        <f>'13wks vs RIE'!M207</f>
        <v>1.0463768115942029</v>
      </c>
      <c r="AY206" s="482">
        <f>'13wks vs RIE'!N207</f>
        <v>1.0463768115942029</v>
      </c>
      <c r="AZ206" s="482">
        <f>'13wks vs RIE'!O207</f>
        <v>1.0463768115942029</v>
      </c>
    </row>
    <row r="207" spans="1:82" s="87" customFormat="1" ht="18.75" hidden="1" customHeight="1" outlineLevel="1">
      <c r="A207" s="62"/>
      <c r="B207" s="91"/>
      <c r="C207" s="114"/>
      <c r="D207" s="114"/>
      <c r="E207" s="306" t="s">
        <v>590</v>
      </c>
      <c r="F207" s="1328"/>
      <c r="G207" s="92">
        <f t="shared" ref="G207:K207" si="534">G201-G214</f>
        <v>78999.999999999956</v>
      </c>
      <c r="H207" s="92">
        <f t="shared" si="534"/>
        <v>-19175</v>
      </c>
      <c r="I207" s="92">
        <f t="shared" si="534"/>
        <v>-21725</v>
      </c>
      <c r="J207" s="92">
        <f t="shared" si="534"/>
        <v>68575</v>
      </c>
      <c r="K207" s="300">
        <f t="shared" si="534"/>
        <v>106674.99999999994</v>
      </c>
      <c r="L207" s="1426">
        <f t="shared" ref="L207:AB207" si="535">L201-L218</f>
        <v>-443520</v>
      </c>
      <c r="M207" s="1416">
        <f t="shared" si="535"/>
        <v>0</v>
      </c>
      <c r="N207" s="92">
        <f t="shared" ref="N207" si="536">N201-N214</f>
        <v>-38316.228571429005</v>
      </c>
      <c r="O207" s="92">
        <f t="shared" ref="O207:R207" si="537">O201-O214</f>
        <v>81400</v>
      </c>
      <c r="P207" s="92">
        <f t="shared" si="537"/>
        <v>72025</v>
      </c>
      <c r="Q207" s="92">
        <f t="shared" si="537"/>
        <v>72100</v>
      </c>
      <c r="R207" s="300">
        <f t="shared" si="537"/>
        <v>187208.77142857097</v>
      </c>
      <c r="S207" s="1426">
        <f t="shared" si="535"/>
        <v>-520235</v>
      </c>
      <c r="T207" s="1416">
        <f t="shared" si="535"/>
        <v>0</v>
      </c>
      <c r="U207" s="92">
        <f t="shared" ref="U207:Z207" si="538">U201-U214</f>
        <v>59050</v>
      </c>
      <c r="V207" s="92">
        <f t="shared" si="538"/>
        <v>20650</v>
      </c>
      <c r="W207" s="92">
        <f t="shared" si="538"/>
        <v>-5575</v>
      </c>
      <c r="X207" s="92">
        <f t="shared" si="538"/>
        <v>51075</v>
      </c>
      <c r="Y207" s="92">
        <f t="shared" si="538"/>
        <v>97966.433327863939</v>
      </c>
      <c r="Z207" s="300">
        <f t="shared" si="538"/>
        <v>223166.43332786392</v>
      </c>
      <c r="AA207" s="1426">
        <f t="shared" si="535"/>
        <v>-546025</v>
      </c>
      <c r="AB207" s="1416">
        <f t="shared" si="535"/>
        <v>0</v>
      </c>
      <c r="AC207" s="311">
        <f t="shared" ref="AC207" si="539">AC201-AC214</f>
        <v>517050.20475643477</v>
      </c>
      <c r="AD207" s="408"/>
      <c r="AE207" s="1873"/>
      <c r="AF207" s="56"/>
      <c r="AG207" s="56"/>
      <c r="AH207" s="121"/>
      <c r="AI207" s="125" t="s">
        <v>286</v>
      </c>
      <c r="AJ207" s="120" t="str">
        <f>"13WKS "&amp;'Drive Summary'!AD$2</f>
        <v>13WKS MS2409A0</v>
      </c>
      <c r="AK207" s="56"/>
      <c r="AL207" s="56"/>
      <c r="AM207" s="66"/>
      <c r="AN207" s="482">
        <f>'13wks vs RIE'!C208</f>
        <v>1.0463768115942029</v>
      </c>
      <c r="AO207" s="482">
        <f>'13wks vs RIE'!D208</f>
        <v>1.0463768115942029</v>
      </c>
      <c r="AP207" s="482">
        <f>'13wks vs RIE'!E208</f>
        <v>1.0463768115942029</v>
      </c>
      <c r="AQ207" s="482">
        <f>'13wks vs RIE'!F208</f>
        <v>1.0463768115942029</v>
      </c>
      <c r="AR207" s="482">
        <f>'13wks vs RIE'!G208</f>
        <v>1.0463768115942029</v>
      </c>
      <c r="AS207" s="482">
        <f>'13wks vs RIE'!H208</f>
        <v>1.0463768115942029</v>
      </c>
      <c r="AT207" s="482">
        <f>'13wks vs RIE'!I208</f>
        <v>1.0463768115942029</v>
      </c>
      <c r="AU207" s="482">
        <f>'13wks vs RIE'!J208</f>
        <v>1.0463768115942029</v>
      </c>
      <c r="AV207" s="482">
        <f>'13wks vs RIE'!K208</f>
        <v>1.0463768115942029</v>
      </c>
      <c r="AW207" s="482">
        <f>'13wks vs RIE'!L208</f>
        <v>1.0463768115942029</v>
      </c>
      <c r="AX207" s="482">
        <f>'13wks vs RIE'!M208</f>
        <v>1.0463768115942029</v>
      </c>
      <c r="AY207" s="482">
        <f>'13wks vs RIE'!N208</f>
        <v>1.0463768115942029</v>
      </c>
      <c r="AZ207" s="482">
        <f>'13wks vs RIE'!O208</f>
        <v>1.0463768115942029</v>
      </c>
    </row>
    <row r="208" spans="1:82" s="87" customFormat="1" ht="18.75" hidden="1" customHeight="1" outlineLevel="1">
      <c r="A208" s="62"/>
      <c r="B208" s="91"/>
      <c r="C208" s="114"/>
      <c r="D208" s="114"/>
      <c r="E208" s="306" t="s">
        <v>654</v>
      </c>
      <c r="F208" s="1328"/>
      <c r="G208" s="92">
        <f t="shared" ref="G208:K208" si="540">G202-G215</f>
        <v>0</v>
      </c>
      <c r="H208" s="92">
        <f t="shared" si="540"/>
        <v>0</v>
      </c>
      <c r="I208" s="92">
        <f t="shared" si="540"/>
        <v>20700</v>
      </c>
      <c r="J208" s="92">
        <f t="shared" si="540"/>
        <v>-1200</v>
      </c>
      <c r="K208" s="300">
        <f t="shared" si="540"/>
        <v>19500</v>
      </c>
      <c r="L208" s="1426">
        <f t="shared" ref="L208:AB208" si="541">L202-L219</f>
        <v>0</v>
      </c>
      <c r="M208" s="1416">
        <f t="shared" si="541"/>
        <v>0</v>
      </c>
      <c r="N208" s="92">
        <f t="shared" ref="N208" si="542">N202-N215</f>
        <v>-400</v>
      </c>
      <c r="O208" s="92">
        <f t="shared" ref="O208:R208" si="543">O202-O215</f>
        <v>-5600</v>
      </c>
      <c r="P208" s="92">
        <f t="shared" si="543"/>
        <v>2080</v>
      </c>
      <c r="Q208" s="92">
        <f t="shared" si="543"/>
        <v>9560</v>
      </c>
      <c r="R208" s="300">
        <f t="shared" si="543"/>
        <v>5640</v>
      </c>
      <c r="S208" s="1426">
        <f t="shared" si="541"/>
        <v>0</v>
      </c>
      <c r="T208" s="1416">
        <f t="shared" si="541"/>
        <v>0</v>
      </c>
      <c r="U208" s="92">
        <f t="shared" ref="U208:Z208" si="544">U202-U215</f>
        <v>9600</v>
      </c>
      <c r="V208" s="92">
        <f t="shared" si="544"/>
        <v>8320</v>
      </c>
      <c r="W208" s="92">
        <f t="shared" si="544"/>
        <v>4340</v>
      </c>
      <c r="X208" s="92">
        <f t="shared" si="544"/>
        <v>5740</v>
      </c>
      <c r="Y208" s="92">
        <f t="shared" si="544"/>
        <v>13560</v>
      </c>
      <c r="Z208" s="300">
        <f t="shared" si="544"/>
        <v>41560</v>
      </c>
      <c r="AA208" s="1426">
        <f t="shared" si="541"/>
        <v>0</v>
      </c>
      <c r="AB208" s="1416">
        <f t="shared" si="541"/>
        <v>0</v>
      </c>
      <c r="AC208" s="311">
        <f t="shared" ref="AC208" si="545">AC202-AC215</f>
        <v>66700</v>
      </c>
      <c r="AD208" s="408"/>
      <c r="AE208" s="1873"/>
      <c r="AF208" s="56"/>
      <c r="AG208" s="56"/>
      <c r="AH208" s="121"/>
      <c r="AI208" s="125" t="s">
        <v>286</v>
      </c>
      <c r="AJ208" s="120" t="str">
        <f>"13WKS "&amp;'Drive Summary'!AD$2</f>
        <v>13WKS MS2409A0</v>
      </c>
      <c r="AK208" s="56"/>
      <c r="AL208" s="56"/>
      <c r="AM208" s="56"/>
      <c r="AN208" s="482">
        <f>'13wks vs RIE'!C209</f>
        <v>2.7348484848484849</v>
      </c>
      <c r="AO208" s="482">
        <f>'13wks vs RIE'!D209</f>
        <v>2.7348484848484849</v>
      </c>
      <c r="AP208" s="482">
        <f>'13wks vs RIE'!E209</f>
        <v>2.7348484848484849</v>
      </c>
      <c r="AQ208" s="482">
        <f>'13wks vs RIE'!F209</f>
        <v>2.7348484848484849</v>
      </c>
      <c r="AR208" s="482">
        <f>'13wks vs RIE'!G209</f>
        <v>2.7348484848484849</v>
      </c>
      <c r="AS208" s="482">
        <f>'13wks vs RIE'!H209</f>
        <v>2.7348484848484849</v>
      </c>
      <c r="AT208" s="482">
        <f>'13wks vs RIE'!I209</f>
        <v>2.7348484848484849</v>
      </c>
      <c r="AU208" s="482">
        <f>'13wks vs RIE'!J209</f>
        <v>2.7348484848484849</v>
      </c>
      <c r="AV208" s="482">
        <f>'13wks vs RIE'!K209</f>
        <v>2.7348484848484849</v>
      </c>
      <c r="AW208" s="482">
        <f>'13wks vs RIE'!L209</f>
        <v>2.7348484848484849</v>
      </c>
      <c r="AX208" s="482">
        <f>'13wks vs RIE'!M209</f>
        <v>2.7348484848484849</v>
      </c>
      <c r="AY208" s="482">
        <f>'13wks vs RIE'!N209</f>
        <v>2.7348484848484849</v>
      </c>
      <c r="AZ208" s="482">
        <f>'13wks vs RIE'!O209</f>
        <v>2.7348484848484849</v>
      </c>
    </row>
    <row r="209" spans="1:74" s="87" customFormat="1" ht="18.75" hidden="1" customHeight="1" outlineLevel="1">
      <c r="A209" s="62"/>
      <c r="B209" s="91"/>
      <c r="C209" s="114"/>
      <c r="D209" s="114"/>
      <c r="E209" s="306" t="s">
        <v>655</v>
      </c>
      <c r="F209" s="1328"/>
      <c r="G209" s="92">
        <f t="shared" ref="G209:K209" si="546">G203-G216</f>
        <v>0</v>
      </c>
      <c r="H209" s="92">
        <f t="shared" si="546"/>
        <v>0</v>
      </c>
      <c r="I209" s="92">
        <f t="shared" si="546"/>
        <v>6980</v>
      </c>
      <c r="J209" s="92">
        <f t="shared" si="546"/>
        <v>3800</v>
      </c>
      <c r="K209" s="300">
        <f t="shared" si="546"/>
        <v>10780</v>
      </c>
      <c r="L209" s="1426">
        <f t="shared" ref="L209:AB209" si="547">L203-L220</f>
        <v>0</v>
      </c>
      <c r="M209" s="1416">
        <f t="shared" si="547"/>
        <v>0</v>
      </c>
      <c r="N209" s="92">
        <f t="shared" ref="N209" si="548">N203-N216</f>
        <v>1680</v>
      </c>
      <c r="O209" s="92">
        <f>O203-O216</f>
        <v>-8680</v>
      </c>
      <c r="P209" s="92">
        <f t="shared" ref="P209:R209" si="549">P203-P216</f>
        <v>940</v>
      </c>
      <c r="Q209" s="92">
        <f t="shared" si="549"/>
        <v>6000</v>
      </c>
      <c r="R209" s="300">
        <f t="shared" si="549"/>
        <v>-60</v>
      </c>
      <c r="S209" s="1426">
        <f t="shared" si="547"/>
        <v>0</v>
      </c>
      <c r="T209" s="1416">
        <f t="shared" si="547"/>
        <v>0</v>
      </c>
      <c r="U209" s="92">
        <f t="shared" ref="U209:Z209" si="550">U203-U216</f>
        <v>12620</v>
      </c>
      <c r="V209" s="92">
        <f t="shared" si="550"/>
        <v>9940</v>
      </c>
      <c r="W209" s="92">
        <f t="shared" si="550"/>
        <v>9980</v>
      </c>
      <c r="X209" s="92">
        <f t="shared" si="550"/>
        <v>9400</v>
      </c>
      <c r="Y209" s="92">
        <f t="shared" si="550"/>
        <v>13000</v>
      </c>
      <c r="Z209" s="300">
        <f t="shared" si="550"/>
        <v>54940</v>
      </c>
      <c r="AA209" s="1426">
        <f t="shared" si="547"/>
        <v>0</v>
      </c>
      <c r="AB209" s="1416">
        <f t="shared" si="547"/>
        <v>0</v>
      </c>
      <c r="AC209" s="311">
        <f t="shared" ref="AC209" si="551">AC203-AC216</f>
        <v>65660</v>
      </c>
      <c r="AD209" s="408"/>
      <c r="AE209" s="1873"/>
      <c r="AF209" s="56"/>
      <c r="AG209" s="56"/>
      <c r="AH209" s="121"/>
      <c r="AI209" s="125" t="s">
        <v>286</v>
      </c>
      <c r="AJ209" s="120" t="str">
        <f>"13WKS "&amp;'Drive Summary'!AD$2</f>
        <v>13WKS MS2409A0</v>
      </c>
      <c r="AK209" s="56"/>
      <c r="AL209" s="56"/>
      <c r="AM209" s="66"/>
      <c r="AN209" s="482">
        <f>'13wks vs RIE'!C210</f>
        <v>2.0280898876404496</v>
      </c>
      <c r="AO209" s="482">
        <f>'13wks vs RIE'!D210</f>
        <v>2.0280898876404496</v>
      </c>
      <c r="AP209" s="482">
        <f>'13wks vs RIE'!E210</f>
        <v>2.0280898876404496</v>
      </c>
      <c r="AQ209" s="482">
        <f>'13wks vs RIE'!F210</f>
        <v>2.0280898876404496</v>
      </c>
      <c r="AR209" s="482">
        <f>'13wks vs RIE'!G210</f>
        <v>2.0280898876404496</v>
      </c>
      <c r="AS209" s="482">
        <f>'13wks vs RIE'!H210</f>
        <v>2.0280898876404496</v>
      </c>
      <c r="AT209" s="482">
        <f>'13wks vs RIE'!I210</f>
        <v>2.0280898876404496</v>
      </c>
      <c r="AU209" s="482">
        <f>'13wks vs RIE'!J210</f>
        <v>2.0280898876404496</v>
      </c>
      <c r="AV209" s="482">
        <f>'13wks vs RIE'!K210</f>
        <v>2.0280898876404496</v>
      </c>
      <c r="AW209" s="482">
        <f>'13wks vs RIE'!L210</f>
        <v>2.0280898876404496</v>
      </c>
      <c r="AX209" s="482">
        <f>'13wks vs RIE'!M210</f>
        <v>2.0280898876404496</v>
      </c>
      <c r="AY209" s="482">
        <f>'13wks vs RIE'!N210</f>
        <v>2.0280898876404496</v>
      </c>
      <c r="AZ209" s="482">
        <f>'13wks vs RIE'!O210</f>
        <v>2.0280898876404496</v>
      </c>
    </row>
    <row r="210" spans="1:74" s="87" customFormat="1" ht="18.75" hidden="1" customHeight="1" outlineLevel="1">
      <c r="A210" s="62"/>
      <c r="B210" s="91"/>
      <c r="C210" s="114"/>
      <c r="D210" s="114"/>
      <c r="E210" s="306" t="s">
        <v>119</v>
      </c>
      <c r="F210" s="1328"/>
      <c r="G210" s="92">
        <f>SUM(G204:G209)</f>
        <v>78999.999999999956</v>
      </c>
      <c r="H210" s="92">
        <f t="shared" ref="H210:AC210" si="552">SUM(H204:H209)</f>
        <v>-52900</v>
      </c>
      <c r="I210" s="92">
        <f t="shared" si="552"/>
        <v>35980</v>
      </c>
      <c r="J210" s="92">
        <f t="shared" si="552"/>
        <v>92075</v>
      </c>
      <c r="K210" s="300">
        <f t="shared" si="552"/>
        <v>154154.99999999994</v>
      </c>
      <c r="L210" s="1426">
        <f t="shared" si="552"/>
        <v>-846750</v>
      </c>
      <c r="M210" s="1416">
        <f t="shared" si="552"/>
        <v>0</v>
      </c>
      <c r="N210" s="92">
        <f t="shared" si="552"/>
        <v>-24961.228571429005</v>
      </c>
      <c r="O210" s="92">
        <f t="shared" si="552"/>
        <v>34220</v>
      </c>
      <c r="P210" s="92">
        <f t="shared" si="552"/>
        <v>89170</v>
      </c>
      <c r="Q210" s="92">
        <f t="shared" si="552"/>
        <v>112710</v>
      </c>
      <c r="R210" s="300">
        <f t="shared" si="552"/>
        <v>211138.77142857097</v>
      </c>
      <c r="S210" s="1426">
        <f t="shared" si="552"/>
        <v>-950610</v>
      </c>
      <c r="T210" s="1416">
        <f t="shared" si="552"/>
        <v>0</v>
      </c>
      <c r="U210" s="92">
        <f t="shared" si="552"/>
        <v>85920</v>
      </c>
      <c r="V210" s="92">
        <f t="shared" si="552"/>
        <v>3610</v>
      </c>
      <c r="W210" s="92">
        <f t="shared" si="552"/>
        <v>17295</v>
      </c>
      <c r="X210" s="92">
        <f t="shared" si="552"/>
        <v>87315</v>
      </c>
      <c r="Y210" s="92">
        <f t="shared" si="552"/>
        <v>155901.43332786392</v>
      </c>
      <c r="Z210" s="300">
        <f t="shared" si="552"/>
        <v>350041.43332786392</v>
      </c>
      <c r="AA210" s="1426">
        <f t="shared" si="552"/>
        <v>-986125</v>
      </c>
      <c r="AB210" s="1416">
        <f t="shared" si="552"/>
        <v>0</v>
      </c>
      <c r="AC210" s="311">
        <f t="shared" si="552"/>
        <v>715335.20475643477</v>
      </c>
      <c r="AD210" s="408"/>
      <c r="AE210" s="1873"/>
      <c r="AF210" s="56"/>
      <c r="AG210" s="56"/>
      <c r="AH210" s="121"/>
      <c r="AI210" s="125" t="s">
        <v>286</v>
      </c>
      <c r="AJ210" s="120" t="str">
        <f>"13WKS "&amp;'Drive Summary'!AD$2</f>
        <v>13WKS MS2409A0</v>
      </c>
      <c r="AK210" s="56"/>
      <c r="AL210" s="56"/>
      <c r="AM210" s="654" t="s">
        <v>557</v>
      </c>
      <c r="AN210" s="484">
        <f>SUMPRODUCT(AN204:AN209,G204:G209)</f>
        <v>82663.768115941988</v>
      </c>
      <c r="AO210" s="484">
        <f t="shared" ref="AO210:AQ210" si="553">SUMPRODUCT(AO204:AO209,H204:H209)</f>
        <v>-36849.573258409961</v>
      </c>
      <c r="AP210" s="484">
        <f t="shared" si="553"/>
        <v>62817.665187637169</v>
      </c>
      <c r="AQ210" s="484">
        <f t="shared" si="553"/>
        <v>86274.368560928327</v>
      </c>
      <c r="AR210" s="484">
        <f>SUMPRODUCT(AR204:AR209,N204:N209)</f>
        <v>-31715.449699322722</v>
      </c>
      <c r="AS210" s="484">
        <f t="shared" ref="AS210:AU210" si="554">SUMPRODUCT(AS204:AS209,O204:O209)</f>
        <v>36707.877032218516</v>
      </c>
      <c r="AT210" s="484">
        <f t="shared" si="554"/>
        <v>89789.529578232206</v>
      </c>
      <c r="AU210" s="484">
        <f t="shared" si="554"/>
        <v>125979.9529025222</v>
      </c>
      <c r="AV210" s="484">
        <f>SUMPRODUCT(AV204:AV209,U204:U209)</f>
        <v>115196.43246531882</v>
      </c>
      <c r="AW210" s="484">
        <f t="shared" ref="AW210:AZ210" si="555">SUMPRODUCT(AW204:AW209,V204:V209)</f>
        <v>47899.049592565847</v>
      </c>
      <c r="AX210" s="484">
        <f t="shared" si="555"/>
        <v>29888.521777840189</v>
      </c>
      <c r="AY210" s="484">
        <f t="shared" si="555"/>
        <v>98207.275420914928</v>
      </c>
      <c r="AZ210" s="484">
        <f t="shared" si="555"/>
        <v>181680.44181928059</v>
      </c>
    </row>
    <row r="211" spans="1:74" s="56" customFormat="1" ht="18.649999999999999" customHeight="1" collapsed="1" thickTop="1">
      <c r="A211" s="62"/>
      <c r="B211" s="406" t="s">
        <v>403</v>
      </c>
      <c r="C211" s="390"/>
      <c r="D211" s="390"/>
      <c r="E211" s="396" t="s">
        <v>316</v>
      </c>
      <c r="F211" s="1333"/>
      <c r="G211" s="1193">
        <f t="shared" ref="G211:AE211" si="556">SUM(G161:G165)</f>
        <v>0</v>
      </c>
      <c r="H211" s="1193">
        <f t="shared" si="556"/>
        <v>9650</v>
      </c>
      <c r="I211" s="1193">
        <f t="shared" si="556"/>
        <v>8650</v>
      </c>
      <c r="J211" s="1193">
        <f t="shared" si="556"/>
        <v>5500</v>
      </c>
      <c r="K211" s="1180">
        <f t="shared" si="556"/>
        <v>23800</v>
      </c>
      <c r="L211" s="1427">
        <f t="shared" si="556"/>
        <v>23800</v>
      </c>
      <c r="M211" s="1428">
        <f t="shared" si="556"/>
        <v>0</v>
      </c>
      <c r="N211" s="1193">
        <f t="shared" si="556"/>
        <v>5525</v>
      </c>
      <c r="O211" s="1193">
        <f t="shared" si="556"/>
        <v>7375</v>
      </c>
      <c r="P211" s="1193">
        <f t="shared" si="556"/>
        <v>5075</v>
      </c>
      <c r="Q211" s="1193">
        <f t="shared" si="556"/>
        <v>4050</v>
      </c>
      <c r="R211" s="1180">
        <f t="shared" si="556"/>
        <v>22025</v>
      </c>
      <c r="S211" s="1427">
        <f t="shared" si="556"/>
        <v>22025</v>
      </c>
      <c r="T211" s="1428">
        <f t="shared" si="556"/>
        <v>0</v>
      </c>
      <c r="U211" s="1193">
        <f>SUM(U161:U165)</f>
        <v>3575</v>
      </c>
      <c r="V211" s="1193">
        <f t="shared" si="556"/>
        <v>8025</v>
      </c>
      <c r="W211" s="1193">
        <f t="shared" si="556"/>
        <v>9525</v>
      </c>
      <c r="X211" s="1193">
        <f t="shared" si="556"/>
        <v>1700</v>
      </c>
      <c r="Y211" s="1193">
        <f t="shared" si="556"/>
        <v>225</v>
      </c>
      <c r="Z211" s="1180">
        <f t="shared" si="556"/>
        <v>23050</v>
      </c>
      <c r="AA211" s="1427">
        <f t="shared" si="556"/>
        <v>23050</v>
      </c>
      <c r="AB211" s="1428">
        <f t="shared" si="556"/>
        <v>0</v>
      </c>
      <c r="AC211" s="1182">
        <f t="shared" si="556"/>
        <v>68875</v>
      </c>
      <c r="AD211" s="295">
        <f t="shared" si="556"/>
        <v>68875</v>
      </c>
      <c r="AE211" s="313">
        <f t="shared" si="556"/>
        <v>0</v>
      </c>
      <c r="AH211" s="121"/>
      <c r="AI211" s="125" t="s">
        <v>286</v>
      </c>
      <c r="AJ211" s="120" t="str">
        <f>"13WKS "&amp;'Drive Summary'!AD$2</f>
        <v>13WKS MS2409A0</v>
      </c>
      <c r="AM211" s="66"/>
      <c r="AN211" s="87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  <c r="AZ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  <c r="BR211" s="66"/>
      <c r="BS211" s="66"/>
      <c r="BT211" s="66"/>
      <c r="BU211" s="66"/>
      <c r="BV211" s="66"/>
    </row>
    <row r="212" spans="1:74" s="56" customFormat="1" ht="18.649999999999999" customHeight="1">
      <c r="A212" s="62"/>
      <c r="B212" s="406"/>
      <c r="C212" s="390"/>
      <c r="D212" s="390"/>
      <c r="E212" s="396" t="s">
        <v>259</v>
      </c>
      <c r="F212" s="1333"/>
      <c r="G212" s="1193">
        <f t="shared" ref="G212:AE212" si="557">SUM(G166:G170)</f>
        <v>0</v>
      </c>
      <c r="H212" s="1193">
        <f t="shared" si="557"/>
        <v>22525</v>
      </c>
      <c r="I212" s="1193">
        <f t="shared" si="557"/>
        <v>39525</v>
      </c>
      <c r="J212" s="1193">
        <f t="shared" si="557"/>
        <v>10175</v>
      </c>
      <c r="K212" s="1180">
        <f t="shared" si="557"/>
        <v>72225</v>
      </c>
      <c r="L212" s="1427">
        <f t="shared" si="557"/>
        <v>72225</v>
      </c>
      <c r="M212" s="1428">
        <f t="shared" si="557"/>
        <v>0</v>
      </c>
      <c r="N212" s="1193">
        <f t="shared" si="557"/>
        <v>11400</v>
      </c>
      <c r="O212" s="1193">
        <f t="shared" si="557"/>
        <v>39325</v>
      </c>
      <c r="P212" s="1193">
        <f t="shared" si="557"/>
        <v>8275</v>
      </c>
      <c r="Q212" s="1193">
        <f t="shared" si="557"/>
        <v>13175</v>
      </c>
      <c r="R212" s="1180">
        <f t="shared" si="557"/>
        <v>72175</v>
      </c>
      <c r="S212" s="1427">
        <f t="shared" si="557"/>
        <v>72175</v>
      </c>
      <c r="T212" s="1428">
        <f t="shared" si="557"/>
        <v>0</v>
      </c>
      <c r="U212" s="1193">
        <f>SUM(U166:U170)</f>
        <v>11075</v>
      </c>
      <c r="V212" s="1193">
        <f t="shared" si="557"/>
        <v>60350</v>
      </c>
      <c r="W212" s="1193">
        <f t="shared" si="557"/>
        <v>14925</v>
      </c>
      <c r="X212" s="1193">
        <f t="shared" si="557"/>
        <v>8000</v>
      </c>
      <c r="Y212" s="1193">
        <f t="shared" si="557"/>
        <v>550</v>
      </c>
      <c r="Z212" s="1180">
        <f t="shared" si="557"/>
        <v>94900</v>
      </c>
      <c r="AA212" s="1427">
        <f t="shared" si="557"/>
        <v>94900</v>
      </c>
      <c r="AB212" s="1428">
        <f t="shared" si="557"/>
        <v>0</v>
      </c>
      <c r="AC212" s="1182">
        <f t="shared" si="557"/>
        <v>239300</v>
      </c>
      <c r="AD212" s="295">
        <f t="shared" si="557"/>
        <v>239300</v>
      </c>
      <c r="AE212" s="313">
        <f t="shared" si="557"/>
        <v>0</v>
      </c>
      <c r="AH212" s="121"/>
      <c r="AI212" s="125" t="s">
        <v>286</v>
      </c>
      <c r="AJ212" s="120" t="str">
        <f>"13WKS "&amp;'Drive Summary'!AD$2</f>
        <v>13WKS MS2409A0</v>
      </c>
      <c r="AM212" s="66"/>
      <c r="AN212" s="87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  <c r="AZ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  <c r="BR212" s="66"/>
      <c r="BS212" s="66"/>
      <c r="BT212" s="66"/>
      <c r="BU212" s="66"/>
      <c r="BV212" s="66"/>
    </row>
    <row r="213" spans="1:74" s="56" customFormat="1" ht="18.75" customHeight="1">
      <c r="A213" s="62"/>
      <c r="B213" s="406"/>
      <c r="C213" s="390"/>
      <c r="D213" s="390"/>
      <c r="E213" s="396" t="s">
        <v>203</v>
      </c>
      <c r="F213" s="1333"/>
      <c r="G213" s="1193">
        <f t="shared" ref="G213:AE213" si="558">SUM(G171:G175)</f>
        <v>0</v>
      </c>
      <c r="H213" s="1193">
        <f t="shared" si="558"/>
        <v>1550</v>
      </c>
      <c r="I213" s="1193">
        <f t="shared" si="558"/>
        <v>375</v>
      </c>
      <c r="J213" s="1193">
        <f t="shared" si="558"/>
        <v>150</v>
      </c>
      <c r="K213" s="1180">
        <f t="shared" si="558"/>
        <v>2075</v>
      </c>
      <c r="L213" s="1427">
        <f t="shared" si="558"/>
        <v>2075</v>
      </c>
      <c r="M213" s="1428">
        <f t="shared" si="558"/>
        <v>0</v>
      </c>
      <c r="N213" s="1193">
        <f t="shared" si="558"/>
        <v>1350</v>
      </c>
      <c r="O213" s="1193">
        <f t="shared" si="558"/>
        <v>525</v>
      </c>
      <c r="P213" s="1193">
        <f t="shared" si="558"/>
        <v>200</v>
      </c>
      <c r="Q213" s="1193">
        <f t="shared" si="558"/>
        <v>950</v>
      </c>
      <c r="R213" s="1180">
        <f t="shared" si="558"/>
        <v>3025</v>
      </c>
      <c r="S213" s="1427">
        <f t="shared" si="558"/>
        <v>3025</v>
      </c>
      <c r="T213" s="1428">
        <f t="shared" si="558"/>
        <v>0</v>
      </c>
      <c r="U213" s="1193">
        <f t="shared" si="558"/>
        <v>1475</v>
      </c>
      <c r="V213" s="1193">
        <f t="shared" si="558"/>
        <v>300</v>
      </c>
      <c r="W213" s="1193">
        <f t="shared" si="558"/>
        <v>1125</v>
      </c>
      <c r="X213" s="1193">
        <f t="shared" si="558"/>
        <v>250</v>
      </c>
      <c r="Y213" s="1193">
        <f t="shared" si="558"/>
        <v>150</v>
      </c>
      <c r="Z213" s="1180">
        <f t="shared" si="558"/>
        <v>3300</v>
      </c>
      <c r="AA213" s="1427">
        <f t="shared" si="558"/>
        <v>3300</v>
      </c>
      <c r="AB213" s="1428">
        <f t="shared" si="558"/>
        <v>0</v>
      </c>
      <c r="AC213" s="1182">
        <f t="shared" si="558"/>
        <v>8400</v>
      </c>
      <c r="AD213" s="295">
        <f t="shared" si="558"/>
        <v>8400</v>
      </c>
      <c r="AE213" s="313">
        <f t="shared" si="558"/>
        <v>0</v>
      </c>
      <c r="AH213" s="121"/>
      <c r="AI213" s="125" t="s">
        <v>286</v>
      </c>
      <c r="AJ213" s="120" t="str">
        <f>"13WKS "&amp;'Drive Summary'!AD$2</f>
        <v>13WKS MS2409A0</v>
      </c>
      <c r="AM213" s="66"/>
      <c r="AN213" s="87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  <c r="BR213" s="66"/>
      <c r="BS213" s="66"/>
      <c r="BT213" s="66"/>
      <c r="BU213" s="66"/>
      <c r="BV213" s="66"/>
    </row>
    <row r="214" spans="1:74" s="56" customFormat="1" ht="18.75" customHeight="1">
      <c r="A214" s="62"/>
      <c r="B214" s="406"/>
      <c r="C214" s="390"/>
      <c r="D214" s="390"/>
      <c r="E214" s="396" t="s">
        <v>204</v>
      </c>
      <c r="F214" s="1333"/>
      <c r="G214" s="1193">
        <f>SUM(G176:G182)</f>
        <v>0</v>
      </c>
      <c r="H214" s="1193">
        <f t="shared" ref="H214:AE214" si="559">SUM(H176:H182)</f>
        <v>49175</v>
      </c>
      <c r="I214" s="1193">
        <f t="shared" si="559"/>
        <v>56400</v>
      </c>
      <c r="J214" s="1193">
        <f t="shared" si="559"/>
        <v>47375</v>
      </c>
      <c r="K214" s="1180">
        <f t="shared" si="559"/>
        <v>152950</v>
      </c>
      <c r="L214" s="1427">
        <f t="shared" si="559"/>
        <v>152950</v>
      </c>
      <c r="M214" s="1428">
        <f t="shared" si="559"/>
        <v>0</v>
      </c>
      <c r="N214" s="1193">
        <f t="shared" si="559"/>
        <v>42950</v>
      </c>
      <c r="O214" s="1193">
        <f t="shared" si="559"/>
        <v>57625</v>
      </c>
      <c r="P214" s="1193">
        <f t="shared" si="559"/>
        <v>40200</v>
      </c>
      <c r="Q214" s="1193">
        <f t="shared" si="559"/>
        <v>21650</v>
      </c>
      <c r="R214" s="1180">
        <f t="shared" si="559"/>
        <v>162425</v>
      </c>
      <c r="S214" s="1427">
        <f t="shared" si="559"/>
        <v>162425</v>
      </c>
      <c r="T214" s="1428">
        <f t="shared" si="559"/>
        <v>0</v>
      </c>
      <c r="U214" s="1193">
        <f t="shared" si="559"/>
        <v>41100</v>
      </c>
      <c r="V214" s="1193">
        <f t="shared" si="559"/>
        <v>61800</v>
      </c>
      <c r="W214" s="1193">
        <f t="shared" si="559"/>
        <v>43550</v>
      </c>
      <c r="X214" s="1193">
        <f t="shared" si="559"/>
        <v>22275</v>
      </c>
      <c r="Y214" s="1193">
        <f>SUM(Y176:Y182)</f>
        <v>4975</v>
      </c>
      <c r="Z214" s="1180">
        <f t="shared" si="559"/>
        <v>173700</v>
      </c>
      <c r="AA214" s="1427">
        <f t="shared" si="559"/>
        <v>173700</v>
      </c>
      <c r="AB214" s="1428">
        <f t="shared" si="559"/>
        <v>0</v>
      </c>
      <c r="AC214" s="1182">
        <f t="shared" si="559"/>
        <v>489075</v>
      </c>
      <c r="AD214" s="295">
        <f t="shared" si="559"/>
        <v>489075</v>
      </c>
      <c r="AE214" s="313">
        <f t="shared" si="559"/>
        <v>0</v>
      </c>
      <c r="AH214" s="121"/>
      <c r="AI214" s="125" t="s">
        <v>286</v>
      </c>
      <c r="AJ214" s="120" t="str">
        <f>"13WKS "&amp;'Drive Summary'!AD$2</f>
        <v>13WKS MS2409A0</v>
      </c>
      <c r="AM214" s="66"/>
      <c r="AN214" s="87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  <c r="AZ214" s="66"/>
      <c r="BD214" s="66"/>
      <c r="BE214" s="66"/>
      <c r="BF214" s="66"/>
      <c r="BG214" s="66"/>
      <c r="BH214" s="66"/>
      <c r="BI214" s="66"/>
      <c r="BJ214" s="66"/>
      <c r="BK214" s="66"/>
      <c r="BL214" s="66"/>
      <c r="BM214" s="66"/>
      <c r="BN214" s="66"/>
      <c r="BO214" s="66"/>
      <c r="BP214" s="66"/>
      <c r="BQ214" s="66"/>
      <c r="BR214" s="66"/>
      <c r="BS214" s="66"/>
      <c r="BT214" s="66"/>
      <c r="BU214" s="66"/>
      <c r="BV214" s="66"/>
    </row>
    <row r="215" spans="1:74" s="56" customFormat="1" ht="18.75" customHeight="1">
      <c r="A215" s="62"/>
      <c r="B215" s="406"/>
      <c r="C215" s="390"/>
      <c r="D215" s="390"/>
      <c r="E215" s="396" t="s">
        <v>317</v>
      </c>
      <c r="F215" s="1333"/>
      <c r="G215" s="1193">
        <f>SUM(G183:G189)</f>
        <v>0</v>
      </c>
      <c r="H215" s="1193">
        <f t="shared" ref="H215:AE215" si="560">SUM(H183:H189)</f>
        <v>0</v>
      </c>
      <c r="I215" s="1193">
        <f t="shared" si="560"/>
        <v>35060</v>
      </c>
      <c r="J215" s="1193">
        <f t="shared" si="560"/>
        <v>20280</v>
      </c>
      <c r="K215" s="1180">
        <f t="shared" si="560"/>
        <v>55340</v>
      </c>
      <c r="L215" s="1427">
        <f t="shared" si="560"/>
        <v>55340</v>
      </c>
      <c r="M215" s="1428">
        <f t="shared" si="560"/>
        <v>0</v>
      </c>
      <c r="N215" s="1193">
        <f t="shared" si="560"/>
        <v>14120</v>
      </c>
      <c r="O215" s="1193">
        <f t="shared" si="560"/>
        <v>17920</v>
      </c>
      <c r="P215" s="1193">
        <f t="shared" si="560"/>
        <v>17420</v>
      </c>
      <c r="Q215" s="1193">
        <f t="shared" si="560"/>
        <v>9680</v>
      </c>
      <c r="R215" s="1180">
        <f t="shared" si="560"/>
        <v>59140</v>
      </c>
      <c r="S215" s="1427">
        <f t="shared" si="560"/>
        <v>59140</v>
      </c>
      <c r="T215" s="1428">
        <f t="shared" si="560"/>
        <v>0</v>
      </c>
      <c r="U215" s="1193">
        <f t="shared" si="560"/>
        <v>11400</v>
      </c>
      <c r="V215" s="1193">
        <f t="shared" si="560"/>
        <v>18840</v>
      </c>
      <c r="W215" s="1193">
        <f t="shared" si="560"/>
        <v>21120</v>
      </c>
      <c r="X215" s="1193">
        <f t="shared" si="560"/>
        <v>7900</v>
      </c>
      <c r="Y215" s="1193">
        <f t="shared" si="560"/>
        <v>120</v>
      </c>
      <c r="Z215" s="1180">
        <f t="shared" si="560"/>
        <v>59380</v>
      </c>
      <c r="AA215" s="1427">
        <f t="shared" si="560"/>
        <v>59380</v>
      </c>
      <c r="AB215" s="1428">
        <f t="shared" si="560"/>
        <v>0</v>
      </c>
      <c r="AC215" s="1182">
        <f t="shared" si="560"/>
        <v>173860</v>
      </c>
      <c r="AD215" s="295">
        <f t="shared" si="560"/>
        <v>173860</v>
      </c>
      <c r="AE215" s="313">
        <f t="shared" si="560"/>
        <v>0</v>
      </c>
      <c r="AH215" s="121"/>
      <c r="AI215" s="125" t="s">
        <v>286</v>
      </c>
      <c r="AJ215" s="120" t="str">
        <f>"13WKS "&amp;'Drive Summary'!AD$2</f>
        <v>13WKS MS2409A0</v>
      </c>
      <c r="AM215" s="66"/>
      <c r="AN215" s="87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  <c r="AZ215" s="66"/>
      <c r="BD215" s="66"/>
      <c r="BE215" s="66"/>
      <c r="BF215" s="66"/>
      <c r="BG215" s="66"/>
      <c r="BH215" s="66"/>
      <c r="BI215" s="66"/>
      <c r="BJ215" s="66"/>
      <c r="BK215" s="66"/>
      <c r="BL215" s="66"/>
      <c r="BM215" s="66"/>
      <c r="BN215" s="66"/>
      <c r="BO215" s="66"/>
      <c r="BP215" s="66"/>
      <c r="BQ215" s="66"/>
      <c r="BR215" s="66"/>
      <c r="BS215" s="66"/>
      <c r="BT215" s="66"/>
      <c r="BU215" s="66"/>
      <c r="BV215" s="66"/>
    </row>
    <row r="216" spans="1:74" s="56" customFormat="1" ht="18.75" customHeight="1">
      <c r="A216" s="62"/>
      <c r="B216" s="406"/>
      <c r="C216" s="390"/>
      <c r="D216" s="390"/>
      <c r="E216" s="396" t="s">
        <v>258</v>
      </c>
      <c r="F216" s="1333"/>
      <c r="G216" s="1193">
        <f>SUM(G190:G196)</f>
        <v>0</v>
      </c>
      <c r="H216" s="1193">
        <f t="shared" ref="H216:AE216" si="561">SUM(H190:H196)</f>
        <v>0</v>
      </c>
      <c r="I216" s="1193">
        <f t="shared" si="561"/>
        <v>24680</v>
      </c>
      <c r="J216" s="1193">
        <f t="shared" si="561"/>
        <v>11840</v>
      </c>
      <c r="K216" s="1180">
        <f t="shared" si="561"/>
        <v>36520</v>
      </c>
      <c r="L216" s="1427">
        <f t="shared" si="561"/>
        <v>36520</v>
      </c>
      <c r="M216" s="1428">
        <f t="shared" si="561"/>
        <v>0</v>
      </c>
      <c r="N216" s="1193">
        <f t="shared" si="561"/>
        <v>8220</v>
      </c>
      <c r="O216" s="1193">
        <f t="shared" si="561"/>
        <v>15940</v>
      </c>
      <c r="P216" s="1193">
        <f t="shared" si="561"/>
        <v>11220</v>
      </c>
      <c r="Q216" s="1193">
        <f t="shared" si="561"/>
        <v>9400</v>
      </c>
      <c r="R216" s="1180">
        <f t="shared" si="561"/>
        <v>44780</v>
      </c>
      <c r="S216" s="1427">
        <f t="shared" si="561"/>
        <v>44780</v>
      </c>
      <c r="T216" s="1428">
        <f t="shared" si="561"/>
        <v>0</v>
      </c>
      <c r="U216" s="1193">
        <f t="shared" si="561"/>
        <v>2860</v>
      </c>
      <c r="V216" s="1193">
        <f t="shared" si="561"/>
        <v>11880</v>
      </c>
      <c r="W216" s="1193">
        <f t="shared" si="561"/>
        <v>11220</v>
      </c>
      <c r="X216" s="1193">
        <f t="shared" si="561"/>
        <v>4140</v>
      </c>
      <c r="Y216" s="1193">
        <f t="shared" si="561"/>
        <v>1260</v>
      </c>
      <c r="Z216" s="1180">
        <f t="shared" si="561"/>
        <v>31360</v>
      </c>
      <c r="AA216" s="1427">
        <f t="shared" si="561"/>
        <v>31360</v>
      </c>
      <c r="AB216" s="1428">
        <f t="shared" si="561"/>
        <v>0</v>
      </c>
      <c r="AC216" s="1182">
        <f t="shared" si="561"/>
        <v>112660</v>
      </c>
      <c r="AD216" s="295">
        <f t="shared" si="561"/>
        <v>112660</v>
      </c>
      <c r="AE216" s="313">
        <f t="shared" si="561"/>
        <v>0</v>
      </c>
      <c r="AH216" s="121"/>
      <c r="AI216" s="125" t="s">
        <v>286</v>
      </c>
      <c r="AJ216" s="120" t="str">
        <f>"13WKS "&amp;'Drive Summary'!AD$2</f>
        <v>13WKS MS2409A0</v>
      </c>
      <c r="AM216" s="66"/>
      <c r="AN216" s="87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  <c r="AZ216" s="66"/>
      <c r="BD216" s="66"/>
      <c r="BE216" s="66"/>
      <c r="BF216" s="66"/>
      <c r="BG216" s="66"/>
      <c r="BH216" s="66"/>
      <c r="BI216" s="66"/>
      <c r="BJ216" s="66"/>
      <c r="BK216" s="66"/>
      <c r="BL216" s="66"/>
      <c r="BM216" s="66"/>
      <c r="BN216" s="66"/>
      <c r="BO216" s="66"/>
      <c r="BP216" s="66"/>
      <c r="BQ216" s="66"/>
      <c r="BR216" s="66"/>
      <c r="BS216" s="66"/>
      <c r="BT216" s="66"/>
      <c r="BU216" s="66"/>
      <c r="BV216" s="66"/>
    </row>
    <row r="217" spans="1:74" s="56" customFormat="1" ht="18.75" customHeight="1">
      <c r="A217" s="62"/>
      <c r="B217" s="88"/>
      <c r="C217" s="116"/>
      <c r="D217" s="116"/>
      <c r="E217" s="321" t="s">
        <v>105</v>
      </c>
      <c r="F217" s="1330"/>
      <c r="G217" s="1337">
        <f>SUM(G211:G216)</f>
        <v>0</v>
      </c>
      <c r="H217" s="1260">
        <f>SUM(H211:H216)</f>
        <v>82900</v>
      </c>
      <c r="I217" s="1260">
        <f t="shared" ref="I217:AB217" si="562">SUM(I211:I216)</f>
        <v>164690</v>
      </c>
      <c r="J217" s="1260">
        <f t="shared" si="562"/>
        <v>95320</v>
      </c>
      <c r="K217" s="1191">
        <f>SUM(K211:K216)</f>
        <v>342910</v>
      </c>
      <c r="L217" s="1420">
        <f t="shared" si="562"/>
        <v>342910</v>
      </c>
      <c r="M217" s="1421">
        <f t="shared" si="562"/>
        <v>0</v>
      </c>
      <c r="N217" s="1260">
        <f t="shared" si="562"/>
        <v>83565</v>
      </c>
      <c r="O217" s="1260">
        <f t="shared" si="562"/>
        <v>138710</v>
      </c>
      <c r="P217" s="1260">
        <f t="shared" si="562"/>
        <v>82390</v>
      </c>
      <c r="Q217" s="1260">
        <f t="shared" si="562"/>
        <v>58905</v>
      </c>
      <c r="R217" s="1191">
        <f t="shared" si="562"/>
        <v>363570</v>
      </c>
      <c r="S217" s="1420">
        <f t="shared" si="562"/>
        <v>363570</v>
      </c>
      <c r="T217" s="1421">
        <f t="shared" si="562"/>
        <v>0</v>
      </c>
      <c r="U217" s="1260">
        <f t="shared" si="562"/>
        <v>71485</v>
      </c>
      <c r="V217" s="1260">
        <f t="shared" si="562"/>
        <v>161195</v>
      </c>
      <c r="W217" s="1260">
        <f t="shared" si="562"/>
        <v>101465</v>
      </c>
      <c r="X217" s="1260">
        <f t="shared" si="562"/>
        <v>44265</v>
      </c>
      <c r="Y217" s="1260">
        <f t="shared" si="562"/>
        <v>7280</v>
      </c>
      <c r="Z217" s="1191">
        <f t="shared" si="562"/>
        <v>385690</v>
      </c>
      <c r="AA217" s="1420">
        <f t="shared" si="562"/>
        <v>385690</v>
      </c>
      <c r="AB217" s="1421">
        <f t="shared" si="562"/>
        <v>0</v>
      </c>
      <c r="AC217" s="1192">
        <f>SUM(AC211:AC216)</f>
        <v>1092170</v>
      </c>
      <c r="AD217" s="295">
        <f t="shared" ref="AD217:AE217" si="563">SUM(AD211:AD216)</f>
        <v>1092170</v>
      </c>
      <c r="AE217" s="313">
        <f t="shared" si="563"/>
        <v>0</v>
      </c>
      <c r="AH217" s="121"/>
      <c r="AI217" s="125" t="s">
        <v>286</v>
      </c>
      <c r="AJ217" s="120" t="str">
        <f>"13WKS "&amp;'Drive Summary'!AD$2</f>
        <v>13WKS MS2409A0</v>
      </c>
      <c r="AM217" s="66"/>
      <c r="AN217" s="87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  <c r="AZ217" s="66"/>
      <c r="BD217" s="66"/>
      <c r="BE217" s="66"/>
      <c r="BF217" s="66"/>
      <c r="BG217" s="66"/>
      <c r="BH217" s="66"/>
      <c r="BI217" s="66"/>
      <c r="BJ217" s="66"/>
      <c r="BK217" s="66"/>
      <c r="BL217" s="66"/>
      <c r="BM217" s="66"/>
      <c r="BN217" s="66"/>
      <c r="BO217" s="66"/>
      <c r="BP217" s="66"/>
      <c r="BQ217" s="66"/>
      <c r="BR217" s="66"/>
      <c r="BS217" s="66"/>
      <c r="BT217" s="66"/>
      <c r="BU217" s="66"/>
      <c r="BV217" s="66"/>
    </row>
    <row r="218" spans="1:74" s="56" customFormat="1" ht="18.75" customHeight="1" thickBot="1">
      <c r="A218" s="63"/>
      <c r="B218" s="45" t="s">
        <v>62</v>
      </c>
      <c r="C218" s="291"/>
      <c r="D218" s="291"/>
      <c r="E218" s="330"/>
      <c r="F218" s="1335" t="s">
        <v>30</v>
      </c>
      <c r="G218" s="1338">
        <f>SUM(G129,G60)+G153+G14+G29+G101+G197</f>
        <v>0</v>
      </c>
      <c r="H218" s="1197">
        <f t="shared" ref="H218:AE218" si="564">SUM(H129,H60)+H153+H14+H29+H101+H197</f>
        <v>107200</v>
      </c>
      <c r="I218" s="1197">
        <f t="shared" si="564"/>
        <v>217345</v>
      </c>
      <c r="J218" s="1197">
        <f t="shared" si="564"/>
        <v>118975</v>
      </c>
      <c r="K218" s="1198">
        <f t="shared" si="564"/>
        <v>443520</v>
      </c>
      <c r="L218" s="1197">
        <f t="shared" si="564"/>
        <v>443520</v>
      </c>
      <c r="M218" s="924">
        <f t="shared" si="564"/>
        <v>0</v>
      </c>
      <c r="N218" s="1197">
        <f t="shared" si="564"/>
        <v>107170</v>
      </c>
      <c r="O218" s="1197">
        <f t="shared" si="564"/>
        <v>200955</v>
      </c>
      <c r="P218" s="1197">
        <f t="shared" si="564"/>
        <v>104685</v>
      </c>
      <c r="Q218" s="1197">
        <f t="shared" si="564"/>
        <v>107425</v>
      </c>
      <c r="R218" s="1198">
        <f t="shared" si="564"/>
        <v>520235</v>
      </c>
      <c r="S218" s="1197">
        <f t="shared" si="564"/>
        <v>520235</v>
      </c>
      <c r="T218" s="924">
        <f t="shared" si="564"/>
        <v>0</v>
      </c>
      <c r="U218" s="1197">
        <f t="shared" si="564"/>
        <v>101385</v>
      </c>
      <c r="V218" s="1197">
        <f t="shared" si="564"/>
        <v>230655</v>
      </c>
      <c r="W218" s="1197">
        <f t="shared" si="564"/>
        <v>145435</v>
      </c>
      <c r="X218" s="1197">
        <f t="shared" si="564"/>
        <v>54165</v>
      </c>
      <c r="Y218" s="1197">
        <f t="shared" si="564"/>
        <v>14385</v>
      </c>
      <c r="Z218" s="1198">
        <f t="shared" si="564"/>
        <v>546025</v>
      </c>
      <c r="AA218" s="1199">
        <f t="shared" si="564"/>
        <v>546025</v>
      </c>
      <c r="AB218" s="334">
        <f t="shared" si="564"/>
        <v>0</v>
      </c>
      <c r="AC218" s="1200">
        <f t="shared" si="564"/>
        <v>1509780</v>
      </c>
      <c r="AD218" s="1338">
        <f t="shared" si="564"/>
        <v>1509780</v>
      </c>
      <c r="AE218" s="925">
        <f t="shared" si="564"/>
        <v>0</v>
      </c>
      <c r="AF218" s="36"/>
      <c r="AG218" s="36"/>
      <c r="AH218" s="121"/>
      <c r="AI218" s="125" t="s">
        <v>286</v>
      </c>
      <c r="AJ218" s="120" t="str">
        <f>"13WKS "&amp;'Drive Summary'!AD$2</f>
        <v>13WKS MS2409A0</v>
      </c>
      <c r="AK218" s="36"/>
      <c r="AL218" s="36"/>
      <c r="AM218" s="66"/>
      <c r="AN218" s="600"/>
      <c r="AO218" s="600"/>
      <c r="AP218" s="600"/>
      <c r="AQ218" s="600"/>
      <c r="AR218" s="600"/>
      <c r="AS218" s="600"/>
      <c r="AT218" s="600"/>
      <c r="AU218" s="600"/>
      <c r="AV218" s="600"/>
      <c r="AW218" s="600"/>
      <c r="AX218" s="600"/>
      <c r="AY218" s="600"/>
      <c r="AZ218" s="635"/>
      <c r="BD218" s="66"/>
      <c r="BE218" s="66"/>
      <c r="BF218" s="66"/>
      <c r="BG218" s="66"/>
      <c r="BH218" s="66"/>
      <c r="BI218" s="66"/>
      <c r="BJ218" s="66"/>
      <c r="BK218" s="66"/>
      <c r="BL218" s="66"/>
      <c r="BM218" s="66"/>
      <c r="BN218" s="66"/>
      <c r="BO218" s="66"/>
      <c r="BP218" s="66"/>
      <c r="BQ218" s="66"/>
      <c r="BR218" s="66"/>
      <c r="BS218" s="66"/>
      <c r="BT218" s="66"/>
      <c r="BU218" s="66"/>
      <c r="BV218" s="66"/>
    </row>
    <row r="219" spans="1:74" s="56" customFormat="1" ht="18.75" hidden="1" customHeight="1">
      <c r="A219" s="1352"/>
      <c r="B219" s="1353"/>
      <c r="C219" s="1353"/>
      <c r="D219" s="1353"/>
      <c r="E219" s="1353"/>
      <c r="F219" s="1349" t="s">
        <v>300</v>
      </c>
      <c r="G219" s="1354"/>
      <c r="H219" s="1354"/>
      <c r="I219" s="1354"/>
      <c r="J219" s="1354"/>
      <c r="K219" s="1355">
        <f>SUM(G218:J218)-K218</f>
        <v>0</v>
      </c>
      <c r="L219" s="1354"/>
      <c r="M219" s="1354"/>
      <c r="N219" s="1354"/>
      <c r="O219" s="1354"/>
      <c r="P219" s="1354"/>
      <c r="Q219" s="1354"/>
      <c r="R219" s="1355">
        <f>SUM(N218:Q218)-R218</f>
        <v>0</v>
      </c>
      <c r="S219" s="1354"/>
      <c r="T219" s="1354"/>
      <c r="U219" s="1354"/>
      <c r="V219" s="1354"/>
      <c r="W219" s="1354"/>
      <c r="X219" s="1354"/>
      <c r="Y219" s="1354"/>
      <c r="Z219" s="1355">
        <f>SUM(U218:Y218)-Z218</f>
        <v>0</v>
      </c>
      <c r="AA219" s="1354"/>
      <c r="AB219" s="1354"/>
      <c r="AC219" s="1356">
        <f>SUM(G218:J218,N218:Q218,U218:Y218)-AC218</f>
        <v>0</v>
      </c>
      <c r="AD219" s="1354"/>
      <c r="AE219" s="1354"/>
      <c r="AF219" s="1358"/>
      <c r="AG219" s="1358"/>
      <c r="AH219" s="1359"/>
      <c r="AI219" s="127"/>
      <c r="AJ219" s="1360"/>
      <c r="AK219" s="1358"/>
      <c r="AL219" s="1358"/>
      <c r="AM219" s="772" t="s">
        <v>114</v>
      </c>
      <c r="AN219" s="773">
        <f>+SUM(AN30:AN31)+SUM(AN130:AN135)+SUM(AN15:AN16)+SUM(AN61:AN66)+SUM(AN102:AN107)+SUM(AN154:AN155)+SUM(AN198:AN203)</f>
        <v>78999.999999999956</v>
      </c>
      <c r="AO219" s="773">
        <f t="shared" ref="AO219:AZ219" si="565">+SUM(AO30:AO31)+SUM(AO130:AO135)+SUM(AO15:AO16)+SUM(AO61:AO66)+SUM(AO102:AO107)+SUM(AO154:AO155)+SUM(AO198:AO203)</f>
        <v>46700</v>
      </c>
      <c r="AP219" s="773">
        <f t="shared" si="565"/>
        <v>262250</v>
      </c>
      <c r="AQ219" s="773">
        <f t="shared" si="565"/>
        <v>215840</v>
      </c>
      <c r="AR219" s="773">
        <f t="shared" si="565"/>
        <v>75888.771428570995</v>
      </c>
      <c r="AS219" s="773">
        <f t="shared" si="565"/>
        <v>196880</v>
      </c>
      <c r="AT219" s="773">
        <f t="shared" si="565"/>
        <v>205850</v>
      </c>
      <c r="AU219" s="773">
        <f t="shared" si="565"/>
        <v>200185</v>
      </c>
      <c r="AV219" s="773">
        <f t="shared" si="565"/>
        <v>186520</v>
      </c>
      <c r="AW219" s="773">
        <f t="shared" si="565"/>
        <v>197010</v>
      </c>
      <c r="AX219" s="773">
        <f t="shared" si="565"/>
        <v>164330</v>
      </c>
      <c r="AY219" s="773">
        <f t="shared" si="565"/>
        <v>176570</v>
      </c>
      <c r="AZ219" s="773">
        <f t="shared" si="565"/>
        <v>207071.43332786392</v>
      </c>
      <c r="BD219" s="66"/>
      <c r="BE219" s="66"/>
      <c r="BF219" s="66"/>
      <c r="BG219" s="66"/>
      <c r="BH219" s="66"/>
      <c r="BI219" s="66"/>
      <c r="BJ219" s="66"/>
      <c r="BK219" s="66"/>
      <c r="BL219" s="66"/>
      <c r="BM219" s="66"/>
      <c r="BN219" s="66"/>
      <c r="BO219" s="66"/>
      <c r="BP219" s="66"/>
      <c r="BQ219" s="66"/>
      <c r="BR219" s="66"/>
      <c r="BS219" s="66"/>
      <c r="BT219" s="66"/>
      <c r="BU219" s="66"/>
      <c r="BV219" s="66"/>
    </row>
    <row r="220" spans="1:74" s="56" customFormat="1" ht="18.75" hidden="1" customHeight="1">
      <c r="A220" s="63"/>
      <c r="B220" s="34"/>
      <c r="C220" s="34"/>
      <c r="D220" s="34"/>
      <c r="E220" s="851"/>
      <c r="F220" s="896"/>
      <c r="G220" s="890"/>
      <c r="H220" s="890"/>
      <c r="I220" s="890"/>
      <c r="J220" s="890"/>
      <c r="K220" s="890"/>
      <c r="L220" s="890"/>
      <c r="M220" s="890"/>
      <c r="N220" s="890"/>
      <c r="O220" s="890"/>
      <c r="P220" s="890"/>
      <c r="Q220" s="890"/>
      <c r="R220" s="890"/>
      <c r="S220" s="890"/>
      <c r="T220" s="890"/>
      <c r="U220" s="890"/>
      <c r="V220" s="890"/>
      <c r="W220" s="890"/>
      <c r="X220" s="890"/>
      <c r="Y220" s="890"/>
      <c r="Z220" s="6"/>
      <c r="AA220" s="6"/>
      <c r="AB220" s="6"/>
      <c r="AC220" s="6"/>
      <c r="AD220" s="35"/>
      <c r="AE220" s="35"/>
      <c r="AF220" s="36"/>
      <c r="AG220" s="36"/>
      <c r="AH220" s="121"/>
      <c r="AI220" s="125"/>
      <c r="AJ220" s="120"/>
      <c r="AK220" s="36"/>
      <c r="AL220" s="36"/>
      <c r="AM220" s="1007" t="s">
        <v>364</v>
      </c>
      <c r="AN220" s="1008">
        <f>+AN35+AN142+AN19+AN73+AN114+AN158+AN210</f>
        <v>82663.768115941988</v>
      </c>
      <c r="AO220" s="1008">
        <f t="shared" ref="AO220:AZ220" si="566">+AO35+AO142+AO19+AO73+AO114+AO158+AO210</f>
        <v>-43057.090609203158</v>
      </c>
      <c r="AP220" s="1008">
        <f t="shared" si="566"/>
        <v>62517.051227666234</v>
      </c>
      <c r="AQ220" s="1008">
        <f t="shared" si="566"/>
        <v>87894.193595365825</v>
      </c>
      <c r="AR220" s="1008">
        <f t="shared" si="566"/>
        <v>-38092.801591489304</v>
      </c>
      <c r="AS220" s="1008">
        <f t="shared" si="566"/>
        <v>11787.692299326161</v>
      </c>
      <c r="AT220" s="1008">
        <f t="shared" si="566"/>
        <v>97091.268752932869</v>
      </c>
      <c r="AU220" s="1008">
        <f t="shared" si="566"/>
        <v>100785.89083036254</v>
      </c>
      <c r="AV220" s="1008">
        <f t="shared" si="566"/>
        <v>118709.27147383374</v>
      </c>
      <c r="AW220" s="1008">
        <f t="shared" si="566"/>
        <v>37627.816074768038</v>
      </c>
      <c r="AX220" s="1008">
        <f t="shared" si="566"/>
        <v>20009.889345519921</v>
      </c>
      <c r="AY220" s="1008">
        <f t="shared" si="566"/>
        <v>121572.52680700325</v>
      </c>
      <c r="AZ220" s="1008">
        <f t="shared" si="566"/>
        <v>205606.55323607975</v>
      </c>
      <c r="BD220" s="66"/>
      <c r="BE220" s="66"/>
      <c r="BF220" s="66"/>
      <c r="BG220" s="66"/>
      <c r="BH220" s="66"/>
      <c r="BI220" s="66"/>
      <c r="BJ220" s="66"/>
      <c r="BK220" s="66"/>
      <c r="BL220" s="66"/>
      <c r="BM220" s="66"/>
      <c r="BN220" s="66"/>
      <c r="BO220" s="66"/>
      <c r="BP220" s="66"/>
      <c r="BQ220" s="66"/>
      <c r="BR220" s="66"/>
      <c r="BS220" s="66"/>
      <c r="BT220" s="66"/>
      <c r="BU220" s="66"/>
      <c r="BV220" s="66"/>
    </row>
    <row r="221" spans="1:74" s="56" customFormat="1" ht="18.75" customHeight="1">
      <c r="A221" s="69"/>
      <c r="B221" s="1"/>
      <c r="C221" s="1"/>
      <c r="D221" s="1"/>
      <c r="E221" s="1"/>
      <c r="F221" s="895" t="s">
        <v>991</v>
      </c>
      <c r="G221" s="2103">
        <v>0</v>
      </c>
      <c r="H221" s="2103">
        <v>16700</v>
      </c>
      <c r="I221" s="2103">
        <v>334250</v>
      </c>
      <c r="J221" s="2103">
        <v>143840</v>
      </c>
      <c r="K221" s="2103">
        <v>494790</v>
      </c>
      <c r="L221" s="2103">
        <v>534190</v>
      </c>
      <c r="M221" s="2103">
        <v>-39400</v>
      </c>
      <c r="N221" s="2103">
        <v>94405</v>
      </c>
      <c r="O221" s="2103">
        <v>89880</v>
      </c>
      <c r="P221" s="2103">
        <v>150975</v>
      </c>
      <c r="Q221" s="2103">
        <v>200185</v>
      </c>
      <c r="R221" s="2103">
        <v>535445</v>
      </c>
      <c r="S221" s="2104">
        <v>535445</v>
      </c>
      <c r="T221" s="2104">
        <v>0</v>
      </c>
      <c r="U221" s="2103">
        <v>166520</v>
      </c>
      <c r="V221" s="2103">
        <v>180010</v>
      </c>
      <c r="W221" s="2103">
        <v>199330</v>
      </c>
      <c r="X221" s="2103">
        <v>133795</v>
      </c>
      <c r="Y221" s="2103">
        <v>172605</v>
      </c>
      <c r="Z221" s="2104">
        <v>852260</v>
      </c>
      <c r="AA221" s="2104">
        <v>815560</v>
      </c>
      <c r="AB221" s="2104">
        <v>36700</v>
      </c>
      <c r="AC221" s="2104">
        <v>1882495</v>
      </c>
      <c r="AD221" s="70"/>
      <c r="AE221" s="70"/>
      <c r="AF221" s="1"/>
      <c r="AG221" s="1"/>
      <c r="AH221" s="118"/>
      <c r="AI221" s="125"/>
      <c r="AJ221" s="118"/>
      <c r="AK221" s="1"/>
      <c r="AL221" s="1"/>
      <c r="AM221" s="654"/>
      <c r="AN221" s="486"/>
      <c r="AO221" s="486"/>
      <c r="AP221" s="486"/>
      <c r="AQ221" s="486"/>
      <c r="AR221" s="486"/>
      <c r="AS221" s="486"/>
      <c r="AT221" s="486"/>
      <c r="AU221" s="486"/>
      <c r="AV221" s="486"/>
      <c r="AW221" s="486"/>
      <c r="AX221" s="486"/>
      <c r="AY221" s="486"/>
      <c r="AZ221" s="1006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BT221" s="66"/>
      <c r="BU221" s="66"/>
      <c r="BV221" s="66"/>
    </row>
    <row r="222" spans="1:74" s="56" customFormat="1" ht="18.75" customHeight="1">
      <c r="A222" s="69"/>
      <c r="B222" s="1"/>
      <c r="C222" s="1"/>
      <c r="D222" s="1"/>
      <c r="E222" s="1"/>
      <c r="F222" s="895" t="s">
        <v>17</v>
      </c>
      <c r="G222" s="2103">
        <f>G218-G221</f>
        <v>0</v>
      </c>
      <c r="H222" s="2103">
        <f t="shared" ref="H222:AC222" si="567">H218-H221</f>
        <v>90500</v>
      </c>
      <c r="I222" s="2103">
        <f t="shared" si="567"/>
        <v>-116905</v>
      </c>
      <c r="J222" s="2103">
        <f t="shared" si="567"/>
        <v>-24865</v>
      </c>
      <c r="K222" s="2103">
        <f t="shared" si="567"/>
        <v>-51270</v>
      </c>
      <c r="L222" s="2103">
        <f t="shared" si="567"/>
        <v>-90670</v>
      </c>
      <c r="M222" s="2103">
        <f t="shared" si="567"/>
        <v>39400</v>
      </c>
      <c r="N222" s="2103">
        <f t="shared" si="567"/>
        <v>12765</v>
      </c>
      <c r="O222" s="2103">
        <f t="shared" si="567"/>
        <v>111075</v>
      </c>
      <c r="P222" s="2103">
        <f t="shared" si="567"/>
        <v>-46290</v>
      </c>
      <c r="Q222" s="2103">
        <f t="shared" si="567"/>
        <v>-92760</v>
      </c>
      <c r="R222" s="2103">
        <f t="shared" si="567"/>
        <v>-15210</v>
      </c>
      <c r="S222" s="2104">
        <f t="shared" si="567"/>
        <v>-15210</v>
      </c>
      <c r="T222" s="2104">
        <f t="shared" si="567"/>
        <v>0</v>
      </c>
      <c r="U222" s="2103">
        <f t="shared" si="567"/>
        <v>-65135</v>
      </c>
      <c r="V222" s="2103">
        <f t="shared" si="567"/>
        <v>50645</v>
      </c>
      <c r="W222" s="2103">
        <f t="shared" si="567"/>
        <v>-53895</v>
      </c>
      <c r="X222" s="2103">
        <f t="shared" si="567"/>
        <v>-79630</v>
      </c>
      <c r="Y222" s="2103">
        <f t="shared" si="567"/>
        <v>-158220</v>
      </c>
      <c r="Z222" s="2104">
        <f t="shared" si="567"/>
        <v>-306235</v>
      </c>
      <c r="AA222" s="2104">
        <f t="shared" si="567"/>
        <v>-269535</v>
      </c>
      <c r="AB222" s="2104">
        <f t="shared" si="567"/>
        <v>-36700</v>
      </c>
      <c r="AC222" s="2104">
        <f t="shared" si="567"/>
        <v>-372715</v>
      </c>
      <c r="AD222" s="70"/>
      <c r="AE222" s="70"/>
      <c r="AF222" s="1"/>
      <c r="AG222" s="1"/>
      <c r="AH222" s="118"/>
      <c r="AI222" s="125"/>
      <c r="AJ222" s="118"/>
      <c r="AK222" s="1"/>
      <c r="AL222" s="1"/>
      <c r="AM222" s="654"/>
      <c r="AN222" s="486"/>
      <c r="AO222" s="486"/>
      <c r="AP222" s="486"/>
      <c r="AQ222" s="486"/>
      <c r="AR222" s="486"/>
      <c r="AS222" s="486"/>
      <c r="AT222" s="486"/>
      <c r="AU222" s="486"/>
      <c r="AV222" s="486"/>
      <c r="AW222" s="486"/>
      <c r="AX222" s="486"/>
      <c r="AY222" s="486"/>
      <c r="AZ222" s="1006"/>
      <c r="BD222" s="66"/>
      <c r="BE222" s="66"/>
      <c r="BF222" s="66"/>
      <c r="BG222" s="66"/>
      <c r="BH222" s="66"/>
      <c r="BI222" s="66"/>
      <c r="BJ222" s="66"/>
      <c r="BK222" s="66"/>
      <c r="BL222" s="66"/>
      <c r="BM222" s="66"/>
      <c r="BN222" s="66"/>
      <c r="BO222" s="66"/>
      <c r="BP222" s="66"/>
      <c r="BQ222" s="66"/>
      <c r="BR222" s="66"/>
      <c r="BS222" s="66"/>
      <c r="BT222" s="66"/>
      <c r="BU222" s="66"/>
      <c r="BV222" s="66"/>
    </row>
    <row r="223" spans="1:74" s="56" customFormat="1" ht="18.75" hidden="1" customHeight="1">
      <c r="A223" s="63"/>
      <c r="B223" s="34"/>
      <c r="C223" s="34"/>
      <c r="D223" s="34"/>
      <c r="E223" s="851"/>
      <c r="F223" s="896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35"/>
      <c r="AE223" s="35"/>
      <c r="AF223" s="36"/>
      <c r="AG223" s="36"/>
      <c r="AH223" s="121"/>
      <c r="AI223" s="125"/>
      <c r="AJ223" s="120"/>
      <c r="AK223" s="36"/>
      <c r="AL223" s="36"/>
      <c r="AM223" s="769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D223" s="66"/>
      <c r="BE223" s="66"/>
      <c r="BF223" s="66"/>
      <c r="BG223" s="66"/>
      <c r="BH223" s="66"/>
      <c r="BI223" s="66"/>
      <c r="BJ223" s="66"/>
      <c r="BK223" s="66"/>
      <c r="BL223" s="66"/>
      <c r="BM223" s="66"/>
      <c r="BN223" s="66"/>
      <c r="BO223" s="66"/>
      <c r="BP223" s="66"/>
      <c r="BQ223" s="66"/>
      <c r="BR223" s="66"/>
      <c r="BS223" s="66"/>
      <c r="BT223" s="66"/>
      <c r="BU223" s="66"/>
      <c r="BV223" s="66"/>
    </row>
    <row r="224" spans="1:74" s="56" customFormat="1" ht="18" hidden="1" customHeight="1">
      <c r="A224" s="559"/>
      <c r="B224" s="535"/>
      <c r="C224" s="535"/>
      <c r="D224" s="535"/>
      <c r="E224" s="535" t="s">
        <v>214</v>
      </c>
      <c r="F224" s="693"/>
      <c r="G224" s="560">
        <f>G29+G129+G14+G60</f>
        <v>0</v>
      </c>
      <c r="H224" s="560">
        <f>H29+H129+H14+H60</f>
        <v>4500</v>
      </c>
      <c r="I224" s="560">
        <f>I29+I129+I14+I60</f>
        <v>33405</v>
      </c>
      <c r="J224" s="560">
        <f>J29+J129+J14+J60</f>
        <v>6055</v>
      </c>
      <c r="K224" s="560"/>
      <c r="L224" s="560"/>
      <c r="M224" s="560"/>
      <c r="N224" s="560">
        <f>N29+N129+N14+N60</f>
        <v>6855</v>
      </c>
      <c r="O224" s="560">
        <f>O29+O129+O14+O60</f>
        <v>34395</v>
      </c>
      <c r="P224" s="560">
        <f>P29+P129+P14+P60</f>
        <v>5770</v>
      </c>
      <c r="Q224" s="560">
        <f>Q29+Q129+Q14+Q60</f>
        <v>16495</v>
      </c>
      <c r="R224" s="560"/>
      <c r="S224" s="560"/>
      <c r="T224" s="560"/>
      <c r="U224" s="560">
        <f>U29+U129+U14+U60</f>
        <v>8800</v>
      </c>
      <c r="V224" s="560">
        <f>V29+V129+V14+V60</f>
        <v>50185</v>
      </c>
      <c r="W224" s="560">
        <f>W29+W129+W14+W60</f>
        <v>19220</v>
      </c>
      <c r="X224" s="560">
        <f>X29+X129+X14+X60</f>
        <v>6950</v>
      </c>
      <c r="Y224" s="560">
        <f>Y29+Y129+Y14+Y60</f>
        <v>4955</v>
      </c>
      <c r="Z224" s="560"/>
      <c r="AA224" s="560"/>
      <c r="AB224" s="560"/>
      <c r="AC224" s="560"/>
      <c r="AD224" s="560"/>
      <c r="AE224" s="560"/>
      <c r="AF224" s="535"/>
      <c r="AG224" s="535"/>
      <c r="AH224" s="561"/>
      <c r="AI224" s="383"/>
      <c r="AJ224" s="561"/>
      <c r="AK224" s="535"/>
      <c r="AL224" s="535"/>
      <c r="AM224" s="769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35"/>
      <c r="BD224" s="66"/>
      <c r="BE224" s="66"/>
      <c r="BF224" s="66"/>
      <c r="BG224" s="66"/>
      <c r="BH224" s="66"/>
      <c r="BI224" s="66"/>
      <c r="BJ224" s="66"/>
      <c r="BK224" s="66"/>
      <c r="BL224" s="66"/>
      <c r="BM224" s="66"/>
      <c r="BN224" s="66"/>
      <c r="BO224" s="66"/>
      <c r="BP224" s="66"/>
      <c r="BQ224" s="66"/>
      <c r="BR224" s="66"/>
      <c r="BS224" s="66"/>
      <c r="BT224" s="66"/>
      <c r="BU224" s="66"/>
      <c r="BV224" s="66"/>
    </row>
    <row r="225" spans="1:74" s="56" customFormat="1" ht="18.75" hidden="1" customHeight="1">
      <c r="A225" s="559"/>
      <c r="B225" s="535"/>
      <c r="C225" s="535"/>
      <c r="D225" s="535"/>
      <c r="E225" s="535" t="s">
        <v>215</v>
      </c>
      <c r="F225" s="693"/>
      <c r="G225" s="560">
        <f>220000-G224</f>
        <v>220000</v>
      </c>
      <c r="H225" s="560">
        <f>220000-H224</f>
        <v>215500</v>
      </c>
      <c r="I225" s="560">
        <f>220000-I224</f>
        <v>186595</v>
      </c>
      <c r="J225" s="560">
        <f>149000-J224</f>
        <v>142945</v>
      </c>
      <c r="K225" s="575"/>
      <c r="L225" s="576"/>
      <c r="M225" s="576"/>
      <c r="N225" s="560">
        <f>110000-N224</f>
        <v>103145</v>
      </c>
      <c r="O225" s="560">
        <f>110000-O224</f>
        <v>75605</v>
      </c>
      <c r="P225" s="560">
        <f>110000-P224</f>
        <v>104230</v>
      </c>
      <c r="Q225" s="560">
        <f>110000-Q224</f>
        <v>93505</v>
      </c>
      <c r="R225" s="576"/>
      <c r="S225" s="576"/>
      <c r="T225" s="576"/>
      <c r="U225" s="560">
        <f>110000-U224</f>
        <v>101200</v>
      </c>
      <c r="V225" s="560">
        <f>110000-V224</f>
        <v>59815</v>
      </c>
      <c r="W225" s="560">
        <f>90000-W224</f>
        <v>70780</v>
      </c>
      <c r="X225" s="560">
        <f>110000-X224</f>
        <v>103050</v>
      </c>
      <c r="Y225" s="560">
        <f>110000-Y224</f>
        <v>105045</v>
      </c>
      <c r="Z225" s="560"/>
      <c r="AA225" s="560"/>
      <c r="AB225" s="560"/>
      <c r="AC225" s="560"/>
      <c r="AD225" s="560"/>
      <c r="AE225" s="560"/>
      <c r="AF225" s="535"/>
      <c r="AG225" s="535"/>
      <c r="AH225" s="561"/>
      <c r="AI225" s="383"/>
      <c r="AJ225" s="561"/>
      <c r="AK225" s="535"/>
      <c r="AL225" s="535"/>
      <c r="AM225" s="654"/>
      <c r="AN225" s="411"/>
      <c r="AO225" s="411"/>
      <c r="AP225" s="411"/>
      <c r="AQ225" s="411"/>
      <c r="AR225" s="411"/>
      <c r="AS225" s="411"/>
      <c r="AT225" s="411"/>
      <c r="AU225" s="411"/>
      <c r="AV225" s="411"/>
      <c r="AW225" s="411"/>
      <c r="AX225" s="411"/>
      <c r="AY225" s="411"/>
      <c r="AZ225" s="535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  <c r="BT225" s="66"/>
      <c r="BU225" s="66"/>
      <c r="BV225" s="66"/>
    </row>
    <row r="226" spans="1:74" s="56" customFormat="1" ht="18.75" customHeight="1">
      <c r="A226" s="493"/>
      <c r="B226" s="493"/>
      <c r="C226" s="500" t="s">
        <v>80</v>
      </c>
      <c r="D226" s="493"/>
      <c r="E226" s="550" t="s">
        <v>146</v>
      </c>
      <c r="F226" s="897"/>
      <c r="G226" s="551">
        <f>AN220</f>
        <v>82663.768115941988</v>
      </c>
      <c r="H226" s="551">
        <f>AO220</f>
        <v>-43057.090609203158</v>
      </c>
      <c r="I226" s="551">
        <f>AP220</f>
        <v>62517.051227666234</v>
      </c>
      <c r="J226" s="551">
        <f>AQ220</f>
        <v>87894.193595365825</v>
      </c>
      <c r="K226" s="808">
        <f>SUM(G226:J226)</f>
        <v>190017.9223297709</v>
      </c>
      <c r="L226" s="551" t="e">
        <f>#REF!</f>
        <v>#REF!</v>
      </c>
      <c r="M226" s="551" t="e">
        <f>#REF!</f>
        <v>#REF!</v>
      </c>
      <c r="N226" s="551">
        <f>AR220</f>
        <v>-38092.801591489304</v>
      </c>
      <c r="O226" s="551">
        <f>AS220</f>
        <v>11787.692299326161</v>
      </c>
      <c r="P226" s="551">
        <f>AT220</f>
        <v>97091.268752932869</v>
      </c>
      <c r="Q226" s="551">
        <f>AU220</f>
        <v>100785.89083036254</v>
      </c>
      <c r="R226" s="808">
        <f>SUM(N226:Q226)</f>
        <v>171572.05029113227</v>
      </c>
      <c r="S226" s="552"/>
      <c r="T226" s="551"/>
      <c r="U226" s="551">
        <f>AV220</f>
        <v>118709.27147383374</v>
      </c>
      <c r="V226" s="551">
        <f>AW220</f>
        <v>37627.816074768038</v>
      </c>
      <c r="W226" s="551">
        <f>AX220</f>
        <v>20009.889345519921</v>
      </c>
      <c r="X226" s="551">
        <f>AY220</f>
        <v>121572.52680700325</v>
      </c>
      <c r="Y226" s="551">
        <f>AZ220</f>
        <v>205606.55323607975</v>
      </c>
      <c r="Z226" s="808">
        <f>SUM(U226:Y226)</f>
        <v>503526.05693720467</v>
      </c>
      <c r="AA226" s="551"/>
      <c r="AB226" s="551"/>
      <c r="AC226" s="551">
        <f>SUM(K226,R226,Z226)</f>
        <v>865116.02955810784</v>
      </c>
      <c r="AD226" s="494"/>
      <c r="AE226" s="494"/>
      <c r="AF226" s="493"/>
      <c r="AG226" s="493"/>
      <c r="AH226" s="495"/>
      <c r="AI226" s="496"/>
      <c r="AJ226" s="495"/>
      <c r="AK226" s="493"/>
      <c r="AL226" s="493"/>
      <c r="AM226" s="655"/>
      <c r="AN226" s="411"/>
      <c r="AO226" s="411"/>
      <c r="AP226" s="411"/>
      <c r="AQ226" s="411"/>
      <c r="AR226" s="411"/>
      <c r="AS226" s="411"/>
      <c r="AT226" s="411"/>
      <c r="AU226" s="411"/>
      <c r="AV226" s="411"/>
      <c r="AW226" s="411"/>
      <c r="AX226" s="411"/>
      <c r="AY226" s="411"/>
      <c r="AZ226" s="1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  <c r="BT226" s="66"/>
      <c r="BU226" s="66"/>
      <c r="BV226" s="66"/>
    </row>
    <row r="227" spans="1:74" s="56" customFormat="1" ht="18.75" customHeight="1">
      <c r="A227" s="61"/>
      <c r="B227"/>
      <c r="C227"/>
      <c r="D227"/>
      <c r="E227"/>
      <c r="F227" s="893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366"/>
      <c r="V227" s="366"/>
      <c r="W227" s="366"/>
      <c r="X227" s="366"/>
      <c r="Y227" s="366"/>
      <c r="Z227" s="18"/>
      <c r="AA227" s="18"/>
      <c r="AB227" s="18"/>
      <c r="AC227" s="18"/>
      <c r="AD227" s="18"/>
      <c r="AE227" s="18"/>
      <c r="AF227"/>
      <c r="AG227"/>
      <c r="AH227" s="118"/>
      <c r="AI227" s="125"/>
      <c r="AJ227" s="118"/>
      <c r="AK227"/>
      <c r="AL227"/>
      <c r="AM227" s="655"/>
      <c r="AN227" s="655"/>
      <c r="AO227" s="655"/>
      <c r="AP227" s="655"/>
      <c r="AQ227" s="655"/>
      <c r="AR227" s="655"/>
      <c r="AS227" s="655"/>
      <c r="AT227" s="655"/>
      <c r="AU227" s="655"/>
      <c r="AV227" s="655"/>
      <c r="AW227" s="655"/>
      <c r="AX227" s="655"/>
      <c r="AY227" s="655"/>
      <c r="AZ227" s="4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  <c r="BT227" s="66"/>
      <c r="BU227" s="66"/>
      <c r="BV227" s="66"/>
    </row>
    <row r="228" spans="1:74" s="56" customFormat="1" ht="18.75" customHeight="1">
      <c r="A228" s="61"/>
      <c r="B228"/>
      <c r="C228"/>
      <c r="D228"/>
      <c r="E228"/>
      <c r="F228" s="893"/>
      <c r="G228" s="18"/>
      <c r="H228" s="18"/>
      <c r="I228" s="18"/>
      <c r="J228" s="18"/>
      <c r="K228" s="1130"/>
      <c r="L228" s="1130"/>
      <c r="M228" s="18"/>
      <c r="N228" s="1130"/>
      <c r="O228" s="2106"/>
      <c r="P228" s="2106"/>
      <c r="Q228" s="2106"/>
      <c r="R228" s="1130"/>
      <c r="S228" s="1130"/>
      <c r="T228" s="18"/>
      <c r="U228" s="1131"/>
      <c r="V228" s="1131"/>
      <c r="W228" s="1131"/>
      <c r="X228" s="1131"/>
      <c r="Y228" s="1131"/>
      <c r="Z228" s="1130"/>
      <c r="AA228" s="1130"/>
      <c r="AB228" s="18"/>
      <c r="AC228" s="2102"/>
      <c r="AD228" s="18"/>
      <c r="AE228" s="18"/>
      <c r="AF228"/>
      <c r="AG228"/>
      <c r="AH228" s="118"/>
      <c r="AI228" s="125"/>
      <c r="AJ228" s="118"/>
      <c r="AK228"/>
      <c r="AL228"/>
      <c r="AM228" s="487"/>
      <c r="AN228" s="655"/>
      <c r="AO228" s="655"/>
      <c r="AP228" s="655"/>
      <c r="AQ228" s="655"/>
      <c r="AR228" s="655"/>
      <c r="AS228" s="655"/>
      <c r="AT228" s="655"/>
      <c r="AU228" s="655"/>
      <c r="AV228" s="655"/>
      <c r="AW228" s="655"/>
      <c r="AX228" s="655"/>
      <c r="AY228" s="655"/>
      <c r="AZ228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  <c r="BT228" s="66"/>
      <c r="BU228" s="66"/>
      <c r="BV228" s="66"/>
    </row>
    <row r="229" spans="1:74" s="56" customFormat="1" ht="18.75" customHeight="1">
      <c r="A229" s="61"/>
      <c r="B229" s="4"/>
      <c r="C229" s="4"/>
      <c r="D229" s="4"/>
      <c r="E229" s="950"/>
      <c r="F229" s="898"/>
      <c r="G229" s="499"/>
      <c r="H229" s="499"/>
      <c r="I229" s="499"/>
      <c r="J229" s="499"/>
      <c r="K229" s="499"/>
      <c r="L229" s="499"/>
      <c r="M229" s="499"/>
      <c r="N229" s="499"/>
      <c r="O229" s="499"/>
      <c r="P229" s="499"/>
      <c r="Q229" s="499"/>
      <c r="R229" s="499"/>
      <c r="S229" s="499"/>
      <c r="T229" s="499"/>
      <c r="U229" s="499"/>
      <c r="V229" s="499"/>
      <c r="W229" s="499"/>
      <c r="X229" s="499"/>
      <c r="Y229" s="499"/>
      <c r="Z229" s="499"/>
      <c r="AA229" s="499"/>
      <c r="AB229" s="499"/>
      <c r="AC229" s="499"/>
      <c r="AD229" s="499">
        <f>SUM(AD138:AD140,AD71:AD73)</f>
        <v>0</v>
      </c>
      <c r="AE229" s="499">
        <f>SUM(AE138:AE140,AE71:AE73)</f>
        <v>0</v>
      </c>
      <c r="AF229" s="4"/>
      <c r="AG229" s="4"/>
      <c r="AH229" s="118"/>
      <c r="AI229" s="125"/>
      <c r="AJ229" s="118"/>
      <c r="AK229" s="4"/>
      <c r="AL229" s="4"/>
      <c r="AM229" s="487"/>
      <c r="AN229" s="655"/>
      <c r="AO229" s="655"/>
      <c r="AP229" s="655"/>
      <c r="AQ229" s="655"/>
      <c r="AR229" s="655"/>
      <c r="AS229" s="655"/>
      <c r="AT229" s="655"/>
      <c r="AU229" s="655"/>
      <c r="AV229" s="655"/>
      <c r="AW229" s="655"/>
      <c r="AX229" s="655"/>
      <c r="AY229" s="655"/>
      <c r="AZ229" s="4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  <c r="BT229" s="66"/>
      <c r="BU229" s="66"/>
      <c r="BV229" s="66"/>
    </row>
    <row r="230" spans="1:74" s="56" customFormat="1" ht="18.75" customHeight="1">
      <c r="A230" s="571"/>
      <c r="B230" s="562"/>
      <c r="C230" s="562"/>
      <c r="D230" s="562"/>
      <c r="E230" s="562" t="s">
        <v>395</v>
      </c>
      <c r="F230" s="951" t="s">
        <v>390</v>
      </c>
      <c r="G230" s="574">
        <f>G108+G68+G67+G109</f>
        <v>0</v>
      </c>
      <c r="H230" s="574">
        <f>H108+H68+H67+H109</f>
        <v>0</v>
      </c>
      <c r="I230" s="574">
        <f>I108+I68+I67+I109</f>
        <v>0</v>
      </c>
      <c r="J230" s="574">
        <f>J108+J68+J67+J109</f>
        <v>0</v>
      </c>
      <c r="K230" s="574"/>
      <c r="L230" s="574"/>
      <c r="M230" s="574"/>
      <c r="N230" s="574">
        <f>N108+N68+N67+N109</f>
        <v>0</v>
      </c>
      <c r="O230" s="574">
        <f>O108+O68+O67+O109</f>
        <v>0</v>
      </c>
      <c r="P230" s="574">
        <f>P108+P68+P67+P109</f>
        <v>0</v>
      </c>
      <c r="Q230" s="574">
        <f>Q108+Q68+Q67+Q109</f>
        <v>0</v>
      </c>
      <c r="R230" s="574"/>
      <c r="S230" s="574"/>
      <c r="T230" s="574"/>
      <c r="U230" s="574">
        <f>U108+U68+U67+U109</f>
        <v>0</v>
      </c>
      <c r="V230" s="574">
        <f>V108+V68+V67+V109</f>
        <v>0</v>
      </c>
      <c r="W230" s="574">
        <f>W108+W68+W67+W109</f>
        <v>0</v>
      </c>
      <c r="X230" s="574">
        <f>X108+X68+X67+X109</f>
        <v>0</v>
      </c>
      <c r="Y230" s="574">
        <f>Y108+Y68+Y67+Y109</f>
        <v>0</v>
      </c>
      <c r="Z230" s="574"/>
      <c r="AA230" s="574"/>
      <c r="AB230" s="574"/>
      <c r="AC230" s="574"/>
      <c r="AD230" s="574">
        <f>SUM(AD136:AD137,AD67:AD70)</f>
        <v>0</v>
      </c>
      <c r="AE230" s="574">
        <f>SUM(AE136:AE137,AE67:AE70)</f>
        <v>0</v>
      </c>
      <c r="AF230" s="562"/>
      <c r="AG230" s="562"/>
      <c r="AH230" s="561"/>
      <c r="AI230" s="383"/>
      <c r="AJ230" s="561"/>
      <c r="AK230" s="562"/>
      <c r="AL230" s="562"/>
      <c r="AM230" s="562"/>
      <c r="AN230" s="562"/>
      <c r="AO230" s="562"/>
      <c r="AP230" s="562"/>
      <c r="AQ230" s="562"/>
      <c r="AR230" s="562"/>
      <c r="AS230" s="562"/>
      <c r="AT230" s="562"/>
      <c r="AU230" s="562"/>
      <c r="AV230" s="562"/>
      <c r="AW230" s="562"/>
      <c r="AX230" s="562"/>
      <c r="AY230" s="562"/>
      <c r="AZ230" s="562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  <c r="BT230" s="66"/>
      <c r="BU230" s="66"/>
      <c r="BV230" s="66"/>
    </row>
    <row r="231" spans="1:74" s="56" customFormat="1" ht="18.75" customHeight="1">
      <c r="A231" s="571"/>
      <c r="B231" s="562"/>
      <c r="C231" s="562"/>
      <c r="D231" s="562"/>
      <c r="E231" s="562" t="s">
        <v>395</v>
      </c>
      <c r="F231" s="951" t="s">
        <v>391</v>
      </c>
      <c r="G231" s="574">
        <f>G110+G111+G69+G70</f>
        <v>0</v>
      </c>
      <c r="H231" s="574">
        <f>H110+H111+H69+H70</f>
        <v>0</v>
      </c>
      <c r="I231" s="574">
        <f>I110+I111+I69+I70</f>
        <v>0</v>
      </c>
      <c r="J231" s="574">
        <f>J110+J111+J69+J70</f>
        <v>0</v>
      </c>
      <c r="K231" s="574"/>
      <c r="L231" s="574"/>
      <c r="M231" s="574"/>
      <c r="N231" s="574">
        <f>N110+N111+N69+N70</f>
        <v>0</v>
      </c>
      <c r="O231" s="574">
        <f>O110+O111+O69+O70</f>
        <v>0</v>
      </c>
      <c r="P231" s="574">
        <f>P110+P111+P69+P70</f>
        <v>0</v>
      </c>
      <c r="Q231" s="574">
        <f>Q110+Q111+Q69+Q70</f>
        <v>0</v>
      </c>
      <c r="R231" s="574"/>
      <c r="S231" s="574"/>
      <c r="T231" s="574"/>
      <c r="U231" s="574">
        <f>U110+U111+U69+U70</f>
        <v>0</v>
      </c>
      <c r="V231" s="574">
        <f>V110+V111+V69+V70</f>
        <v>0</v>
      </c>
      <c r="W231" s="574">
        <f>W110+W111+W69+W70</f>
        <v>0</v>
      </c>
      <c r="X231" s="574">
        <f>X110+X111+X69+X70</f>
        <v>0</v>
      </c>
      <c r="Y231" s="574">
        <f>Y110+Y111+Y69+Y70</f>
        <v>0</v>
      </c>
      <c r="Z231" s="574"/>
      <c r="AA231" s="574"/>
      <c r="AB231" s="574"/>
      <c r="AC231" s="574"/>
      <c r="AD231" s="574"/>
      <c r="AE231" s="574"/>
      <c r="AF231" s="562"/>
      <c r="AG231" s="562"/>
      <c r="AH231" s="561"/>
      <c r="AI231" s="383"/>
      <c r="AJ231" s="561"/>
      <c r="AK231" s="562"/>
      <c r="AL231" s="562"/>
      <c r="AM231" s="562"/>
      <c r="AN231" s="562"/>
      <c r="AO231" s="562"/>
      <c r="AP231" s="562"/>
      <c r="AQ231" s="562"/>
      <c r="AR231" s="562"/>
      <c r="AS231" s="562"/>
      <c r="AT231" s="562"/>
      <c r="AU231" s="562"/>
      <c r="AV231" s="562"/>
      <c r="AW231" s="562"/>
      <c r="AX231" s="562"/>
      <c r="AY231" s="562"/>
      <c r="AZ231" s="562"/>
      <c r="BD231" s="66"/>
      <c r="BE231" s="66"/>
      <c r="BF231" s="66"/>
      <c r="BG231" s="66"/>
      <c r="BH231" s="66"/>
      <c r="BI231" s="66"/>
      <c r="BJ231" s="66"/>
      <c r="BK231" s="66"/>
      <c r="BL231" s="66"/>
      <c r="BM231" s="66"/>
      <c r="BN231" s="66"/>
      <c r="BO231" s="66"/>
      <c r="BP231" s="66"/>
      <c r="BQ231" s="66"/>
      <c r="BR231" s="66"/>
      <c r="BS231" s="66"/>
      <c r="BT231" s="66"/>
      <c r="BU231" s="66"/>
      <c r="BV231" s="66"/>
    </row>
    <row r="232" spans="1:74" s="56" customFormat="1" ht="18.75" customHeight="1">
      <c r="A232" s="571"/>
      <c r="B232" s="562"/>
      <c r="C232" s="562"/>
      <c r="D232" s="562"/>
      <c r="E232" s="562" t="s">
        <v>395</v>
      </c>
      <c r="F232" s="951" t="s">
        <v>392</v>
      </c>
      <c r="G232" s="574">
        <f>G113+G112+G72+G71</f>
        <v>0</v>
      </c>
      <c r="H232" s="574">
        <f>H113+H112+H72+H71</f>
        <v>0</v>
      </c>
      <c r="I232" s="574">
        <f>I113+I112+I72+I71</f>
        <v>0</v>
      </c>
      <c r="J232" s="574">
        <f>J113+J112+J72+J71</f>
        <v>0</v>
      </c>
      <c r="K232" s="574"/>
      <c r="L232" s="574"/>
      <c r="M232" s="574"/>
      <c r="N232" s="574">
        <f>N113+N112+N72+N71</f>
        <v>0</v>
      </c>
      <c r="O232" s="574">
        <f>O113+O112+O72+O71</f>
        <v>0</v>
      </c>
      <c r="P232" s="574">
        <f>P113+P112+P72+P71</f>
        <v>0</v>
      </c>
      <c r="Q232" s="574">
        <f>Q113+Q112+Q72+Q71</f>
        <v>0</v>
      </c>
      <c r="R232" s="574"/>
      <c r="S232" s="574"/>
      <c r="T232" s="574"/>
      <c r="U232" s="574">
        <f>U113+U112+U72+U71</f>
        <v>0</v>
      </c>
      <c r="V232" s="574">
        <f>V113+V112+V72+V71</f>
        <v>0</v>
      </c>
      <c r="W232" s="574">
        <f>W113+W112+W72+W71</f>
        <v>0</v>
      </c>
      <c r="X232" s="574">
        <f>X113+X112+X72+X71</f>
        <v>0</v>
      </c>
      <c r="Y232" s="574">
        <f>Y113+Y112+Y72+Y71</f>
        <v>0</v>
      </c>
      <c r="Z232" s="574"/>
      <c r="AA232" s="574"/>
      <c r="AB232" s="574"/>
      <c r="AC232" s="574"/>
      <c r="AD232" s="574"/>
      <c r="AE232" s="574"/>
      <c r="AF232" s="562"/>
      <c r="AG232" s="562"/>
      <c r="AH232" s="561"/>
      <c r="AI232" s="383"/>
      <c r="AJ232" s="561"/>
      <c r="AK232" s="562"/>
      <c r="AL232" s="562"/>
      <c r="AM232" s="562"/>
      <c r="AN232" s="562"/>
      <c r="AO232" s="562"/>
      <c r="AP232" s="562"/>
      <c r="AQ232" s="562"/>
      <c r="AR232" s="562"/>
      <c r="AS232" s="562"/>
      <c r="AT232" s="562"/>
      <c r="AU232" s="562"/>
      <c r="AV232" s="562"/>
      <c r="AW232" s="562"/>
      <c r="AX232" s="562"/>
      <c r="AY232" s="562"/>
      <c r="AZ232" s="562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BT232" s="66"/>
      <c r="BU232" s="66"/>
      <c r="BV232" s="66"/>
    </row>
    <row r="233" spans="1:74" s="36" customFormat="1" ht="18.75" customHeight="1">
      <c r="A233" s="571"/>
      <c r="B233" s="562"/>
      <c r="C233" s="562"/>
      <c r="D233" s="562"/>
      <c r="E233" s="562"/>
      <c r="F233" s="951"/>
      <c r="G233" s="574"/>
      <c r="H233" s="574"/>
      <c r="I233" s="574"/>
      <c r="J233" s="574"/>
      <c r="K233" s="574"/>
      <c r="L233" s="574"/>
      <c r="M233" s="574"/>
      <c r="N233" s="574"/>
      <c r="O233" s="574"/>
      <c r="P233" s="574"/>
      <c r="Q233" s="574"/>
      <c r="R233" s="574"/>
      <c r="S233" s="574"/>
      <c r="T233" s="574"/>
      <c r="U233" s="574"/>
      <c r="V233" s="574"/>
      <c r="W233" s="574"/>
      <c r="X233" s="574"/>
      <c r="Y233" s="574"/>
      <c r="Z233" s="574"/>
      <c r="AA233" s="574"/>
      <c r="AB233" s="574"/>
      <c r="AC233" s="574"/>
      <c r="AD233" s="574"/>
      <c r="AE233" s="574"/>
      <c r="AF233" s="562"/>
      <c r="AG233" s="562"/>
      <c r="AH233" s="561"/>
      <c r="AI233" s="383"/>
      <c r="AJ233" s="561"/>
      <c r="AK233" s="562"/>
      <c r="AL233" s="562"/>
      <c r="AM233" s="562"/>
      <c r="AN233" s="562"/>
      <c r="AO233" s="562"/>
      <c r="AP233" s="562"/>
      <c r="AQ233" s="562"/>
      <c r="AR233" s="562"/>
      <c r="AS233" s="562"/>
      <c r="AT233" s="562"/>
      <c r="AU233" s="562"/>
      <c r="AV233" s="562"/>
      <c r="AW233" s="562"/>
      <c r="AX233" s="562"/>
      <c r="AY233" s="562"/>
      <c r="AZ233" s="562"/>
      <c r="BA233" s="68"/>
      <c r="BD233" s="602"/>
      <c r="BE233" s="602"/>
      <c r="BF233" s="602"/>
      <c r="BG233" s="602"/>
      <c r="BH233" s="602"/>
      <c r="BI233" s="602"/>
      <c r="BJ233" s="602"/>
      <c r="BK233" s="602"/>
      <c r="BL233" s="602"/>
      <c r="BM233" s="602"/>
      <c r="BN233" s="602"/>
      <c r="BO233" s="602"/>
      <c r="BP233" s="602"/>
      <c r="BQ233" s="602"/>
      <c r="BR233" s="602"/>
      <c r="BS233" s="602"/>
      <c r="BT233" s="602"/>
      <c r="BU233" s="602"/>
      <c r="BV233" s="602"/>
    </row>
    <row r="234" spans="1:74" s="1358" customFormat="1" ht="18.75" customHeight="1">
      <c r="A234" s="571"/>
      <c r="B234" s="562"/>
      <c r="C234" s="562"/>
      <c r="D234" s="562"/>
      <c r="E234" s="562" t="s">
        <v>395</v>
      </c>
      <c r="F234" s="951" t="s">
        <v>747</v>
      </c>
      <c r="G234" s="1871">
        <f>G156+G157+G136+G137+G204+G205</f>
        <v>0</v>
      </c>
      <c r="H234" s="1871">
        <f>H156+H157+H136+H137+H204+H205</f>
        <v>-36275</v>
      </c>
      <c r="I234" s="574">
        <f>I156+I157+I136+I137+I204+I205</f>
        <v>41425</v>
      </c>
      <c r="J234" s="574">
        <f>J156+J157+J136+J137+J204+J205</f>
        <v>26050</v>
      </c>
      <c r="K234" s="574"/>
      <c r="L234" s="574"/>
      <c r="M234" s="574"/>
      <c r="N234" s="574">
        <f>N156+N157+N136+N137+N204+N205</f>
        <v>7225</v>
      </c>
      <c r="O234" s="574">
        <f>O156+O157+O136+O137+O204+O205</f>
        <v>-66900</v>
      </c>
      <c r="P234" s="574">
        <f>P156+P157+P136+P137+P204+P205</f>
        <v>24425</v>
      </c>
      <c r="Q234" s="574">
        <f>Q156+Q157+Q136+Q137+Q204+Q205</f>
        <v>15250</v>
      </c>
      <c r="R234" s="574"/>
      <c r="S234" s="574"/>
      <c r="T234" s="574"/>
      <c r="U234" s="574">
        <f>U156+U157+U136+U137+U204+U205</f>
        <v>775</v>
      </c>
      <c r="V234" s="574">
        <f>V156+V157+V136+V137+V204+V205</f>
        <v>-78900</v>
      </c>
      <c r="W234" s="574">
        <f>W156+W157+W136+W137+W204+W205</f>
        <v>18150</v>
      </c>
      <c r="X234" s="574">
        <f>X156+X157+X136+X137+X204+X205</f>
        <v>51850</v>
      </c>
      <c r="Y234" s="574">
        <f>Y156+Y157+Y136+Y137+Y204+Y205</f>
        <v>62050</v>
      </c>
      <c r="Z234" s="574"/>
      <c r="AA234" s="574"/>
      <c r="AB234" s="574"/>
      <c r="AC234" s="574"/>
      <c r="AD234" s="574"/>
      <c r="AE234" s="574"/>
      <c r="AF234" s="562"/>
      <c r="AG234" s="562"/>
      <c r="AH234" s="561"/>
      <c r="AI234" s="383"/>
      <c r="AJ234" s="561"/>
      <c r="AK234" s="562"/>
      <c r="AL234" s="562"/>
      <c r="AM234" s="562"/>
      <c r="AN234" s="562"/>
      <c r="AO234" s="562"/>
      <c r="AP234" s="562"/>
      <c r="AQ234" s="562"/>
      <c r="AR234" s="562"/>
      <c r="AS234" s="562"/>
      <c r="AT234" s="562"/>
      <c r="AU234" s="562"/>
      <c r="AV234" s="562"/>
      <c r="AW234" s="562"/>
      <c r="AX234" s="562"/>
      <c r="AY234" s="562"/>
      <c r="AZ234" s="562"/>
      <c r="BA234" s="1362"/>
      <c r="BD234" s="1367"/>
      <c r="BE234" s="1367"/>
      <c r="BF234" s="1367"/>
      <c r="BG234" s="1367"/>
      <c r="BH234" s="1367"/>
      <c r="BI234" s="1367"/>
      <c r="BJ234" s="1367"/>
      <c r="BK234" s="1367"/>
      <c r="BL234" s="1367"/>
      <c r="BM234" s="1367"/>
      <c r="BN234" s="1367"/>
      <c r="BO234" s="1367"/>
      <c r="BP234" s="1367"/>
      <c r="BQ234" s="1367"/>
      <c r="BR234" s="1367"/>
      <c r="BS234" s="1367"/>
      <c r="BT234" s="1367"/>
      <c r="BU234" s="1367"/>
      <c r="BV234" s="1367"/>
    </row>
    <row r="235" spans="1:74" s="36" customFormat="1" ht="18.75" customHeight="1" outlineLevel="1">
      <c r="A235" s="571"/>
      <c r="B235" s="562"/>
      <c r="C235" s="562"/>
      <c r="D235" s="562"/>
      <c r="E235" s="562" t="s">
        <v>395</v>
      </c>
      <c r="F235" s="951" t="s">
        <v>748</v>
      </c>
      <c r="G235" s="1871">
        <f>G206+G207+G138+G139</f>
        <v>78999.999999999956</v>
      </c>
      <c r="H235" s="1871">
        <f>H206+H207+H138+H139</f>
        <v>-24225</v>
      </c>
      <c r="I235" s="574">
        <f>I206+I207+I138+I139</f>
        <v>-19200</v>
      </c>
      <c r="J235" s="574">
        <f>J206+J207+J138+J139</f>
        <v>68675</v>
      </c>
      <c r="K235" s="574"/>
      <c r="L235" s="574"/>
      <c r="M235" s="574"/>
      <c r="N235" s="574">
        <f>N206+N207+N138+N139</f>
        <v>-38366.228571429005</v>
      </c>
      <c r="O235" s="574">
        <f>O206+O207+O138+O139</f>
        <v>78825</v>
      </c>
      <c r="P235" s="574">
        <f>P206+P207+P138+P139</f>
        <v>74200</v>
      </c>
      <c r="Q235" s="574">
        <f>Q206+Q207+Q138+Q139</f>
        <v>68150</v>
      </c>
      <c r="R235" s="574"/>
      <c r="S235" s="574"/>
      <c r="T235" s="574"/>
      <c r="U235" s="574">
        <f>U206+U207+U138+U139</f>
        <v>60000</v>
      </c>
      <c r="V235" s="574">
        <f>V206+V207+V138+V139</f>
        <v>22375</v>
      </c>
      <c r="W235" s="574">
        <f>W206+W207+W138+W139</f>
        <v>-8475</v>
      </c>
      <c r="X235" s="574">
        <f>X206+X207+X138+X139</f>
        <v>54975</v>
      </c>
      <c r="Y235" s="574">
        <f>Y206+Y207+Y138+Y139</f>
        <v>103816.43332786394</v>
      </c>
      <c r="Z235" s="574"/>
      <c r="AA235" s="574"/>
      <c r="AB235" s="574"/>
      <c r="AC235" s="574"/>
      <c r="AD235" s="574"/>
      <c r="AE235" s="574"/>
      <c r="AF235" s="562"/>
      <c r="AG235" s="562"/>
      <c r="AH235" s="561"/>
      <c r="AI235" s="383"/>
      <c r="AJ235" s="561"/>
      <c r="AK235" s="562"/>
      <c r="AL235" s="562"/>
      <c r="AM235" s="562"/>
      <c r="AN235" s="562"/>
      <c r="AO235" s="562"/>
      <c r="AP235" s="562"/>
      <c r="AQ235" s="562"/>
      <c r="AR235" s="562"/>
      <c r="AS235" s="562"/>
      <c r="AT235" s="562"/>
      <c r="AU235" s="562"/>
      <c r="AV235" s="562"/>
      <c r="AW235" s="562"/>
      <c r="AX235" s="562"/>
      <c r="AY235" s="562"/>
      <c r="AZ235" s="562"/>
      <c r="BA235" s="68"/>
      <c r="BD235" s="602"/>
      <c r="BE235" s="602"/>
      <c r="BF235" s="602"/>
      <c r="BG235" s="602"/>
      <c r="BH235" s="602"/>
      <c r="BI235" s="602"/>
      <c r="BJ235" s="602"/>
      <c r="BK235" s="602"/>
      <c r="BL235" s="602"/>
      <c r="BM235" s="602"/>
      <c r="BN235" s="602"/>
      <c r="BO235" s="602"/>
      <c r="BP235" s="602"/>
      <c r="BQ235" s="602"/>
      <c r="BR235" s="602"/>
      <c r="BS235" s="602"/>
      <c r="BT235" s="602"/>
      <c r="BU235" s="602"/>
      <c r="BV235" s="602"/>
    </row>
    <row r="236" spans="1:74" s="1" customFormat="1" ht="12.75" customHeight="1" outlineLevel="1">
      <c r="A236" s="571"/>
      <c r="B236" s="562"/>
      <c r="C236" s="562"/>
      <c r="D236" s="562"/>
      <c r="E236" s="562" t="s">
        <v>395</v>
      </c>
      <c r="F236" s="951" t="s">
        <v>749</v>
      </c>
      <c r="G236" s="1871">
        <f>G140+G141+G208+G209</f>
        <v>0</v>
      </c>
      <c r="H236" s="1871">
        <f>H140+H141+H208+H209</f>
        <v>0</v>
      </c>
      <c r="I236" s="574">
        <f>I140+I141+I208+I209</f>
        <v>22680</v>
      </c>
      <c r="J236" s="574">
        <f>J140+J141+J208+J209</f>
        <v>2140</v>
      </c>
      <c r="K236" s="574"/>
      <c r="L236" s="574"/>
      <c r="M236" s="574"/>
      <c r="N236" s="574">
        <f>N140+N141+N208+N209</f>
        <v>-140</v>
      </c>
      <c r="O236" s="574">
        <f>O140+O141+O208+O209</f>
        <v>-16000</v>
      </c>
      <c r="P236" s="574">
        <f>P140+P141+P208+P209</f>
        <v>2540</v>
      </c>
      <c r="Q236" s="574">
        <f>Q140+Q141+Q208+Q209</f>
        <v>9360</v>
      </c>
      <c r="R236" s="574"/>
      <c r="S236" s="574"/>
      <c r="T236" s="574"/>
      <c r="U236" s="574">
        <f>U140+U141+U208+U209</f>
        <v>24360</v>
      </c>
      <c r="V236" s="574">
        <f>V140+V141+V208+V209</f>
        <v>22880</v>
      </c>
      <c r="W236" s="574">
        <f>W140+W141+W208+W209</f>
        <v>9220</v>
      </c>
      <c r="X236" s="574">
        <f>X140+X141+X208+X209</f>
        <v>15580</v>
      </c>
      <c r="Y236" s="574">
        <f>Y140+Y141+Y208+Y209</f>
        <v>26820</v>
      </c>
      <c r="Z236" s="574"/>
      <c r="AA236" s="574"/>
      <c r="AB236" s="574"/>
      <c r="AC236" s="574"/>
      <c r="AD236" s="574"/>
      <c r="AE236" s="574"/>
      <c r="AF236" s="562"/>
      <c r="AG236" s="562"/>
      <c r="AH236" s="561"/>
      <c r="AI236" s="383"/>
      <c r="AJ236" s="561"/>
      <c r="AK236" s="562"/>
      <c r="AL236" s="562"/>
      <c r="AM236" s="562"/>
      <c r="AN236" s="562"/>
      <c r="AO236" s="562"/>
      <c r="AP236" s="562"/>
      <c r="AQ236" s="562"/>
      <c r="AR236" s="562"/>
      <c r="AS236" s="562"/>
      <c r="AT236" s="562"/>
      <c r="AU236" s="562"/>
      <c r="AV236" s="562"/>
      <c r="AW236" s="562"/>
      <c r="AX236" s="562"/>
      <c r="AY236" s="562"/>
      <c r="AZ236" s="562"/>
      <c r="BA236" s="31"/>
      <c r="BD236" s="535"/>
      <c r="BE236" s="535"/>
      <c r="BF236" s="535"/>
      <c r="BG236" s="535"/>
      <c r="BH236" s="535"/>
      <c r="BI236" s="535"/>
      <c r="BJ236" s="535"/>
      <c r="BK236" s="535"/>
      <c r="BL236" s="535"/>
      <c r="BM236" s="535"/>
      <c r="BN236" s="535"/>
      <c r="BO236" s="535"/>
      <c r="BP236" s="535"/>
      <c r="BQ236" s="535"/>
      <c r="BR236" s="535"/>
      <c r="BS236" s="535"/>
      <c r="BT236" s="535"/>
      <c r="BU236" s="535"/>
      <c r="BV236" s="535"/>
    </row>
    <row r="237" spans="1:74" s="36" customFormat="1" ht="18.75" customHeight="1" outlineLevel="1">
      <c r="A237" s="571"/>
      <c r="B237" s="562"/>
      <c r="C237" s="562"/>
      <c r="D237" s="562"/>
      <c r="E237" s="562"/>
      <c r="F237" s="951"/>
      <c r="G237" s="574"/>
      <c r="H237" s="574"/>
      <c r="I237" s="574"/>
      <c r="J237" s="574"/>
      <c r="K237" s="574"/>
      <c r="L237" s="574"/>
      <c r="M237" s="574"/>
      <c r="N237" s="574"/>
      <c r="O237" s="574"/>
      <c r="P237" s="574"/>
      <c r="Q237" s="574"/>
      <c r="R237" s="574"/>
      <c r="S237" s="574"/>
      <c r="T237" s="574"/>
      <c r="U237" s="574"/>
      <c r="V237" s="574"/>
      <c r="W237" s="574"/>
      <c r="X237" s="574"/>
      <c r="Y237" s="574"/>
      <c r="Z237" s="574"/>
      <c r="AA237" s="574"/>
      <c r="AB237" s="574"/>
      <c r="AC237" s="574"/>
      <c r="AD237" s="574"/>
      <c r="AE237" s="574"/>
      <c r="AF237" s="562"/>
      <c r="AG237" s="562"/>
      <c r="AH237" s="561"/>
      <c r="AI237" s="383"/>
      <c r="AJ237" s="561"/>
      <c r="AK237" s="562"/>
      <c r="AL237" s="562"/>
      <c r="AM237" s="562"/>
      <c r="AN237" s="562"/>
      <c r="AO237" s="562"/>
      <c r="AP237" s="562"/>
      <c r="AQ237" s="562"/>
      <c r="AR237" s="562"/>
      <c r="AS237" s="562"/>
      <c r="AT237" s="562"/>
      <c r="AU237" s="562"/>
      <c r="AV237" s="562"/>
      <c r="AW237" s="562"/>
      <c r="AX237" s="562"/>
      <c r="AY237" s="562"/>
      <c r="AZ237" s="562"/>
      <c r="BA237" s="68"/>
      <c r="BD237" s="602"/>
      <c r="BE237" s="602"/>
      <c r="BF237" s="602"/>
      <c r="BG237" s="602"/>
      <c r="BH237" s="602"/>
      <c r="BI237" s="602"/>
      <c r="BJ237" s="602"/>
      <c r="BK237" s="602"/>
      <c r="BL237" s="602"/>
      <c r="BM237" s="602"/>
      <c r="BN237" s="602"/>
      <c r="BO237" s="602"/>
      <c r="BP237" s="602"/>
      <c r="BQ237" s="602"/>
      <c r="BR237" s="602"/>
      <c r="BS237" s="602"/>
      <c r="BT237" s="602"/>
      <c r="BU237" s="602"/>
      <c r="BV237" s="602"/>
    </row>
    <row r="238" spans="1:74" s="535" customFormat="1" ht="12.75" customHeight="1" outlineLevel="1">
      <c r="A238" s="571"/>
      <c r="B238" s="562"/>
      <c r="C238" s="562"/>
      <c r="D238" s="562"/>
      <c r="E238" s="847" t="s">
        <v>395</v>
      </c>
      <c r="F238" s="2011" t="s">
        <v>743</v>
      </c>
      <c r="G238" s="2012">
        <f>G230+G234</f>
        <v>0</v>
      </c>
      <c r="H238" s="2012">
        <f t="shared" ref="H238:J238" si="568">H230+H234</f>
        <v>-36275</v>
      </c>
      <c r="I238" s="2012">
        <f t="shared" si="568"/>
        <v>41425</v>
      </c>
      <c r="J238" s="2012">
        <f t="shared" si="568"/>
        <v>26050</v>
      </c>
      <c r="K238" s="2012"/>
      <c r="L238" s="2012"/>
      <c r="M238" s="2012"/>
      <c r="N238" s="2012">
        <f t="shared" ref="N238:Q239" si="569">N230+N234</f>
        <v>7225</v>
      </c>
      <c r="O238" s="2012">
        <f t="shared" si="569"/>
        <v>-66900</v>
      </c>
      <c r="P238" s="2012">
        <f t="shared" si="569"/>
        <v>24425</v>
      </c>
      <c r="Q238" s="2012">
        <f t="shared" si="569"/>
        <v>15250</v>
      </c>
      <c r="R238" s="2012"/>
      <c r="S238" s="2012"/>
      <c r="T238" s="2012"/>
      <c r="U238" s="2012">
        <f t="shared" ref="U238:Y238" si="570">U230+U234</f>
        <v>775</v>
      </c>
      <c r="V238" s="2012">
        <f t="shared" si="570"/>
        <v>-78900</v>
      </c>
      <c r="W238" s="2012">
        <f t="shared" si="570"/>
        <v>18150</v>
      </c>
      <c r="X238" s="2012">
        <f t="shared" si="570"/>
        <v>51850</v>
      </c>
      <c r="Y238" s="2012">
        <f t="shared" si="570"/>
        <v>62050</v>
      </c>
      <c r="Z238" s="574"/>
      <c r="AA238" s="574"/>
      <c r="AB238" s="574"/>
      <c r="AC238" s="574"/>
      <c r="AD238" s="574"/>
      <c r="AE238" s="574"/>
      <c r="AF238" s="562"/>
      <c r="AG238" s="562"/>
      <c r="AH238" s="561"/>
      <c r="AI238" s="383"/>
      <c r="AJ238" s="561"/>
      <c r="AK238" s="562"/>
      <c r="AL238" s="562"/>
      <c r="AM238" s="562"/>
      <c r="AN238" s="562"/>
      <c r="AO238" s="562"/>
      <c r="AP238" s="562"/>
      <c r="AQ238" s="562"/>
      <c r="AR238" s="562"/>
      <c r="AS238" s="562"/>
      <c r="AT238" s="562"/>
      <c r="AU238" s="562"/>
      <c r="AV238" s="562"/>
      <c r="AW238" s="562"/>
      <c r="AX238" s="562"/>
      <c r="AY238" s="562"/>
      <c r="AZ238" s="562"/>
    </row>
    <row r="239" spans="1:74" s="535" customFormat="1" ht="19.5" customHeight="1" outlineLevel="1">
      <c r="A239" s="571"/>
      <c r="B239" s="562"/>
      <c r="C239" s="562"/>
      <c r="D239" s="562"/>
      <c r="E239" s="847" t="s">
        <v>395</v>
      </c>
      <c r="F239" s="2011" t="s">
        <v>744</v>
      </c>
      <c r="G239" s="2012">
        <f t="shared" ref="G239:J239" si="571">G231+G235</f>
        <v>78999.999999999956</v>
      </c>
      <c r="H239" s="2012">
        <f t="shared" si="571"/>
        <v>-24225</v>
      </c>
      <c r="I239" s="2012">
        <f t="shared" si="571"/>
        <v>-19200</v>
      </c>
      <c r="J239" s="2012">
        <f t="shared" si="571"/>
        <v>68675</v>
      </c>
      <c r="K239" s="2012"/>
      <c r="L239" s="2012"/>
      <c r="M239" s="2012"/>
      <c r="N239" s="2012">
        <f t="shared" si="569"/>
        <v>-38366.228571429005</v>
      </c>
      <c r="O239" s="2012">
        <f t="shared" si="569"/>
        <v>78825</v>
      </c>
      <c r="P239" s="2012">
        <f t="shared" si="569"/>
        <v>74200</v>
      </c>
      <c r="Q239" s="2012">
        <f t="shared" si="569"/>
        <v>68150</v>
      </c>
      <c r="R239" s="2012"/>
      <c r="S239" s="2012"/>
      <c r="T239" s="2012"/>
      <c r="U239" s="2012">
        <f t="shared" ref="U239:Y239" si="572">U231+U235</f>
        <v>60000</v>
      </c>
      <c r="V239" s="2012">
        <f t="shared" si="572"/>
        <v>22375</v>
      </c>
      <c r="W239" s="2012">
        <f t="shared" si="572"/>
        <v>-8475</v>
      </c>
      <c r="X239" s="2012">
        <f t="shared" si="572"/>
        <v>54975</v>
      </c>
      <c r="Y239" s="2012">
        <f t="shared" si="572"/>
        <v>103816.43332786394</v>
      </c>
      <c r="Z239" s="574"/>
      <c r="AA239" s="574"/>
      <c r="AB239" s="574"/>
      <c r="AC239" s="574"/>
      <c r="AD239" s="574"/>
      <c r="AE239" s="574"/>
      <c r="AF239" s="562"/>
      <c r="AG239" s="562"/>
      <c r="AH239" s="561"/>
      <c r="AI239" s="383"/>
      <c r="AJ239" s="561"/>
      <c r="AK239" s="562"/>
      <c r="AL239" s="562"/>
      <c r="AM239" s="562"/>
      <c r="AN239" s="562"/>
      <c r="AO239" s="562"/>
      <c r="AP239" s="562"/>
      <c r="AQ239" s="562"/>
      <c r="AR239" s="562"/>
      <c r="AS239" s="562"/>
      <c r="AT239" s="562"/>
      <c r="AU239" s="562"/>
      <c r="AV239" s="562"/>
      <c r="AW239" s="562"/>
      <c r="AX239" s="562"/>
      <c r="AY239" s="562"/>
      <c r="AZ239" s="562"/>
    </row>
    <row r="240" spans="1:74" s="493" customFormat="1" ht="23.25" customHeight="1" outlineLevel="1">
      <c r="A240" s="571"/>
      <c r="B240" s="562"/>
      <c r="C240" s="562"/>
      <c r="D240" s="562"/>
      <c r="E240" s="847" t="s">
        <v>395</v>
      </c>
      <c r="F240" s="2011" t="s">
        <v>745</v>
      </c>
      <c r="G240" s="2012">
        <f t="shared" ref="G240:J240" si="573">G232+G236</f>
        <v>0</v>
      </c>
      <c r="H240" s="2012">
        <f t="shared" si="573"/>
        <v>0</v>
      </c>
      <c r="I240" s="2012">
        <f t="shared" si="573"/>
        <v>22680</v>
      </c>
      <c r="J240" s="2012">
        <f t="shared" si="573"/>
        <v>2140</v>
      </c>
      <c r="K240" s="2012"/>
      <c r="L240" s="2012"/>
      <c r="M240" s="2012"/>
      <c r="N240" s="2012">
        <f t="shared" ref="N240:Q240" si="574">N232+N236</f>
        <v>-140</v>
      </c>
      <c r="O240" s="2012">
        <f t="shared" si="574"/>
        <v>-16000</v>
      </c>
      <c r="P240" s="2012">
        <f t="shared" si="574"/>
        <v>2540</v>
      </c>
      <c r="Q240" s="2012">
        <f t="shared" si="574"/>
        <v>9360</v>
      </c>
      <c r="R240" s="2012"/>
      <c r="S240" s="2012"/>
      <c r="T240" s="2012"/>
      <c r="U240" s="2012">
        <f t="shared" ref="U240:W240" si="575">U232+U236</f>
        <v>24360</v>
      </c>
      <c r="V240" s="2012">
        <f>V232+V236</f>
        <v>22880</v>
      </c>
      <c r="W240" s="2012">
        <f t="shared" si="575"/>
        <v>9220</v>
      </c>
      <c r="X240" s="2012">
        <f>X232+X236</f>
        <v>15580</v>
      </c>
      <c r="Y240" s="2012">
        <f>Y232+Y236</f>
        <v>26820</v>
      </c>
      <c r="Z240" s="574"/>
      <c r="AA240" s="574"/>
      <c r="AB240" s="574"/>
      <c r="AC240" s="574"/>
      <c r="AD240" s="574"/>
      <c r="AE240" s="574"/>
      <c r="AF240" s="562"/>
      <c r="AG240" s="562"/>
      <c r="AH240" s="561"/>
      <c r="AI240" s="383"/>
      <c r="AJ240" s="561"/>
      <c r="AK240" s="562"/>
      <c r="AL240" s="562"/>
      <c r="AM240" s="562"/>
      <c r="AN240" s="562"/>
      <c r="AO240" s="562"/>
      <c r="AP240" s="562"/>
      <c r="AQ240" s="562"/>
      <c r="AR240" s="562"/>
      <c r="AS240" s="562"/>
      <c r="AT240" s="562"/>
      <c r="AU240" s="562"/>
      <c r="AV240" s="562"/>
      <c r="AW240" s="562"/>
      <c r="AX240" s="562"/>
      <c r="AY240" s="562"/>
      <c r="AZ240" s="562"/>
      <c r="BA240" s="1"/>
      <c r="BB240" s="497"/>
      <c r="BC240" s="497"/>
      <c r="BD240" s="1582"/>
      <c r="BE240" s="1582"/>
      <c r="BF240" s="1582"/>
      <c r="BG240" s="1582"/>
      <c r="BH240" s="1369"/>
      <c r="BI240" s="1369"/>
      <c r="BJ240" s="1369"/>
      <c r="BK240" s="1369"/>
      <c r="BL240" s="1369"/>
      <c r="BM240" s="1369"/>
      <c r="BN240" s="1369"/>
      <c r="BO240" s="1369"/>
      <c r="BP240" s="1369"/>
      <c r="BQ240" s="1369"/>
      <c r="BR240" s="1369"/>
      <c r="BS240" s="1369"/>
      <c r="BT240" s="1369"/>
      <c r="BU240" s="1369"/>
      <c r="BV240" s="1369"/>
    </row>
    <row r="241" spans="1:74" ht="15" customHeight="1" outlineLevel="1">
      <c r="A241" s="571"/>
      <c r="B241" s="562"/>
      <c r="C241" s="562"/>
      <c r="D241" s="562"/>
      <c r="E241" s="2078" t="s">
        <v>982</v>
      </c>
      <c r="F241" s="2079"/>
      <c r="G241" s="2080">
        <f>G238+G239+H240</f>
        <v>78999.999999999956</v>
      </c>
      <c r="H241" s="2080">
        <f t="shared" ref="H241" si="576">H238+H239+I240</f>
        <v>-37820</v>
      </c>
      <c r="I241" s="2080">
        <f>I238+I239+J240</f>
        <v>24365</v>
      </c>
      <c r="J241" s="2080">
        <f>J238+J239+N240</f>
        <v>94585</v>
      </c>
      <c r="K241" s="2080"/>
      <c r="L241" s="2080"/>
      <c r="M241" s="2080"/>
      <c r="N241" s="2080">
        <f>N238+N239+O240</f>
        <v>-47141.228571429005</v>
      </c>
      <c r="O241" s="2080">
        <f>O238+O239+P240</f>
        <v>14465</v>
      </c>
      <c r="P241" s="2080">
        <f>P238+P239+Q240</f>
        <v>107985</v>
      </c>
      <c r="Q241" s="2080">
        <f>Q238+Q239+U240</f>
        <v>107760</v>
      </c>
      <c r="R241" s="2080"/>
      <c r="S241" s="2080"/>
      <c r="T241" s="2080"/>
      <c r="U241" s="2080">
        <f>U238+U239+V240</f>
        <v>83655</v>
      </c>
      <c r="V241" s="2080">
        <f t="shared" ref="V241:X241" si="577">V238+V239+W240</f>
        <v>-47305</v>
      </c>
      <c r="W241" s="2080">
        <f t="shared" si="577"/>
        <v>25255</v>
      </c>
      <c r="X241" s="2080">
        <f t="shared" si="577"/>
        <v>133645</v>
      </c>
      <c r="Y241" s="2080">
        <f>Y238+Y239</f>
        <v>165866.43332786392</v>
      </c>
      <c r="Z241" s="574"/>
      <c r="AA241" s="574"/>
      <c r="AB241" s="574"/>
      <c r="AC241" s="574"/>
      <c r="AD241" s="574"/>
      <c r="AE241" s="574"/>
      <c r="AF241" s="562"/>
      <c r="AG241" s="562"/>
      <c r="AH241" s="561"/>
      <c r="AI241" s="383"/>
      <c r="AJ241" s="561"/>
      <c r="AK241" s="562"/>
      <c r="AL241" s="562"/>
      <c r="AM241" s="562"/>
      <c r="AN241" s="562"/>
      <c r="AO241" s="562"/>
      <c r="AP241" s="562"/>
      <c r="AQ241" s="562"/>
      <c r="AR241" s="562"/>
      <c r="AS241" s="562"/>
      <c r="AT241" s="562"/>
      <c r="AU241" s="562"/>
      <c r="AV241" s="562"/>
      <c r="AW241" s="562"/>
      <c r="AX241" s="562"/>
      <c r="AY241" s="562"/>
      <c r="AZ241" s="562"/>
      <c r="BA241" s="46"/>
      <c r="BD241" s="562"/>
      <c r="BE241" s="562"/>
      <c r="BF241" s="562"/>
      <c r="BG241" s="562"/>
      <c r="BH241" s="562"/>
      <c r="BI241" s="562"/>
      <c r="BJ241" s="562"/>
      <c r="BK241" s="562"/>
      <c r="BL241" s="562"/>
      <c r="BM241" s="562"/>
      <c r="BN241" s="562"/>
      <c r="BO241" s="562"/>
      <c r="BP241" s="562"/>
      <c r="BQ241" s="562"/>
      <c r="BR241" s="562"/>
      <c r="BS241" s="562"/>
      <c r="BU241" s="562"/>
      <c r="BV241" s="562"/>
    </row>
    <row r="242" spans="1:74" s="562" customFormat="1">
      <c r="A242" s="571"/>
      <c r="E242" s="2032" t="s">
        <v>1058</v>
      </c>
      <c r="F242" s="2033"/>
      <c r="G242" s="2034">
        <v>64.685714285747963</v>
      </c>
      <c r="H242" s="2034">
        <v>10873.371428571409</v>
      </c>
      <c r="I242" s="2034">
        <v>51796</v>
      </c>
      <c r="J242" s="2034">
        <v>1945.6000000000058</v>
      </c>
      <c r="K242" s="2034"/>
      <c r="L242" s="2034"/>
      <c r="M242" s="2034"/>
      <c r="N242" s="2034">
        <v>4.3655745685100555E-10</v>
      </c>
      <c r="O242" s="2034">
        <v>-626.39999999999418</v>
      </c>
      <c r="P242" s="2034">
        <v>-281.60000000000582</v>
      </c>
      <c r="Q242" s="2034">
        <v>-271.79999999998836</v>
      </c>
      <c r="R242" s="2034"/>
      <c r="S242" s="2034"/>
      <c r="T242" s="2034"/>
      <c r="U242" s="2034">
        <v>19980.199999999983</v>
      </c>
      <c r="V242" s="2034">
        <v>56354.600000000006</v>
      </c>
      <c r="W242" s="2034">
        <v>34.50000000007276</v>
      </c>
      <c r="X242" s="2034">
        <v>51030</v>
      </c>
      <c r="Y242" s="2034">
        <v>123.03997418773361</v>
      </c>
      <c r="Z242" s="574"/>
      <c r="AA242" s="574"/>
      <c r="AB242" s="574"/>
      <c r="AC242" s="574"/>
      <c r="AD242" s="574"/>
      <c r="AE242" s="574"/>
      <c r="AH242" s="561"/>
      <c r="AI242" s="383"/>
      <c r="AJ242" s="561"/>
    </row>
    <row r="243" spans="1:74" s="562" customFormat="1">
      <c r="A243" s="571"/>
      <c r="F243" s="1999"/>
      <c r="G243" s="574"/>
      <c r="H243" s="574"/>
      <c r="I243" s="574"/>
      <c r="J243" s="574"/>
      <c r="K243" s="574"/>
      <c r="L243" s="574"/>
      <c r="M243" s="574"/>
      <c r="N243" s="574"/>
      <c r="O243" s="574"/>
      <c r="P243" s="574"/>
      <c r="Q243" s="574"/>
      <c r="R243" s="574"/>
      <c r="S243" s="574"/>
      <c r="T243" s="574"/>
      <c r="U243" s="574"/>
      <c r="V243" s="574"/>
      <c r="W243" s="574"/>
      <c r="X243" s="574"/>
      <c r="Y243" s="574"/>
      <c r="Z243" s="574"/>
      <c r="AA243" s="574"/>
      <c r="AB243" s="574"/>
      <c r="AC243" s="574"/>
      <c r="AD243" s="574"/>
      <c r="AE243" s="574"/>
      <c r="AH243" s="561"/>
      <c r="AI243" s="383"/>
      <c r="AJ243" s="561"/>
    </row>
    <row r="244" spans="1:74" s="562" customFormat="1">
      <c r="A244" s="571"/>
      <c r="E244" s="2041" t="s">
        <v>783</v>
      </c>
      <c r="F244" s="2042"/>
      <c r="G244" s="2043">
        <v>6.8000000000000005E-2</v>
      </c>
      <c r="H244" s="2043">
        <v>6.8000000000000005E-2</v>
      </c>
      <c r="I244" s="2043">
        <v>6.8000000000000005E-2</v>
      </c>
      <c r="J244" s="2043">
        <v>6.8000000000000005E-2</v>
      </c>
      <c r="K244" s="2043"/>
      <c r="L244" s="2043"/>
      <c r="M244" s="2043"/>
      <c r="N244" s="2051">
        <v>6.8000000000000005E-2</v>
      </c>
      <c r="O244" s="2051">
        <v>6.8000000000000005E-2</v>
      </c>
      <c r="P244" s="2051">
        <v>6.8000000000000005E-2</v>
      </c>
      <c r="Q244" s="2051">
        <v>6.8000000000000005E-2</v>
      </c>
      <c r="R244" s="2043"/>
      <c r="S244" s="2043"/>
      <c r="T244" s="2043"/>
      <c r="U244" s="2043">
        <v>6.8000000000000005E-2</v>
      </c>
      <c r="V244" s="2043">
        <v>6.8000000000000005E-2</v>
      </c>
      <c r="W244" s="2043">
        <v>6.8000000000000005E-2</v>
      </c>
      <c r="X244" s="2043">
        <v>6.8000000000000005E-2</v>
      </c>
      <c r="Y244" s="2043">
        <v>6.8000000000000005E-2</v>
      </c>
      <c r="Z244" s="2043">
        <v>6.8000000000000005E-2</v>
      </c>
      <c r="AA244" s="18"/>
      <c r="AB244" s="574"/>
      <c r="AC244" s="574"/>
      <c r="AD244" s="574"/>
      <c r="AE244" s="574"/>
      <c r="AH244" s="561"/>
      <c r="AI244" s="383"/>
      <c r="AJ244" s="561"/>
    </row>
    <row r="245" spans="1:74" s="562" customFormat="1">
      <c r="A245" s="571"/>
      <c r="E245" s="2107" t="s">
        <v>1037</v>
      </c>
      <c r="F245" s="2042"/>
      <c r="G245" s="2043">
        <v>4.8000000000000001E-2</v>
      </c>
      <c r="H245" s="2043">
        <v>4.8000000000000001E-2</v>
      </c>
      <c r="I245" s="2043">
        <v>4.8000000000000001E-2</v>
      </c>
      <c r="J245" s="2043">
        <v>4.8000000000000001E-2</v>
      </c>
      <c r="K245" s="2043"/>
      <c r="L245" s="2043"/>
      <c r="M245" s="2043"/>
      <c r="N245" s="2051">
        <v>4.8000000000000001E-2</v>
      </c>
      <c r="O245" s="2051">
        <v>4.8000000000000001E-2</v>
      </c>
      <c r="P245" s="2051">
        <v>4.8000000000000001E-2</v>
      </c>
      <c r="Q245" s="2051">
        <v>4.8000000000000001E-2</v>
      </c>
      <c r="R245" s="2043"/>
      <c r="S245" s="2043"/>
      <c r="T245" s="2043"/>
      <c r="U245" s="2043">
        <v>4.8000000000000001E-2</v>
      </c>
      <c r="V245" s="2043">
        <v>4.8000000000000001E-2</v>
      </c>
      <c r="W245" s="2043">
        <v>4.8000000000000001E-2</v>
      </c>
      <c r="X245" s="2043">
        <v>4.8000000000000001E-2</v>
      </c>
      <c r="Y245" s="2043">
        <v>4.8000000000000001E-2</v>
      </c>
      <c r="Z245" s="2043">
        <v>4.8000000000000001E-2</v>
      </c>
      <c r="AA245" s="18"/>
      <c r="AB245" s="574"/>
      <c r="AC245" s="574"/>
      <c r="AD245" s="574"/>
      <c r="AE245" s="574"/>
      <c r="AH245" s="561"/>
      <c r="AI245" s="383"/>
      <c r="AJ245" s="561"/>
    </row>
    <row r="246" spans="1:74" s="562" customFormat="1">
      <c r="A246" s="571"/>
      <c r="E246" s="2041" t="s">
        <v>994</v>
      </c>
      <c r="F246" s="2042"/>
      <c r="G246" s="2043">
        <v>0.02</v>
      </c>
      <c r="H246" s="2043">
        <v>0.02</v>
      </c>
      <c r="I246" s="2043">
        <v>0.02</v>
      </c>
      <c r="J246" s="2043">
        <v>0.02</v>
      </c>
      <c r="K246" s="2043"/>
      <c r="L246" s="2043"/>
      <c r="M246" s="2043"/>
      <c r="N246" s="2051">
        <v>0.02</v>
      </c>
      <c r="O246" s="2051">
        <v>0.02</v>
      </c>
      <c r="P246" s="2051">
        <v>0.02</v>
      </c>
      <c r="Q246" s="2051">
        <v>0.02</v>
      </c>
      <c r="R246" s="2043"/>
      <c r="S246" s="2043"/>
      <c r="T246" s="2043"/>
      <c r="U246" s="2043">
        <v>0.02</v>
      </c>
      <c r="V246" s="2043">
        <v>0.02</v>
      </c>
      <c r="W246" s="2043">
        <v>0.02</v>
      </c>
      <c r="X246" s="2043">
        <v>0.02</v>
      </c>
      <c r="Y246" s="2043">
        <v>0.02</v>
      </c>
      <c r="Z246" s="2043">
        <v>0.02</v>
      </c>
      <c r="AA246" s="18"/>
      <c r="AB246" s="574"/>
      <c r="AC246" s="574"/>
      <c r="AD246" s="574"/>
      <c r="AE246" s="574"/>
      <c r="AH246" s="561"/>
      <c r="AI246" s="383"/>
      <c r="AJ246" s="561"/>
    </row>
    <row r="247" spans="1:74" s="562" customFormat="1">
      <c r="A247" s="571"/>
      <c r="E247" s="2107" t="s">
        <v>1038</v>
      </c>
      <c r="F247" s="2042"/>
      <c r="G247" s="2111">
        <v>0</v>
      </c>
      <c r="H247" s="18">
        <f>G214*H245</f>
        <v>0</v>
      </c>
      <c r="I247" s="18">
        <f>H214*I245</f>
        <v>2360.4</v>
      </c>
      <c r="J247" s="18">
        <f>I214*J245</f>
        <v>2707.2000000000003</v>
      </c>
      <c r="K247" s="18"/>
      <c r="L247" s="18"/>
      <c r="M247" s="18"/>
      <c r="N247" s="574">
        <f>J214*N245</f>
        <v>2274</v>
      </c>
      <c r="O247" s="574">
        <f>N214*O245</f>
        <v>2061.6</v>
      </c>
      <c r="P247" s="574">
        <f>O214*P245</f>
        <v>2766</v>
      </c>
      <c r="Q247" s="574">
        <f>P214*Q245</f>
        <v>1929.6000000000001</v>
      </c>
      <c r="R247" s="18"/>
      <c r="S247" s="18"/>
      <c r="T247" s="18"/>
      <c r="U247" s="18">
        <f>Q214*U245</f>
        <v>1039.2</v>
      </c>
      <c r="V247" s="18">
        <f>U214*V245</f>
        <v>1972.8</v>
      </c>
      <c r="W247" s="18">
        <f>V214*W245</f>
        <v>2966.4</v>
      </c>
      <c r="X247" s="18">
        <f>W214*X245</f>
        <v>2090.4</v>
      </c>
      <c r="Y247" s="18">
        <f>X214*Y245</f>
        <v>1069.2</v>
      </c>
      <c r="Z247" s="18">
        <f>Y214*Z245</f>
        <v>238.8</v>
      </c>
      <c r="AA247" s="18"/>
      <c r="AB247" s="574"/>
      <c r="AC247" s="574"/>
      <c r="AD247" s="574"/>
      <c r="AE247" s="574"/>
      <c r="AH247" s="561"/>
      <c r="AI247" s="383"/>
      <c r="AJ247" s="561"/>
    </row>
    <row r="248" spans="1:74" s="562" customFormat="1">
      <c r="A248" s="571"/>
      <c r="E248" s="2041" t="s">
        <v>995</v>
      </c>
      <c r="F248" s="2042"/>
      <c r="G248" s="2111">
        <v>0</v>
      </c>
      <c r="H248" s="18">
        <f>G214*H246</f>
        <v>0</v>
      </c>
      <c r="I248" s="18">
        <f>H214*I246</f>
        <v>983.5</v>
      </c>
      <c r="J248" s="18">
        <f>I214*J246</f>
        <v>1128</v>
      </c>
      <c r="K248" s="18"/>
      <c r="L248" s="18"/>
      <c r="M248" s="18"/>
      <c r="N248" s="574">
        <f>J214*N246</f>
        <v>947.5</v>
      </c>
      <c r="O248" s="574">
        <f>N214*O246</f>
        <v>859</v>
      </c>
      <c r="P248" s="574">
        <f>O214*P246</f>
        <v>1152.5</v>
      </c>
      <c r="Q248" s="574">
        <f>P214*Q246</f>
        <v>804</v>
      </c>
      <c r="R248" s="18"/>
      <c r="S248" s="18"/>
      <c r="T248" s="18"/>
      <c r="U248" s="18">
        <f>Q214*U246</f>
        <v>433</v>
      </c>
      <c r="V248" s="18">
        <f>U214*V246</f>
        <v>822</v>
      </c>
      <c r="W248" s="18">
        <f>V214*W246</f>
        <v>1236</v>
      </c>
      <c r="X248" s="18">
        <f>W214*X246</f>
        <v>871</v>
      </c>
      <c r="Y248" s="18">
        <f>X214*Y246</f>
        <v>445.5</v>
      </c>
      <c r="Z248" s="18">
        <f>Y214*Z246</f>
        <v>99.5</v>
      </c>
      <c r="AA248" s="18"/>
      <c r="AB248" s="574"/>
      <c r="AC248" s="574"/>
      <c r="AD248" s="574"/>
      <c r="AE248" s="574"/>
      <c r="AH248" s="561"/>
      <c r="AI248" s="383"/>
      <c r="AJ248" s="561"/>
    </row>
    <row r="249" spans="1:74" s="562" customFormat="1">
      <c r="A249" s="571"/>
      <c r="E249" s="2107" t="s">
        <v>1039</v>
      </c>
      <c r="F249" s="2042"/>
      <c r="G249" s="18"/>
      <c r="H249" s="18">
        <f>H171+H172</f>
        <v>275</v>
      </c>
      <c r="I249" s="18">
        <f>I171+I172</f>
        <v>225</v>
      </c>
      <c r="J249" s="18">
        <f>J171+J172</f>
        <v>100</v>
      </c>
      <c r="K249" s="18"/>
      <c r="L249" s="18"/>
      <c r="M249" s="18"/>
      <c r="N249" s="574">
        <f>N171+N172</f>
        <v>175</v>
      </c>
      <c r="O249" s="574">
        <f>O171+O172</f>
        <v>175</v>
      </c>
      <c r="P249" s="574">
        <f>P171+P172</f>
        <v>150</v>
      </c>
      <c r="Q249" s="574">
        <f>Q171+Q172</f>
        <v>125</v>
      </c>
      <c r="R249" s="18"/>
      <c r="S249" s="18"/>
      <c r="T249" s="18"/>
      <c r="U249" s="18">
        <f>U171+U172</f>
        <v>150</v>
      </c>
      <c r="V249" s="18">
        <f>V171+V172</f>
        <v>150</v>
      </c>
      <c r="W249" s="18">
        <f>W171+W172</f>
        <v>325</v>
      </c>
      <c r="X249" s="18">
        <f>X171+X172</f>
        <v>100</v>
      </c>
      <c r="Y249" s="18">
        <f>Y171+Y172</f>
        <v>0</v>
      </c>
      <c r="Z249" s="2043"/>
      <c r="AA249" s="18"/>
      <c r="AB249" s="574"/>
      <c r="AC249" s="574"/>
      <c r="AD249" s="574"/>
      <c r="AE249" s="574"/>
      <c r="AH249" s="561"/>
      <c r="AI249" s="383"/>
      <c r="AJ249" s="561"/>
    </row>
    <row r="250" spans="1:74" s="562" customFormat="1">
      <c r="A250" s="571"/>
      <c r="E250" s="2107" t="s">
        <v>997</v>
      </c>
      <c r="F250" s="2044"/>
      <c r="G250" s="574">
        <f>G125</f>
        <v>0</v>
      </c>
      <c r="H250" s="18">
        <f>H125</f>
        <v>3900</v>
      </c>
      <c r="I250" s="18">
        <f>I125</f>
        <v>4250</v>
      </c>
      <c r="J250" s="18">
        <f>J125</f>
        <v>2050</v>
      </c>
      <c r="K250" s="18"/>
      <c r="L250" s="18"/>
      <c r="M250" s="18"/>
      <c r="N250" s="18">
        <f>N125</f>
        <v>2350</v>
      </c>
      <c r="O250" s="18">
        <f>O125</f>
        <v>5125</v>
      </c>
      <c r="P250" s="18">
        <f>P125</f>
        <v>2325</v>
      </c>
      <c r="Q250" s="18">
        <f>Q125</f>
        <v>7000</v>
      </c>
      <c r="R250" s="18"/>
      <c r="S250" s="18"/>
      <c r="T250" s="18"/>
      <c r="U250" s="18">
        <f>U125</f>
        <v>3525</v>
      </c>
      <c r="V250" s="18">
        <f>V125</f>
        <v>5700</v>
      </c>
      <c r="W250" s="18">
        <f>W125</f>
        <v>8025</v>
      </c>
      <c r="X250" s="18">
        <f>X125</f>
        <v>2525</v>
      </c>
      <c r="Y250" s="18">
        <f>Y125</f>
        <v>1225</v>
      </c>
      <c r="Z250" s="18"/>
      <c r="AA250" s="18"/>
      <c r="AB250" s="574"/>
      <c r="AC250" s="574"/>
      <c r="AD250" s="574"/>
      <c r="AE250" s="574"/>
      <c r="AH250" s="561"/>
      <c r="AI250" s="383"/>
      <c r="AJ250" s="561"/>
    </row>
    <row r="251" spans="1:74" s="562" customFormat="1">
      <c r="A251" s="571"/>
      <c r="E251" s="2108" t="s">
        <v>1040</v>
      </c>
      <c r="F251" s="2109"/>
      <c r="G251" s="2110">
        <f>G249-G247</f>
        <v>0</v>
      </c>
      <c r="H251" s="2110">
        <f t="shared" ref="H251:J251" si="578">H249-H247</f>
        <v>275</v>
      </c>
      <c r="I251" s="2110">
        <f t="shared" si="578"/>
        <v>-2135.4</v>
      </c>
      <c r="J251" s="2110">
        <f t="shared" si="578"/>
        <v>-2607.2000000000003</v>
      </c>
      <c r="K251" s="2110"/>
      <c r="L251" s="2110"/>
      <c r="M251" s="2110"/>
      <c r="N251" s="2110">
        <f t="shared" ref="N251:Q251" si="579">N249-N247</f>
        <v>-2099</v>
      </c>
      <c r="O251" s="2110">
        <f t="shared" si="579"/>
        <v>-1886.6</v>
      </c>
      <c r="P251" s="2110">
        <f t="shared" si="579"/>
        <v>-2616</v>
      </c>
      <c r="Q251" s="2110">
        <f t="shared" si="579"/>
        <v>-1804.6000000000001</v>
      </c>
      <c r="R251" s="2110"/>
      <c r="S251" s="2110"/>
      <c r="T251" s="2110"/>
      <c r="U251" s="2110">
        <f t="shared" ref="U251:Y251" si="580">U249-U247</f>
        <v>-889.2</v>
      </c>
      <c r="V251" s="2110">
        <f t="shared" si="580"/>
        <v>-1822.8</v>
      </c>
      <c r="W251" s="2110">
        <f t="shared" si="580"/>
        <v>-2641.4</v>
      </c>
      <c r="X251" s="2110">
        <f t="shared" si="580"/>
        <v>-1990.4</v>
      </c>
      <c r="Y251" s="2110">
        <f t="shared" si="580"/>
        <v>-1069.2</v>
      </c>
      <c r="Z251" s="574">
        <f>Z249-Z247</f>
        <v>-238.8</v>
      </c>
      <c r="AA251" s="18"/>
      <c r="AB251" s="574"/>
      <c r="AC251" s="574"/>
      <c r="AD251" s="574"/>
      <c r="AE251" s="574"/>
      <c r="AH251" s="561"/>
      <c r="AI251" s="383"/>
      <c r="AJ251" s="561"/>
    </row>
    <row r="252" spans="1:74" s="562" customFormat="1">
      <c r="A252" s="571"/>
      <c r="E252" s="2045" t="s">
        <v>17</v>
      </c>
      <c r="F252" s="2046"/>
      <c r="G252" s="2047">
        <f>G250-G248</f>
        <v>0</v>
      </c>
      <c r="H252" s="2047">
        <f t="shared" ref="H252:J252" si="581">H250-H248</f>
        <v>3900</v>
      </c>
      <c r="I252" s="2047">
        <f t="shared" si="581"/>
        <v>3266.5</v>
      </c>
      <c r="J252" s="2047">
        <f t="shared" si="581"/>
        <v>922</v>
      </c>
      <c r="K252" s="2047"/>
      <c r="L252" s="2047"/>
      <c r="M252" s="2047"/>
      <c r="N252" s="2047">
        <f t="shared" ref="N252:Q252" si="582">N250-N248</f>
        <v>1402.5</v>
      </c>
      <c r="O252" s="2047">
        <f t="shared" si="582"/>
        <v>4266</v>
      </c>
      <c r="P252" s="2047">
        <f t="shared" si="582"/>
        <v>1172.5</v>
      </c>
      <c r="Q252" s="2047">
        <f t="shared" si="582"/>
        <v>6196</v>
      </c>
      <c r="R252" s="2047"/>
      <c r="S252" s="2047"/>
      <c r="T252" s="2047"/>
      <c r="U252" s="2047">
        <f>U250-U248</f>
        <v>3092</v>
      </c>
      <c r="V252" s="2047">
        <f>V250-V248</f>
        <v>4878</v>
      </c>
      <c r="W252" s="2047">
        <f t="shared" ref="W252:Y252" si="583">W250-W248</f>
        <v>6789</v>
      </c>
      <c r="X252" s="2047">
        <f t="shared" si="583"/>
        <v>1654</v>
      </c>
      <c r="Y252" s="2047">
        <f t="shared" si="583"/>
        <v>779.5</v>
      </c>
      <c r="Z252" s="574">
        <f>Z250-Z248</f>
        <v>-99.5</v>
      </c>
      <c r="AA252" s="18"/>
      <c r="AB252" s="574"/>
      <c r="AC252" s="574"/>
      <c r="AD252" s="574"/>
      <c r="AE252" s="574"/>
      <c r="AH252" s="561"/>
      <c r="AI252" s="383"/>
      <c r="AJ252" s="561"/>
    </row>
    <row r="253" spans="1:74" s="562" customFormat="1">
      <c r="A253" s="571"/>
      <c r="E253"/>
      <c r="F253" s="893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574"/>
      <c r="AC253" s="574"/>
      <c r="AD253" s="574"/>
      <c r="AE253" s="574"/>
      <c r="AH253" s="561"/>
      <c r="AI253" s="383"/>
      <c r="AJ253" s="561"/>
    </row>
    <row r="254" spans="1:74" s="562" customFormat="1">
      <c r="A254" s="571"/>
      <c r="E254" t="s">
        <v>784</v>
      </c>
      <c r="F254" s="893"/>
      <c r="G254" s="2043">
        <v>4.909749121029737E-2</v>
      </c>
      <c r="H254" s="2043">
        <v>4.909749121029737E-2</v>
      </c>
      <c r="I254" s="2043">
        <v>4.909749121029737E-2</v>
      </c>
      <c r="J254" s="2043">
        <v>4.909749121029737E-2</v>
      </c>
      <c r="K254" s="2043"/>
      <c r="L254" s="2043"/>
      <c r="M254" s="2043"/>
      <c r="N254" s="2043">
        <v>0.11504996521409153</v>
      </c>
      <c r="O254" s="2043">
        <v>0.11504996521409153</v>
      </c>
      <c r="P254" s="2043">
        <v>0.11504996521409153</v>
      </c>
      <c r="Q254" s="2043">
        <v>0.11504996521409153</v>
      </c>
      <c r="R254" s="2043"/>
      <c r="S254" s="2043"/>
      <c r="T254" s="2043"/>
      <c r="U254" s="2043">
        <v>0.18962367764975405</v>
      </c>
      <c r="V254" s="2043">
        <v>0.18962367764975405</v>
      </c>
      <c r="W254" s="2043">
        <v>0.18962367764975405</v>
      </c>
      <c r="X254" s="2043">
        <v>0.18962367764975405</v>
      </c>
      <c r="Y254" s="2043">
        <v>0.18962367764975405</v>
      </c>
      <c r="Z254" s="2043">
        <v>0.105</v>
      </c>
      <c r="AA254" s="18"/>
      <c r="AB254" s="574"/>
      <c r="AC254" s="574"/>
      <c r="AD254" s="574"/>
      <c r="AE254" s="574"/>
      <c r="AH254" s="561"/>
      <c r="AI254" s="383"/>
      <c r="AJ254" s="561"/>
    </row>
    <row r="255" spans="1:74" s="562" customFormat="1">
      <c r="A255" s="571"/>
      <c r="E255" t="s">
        <v>785</v>
      </c>
      <c r="F255" s="893"/>
      <c r="G255" s="2105">
        <v>0</v>
      </c>
      <c r="H255" s="18">
        <f>G77*H254</f>
        <v>0</v>
      </c>
      <c r="I255" s="18">
        <f>H77*I254</f>
        <v>0</v>
      </c>
      <c r="J255" s="18">
        <f>I77*J254</f>
        <v>0</v>
      </c>
      <c r="K255" s="18"/>
      <c r="L255" s="18"/>
      <c r="M255" s="18"/>
      <c r="N255" s="18">
        <f>J77*N254</f>
        <v>0</v>
      </c>
      <c r="O255" s="18">
        <f>N77*O254</f>
        <v>0</v>
      </c>
      <c r="P255" s="18">
        <f>O77*P254</f>
        <v>0</v>
      </c>
      <c r="Q255" s="18">
        <f>P77*Q254</f>
        <v>0</v>
      </c>
      <c r="R255" s="18"/>
      <c r="S255" s="18"/>
      <c r="T255" s="18"/>
      <c r="U255" s="18">
        <f>Q77*U254</f>
        <v>0</v>
      </c>
      <c r="V255" s="18">
        <f>U77*V254</f>
        <v>0</v>
      </c>
      <c r="W255" s="18">
        <f>V77*W254</f>
        <v>0</v>
      </c>
      <c r="X255" s="18">
        <f>W77*X254</f>
        <v>0</v>
      </c>
      <c r="Y255" s="18">
        <f>X77*Y254</f>
        <v>0</v>
      </c>
      <c r="Z255" s="18">
        <f>Y77*Z254</f>
        <v>0</v>
      </c>
      <c r="AA255" s="18"/>
      <c r="AB255" s="574"/>
      <c r="AC255" s="574"/>
      <c r="AD255" s="574"/>
      <c r="AE255" s="574"/>
      <c r="AH255" s="561"/>
      <c r="AI255" s="383"/>
      <c r="AJ255" s="561"/>
    </row>
    <row r="256" spans="1:74">
      <c r="A256" s="571"/>
      <c r="B256" s="562"/>
      <c r="C256" s="562"/>
      <c r="D256" s="562"/>
      <c r="E256" t="s">
        <v>704</v>
      </c>
      <c r="G256" s="18">
        <f>G89</f>
        <v>0</v>
      </c>
      <c r="H256" s="18">
        <f>H89</f>
        <v>0</v>
      </c>
      <c r="I256" s="18">
        <f>I89</f>
        <v>0</v>
      </c>
      <c r="J256" s="18">
        <f>J89</f>
        <v>0</v>
      </c>
      <c r="N256" s="18">
        <f>N89</f>
        <v>0</v>
      </c>
      <c r="O256" s="18">
        <f>O89</f>
        <v>0</v>
      </c>
      <c r="P256" s="18">
        <f>P89</f>
        <v>0</v>
      </c>
      <c r="Q256" s="18">
        <f>Q89</f>
        <v>0</v>
      </c>
      <c r="U256" s="18">
        <f>U89</f>
        <v>0</v>
      </c>
      <c r="V256" s="18">
        <f>V89</f>
        <v>0</v>
      </c>
      <c r="W256" s="18">
        <f>W89</f>
        <v>0</v>
      </c>
      <c r="X256" s="18">
        <f>X89</f>
        <v>0</v>
      </c>
      <c r="Y256" s="18">
        <f>Y89</f>
        <v>0</v>
      </c>
      <c r="AB256" s="574"/>
      <c r="AC256" s="574"/>
      <c r="AD256" s="574"/>
      <c r="AE256" s="574"/>
      <c r="AF256" s="562"/>
      <c r="AG256" s="562"/>
      <c r="AH256" s="561"/>
      <c r="AI256" s="383"/>
      <c r="AJ256" s="561"/>
      <c r="AK256" s="562"/>
      <c r="AL256" s="562"/>
      <c r="AM256" s="562"/>
      <c r="AN256" s="562"/>
      <c r="AO256" s="562"/>
      <c r="AP256" s="562"/>
      <c r="AQ256" s="562"/>
      <c r="AR256" s="562"/>
      <c r="AS256" s="562"/>
      <c r="AT256" s="562"/>
      <c r="AU256" s="562"/>
      <c r="AV256" s="562"/>
      <c r="AW256" s="562"/>
      <c r="AX256" s="562"/>
      <c r="AY256" s="562"/>
      <c r="AZ256" s="562"/>
    </row>
    <row r="257" spans="1:52">
      <c r="E257" s="2045" t="s">
        <v>17</v>
      </c>
      <c r="F257" s="2046"/>
      <c r="G257" s="2047">
        <f>G256-G255</f>
        <v>0</v>
      </c>
      <c r="H257" s="2047">
        <f t="shared" ref="H257:J257" si="584">H256-H255</f>
        <v>0</v>
      </c>
      <c r="I257" s="2047">
        <f>I256-I255</f>
        <v>0</v>
      </c>
      <c r="J257" s="2047">
        <f t="shared" si="584"/>
        <v>0</v>
      </c>
      <c r="K257" s="2047"/>
      <c r="L257" s="2047"/>
      <c r="M257" s="2047"/>
      <c r="N257" s="2047">
        <f t="shared" ref="N257:Q257" si="585">N256-N255</f>
        <v>0</v>
      </c>
      <c r="O257" s="2047">
        <f t="shared" si="585"/>
        <v>0</v>
      </c>
      <c r="P257" s="2047">
        <f t="shared" si="585"/>
        <v>0</v>
      </c>
      <c r="Q257" s="2047">
        <f t="shared" si="585"/>
        <v>0</v>
      </c>
      <c r="R257" s="2047"/>
      <c r="S257" s="2047"/>
      <c r="T257" s="2047"/>
      <c r="U257" s="2047">
        <f t="shared" ref="U257:Y257" si="586">U256-U255</f>
        <v>0</v>
      </c>
      <c r="V257" s="2047">
        <f t="shared" si="586"/>
        <v>0</v>
      </c>
      <c r="W257" s="2047">
        <f t="shared" si="586"/>
        <v>0</v>
      </c>
      <c r="X257" s="2047">
        <f t="shared" si="586"/>
        <v>0</v>
      </c>
      <c r="Y257" s="2047">
        <f t="shared" si="586"/>
        <v>0</v>
      </c>
      <c r="Z257" s="574">
        <f>Z256-Z255</f>
        <v>0</v>
      </c>
    </row>
    <row r="258" spans="1:52">
      <c r="E258" s="2083"/>
      <c r="F258" s="2084"/>
      <c r="G258" s="2085">
        <f>G257+G252+G251</f>
        <v>0</v>
      </c>
      <c r="H258" s="2085">
        <f t="shared" ref="H258:J258" si="587">H257+H252+H251</f>
        <v>4175</v>
      </c>
      <c r="I258" s="2085">
        <f t="shared" si="587"/>
        <v>1131.0999999999999</v>
      </c>
      <c r="J258" s="2085">
        <f t="shared" si="587"/>
        <v>-1685.2000000000003</v>
      </c>
      <c r="K258" s="2085"/>
      <c r="L258" s="2085">
        <f t="shared" ref="L258:T258" si="588">L257+L252</f>
        <v>0</v>
      </c>
      <c r="M258" s="2085">
        <f t="shared" si="588"/>
        <v>0</v>
      </c>
      <c r="N258" s="2085">
        <f t="shared" ref="N258:Q258" si="589">N257+N252+N251</f>
        <v>-696.5</v>
      </c>
      <c r="O258" s="2085">
        <f t="shared" si="589"/>
        <v>2379.4</v>
      </c>
      <c r="P258" s="2085">
        <f t="shared" si="589"/>
        <v>-1443.5</v>
      </c>
      <c r="Q258" s="2085">
        <f t="shared" si="589"/>
        <v>4391.3999999999996</v>
      </c>
      <c r="R258" s="2085"/>
      <c r="S258" s="2085">
        <f t="shared" si="588"/>
        <v>0</v>
      </c>
      <c r="T258" s="2085">
        <f t="shared" si="588"/>
        <v>0</v>
      </c>
      <c r="U258" s="2085">
        <f t="shared" ref="U258:Y258" si="590">U257+U252+U251</f>
        <v>2202.8000000000002</v>
      </c>
      <c r="V258" s="2085">
        <f t="shared" si="590"/>
        <v>3055.2</v>
      </c>
      <c r="W258" s="2085">
        <f t="shared" si="590"/>
        <v>4147.6000000000004</v>
      </c>
      <c r="X258" s="2085">
        <f t="shared" si="590"/>
        <v>-336.40000000000009</v>
      </c>
      <c r="Y258" s="2085">
        <f t="shared" si="590"/>
        <v>-289.70000000000005</v>
      </c>
      <c r="Z258" s="2112">
        <f>Z257+Z252+Z251</f>
        <v>-338.3</v>
      </c>
    </row>
    <row r="259" spans="1:52">
      <c r="E259" s="2041" t="s">
        <v>786</v>
      </c>
      <c r="G259" s="2043">
        <v>0.06</v>
      </c>
      <c r="H259" s="2043">
        <v>0.06</v>
      </c>
      <c r="I259" s="2043">
        <v>0.06</v>
      </c>
      <c r="J259" s="2043">
        <v>0.06</v>
      </c>
      <c r="K259" s="2043"/>
      <c r="L259" s="2043"/>
      <c r="M259" s="2043"/>
      <c r="N259" s="2043">
        <v>0.06</v>
      </c>
      <c r="O259" s="2043">
        <v>0.06</v>
      </c>
      <c r="P259" s="2043">
        <v>0.06</v>
      </c>
      <c r="Q259" s="2043">
        <v>0.06</v>
      </c>
      <c r="R259" s="2043"/>
      <c r="S259" s="2043"/>
      <c r="T259" s="2043"/>
      <c r="U259" s="2043">
        <v>0.06</v>
      </c>
      <c r="V259" s="2043">
        <v>0.06</v>
      </c>
      <c r="W259" s="2043">
        <v>0.06</v>
      </c>
      <c r="X259" s="2043">
        <v>0.06</v>
      </c>
      <c r="Y259" s="2043">
        <v>0.06</v>
      </c>
      <c r="Z259" s="2043">
        <v>0.06</v>
      </c>
    </row>
    <row r="260" spans="1:52">
      <c r="E260" t="s">
        <v>1045</v>
      </c>
      <c r="G260" s="2043">
        <v>2.7E-2</v>
      </c>
      <c r="H260" s="2043">
        <v>2.7E-2</v>
      </c>
      <c r="I260" s="2043">
        <v>2.7E-2</v>
      </c>
      <c r="J260" s="2043">
        <v>2.7E-2</v>
      </c>
      <c r="K260" s="2043"/>
      <c r="L260" s="2043"/>
      <c r="M260" s="2043"/>
      <c r="N260" s="2043">
        <v>2.7E-2</v>
      </c>
      <c r="O260" s="2043">
        <v>2.7E-2</v>
      </c>
      <c r="P260" s="2043">
        <v>2.7E-2</v>
      </c>
      <c r="Q260" s="2043">
        <v>2.7E-2</v>
      </c>
      <c r="R260" s="2043"/>
      <c r="S260" s="2043"/>
      <c r="T260" s="2043"/>
      <c r="U260" s="2043">
        <v>2.7E-2</v>
      </c>
      <c r="V260" s="2043">
        <v>2.7E-2</v>
      </c>
      <c r="W260" s="2043">
        <v>2.7E-2</v>
      </c>
      <c r="X260" s="2043">
        <v>2.7E-2</v>
      </c>
      <c r="Y260" s="2043">
        <v>2.7E-2</v>
      </c>
      <c r="Z260" s="2043">
        <v>2.7E-2</v>
      </c>
    </row>
    <row r="261" spans="1:52">
      <c r="E261" t="s">
        <v>787</v>
      </c>
      <c r="G261" s="2043">
        <v>0.02</v>
      </c>
      <c r="H261" s="2043">
        <v>0.02</v>
      </c>
      <c r="I261" s="2043">
        <v>0.02</v>
      </c>
      <c r="J261" s="2043">
        <v>0.02</v>
      </c>
      <c r="K261" s="2043"/>
      <c r="L261" s="2043"/>
      <c r="M261" s="2043"/>
      <c r="N261" s="2043">
        <v>0.02</v>
      </c>
      <c r="O261" s="2043">
        <v>0.02</v>
      </c>
      <c r="P261" s="2043">
        <v>0.02</v>
      </c>
      <c r="Q261" s="2043">
        <v>0.02</v>
      </c>
      <c r="R261" s="2043"/>
      <c r="S261" s="2043"/>
      <c r="T261" s="2043"/>
      <c r="U261" s="2043">
        <v>0.02</v>
      </c>
      <c r="V261" s="2043">
        <v>0.02</v>
      </c>
      <c r="W261" s="2043">
        <v>0.02</v>
      </c>
      <c r="X261" s="2043">
        <v>0.02</v>
      </c>
      <c r="Y261" s="2043">
        <v>0.02</v>
      </c>
      <c r="Z261" s="2043">
        <v>0.02</v>
      </c>
    </row>
    <row r="262" spans="1:52" s="562" customFormat="1">
      <c r="A262" s="61"/>
      <c r="B262"/>
      <c r="C262"/>
      <c r="D262"/>
      <c r="E262" t="s">
        <v>1046</v>
      </c>
      <c r="F262" s="2044"/>
      <c r="G262" s="18"/>
      <c r="H262" s="18">
        <f>G212*H259</f>
        <v>0</v>
      </c>
      <c r="I262" s="18">
        <f>H212*I259</f>
        <v>1351.5</v>
      </c>
      <c r="J262" s="18">
        <f>I212*J259</f>
        <v>2371.5</v>
      </c>
      <c r="K262" s="18"/>
      <c r="L262" s="18"/>
      <c r="M262" s="18"/>
      <c r="N262" s="18">
        <f>J212*N259</f>
        <v>610.5</v>
      </c>
      <c r="O262" s="18">
        <f>N212*O259</f>
        <v>684</v>
      </c>
      <c r="P262" s="18">
        <f>O212*P259</f>
        <v>2359.5</v>
      </c>
      <c r="Q262" s="18">
        <f>P212*Q259</f>
        <v>496.5</v>
      </c>
      <c r="R262" s="18"/>
      <c r="S262" s="18"/>
      <c r="T262" s="18"/>
      <c r="U262" s="18">
        <f>Q212*U259</f>
        <v>790.5</v>
      </c>
      <c r="V262" s="18">
        <f>U212*V259</f>
        <v>664.5</v>
      </c>
      <c r="W262" s="18">
        <f>V212*W259</f>
        <v>3621</v>
      </c>
      <c r="X262" s="18">
        <f>W212*X259</f>
        <v>895.5</v>
      </c>
      <c r="Y262" s="18">
        <f>X212*Y259</f>
        <v>480</v>
      </c>
      <c r="Z262" s="18">
        <f>Y212*Z259</f>
        <v>33</v>
      </c>
      <c r="AA262" s="18"/>
      <c r="AB262" s="18"/>
      <c r="AC262" s="18"/>
      <c r="AD262" s="18"/>
      <c r="AE262" s="18"/>
      <c r="AF262"/>
      <c r="AG262"/>
      <c r="AH262" s="118"/>
      <c r="AI262" s="125"/>
      <c r="AJ262" s="118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s="562" customFormat="1">
      <c r="A263" s="61"/>
      <c r="B263"/>
      <c r="C263"/>
      <c r="D263"/>
      <c r="E263" t="s">
        <v>788</v>
      </c>
      <c r="F263" s="893"/>
      <c r="G263" s="18"/>
      <c r="H263" s="18">
        <f>G151*H260</f>
        <v>0</v>
      </c>
      <c r="I263" s="18">
        <f>H151*I261</f>
        <v>67</v>
      </c>
      <c r="J263" s="18">
        <f>I151*J261</f>
        <v>147</v>
      </c>
      <c r="K263" s="18"/>
      <c r="L263" s="18"/>
      <c r="M263" s="18"/>
      <c r="N263" s="18">
        <f>J159*N261</f>
        <v>40.5</v>
      </c>
      <c r="O263" s="18">
        <f>N151*O261</f>
        <v>41.5</v>
      </c>
      <c r="P263" s="18">
        <f t="shared" ref="P263:Q263" si="591">O151*P261</f>
        <v>176</v>
      </c>
      <c r="Q263" s="18">
        <f t="shared" si="591"/>
        <v>38.5</v>
      </c>
      <c r="R263" s="18"/>
      <c r="S263" s="18"/>
      <c r="T263" s="18"/>
      <c r="U263" s="18">
        <f>Q159*U261</f>
        <v>340</v>
      </c>
      <c r="V263" s="18">
        <f>U151*V261</f>
        <v>54.5</v>
      </c>
      <c r="W263" s="18">
        <f t="shared" ref="W263:Z263" si="592">V151*W261</f>
        <v>260.5</v>
      </c>
      <c r="X263" s="18">
        <f t="shared" si="592"/>
        <v>285</v>
      </c>
      <c r="Y263" s="18">
        <f t="shared" si="592"/>
        <v>40</v>
      </c>
      <c r="Z263" s="18">
        <f t="shared" si="592"/>
        <v>43</v>
      </c>
      <c r="AA263" s="18"/>
      <c r="AB263" s="18"/>
      <c r="AC263" s="18"/>
      <c r="AD263" s="18"/>
      <c r="AE263" s="18"/>
      <c r="AF263"/>
      <c r="AG263"/>
      <c r="AH263" s="118"/>
      <c r="AI263" s="125"/>
      <c r="AJ263" s="118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s="562" customFormat="1">
      <c r="A264" s="61"/>
      <c r="B264"/>
      <c r="C264"/>
      <c r="D264"/>
      <c r="E264" t="s">
        <v>704</v>
      </c>
      <c r="F264" s="893"/>
      <c r="G264" s="18">
        <f>G123</f>
        <v>0</v>
      </c>
      <c r="H264" s="18">
        <f t="shared" ref="H264:J264" si="593">H123</f>
        <v>500</v>
      </c>
      <c r="I264" s="18">
        <f t="shared" si="593"/>
        <v>19700</v>
      </c>
      <c r="J264" s="18">
        <f t="shared" si="593"/>
        <v>625</v>
      </c>
      <c r="K264" s="18"/>
      <c r="L264" s="18"/>
      <c r="M264" s="18"/>
      <c r="N264" s="18">
        <f t="shared" ref="N264:Q264" si="594">N123</f>
        <v>500</v>
      </c>
      <c r="O264" s="18">
        <f t="shared" si="594"/>
        <v>24500</v>
      </c>
      <c r="P264" s="18">
        <f t="shared" si="594"/>
        <v>25</v>
      </c>
      <c r="Q264" s="18">
        <f t="shared" si="594"/>
        <v>500</v>
      </c>
      <c r="R264" s="18"/>
      <c r="S264" s="18"/>
      <c r="T264" s="18"/>
      <c r="U264" s="18">
        <f t="shared" ref="U264:Y264" si="595">U123</f>
        <v>1700</v>
      </c>
      <c r="V264" s="18">
        <f t="shared" si="595"/>
        <v>38900</v>
      </c>
      <c r="W264" s="18">
        <f t="shared" si="595"/>
        <v>0</v>
      </c>
      <c r="X264" s="18">
        <f t="shared" si="595"/>
        <v>1000</v>
      </c>
      <c r="Y264" s="18">
        <f t="shared" si="595"/>
        <v>500</v>
      </c>
      <c r="Z264" s="18"/>
      <c r="AA264" s="18"/>
      <c r="AB264" s="18"/>
      <c r="AC264" s="18"/>
      <c r="AD264" s="18"/>
      <c r="AE264" s="18"/>
      <c r="AF264"/>
      <c r="AG264"/>
      <c r="AH264" s="118"/>
      <c r="AI264" s="125"/>
      <c r="AJ264" s="118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s="562" customFormat="1">
      <c r="A265" s="61"/>
      <c r="B265"/>
      <c r="C265"/>
      <c r="D265"/>
      <c r="E265" s="2048" t="s">
        <v>17</v>
      </c>
      <c r="F265" s="2049"/>
      <c r="G265" s="2050">
        <f>G264-G262-G263</f>
        <v>0</v>
      </c>
      <c r="H265" s="2050">
        <f t="shared" ref="H265:J265" si="596">H264-H262-H263</f>
        <v>500</v>
      </c>
      <c r="I265" s="2050">
        <f>I264-I262-I263</f>
        <v>18281.5</v>
      </c>
      <c r="J265" s="2050">
        <f t="shared" si="596"/>
        <v>-1893.5</v>
      </c>
      <c r="K265" s="2050"/>
      <c r="L265" s="2050"/>
      <c r="M265" s="2050"/>
      <c r="N265" s="2050">
        <f t="shared" ref="N265:Q265" si="597">N264-N262-N263</f>
        <v>-151</v>
      </c>
      <c r="O265" s="2050">
        <f t="shared" si="597"/>
        <v>23774.5</v>
      </c>
      <c r="P265" s="2050">
        <f t="shared" si="597"/>
        <v>-2510.5</v>
      </c>
      <c r="Q265" s="2050">
        <f t="shared" si="597"/>
        <v>-35</v>
      </c>
      <c r="R265" s="2050"/>
      <c r="S265" s="2050"/>
      <c r="T265" s="2050"/>
      <c r="U265" s="2050">
        <f t="shared" ref="U265:Z265" si="598">U264-U262-U263</f>
        <v>569.5</v>
      </c>
      <c r="V265" s="2050">
        <f t="shared" si="598"/>
        <v>38181</v>
      </c>
      <c r="W265" s="2050">
        <f t="shared" si="598"/>
        <v>-3881.5</v>
      </c>
      <c r="X265" s="2050">
        <f t="shared" si="598"/>
        <v>-180.5</v>
      </c>
      <c r="Y265" s="2050">
        <f t="shared" si="598"/>
        <v>-20</v>
      </c>
      <c r="Z265" s="2050">
        <f t="shared" si="598"/>
        <v>-76</v>
      </c>
      <c r="AA265" s="18"/>
      <c r="AB265" s="18"/>
      <c r="AC265" s="18"/>
      <c r="AD265" s="18"/>
      <c r="AE265" s="18"/>
      <c r="AF265"/>
      <c r="AG265"/>
      <c r="AH265" s="118"/>
      <c r="AI265" s="125"/>
      <c r="AJ265" s="118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s="562" customFormat="1">
      <c r="A266" s="61"/>
      <c r="B266"/>
      <c r="C266"/>
      <c r="D266"/>
      <c r="E266"/>
      <c r="F266" s="893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/>
      <c r="AG266"/>
      <c r="AH266" s="118"/>
      <c r="AI266" s="125"/>
      <c r="AJ266" s="118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s="562" customFormat="1">
      <c r="A267" s="61"/>
      <c r="B267"/>
      <c r="C267"/>
      <c r="D267"/>
      <c r="E267" t="s">
        <v>789</v>
      </c>
      <c r="F267" s="893"/>
      <c r="G267" s="2043">
        <v>7.0000000000000007E-2</v>
      </c>
      <c r="H267" s="2043">
        <v>7.0000000000000007E-2</v>
      </c>
      <c r="I267" s="2043">
        <v>7.0000000000000007E-2</v>
      </c>
      <c r="J267" s="2043">
        <v>7.0000000000000007E-2</v>
      </c>
      <c r="K267" s="2043"/>
      <c r="L267" s="2043"/>
      <c r="M267" s="2043"/>
      <c r="N267" s="2043">
        <v>7.0000000000000007E-2</v>
      </c>
      <c r="O267" s="2043">
        <v>7.0000000000000007E-2</v>
      </c>
      <c r="P267" s="2043">
        <v>7.0000000000000007E-2</v>
      </c>
      <c r="Q267" s="2043">
        <v>7.0000000000000007E-2</v>
      </c>
      <c r="R267" s="2043"/>
      <c r="S267" s="2043"/>
      <c r="T267" s="2043"/>
      <c r="U267" s="2043">
        <v>7.0000000000000007E-2</v>
      </c>
      <c r="V267" s="2043">
        <v>7.0000000000000007E-2</v>
      </c>
      <c r="W267" s="2043">
        <v>7.0000000000000007E-2</v>
      </c>
      <c r="X267" s="2043">
        <v>7.0000000000000007E-2</v>
      </c>
      <c r="Y267" s="2043">
        <v>7.0000000000000007E-2</v>
      </c>
      <c r="Z267" s="2043">
        <v>7.0000000000000007E-2</v>
      </c>
      <c r="AA267" s="18"/>
      <c r="AB267" s="18"/>
      <c r="AC267" s="18"/>
      <c r="AD267" s="18"/>
      <c r="AE267" s="18"/>
      <c r="AF267"/>
      <c r="AG267"/>
      <c r="AH267" s="118"/>
      <c r="AI267" s="125"/>
      <c r="AJ267" s="118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s="562" customFormat="1">
      <c r="A268" s="61"/>
      <c r="B268"/>
      <c r="C268"/>
      <c r="D268"/>
      <c r="E268" t="s">
        <v>790</v>
      </c>
      <c r="F268" s="893"/>
      <c r="G268" s="2043">
        <v>7.0000000000000007E-2</v>
      </c>
      <c r="H268" s="2043">
        <v>7.0000000000000007E-2</v>
      </c>
      <c r="I268" s="2043">
        <v>7.0000000000000007E-2</v>
      </c>
      <c r="J268" s="2043">
        <v>7.0000000000000007E-2</v>
      </c>
      <c r="K268" s="2043"/>
      <c r="L268" s="2043"/>
      <c r="M268" s="2043"/>
      <c r="N268" s="2043">
        <v>7.0000000000000007E-2</v>
      </c>
      <c r="O268" s="2043">
        <v>7.0000000000000007E-2</v>
      </c>
      <c r="P268" s="2043">
        <v>7.0000000000000007E-2</v>
      </c>
      <c r="Q268" s="2043">
        <v>7.0000000000000007E-2</v>
      </c>
      <c r="R268" s="2043"/>
      <c r="S268" s="2043"/>
      <c r="T268" s="2043"/>
      <c r="U268" s="2043">
        <v>7.0000000000000007E-2</v>
      </c>
      <c r="V268" s="2043">
        <v>7.0000000000000007E-2</v>
      </c>
      <c r="W268" s="2043">
        <v>7.0000000000000007E-2</v>
      </c>
      <c r="X268" s="2043">
        <v>7.0000000000000007E-2</v>
      </c>
      <c r="Y268" s="2043">
        <v>7.0000000000000007E-2</v>
      </c>
      <c r="Z268" s="2043">
        <v>7.0000000000000007E-2</v>
      </c>
      <c r="AA268" s="18"/>
      <c r="AB268" s="18"/>
      <c r="AC268" s="18"/>
      <c r="AD268" s="18"/>
      <c r="AE268" s="18"/>
      <c r="AF268"/>
      <c r="AG268"/>
      <c r="AH268" s="118"/>
      <c r="AI268" s="125"/>
      <c r="AJ268" s="11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s="562" customFormat="1">
      <c r="A269" s="61"/>
      <c r="B269"/>
      <c r="C269"/>
      <c r="D269"/>
      <c r="E269" t="s">
        <v>791</v>
      </c>
      <c r="F269" s="893"/>
      <c r="G269" s="18"/>
      <c r="H269" s="18">
        <f>G75*H267+(H83+H85)*H268</f>
        <v>0</v>
      </c>
      <c r="I269" s="18">
        <f>H75*I267+(I83+I85)*I268</f>
        <v>0</v>
      </c>
      <c r="J269" s="18">
        <f>I75*J267+(J83+J85)*J268</f>
        <v>0</v>
      </c>
      <c r="K269" s="18"/>
      <c r="L269" s="18"/>
      <c r="M269" s="18"/>
      <c r="N269" s="18">
        <f>(N83+N85)*N268+J75*N267</f>
        <v>0</v>
      </c>
      <c r="O269" s="18">
        <f>N75*O267+(O83+O85)*O268</f>
        <v>0</v>
      </c>
      <c r="P269" s="18">
        <f>O75*P267+(P83+P85)*P268</f>
        <v>0</v>
      </c>
      <c r="Q269" s="18">
        <f>P75*Q267+(Q83+Q85)*Q268</f>
        <v>0</v>
      </c>
      <c r="R269" s="18"/>
      <c r="S269" s="18"/>
      <c r="T269" s="18"/>
      <c r="U269" s="18">
        <f>(U83+U85)*U268+Q75*U267</f>
        <v>0</v>
      </c>
      <c r="V269" s="18">
        <f>U75*V267+(V83+V85)*V268</f>
        <v>0</v>
      </c>
      <c r="W269" s="18">
        <f>V75*W267+(W83+W85)*W268</f>
        <v>0</v>
      </c>
      <c r="X269" s="18">
        <f>W75*X267+(X83+X85)*X268</f>
        <v>0</v>
      </c>
      <c r="Y269" s="18">
        <f>X75*Y267+(Y83+Y85)*Y268</f>
        <v>0</v>
      </c>
      <c r="Z269" s="18">
        <f>Y75*Z267</f>
        <v>0</v>
      </c>
      <c r="AA269" s="18"/>
      <c r="AB269" s="18"/>
      <c r="AC269" s="18"/>
      <c r="AD269" s="18"/>
      <c r="AE269" s="18"/>
      <c r="AF269"/>
      <c r="AG269"/>
      <c r="AH269" s="118"/>
      <c r="AI269" s="125"/>
      <c r="AJ269" s="118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s="562" customFormat="1">
      <c r="A270" s="61"/>
      <c r="B270"/>
      <c r="C270"/>
      <c r="D270"/>
      <c r="E270" t="s">
        <v>704</v>
      </c>
      <c r="F270" s="893"/>
      <c r="G270" s="18"/>
      <c r="H270" s="18">
        <f>H82</f>
        <v>0</v>
      </c>
      <c r="I270" s="18">
        <f>I82</f>
        <v>0</v>
      </c>
      <c r="J270" s="18">
        <f>J82</f>
        <v>0</v>
      </c>
      <c r="K270" s="18"/>
      <c r="L270" s="18"/>
      <c r="M270" s="18"/>
      <c r="N270" s="18">
        <f>N82</f>
        <v>0</v>
      </c>
      <c r="O270" s="18">
        <f>O82</f>
        <v>0</v>
      </c>
      <c r="P270" s="18">
        <f>P82</f>
        <v>0</v>
      </c>
      <c r="Q270" s="18">
        <f>Q82</f>
        <v>0</v>
      </c>
      <c r="R270" s="18"/>
      <c r="S270" s="18"/>
      <c r="T270" s="18"/>
      <c r="U270" s="18">
        <f>U82</f>
        <v>0</v>
      </c>
      <c r="V270" s="18">
        <f>V82</f>
        <v>0</v>
      </c>
      <c r="W270" s="18">
        <f>W82</f>
        <v>0</v>
      </c>
      <c r="X270" s="18">
        <f>X82</f>
        <v>0</v>
      </c>
      <c r="Y270" s="18">
        <f>Y82</f>
        <v>0</v>
      </c>
      <c r="Z270" s="18"/>
      <c r="AA270" s="18"/>
      <c r="AB270" s="18"/>
      <c r="AC270" s="18"/>
      <c r="AD270" s="18"/>
      <c r="AE270" s="18"/>
      <c r="AF270"/>
      <c r="AG270"/>
      <c r="AH270" s="118"/>
      <c r="AI270" s="125"/>
      <c r="AJ270" s="118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s="562" customFormat="1">
      <c r="A271" s="61"/>
      <c r="B271"/>
      <c r="C271"/>
      <c r="D271"/>
      <c r="E271" s="2048" t="s">
        <v>17</v>
      </c>
      <c r="F271" s="2049"/>
      <c r="G271" s="2050">
        <f>G270-G269</f>
        <v>0</v>
      </c>
      <c r="H271" s="2050">
        <f t="shared" ref="H271:J271" si="599">H270-H269</f>
        <v>0</v>
      </c>
      <c r="I271" s="2050">
        <f t="shared" si="599"/>
        <v>0</v>
      </c>
      <c r="J271" s="2050">
        <f t="shared" si="599"/>
        <v>0</v>
      </c>
      <c r="K271" s="2050"/>
      <c r="L271" s="2050"/>
      <c r="M271" s="2050"/>
      <c r="N271" s="2050">
        <f t="shared" ref="N271:Q271" si="600">N270-N269</f>
        <v>0</v>
      </c>
      <c r="O271" s="2050">
        <f t="shared" si="600"/>
        <v>0</v>
      </c>
      <c r="P271" s="2050">
        <f t="shared" si="600"/>
        <v>0</v>
      </c>
      <c r="Q271" s="2050">
        <f t="shared" si="600"/>
        <v>0</v>
      </c>
      <c r="R271" s="2050"/>
      <c r="S271" s="2050"/>
      <c r="T271" s="2050"/>
      <c r="U271" s="2050">
        <f t="shared" ref="U271:Z271" si="601">U270-U269</f>
        <v>0</v>
      </c>
      <c r="V271" s="2050">
        <f t="shared" si="601"/>
        <v>0</v>
      </c>
      <c r="W271" s="2050">
        <f t="shared" si="601"/>
        <v>0</v>
      </c>
      <c r="X271" s="2050">
        <f t="shared" si="601"/>
        <v>0</v>
      </c>
      <c r="Y271" s="2050">
        <f t="shared" si="601"/>
        <v>0</v>
      </c>
      <c r="Z271" s="2050">
        <f t="shared" si="601"/>
        <v>0</v>
      </c>
      <c r="AA271" s="18"/>
      <c r="AB271" s="18"/>
      <c r="AC271" s="18"/>
      <c r="AD271" s="18"/>
      <c r="AE271" s="18"/>
      <c r="AF271"/>
      <c r="AG271"/>
      <c r="AH271" s="118"/>
      <c r="AI271" s="125"/>
      <c r="AJ271" s="118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>
      <c r="E272" s="2083"/>
      <c r="F272" s="2084"/>
      <c r="G272" s="2085">
        <f>G271+G265</f>
        <v>0</v>
      </c>
      <c r="H272" s="2085">
        <f t="shared" ref="H272:Z272" si="602">H271+H265</f>
        <v>500</v>
      </c>
      <c r="I272" s="2085">
        <f t="shared" si="602"/>
        <v>18281.5</v>
      </c>
      <c r="J272" s="2085">
        <f t="shared" si="602"/>
        <v>-1893.5</v>
      </c>
      <c r="K272" s="2085"/>
      <c r="L272" s="2085">
        <f t="shared" si="602"/>
        <v>0</v>
      </c>
      <c r="M272" s="2085">
        <f t="shared" si="602"/>
        <v>0</v>
      </c>
      <c r="N272" s="2085">
        <f t="shared" si="602"/>
        <v>-151</v>
      </c>
      <c r="O272" s="2085">
        <f t="shared" si="602"/>
        <v>23774.5</v>
      </c>
      <c r="P272" s="2085">
        <f t="shared" si="602"/>
        <v>-2510.5</v>
      </c>
      <c r="Q272" s="2085">
        <f t="shared" si="602"/>
        <v>-35</v>
      </c>
      <c r="R272" s="2085"/>
      <c r="S272" s="2085">
        <f t="shared" si="602"/>
        <v>0</v>
      </c>
      <c r="T272" s="2085">
        <f t="shared" si="602"/>
        <v>0</v>
      </c>
      <c r="U272" s="2085">
        <f t="shared" si="602"/>
        <v>569.5</v>
      </c>
      <c r="V272" s="2085">
        <f t="shared" si="602"/>
        <v>38181</v>
      </c>
      <c r="W272" s="2085">
        <f t="shared" si="602"/>
        <v>-3881.5</v>
      </c>
      <c r="X272" s="2085">
        <f t="shared" si="602"/>
        <v>-180.5</v>
      </c>
      <c r="Y272" s="2085">
        <f t="shared" si="602"/>
        <v>-20</v>
      </c>
      <c r="Z272" s="2085">
        <f t="shared" si="602"/>
        <v>-76</v>
      </c>
    </row>
    <row r="273" spans="5:27">
      <c r="E273" t="s">
        <v>792</v>
      </c>
      <c r="G273" s="2043">
        <v>4.2000000000000003E-2</v>
      </c>
      <c r="H273" s="2043">
        <v>4.2000000000000003E-2</v>
      </c>
      <c r="I273" s="2043">
        <v>4.2000000000000003E-2</v>
      </c>
      <c r="J273" s="2043">
        <v>4.2000000000000003E-2</v>
      </c>
      <c r="K273" s="2043"/>
      <c r="L273" s="2043"/>
      <c r="M273" s="2043"/>
      <c r="N273" s="2043">
        <v>4.2000000000000003E-2</v>
      </c>
      <c r="O273" s="2043">
        <v>4.2000000000000003E-2</v>
      </c>
      <c r="P273" s="2043">
        <v>4.2000000000000003E-2</v>
      </c>
      <c r="Q273" s="2043">
        <v>4.2000000000000003E-2</v>
      </c>
      <c r="R273" s="2043"/>
      <c r="S273" s="2043"/>
      <c r="T273" s="2043"/>
      <c r="U273" s="2043">
        <v>4.2000000000000003E-2</v>
      </c>
      <c r="V273" s="2043">
        <v>4.2000000000000003E-2</v>
      </c>
      <c r="W273" s="2043">
        <v>4.2000000000000003E-2</v>
      </c>
      <c r="X273" s="2043">
        <v>4.2000000000000003E-2</v>
      </c>
      <c r="Y273" s="2043">
        <v>4.2000000000000003E-2</v>
      </c>
      <c r="Z273" s="2043">
        <v>4.2000000000000003E-2</v>
      </c>
      <c r="AA273" s="2043">
        <v>4.2000000000000003E-2</v>
      </c>
    </row>
    <row r="274" spans="5:27">
      <c r="E274" t="s">
        <v>793</v>
      </c>
      <c r="G274" s="2043">
        <v>0.11700000000000001</v>
      </c>
      <c r="H274" s="2043">
        <v>0.11700000000000001</v>
      </c>
      <c r="I274" s="2043">
        <v>0.11700000000000001</v>
      </c>
      <c r="J274" s="2043">
        <v>0.11700000000000001</v>
      </c>
      <c r="K274" s="2043"/>
      <c r="L274" s="2043"/>
      <c r="M274" s="2043"/>
      <c r="N274" s="2043">
        <v>0.11700000000000001</v>
      </c>
      <c r="O274" s="2043">
        <v>0.11700000000000001</v>
      </c>
      <c r="P274" s="2043">
        <v>0.11700000000000001</v>
      </c>
      <c r="Q274" s="2043">
        <v>0.11700000000000001</v>
      </c>
      <c r="R274" s="2043"/>
      <c r="S274" s="2043"/>
      <c r="T274" s="2043"/>
      <c r="U274" s="2043">
        <v>0.11700000000000001</v>
      </c>
      <c r="V274" s="2043">
        <v>0.11700000000000001</v>
      </c>
      <c r="W274" s="2043">
        <v>0.11700000000000001</v>
      </c>
      <c r="X274" s="2043">
        <v>0.11700000000000001</v>
      </c>
      <c r="Y274" s="2043">
        <v>0.11700000000000001</v>
      </c>
      <c r="Z274" s="2043">
        <v>0.11700000000000001</v>
      </c>
      <c r="AA274" s="2043">
        <v>0.11700000000000001</v>
      </c>
    </row>
    <row r="275" spans="5:27">
      <c r="E275" t="s">
        <v>794</v>
      </c>
      <c r="I275" s="18">
        <f>(G93+G96+G53+G54+G55)*I273+G127*I274</f>
        <v>0</v>
      </c>
      <c r="J275" s="18">
        <f>(H93+H96+H53+H54+H55)*J273+H127*J274</f>
        <v>0</v>
      </c>
      <c r="N275" s="18">
        <f>(I93+I96+I53+I54+I55)*N273+N274*I127</f>
        <v>896.22</v>
      </c>
      <c r="O275" s="18">
        <f>(J93+J96+J53+J54+J55)*O273+O274*J127</f>
        <v>311.22000000000003</v>
      </c>
      <c r="P275" s="18">
        <f>(N93+N96+N53+N54+N55)*P273+N127*P274</f>
        <v>348.66</v>
      </c>
      <c r="Q275" s="18">
        <f>(O93+O96+O53+O54+O55)*Q273+O127*Q274</f>
        <v>376.74</v>
      </c>
      <c r="U275" s="18">
        <f>(P93+P96+P53+P54+P55)*U273+U274*P127</f>
        <v>313.56</v>
      </c>
      <c r="V275" s="18">
        <f>(Q93+Q96+Q53+Q54+Q55)*V273+V274*Q127</f>
        <v>760.5</v>
      </c>
      <c r="W275" s="18">
        <f>(U93+U96+U53+U54+U55)*W273+U127*W274</f>
        <v>301.86</v>
      </c>
      <c r="X275" s="18">
        <f>(V93+V96+V53+V54+V55)*X273+V127*X274</f>
        <v>442.26000000000005</v>
      </c>
      <c r="Y275" s="18">
        <f>(W93+W96+W53+W54+W55)*Y273+W127*Y274</f>
        <v>947.7</v>
      </c>
      <c r="Z275" s="18">
        <f>(X93+X96+X53+X54+X55)*Z273+X127*Z274</f>
        <v>362.70000000000005</v>
      </c>
      <c r="AA275" s="18">
        <f>(Y93+Y96+Y53+Y54+Y55)*AA273+Y127*AA274</f>
        <v>287.82</v>
      </c>
    </row>
    <row r="276" spans="5:27">
      <c r="E276" t="s">
        <v>795</v>
      </c>
      <c r="G276" s="18">
        <f>G126</f>
        <v>0</v>
      </c>
      <c r="H276" s="18">
        <f>H126</f>
        <v>0</v>
      </c>
      <c r="I276" s="18">
        <f>I126</f>
        <v>1620</v>
      </c>
      <c r="J276" s="18">
        <f>J126</f>
        <v>720</v>
      </c>
      <c r="N276" s="18">
        <f>N126</f>
        <v>800</v>
      </c>
      <c r="O276" s="18">
        <f>O126</f>
        <v>1500</v>
      </c>
      <c r="P276" s="18">
        <f>P126</f>
        <v>740</v>
      </c>
      <c r="Q276" s="18">
        <f>Q126</f>
        <v>2420</v>
      </c>
      <c r="U276" s="18">
        <f>U126</f>
        <v>820</v>
      </c>
      <c r="V276" s="18">
        <f>V126</f>
        <v>1780</v>
      </c>
      <c r="W276" s="18">
        <f>W126</f>
        <v>3020</v>
      </c>
      <c r="X276" s="18">
        <f>X126</f>
        <v>300</v>
      </c>
      <c r="Y276" s="18">
        <f>Y126</f>
        <v>720</v>
      </c>
    </row>
    <row r="277" spans="5:27">
      <c r="E277" s="2029" t="s">
        <v>17</v>
      </c>
      <c r="F277" s="2030"/>
      <c r="G277" s="2031">
        <f>G276-G275</f>
        <v>0</v>
      </c>
      <c r="H277" s="2031">
        <f t="shared" ref="H277:J277" si="603">H276-H275</f>
        <v>0</v>
      </c>
      <c r="I277" s="2031">
        <f t="shared" si="603"/>
        <v>1620</v>
      </c>
      <c r="J277" s="2031">
        <f t="shared" si="603"/>
        <v>720</v>
      </c>
      <c r="K277" s="2031"/>
      <c r="L277" s="2031"/>
      <c r="M277" s="2031"/>
      <c r="N277" s="2031">
        <f>N276-N275</f>
        <v>-96.220000000000027</v>
      </c>
      <c r="O277" s="2031">
        <f t="shared" ref="O277:Q277" si="604">O276-O275</f>
        <v>1188.78</v>
      </c>
      <c r="P277" s="2031">
        <f t="shared" si="604"/>
        <v>391.34</v>
      </c>
      <c r="Q277" s="2031">
        <f t="shared" si="604"/>
        <v>2043.26</v>
      </c>
      <c r="R277" s="2031"/>
      <c r="S277" s="2031"/>
      <c r="T277" s="2031"/>
      <c r="U277" s="2031">
        <f t="shared" ref="U277:AA277" si="605">U276-U275</f>
        <v>506.44</v>
      </c>
      <c r="V277" s="2031">
        <f t="shared" si="605"/>
        <v>1019.5</v>
      </c>
      <c r="W277" s="2031">
        <f t="shared" si="605"/>
        <v>2718.14</v>
      </c>
      <c r="X277" s="2031">
        <f t="shared" si="605"/>
        <v>-142.26000000000005</v>
      </c>
      <c r="Y277" s="2031">
        <f>Y276-Y275</f>
        <v>-227.70000000000005</v>
      </c>
      <c r="Z277" s="2031">
        <f t="shared" si="605"/>
        <v>-362.70000000000005</v>
      </c>
      <c r="AA277" s="2031">
        <f t="shared" si="605"/>
        <v>-287.82</v>
      </c>
    </row>
  </sheetData>
  <phoneticPr fontId="13" type="noConversion"/>
  <conditionalFormatting sqref="AD211:AE217">
    <cfRule type="top10" dxfId="136" priority="1" percent="1" rank="10"/>
  </conditionalFormatting>
  <pageMargins left="0.31" right="0.31" top="0.47" bottom="0.44" header="0.5" footer="0.5"/>
  <pageSetup paperSize="9" scale="65" orientation="landscape" r:id="rId1"/>
  <headerFooter alignWithMargins="0">
    <oddFooter>&amp;C&amp;1#&amp;"Calibri"&amp;10&amp;K008000Seagate Internal</oddFooter>
  </headerFooter>
  <rowBreaks count="1" manualBreakCount="1">
    <brk id="129" min="1" max="28" man="1"/>
  </rowBreaks>
  <ignoredErrors>
    <ignoredError sqref="K14:AC19 K40:M40 K35:M35 AA119:AC119 K153:AC153 K51:M51 AA122:AB128 AA150:AB152 AA129:AC129 K97:M97 L36:M37 S35:T37 AA35:AB37 K76 K70 I112 I80:M80 I60 R40:T40 K46:M47 R46:T47 R51:T51 R97:T97 L122:M129 L150:M152 Z40:AC40 Z46:AC47 Z51:AC51 Z97:AC97 S122:T129 S150:T152 P80 R80:X80 AA80:AC80 K196 R176 K182:K184 K189:K191 K170:K173 R170:R173 K176:K178 K193" formula="1"/>
    <ignoredError sqref="G20:J22 G61:H66 G30:J34 G29:J29 G35:J35 G36:J37 G219:AB219 H60 G112:H112 G72:H74 G120:H121 H76 G153:H153 G129:H129 G130:H134 G101:H101 G146:H149 G108:H111 G113:H113 G114:H114 G102:H105 G106:H107 G119:H119 H80 G136:H139 H69 H71" formulaRange="1"/>
    <ignoredError sqref="S70:T70 L70:M70 K43:M43 R43:T43 Z43:AC43 AC35:AC37 U35:Z37 N35:R37 K36:K37 K81:M96 R81:T96 Z81:AC96 K38:M39 R38:T39 Z38:AC39 K150:K152 AC150:AC152 N129:R129 AC122:AC128 U129:Z129 K122:K129 Z150:Z152 Z122:Z128 Z98:AC100 Z48:AC49 Z58:AC59 Z23:AC28 R150:R152 R122:R128 K130:AC134 R98:T100 R48:T49 R58:T59 R23:T28 K98:M100 K48:M49 K58:M59 K23:M28 K20:AC22 K29:AC34 I101:AC111 I113:AC114 J60:AC60 J112:AC112 I71:M74 I129:J134 I146:AC149 I61:AC66 G142:AC145 I76:J76 S71:AC74 N71:R74 L76:AC76 I119:Z119 I120:AC121 AA135:AC135 I136:AC137 Z41:AC41 R41:T41 K41:M41 Z70:AC70 I153:J153 L155:M155 K140:M140 R140:T140 Z140:AC140 I69:AC69 K67:M67 R67:T67 Z67:AC67 S155:T155 AA155:AB155 K68:M68 R68:T68 Z68:AC68 R70 I139:AB139 I138:AB138 G141:X141 Z141:AC141" formula="1" formulaRange="1"/>
  </ignoredErrors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990600</xdr:colOff>
                <xdr:row>1</xdr:row>
                <xdr:rowOff>69850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>
              <from>
                <xdr:col>2</xdr:col>
                <xdr:colOff>0</xdr:colOff>
                <xdr:row>0</xdr:row>
                <xdr:rowOff>152400</xdr:rowOff>
              </from>
              <to>
                <xdr:col>4</xdr:col>
                <xdr:colOff>184150</xdr:colOff>
                <xdr:row>1</xdr:row>
                <xdr:rowOff>57150</xdr:rowOff>
              </to>
            </anchor>
          </controlPr>
        </control>
      </mc:Choice>
      <mc:Fallback>
        <control shapeId="819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CD340"/>
  <sheetViews>
    <sheetView showGridLines="0" zoomScale="90" zoomScaleNormal="90" workbookViewId="0">
      <pane xSplit="6" ySplit="7" topLeftCell="G150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H183" sqref="H183"/>
    </sheetView>
  </sheetViews>
  <sheetFormatPr defaultColWidth="8.58203125" defaultRowHeight="15" outlineLevelRow="1" outlineLevelCol="1"/>
  <cols>
    <col min="1" max="1" width="2.08203125" style="61" customWidth="1"/>
    <col min="2" max="2" width="14" customWidth="1"/>
    <col min="3" max="3" width="6" customWidth="1"/>
    <col min="4" max="4" width="6.08203125" customWidth="1"/>
    <col min="5" max="5" width="13.5" customWidth="1"/>
    <col min="6" max="6" width="12.25" style="893" customWidth="1"/>
    <col min="7" max="8" width="11.08203125" style="18" customWidth="1"/>
    <col min="9" max="10" width="11" style="18" customWidth="1"/>
    <col min="11" max="11" width="11.08203125" style="18" customWidth="1"/>
    <col min="12" max="12" width="9.08203125" style="18" hidden="1" customWidth="1" outlineLevel="1"/>
    <col min="13" max="13" width="7.58203125" style="18" hidden="1" customWidth="1" outlineLevel="1"/>
    <col min="14" max="14" width="12" style="18" customWidth="1" collapsed="1"/>
    <col min="15" max="15" width="12" style="18" customWidth="1"/>
    <col min="16" max="17" width="10.58203125" style="18" customWidth="1"/>
    <col min="18" max="18" width="11.08203125" style="18" customWidth="1"/>
    <col min="19" max="20" width="7.08203125" style="18" hidden="1" customWidth="1" outlineLevel="1"/>
    <col min="21" max="21" width="11" style="18" customWidth="1" collapsed="1"/>
    <col min="22" max="24" width="10.58203125" style="18" customWidth="1"/>
    <col min="25" max="25" width="13" style="18" customWidth="1"/>
    <col min="26" max="26" width="11.58203125" style="18" customWidth="1"/>
    <col min="27" max="27" width="8.08203125" style="18" hidden="1" customWidth="1" outlineLevel="1"/>
    <col min="28" max="28" width="11.08203125" style="18" hidden="1" customWidth="1" outlineLevel="1"/>
    <col min="29" max="29" width="12.08203125" style="18" customWidth="1" collapsed="1"/>
    <col min="30" max="31" width="11" style="18" hidden="1" customWidth="1" outlineLevel="1"/>
    <col min="32" max="32" width="9.08203125" customWidth="1" collapsed="1"/>
    <col min="33" max="33" width="7" bestFit="1" customWidth="1"/>
    <col min="34" max="34" width="10.08203125" style="118" customWidth="1"/>
    <col min="35" max="35" width="12.08203125" style="125" customWidth="1"/>
    <col min="36" max="36" width="15.08203125" style="118" customWidth="1"/>
    <col min="37" max="37" width="8"/>
    <col min="38" max="38" width="9.08203125" customWidth="1"/>
    <col min="39" max="39" width="33.58203125" bestFit="1" customWidth="1"/>
    <col min="40" max="45" width="8.08203125" bestFit="1" customWidth="1"/>
    <col min="54" max="54" width="23.58203125" customWidth="1"/>
    <col min="56" max="56" width="11" customWidth="1"/>
    <col min="57" max="57" width="6" customWidth="1"/>
    <col min="58" max="58" width="7" customWidth="1"/>
    <col min="72" max="72" width="8.58203125" style="562"/>
    <col min="79" max="79" width="12.08203125" customWidth="1"/>
  </cols>
  <sheetData>
    <row r="1" spans="1:82" ht="29.9" customHeight="1">
      <c r="G1" s="1205">
        <v>10000.000000000036</v>
      </c>
      <c r="H1" s="1205">
        <v>19694</v>
      </c>
      <c r="I1" s="1205">
        <v>16000.000000000033</v>
      </c>
      <c r="J1" s="1205"/>
      <c r="K1" s="1205"/>
      <c r="L1" s="1128"/>
      <c r="M1" s="1128"/>
      <c r="N1" s="1205"/>
      <c r="O1" s="1205"/>
      <c r="P1" s="2081"/>
      <c r="Q1" s="1205"/>
      <c r="R1" s="1129"/>
      <c r="S1" s="1129"/>
      <c r="T1" s="1129"/>
      <c r="U1" s="890"/>
      <c r="V1" s="890"/>
      <c r="W1" s="890"/>
      <c r="X1" s="890"/>
      <c r="Y1" s="890"/>
      <c r="Z1" s="993"/>
      <c r="AD1" s="18" t="s">
        <v>703</v>
      </c>
    </row>
    <row r="2" spans="1:82" ht="25.4" customHeight="1">
      <c r="B2" s="13" t="str">
        <f>CONCATENATE(" PSG PRODUCT -MASTER SCHEDULE 13 WEEK REQUIREMENT - Q1FY25 - ",'Drive Summary'!AD2)</f>
        <v xml:space="preserve"> PSG PRODUCT -MASTER SCHEDULE 13 WEEK REQUIREMENT - Q1FY25 - MS2409A0</v>
      </c>
      <c r="C2" s="13"/>
      <c r="D2" s="13"/>
      <c r="G2" s="941"/>
      <c r="H2" s="941"/>
      <c r="I2" s="941"/>
      <c r="J2" s="941"/>
      <c r="K2" s="942"/>
      <c r="L2" s="942"/>
      <c r="M2" s="942"/>
      <c r="N2" s="942"/>
      <c r="O2" s="942"/>
      <c r="P2" s="2082"/>
      <c r="Q2" s="942"/>
      <c r="R2" s="942"/>
      <c r="S2" s="942"/>
      <c r="T2" s="942"/>
      <c r="U2" s="1225"/>
      <c r="V2" s="1225"/>
      <c r="W2" s="1225"/>
      <c r="X2" s="1225"/>
      <c r="Y2" s="1225"/>
    </row>
    <row r="3" spans="1:82" s="14" customFormat="1" ht="12" customHeight="1">
      <c r="A3" s="61"/>
      <c r="B3" s="15" t="s">
        <v>33</v>
      </c>
      <c r="C3" s="15"/>
      <c r="D3" s="15"/>
      <c r="E3" s="399"/>
      <c r="F3" s="894"/>
      <c r="G3" s="945"/>
      <c r="H3" s="945"/>
      <c r="I3" s="945"/>
      <c r="J3" s="945"/>
      <c r="K3" s="946"/>
      <c r="L3" s="946"/>
      <c r="M3" s="946"/>
      <c r="N3" s="945"/>
      <c r="O3" s="945"/>
      <c r="P3" s="945"/>
      <c r="Q3" s="945"/>
      <c r="R3" s="946"/>
      <c r="S3" s="946"/>
      <c r="T3" s="946"/>
      <c r="U3" s="945"/>
      <c r="V3" s="945"/>
      <c r="W3" s="945"/>
      <c r="X3" s="945"/>
      <c r="Y3" s="945"/>
      <c r="Z3" s="70"/>
      <c r="AB3" s="80"/>
      <c r="AD3" s="81"/>
      <c r="AH3" s="118"/>
      <c r="AI3" s="126"/>
      <c r="AJ3" s="120"/>
      <c r="BT3" s="595"/>
    </row>
    <row r="4" spans="1:82" s="360" customFormat="1" ht="15.65" customHeight="1" thickBot="1">
      <c r="A4" s="359"/>
      <c r="B4" s="360" t="s">
        <v>34</v>
      </c>
      <c r="F4" s="899"/>
      <c r="G4" s="1667">
        <v>7</v>
      </c>
      <c r="H4" s="1667">
        <v>3.92</v>
      </c>
      <c r="I4" s="1668">
        <v>5.65</v>
      </c>
      <c r="J4" s="1669">
        <v>7</v>
      </c>
      <c r="K4" s="361">
        <f>SUM(G4:J4)</f>
        <v>23.57</v>
      </c>
      <c r="L4" s="361"/>
      <c r="M4" s="361"/>
      <c r="N4" s="410">
        <v>7</v>
      </c>
      <c r="O4" s="410">
        <v>7</v>
      </c>
      <c r="P4" s="410">
        <v>7</v>
      </c>
      <c r="Q4" s="410">
        <v>7</v>
      </c>
      <c r="R4" s="361">
        <f>SUM(N4:Q4)</f>
        <v>28</v>
      </c>
      <c r="S4" s="361"/>
      <c r="T4" s="361"/>
      <c r="U4" s="410">
        <v>7</v>
      </c>
      <c r="V4" s="410">
        <v>7</v>
      </c>
      <c r="W4" s="361">
        <v>7</v>
      </c>
      <c r="X4" s="361">
        <v>5</v>
      </c>
      <c r="Y4" s="361">
        <v>7</v>
      </c>
      <c r="Z4" s="361">
        <f>SUM(U4:Y4)</f>
        <v>33</v>
      </c>
      <c r="AA4" s="361">
        <f>Z4</f>
        <v>33</v>
      </c>
      <c r="AB4" s="361"/>
      <c r="AC4" s="361">
        <f>K4+R4+Z4</f>
        <v>84.57</v>
      </c>
      <c r="AD4" s="361">
        <f>AC4</f>
        <v>84.57</v>
      </c>
      <c r="AE4" s="361"/>
      <c r="AH4" s="362"/>
      <c r="AI4" s="362"/>
      <c r="AJ4" s="362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T4" s="1363"/>
    </row>
    <row r="5" spans="1:82" s="25" customFormat="1" ht="29.15" customHeight="1" thickTop="1">
      <c r="A5" s="61"/>
      <c r="B5" s="20" t="str">
        <f>'Drive Summary'!B5</f>
        <v>FAMILY</v>
      </c>
      <c r="C5" s="97" t="str">
        <f>'Drive Summary'!C5</f>
        <v>CAP</v>
      </c>
      <c r="D5" s="97" t="str">
        <f>'Drive Summary'!D5</f>
        <v>CACHE</v>
      </c>
      <c r="E5" s="327" t="str">
        <f>'Drive Summary'!E5</f>
        <v>MODEL</v>
      </c>
      <c r="F5" s="1322" t="str">
        <f>'Drive Summary'!F5</f>
        <v>Product Model</v>
      </c>
      <c r="G5" s="1308">
        <f>'Drive Summary'!G5</f>
        <v>1</v>
      </c>
      <c r="H5" s="49">
        <f>'Drive Summary'!H5</f>
        <v>2</v>
      </c>
      <c r="I5" s="49">
        <f>'Drive Summary'!I5</f>
        <v>3</v>
      </c>
      <c r="J5" s="49">
        <f>'Drive Summary'!J5</f>
        <v>4</v>
      </c>
      <c r="K5" s="298" t="str">
        <f>'Drive Summary'!K5</f>
        <v>July</v>
      </c>
      <c r="L5" s="1443" t="str">
        <f>'Drive Summary'!L5</f>
        <v>July</v>
      </c>
      <c r="M5" s="1450" t="s">
        <v>28</v>
      </c>
      <c r="N5" s="346">
        <f>'Drive Summary'!N5</f>
        <v>5</v>
      </c>
      <c r="O5" s="49">
        <f>'Drive Summary'!O5</f>
        <v>6</v>
      </c>
      <c r="P5" s="49">
        <f>'Drive Summary'!P5</f>
        <v>7</v>
      </c>
      <c r="Q5" s="49">
        <f>'Drive Summary'!Q5</f>
        <v>8</v>
      </c>
      <c r="R5" s="298" t="str">
        <f>'Drive Summary'!R5</f>
        <v>Aug</v>
      </c>
      <c r="S5" s="57" t="str">
        <f>'Drive Summary'!S5</f>
        <v>Aug</v>
      </c>
      <c r="T5" s="39" t="str">
        <f>'Drive Summary'!T5</f>
        <v>Var</v>
      </c>
      <c r="U5" s="49">
        <f>'Drive Summary'!U5</f>
        <v>9</v>
      </c>
      <c r="V5" s="49">
        <f>'Drive Summary'!V5</f>
        <v>10</v>
      </c>
      <c r="W5" s="49">
        <f>'Drive Summary'!W5</f>
        <v>11</v>
      </c>
      <c r="X5" s="49">
        <f>'Drive Summary'!X5</f>
        <v>12</v>
      </c>
      <c r="Y5" s="49">
        <f>'Drive Summary'!Y5</f>
        <v>13</v>
      </c>
      <c r="Z5" s="298" t="str">
        <f>'Drive Summary'!Z5</f>
        <v>Sept</v>
      </c>
      <c r="AA5" s="60" t="str">
        <f>'Drive Summary'!AA5</f>
        <v>Sept</v>
      </c>
      <c r="AB5" s="60" t="str">
        <f>'Drive Summary'!AB5</f>
        <v>Var</v>
      </c>
      <c r="AC5" s="1447" t="str">
        <f>'Drive Summary'!AC5</f>
        <v>Qtr1FY25</v>
      </c>
      <c r="AD5" s="303" t="str">
        <f>'Drive Summary'!AD5</f>
        <v>MBS</v>
      </c>
      <c r="AE5" s="24" t="str">
        <f>'Drive Summary'!AE5</f>
        <v>Var</v>
      </c>
      <c r="AH5" s="118"/>
      <c r="AI5" s="2077" t="s">
        <v>797</v>
      </c>
      <c r="AJ5" s="2077" t="s">
        <v>798</v>
      </c>
      <c r="BT5" s="575"/>
    </row>
    <row r="6" spans="1:82" s="25" customFormat="1" ht="13.5" customHeight="1">
      <c r="A6" s="61"/>
      <c r="B6" s="103"/>
      <c r="C6" s="104"/>
      <c r="D6" s="104"/>
      <c r="E6" s="328"/>
      <c r="F6" s="1323"/>
      <c r="G6" s="1309">
        <f>'Drive Summary'!G6</f>
        <v>45108</v>
      </c>
      <c r="H6" s="111">
        <f>'Drive Summary'!H6</f>
        <v>45115</v>
      </c>
      <c r="I6" s="111">
        <f>'Drive Summary'!I6</f>
        <v>45122</v>
      </c>
      <c r="J6" s="111">
        <f>'Drive Summary'!J6</f>
        <v>45129</v>
      </c>
      <c r="K6" s="299"/>
      <c r="L6" s="107"/>
      <c r="M6" s="1451"/>
      <c r="N6" s="335">
        <f>'Drive Summary'!N6</f>
        <v>45136</v>
      </c>
      <c r="O6" s="111">
        <f>'Drive Summary'!O6</f>
        <v>45143</v>
      </c>
      <c r="P6" s="111">
        <f>'Drive Summary'!P6</f>
        <v>45150</v>
      </c>
      <c r="Q6" s="111">
        <f>'Drive Summary'!Q6</f>
        <v>45157</v>
      </c>
      <c r="R6" s="299"/>
      <c r="S6" s="106"/>
      <c r="T6" s="108"/>
      <c r="U6" s="111">
        <f>'Drive Summary'!U6</f>
        <v>45164</v>
      </c>
      <c r="V6" s="111">
        <f>'Drive Summary'!V6</f>
        <v>45171</v>
      </c>
      <c r="W6" s="111">
        <f>'Drive Summary'!W6</f>
        <v>45178</v>
      </c>
      <c r="X6" s="111">
        <f>'Drive Summary'!X6</f>
        <v>45185</v>
      </c>
      <c r="Y6" s="111">
        <f>'Drive Summary'!Y6</f>
        <v>45192</v>
      </c>
      <c r="Z6" s="299"/>
      <c r="AA6" s="107"/>
      <c r="AB6" s="107"/>
      <c r="AC6" s="1448"/>
      <c r="AD6" s="292"/>
      <c r="AE6" s="109"/>
      <c r="AH6" s="125"/>
      <c r="AI6" s="125" t="s">
        <v>288</v>
      </c>
      <c r="AJ6" s="120" t="str">
        <f>"13WKS "&amp;'Drive Summary'!AD$2</f>
        <v>13WKS MS2409A0</v>
      </c>
      <c r="BT6" s="575"/>
    </row>
    <row r="7" spans="1:82" s="25" customFormat="1" ht="12.75" customHeight="1" thickBot="1">
      <c r="A7" s="61" t="s">
        <v>24</v>
      </c>
      <c r="B7" s="308"/>
      <c r="C7" s="309"/>
      <c r="D7" s="309"/>
      <c r="E7" s="329"/>
      <c r="F7" s="1324"/>
      <c r="G7" s="297" t="str">
        <f>'Drive Summary'!G7</f>
        <v>Plan</v>
      </c>
      <c r="H7" s="297" t="str">
        <f>'Drive Summary'!H7</f>
        <v>Plan</v>
      </c>
      <c r="I7" s="297" t="str">
        <f>'Drive Summary'!I7</f>
        <v>Plan</v>
      </c>
      <c r="J7" s="297" t="str">
        <f>'Drive Summary'!J7</f>
        <v>Plan</v>
      </c>
      <c r="K7" s="299" t="str">
        <f>'Drive Summary'!K7</f>
        <v>Plan</v>
      </c>
      <c r="L7" s="107" t="s">
        <v>36</v>
      </c>
      <c r="M7" s="1451"/>
      <c r="N7" s="336" t="str">
        <f>'Drive Summary'!N7</f>
        <v>Plan</v>
      </c>
      <c r="O7" s="297" t="str">
        <f>'Drive Summary'!O7</f>
        <v>Plan</v>
      </c>
      <c r="P7" s="297" t="str">
        <f>'Drive Summary'!P7</f>
        <v>Plan</v>
      </c>
      <c r="Q7" s="297" t="str">
        <f>'Drive Summary'!Q7</f>
        <v>Plan</v>
      </c>
      <c r="R7" s="299" t="str">
        <f>'Drive Summary'!R7</f>
        <v>Plan</v>
      </c>
      <c r="S7" s="106" t="str">
        <f>'Drive Summary'!S7</f>
        <v>M/S</v>
      </c>
      <c r="T7" s="978"/>
      <c r="U7" s="297" t="str">
        <f>'Drive Summary'!U7</f>
        <v>Plan</v>
      </c>
      <c r="V7" s="297" t="str">
        <f>'Drive Summary'!V7</f>
        <v>Plan</v>
      </c>
      <c r="W7" s="297" t="str">
        <f>'Drive Summary'!W7</f>
        <v>Plan</v>
      </c>
      <c r="X7" s="297" t="str">
        <f>'Drive Summary'!X7</f>
        <v>Plan</v>
      </c>
      <c r="Y7" s="297" t="str">
        <f>'Drive Summary'!Y7</f>
        <v>Plan</v>
      </c>
      <c r="Z7" s="299" t="str">
        <f>'Drive Summary'!Z7</f>
        <v>Plan</v>
      </c>
      <c r="AA7" s="107" t="str">
        <f>'Drive Summary'!AA7</f>
        <v>M/S</v>
      </c>
      <c r="AB7" s="107"/>
      <c r="AC7" s="1449" t="str">
        <f>'Drive Summary'!AC7</f>
        <v>Plan</v>
      </c>
      <c r="AD7" s="304"/>
      <c r="AE7" s="30"/>
      <c r="AH7" s="119"/>
      <c r="AI7" s="125" t="s">
        <v>288</v>
      </c>
      <c r="AJ7" s="120" t="str">
        <f>"13WKS "&amp;'Drive Summary'!AD$2</f>
        <v>13WKS MS2409A0</v>
      </c>
      <c r="AK7" s="119"/>
      <c r="AN7" s="25">
        <v>1</v>
      </c>
      <c r="AO7" s="25">
        <f>+AN7+1</f>
        <v>2</v>
      </c>
      <c r="AP7" s="25">
        <f t="shared" ref="AP7:AZ7" si="0">+AO7+1</f>
        <v>3</v>
      </c>
      <c r="AQ7" s="25">
        <f t="shared" si="0"/>
        <v>4</v>
      </c>
      <c r="AR7" s="25">
        <f t="shared" si="0"/>
        <v>5</v>
      </c>
      <c r="AS7" s="25">
        <f t="shared" si="0"/>
        <v>6</v>
      </c>
      <c r="AT7" s="25">
        <f t="shared" si="0"/>
        <v>7</v>
      </c>
      <c r="AU7" s="25">
        <f t="shared" si="0"/>
        <v>8</v>
      </c>
      <c r="AV7" s="25">
        <f t="shared" si="0"/>
        <v>9</v>
      </c>
      <c r="AW7" s="25">
        <f t="shared" si="0"/>
        <v>10</v>
      </c>
      <c r="AX7" s="25">
        <f t="shared" si="0"/>
        <v>11</v>
      </c>
      <c r="AY7" s="25">
        <f t="shared" si="0"/>
        <v>12</v>
      </c>
      <c r="AZ7" s="25">
        <f t="shared" si="0"/>
        <v>13</v>
      </c>
      <c r="BD7" s="25" t="s">
        <v>541</v>
      </c>
      <c r="BE7" s="25" t="s">
        <v>289</v>
      </c>
      <c r="BF7" s="25" t="s">
        <v>290</v>
      </c>
      <c r="BG7" s="1292" t="s">
        <v>1068</v>
      </c>
      <c r="BH7" s="1292" t="s">
        <v>1069</v>
      </c>
      <c r="BI7" s="1292" t="s">
        <v>1070</v>
      </c>
      <c r="BJ7" s="1292" t="s">
        <v>1071</v>
      </c>
      <c r="BK7" s="1292" t="s">
        <v>1072</v>
      </c>
      <c r="BL7" s="1292" t="s">
        <v>1073</v>
      </c>
      <c r="BM7" s="1292" t="s">
        <v>1074</v>
      </c>
      <c r="BN7" s="1292" t="s">
        <v>1075</v>
      </c>
      <c r="BO7" s="1292" t="s">
        <v>1076</v>
      </c>
      <c r="BP7" s="1292" t="s">
        <v>1077</v>
      </c>
      <c r="BQ7" s="1292" t="s">
        <v>1078</v>
      </c>
      <c r="BR7" s="1292" t="s">
        <v>1079</v>
      </c>
      <c r="BS7" s="1292" t="s">
        <v>1080</v>
      </c>
      <c r="BT7" s="575"/>
      <c r="CA7" s="25" t="s">
        <v>404</v>
      </c>
      <c r="CB7" s="25" t="s">
        <v>405</v>
      </c>
      <c r="CC7" s="25" t="s">
        <v>331</v>
      </c>
      <c r="CD7" s="25" t="s">
        <v>66</v>
      </c>
    </row>
    <row r="8" spans="1:82" s="87" customFormat="1" ht="18" hidden="1" customHeight="1" thickTop="1">
      <c r="A8" s="86"/>
      <c r="B8" s="1136" t="str">
        <f>'Drive Summary'!B8</f>
        <v>PHARAOHOASIS</v>
      </c>
      <c r="C8" s="1137">
        <f>'Drive Summary'!C8</f>
        <v>250</v>
      </c>
      <c r="D8" s="1137" t="str">
        <f>'Drive Summary'!D8</f>
        <v>64MB</v>
      </c>
      <c r="E8" s="1138" t="str">
        <f>'Drive Summary'!E8</f>
        <v>ST250DM000</v>
      </c>
      <c r="F8" s="1331" t="str">
        <f>'Drive Summary'!F8</f>
        <v>1SB10B</v>
      </c>
      <c r="G8" s="1316">
        <v>0</v>
      </c>
      <c r="H8" s="1181">
        <v>0</v>
      </c>
      <c r="I8" s="1181">
        <v>0</v>
      </c>
      <c r="J8" s="1181">
        <v>0</v>
      </c>
      <c r="K8" s="400">
        <f t="shared" ref="K8:K13" si="1">SUM(G8:J8)</f>
        <v>0</v>
      </c>
      <c r="L8" s="1452">
        <f>SUMIF('site MS'!$O:$O,$F8,'site MS'!R:R)</f>
        <v>0</v>
      </c>
      <c r="M8" s="1412">
        <f>K8-L8</f>
        <v>0</v>
      </c>
      <c r="N8" s="953">
        <v>0</v>
      </c>
      <c r="O8" s="953">
        <v>0</v>
      </c>
      <c r="P8" s="953">
        <v>0</v>
      </c>
      <c r="Q8" s="953">
        <v>0</v>
      </c>
      <c r="R8" s="400">
        <f t="shared" ref="R8:R13" si="2">SUM(N8:Q8)</f>
        <v>0</v>
      </c>
      <c r="S8" s="1452">
        <f>SUMIF('site MS'!$O:$O,$F8,'site MS'!S:S)</f>
        <v>0</v>
      </c>
      <c r="T8" s="1412">
        <f>R8-S8</f>
        <v>0</v>
      </c>
      <c r="U8" s="953">
        <v>0</v>
      </c>
      <c r="V8" s="953">
        <v>0</v>
      </c>
      <c r="W8" s="953">
        <v>0</v>
      </c>
      <c r="X8" s="953">
        <v>0</v>
      </c>
      <c r="Y8" s="953">
        <v>0</v>
      </c>
      <c r="Z8" s="301">
        <f t="shared" ref="Z8:Z13" si="3">SUM(U8:Y8)</f>
        <v>0</v>
      </c>
      <c r="AA8" s="1452">
        <f>SUMIF('site MS'!$O:$O,$F8,'site MS'!T:T)</f>
        <v>0</v>
      </c>
      <c r="AB8" s="1412">
        <f>Z8-AA8</f>
        <v>0</v>
      </c>
      <c r="AC8" s="312">
        <f t="shared" ref="AC8:AD13" si="4">SUM(K8,R8,Z8)</f>
        <v>0</v>
      </c>
      <c r="AD8" s="294">
        <f t="shared" si="4"/>
        <v>0</v>
      </c>
      <c r="AE8" s="312">
        <f>AC8-AD8</f>
        <v>0</v>
      </c>
      <c r="AF8" s="1160"/>
      <c r="AH8" s="121"/>
      <c r="AI8" s="125" t="s">
        <v>288</v>
      </c>
      <c r="AJ8" s="120" t="str">
        <f>"13WKS "&amp;'Drive Summary'!AD$2</f>
        <v>13WKS MS2409A0</v>
      </c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B8" s="87" t="str">
        <f>BC8&amp;"_"&amp;BD8&amp;"_"&amp;BE8</f>
        <v>KOR_V15_3000</v>
      </c>
      <c r="BC8" s="1283" t="s">
        <v>288</v>
      </c>
      <c r="BD8" s="1283" t="s">
        <v>339</v>
      </c>
      <c r="BE8" s="1284">
        <v>3000</v>
      </c>
      <c r="BF8" s="1284" t="s">
        <v>344</v>
      </c>
      <c r="BG8" s="2092"/>
      <c r="BH8" s="2092">
        <v>50</v>
      </c>
      <c r="BI8" s="2092">
        <v>150</v>
      </c>
      <c r="BJ8" s="2092">
        <v>25</v>
      </c>
      <c r="BK8" s="2092"/>
      <c r="BL8" s="2092">
        <v>75</v>
      </c>
      <c r="BM8" s="2092">
        <v>25</v>
      </c>
      <c r="BN8" s="2092">
        <v>100</v>
      </c>
      <c r="BO8" s="2092">
        <v>75</v>
      </c>
      <c r="BP8" s="2092">
        <v>25</v>
      </c>
      <c r="BQ8" s="2092">
        <v>75</v>
      </c>
      <c r="BR8" s="2092">
        <v>25</v>
      </c>
      <c r="BS8" s="2092"/>
      <c r="BT8" s="1364"/>
      <c r="BU8" s="87" t="str">
        <f>BD8&amp;"_"&amp;BE8</f>
        <v>V15_3000</v>
      </c>
      <c r="CA8" s="87" t="s">
        <v>147</v>
      </c>
      <c r="CB8" s="87">
        <v>1</v>
      </c>
      <c r="CC8" s="87">
        <v>1</v>
      </c>
      <c r="CD8" s="87" t="s">
        <v>406</v>
      </c>
    </row>
    <row r="9" spans="1:82" s="87" customFormat="1" ht="18" hidden="1" customHeight="1" thickTop="1">
      <c r="A9" s="86"/>
      <c r="B9" s="395" t="str">
        <f>'Drive Summary'!B9</f>
        <v>PHARAOHOASIS</v>
      </c>
      <c r="C9" s="364">
        <f>'Drive Summary'!C9</f>
        <v>500</v>
      </c>
      <c r="D9" s="364" t="str">
        <f>'Drive Summary'!D9</f>
        <v>32MB</v>
      </c>
      <c r="E9" s="396" t="str">
        <f>'Drive Summary'!E9</f>
        <v>ST500DM002</v>
      </c>
      <c r="F9" s="1332" t="str">
        <f>'Drive Summary'!F9</f>
        <v>1SB10A</v>
      </c>
      <c r="G9" s="1701">
        <v>0</v>
      </c>
      <c r="H9" s="1307">
        <v>0</v>
      </c>
      <c r="I9" s="1307">
        <v>0</v>
      </c>
      <c r="J9" s="1307">
        <v>0</v>
      </c>
      <c r="K9" s="400">
        <f t="shared" si="1"/>
        <v>0</v>
      </c>
      <c r="L9" s="1452">
        <f>SUMIF('site MS'!$O:$O,$F9,'site MS'!R:R)</f>
        <v>0</v>
      </c>
      <c r="M9" s="1412">
        <f t="shared" ref="M9:M13" si="5">K9-L9</f>
        <v>0</v>
      </c>
      <c r="N9" s="1307">
        <v>0</v>
      </c>
      <c r="O9" s="1307">
        <v>0</v>
      </c>
      <c r="P9" s="1307">
        <v>0</v>
      </c>
      <c r="Q9" s="1307">
        <v>0</v>
      </c>
      <c r="R9" s="400">
        <f t="shared" si="2"/>
        <v>0</v>
      </c>
      <c r="S9" s="1452">
        <f>SUMIF('site MS'!$O:$O,$F9,'site MS'!S:S)</f>
        <v>0</v>
      </c>
      <c r="T9" s="1412">
        <f t="shared" ref="T9:T13" si="6">R9-S9</f>
        <v>0</v>
      </c>
      <c r="U9" s="1307">
        <v>0</v>
      </c>
      <c r="V9" s="1307">
        <v>0</v>
      </c>
      <c r="W9" s="1307">
        <v>0</v>
      </c>
      <c r="X9" s="1307">
        <v>0</v>
      </c>
      <c r="Y9" s="1307">
        <v>0</v>
      </c>
      <c r="Z9" s="301">
        <f t="shared" si="3"/>
        <v>0</v>
      </c>
      <c r="AA9" s="1452">
        <f>SUMIF('site MS'!$O:$O,$F9,'site MS'!T:T)</f>
        <v>0</v>
      </c>
      <c r="AB9" s="1412">
        <f t="shared" ref="AB9:AB13" si="7">Z9-AA9</f>
        <v>0</v>
      </c>
      <c r="AC9" s="312">
        <f t="shared" si="4"/>
        <v>0</v>
      </c>
      <c r="AD9" s="294">
        <f t="shared" si="4"/>
        <v>0</v>
      </c>
      <c r="AE9" s="312">
        <f t="shared" ref="AE9:AE13" si="8">AC9-AD9</f>
        <v>0</v>
      </c>
      <c r="AH9" s="121"/>
      <c r="AI9" s="125" t="s">
        <v>288</v>
      </c>
      <c r="AJ9" s="120" t="str">
        <f>"13WKS "&amp;'Drive Summary'!AD$2</f>
        <v>13WKS MS2409A0</v>
      </c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B9" s="87" t="str">
        <f t="shared" ref="BB9:BB72" si="9">BC9&amp;"_"&amp;BD9&amp;"_"&amp;BE9</f>
        <v>KOR_V15_4000</v>
      </c>
      <c r="BC9" s="1283" t="s">
        <v>288</v>
      </c>
      <c r="BD9" s="1283" t="s">
        <v>339</v>
      </c>
      <c r="BE9" s="1284">
        <v>4000</v>
      </c>
      <c r="BF9" s="1284" t="s">
        <v>345</v>
      </c>
      <c r="BG9" s="2092">
        <v>2150</v>
      </c>
      <c r="BH9" s="2092">
        <v>3125</v>
      </c>
      <c r="BI9" s="2092">
        <v>5625</v>
      </c>
      <c r="BJ9" s="2092">
        <v>2725</v>
      </c>
      <c r="BK9" s="2092">
        <v>6075</v>
      </c>
      <c r="BL9" s="2092">
        <v>6650</v>
      </c>
      <c r="BM9" s="2092">
        <v>3050</v>
      </c>
      <c r="BN9" s="2092">
        <v>9025</v>
      </c>
      <c r="BO9" s="2092">
        <v>4700</v>
      </c>
      <c r="BP9" s="2092">
        <v>7400</v>
      </c>
      <c r="BQ9" s="2092">
        <v>10325</v>
      </c>
      <c r="BR9" s="2092">
        <v>3300</v>
      </c>
      <c r="BS9" s="2092">
        <v>1950</v>
      </c>
      <c r="BT9" s="1364"/>
      <c r="BU9" s="87" t="str">
        <f t="shared" ref="BU9:BU72" si="10">BD9&amp;"_"&amp;BE9</f>
        <v>V15_4000</v>
      </c>
      <c r="CA9" s="87" t="s">
        <v>147</v>
      </c>
      <c r="CB9" s="87">
        <v>1</v>
      </c>
      <c r="CC9" s="87">
        <v>1</v>
      </c>
      <c r="CD9" s="87" t="s">
        <v>406</v>
      </c>
    </row>
    <row r="10" spans="1:82" s="87" customFormat="1" ht="18" hidden="1" customHeight="1" thickTop="1">
      <c r="A10" s="86"/>
      <c r="B10" s="395" t="str">
        <f>'Drive Summary'!B10</f>
        <v>PHARAOHOASIS</v>
      </c>
      <c r="C10" s="364">
        <f>'Drive Summary'!C10</f>
        <v>500</v>
      </c>
      <c r="D10" s="364" t="str">
        <f>'Drive Summary'!D10</f>
        <v>16MB</v>
      </c>
      <c r="E10" s="396" t="str">
        <f>'Drive Summary'!E10</f>
        <v>ST500DM009</v>
      </c>
      <c r="F10" s="1332" t="str">
        <f>'Drive Summary'!F10</f>
        <v>2F110A</v>
      </c>
      <c r="G10" s="1701">
        <v>0</v>
      </c>
      <c r="H10" s="1307">
        <v>0</v>
      </c>
      <c r="I10" s="1307">
        <v>0</v>
      </c>
      <c r="J10" s="1307">
        <v>0</v>
      </c>
      <c r="K10" s="400">
        <f t="shared" si="1"/>
        <v>0</v>
      </c>
      <c r="L10" s="1452">
        <f>SUMIF('site MS'!$O:$O,$F10,'site MS'!R:R)</f>
        <v>0</v>
      </c>
      <c r="M10" s="1412">
        <f t="shared" si="5"/>
        <v>0</v>
      </c>
      <c r="N10" s="1307">
        <v>0</v>
      </c>
      <c r="O10" s="1307">
        <v>0</v>
      </c>
      <c r="P10" s="1307">
        <v>0</v>
      </c>
      <c r="Q10" s="1307">
        <v>0</v>
      </c>
      <c r="R10" s="400">
        <f t="shared" si="2"/>
        <v>0</v>
      </c>
      <c r="S10" s="1452">
        <f>SUMIF('site MS'!$O:$O,$F10,'site MS'!S:S)</f>
        <v>0</v>
      </c>
      <c r="T10" s="1412">
        <f t="shared" si="6"/>
        <v>0</v>
      </c>
      <c r="U10" s="1307">
        <v>0</v>
      </c>
      <c r="V10" s="1307">
        <v>0</v>
      </c>
      <c r="W10" s="1307">
        <v>0</v>
      </c>
      <c r="X10" s="1307">
        <v>0</v>
      </c>
      <c r="Y10" s="1307">
        <v>0</v>
      </c>
      <c r="Z10" s="301">
        <f t="shared" si="3"/>
        <v>0</v>
      </c>
      <c r="AA10" s="1452">
        <f>SUMIF('site MS'!$O:$O,$F10,'site MS'!T:T)</f>
        <v>0</v>
      </c>
      <c r="AB10" s="1412">
        <f t="shared" si="7"/>
        <v>0</v>
      </c>
      <c r="AC10" s="312">
        <f t="shared" si="4"/>
        <v>0</v>
      </c>
      <c r="AD10" s="294">
        <f t="shared" si="4"/>
        <v>0</v>
      </c>
      <c r="AE10" s="312">
        <f t="shared" si="8"/>
        <v>0</v>
      </c>
      <c r="AH10" s="121"/>
      <c r="AI10" s="125" t="s">
        <v>288</v>
      </c>
      <c r="AJ10" s="120" t="str">
        <f>"13WKS "&amp;'Drive Summary'!AD$2</f>
        <v>13WKS MS2409A0</v>
      </c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B10" s="87" t="str">
        <f t="shared" si="9"/>
        <v>KOR_V15_6000</v>
      </c>
      <c r="BC10" s="1283" t="s">
        <v>288</v>
      </c>
      <c r="BD10" s="1283" t="s">
        <v>339</v>
      </c>
      <c r="BE10" s="1284">
        <v>6000</v>
      </c>
      <c r="BF10" s="1284" t="s">
        <v>346</v>
      </c>
      <c r="BG10" s="2092">
        <v>880</v>
      </c>
      <c r="BH10" s="2092">
        <v>840</v>
      </c>
      <c r="BI10" s="2092">
        <v>1040</v>
      </c>
      <c r="BJ10" s="2092">
        <v>860</v>
      </c>
      <c r="BK10" s="2092">
        <v>2880</v>
      </c>
      <c r="BL10" s="2092">
        <v>1080</v>
      </c>
      <c r="BM10" s="2092">
        <v>980</v>
      </c>
      <c r="BN10" s="2092">
        <v>2400</v>
      </c>
      <c r="BO10" s="2092">
        <v>1860</v>
      </c>
      <c r="BP10" s="2092">
        <v>1280</v>
      </c>
      <c r="BQ10" s="2092">
        <v>2420</v>
      </c>
      <c r="BR10" s="2092">
        <v>860</v>
      </c>
      <c r="BS10" s="2092">
        <v>840</v>
      </c>
      <c r="BT10" s="1365"/>
      <c r="BU10" s="87" t="str">
        <f t="shared" si="10"/>
        <v>V15_6000</v>
      </c>
      <c r="CA10" s="87" t="s">
        <v>147</v>
      </c>
      <c r="CB10" s="87">
        <v>1</v>
      </c>
      <c r="CC10" s="87">
        <v>1</v>
      </c>
      <c r="CD10" s="87" t="s">
        <v>406</v>
      </c>
    </row>
    <row r="11" spans="1:82" s="87" customFormat="1" ht="18" hidden="1" customHeight="1" thickTop="1">
      <c r="A11" s="86"/>
      <c r="B11" s="395" t="str">
        <f>'Drive Summary'!B11</f>
        <v>PHARAOHOASIS</v>
      </c>
      <c r="C11" s="364">
        <f>'Drive Summary'!C11</f>
        <v>1000</v>
      </c>
      <c r="D11" s="364" t="str">
        <f>'Drive Summary'!D11</f>
        <v>64MB</v>
      </c>
      <c r="E11" s="396" t="str">
        <f>'Drive Summary'!E11</f>
        <v>ST1000DM003</v>
      </c>
      <c r="F11" s="1332" t="str">
        <f>'Drive Summary'!F11</f>
        <v>1SB102</v>
      </c>
      <c r="G11" s="1307">
        <v>0</v>
      </c>
      <c r="H11" s="1307">
        <v>0</v>
      </c>
      <c r="I11" s="1307">
        <v>0</v>
      </c>
      <c r="J11" s="1307">
        <v>0</v>
      </c>
      <c r="K11" s="400">
        <f t="shared" si="1"/>
        <v>0</v>
      </c>
      <c r="L11" s="1452">
        <f>SUMIF('site MS'!$O:$O,$F11,'site MS'!R:R)</f>
        <v>0</v>
      </c>
      <c r="M11" s="1412">
        <f t="shared" si="5"/>
        <v>0</v>
      </c>
      <c r="N11" s="1307">
        <v>0</v>
      </c>
      <c r="O11" s="1307">
        <v>0</v>
      </c>
      <c r="P11" s="1307">
        <v>0</v>
      </c>
      <c r="Q11" s="1307">
        <v>0</v>
      </c>
      <c r="R11" s="400">
        <f t="shared" si="2"/>
        <v>0</v>
      </c>
      <c r="S11" s="1452">
        <f>SUMIF('site MS'!$O:$O,$F11,'site MS'!S:S)</f>
        <v>0</v>
      </c>
      <c r="T11" s="1412">
        <f t="shared" si="6"/>
        <v>0</v>
      </c>
      <c r="U11" s="1307">
        <v>0</v>
      </c>
      <c r="V11" s="1307">
        <v>0</v>
      </c>
      <c r="W11" s="1307">
        <v>0</v>
      </c>
      <c r="X11" s="1307">
        <v>0</v>
      </c>
      <c r="Y11" s="1307">
        <v>0</v>
      </c>
      <c r="Z11" s="301">
        <f t="shared" si="3"/>
        <v>0</v>
      </c>
      <c r="AA11" s="1452">
        <f>SUMIF('site MS'!$O:$O,$F11,'site MS'!T:T)</f>
        <v>0</v>
      </c>
      <c r="AB11" s="1412">
        <f t="shared" si="7"/>
        <v>0</v>
      </c>
      <c r="AC11" s="312">
        <f t="shared" si="4"/>
        <v>0</v>
      </c>
      <c r="AD11" s="294">
        <f t="shared" si="4"/>
        <v>0</v>
      </c>
      <c r="AE11" s="312">
        <f t="shared" si="8"/>
        <v>0</v>
      </c>
      <c r="AH11" s="121"/>
      <c r="AI11" s="125" t="s">
        <v>288</v>
      </c>
      <c r="AJ11" s="120" t="str">
        <f>"13WKS "&amp;'Drive Summary'!AD$2</f>
        <v>13WKS MS2409A0</v>
      </c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B11" s="87" t="str">
        <f t="shared" si="9"/>
        <v>KOR_V15_8000</v>
      </c>
      <c r="BC11" s="1283" t="s">
        <v>288</v>
      </c>
      <c r="BD11" s="1283" t="s">
        <v>339</v>
      </c>
      <c r="BE11" s="1284">
        <v>8000</v>
      </c>
      <c r="BF11" s="1284" t="s">
        <v>347</v>
      </c>
      <c r="BG11" s="2092">
        <v>4520</v>
      </c>
      <c r="BH11" s="2092">
        <v>4560</v>
      </c>
      <c r="BI11" s="2092">
        <v>5120</v>
      </c>
      <c r="BJ11" s="2092">
        <v>7380</v>
      </c>
      <c r="BK11" s="2092">
        <v>6580</v>
      </c>
      <c r="BL11" s="2092">
        <v>5040</v>
      </c>
      <c r="BM11" s="2092">
        <v>8180</v>
      </c>
      <c r="BN11" s="2092">
        <v>9100</v>
      </c>
      <c r="BO11" s="2092">
        <v>6120</v>
      </c>
      <c r="BP11" s="2092">
        <v>5860</v>
      </c>
      <c r="BQ11" s="2092">
        <v>11860</v>
      </c>
      <c r="BR11" s="2092">
        <v>5420</v>
      </c>
      <c r="BS11" s="2092">
        <v>4480</v>
      </c>
      <c r="BT11" s="1364"/>
      <c r="BU11" s="87" t="str">
        <f t="shared" si="10"/>
        <v>V15_8000</v>
      </c>
      <c r="CA11" s="87" t="s">
        <v>147</v>
      </c>
      <c r="CB11" s="87">
        <v>2</v>
      </c>
      <c r="CC11" s="87">
        <v>1</v>
      </c>
      <c r="CD11" s="87" t="s">
        <v>406</v>
      </c>
    </row>
    <row r="12" spans="1:82" s="87" customFormat="1" ht="18" hidden="1" customHeight="1" thickTop="1">
      <c r="A12" s="86"/>
      <c r="B12" s="395" t="str">
        <f>'Drive Summary'!B12</f>
        <v>PHARAOHOASIS</v>
      </c>
      <c r="C12" s="364">
        <f>'Drive Summary'!C12</f>
        <v>1000</v>
      </c>
      <c r="D12" s="364" t="str">
        <f>'Drive Summary'!D12</f>
        <v>64MB</v>
      </c>
      <c r="E12" s="396" t="str">
        <f>'Drive Summary'!E12</f>
        <v>ST1000DM010</v>
      </c>
      <c r="F12" s="1332" t="str">
        <f>'Drive Summary'!F12</f>
        <v>2EP102</v>
      </c>
      <c r="G12" s="1307">
        <v>0</v>
      </c>
      <c r="H12" s="1307">
        <v>0</v>
      </c>
      <c r="I12" s="1307">
        <v>0</v>
      </c>
      <c r="J12" s="1307">
        <v>0</v>
      </c>
      <c r="K12" s="400">
        <f t="shared" si="1"/>
        <v>0</v>
      </c>
      <c r="L12" s="1452">
        <f>SUMIF('site MS'!$O:$O,$F12,'site MS'!R:R)</f>
        <v>0</v>
      </c>
      <c r="M12" s="1412">
        <f t="shared" si="5"/>
        <v>0</v>
      </c>
      <c r="N12" s="1307">
        <v>0</v>
      </c>
      <c r="O12" s="1307">
        <v>0</v>
      </c>
      <c r="P12" s="1307">
        <v>0</v>
      </c>
      <c r="Q12" s="1307">
        <v>0</v>
      </c>
      <c r="R12" s="400">
        <f t="shared" si="2"/>
        <v>0</v>
      </c>
      <c r="S12" s="1452">
        <f>SUMIF('site MS'!$O:$O,$F12,'site MS'!S:S)</f>
        <v>0</v>
      </c>
      <c r="T12" s="1412">
        <f t="shared" si="6"/>
        <v>0</v>
      </c>
      <c r="U12" s="1307">
        <v>0</v>
      </c>
      <c r="V12" s="1307">
        <v>0</v>
      </c>
      <c r="W12" s="1307">
        <v>0</v>
      </c>
      <c r="X12" s="1307">
        <v>0</v>
      </c>
      <c r="Y12" s="1307">
        <v>0</v>
      </c>
      <c r="Z12" s="301">
        <f t="shared" si="3"/>
        <v>0</v>
      </c>
      <c r="AA12" s="1452">
        <f>SUMIF('site MS'!$O:$O,$F12,'site MS'!T:T)</f>
        <v>0</v>
      </c>
      <c r="AB12" s="1412">
        <f t="shared" si="7"/>
        <v>0</v>
      </c>
      <c r="AC12" s="312">
        <f t="shared" si="4"/>
        <v>0</v>
      </c>
      <c r="AD12" s="294">
        <f t="shared" si="4"/>
        <v>0</v>
      </c>
      <c r="AE12" s="312">
        <f t="shared" si="8"/>
        <v>0</v>
      </c>
      <c r="AH12" s="121"/>
      <c r="AI12" s="125" t="s">
        <v>288</v>
      </c>
      <c r="AJ12" s="120" t="str">
        <f>"13WKS "&amp;'Drive Summary'!AD$2</f>
        <v>13WKS MS2409A0</v>
      </c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B12" s="87" t="str">
        <f t="shared" si="9"/>
        <v>KOR_V15X_1000</v>
      </c>
      <c r="BC12" s="1283" t="s">
        <v>288</v>
      </c>
      <c r="BD12" s="1283" t="s">
        <v>341</v>
      </c>
      <c r="BE12" s="1284">
        <v>1000</v>
      </c>
      <c r="BF12" s="1284" t="s">
        <v>412</v>
      </c>
      <c r="BG12" s="2092">
        <v>20025</v>
      </c>
      <c r="BH12" s="2092">
        <v>13050</v>
      </c>
      <c r="BI12" s="2092">
        <v>26525</v>
      </c>
      <c r="BJ12" s="2092">
        <v>32125</v>
      </c>
      <c r="BK12" s="2092">
        <v>31475</v>
      </c>
      <c r="BL12" s="2092">
        <v>46400</v>
      </c>
      <c r="BM12" s="2092">
        <v>31275</v>
      </c>
      <c r="BN12" s="2092">
        <v>43450</v>
      </c>
      <c r="BO12" s="2092">
        <v>40350</v>
      </c>
      <c r="BP12" s="2092">
        <v>14225</v>
      </c>
      <c r="BQ12" s="2092">
        <v>25750</v>
      </c>
      <c r="BR12" s="2092">
        <v>2475</v>
      </c>
      <c r="BS12" s="2092">
        <v>75</v>
      </c>
      <c r="BT12" s="1364"/>
      <c r="BU12" s="87" t="str">
        <f t="shared" si="10"/>
        <v>V15X_1000</v>
      </c>
      <c r="CA12" s="87" t="s">
        <v>147</v>
      </c>
      <c r="CB12" s="87">
        <v>2</v>
      </c>
      <c r="CC12" s="87">
        <v>1</v>
      </c>
      <c r="CD12" s="87" t="s">
        <v>406</v>
      </c>
    </row>
    <row r="13" spans="1:82" s="87" customFormat="1" ht="18" hidden="1" customHeight="1" thickTop="1">
      <c r="A13" s="86"/>
      <c r="B13" s="395" t="str">
        <f>'Drive Summary'!B13</f>
        <v>PHARAOHOASIS</v>
      </c>
      <c r="C13" s="364">
        <f>'Drive Summary'!C13</f>
        <v>1000</v>
      </c>
      <c r="D13" s="364" t="str">
        <f>'Drive Summary'!D13</f>
        <v>32MB</v>
      </c>
      <c r="E13" s="396" t="str">
        <f>'Drive Summary'!E13</f>
        <v>ST1000DM003</v>
      </c>
      <c r="F13" s="1332" t="str">
        <f>'Drive Summary'!F13</f>
        <v>1SB10C</v>
      </c>
      <c r="G13" s="1316">
        <v>0</v>
      </c>
      <c r="H13" s="1181">
        <v>0</v>
      </c>
      <c r="I13" s="1181">
        <v>0</v>
      </c>
      <c r="J13" s="1181">
        <v>0</v>
      </c>
      <c r="K13" s="400">
        <f t="shared" si="1"/>
        <v>0</v>
      </c>
      <c r="L13" s="1452">
        <f>SUMIF('site MS'!$O:$O,$F13,'site MS'!R:R)</f>
        <v>0</v>
      </c>
      <c r="M13" s="1412">
        <f t="shared" si="5"/>
        <v>0</v>
      </c>
      <c r="N13" s="1307">
        <v>0</v>
      </c>
      <c r="O13" s="1307">
        <v>0</v>
      </c>
      <c r="P13" s="1307">
        <v>0</v>
      </c>
      <c r="Q13" s="953">
        <v>0</v>
      </c>
      <c r="R13" s="400">
        <f t="shared" si="2"/>
        <v>0</v>
      </c>
      <c r="S13" s="1452">
        <f>SUMIF('site MS'!$O:$O,$F13,'site MS'!S:S)</f>
        <v>0</v>
      </c>
      <c r="T13" s="1412">
        <f t="shared" si="6"/>
        <v>0</v>
      </c>
      <c r="U13" s="953">
        <v>0</v>
      </c>
      <c r="V13" s="953">
        <v>0</v>
      </c>
      <c r="W13" s="953">
        <v>0</v>
      </c>
      <c r="X13" s="953">
        <v>0</v>
      </c>
      <c r="Y13" s="953">
        <v>0</v>
      </c>
      <c r="Z13" s="301">
        <f t="shared" si="3"/>
        <v>0</v>
      </c>
      <c r="AA13" s="1452">
        <f>SUMIF('site MS'!$O:$O,$F13,'site MS'!T:T)</f>
        <v>0</v>
      </c>
      <c r="AB13" s="1412">
        <f t="shared" si="7"/>
        <v>0</v>
      </c>
      <c r="AC13" s="312">
        <f t="shared" si="4"/>
        <v>0</v>
      </c>
      <c r="AD13" s="294">
        <f t="shared" si="4"/>
        <v>0</v>
      </c>
      <c r="AE13" s="312">
        <f t="shared" si="8"/>
        <v>0</v>
      </c>
      <c r="AH13" s="121"/>
      <c r="AI13" s="125" t="s">
        <v>288</v>
      </c>
      <c r="AJ13" s="120" t="str">
        <f>"13WKS "&amp;'Drive Summary'!AD$2</f>
        <v>13WKS MS2409A0</v>
      </c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B13" s="87" t="str">
        <f t="shared" si="9"/>
        <v>KOR_V15X_2000</v>
      </c>
      <c r="BC13" s="1283" t="s">
        <v>288</v>
      </c>
      <c r="BD13" s="1283" t="s">
        <v>341</v>
      </c>
      <c r="BE13" s="1284">
        <v>2000</v>
      </c>
      <c r="BF13" s="1284" t="s">
        <v>349</v>
      </c>
      <c r="BG13" s="2092">
        <v>5900</v>
      </c>
      <c r="BH13" s="2092">
        <v>7350</v>
      </c>
      <c r="BI13" s="2092">
        <v>18500</v>
      </c>
      <c r="BJ13" s="2092">
        <v>9150</v>
      </c>
      <c r="BK13" s="2092">
        <v>7550</v>
      </c>
      <c r="BL13" s="2092">
        <v>18825</v>
      </c>
      <c r="BM13" s="2092">
        <v>7350</v>
      </c>
      <c r="BN13" s="2092">
        <v>31200</v>
      </c>
      <c r="BO13" s="2092">
        <v>8875</v>
      </c>
      <c r="BP13" s="2092">
        <v>30825</v>
      </c>
      <c r="BQ13" s="2092">
        <v>31950</v>
      </c>
      <c r="BR13" s="2092">
        <v>4300</v>
      </c>
      <c r="BS13" s="2092">
        <v>5000</v>
      </c>
      <c r="BT13" s="1364"/>
      <c r="BU13" s="87" t="str">
        <f t="shared" si="10"/>
        <v>V15X_2000</v>
      </c>
      <c r="CA13" s="87" t="s">
        <v>147</v>
      </c>
      <c r="CB13" s="87">
        <v>2</v>
      </c>
      <c r="CC13" s="87">
        <v>1</v>
      </c>
      <c r="CD13" s="87" t="s">
        <v>406</v>
      </c>
    </row>
    <row r="14" spans="1:82" s="87" customFormat="1" ht="18" hidden="1" customHeight="1" thickTop="1">
      <c r="A14" s="86"/>
      <c r="B14" s="324" t="s">
        <v>149</v>
      </c>
      <c r="C14" s="317"/>
      <c r="D14" s="317"/>
      <c r="E14" s="318"/>
      <c r="F14" s="1327"/>
      <c r="G14" s="1311">
        <f>SUM(G8:G13)</f>
        <v>0</v>
      </c>
      <c r="H14" s="1261">
        <f t="shared" ref="H14:Y14" si="11">SUM(H8:H13)</f>
        <v>0</v>
      </c>
      <c r="I14" s="1261">
        <f t="shared" si="11"/>
        <v>0</v>
      </c>
      <c r="J14" s="1261">
        <f t="shared" si="11"/>
        <v>0</v>
      </c>
      <c r="K14" s="320">
        <f>SUM(K8:K13)</f>
        <v>0</v>
      </c>
      <c r="L14" s="1453">
        <f t="shared" ref="L14:M14" si="12">SUM(L8:L13)</f>
        <v>0</v>
      </c>
      <c r="M14" s="1414">
        <f t="shared" si="12"/>
        <v>0</v>
      </c>
      <c r="N14" s="1261">
        <f t="shared" si="11"/>
        <v>0</v>
      </c>
      <c r="O14" s="1261">
        <f t="shared" si="11"/>
        <v>0</v>
      </c>
      <c r="P14" s="1261">
        <f t="shared" si="11"/>
        <v>0</v>
      </c>
      <c r="Q14" s="1261">
        <f t="shared" si="11"/>
        <v>0</v>
      </c>
      <c r="R14" s="320">
        <f t="shared" si="11"/>
        <v>0</v>
      </c>
      <c r="S14" s="1453">
        <f t="shared" si="11"/>
        <v>0</v>
      </c>
      <c r="T14" s="1414">
        <f t="shared" si="11"/>
        <v>0</v>
      </c>
      <c r="U14" s="1261">
        <f t="shared" si="11"/>
        <v>0</v>
      </c>
      <c r="V14" s="1261">
        <f t="shared" si="11"/>
        <v>0</v>
      </c>
      <c r="W14" s="1261">
        <f t="shared" si="11"/>
        <v>0</v>
      </c>
      <c r="X14" s="1261">
        <f t="shared" si="11"/>
        <v>0</v>
      </c>
      <c r="Y14" s="1261">
        <f t="shared" si="11"/>
        <v>0</v>
      </c>
      <c r="Z14" s="320">
        <f>SUM(Z8:Z13)</f>
        <v>0</v>
      </c>
      <c r="AA14" s="1466">
        <f t="shared" ref="AA14:AB14" si="13">SUM(AA8:AA13)</f>
        <v>0</v>
      </c>
      <c r="AB14" s="1467">
        <f t="shared" si="13"/>
        <v>0</v>
      </c>
      <c r="AC14" s="325">
        <f>SUM(AC8:AC13)</f>
        <v>0</v>
      </c>
      <c r="AD14" s="1270">
        <f>SUM(AD8:AD13)</f>
        <v>0</v>
      </c>
      <c r="AE14" s="1471">
        <f t="shared" ref="AE14" si="14">SUM(AE8:AE13)</f>
        <v>0</v>
      </c>
      <c r="AH14" s="121"/>
      <c r="AI14" s="125" t="s">
        <v>288</v>
      </c>
      <c r="AJ14" s="120" t="str">
        <f>"13WKS "&amp;'Drive Summary'!AD$2</f>
        <v>13WKS MS2409A0</v>
      </c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B14" s="87" t="str">
        <f t="shared" si="9"/>
        <v>KOR_V15CMR_1000</v>
      </c>
      <c r="BC14" s="1283" t="s">
        <v>288</v>
      </c>
      <c r="BD14" s="1283" t="s">
        <v>403</v>
      </c>
      <c r="BE14" s="1284">
        <v>1000</v>
      </c>
      <c r="BF14" s="1284" t="s">
        <v>606</v>
      </c>
      <c r="BG14" s="2092"/>
      <c r="BH14" s="2092">
        <v>3275</v>
      </c>
      <c r="BI14" s="2092">
        <v>175</v>
      </c>
      <c r="BJ14" s="2092">
        <v>1000</v>
      </c>
      <c r="BK14" s="2092"/>
      <c r="BL14" s="2092">
        <v>4725</v>
      </c>
      <c r="BM14" s="2092">
        <v>1350</v>
      </c>
      <c r="BN14" s="2092"/>
      <c r="BO14" s="2092"/>
      <c r="BP14" s="2092">
        <v>5850</v>
      </c>
      <c r="BQ14" s="2092">
        <v>1125</v>
      </c>
      <c r="BR14" s="2092"/>
      <c r="BS14" s="2092"/>
      <c r="BT14" s="1364"/>
      <c r="BU14" s="87" t="str">
        <f t="shared" si="10"/>
        <v>V15CMR_1000</v>
      </c>
    </row>
    <row r="15" spans="1:82" s="87" customFormat="1" ht="18" hidden="1" customHeight="1" outlineLevel="1" thickTop="1">
      <c r="A15" s="86"/>
      <c r="B15" s="91" t="s">
        <v>117</v>
      </c>
      <c r="C15" s="114"/>
      <c r="D15" s="114"/>
      <c r="E15" s="306" t="s">
        <v>152</v>
      </c>
      <c r="F15" s="1328"/>
      <c r="G15" s="1312">
        <f t="shared" ref="G15:J16" si="15">AN15</f>
        <v>0</v>
      </c>
      <c r="H15" s="92">
        <f t="shared" si="15"/>
        <v>0</v>
      </c>
      <c r="I15" s="92">
        <f t="shared" si="15"/>
        <v>0</v>
      </c>
      <c r="J15" s="92">
        <f t="shared" si="15"/>
        <v>0</v>
      </c>
      <c r="K15" s="300">
        <f>SUM(G15:J15)</f>
        <v>0</v>
      </c>
      <c r="L15" s="1454"/>
      <c r="M15" s="1416"/>
      <c r="N15" s="92">
        <f t="shared" ref="N15:Q16" si="16">AR15</f>
        <v>0</v>
      </c>
      <c r="O15" s="92">
        <f t="shared" si="16"/>
        <v>0</v>
      </c>
      <c r="P15" s="92">
        <f t="shared" si="16"/>
        <v>0</v>
      </c>
      <c r="Q15" s="92">
        <f t="shared" si="16"/>
        <v>0</v>
      </c>
      <c r="R15" s="300">
        <f>SUM(L15:Q15)</f>
        <v>0</v>
      </c>
      <c r="S15" s="1454"/>
      <c r="T15" s="1416"/>
      <c r="U15" s="92">
        <f t="shared" ref="U15:Y16" si="17">AV15</f>
        <v>0</v>
      </c>
      <c r="V15" s="92">
        <f t="shared" si="17"/>
        <v>0</v>
      </c>
      <c r="W15" s="92">
        <f t="shared" si="17"/>
        <v>0</v>
      </c>
      <c r="X15" s="92">
        <f t="shared" si="17"/>
        <v>0</v>
      </c>
      <c r="Y15" s="92">
        <f t="shared" si="17"/>
        <v>0</v>
      </c>
      <c r="Z15" s="300">
        <f>SUM(S15:Y15)</f>
        <v>0</v>
      </c>
      <c r="AA15" s="1454"/>
      <c r="AB15" s="1416"/>
      <c r="AC15" s="311">
        <f>Z15+R15+K15</f>
        <v>0</v>
      </c>
      <c r="AD15" s="92">
        <f t="shared" ref="AD15:AD19" si="18">AA15+S15+L15</f>
        <v>0</v>
      </c>
      <c r="AE15" s="311"/>
      <c r="AH15" s="121"/>
      <c r="AI15" s="125" t="s">
        <v>288</v>
      </c>
      <c r="AJ15" s="120" t="str">
        <f>"13WKS "&amp;'Drive Summary'!AD$2</f>
        <v>13WKS MS2409A0</v>
      </c>
      <c r="AM15" s="633" t="s">
        <v>157</v>
      </c>
      <c r="AN15" s="632">
        <f>SUMIF('Site capacity'!$B:$B,$AM15,'Site capacity'!E:E)</f>
        <v>0</v>
      </c>
      <c r="AO15" s="632">
        <f>SUMIF('Site capacity'!$B:$B,$AM15,'Site capacity'!F:F)</f>
        <v>0</v>
      </c>
      <c r="AP15" s="632">
        <f>SUMIF('Site capacity'!$B:$B,$AM15,'Site capacity'!G:G)</f>
        <v>0</v>
      </c>
      <c r="AQ15" s="632">
        <f>SUMIF('Site capacity'!$B:$B,$AM15,'Site capacity'!H:H)</f>
        <v>0</v>
      </c>
      <c r="AR15" s="632">
        <f>SUMIF('Site capacity'!$B:$B,$AM15,'Site capacity'!I:I)</f>
        <v>0</v>
      </c>
      <c r="AS15" s="632">
        <f>SUMIF('Site capacity'!$B:$B,$AM15,'Site capacity'!J:J)</f>
        <v>0</v>
      </c>
      <c r="AT15" s="632">
        <f>SUMIF('Site capacity'!$B:$B,$AM15,'Site capacity'!K:K)</f>
        <v>0</v>
      </c>
      <c r="AU15" s="632">
        <f>SUMIF('Site capacity'!$B:$B,$AM15,'Site capacity'!L:L)</f>
        <v>0</v>
      </c>
      <c r="AV15" s="632">
        <f>SUMIF('Site capacity'!$B:$B,$AM15,'Site capacity'!M:M)</f>
        <v>0</v>
      </c>
      <c r="AW15" s="632">
        <f>SUMIF('Site capacity'!$B:$B,$AM15,'Site capacity'!N:N)</f>
        <v>0</v>
      </c>
      <c r="AX15" s="632">
        <f>SUMIF('Site capacity'!$B:$B,$AM15,'Site capacity'!O:O)</f>
        <v>0</v>
      </c>
      <c r="AY15" s="632">
        <f>SUMIF('Site capacity'!$B:$B,$AM15,'Site capacity'!P:P)</f>
        <v>0</v>
      </c>
      <c r="AZ15" s="632">
        <f>SUMIF('Site capacity'!$B:$B,$AM15,'Site capacity'!Q:Q)</f>
        <v>0</v>
      </c>
      <c r="BB15" s="87" t="str">
        <f t="shared" si="9"/>
        <v>KOR_V15CMR_1000</v>
      </c>
      <c r="BC15" s="1283" t="s">
        <v>288</v>
      </c>
      <c r="BD15" s="1283" t="s">
        <v>403</v>
      </c>
      <c r="BE15" s="1284">
        <v>1000</v>
      </c>
      <c r="BF15" s="1284" t="s">
        <v>605</v>
      </c>
      <c r="BG15" s="2092">
        <v>2225</v>
      </c>
      <c r="BH15" s="2092">
        <v>4000</v>
      </c>
      <c r="BI15" s="2092">
        <v>50375</v>
      </c>
      <c r="BJ15" s="2092">
        <v>8525</v>
      </c>
      <c r="BK15" s="2092">
        <v>4200</v>
      </c>
      <c r="BL15" s="2092">
        <v>4400</v>
      </c>
      <c r="BM15" s="2092">
        <v>4100</v>
      </c>
      <c r="BN15" s="2092">
        <v>8775</v>
      </c>
      <c r="BO15" s="2092">
        <v>4225</v>
      </c>
      <c r="BP15" s="2092">
        <v>4150</v>
      </c>
      <c r="BQ15" s="2092">
        <v>12425</v>
      </c>
      <c r="BR15" s="2092">
        <v>4650</v>
      </c>
      <c r="BS15" s="2092"/>
      <c r="BT15" s="1364"/>
      <c r="BU15" s="87" t="str">
        <f t="shared" si="10"/>
        <v>V15CMR_1000</v>
      </c>
    </row>
    <row r="16" spans="1:82" s="87" customFormat="1" ht="18" hidden="1" customHeight="1" outlineLevel="1" thickTop="1">
      <c r="A16" s="86"/>
      <c r="B16" s="91"/>
      <c r="C16" s="114"/>
      <c r="D16" s="114"/>
      <c r="E16" s="306" t="s">
        <v>142</v>
      </c>
      <c r="F16" s="1328"/>
      <c r="G16" s="1312">
        <f t="shared" si="15"/>
        <v>0</v>
      </c>
      <c r="H16" s="92">
        <f t="shared" si="15"/>
        <v>0</v>
      </c>
      <c r="I16" s="92">
        <f t="shared" si="15"/>
        <v>0</v>
      </c>
      <c r="J16" s="92">
        <f t="shared" si="15"/>
        <v>0</v>
      </c>
      <c r="K16" s="300">
        <f>SUM(G16:J16)</f>
        <v>0</v>
      </c>
      <c r="L16" s="1454"/>
      <c r="M16" s="1416"/>
      <c r="N16" s="92">
        <f t="shared" si="16"/>
        <v>0</v>
      </c>
      <c r="O16" s="92">
        <f t="shared" si="16"/>
        <v>0</v>
      </c>
      <c r="P16" s="92">
        <f t="shared" si="16"/>
        <v>0</v>
      </c>
      <c r="Q16" s="92">
        <f t="shared" si="16"/>
        <v>0</v>
      </c>
      <c r="R16" s="300">
        <f>SUM(L16:Q16)</f>
        <v>0</v>
      </c>
      <c r="S16" s="1454"/>
      <c r="T16" s="1416"/>
      <c r="U16" s="92">
        <f t="shared" si="17"/>
        <v>0</v>
      </c>
      <c r="V16" s="92">
        <f t="shared" si="17"/>
        <v>0</v>
      </c>
      <c r="W16" s="92">
        <f t="shared" si="17"/>
        <v>0</v>
      </c>
      <c r="X16" s="92">
        <f t="shared" si="17"/>
        <v>0</v>
      </c>
      <c r="Y16" s="92">
        <f t="shared" si="17"/>
        <v>0</v>
      </c>
      <c r="Z16" s="300">
        <f>SUM(S16:Y16)</f>
        <v>0</v>
      </c>
      <c r="AA16" s="1454"/>
      <c r="AB16" s="1416"/>
      <c r="AC16" s="311">
        <f>Z16+R16+K16</f>
        <v>0</v>
      </c>
      <c r="AD16" s="92">
        <f t="shared" si="18"/>
        <v>0</v>
      </c>
      <c r="AE16" s="311"/>
      <c r="AH16" s="121"/>
      <c r="AI16" s="125" t="s">
        <v>288</v>
      </c>
      <c r="AJ16" s="120" t="str">
        <f>"13WKS "&amp;'Drive Summary'!AD$2</f>
        <v>13WKS MS2409A0</v>
      </c>
      <c r="AM16" s="633" t="s">
        <v>158</v>
      </c>
      <c r="AN16" s="632">
        <f>SUMIF('Site capacity'!$B:$B,$AM16,'Site capacity'!E:E)</f>
        <v>0</v>
      </c>
      <c r="AO16" s="632">
        <f>SUMIF('Site capacity'!$B:$B,$AM16,'Site capacity'!F:F)</f>
        <v>0</v>
      </c>
      <c r="AP16" s="632">
        <f>SUMIF('Site capacity'!$B:$B,$AM16,'Site capacity'!G:G)</f>
        <v>0</v>
      </c>
      <c r="AQ16" s="632">
        <f>SUMIF('Site capacity'!$B:$B,$AM16,'Site capacity'!H:H)</f>
        <v>0</v>
      </c>
      <c r="AR16" s="632">
        <f>SUMIF('Site capacity'!$B:$B,$AM16,'Site capacity'!I:I)</f>
        <v>0</v>
      </c>
      <c r="AS16" s="632">
        <f>SUMIF('Site capacity'!$B:$B,$AM16,'Site capacity'!J:J)</f>
        <v>0</v>
      </c>
      <c r="AT16" s="632">
        <f>SUMIF('Site capacity'!$B:$B,$AM16,'Site capacity'!K:K)</f>
        <v>0</v>
      </c>
      <c r="AU16" s="632">
        <f>SUMIF('Site capacity'!$B:$B,$AM16,'Site capacity'!L:L)</f>
        <v>0</v>
      </c>
      <c r="AV16" s="632">
        <f>SUMIF('Site capacity'!$B:$B,$AM16,'Site capacity'!M:M)</f>
        <v>0</v>
      </c>
      <c r="AW16" s="632">
        <f>SUMIF('Site capacity'!$B:$B,$AM16,'Site capacity'!N:N)</f>
        <v>0</v>
      </c>
      <c r="AX16" s="632">
        <f>SUMIF('Site capacity'!$B:$B,$AM16,'Site capacity'!O:O)</f>
        <v>0</v>
      </c>
      <c r="AY16" s="632">
        <f>SUMIF('Site capacity'!$B:$B,$AM16,'Site capacity'!P:P)</f>
        <v>0</v>
      </c>
      <c r="AZ16" s="632">
        <f>SUMIF('Site capacity'!$B:$B,$AM16,'Site capacity'!Q:Q)</f>
        <v>0</v>
      </c>
      <c r="BB16" s="87" t="str">
        <f t="shared" si="9"/>
        <v>KOR_V15CMR_1000</v>
      </c>
      <c r="BC16" s="1283" t="s">
        <v>288</v>
      </c>
      <c r="BD16" s="1283" t="s">
        <v>403</v>
      </c>
      <c r="BE16" s="1284">
        <v>1000</v>
      </c>
      <c r="BF16" s="1284" t="s">
        <v>714</v>
      </c>
      <c r="BG16" s="2092">
        <v>125</v>
      </c>
      <c r="BH16" s="2092">
        <v>125</v>
      </c>
      <c r="BI16" s="2092">
        <v>75</v>
      </c>
      <c r="BJ16" s="2092">
        <v>100</v>
      </c>
      <c r="BK16" s="2092">
        <v>225</v>
      </c>
      <c r="BL16" s="2092">
        <v>150</v>
      </c>
      <c r="BM16" s="2092">
        <v>450</v>
      </c>
      <c r="BN16" s="2092">
        <v>175</v>
      </c>
      <c r="BO16" s="2092">
        <v>175</v>
      </c>
      <c r="BP16" s="2092">
        <v>225</v>
      </c>
      <c r="BQ16" s="2092">
        <v>125</v>
      </c>
      <c r="BR16" s="2092">
        <v>100</v>
      </c>
      <c r="BS16" s="2092">
        <v>25</v>
      </c>
      <c r="BT16" s="1364"/>
      <c r="BU16" s="87" t="str">
        <f t="shared" si="10"/>
        <v>V15CMR_1000</v>
      </c>
    </row>
    <row r="17" spans="1:82" s="87" customFormat="1" ht="18" hidden="1" customHeight="1" outlineLevel="1" thickTop="1">
      <c r="A17" s="86"/>
      <c r="B17" s="91" t="s">
        <v>118</v>
      </c>
      <c r="C17" s="114"/>
      <c r="D17" s="114"/>
      <c r="E17" s="306" t="s">
        <v>150</v>
      </c>
      <c r="F17" s="1328"/>
      <c r="G17" s="1312">
        <f>G15-G9-G10-G8</f>
        <v>0</v>
      </c>
      <c r="H17" s="92">
        <f>H15-H9-H10-H8</f>
        <v>0</v>
      </c>
      <c r="I17" s="92">
        <f>I15-I9-I10-I8</f>
        <v>0</v>
      </c>
      <c r="J17" s="92">
        <f>J15-J9-J10-J8</f>
        <v>0</v>
      </c>
      <c r="K17" s="300">
        <f>SUM(G17:J17)</f>
        <v>0</v>
      </c>
      <c r="L17" s="1454"/>
      <c r="M17" s="1416"/>
      <c r="N17" s="92">
        <f>N15-N9-N10-N8</f>
        <v>0</v>
      </c>
      <c r="O17" s="92">
        <f>O15-O9-O10-O8</f>
        <v>0</v>
      </c>
      <c r="P17" s="92">
        <f>P15-P9-P10-P8</f>
        <v>0</v>
      </c>
      <c r="Q17" s="92">
        <f>Q15-Q9-Q10-Q8</f>
        <v>0</v>
      </c>
      <c r="R17" s="300">
        <f>SUM(L17:Q17)</f>
        <v>0</v>
      </c>
      <c r="S17" s="1454"/>
      <c r="T17" s="1416"/>
      <c r="U17" s="92">
        <f>U15-U9-U10-U8</f>
        <v>0</v>
      </c>
      <c r="V17" s="92">
        <f>V15-V9-V10-V8</f>
        <v>0</v>
      </c>
      <c r="W17" s="92">
        <f>W15-W9-W10-W8</f>
        <v>0</v>
      </c>
      <c r="X17" s="92">
        <f>X15-X9-X10-X8</f>
        <v>0</v>
      </c>
      <c r="Y17" s="92">
        <f>Y15-Y9-Y10-Y8</f>
        <v>0</v>
      </c>
      <c r="Z17" s="300">
        <f>SUM(S17:Y17)</f>
        <v>0</v>
      </c>
      <c r="AA17" s="1454"/>
      <c r="AB17" s="1416"/>
      <c r="AC17" s="311">
        <f>Z17+R17+K17</f>
        <v>0</v>
      </c>
      <c r="AD17" s="92">
        <f t="shared" si="18"/>
        <v>0</v>
      </c>
      <c r="AE17" s="311"/>
      <c r="AH17" s="121"/>
      <c r="AI17" s="125" t="s">
        <v>288</v>
      </c>
      <c r="AJ17" s="120" t="str">
        <f>"13WKS "&amp;'Drive Summary'!AD$2</f>
        <v>13WKS MS2409A0</v>
      </c>
      <c r="AM17" s="481" t="s">
        <v>77</v>
      </c>
      <c r="AN17" s="482">
        <f>'13wks vs RIE'!C175</f>
        <v>9.9628889523265776E-2</v>
      </c>
      <c r="AO17" s="482">
        <f>'13wks vs RIE'!D175</f>
        <v>9.9628889523265776E-2</v>
      </c>
      <c r="AP17" s="482">
        <f>'13wks vs RIE'!E175</f>
        <v>9.9628889523265776E-2</v>
      </c>
      <c r="AQ17" s="482">
        <f>'13wks vs RIE'!F175</f>
        <v>9.9628889523265776E-2</v>
      </c>
      <c r="AR17" s="482">
        <f>'13wks vs RIE'!G175</f>
        <v>9.9628889523265776E-2</v>
      </c>
      <c r="AS17" s="482">
        <f>'13wks vs RIE'!H175</f>
        <v>9.9628889523265776E-2</v>
      </c>
      <c r="AT17" s="482">
        <f>'13wks vs RIE'!I175</f>
        <v>9.9628889523265776E-2</v>
      </c>
      <c r="AU17" s="482">
        <f>'13wks vs RIE'!J175</f>
        <v>9.9628889523265776E-2</v>
      </c>
      <c r="AV17" s="482">
        <f>'13wks vs RIE'!K175</f>
        <v>9.9628889523265776E-2</v>
      </c>
      <c r="AW17" s="482">
        <f>'13wks vs RIE'!L175</f>
        <v>9.9628889523265776E-2</v>
      </c>
      <c r="AX17" s="482">
        <f>'13wks vs RIE'!M175</f>
        <v>9.9628889523265776E-2</v>
      </c>
      <c r="AY17" s="482">
        <f>'13wks vs RIE'!N175</f>
        <v>9.9628889523265776E-2</v>
      </c>
      <c r="AZ17" s="482">
        <f>'13wks vs RIE'!O175</f>
        <v>9.9628889523265776E-2</v>
      </c>
      <c r="BB17" s="87" t="str">
        <f t="shared" si="9"/>
        <v>KOR_V15CMR_1000</v>
      </c>
      <c r="BC17" s="1283" t="s">
        <v>288</v>
      </c>
      <c r="BD17" s="1283" t="s">
        <v>403</v>
      </c>
      <c r="BE17" s="1284">
        <v>1000</v>
      </c>
      <c r="BF17" s="1284" t="s">
        <v>693</v>
      </c>
      <c r="BG17" s="2092">
        <v>575</v>
      </c>
      <c r="BH17" s="2092">
        <v>275</v>
      </c>
      <c r="BI17" s="2092"/>
      <c r="BJ17" s="2092"/>
      <c r="BK17" s="2092">
        <v>550</v>
      </c>
      <c r="BL17" s="2092">
        <v>300</v>
      </c>
      <c r="BM17" s="2092"/>
      <c r="BN17" s="2092"/>
      <c r="BO17" s="2092"/>
      <c r="BP17" s="2092"/>
      <c r="BQ17" s="2092"/>
      <c r="BR17" s="2092"/>
      <c r="BS17" s="2092"/>
      <c r="BT17" s="1364"/>
      <c r="BU17" s="87" t="str">
        <f t="shared" si="10"/>
        <v>V15CMR_1000</v>
      </c>
    </row>
    <row r="18" spans="1:82" s="87" customFormat="1" ht="18" hidden="1" customHeight="1" outlineLevel="1" thickTop="1">
      <c r="A18" s="86"/>
      <c r="B18" s="91"/>
      <c r="C18" s="114"/>
      <c r="D18" s="114"/>
      <c r="E18" s="306" t="s">
        <v>142</v>
      </c>
      <c r="F18" s="1328"/>
      <c r="G18" s="1312">
        <f>G16-G13-G11-G12</f>
        <v>0</v>
      </c>
      <c r="H18" s="92">
        <f>H16-H13-H11-H12</f>
        <v>0</v>
      </c>
      <c r="I18" s="92">
        <f>I16-I13-I11-I12</f>
        <v>0</v>
      </c>
      <c r="J18" s="92">
        <f>J16-J13-J11-J12</f>
        <v>0</v>
      </c>
      <c r="K18" s="300">
        <f>SUM(G18:J18)</f>
        <v>0</v>
      </c>
      <c r="L18" s="1454"/>
      <c r="M18" s="1416"/>
      <c r="N18" s="642">
        <f>N16-N13-N11-N12</f>
        <v>0</v>
      </c>
      <c r="O18" s="92">
        <f>O16-O13-O11-O12</f>
        <v>0</v>
      </c>
      <c r="P18" s="92">
        <f>P16-P13-P11-P12</f>
        <v>0</v>
      </c>
      <c r="Q18" s="92">
        <f>Q16-Q13-Q11-Q12</f>
        <v>0</v>
      </c>
      <c r="R18" s="300">
        <f>SUM(L18:Q18)</f>
        <v>0</v>
      </c>
      <c r="S18" s="1454"/>
      <c r="T18" s="1416"/>
      <c r="U18" s="92">
        <f>U16-U13-U11-U12</f>
        <v>0</v>
      </c>
      <c r="V18" s="92">
        <f>V16-V13-V11-V12</f>
        <v>0</v>
      </c>
      <c r="W18" s="92">
        <f>W16-W13-W11-W12</f>
        <v>0</v>
      </c>
      <c r="X18" s="92">
        <f>X16-X13-X11-X12</f>
        <v>0</v>
      </c>
      <c r="Y18" s="92">
        <f>Y16-Y13-Y11-Y12</f>
        <v>0</v>
      </c>
      <c r="Z18" s="300">
        <f>SUM(S18:Y18)</f>
        <v>0</v>
      </c>
      <c r="AA18" s="1454"/>
      <c r="AB18" s="1416"/>
      <c r="AC18" s="311">
        <f>Z18+R18+K18</f>
        <v>0</v>
      </c>
      <c r="AD18" s="92">
        <f t="shared" si="18"/>
        <v>0</v>
      </c>
      <c r="AE18" s="311"/>
      <c r="AH18" s="121"/>
      <c r="AI18" s="125" t="s">
        <v>288</v>
      </c>
      <c r="AJ18" s="120" t="str">
        <f>"13WKS "&amp;'Drive Summary'!AD$2</f>
        <v>13WKS MS2409A0</v>
      </c>
      <c r="AN18" s="482">
        <f>'13wks vs RIE'!C176</f>
        <v>0.16794995187680462</v>
      </c>
      <c r="AO18" s="482">
        <f>'13wks vs RIE'!D176</f>
        <v>0.16794995187680462</v>
      </c>
      <c r="AP18" s="482">
        <f>'13wks vs RIE'!E176</f>
        <v>0.16794995187680462</v>
      </c>
      <c r="AQ18" s="482">
        <f>'13wks vs RIE'!F176</f>
        <v>0.16794995187680462</v>
      </c>
      <c r="AR18" s="482">
        <f>'13wks vs RIE'!G176</f>
        <v>0.16794995187680462</v>
      </c>
      <c r="AS18" s="482">
        <f>'13wks vs RIE'!H176</f>
        <v>0.16794995187680462</v>
      </c>
      <c r="AT18" s="482">
        <f>'13wks vs RIE'!I176</f>
        <v>0.16794995187680462</v>
      </c>
      <c r="AU18" s="482">
        <f>'13wks vs RIE'!J176</f>
        <v>0.16794995187680462</v>
      </c>
      <c r="AV18" s="482">
        <f>'13wks vs RIE'!K176</f>
        <v>0.16794995187680462</v>
      </c>
      <c r="AW18" s="482">
        <f>'13wks vs RIE'!L176</f>
        <v>0.16794995187680462</v>
      </c>
      <c r="AX18" s="482">
        <f>'13wks vs RIE'!M176</f>
        <v>0.16794995187680462</v>
      </c>
      <c r="AY18" s="482">
        <f>'13wks vs RIE'!N176</f>
        <v>0.16794995187680462</v>
      </c>
      <c r="AZ18" s="482">
        <f>'13wks vs RIE'!O176</f>
        <v>0.16794995187680462</v>
      </c>
      <c r="BB18" s="87" t="str">
        <f t="shared" si="9"/>
        <v>KOR_V15CMR_1000</v>
      </c>
      <c r="BC18" s="1283" t="s">
        <v>288</v>
      </c>
      <c r="BD18" s="1283" t="s">
        <v>403</v>
      </c>
      <c r="BE18" s="1284">
        <v>1000</v>
      </c>
      <c r="BF18" s="1284" t="s">
        <v>695</v>
      </c>
      <c r="BG18" s="2092">
        <v>1850</v>
      </c>
      <c r="BH18" s="2092"/>
      <c r="BI18" s="2092"/>
      <c r="BJ18" s="2092"/>
      <c r="BK18" s="2092">
        <v>1825</v>
      </c>
      <c r="BL18" s="2092"/>
      <c r="BM18" s="2092"/>
      <c r="BN18" s="2092"/>
      <c r="BO18" s="2092">
        <v>225</v>
      </c>
      <c r="BP18" s="2092"/>
      <c r="BQ18" s="2092"/>
      <c r="BR18" s="2092"/>
      <c r="BS18" s="2092">
        <v>250</v>
      </c>
      <c r="BT18" s="1364"/>
      <c r="BU18" s="87" t="str">
        <f t="shared" si="10"/>
        <v>V15CMR_1000</v>
      </c>
    </row>
    <row r="19" spans="1:82" s="87" customFormat="1" ht="18" hidden="1" customHeight="1" outlineLevel="1" thickTop="1">
      <c r="A19" s="86"/>
      <c r="B19" s="91"/>
      <c r="C19" s="114"/>
      <c r="D19" s="114"/>
      <c r="E19" s="306" t="s">
        <v>119</v>
      </c>
      <c r="F19" s="1328"/>
      <c r="G19" s="1312">
        <f>SUM(G17:G18)</f>
        <v>0</v>
      </c>
      <c r="H19" s="92">
        <f>SUM(H17:H18)</f>
        <v>0</v>
      </c>
      <c r="I19" s="92">
        <f>SUM(I17:I18)</f>
        <v>0</v>
      </c>
      <c r="J19" s="92">
        <f>SUM(J17:J18)</f>
        <v>0</v>
      </c>
      <c r="K19" s="300">
        <f>SUM(G19:J19)</f>
        <v>0</v>
      </c>
      <c r="L19" s="1454"/>
      <c r="M19" s="1416"/>
      <c r="N19" s="92">
        <f t="shared" ref="N19:Q19" si="19">SUM(N17:N18)</f>
        <v>0</v>
      </c>
      <c r="O19" s="92">
        <f t="shared" si="19"/>
        <v>0</v>
      </c>
      <c r="P19" s="92">
        <f t="shared" si="19"/>
        <v>0</v>
      </c>
      <c r="Q19" s="92">
        <f t="shared" si="19"/>
        <v>0</v>
      </c>
      <c r="R19" s="300">
        <f>SUM(L19:Q19)</f>
        <v>0</v>
      </c>
      <c r="S19" s="1454"/>
      <c r="T19" s="1416"/>
      <c r="U19" s="92">
        <f t="shared" ref="U19:Y19" si="20">SUM(U17:U18)</f>
        <v>0</v>
      </c>
      <c r="V19" s="92">
        <f t="shared" si="20"/>
        <v>0</v>
      </c>
      <c r="W19" s="92">
        <f t="shared" si="20"/>
        <v>0</v>
      </c>
      <c r="X19" s="92">
        <f t="shared" si="20"/>
        <v>0</v>
      </c>
      <c r="Y19" s="92">
        <f t="shared" si="20"/>
        <v>0</v>
      </c>
      <c r="Z19" s="300">
        <f>SUM(S19:Y19)</f>
        <v>0</v>
      </c>
      <c r="AA19" s="1454"/>
      <c r="AB19" s="1416"/>
      <c r="AC19" s="311">
        <f>Z19+R19+K19</f>
        <v>0</v>
      </c>
      <c r="AD19" s="92">
        <f t="shared" si="18"/>
        <v>0</v>
      </c>
      <c r="AE19" s="311"/>
      <c r="AH19" s="121"/>
      <c r="AI19" s="125" t="s">
        <v>288</v>
      </c>
      <c r="AJ19" s="120" t="str">
        <f>"13WKS "&amp;'Drive Summary'!AD$2</f>
        <v>13WKS MS2409A0</v>
      </c>
      <c r="AM19" s="487" t="s">
        <v>562</v>
      </c>
      <c r="AN19" s="932">
        <f>SUMPRODUCT(AN17:AN18,G17:G18)</f>
        <v>0</v>
      </c>
      <c r="AO19" s="932">
        <f>SUMPRODUCT(AO17:AO18,H17:H18)</f>
        <v>0</v>
      </c>
      <c r="AP19" s="932">
        <f>SUMPRODUCT(AP17:AP18,I17:I18)</f>
        <v>0</v>
      </c>
      <c r="AQ19" s="932">
        <f>SUMPRODUCT(AQ17:AQ18,J17:J18)</f>
        <v>0</v>
      </c>
      <c r="AR19" s="932">
        <f>SUMPRODUCT(AR17:AR18,N17:N18)</f>
        <v>0</v>
      </c>
      <c r="AS19" s="932">
        <f>SUMPRODUCT(AS17:AS18,O17:O18)</f>
        <v>0</v>
      </c>
      <c r="AT19" s="932">
        <f>SUMPRODUCT(AT17:AT18,P17:P18)</f>
        <v>0</v>
      </c>
      <c r="AU19" s="932">
        <f>SUMPRODUCT(AU17:AU18,Q17:Q18)</f>
        <v>0</v>
      </c>
      <c r="AV19" s="932">
        <f>SUMPRODUCT(AV17:AV18,U17:U18)</f>
        <v>0</v>
      </c>
      <c r="AW19" s="932">
        <f>SUMPRODUCT(AW17:AW18,V17:V18)</f>
        <v>0</v>
      </c>
      <c r="AX19" s="932">
        <f>SUMPRODUCT(AX17:AX18,W17:W18)</f>
        <v>0</v>
      </c>
      <c r="AY19" s="932">
        <f>SUMPRODUCT(AY17:AY18,X17:X18)</f>
        <v>0</v>
      </c>
      <c r="AZ19" s="932">
        <f>SUMPRODUCT(AZ17:AZ18,Y17:Y18)</f>
        <v>0</v>
      </c>
      <c r="BB19" s="87" t="str">
        <f t="shared" si="9"/>
        <v>KOR_V15CMR_2000</v>
      </c>
      <c r="BC19" s="1283" t="s">
        <v>288</v>
      </c>
      <c r="BD19" s="1283" t="s">
        <v>403</v>
      </c>
      <c r="BE19" s="1284">
        <v>2000</v>
      </c>
      <c r="BF19" s="1284" t="s">
        <v>607</v>
      </c>
      <c r="BG19" s="2092"/>
      <c r="BH19" s="2092">
        <v>8825</v>
      </c>
      <c r="BI19" s="2092">
        <v>475</v>
      </c>
      <c r="BJ19" s="2092">
        <v>1000</v>
      </c>
      <c r="BK19" s="2092">
        <v>1375</v>
      </c>
      <c r="BL19" s="2092">
        <v>10850</v>
      </c>
      <c r="BM19" s="2092">
        <v>1350</v>
      </c>
      <c r="BN19" s="2092">
        <v>3000</v>
      </c>
      <c r="BO19" s="2092">
        <v>1100</v>
      </c>
      <c r="BP19" s="2092">
        <v>15450</v>
      </c>
      <c r="BQ19" s="2092">
        <v>1125</v>
      </c>
      <c r="BR19" s="2092"/>
      <c r="BS19" s="2092"/>
      <c r="BT19" s="1364"/>
      <c r="BU19" s="87" t="str">
        <f t="shared" si="10"/>
        <v>V15CMR_2000</v>
      </c>
    </row>
    <row r="20" spans="1:82" s="87" customFormat="1" ht="18" hidden="1" customHeight="1" collapsed="1" thickTop="1">
      <c r="A20" s="86"/>
      <c r="B20" s="89" t="s">
        <v>147</v>
      </c>
      <c r="C20" s="115"/>
      <c r="D20" s="115"/>
      <c r="E20" s="307" t="s">
        <v>139</v>
      </c>
      <c r="F20" s="1329"/>
      <c r="G20" s="1314">
        <f>SUM(G8:G10)</f>
        <v>0</v>
      </c>
      <c r="H20" s="294">
        <f t="shared" ref="H20:Y20" si="21">SUM(H8:H10)</f>
        <v>0</v>
      </c>
      <c r="I20" s="294">
        <f t="shared" si="21"/>
        <v>0</v>
      </c>
      <c r="J20" s="294">
        <f t="shared" si="21"/>
        <v>0</v>
      </c>
      <c r="K20" s="301">
        <f t="shared" si="21"/>
        <v>0</v>
      </c>
      <c r="L20" s="1455">
        <f t="shared" si="21"/>
        <v>0</v>
      </c>
      <c r="M20" s="1419">
        <f t="shared" si="21"/>
        <v>0</v>
      </c>
      <c r="N20" s="294">
        <f t="shared" si="21"/>
        <v>0</v>
      </c>
      <c r="O20" s="294">
        <f t="shared" si="21"/>
        <v>0</v>
      </c>
      <c r="P20" s="294">
        <f t="shared" si="21"/>
        <v>0</v>
      </c>
      <c r="Q20" s="294">
        <f t="shared" si="21"/>
        <v>0</v>
      </c>
      <c r="R20" s="301">
        <f t="shared" si="21"/>
        <v>0</v>
      </c>
      <c r="S20" s="1455">
        <f t="shared" si="21"/>
        <v>0</v>
      </c>
      <c r="T20" s="1419">
        <f t="shared" si="21"/>
        <v>0</v>
      </c>
      <c r="U20" s="294">
        <f t="shared" si="21"/>
        <v>0</v>
      </c>
      <c r="V20" s="294">
        <f t="shared" si="21"/>
        <v>0</v>
      </c>
      <c r="W20" s="294">
        <f t="shared" si="21"/>
        <v>0</v>
      </c>
      <c r="X20" s="294">
        <f t="shared" si="21"/>
        <v>0</v>
      </c>
      <c r="Y20" s="294">
        <f t="shared" si="21"/>
        <v>0</v>
      </c>
      <c r="Z20" s="301">
        <f>SUM(Z8:Z10)</f>
        <v>0</v>
      </c>
      <c r="AA20" s="1455">
        <f t="shared" ref="AA20:AB20" si="22">SUM(AA8:AA10)</f>
        <v>0</v>
      </c>
      <c r="AB20" s="1419">
        <f t="shared" si="22"/>
        <v>0</v>
      </c>
      <c r="AC20" s="312">
        <f>SUM(AC8:AC10)</f>
        <v>0</v>
      </c>
      <c r="AD20" s="294">
        <f>SUM(AD8:AD10)</f>
        <v>0</v>
      </c>
      <c r="AE20" s="312">
        <f t="shared" ref="AE20" si="23">SUM(AE8:AE10)</f>
        <v>0</v>
      </c>
      <c r="AH20" s="121"/>
      <c r="AI20" s="125" t="s">
        <v>288</v>
      </c>
      <c r="AJ20" s="120" t="str">
        <f>"13WKS "&amp;'Drive Summary'!AD$2</f>
        <v>13WKS MS2409A0</v>
      </c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B20" s="87" t="str">
        <f t="shared" si="9"/>
        <v>KOR_V15CMR_2000</v>
      </c>
      <c r="BC20" s="1283" t="s">
        <v>288</v>
      </c>
      <c r="BD20" s="1283" t="s">
        <v>403</v>
      </c>
      <c r="BE20" s="1284">
        <v>2000</v>
      </c>
      <c r="BF20" s="1284" t="s">
        <v>600</v>
      </c>
      <c r="BG20" s="2092">
        <v>4000</v>
      </c>
      <c r="BH20" s="2092">
        <v>8025</v>
      </c>
      <c r="BI20" s="2092">
        <v>9900</v>
      </c>
      <c r="BJ20" s="2092">
        <v>8725</v>
      </c>
      <c r="BK20" s="2092">
        <v>7675</v>
      </c>
      <c r="BL20" s="2092">
        <v>36375</v>
      </c>
      <c r="BM20" s="2092">
        <v>9125</v>
      </c>
      <c r="BN20" s="2092">
        <v>9075</v>
      </c>
      <c r="BO20" s="2092">
        <v>7850</v>
      </c>
      <c r="BP20" s="2092">
        <v>58275</v>
      </c>
      <c r="BQ20" s="2092">
        <v>15750</v>
      </c>
      <c r="BR20" s="2092">
        <v>6500</v>
      </c>
      <c r="BS20" s="2092">
        <v>500</v>
      </c>
      <c r="BT20" s="1364"/>
      <c r="BU20" s="87" t="str">
        <f t="shared" si="10"/>
        <v>V15CMR_2000</v>
      </c>
    </row>
    <row r="21" spans="1:82" s="87" customFormat="1" ht="18" hidden="1" customHeight="1" thickTop="1">
      <c r="A21" s="86"/>
      <c r="B21" s="89" t="s">
        <v>151</v>
      </c>
      <c r="C21" s="115"/>
      <c r="D21" s="115"/>
      <c r="E21" s="307" t="s">
        <v>38</v>
      </c>
      <c r="F21" s="1329"/>
      <c r="G21" s="1314">
        <f>SUM(G11:G13)</f>
        <v>0</v>
      </c>
      <c r="H21" s="294">
        <f t="shared" ref="H21:Y21" si="24">SUM(H11:H13)</f>
        <v>0</v>
      </c>
      <c r="I21" s="294">
        <f t="shared" si="24"/>
        <v>0</v>
      </c>
      <c r="J21" s="294">
        <f t="shared" si="24"/>
        <v>0</v>
      </c>
      <c r="K21" s="301">
        <f t="shared" si="24"/>
        <v>0</v>
      </c>
      <c r="L21" s="1455">
        <f t="shared" si="24"/>
        <v>0</v>
      </c>
      <c r="M21" s="1419">
        <f t="shared" si="24"/>
        <v>0</v>
      </c>
      <c r="N21" s="294">
        <f t="shared" si="24"/>
        <v>0</v>
      </c>
      <c r="O21" s="294">
        <f t="shared" si="24"/>
        <v>0</v>
      </c>
      <c r="P21" s="294">
        <f t="shared" si="24"/>
        <v>0</v>
      </c>
      <c r="Q21" s="294">
        <f t="shared" si="24"/>
        <v>0</v>
      </c>
      <c r="R21" s="301">
        <f t="shared" si="24"/>
        <v>0</v>
      </c>
      <c r="S21" s="1455">
        <f t="shared" si="24"/>
        <v>0</v>
      </c>
      <c r="T21" s="1419">
        <f t="shared" si="24"/>
        <v>0</v>
      </c>
      <c r="U21" s="294">
        <f t="shared" si="24"/>
        <v>0</v>
      </c>
      <c r="V21" s="294">
        <f t="shared" si="24"/>
        <v>0</v>
      </c>
      <c r="W21" s="294">
        <f t="shared" si="24"/>
        <v>0</v>
      </c>
      <c r="X21" s="294">
        <f t="shared" si="24"/>
        <v>0</v>
      </c>
      <c r="Y21" s="294">
        <f t="shared" si="24"/>
        <v>0</v>
      </c>
      <c r="Z21" s="301">
        <f>SUM(Z11:Z13)</f>
        <v>0</v>
      </c>
      <c r="AA21" s="1455">
        <f t="shared" ref="AA21:AB21" si="25">SUM(AA11:AA13)</f>
        <v>0</v>
      </c>
      <c r="AB21" s="1419">
        <f t="shared" si="25"/>
        <v>0</v>
      </c>
      <c r="AC21" s="312">
        <f>SUM(AC11:AC13)</f>
        <v>0</v>
      </c>
      <c r="AD21" s="294">
        <f>SUM(AD11:AD13)</f>
        <v>0</v>
      </c>
      <c r="AE21" s="312">
        <f t="shared" ref="AE21" si="26">SUM(AE11:AE13)</f>
        <v>0</v>
      </c>
      <c r="AH21" s="121"/>
      <c r="AI21" s="125" t="s">
        <v>288</v>
      </c>
      <c r="AJ21" s="120" t="str">
        <f>"13WKS "&amp;'Drive Summary'!AD$2</f>
        <v>13WKS MS2409A0</v>
      </c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B21" s="87" t="str">
        <f t="shared" si="9"/>
        <v>KOR_V15CMR_2000</v>
      </c>
      <c r="BC21" s="1283" t="s">
        <v>288</v>
      </c>
      <c r="BD21" s="1283" t="s">
        <v>403</v>
      </c>
      <c r="BE21" s="1284">
        <v>2000</v>
      </c>
      <c r="BF21" s="1284" t="s">
        <v>597</v>
      </c>
      <c r="BG21" s="2092">
        <v>475</v>
      </c>
      <c r="BH21" s="2092">
        <v>950</v>
      </c>
      <c r="BI21" s="2092">
        <v>500</v>
      </c>
      <c r="BJ21" s="2092">
        <v>700</v>
      </c>
      <c r="BK21" s="2092">
        <v>950</v>
      </c>
      <c r="BL21" s="2092">
        <v>1475</v>
      </c>
      <c r="BM21" s="2092">
        <v>700</v>
      </c>
      <c r="BN21" s="2092">
        <v>1000</v>
      </c>
      <c r="BO21" s="2092">
        <v>875</v>
      </c>
      <c r="BP21" s="2092">
        <v>1775</v>
      </c>
      <c r="BQ21" s="2092">
        <v>700</v>
      </c>
      <c r="BR21" s="2092">
        <v>1075</v>
      </c>
      <c r="BS21" s="2092">
        <v>275</v>
      </c>
      <c r="BT21" s="1364"/>
      <c r="BU21" s="87" t="str">
        <f t="shared" si="10"/>
        <v>V15CMR_2000</v>
      </c>
    </row>
    <row r="22" spans="1:82" s="87" customFormat="1" ht="18" hidden="1" customHeight="1" thickTop="1">
      <c r="A22" s="86"/>
      <c r="B22" s="88"/>
      <c r="C22" s="116"/>
      <c r="D22" s="116"/>
      <c r="E22" s="321" t="s">
        <v>105</v>
      </c>
      <c r="F22" s="1330"/>
      <c r="G22" s="1315">
        <f t="shared" ref="G22:Y22" si="27">SUM(G20:G21)</f>
        <v>0</v>
      </c>
      <c r="H22" s="977">
        <f t="shared" si="27"/>
        <v>0</v>
      </c>
      <c r="I22" s="977">
        <f t="shared" si="27"/>
        <v>0</v>
      </c>
      <c r="J22" s="977">
        <f t="shared" si="27"/>
        <v>0</v>
      </c>
      <c r="K22" s="316">
        <f t="shared" si="27"/>
        <v>0</v>
      </c>
      <c r="L22" s="1456">
        <f t="shared" si="27"/>
        <v>0</v>
      </c>
      <c r="M22" s="1421">
        <f t="shared" si="27"/>
        <v>0</v>
      </c>
      <c r="N22" s="977">
        <f t="shared" si="27"/>
        <v>0</v>
      </c>
      <c r="O22" s="977">
        <f t="shared" si="27"/>
        <v>0</v>
      </c>
      <c r="P22" s="977">
        <f t="shared" si="27"/>
        <v>0</v>
      </c>
      <c r="Q22" s="977">
        <f t="shared" si="27"/>
        <v>0</v>
      </c>
      <c r="R22" s="316">
        <f t="shared" si="27"/>
        <v>0</v>
      </c>
      <c r="S22" s="1456">
        <f t="shared" si="27"/>
        <v>0</v>
      </c>
      <c r="T22" s="1421">
        <f t="shared" si="27"/>
        <v>0</v>
      </c>
      <c r="U22" s="977">
        <f t="shared" si="27"/>
        <v>0</v>
      </c>
      <c r="V22" s="977">
        <f t="shared" si="27"/>
        <v>0</v>
      </c>
      <c r="W22" s="977">
        <f t="shared" si="27"/>
        <v>0</v>
      </c>
      <c r="X22" s="977">
        <f t="shared" si="27"/>
        <v>0</v>
      </c>
      <c r="Y22" s="977">
        <f t="shared" si="27"/>
        <v>0</v>
      </c>
      <c r="Z22" s="316">
        <f>SUM(Z20:Z21)</f>
        <v>0</v>
      </c>
      <c r="AA22" s="1468">
        <f t="shared" ref="AA22:AB22" si="28">SUM(AA20:AA21)</f>
        <v>0</v>
      </c>
      <c r="AB22" s="1469">
        <f t="shared" si="28"/>
        <v>0</v>
      </c>
      <c r="AC22" s="323">
        <f>SUM(AC20:AC21)</f>
        <v>0</v>
      </c>
      <c r="AD22" s="1269">
        <f>SUM(AD20:AD21)</f>
        <v>0</v>
      </c>
      <c r="AE22" s="1087">
        <f t="shared" ref="AE22" si="29">SUM(AE20:AE21)</f>
        <v>0</v>
      </c>
      <c r="AH22" s="121"/>
      <c r="AI22" s="125" t="s">
        <v>288</v>
      </c>
      <c r="AJ22" s="120" t="str">
        <f>"13WKS "&amp;'Drive Summary'!AD$2</f>
        <v>13WKS MS2409A0</v>
      </c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B22" s="87" t="str">
        <f t="shared" si="9"/>
        <v>KOR_V15CMR_2000</v>
      </c>
      <c r="BC22" s="1283" t="s">
        <v>288</v>
      </c>
      <c r="BD22" s="1283" t="s">
        <v>403</v>
      </c>
      <c r="BE22" s="1284">
        <v>2000</v>
      </c>
      <c r="BF22" s="1284" t="s">
        <v>595</v>
      </c>
      <c r="BG22" s="2092">
        <v>3350</v>
      </c>
      <c r="BH22" s="2092">
        <v>1100</v>
      </c>
      <c r="BI22" s="2092"/>
      <c r="BJ22" s="2092"/>
      <c r="BK22" s="2092">
        <v>3275</v>
      </c>
      <c r="BL22" s="2092">
        <v>1150</v>
      </c>
      <c r="BM22" s="2092"/>
      <c r="BN22" s="2092"/>
      <c r="BO22" s="2092">
        <v>4350</v>
      </c>
      <c r="BP22" s="2092">
        <v>1125</v>
      </c>
      <c r="BQ22" s="2092"/>
      <c r="BR22" s="2092"/>
      <c r="BS22" s="2092"/>
      <c r="BT22" s="1365"/>
      <c r="BU22" s="87" t="str">
        <f t="shared" si="10"/>
        <v>V15CMR_2000</v>
      </c>
    </row>
    <row r="23" spans="1:82" s="87" customFormat="1" ht="18.75" hidden="1" customHeight="1" thickTop="1">
      <c r="A23" s="86"/>
      <c r="B23" s="402" t="str">
        <f>'Drive Summary'!B15</f>
        <v>HEPBURNOASIS</v>
      </c>
      <c r="C23" s="403">
        <f>'Drive Summary'!C15</f>
        <v>500</v>
      </c>
      <c r="D23" s="403" t="str">
        <f>'Drive Summary'!D15</f>
        <v>64MB</v>
      </c>
      <c r="E23" s="307" t="str">
        <f>'Drive Summary'!E15</f>
        <v>ST500VM000</v>
      </c>
      <c r="F23" s="1333" t="str">
        <f>'Drive Summary'!F15</f>
        <v>1SD101</v>
      </c>
      <c r="G23" s="1705">
        <v>0</v>
      </c>
      <c r="H23" s="1207">
        <v>0</v>
      </c>
      <c r="I23" s="1207">
        <v>0</v>
      </c>
      <c r="J23" s="1207">
        <v>0</v>
      </c>
      <c r="K23" s="301">
        <f t="shared" ref="K23:K30" si="30">SUM(G23:J23)</f>
        <v>0</v>
      </c>
      <c r="L23" s="1452">
        <f>SUMIF('site MS'!$O:$O,$F23,'site MS'!R:R)</f>
        <v>0</v>
      </c>
      <c r="M23" s="1425">
        <f t="shared" ref="M23:M28" si="31">K23-L23</f>
        <v>0</v>
      </c>
      <c r="N23" s="953">
        <v>0</v>
      </c>
      <c r="O23" s="953">
        <v>0</v>
      </c>
      <c r="P23" s="953">
        <v>0</v>
      </c>
      <c r="Q23" s="953">
        <v>0</v>
      </c>
      <c r="R23" s="301">
        <f t="shared" ref="R23:R28" si="32">SUM(N23:Q23)</f>
        <v>0</v>
      </c>
      <c r="S23" s="1452">
        <f>SUMIF('site MS'!$O:$O,$F23,'site MS'!S:S)</f>
        <v>0</v>
      </c>
      <c r="T23" s="1425">
        <f t="shared" ref="T23:T28" si="33">R23-S23</f>
        <v>0</v>
      </c>
      <c r="U23" s="953">
        <v>0</v>
      </c>
      <c r="V23" s="953">
        <v>0</v>
      </c>
      <c r="W23" s="953">
        <v>0</v>
      </c>
      <c r="X23" s="953">
        <v>0</v>
      </c>
      <c r="Y23" s="953">
        <v>0</v>
      </c>
      <c r="Z23" s="301">
        <f t="shared" ref="Z23:Z30" si="34">SUM(U23:Y23)</f>
        <v>0</v>
      </c>
      <c r="AA23" s="1452">
        <f>SUMIF('site MS'!$O:$O,$F23,'site MS'!T:T)</f>
        <v>0</v>
      </c>
      <c r="AB23" s="1425">
        <f t="shared" ref="AB23:AB28" si="35">Z23-AA23</f>
        <v>0</v>
      </c>
      <c r="AC23" s="312">
        <f t="shared" ref="AC23:AD28" si="36">Z23+R23+K23</f>
        <v>0</v>
      </c>
      <c r="AD23" s="294">
        <f t="shared" si="36"/>
        <v>0</v>
      </c>
      <c r="AE23" s="312">
        <f t="shared" ref="AE23:AE28" si="37">AC23-AD23</f>
        <v>0</v>
      </c>
      <c r="AH23" s="121"/>
      <c r="AI23" s="125" t="s">
        <v>288</v>
      </c>
      <c r="AJ23" s="120" t="str">
        <f>"13WKS "&amp;'Drive Summary'!AD$2</f>
        <v>13WKS MS2409A0</v>
      </c>
      <c r="BB23" s="87" t="str">
        <f t="shared" si="9"/>
        <v>KOR_V15CMR_2000</v>
      </c>
      <c r="BC23" s="1283" t="s">
        <v>288</v>
      </c>
      <c r="BD23" s="1283" t="s">
        <v>403</v>
      </c>
      <c r="BE23" s="1284">
        <v>2000</v>
      </c>
      <c r="BF23" s="1284" t="s">
        <v>724</v>
      </c>
      <c r="BG23" s="2092">
        <v>1725</v>
      </c>
      <c r="BH23" s="2092">
        <v>400</v>
      </c>
      <c r="BI23" s="2092"/>
      <c r="BJ23" s="2092"/>
      <c r="BK23" s="2092">
        <v>1700</v>
      </c>
      <c r="BL23" s="2092">
        <v>400</v>
      </c>
      <c r="BM23" s="2092"/>
      <c r="BN23" s="2092"/>
      <c r="BO23" s="2092"/>
      <c r="BP23" s="2092">
        <v>350</v>
      </c>
      <c r="BQ23" s="2092"/>
      <c r="BR23" s="2092"/>
      <c r="BS23" s="2092"/>
      <c r="BU23" s="87" t="str">
        <f t="shared" si="10"/>
        <v>V15CMR_2000</v>
      </c>
      <c r="CA23" s="87" t="s">
        <v>162</v>
      </c>
      <c r="CB23" s="87">
        <v>1</v>
      </c>
      <c r="CC23" s="87">
        <v>1</v>
      </c>
      <c r="CD23" s="87" t="s">
        <v>406</v>
      </c>
    </row>
    <row r="24" spans="1:82" s="87" customFormat="1" ht="18.75" hidden="1" customHeight="1" thickTop="1">
      <c r="A24" s="86"/>
      <c r="B24" s="402" t="str">
        <f>'Drive Summary'!B16</f>
        <v>HEPBURNOASIS</v>
      </c>
      <c r="C24" s="403">
        <f>'Drive Summary'!C16</f>
        <v>1000</v>
      </c>
      <c r="D24" s="403" t="str">
        <f>'Drive Summary'!D16</f>
        <v>64MB</v>
      </c>
      <c r="E24" s="307" t="str">
        <f>'Drive Summary'!E16</f>
        <v>ST1000VM002</v>
      </c>
      <c r="F24" s="1333" t="str">
        <f>'Drive Summary'!F16</f>
        <v>1SD102</v>
      </c>
      <c r="G24" s="1280">
        <v>0</v>
      </c>
      <c r="H24" s="1207">
        <v>0</v>
      </c>
      <c r="I24" s="1207">
        <v>0</v>
      </c>
      <c r="J24" s="1207">
        <v>0</v>
      </c>
      <c r="K24" s="301">
        <f t="shared" si="30"/>
        <v>0</v>
      </c>
      <c r="L24" s="1452">
        <f>SUMIF('site MS'!$O:$O,$F24,'site MS'!R:R)</f>
        <v>0</v>
      </c>
      <c r="M24" s="1425">
        <f t="shared" si="31"/>
        <v>0</v>
      </c>
      <c r="N24" s="953">
        <v>0</v>
      </c>
      <c r="O24" s="953">
        <v>0</v>
      </c>
      <c r="P24" s="953">
        <v>0</v>
      </c>
      <c r="Q24" s="953">
        <v>0</v>
      </c>
      <c r="R24" s="301">
        <f t="shared" si="32"/>
        <v>0</v>
      </c>
      <c r="S24" s="1452">
        <f>SUMIF('site MS'!$O:$O,$F24,'site MS'!S:S)</f>
        <v>0</v>
      </c>
      <c r="T24" s="1425">
        <f t="shared" si="33"/>
        <v>0</v>
      </c>
      <c r="U24" s="953">
        <v>0</v>
      </c>
      <c r="V24" s="953">
        <v>0</v>
      </c>
      <c r="W24" s="953">
        <v>0</v>
      </c>
      <c r="X24" s="953">
        <v>0</v>
      </c>
      <c r="Y24" s="953">
        <v>0</v>
      </c>
      <c r="Z24" s="301">
        <f t="shared" si="34"/>
        <v>0</v>
      </c>
      <c r="AA24" s="1452">
        <f>SUMIF('site MS'!$O:$O,$F24,'site MS'!T:T)</f>
        <v>0</v>
      </c>
      <c r="AB24" s="1425">
        <f t="shared" si="35"/>
        <v>0</v>
      </c>
      <c r="AC24" s="312">
        <f t="shared" si="36"/>
        <v>0</v>
      </c>
      <c r="AD24" s="294">
        <f t="shared" si="36"/>
        <v>0</v>
      </c>
      <c r="AE24" s="312">
        <f t="shared" si="37"/>
        <v>0</v>
      </c>
      <c r="AH24" s="121"/>
      <c r="AI24" s="125" t="s">
        <v>288</v>
      </c>
      <c r="AJ24" s="120" t="str">
        <f>"13WKS "&amp;'Drive Summary'!AD$2</f>
        <v>13WKS MS2409A0</v>
      </c>
      <c r="AM24" s="654"/>
      <c r="AN24" s="411"/>
      <c r="AO24" s="411"/>
      <c r="AP24" s="411"/>
      <c r="AQ24" s="411"/>
      <c r="AR24" s="411"/>
      <c r="AS24" s="411"/>
      <c r="AT24" s="411"/>
      <c r="AU24" s="411"/>
      <c r="AV24" s="411"/>
      <c r="AW24" s="411"/>
      <c r="AX24" s="411"/>
      <c r="AY24" s="411"/>
      <c r="AZ24" s="66"/>
      <c r="BA24" s="66"/>
      <c r="BB24" s="87" t="str">
        <f t="shared" si="9"/>
        <v>KOR_V15CMR_3000</v>
      </c>
      <c r="BC24" s="1283" t="s">
        <v>288</v>
      </c>
      <c r="BD24" s="1283" t="s">
        <v>403</v>
      </c>
      <c r="BE24" s="1284">
        <v>3000</v>
      </c>
      <c r="BF24" s="1284" t="s">
        <v>571</v>
      </c>
      <c r="BG24" s="2092">
        <v>125</v>
      </c>
      <c r="BH24" s="2092">
        <v>200</v>
      </c>
      <c r="BI24" s="2092">
        <v>250</v>
      </c>
      <c r="BJ24" s="2092">
        <v>125</v>
      </c>
      <c r="BK24" s="2092">
        <v>225</v>
      </c>
      <c r="BL24" s="2092">
        <v>200</v>
      </c>
      <c r="BM24" s="2092">
        <v>225</v>
      </c>
      <c r="BN24" s="2092">
        <v>150</v>
      </c>
      <c r="BO24" s="2092">
        <v>250</v>
      </c>
      <c r="BP24" s="2092">
        <v>200</v>
      </c>
      <c r="BQ24" s="2092">
        <v>375</v>
      </c>
      <c r="BR24" s="2092">
        <v>100</v>
      </c>
      <c r="BS24" s="2092"/>
      <c r="BT24" s="1288"/>
      <c r="BU24" s="87" t="str">
        <f t="shared" si="10"/>
        <v>V15CMR_3000</v>
      </c>
      <c r="CA24" s="87" t="s">
        <v>162</v>
      </c>
      <c r="CB24" s="87">
        <v>2</v>
      </c>
      <c r="CC24" s="87">
        <v>1</v>
      </c>
      <c r="CD24" s="87" t="s">
        <v>406</v>
      </c>
    </row>
    <row r="25" spans="1:82" s="87" customFormat="1" ht="18.75" hidden="1" customHeight="1" thickTop="1">
      <c r="A25" s="86"/>
      <c r="B25" s="402" t="str">
        <f>'Drive Summary'!B17</f>
        <v>HEPBURNOASIS</v>
      </c>
      <c r="C25" s="403">
        <f>'Drive Summary'!C17</f>
        <v>1000</v>
      </c>
      <c r="D25" s="403" t="str">
        <f>'Drive Summary'!D17</f>
        <v>64MB</v>
      </c>
      <c r="E25" s="307" t="str">
        <f>'Drive Summary'!E17</f>
        <v>ST1000VN002</v>
      </c>
      <c r="F25" s="1333" t="str">
        <f>'Drive Summary'!F17</f>
        <v>2EY102</v>
      </c>
      <c r="G25" s="1280">
        <v>0</v>
      </c>
      <c r="H25" s="1207">
        <v>0</v>
      </c>
      <c r="I25" s="1207">
        <v>0</v>
      </c>
      <c r="J25" s="1207">
        <v>0</v>
      </c>
      <c r="K25" s="301">
        <f t="shared" si="30"/>
        <v>0</v>
      </c>
      <c r="L25" s="1452">
        <f>SUMIF('site MS'!$O:$O,$F25,'site MS'!R:R)</f>
        <v>0</v>
      </c>
      <c r="M25" s="1425">
        <f t="shared" si="31"/>
        <v>0</v>
      </c>
      <c r="N25" s="953">
        <v>0</v>
      </c>
      <c r="O25" s="953">
        <v>0</v>
      </c>
      <c r="P25" s="953">
        <v>0</v>
      </c>
      <c r="Q25" s="953">
        <v>0</v>
      </c>
      <c r="R25" s="301">
        <f t="shared" si="32"/>
        <v>0</v>
      </c>
      <c r="S25" s="1452">
        <f>SUMIF('site MS'!$O:$O,$F25,'site MS'!S:S)</f>
        <v>0</v>
      </c>
      <c r="T25" s="1425">
        <f t="shared" si="33"/>
        <v>0</v>
      </c>
      <c r="U25" s="953">
        <v>0</v>
      </c>
      <c r="V25" s="953">
        <v>0</v>
      </c>
      <c r="W25" s="953">
        <v>0</v>
      </c>
      <c r="X25" s="953">
        <v>0</v>
      </c>
      <c r="Y25" s="953">
        <v>0</v>
      </c>
      <c r="Z25" s="301">
        <f t="shared" si="34"/>
        <v>0</v>
      </c>
      <c r="AA25" s="1452">
        <f>SUMIF('site MS'!$O:$O,$F25,'site MS'!T:T)</f>
        <v>0</v>
      </c>
      <c r="AB25" s="1425">
        <f t="shared" si="35"/>
        <v>0</v>
      </c>
      <c r="AC25" s="312">
        <f t="shared" si="36"/>
        <v>0</v>
      </c>
      <c r="AD25" s="294">
        <f t="shared" si="36"/>
        <v>0</v>
      </c>
      <c r="AE25" s="312">
        <f t="shared" si="37"/>
        <v>0</v>
      </c>
      <c r="AH25" s="121"/>
      <c r="AI25" s="125" t="s">
        <v>288</v>
      </c>
      <c r="AJ25" s="120" t="str">
        <f>"13WKS "&amp;'Drive Summary'!AD$2</f>
        <v>13WKS MS2409A0</v>
      </c>
      <c r="AM25" s="654"/>
      <c r="AN25" s="411"/>
      <c r="AO25" s="411"/>
      <c r="AP25" s="411"/>
      <c r="AQ25" s="411"/>
      <c r="AR25" s="411"/>
      <c r="AS25" s="411"/>
      <c r="AT25" s="411"/>
      <c r="AU25" s="411"/>
      <c r="AV25" s="411"/>
      <c r="AW25" s="411"/>
      <c r="AX25" s="411"/>
      <c r="AY25" s="411"/>
      <c r="AZ25" s="66"/>
      <c r="BA25" s="66"/>
      <c r="BB25" s="87" t="str">
        <f t="shared" si="9"/>
        <v>KOR_V15CMR_3000</v>
      </c>
      <c r="BC25" s="1283" t="s">
        <v>288</v>
      </c>
      <c r="BD25" s="1283" t="s">
        <v>403</v>
      </c>
      <c r="BE25" s="1284">
        <v>3000</v>
      </c>
      <c r="BF25" s="1284" t="s">
        <v>569</v>
      </c>
      <c r="BG25" s="2092">
        <v>75</v>
      </c>
      <c r="BH25" s="2092">
        <v>225</v>
      </c>
      <c r="BI25" s="2092">
        <v>175</v>
      </c>
      <c r="BJ25" s="2092">
        <v>125</v>
      </c>
      <c r="BK25" s="2092">
        <v>200</v>
      </c>
      <c r="BL25" s="2092">
        <v>200</v>
      </c>
      <c r="BM25" s="2092">
        <v>125</v>
      </c>
      <c r="BN25" s="2092">
        <v>875</v>
      </c>
      <c r="BO25" s="2092">
        <v>200</v>
      </c>
      <c r="BP25" s="2092">
        <v>275</v>
      </c>
      <c r="BQ25" s="2092">
        <v>925</v>
      </c>
      <c r="BR25" s="2092">
        <v>250</v>
      </c>
      <c r="BS25" s="2092">
        <v>25</v>
      </c>
      <c r="BT25" s="1290"/>
      <c r="BU25" s="87" t="str">
        <f t="shared" si="10"/>
        <v>V15CMR_3000</v>
      </c>
      <c r="CA25" s="87" t="s">
        <v>162</v>
      </c>
      <c r="CB25" s="87">
        <v>2</v>
      </c>
      <c r="CC25" s="87">
        <v>1</v>
      </c>
      <c r="CD25" s="87" t="s">
        <v>406</v>
      </c>
    </row>
    <row r="26" spans="1:82" s="87" customFormat="1" ht="18.75" hidden="1" customHeight="1" thickTop="1">
      <c r="A26" s="86"/>
      <c r="B26" s="402" t="str">
        <f>'Drive Summary'!B18</f>
        <v>HEPBURNOASIS</v>
      </c>
      <c r="C26" s="403">
        <f>'Drive Summary'!C18</f>
        <v>1000</v>
      </c>
      <c r="D26" s="403" t="str">
        <f>'Drive Summary'!D18</f>
        <v>64MB</v>
      </c>
      <c r="E26" s="307" t="str">
        <f>'Drive Summary'!E18</f>
        <v>ST1000VX008</v>
      </c>
      <c r="F26" s="1333" t="str">
        <f>'Drive Summary'!F18</f>
        <v>2MX10C</v>
      </c>
      <c r="G26" s="1280">
        <v>0</v>
      </c>
      <c r="H26" s="1280">
        <v>0</v>
      </c>
      <c r="I26" s="1280">
        <v>0</v>
      </c>
      <c r="J26" s="1280">
        <v>0</v>
      </c>
      <c r="K26" s="301">
        <f t="shared" si="30"/>
        <v>0</v>
      </c>
      <c r="L26" s="1452">
        <f>SUMIF('site MS'!$O:$O,$F26,'site MS'!R:R)</f>
        <v>0</v>
      </c>
      <c r="M26" s="1425">
        <f t="shared" si="31"/>
        <v>0</v>
      </c>
      <c r="N26" s="953">
        <v>0</v>
      </c>
      <c r="O26" s="953">
        <v>0</v>
      </c>
      <c r="P26" s="953">
        <v>0</v>
      </c>
      <c r="Q26" s="953">
        <v>0</v>
      </c>
      <c r="R26" s="301">
        <f t="shared" si="32"/>
        <v>0</v>
      </c>
      <c r="S26" s="1452">
        <f>SUMIF('site MS'!$O:$O,$F26,'site MS'!S:S)</f>
        <v>0</v>
      </c>
      <c r="T26" s="1425">
        <f t="shared" si="33"/>
        <v>0</v>
      </c>
      <c r="U26" s="953">
        <v>0</v>
      </c>
      <c r="V26" s="953">
        <v>0</v>
      </c>
      <c r="W26" s="953">
        <v>0</v>
      </c>
      <c r="X26" s="953">
        <v>0</v>
      </c>
      <c r="Y26" s="953">
        <v>0</v>
      </c>
      <c r="Z26" s="301">
        <f t="shared" si="34"/>
        <v>0</v>
      </c>
      <c r="AA26" s="1452">
        <f>SUMIF('site MS'!$O:$O,$F26,'site MS'!T:T)</f>
        <v>0</v>
      </c>
      <c r="AB26" s="1425">
        <f t="shared" si="35"/>
        <v>0</v>
      </c>
      <c r="AC26" s="312">
        <f t="shared" si="36"/>
        <v>0</v>
      </c>
      <c r="AD26" s="294">
        <f t="shared" si="36"/>
        <v>0</v>
      </c>
      <c r="AE26" s="312">
        <f t="shared" si="37"/>
        <v>0</v>
      </c>
      <c r="AH26" s="121"/>
      <c r="AI26" s="125" t="s">
        <v>288</v>
      </c>
      <c r="AJ26" s="120" t="str">
        <f>"13WKS "&amp;'Drive Summary'!AD$2</f>
        <v>13WKS MS2409A0</v>
      </c>
      <c r="AM26" s="654"/>
      <c r="AN26" s="411"/>
      <c r="AO26" s="411"/>
      <c r="AP26" s="411"/>
      <c r="AQ26" s="411"/>
      <c r="AR26" s="411"/>
      <c r="AS26" s="411"/>
      <c r="AT26" s="411"/>
      <c r="AU26" s="411"/>
      <c r="AV26" s="411"/>
      <c r="AW26" s="411"/>
      <c r="AX26" s="411"/>
      <c r="AY26" s="411"/>
      <c r="AZ26" s="66"/>
      <c r="BA26" s="66"/>
      <c r="BB26" s="87" t="str">
        <f t="shared" si="9"/>
        <v>KOR_V15CMR_3000</v>
      </c>
      <c r="BC26" s="1283" t="s">
        <v>288</v>
      </c>
      <c r="BD26" s="1283" t="s">
        <v>403</v>
      </c>
      <c r="BE26" s="1284">
        <v>3000</v>
      </c>
      <c r="BF26" s="1284" t="s">
        <v>630</v>
      </c>
      <c r="BG26" s="2092">
        <v>550</v>
      </c>
      <c r="BH26" s="2092"/>
      <c r="BI26" s="2092"/>
      <c r="BJ26" s="2092"/>
      <c r="BK26" s="2092">
        <v>500</v>
      </c>
      <c r="BL26" s="2092"/>
      <c r="BM26" s="2092"/>
      <c r="BN26" s="2092"/>
      <c r="BO26" s="2092"/>
      <c r="BP26" s="2092"/>
      <c r="BQ26" s="2092"/>
      <c r="BR26" s="2092"/>
      <c r="BS26" s="2092"/>
      <c r="BT26" s="1290"/>
      <c r="BU26" s="87" t="str">
        <f t="shared" si="10"/>
        <v>V15CMR_3000</v>
      </c>
      <c r="CA26" s="87" t="s">
        <v>162</v>
      </c>
      <c r="CB26" s="87">
        <v>2</v>
      </c>
      <c r="CC26" s="87">
        <v>1</v>
      </c>
      <c r="CD26" s="87" t="s">
        <v>406</v>
      </c>
    </row>
    <row r="27" spans="1:82" s="87" customFormat="1" ht="18.75" hidden="1" customHeight="1" thickTop="1">
      <c r="A27" s="86"/>
      <c r="B27" s="402" t="str">
        <f>'Drive Summary'!B19</f>
        <v>HEPBURNOASIS</v>
      </c>
      <c r="C27" s="403">
        <f>'Drive Summary'!C19</f>
        <v>1000</v>
      </c>
      <c r="D27" s="403" t="str">
        <f>'Drive Summary'!D19</f>
        <v>64MB</v>
      </c>
      <c r="E27" s="307" t="str">
        <f>'Drive Summary'!E19</f>
        <v>ST1000VX005</v>
      </c>
      <c r="F27" s="1333" t="str">
        <f>'Drive Summary'!F19</f>
        <v>2EZ102</v>
      </c>
      <c r="G27" s="1280">
        <v>0</v>
      </c>
      <c r="H27" s="1280">
        <v>0</v>
      </c>
      <c r="I27" s="1280">
        <v>0</v>
      </c>
      <c r="J27" s="1280">
        <v>0</v>
      </c>
      <c r="K27" s="301">
        <f t="shared" si="30"/>
        <v>0</v>
      </c>
      <c r="L27" s="1452">
        <f>SUMIF('site MS'!$O:$O,$F27,'site MS'!R:R)</f>
        <v>0</v>
      </c>
      <c r="M27" s="1425">
        <f t="shared" si="31"/>
        <v>0</v>
      </c>
      <c r="N27" s="953">
        <v>0</v>
      </c>
      <c r="O27" s="953">
        <v>0</v>
      </c>
      <c r="P27" s="953">
        <v>0</v>
      </c>
      <c r="Q27" s="953">
        <v>0</v>
      </c>
      <c r="R27" s="301">
        <f t="shared" si="32"/>
        <v>0</v>
      </c>
      <c r="S27" s="1452">
        <f>SUMIF('site MS'!$O:$O,$F27,'site MS'!S:S)</f>
        <v>0</v>
      </c>
      <c r="T27" s="1425">
        <f t="shared" si="33"/>
        <v>0</v>
      </c>
      <c r="U27" s="953">
        <v>0</v>
      </c>
      <c r="V27" s="953">
        <v>0</v>
      </c>
      <c r="W27" s="953">
        <v>0</v>
      </c>
      <c r="X27" s="953">
        <v>0</v>
      </c>
      <c r="Y27" s="953">
        <v>0</v>
      </c>
      <c r="Z27" s="301">
        <f t="shared" si="34"/>
        <v>0</v>
      </c>
      <c r="AA27" s="1452">
        <f>SUMIF('site MS'!$O:$O,$F27,'site MS'!T:T)</f>
        <v>0</v>
      </c>
      <c r="AB27" s="1425">
        <f t="shared" si="35"/>
        <v>0</v>
      </c>
      <c r="AC27" s="312">
        <f t="shared" si="36"/>
        <v>0</v>
      </c>
      <c r="AD27" s="294">
        <f t="shared" si="36"/>
        <v>0</v>
      </c>
      <c r="AE27" s="312">
        <f t="shared" si="37"/>
        <v>0</v>
      </c>
      <c r="AH27" s="121"/>
      <c r="AI27" s="125" t="s">
        <v>288</v>
      </c>
      <c r="AJ27" s="120" t="str">
        <f>"13WKS "&amp;'Drive Summary'!AD$2</f>
        <v>13WKS MS2409A0</v>
      </c>
      <c r="AM27" s="654"/>
      <c r="AN27" s="411"/>
      <c r="AO27" s="411"/>
      <c r="AP27" s="411"/>
      <c r="AQ27" s="411"/>
      <c r="AR27" s="411"/>
      <c r="AS27" s="411"/>
      <c r="AT27" s="411"/>
      <c r="AU27" s="411"/>
      <c r="AV27" s="411"/>
      <c r="AW27" s="411"/>
      <c r="AX27" s="411"/>
      <c r="AY27" s="411"/>
      <c r="AZ27" s="66"/>
      <c r="BA27" s="66"/>
      <c r="BB27" s="87" t="str">
        <f t="shared" si="9"/>
        <v>KOR_V15CMR_3000</v>
      </c>
      <c r="BC27" s="1283" t="s">
        <v>288</v>
      </c>
      <c r="BD27" s="1283" t="s">
        <v>403</v>
      </c>
      <c r="BE27" s="1284">
        <v>3000</v>
      </c>
      <c r="BF27" s="1284" t="s">
        <v>716</v>
      </c>
      <c r="BG27" s="2092">
        <v>600</v>
      </c>
      <c r="BH27" s="2092">
        <v>275</v>
      </c>
      <c r="BI27" s="2092"/>
      <c r="BJ27" s="2092"/>
      <c r="BK27" s="2092">
        <v>550</v>
      </c>
      <c r="BL27" s="2092">
        <v>275</v>
      </c>
      <c r="BM27" s="2092"/>
      <c r="BN27" s="2092"/>
      <c r="BO27" s="2092">
        <v>1550</v>
      </c>
      <c r="BP27" s="2092"/>
      <c r="BQ27" s="2092"/>
      <c r="BR27" s="2092"/>
      <c r="BS27" s="2092">
        <v>150</v>
      </c>
      <c r="BT27" s="1294"/>
      <c r="BU27" s="87" t="str">
        <f t="shared" si="10"/>
        <v>V15CMR_3000</v>
      </c>
      <c r="CA27" s="87" t="s">
        <v>162</v>
      </c>
      <c r="CB27" s="87">
        <v>2</v>
      </c>
      <c r="CC27" s="87">
        <v>1</v>
      </c>
      <c r="CD27" s="87" t="s">
        <v>406</v>
      </c>
    </row>
    <row r="28" spans="1:82" s="87" customFormat="1" ht="18.75" hidden="1" customHeight="1" thickTop="1">
      <c r="A28" s="86"/>
      <c r="B28" s="402" t="str">
        <f>'Drive Summary'!B20</f>
        <v>HEPBURNOASIS</v>
      </c>
      <c r="C28" s="403">
        <f>'Drive Summary'!C20</f>
        <v>1000</v>
      </c>
      <c r="D28" s="403" t="str">
        <f>'Drive Summary'!D20</f>
        <v>64MB</v>
      </c>
      <c r="E28" s="307" t="str">
        <f>'Drive Summary'!E20</f>
        <v>ST1000VX001</v>
      </c>
      <c r="F28" s="1333" t="str">
        <f>'Drive Summary'!F20</f>
        <v>1Z4102</v>
      </c>
      <c r="G28" s="1280">
        <v>0</v>
      </c>
      <c r="H28" s="1280">
        <v>0</v>
      </c>
      <c r="I28" s="1280">
        <v>0</v>
      </c>
      <c r="J28" s="1280">
        <v>0</v>
      </c>
      <c r="K28" s="400">
        <f t="shared" si="30"/>
        <v>0</v>
      </c>
      <c r="L28" s="1452">
        <f>SUMIF('site MS'!$O:$O,$F28,'site MS'!R:R)</f>
        <v>0</v>
      </c>
      <c r="M28" s="1412">
        <f t="shared" si="31"/>
        <v>0</v>
      </c>
      <c r="N28" s="953">
        <v>0</v>
      </c>
      <c r="O28" s="953">
        <v>0</v>
      </c>
      <c r="P28" s="953">
        <v>0</v>
      </c>
      <c r="Q28" s="953">
        <v>0</v>
      </c>
      <c r="R28" s="400">
        <f t="shared" si="32"/>
        <v>0</v>
      </c>
      <c r="S28" s="1452">
        <f>SUMIF('site MS'!$O:$O,$F28,'site MS'!S:S)</f>
        <v>0</v>
      </c>
      <c r="T28" s="1412">
        <f t="shared" si="33"/>
        <v>0</v>
      </c>
      <c r="U28" s="953">
        <v>0</v>
      </c>
      <c r="V28" s="953">
        <v>0</v>
      </c>
      <c r="W28" s="953">
        <v>0</v>
      </c>
      <c r="X28" s="953">
        <v>0</v>
      </c>
      <c r="Y28" s="953">
        <v>0</v>
      </c>
      <c r="Z28" s="301">
        <f t="shared" si="34"/>
        <v>0</v>
      </c>
      <c r="AA28" s="1452">
        <f>SUMIF('site MS'!$O:$O,$F28,'site MS'!T:T)</f>
        <v>0</v>
      </c>
      <c r="AB28" s="1412">
        <f t="shared" si="35"/>
        <v>0</v>
      </c>
      <c r="AC28" s="312">
        <f t="shared" si="36"/>
        <v>0</v>
      </c>
      <c r="AD28" s="294">
        <f t="shared" si="36"/>
        <v>0</v>
      </c>
      <c r="AE28" s="312">
        <f t="shared" si="37"/>
        <v>0</v>
      </c>
      <c r="AH28" s="121"/>
      <c r="AI28" s="125" t="s">
        <v>288</v>
      </c>
      <c r="AJ28" s="120" t="str">
        <f>"13WKS "&amp;'Drive Summary'!AD$2</f>
        <v>13WKS MS2409A0</v>
      </c>
      <c r="AM28" s="654"/>
      <c r="AN28" s="411"/>
      <c r="AO28" s="411"/>
      <c r="AP28" s="411"/>
      <c r="AQ28" s="411"/>
      <c r="AR28" s="411"/>
      <c r="AS28" s="411"/>
      <c r="AT28" s="411"/>
      <c r="AU28" s="411"/>
      <c r="AV28" s="411"/>
      <c r="AW28" s="411"/>
      <c r="AX28" s="411"/>
      <c r="AY28" s="411"/>
      <c r="AZ28" s="66"/>
      <c r="BA28" s="66"/>
      <c r="BB28" s="87" t="str">
        <f t="shared" si="9"/>
        <v>KOR_V15CMR_4000</v>
      </c>
      <c r="BC28" s="1283" t="s">
        <v>288</v>
      </c>
      <c r="BD28" s="1283" t="s">
        <v>403</v>
      </c>
      <c r="BE28" s="1284">
        <v>4000</v>
      </c>
      <c r="BF28" s="1284" t="s">
        <v>609</v>
      </c>
      <c r="BG28" s="2092">
        <v>250</v>
      </c>
      <c r="BH28" s="2092">
        <v>16925</v>
      </c>
      <c r="BI28" s="2092">
        <v>25300</v>
      </c>
      <c r="BJ28" s="2092">
        <v>30300</v>
      </c>
      <c r="BK28" s="2092">
        <v>14700</v>
      </c>
      <c r="BL28" s="2092">
        <v>29375</v>
      </c>
      <c r="BM28" s="2092">
        <v>29400</v>
      </c>
      <c r="BN28" s="2092">
        <v>11650</v>
      </c>
      <c r="BO28" s="2092">
        <v>21300</v>
      </c>
      <c r="BP28" s="2092">
        <v>30900</v>
      </c>
      <c r="BQ28" s="2092">
        <v>27625</v>
      </c>
      <c r="BR28" s="2092">
        <v>14975</v>
      </c>
      <c r="BS28" s="2092"/>
      <c r="BT28" s="1291"/>
      <c r="BU28" s="87" t="str">
        <f t="shared" si="10"/>
        <v>V15CMR_4000</v>
      </c>
      <c r="CA28" s="87" t="s">
        <v>162</v>
      </c>
      <c r="CB28" s="87">
        <v>2</v>
      </c>
      <c r="CC28" s="87">
        <v>1</v>
      </c>
      <c r="CD28" s="87" t="s">
        <v>406</v>
      </c>
    </row>
    <row r="29" spans="1:82" s="87" customFormat="1" ht="18.75" hidden="1" customHeight="1" thickTop="1">
      <c r="A29" s="86"/>
      <c r="B29" s="324" t="s">
        <v>164</v>
      </c>
      <c r="C29" s="317"/>
      <c r="D29" s="385"/>
      <c r="E29" s="318"/>
      <c r="F29" s="1327"/>
      <c r="G29" s="1311">
        <f>SUM(G23:G28)</f>
        <v>0</v>
      </c>
      <c r="H29" s="1261">
        <f t="shared" ref="H29:Y29" si="38">SUM(H23:H28)</f>
        <v>0</v>
      </c>
      <c r="I29" s="1261">
        <f t="shared" si="38"/>
        <v>0</v>
      </c>
      <c r="J29" s="1261">
        <f t="shared" si="38"/>
        <v>0</v>
      </c>
      <c r="K29" s="320">
        <f t="shared" si="38"/>
        <v>0</v>
      </c>
      <c r="L29" s="1453">
        <f t="shared" si="38"/>
        <v>0</v>
      </c>
      <c r="M29" s="1414">
        <f t="shared" si="38"/>
        <v>0</v>
      </c>
      <c r="N29" s="1261">
        <f t="shared" si="38"/>
        <v>0</v>
      </c>
      <c r="O29" s="1261">
        <f t="shared" si="38"/>
        <v>0</v>
      </c>
      <c r="P29" s="1261">
        <f t="shared" si="38"/>
        <v>0</v>
      </c>
      <c r="Q29" s="1261">
        <f t="shared" si="38"/>
        <v>0</v>
      </c>
      <c r="R29" s="320">
        <f t="shared" si="38"/>
        <v>0</v>
      </c>
      <c r="S29" s="1453">
        <f t="shared" si="38"/>
        <v>0</v>
      </c>
      <c r="T29" s="1414">
        <f t="shared" si="38"/>
        <v>0</v>
      </c>
      <c r="U29" s="1261">
        <f t="shared" si="38"/>
        <v>0</v>
      </c>
      <c r="V29" s="1261">
        <f t="shared" si="38"/>
        <v>0</v>
      </c>
      <c r="W29" s="1261">
        <f t="shared" si="38"/>
        <v>0</v>
      </c>
      <c r="X29" s="1261">
        <f t="shared" si="38"/>
        <v>0</v>
      </c>
      <c r="Y29" s="1261">
        <f t="shared" si="38"/>
        <v>0</v>
      </c>
      <c r="Z29" s="320">
        <f>SUM(Z23:Z28)</f>
        <v>0</v>
      </c>
      <c r="AA29" s="1466">
        <f t="shared" ref="AA29:AB29" si="39">SUM(AA23:AA28)</f>
        <v>0</v>
      </c>
      <c r="AB29" s="1467">
        <f t="shared" si="39"/>
        <v>0</v>
      </c>
      <c r="AC29" s="325">
        <f>SUM(AC23:AC28)</f>
        <v>0</v>
      </c>
      <c r="AD29" s="1270">
        <f>SUM(AD23:AD28)</f>
        <v>0</v>
      </c>
      <c r="AE29" s="1471">
        <f t="shared" ref="AE29" si="40">SUM(AE23:AE28)</f>
        <v>0</v>
      </c>
      <c r="AH29" s="121"/>
      <c r="AI29" s="125" t="s">
        <v>288</v>
      </c>
      <c r="AJ29" s="120" t="str">
        <f>"13WKS "&amp;'Drive Summary'!AD$2</f>
        <v>13WKS MS2409A0</v>
      </c>
      <c r="AM29" s="654"/>
      <c r="AN29" s="411"/>
      <c r="AO29" s="411"/>
      <c r="AP29" s="411"/>
      <c r="AQ29" s="411"/>
      <c r="AR29" s="411"/>
      <c r="AS29" s="411"/>
      <c r="AT29" s="411"/>
      <c r="AU29" s="411"/>
      <c r="AV29" s="411"/>
      <c r="AW29" s="411"/>
      <c r="AX29" s="411"/>
      <c r="AY29" s="411"/>
      <c r="AZ29" s="66"/>
      <c r="BA29" s="66"/>
      <c r="BB29" s="87" t="str">
        <f t="shared" si="9"/>
        <v>KOR_V15CMR_4000</v>
      </c>
      <c r="BC29" s="1283" t="s">
        <v>288</v>
      </c>
      <c r="BD29" s="1283" t="s">
        <v>403</v>
      </c>
      <c r="BE29" s="1284">
        <v>4000</v>
      </c>
      <c r="BF29" s="1284" t="s">
        <v>573</v>
      </c>
      <c r="BG29" s="2092">
        <v>3400</v>
      </c>
      <c r="BH29" s="2092">
        <v>6800</v>
      </c>
      <c r="BI29" s="2092">
        <v>12475</v>
      </c>
      <c r="BJ29" s="2092">
        <v>8400</v>
      </c>
      <c r="BK29" s="2092">
        <v>7200</v>
      </c>
      <c r="BL29" s="2092">
        <v>18275</v>
      </c>
      <c r="BM29" s="2092">
        <v>7725</v>
      </c>
      <c r="BN29" s="2092">
        <v>9525</v>
      </c>
      <c r="BO29" s="2092">
        <v>7250</v>
      </c>
      <c r="BP29" s="2092">
        <v>28600</v>
      </c>
      <c r="BQ29" s="2092">
        <v>13450</v>
      </c>
      <c r="BR29" s="2092">
        <v>6175</v>
      </c>
      <c r="BS29" s="2092">
        <v>4625</v>
      </c>
      <c r="BT29" s="1291"/>
      <c r="BU29" s="87" t="str">
        <f t="shared" si="10"/>
        <v>V15CMR_4000</v>
      </c>
    </row>
    <row r="30" spans="1:82" s="87" customFormat="1" ht="18.75" hidden="1" customHeight="1" outlineLevel="1" thickTop="1">
      <c r="A30" s="86"/>
      <c r="B30" s="91" t="s">
        <v>117</v>
      </c>
      <c r="C30" s="114"/>
      <c r="D30" s="114"/>
      <c r="E30" s="306" t="s">
        <v>139</v>
      </c>
      <c r="F30" s="1328"/>
      <c r="G30" s="1312">
        <f>AN30</f>
        <v>0</v>
      </c>
      <c r="H30" s="92">
        <f t="shared" ref="H30:J31" si="41">AO30</f>
        <v>0</v>
      </c>
      <c r="I30" s="92">
        <f t="shared" si="41"/>
        <v>0</v>
      </c>
      <c r="J30" s="92">
        <f t="shared" si="41"/>
        <v>0</v>
      </c>
      <c r="K30" s="300">
        <f t="shared" si="30"/>
        <v>0</v>
      </c>
      <c r="L30" s="1454"/>
      <c r="M30" s="1416"/>
      <c r="N30" s="92">
        <f t="shared" ref="N30:Q31" si="42">AR30</f>
        <v>0</v>
      </c>
      <c r="O30" s="92">
        <f t="shared" si="42"/>
        <v>0</v>
      </c>
      <c r="P30" s="92">
        <f t="shared" si="42"/>
        <v>0</v>
      </c>
      <c r="Q30" s="92">
        <f t="shared" si="42"/>
        <v>0</v>
      </c>
      <c r="R30" s="300">
        <f t="shared" ref="R30:R36" si="43">SUM(N30:Q30)</f>
        <v>0</v>
      </c>
      <c r="S30" s="1454"/>
      <c r="T30" s="1416"/>
      <c r="U30" s="92">
        <f>AV30</f>
        <v>0</v>
      </c>
      <c r="V30" s="92">
        <f t="shared" ref="V30:Y31" si="44">AW30</f>
        <v>0</v>
      </c>
      <c r="W30" s="92">
        <f t="shared" si="44"/>
        <v>0</v>
      </c>
      <c r="X30" s="92">
        <f t="shared" si="44"/>
        <v>0</v>
      </c>
      <c r="Y30" s="92">
        <f t="shared" si="44"/>
        <v>0</v>
      </c>
      <c r="Z30" s="300">
        <f t="shared" si="34"/>
        <v>0</v>
      </c>
      <c r="AA30" s="1454"/>
      <c r="AB30" s="1416"/>
      <c r="AC30" s="311">
        <f t="shared" ref="AC30:AD37" si="45">Z30+R30+K30</f>
        <v>0</v>
      </c>
      <c r="AD30" s="92">
        <f t="shared" si="45"/>
        <v>0</v>
      </c>
      <c r="AE30" s="311"/>
      <c r="AH30" s="121"/>
      <c r="AI30" s="125" t="s">
        <v>288</v>
      </c>
      <c r="AJ30" s="120" t="str">
        <f>"13WKS "&amp;'Drive Summary'!AD$2</f>
        <v>13WKS MS2409A0</v>
      </c>
      <c r="AM30" s="631" t="s">
        <v>193</v>
      </c>
      <c r="AN30" s="526">
        <f>SUMIF('Site capacity'!$B:$B,$AM30,'Site capacity'!E:E)</f>
        <v>0</v>
      </c>
      <c r="AO30" s="526">
        <f>SUMIF('Site capacity'!$B:$B,$AM30,'Site capacity'!F:F)</f>
        <v>0</v>
      </c>
      <c r="AP30" s="526">
        <f>SUMIF('Site capacity'!$B:$B,$AM30,'Site capacity'!G:G)</f>
        <v>0</v>
      </c>
      <c r="AQ30" s="526">
        <f>SUMIF('Site capacity'!$B:$B,$AM30,'Site capacity'!H:H)</f>
        <v>0</v>
      </c>
      <c r="AR30" s="526">
        <f>SUMIF('Site capacity'!$B:$B,$AM30,'Site capacity'!I:I)</f>
        <v>0</v>
      </c>
      <c r="AS30" s="526">
        <f>SUMIF('Site capacity'!$B:$B,$AM30,'Site capacity'!J:J)</f>
        <v>0</v>
      </c>
      <c r="AT30" s="526">
        <f>SUMIF('Site capacity'!$B:$B,$AM30,'Site capacity'!K:K)</f>
        <v>0</v>
      </c>
      <c r="AU30" s="526">
        <f>SUMIF('Site capacity'!$B:$B,$AM30,'Site capacity'!L:L)</f>
        <v>0</v>
      </c>
      <c r="AV30" s="526">
        <f>SUMIF('Site capacity'!$B:$B,$AM30,'Site capacity'!M:M)</f>
        <v>0</v>
      </c>
      <c r="AW30" s="526">
        <f>SUMIF('Site capacity'!$B:$B,$AM30,'Site capacity'!N:N)</f>
        <v>0</v>
      </c>
      <c r="AX30" s="526">
        <f>SUMIF('Site capacity'!$B:$B,$AM30,'Site capacity'!O:O)</f>
        <v>0</v>
      </c>
      <c r="AY30" s="526">
        <f>SUMIF('Site capacity'!$B:$B,$AM30,'Site capacity'!P:P)</f>
        <v>0</v>
      </c>
      <c r="AZ30" s="526">
        <f>SUMIF('Site capacity'!$B:$B,$AM30,'Site capacity'!Q:Q)</f>
        <v>0</v>
      </c>
      <c r="BB30" s="87" t="str">
        <f t="shared" si="9"/>
        <v>KOR_V15CMR_4000</v>
      </c>
      <c r="BC30" s="1283" t="s">
        <v>288</v>
      </c>
      <c r="BD30" s="1283" t="s">
        <v>403</v>
      </c>
      <c r="BE30" s="1284">
        <v>4000</v>
      </c>
      <c r="BF30" s="1284" t="s">
        <v>599</v>
      </c>
      <c r="BG30" s="2092">
        <v>3500</v>
      </c>
      <c r="BH30" s="2092">
        <v>4275</v>
      </c>
      <c r="BI30" s="2092">
        <v>6875</v>
      </c>
      <c r="BJ30" s="2092">
        <v>5750</v>
      </c>
      <c r="BK30" s="2092">
        <v>5575</v>
      </c>
      <c r="BL30" s="2092">
        <v>7125</v>
      </c>
      <c r="BM30" s="2092">
        <v>6000</v>
      </c>
      <c r="BN30" s="2092">
        <v>4675</v>
      </c>
      <c r="BO30" s="2092">
        <v>5075</v>
      </c>
      <c r="BP30" s="2092">
        <v>10175</v>
      </c>
      <c r="BQ30" s="2092">
        <v>6675</v>
      </c>
      <c r="BR30" s="2092">
        <v>7350</v>
      </c>
      <c r="BS30" s="2092">
        <v>1750</v>
      </c>
      <c r="BT30" s="1291"/>
      <c r="BU30" s="87" t="str">
        <f t="shared" si="10"/>
        <v>V15CMR_4000</v>
      </c>
    </row>
    <row r="31" spans="1:82" s="87" customFormat="1" ht="18.75" hidden="1" customHeight="1" outlineLevel="1" thickTop="1">
      <c r="A31" s="86"/>
      <c r="B31" s="91"/>
      <c r="C31" s="114"/>
      <c r="D31" s="114"/>
      <c r="E31" s="306" t="s">
        <v>38</v>
      </c>
      <c r="F31" s="1328"/>
      <c r="G31" s="1312">
        <f>AN31</f>
        <v>0</v>
      </c>
      <c r="H31" s="92">
        <f t="shared" si="41"/>
        <v>0</v>
      </c>
      <c r="I31" s="92">
        <f t="shared" si="41"/>
        <v>0</v>
      </c>
      <c r="J31" s="92">
        <f t="shared" si="41"/>
        <v>0</v>
      </c>
      <c r="K31" s="300">
        <f t="shared" ref="K31:K36" si="46">SUM(G31:J31)</f>
        <v>0</v>
      </c>
      <c r="L31" s="1454"/>
      <c r="M31" s="1416"/>
      <c r="N31" s="92">
        <f t="shared" si="42"/>
        <v>0</v>
      </c>
      <c r="O31" s="92">
        <f t="shared" si="42"/>
        <v>0</v>
      </c>
      <c r="P31" s="92">
        <f t="shared" si="42"/>
        <v>0</v>
      </c>
      <c r="Q31" s="92">
        <f t="shared" si="42"/>
        <v>0</v>
      </c>
      <c r="R31" s="300">
        <f t="shared" si="43"/>
        <v>0</v>
      </c>
      <c r="S31" s="1454"/>
      <c r="T31" s="1416"/>
      <c r="U31" s="92">
        <f>AV31</f>
        <v>0</v>
      </c>
      <c r="V31" s="92">
        <f t="shared" si="44"/>
        <v>0</v>
      </c>
      <c r="W31" s="92">
        <f t="shared" si="44"/>
        <v>0</v>
      </c>
      <c r="X31" s="92">
        <f t="shared" si="44"/>
        <v>0</v>
      </c>
      <c r="Y31" s="92">
        <f t="shared" si="44"/>
        <v>0</v>
      </c>
      <c r="Z31" s="300">
        <f t="shared" ref="Z31:Z37" si="47">SUM(U31:Y31)</f>
        <v>0</v>
      </c>
      <c r="AA31" s="1454"/>
      <c r="AB31" s="1416"/>
      <c r="AC31" s="311">
        <f t="shared" si="45"/>
        <v>0</v>
      </c>
      <c r="AD31" s="92">
        <f t="shared" si="45"/>
        <v>0</v>
      </c>
      <c r="AE31" s="311"/>
      <c r="AH31" s="121"/>
      <c r="AI31" s="125" t="s">
        <v>288</v>
      </c>
      <c r="AJ31" s="120" t="str">
        <f>"13WKS "&amp;'Drive Summary'!AD$2</f>
        <v>13WKS MS2409A0</v>
      </c>
      <c r="AM31" s="631" t="s">
        <v>194</v>
      </c>
      <c r="AN31" s="526">
        <f>SUMIF('Site capacity'!$B:$B,$AM31,'Site capacity'!E:E)</f>
        <v>0</v>
      </c>
      <c r="AO31" s="526">
        <f>SUMIF('Site capacity'!$B:$B,$AM31,'Site capacity'!F:F)</f>
        <v>0</v>
      </c>
      <c r="AP31" s="526">
        <f>SUMIF('Site capacity'!$B:$B,$AM31,'Site capacity'!G:G)</f>
        <v>0</v>
      </c>
      <c r="AQ31" s="526">
        <f>SUMIF('Site capacity'!$B:$B,$AM31,'Site capacity'!H:H)</f>
        <v>0</v>
      </c>
      <c r="AR31" s="526">
        <f>SUMIF('Site capacity'!$B:$B,$AM31,'Site capacity'!I:I)</f>
        <v>0</v>
      </c>
      <c r="AS31" s="526">
        <f>SUMIF('Site capacity'!$B:$B,$AM31,'Site capacity'!J:J)</f>
        <v>0</v>
      </c>
      <c r="AT31" s="526">
        <f>SUMIF('Site capacity'!$B:$B,$AM31,'Site capacity'!K:K)</f>
        <v>0</v>
      </c>
      <c r="AU31" s="526">
        <f>SUMIF('Site capacity'!$B:$B,$AM31,'Site capacity'!L:L)</f>
        <v>0</v>
      </c>
      <c r="AV31" s="526">
        <f>SUMIF('Site capacity'!$B:$B,$AM31,'Site capacity'!M:M)</f>
        <v>0</v>
      </c>
      <c r="AW31" s="526">
        <f>SUMIF('Site capacity'!$B:$B,$AM31,'Site capacity'!N:N)</f>
        <v>0</v>
      </c>
      <c r="AX31" s="526">
        <f>SUMIF('Site capacity'!$B:$B,$AM31,'Site capacity'!O:O)</f>
        <v>0</v>
      </c>
      <c r="AY31" s="526">
        <f>SUMIF('Site capacity'!$B:$B,$AM31,'Site capacity'!P:P)</f>
        <v>0</v>
      </c>
      <c r="AZ31" s="526">
        <f>SUMIF('Site capacity'!$B:$B,$AM31,'Site capacity'!Q:Q)</f>
        <v>0</v>
      </c>
      <c r="BB31" s="87" t="str">
        <f t="shared" si="9"/>
        <v>KOR_V15CMR_4000</v>
      </c>
      <c r="BC31" s="1283" t="s">
        <v>288</v>
      </c>
      <c r="BD31" s="1283" t="s">
        <v>403</v>
      </c>
      <c r="BE31" s="1284">
        <v>4000</v>
      </c>
      <c r="BF31" s="1284" t="s">
        <v>610</v>
      </c>
      <c r="BG31" s="2092"/>
      <c r="BH31" s="2092">
        <v>7575</v>
      </c>
      <c r="BI31" s="2092">
        <v>7300</v>
      </c>
      <c r="BJ31" s="2092">
        <v>10625</v>
      </c>
      <c r="BK31" s="2092">
        <v>4900</v>
      </c>
      <c r="BL31" s="2092">
        <v>5125</v>
      </c>
      <c r="BM31" s="2092">
        <v>5400</v>
      </c>
      <c r="BN31" s="2092">
        <v>2025</v>
      </c>
      <c r="BO31" s="2092">
        <v>5475</v>
      </c>
      <c r="BP31" s="2092">
        <v>5475</v>
      </c>
      <c r="BQ31" s="2092">
        <v>5325</v>
      </c>
      <c r="BR31" s="2092"/>
      <c r="BS31" s="2092"/>
      <c r="BT31" s="1291"/>
      <c r="BU31" s="87" t="str">
        <f t="shared" si="10"/>
        <v>V15CMR_4000</v>
      </c>
    </row>
    <row r="32" spans="1:82" s="87" customFormat="1" ht="18.75" hidden="1" customHeight="1" outlineLevel="1" thickTop="1">
      <c r="A32" s="86"/>
      <c r="B32" s="91" t="s">
        <v>118</v>
      </c>
      <c r="C32" s="114"/>
      <c r="D32" s="114"/>
      <c r="E32" s="306" t="s">
        <v>139</v>
      </c>
      <c r="F32" s="1328"/>
      <c r="G32" s="1312">
        <f>G30-G35</f>
        <v>0</v>
      </c>
      <c r="H32" s="92">
        <f t="shared" ref="H32:J33" si="48">H30-H35</f>
        <v>0</v>
      </c>
      <c r="I32" s="92">
        <f t="shared" si="48"/>
        <v>0</v>
      </c>
      <c r="J32" s="92">
        <f t="shared" si="48"/>
        <v>0</v>
      </c>
      <c r="K32" s="300">
        <f t="shared" si="46"/>
        <v>0</v>
      </c>
      <c r="L32" s="1454"/>
      <c r="M32" s="1416"/>
      <c r="N32" s="92">
        <f t="shared" ref="N32:Q33" si="49">N30-N35</f>
        <v>0</v>
      </c>
      <c r="O32" s="92">
        <f t="shared" si="49"/>
        <v>0</v>
      </c>
      <c r="P32" s="92">
        <f t="shared" si="49"/>
        <v>0</v>
      </c>
      <c r="Q32" s="92">
        <f t="shared" si="49"/>
        <v>0</v>
      </c>
      <c r="R32" s="300">
        <f t="shared" si="43"/>
        <v>0</v>
      </c>
      <c r="S32" s="1454"/>
      <c r="T32" s="1416"/>
      <c r="U32" s="92">
        <f t="shared" ref="U32:Y33" si="50">U30-U35</f>
        <v>0</v>
      </c>
      <c r="V32" s="92">
        <f t="shared" si="50"/>
        <v>0</v>
      </c>
      <c r="W32" s="92">
        <f t="shared" si="50"/>
        <v>0</v>
      </c>
      <c r="X32" s="92">
        <f t="shared" si="50"/>
        <v>0</v>
      </c>
      <c r="Y32" s="92">
        <f t="shared" si="50"/>
        <v>0</v>
      </c>
      <c r="Z32" s="300">
        <f t="shared" si="47"/>
        <v>0</v>
      </c>
      <c r="AA32" s="1454"/>
      <c r="AB32" s="1416"/>
      <c r="AC32" s="311">
        <f t="shared" si="45"/>
        <v>0</v>
      </c>
      <c r="AD32" s="92">
        <f t="shared" si="45"/>
        <v>0</v>
      </c>
      <c r="AE32" s="311"/>
      <c r="AH32" s="121"/>
      <c r="AI32" s="125" t="s">
        <v>288</v>
      </c>
      <c r="AJ32" s="120" t="str">
        <f>"13WKS "&amp;'Drive Summary'!AD$2</f>
        <v>13WKS MS2409A0</v>
      </c>
      <c r="AM32" s="481" t="s">
        <v>77</v>
      </c>
      <c r="AN32" s="482">
        <f>'13wks vs RIE'!C185</f>
        <v>0.12911579726230116</v>
      </c>
      <c r="AO32" s="482">
        <f>'13wks vs RIE'!D185</f>
        <v>0.12911579726230116</v>
      </c>
      <c r="AP32" s="482">
        <f>'13wks vs RIE'!E185</f>
        <v>0.12911579726230116</v>
      </c>
      <c r="AQ32" s="482">
        <f>'13wks vs RIE'!F185</f>
        <v>0.12911579726230116</v>
      </c>
      <c r="AR32" s="482">
        <f>'13wks vs RIE'!G185</f>
        <v>0.12911579726230116</v>
      </c>
      <c r="AS32" s="482">
        <f>'13wks vs RIE'!H185</f>
        <v>0.12911579726230116</v>
      </c>
      <c r="AT32" s="482">
        <f>'13wks vs RIE'!I185</f>
        <v>0.12911579726230116</v>
      </c>
      <c r="AU32" s="482">
        <f>'13wks vs RIE'!J185</f>
        <v>0.12911579726230116</v>
      </c>
      <c r="AV32" s="482">
        <f>'13wks vs RIE'!K185</f>
        <v>0.12911579726230116</v>
      </c>
      <c r="AW32" s="482">
        <f>'13wks vs RIE'!L185</f>
        <v>0.12911579726230116</v>
      </c>
      <c r="AX32" s="482">
        <f>'13wks vs RIE'!M185</f>
        <v>0.12911579726230116</v>
      </c>
      <c r="AY32" s="482">
        <f>'13wks vs RIE'!N185</f>
        <v>0.12911579726230116</v>
      </c>
      <c r="AZ32" s="482">
        <f>'13wks vs RIE'!O185</f>
        <v>0.12911579726230116</v>
      </c>
      <c r="BB32" s="87" t="str">
        <f t="shared" si="9"/>
        <v>KOR_V15CMR_4000</v>
      </c>
      <c r="BC32" s="1283" t="s">
        <v>288</v>
      </c>
      <c r="BD32" s="1283" t="s">
        <v>403</v>
      </c>
      <c r="BE32" s="1284">
        <v>4000</v>
      </c>
      <c r="BF32" s="1284" t="s">
        <v>596</v>
      </c>
      <c r="BG32" s="2092">
        <v>12275</v>
      </c>
      <c r="BH32" s="2092">
        <v>1300</v>
      </c>
      <c r="BI32" s="2092">
        <v>4875</v>
      </c>
      <c r="BJ32" s="2092">
        <v>5325</v>
      </c>
      <c r="BK32" s="2092">
        <v>11525</v>
      </c>
      <c r="BL32" s="2092">
        <v>3375</v>
      </c>
      <c r="BM32" s="2092">
        <v>2700</v>
      </c>
      <c r="BN32" s="2092"/>
      <c r="BO32" s="2092">
        <v>13375</v>
      </c>
      <c r="BP32" s="2092">
        <v>3300</v>
      </c>
      <c r="BQ32" s="2092">
        <v>2675</v>
      </c>
      <c r="BR32" s="2092"/>
      <c r="BS32" s="2092"/>
      <c r="BT32" s="1291"/>
      <c r="BU32" s="87" t="str">
        <f t="shared" si="10"/>
        <v>V15CMR_4000</v>
      </c>
    </row>
    <row r="33" spans="1:82" s="87" customFormat="1" ht="18.75" hidden="1" customHeight="1" outlineLevel="1" thickTop="1">
      <c r="A33" s="86"/>
      <c r="B33" s="91"/>
      <c r="C33" s="114"/>
      <c r="D33" s="114"/>
      <c r="E33" s="306" t="s">
        <v>38</v>
      </c>
      <c r="F33" s="1328"/>
      <c r="G33" s="1312">
        <f>G31-G36</f>
        <v>0</v>
      </c>
      <c r="H33" s="92">
        <f t="shared" si="48"/>
        <v>0</v>
      </c>
      <c r="I33" s="92">
        <f t="shared" si="48"/>
        <v>0</v>
      </c>
      <c r="J33" s="92">
        <f t="shared" si="48"/>
        <v>0</v>
      </c>
      <c r="K33" s="300">
        <f t="shared" si="46"/>
        <v>0</v>
      </c>
      <c r="L33" s="1454"/>
      <c r="M33" s="1416"/>
      <c r="N33" s="92">
        <f t="shared" si="49"/>
        <v>0</v>
      </c>
      <c r="O33" s="92">
        <f t="shared" si="49"/>
        <v>0</v>
      </c>
      <c r="P33" s="92">
        <f t="shared" si="49"/>
        <v>0</v>
      </c>
      <c r="Q33" s="92">
        <f t="shared" si="49"/>
        <v>0</v>
      </c>
      <c r="R33" s="300">
        <f t="shared" si="43"/>
        <v>0</v>
      </c>
      <c r="S33" s="1454"/>
      <c r="T33" s="1416"/>
      <c r="U33" s="92">
        <f t="shared" si="50"/>
        <v>0</v>
      </c>
      <c r="V33" s="92">
        <f t="shared" si="50"/>
        <v>0</v>
      </c>
      <c r="W33" s="92">
        <f t="shared" si="50"/>
        <v>0</v>
      </c>
      <c r="X33" s="92">
        <f t="shared" si="50"/>
        <v>0</v>
      </c>
      <c r="Y33" s="92">
        <f t="shared" si="50"/>
        <v>0</v>
      </c>
      <c r="Z33" s="300">
        <f t="shared" si="47"/>
        <v>0</v>
      </c>
      <c r="AA33" s="1454"/>
      <c r="AB33" s="1416"/>
      <c r="AC33" s="311">
        <f t="shared" si="45"/>
        <v>0</v>
      </c>
      <c r="AD33" s="92">
        <f t="shared" si="45"/>
        <v>0</v>
      </c>
      <c r="AE33" s="311"/>
      <c r="AH33" s="121"/>
      <c r="AI33" s="125" t="s">
        <v>288</v>
      </c>
      <c r="AJ33" s="120" t="str">
        <f>"13WKS "&amp;'Drive Summary'!AD$2</f>
        <v>13WKS MS2409A0</v>
      </c>
      <c r="AM33" s="481"/>
      <c r="AN33" s="482">
        <f>'13wks vs RIE'!C186</f>
        <v>0.21306471306471306</v>
      </c>
      <c r="AO33" s="482">
        <f>'13wks vs RIE'!D186</f>
        <v>0.21306471306471306</v>
      </c>
      <c r="AP33" s="482">
        <f>'13wks vs RIE'!E186</f>
        <v>0.21306471306471306</v>
      </c>
      <c r="AQ33" s="482">
        <f>'13wks vs RIE'!F186</f>
        <v>0.21306471306471306</v>
      </c>
      <c r="AR33" s="482">
        <f>'13wks vs RIE'!G186</f>
        <v>0.21306471306471306</v>
      </c>
      <c r="AS33" s="482">
        <f>'13wks vs RIE'!H186</f>
        <v>0.21306471306471306</v>
      </c>
      <c r="AT33" s="482">
        <f>'13wks vs RIE'!I186</f>
        <v>0.21306471306471306</v>
      </c>
      <c r="AU33" s="482">
        <f>'13wks vs RIE'!J186</f>
        <v>0.21306471306471306</v>
      </c>
      <c r="AV33" s="482">
        <f>'13wks vs RIE'!K186</f>
        <v>0.21306471306471306</v>
      </c>
      <c r="AW33" s="482">
        <f>'13wks vs RIE'!L186</f>
        <v>0.21306471306471306</v>
      </c>
      <c r="AX33" s="482">
        <f>'13wks vs RIE'!M186</f>
        <v>0.21306471306471306</v>
      </c>
      <c r="AY33" s="482">
        <f>'13wks vs RIE'!N186</f>
        <v>0.21306471306471306</v>
      </c>
      <c r="AZ33" s="482">
        <f>'13wks vs RIE'!O186</f>
        <v>0.21306471306471306</v>
      </c>
      <c r="BB33" s="87" t="str">
        <f t="shared" si="9"/>
        <v>KOR_V15CMR_4000</v>
      </c>
      <c r="BC33" s="1283" t="s">
        <v>288</v>
      </c>
      <c r="BD33" s="1283" t="s">
        <v>403</v>
      </c>
      <c r="BE33" s="1284">
        <v>4000</v>
      </c>
      <c r="BF33" s="1284" t="s">
        <v>718</v>
      </c>
      <c r="BG33" s="2092">
        <v>1350</v>
      </c>
      <c r="BH33" s="2092">
        <v>375</v>
      </c>
      <c r="BI33" s="2092"/>
      <c r="BJ33" s="2092"/>
      <c r="BK33" s="2092">
        <v>1225</v>
      </c>
      <c r="BL33" s="2092">
        <v>375</v>
      </c>
      <c r="BM33" s="2092"/>
      <c r="BN33" s="2092"/>
      <c r="BO33" s="2092"/>
      <c r="BP33" s="2092">
        <v>350</v>
      </c>
      <c r="BQ33" s="2092"/>
      <c r="BR33" s="2092"/>
      <c r="BS33" s="2092">
        <v>50</v>
      </c>
      <c r="BT33" s="1291"/>
      <c r="BU33" s="87" t="str">
        <f t="shared" si="10"/>
        <v>V15CMR_4000</v>
      </c>
    </row>
    <row r="34" spans="1:82" s="87" customFormat="1" ht="18.75" hidden="1" customHeight="1" outlineLevel="1" thickTop="1">
      <c r="A34" s="86"/>
      <c r="B34" s="91"/>
      <c r="C34" s="114"/>
      <c r="D34" s="114"/>
      <c r="E34" s="306" t="s">
        <v>119</v>
      </c>
      <c r="F34" s="1328"/>
      <c r="G34" s="1312">
        <f>SUM(G32:G33)</f>
        <v>0</v>
      </c>
      <c r="H34" s="92">
        <f>SUM(H32:H33)</f>
        <v>0</v>
      </c>
      <c r="I34" s="92">
        <f>SUM(I32:I33)</f>
        <v>0</v>
      </c>
      <c r="J34" s="92">
        <f>SUM(J32:J33)</f>
        <v>0</v>
      </c>
      <c r="K34" s="300">
        <f t="shared" si="46"/>
        <v>0</v>
      </c>
      <c r="L34" s="1454"/>
      <c r="M34" s="1416"/>
      <c r="N34" s="92">
        <f>SUM(N32:N33)</f>
        <v>0</v>
      </c>
      <c r="O34" s="92">
        <f>SUM(O32:O33)</f>
        <v>0</v>
      </c>
      <c r="P34" s="92">
        <f>SUM(P32:P33)</f>
        <v>0</v>
      </c>
      <c r="Q34" s="92">
        <f>SUM(Q32:Q33)</f>
        <v>0</v>
      </c>
      <c r="R34" s="300">
        <f t="shared" si="43"/>
        <v>0</v>
      </c>
      <c r="S34" s="1454"/>
      <c r="T34" s="1416"/>
      <c r="U34" s="92">
        <f>SUM(U32:U33)</f>
        <v>0</v>
      </c>
      <c r="V34" s="92">
        <f>SUM(V32:V33)</f>
        <v>0</v>
      </c>
      <c r="W34" s="92">
        <f>SUM(W32:W33)</f>
        <v>0</v>
      </c>
      <c r="X34" s="92">
        <f>SUM(X32:X33)</f>
        <v>0</v>
      </c>
      <c r="Y34" s="92">
        <f>SUM(Y32:Y33)</f>
        <v>0</v>
      </c>
      <c r="Z34" s="300">
        <f t="shared" si="47"/>
        <v>0</v>
      </c>
      <c r="AA34" s="1454"/>
      <c r="AB34" s="1416"/>
      <c r="AC34" s="311">
        <f t="shared" si="45"/>
        <v>0</v>
      </c>
      <c r="AD34" s="92">
        <f t="shared" si="45"/>
        <v>0</v>
      </c>
      <c r="AE34" s="311"/>
      <c r="AH34" s="121"/>
      <c r="AI34" s="125" t="s">
        <v>288</v>
      </c>
      <c r="AJ34" s="120" t="str">
        <f>"13WKS "&amp;'Drive Summary'!AD$2</f>
        <v>13WKS MS2409A0</v>
      </c>
      <c r="AM34" s="654"/>
      <c r="AN34" s="482"/>
      <c r="AO34" s="482"/>
      <c r="AP34" s="482"/>
      <c r="AQ34" s="482"/>
      <c r="AR34" s="482"/>
      <c r="AS34" s="482"/>
      <c r="AT34" s="482"/>
      <c r="AU34" s="482"/>
      <c r="AV34" s="482"/>
      <c r="AW34" s="482"/>
      <c r="AX34" s="482"/>
      <c r="AY34" s="482"/>
      <c r="AZ34" s="482"/>
      <c r="BB34" s="87" t="str">
        <f t="shared" si="9"/>
        <v>KOR_V15CMR_4000</v>
      </c>
      <c r="BC34" s="1283" t="s">
        <v>288</v>
      </c>
      <c r="BD34" s="1283" t="s">
        <v>403</v>
      </c>
      <c r="BE34" s="1284">
        <v>4000</v>
      </c>
      <c r="BF34" s="1284" t="s">
        <v>759</v>
      </c>
      <c r="BG34" s="2092"/>
      <c r="BH34" s="2092">
        <v>5000</v>
      </c>
      <c r="BI34" s="2092">
        <v>15000</v>
      </c>
      <c r="BJ34" s="2092"/>
      <c r="BK34" s="2092">
        <v>10000</v>
      </c>
      <c r="BL34" s="2092">
        <v>10000</v>
      </c>
      <c r="BM34" s="2092"/>
      <c r="BN34" s="2092"/>
      <c r="BO34" s="2092"/>
      <c r="BP34" s="2092"/>
      <c r="BQ34" s="2092"/>
      <c r="BR34" s="2092"/>
      <c r="BS34" s="2092"/>
      <c r="BT34" s="1291"/>
      <c r="BU34" s="87" t="str">
        <f t="shared" si="10"/>
        <v>V15CMR_4000</v>
      </c>
    </row>
    <row r="35" spans="1:82" s="85" customFormat="1" ht="18.75" hidden="1" customHeight="1" collapsed="1" thickTop="1">
      <c r="A35" s="84"/>
      <c r="B35" s="89" t="s">
        <v>166</v>
      </c>
      <c r="C35" s="115"/>
      <c r="D35" s="115"/>
      <c r="E35" s="307" t="s">
        <v>139</v>
      </c>
      <c r="F35" s="1329"/>
      <c r="G35" s="1314">
        <f>G23</f>
        <v>0</v>
      </c>
      <c r="H35" s="294">
        <f>H23</f>
        <v>0</v>
      </c>
      <c r="I35" s="294">
        <f>I23</f>
        <v>0</v>
      </c>
      <c r="J35" s="294">
        <f>J23</f>
        <v>0</v>
      </c>
      <c r="K35" s="301">
        <f t="shared" si="46"/>
        <v>0</v>
      </c>
      <c r="L35" s="1455">
        <f>L23</f>
        <v>0</v>
      </c>
      <c r="M35" s="1419">
        <f>K35-L35</f>
        <v>0</v>
      </c>
      <c r="N35" s="294">
        <f>N23</f>
        <v>0</v>
      </c>
      <c r="O35" s="294">
        <f>O23</f>
        <v>0</v>
      </c>
      <c r="P35" s="294">
        <f>P23</f>
        <v>0</v>
      </c>
      <c r="Q35" s="294">
        <f>Q23</f>
        <v>0</v>
      </c>
      <c r="R35" s="301">
        <f t="shared" si="43"/>
        <v>0</v>
      </c>
      <c r="S35" s="1455">
        <f>S23</f>
        <v>0</v>
      </c>
      <c r="T35" s="1419">
        <f>R35-S35</f>
        <v>0</v>
      </c>
      <c r="U35" s="294">
        <f>U23</f>
        <v>0</v>
      </c>
      <c r="V35" s="294">
        <f>V23</f>
        <v>0</v>
      </c>
      <c r="W35" s="294">
        <f>W23</f>
        <v>0</v>
      </c>
      <c r="X35" s="294">
        <f>X23</f>
        <v>0</v>
      </c>
      <c r="Y35" s="294">
        <f>Y23</f>
        <v>0</v>
      </c>
      <c r="Z35" s="301">
        <f t="shared" si="47"/>
        <v>0</v>
      </c>
      <c r="AA35" s="1455">
        <f>AA23</f>
        <v>0</v>
      </c>
      <c r="AB35" s="1419">
        <f>Z35-AA35</f>
        <v>0</v>
      </c>
      <c r="AC35" s="312">
        <f t="shared" si="45"/>
        <v>0</v>
      </c>
      <c r="AD35" s="294">
        <f t="shared" si="45"/>
        <v>0</v>
      </c>
      <c r="AE35" s="312">
        <f>AC35-AD35</f>
        <v>0</v>
      </c>
      <c r="AH35" s="121"/>
      <c r="AI35" s="125" t="s">
        <v>288</v>
      </c>
      <c r="AJ35" s="120" t="str">
        <f>"13WKS "&amp;'Drive Summary'!AD$2</f>
        <v>13WKS MS2409A0</v>
      </c>
      <c r="AM35" s="932" t="str">
        <f>AM19</f>
        <v>Delta convert V11 4TB</v>
      </c>
      <c r="AN35" s="932">
        <f>AN32*G32+G33*AN33</f>
        <v>0</v>
      </c>
      <c r="AO35" s="932">
        <f>AO32*H32+H33*AO33</f>
        <v>0</v>
      </c>
      <c r="AP35" s="932">
        <f>AP32*I32+I33*AP33</f>
        <v>0</v>
      </c>
      <c r="AQ35" s="932">
        <f>AQ32*J32+J33*AQ33</f>
        <v>0</v>
      </c>
      <c r="AR35" s="932">
        <f>AR32*N32+N33*AR33</f>
        <v>0</v>
      </c>
      <c r="AS35" s="932">
        <f>AS32*O32+O33*AS33</f>
        <v>0</v>
      </c>
      <c r="AT35" s="932">
        <f>AT32*P32+P33*AT33</f>
        <v>0</v>
      </c>
      <c r="AU35" s="932">
        <f>AU32*Q32+Q33*AU33</f>
        <v>0</v>
      </c>
      <c r="AV35" s="932">
        <f>AV32*U32+AV33*U33</f>
        <v>0</v>
      </c>
      <c r="AW35" s="932">
        <f>AW32*V32+AW33*V33</f>
        <v>0</v>
      </c>
      <c r="AX35" s="932">
        <f>AX32*W32+AX33*W33</f>
        <v>0</v>
      </c>
      <c r="AY35" s="932">
        <f>AY32*X32+AY33*X33</f>
        <v>0</v>
      </c>
      <c r="AZ35" s="932">
        <f>AZ32*Y32+AZ33*Y33</f>
        <v>0</v>
      </c>
      <c r="BB35" s="85" t="str">
        <f t="shared" si="9"/>
        <v>KOR_V15CMR_6000</v>
      </c>
      <c r="BC35" s="1283" t="s">
        <v>288</v>
      </c>
      <c r="BD35" s="1283" t="s">
        <v>403</v>
      </c>
      <c r="BE35" s="1284">
        <v>6000</v>
      </c>
      <c r="BF35" s="1284" t="s">
        <v>645</v>
      </c>
      <c r="BG35" s="2092">
        <v>1540</v>
      </c>
      <c r="BH35" s="2092">
        <v>260</v>
      </c>
      <c r="BI35" s="2092">
        <v>2820</v>
      </c>
      <c r="BJ35" s="2092">
        <v>2640</v>
      </c>
      <c r="BK35" s="2092">
        <v>1580</v>
      </c>
      <c r="BL35" s="2092">
        <v>1380</v>
      </c>
      <c r="BM35" s="2092">
        <v>1560</v>
      </c>
      <c r="BN35" s="2092">
        <v>2260</v>
      </c>
      <c r="BO35" s="2092"/>
      <c r="BP35" s="2092">
        <v>1380</v>
      </c>
      <c r="BQ35" s="2092">
        <v>4060</v>
      </c>
      <c r="BR35" s="2092"/>
      <c r="BS35" s="2092"/>
      <c r="BT35" s="1289"/>
      <c r="BU35" s="85" t="str">
        <f t="shared" si="10"/>
        <v>V15CMR_6000</v>
      </c>
    </row>
    <row r="36" spans="1:82" s="85" customFormat="1" ht="18.75" hidden="1" customHeight="1" thickTop="1">
      <c r="A36" s="84"/>
      <c r="B36" s="89"/>
      <c r="C36" s="115"/>
      <c r="D36" s="115"/>
      <c r="E36" s="307" t="s">
        <v>38</v>
      </c>
      <c r="F36" s="1329"/>
      <c r="G36" s="1314">
        <f>SUM(G24:G28)</f>
        <v>0</v>
      </c>
      <c r="H36" s="294">
        <f>SUM(H24:H28)</f>
        <v>0</v>
      </c>
      <c r="I36" s="294">
        <f>SUM(I24:I28)</f>
        <v>0</v>
      </c>
      <c r="J36" s="294">
        <f>SUM(J24:J28)</f>
        <v>0</v>
      </c>
      <c r="K36" s="301">
        <f t="shared" si="46"/>
        <v>0</v>
      </c>
      <c r="L36" s="1455">
        <f>SUM(L24:L28)</f>
        <v>0</v>
      </c>
      <c r="M36" s="1419">
        <f t="shared" ref="M36:M37" si="51">K36-L36</f>
        <v>0</v>
      </c>
      <c r="N36" s="294">
        <f>SUM(N24:N28)</f>
        <v>0</v>
      </c>
      <c r="O36" s="294">
        <f>SUM(O24:O28)</f>
        <v>0</v>
      </c>
      <c r="P36" s="294">
        <f>SUM(P24:P28)</f>
        <v>0</v>
      </c>
      <c r="Q36" s="294">
        <f>SUM(Q24:Q28)</f>
        <v>0</v>
      </c>
      <c r="R36" s="301">
        <f t="shared" si="43"/>
        <v>0</v>
      </c>
      <c r="S36" s="1455">
        <f>SUM(S24:S28)</f>
        <v>0</v>
      </c>
      <c r="T36" s="1419">
        <f t="shared" ref="T36:T37" si="52">R36-S36</f>
        <v>0</v>
      </c>
      <c r="U36" s="294">
        <f>SUM(U24:U28)</f>
        <v>0</v>
      </c>
      <c r="V36" s="294">
        <f>SUM(V24:V28)</f>
        <v>0</v>
      </c>
      <c r="W36" s="294">
        <f>SUM(W24:W28)</f>
        <v>0</v>
      </c>
      <c r="X36" s="294">
        <f>SUM(X24:X28)</f>
        <v>0</v>
      </c>
      <c r="Y36" s="294">
        <f>SUM(Y24:Y28)</f>
        <v>0</v>
      </c>
      <c r="Z36" s="301">
        <f t="shared" si="47"/>
        <v>0</v>
      </c>
      <c r="AA36" s="1455">
        <f>SUM(AA24:AA28)</f>
        <v>0</v>
      </c>
      <c r="AB36" s="1419">
        <f t="shared" ref="AB36:AB37" si="53">Z36-AA36</f>
        <v>0</v>
      </c>
      <c r="AC36" s="312">
        <f t="shared" si="45"/>
        <v>0</v>
      </c>
      <c r="AD36" s="294">
        <f t="shared" si="45"/>
        <v>0</v>
      </c>
      <c r="AE36" s="312">
        <f t="shared" ref="AE36:AE37" si="54">AC36-AD36</f>
        <v>0</v>
      </c>
      <c r="AH36" s="121"/>
      <c r="AI36" s="125" t="s">
        <v>288</v>
      </c>
      <c r="AJ36" s="120" t="str">
        <f>"13WKS "&amp;'Drive Summary'!AD$2</f>
        <v>13WKS MS2409A0</v>
      </c>
      <c r="BB36" s="85" t="str">
        <f t="shared" si="9"/>
        <v>KOR_V15CMR_6000</v>
      </c>
      <c r="BC36" s="1283" t="s">
        <v>288</v>
      </c>
      <c r="BD36" s="1283" t="s">
        <v>403</v>
      </c>
      <c r="BE36" s="1284">
        <v>6000</v>
      </c>
      <c r="BF36" s="1284" t="s">
        <v>601</v>
      </c>
      <c r="BG36" s="2092">
        <v>720</v>
      </c>
      <c r="BH36" s="2092">
        <v>1440</v>
      </c>
      <c r="BI36" s="2092">
        <v>1220</v>
      </c>
      <c r="BJ36" s="2092">
        <v>900</v>
      </c>
      <c r="BK36" s="2092">
        <v>1180</v>
      </c>
      <c r="BL36" s="2092">
        <v>920</v>
      </c>
      <c r="BM36" s="2092">
        <v>860</v>
      </c>
      <c r="BN36" s="2092">
        <v>900</v>
      </c>
      <c r="BO36" s="2092">
        <v>1320</v>
      </c>
      <c r="BP36" s="2092">
        <v>1120</v>
      </c>
      <c r="BQ36" s="2092">
        <v>1180</v>
      </c>
      <c r="BR36" s="2092">
        <v>1100</v>
      </c>
      <c r="BS36" s="2092">
        <v>560</v>
      </c>
      <c r="BT36" s="1289"/>
      <c r="BU36" s="85" t="str">
        <f t="shared" si="10"/>
        <v>V15CMR_6000</v>
      </c>
    </row>
    <row r="37" spans="1:82" s="87" customFormat="1" ht="18.75" hidden="1" customHeight="1" thickTop="1">
      <c r="A37" s="86"/>
      <c r="B37" s="88"/>
      <c r="C37" s="116"/>
      <c r="D37" s="116"/>
      <c r="E37" s="321" t="s">
        <v>105</v>
      </c>
      <c r="F37" s="1330"/>
      <c r="G37" s="1315">
        <f>G35+G36</f>
        <v>0</v>
      </c>
      <c r="H37" s="977">
        <f>H35+H36</f>
        <v>0</v>
      </c>
      <c r="I37" s="977">
        <f>I35+I36</f>
        <v>0</v>
      </c>
      <c r="J37" s="977">
        <f>J35+J36</f>
        <v>0</v>
      </c>
      <c r="K37" s="316">
        <f>SUM(K35:K36)</f>
        <v>0</v>
      </c>
      <c r="L37" s="1456">
        <f>SUM(L35:L36)</f>
        <v>0</v>
      </c>
      <c r="M37" s="1421">
        <f t="shared" si="51"/>
        <v>0</v>
      </c>
      <c r="N37" s="977">
        <f>N35+N36</f>
        <v>0</v>
      </c>
      <c r="O37" s="977">
        <f>O35+O36</f>
        <v>0</v>
      </c>
      <c r="P37" s="977">
        <f>P35+P36</f>
        <v>0</v>
      </c>
      <c r="Q37" s="977">
        <f>Q35+Q36</f>
        <v>0</v>
      </c>
      <c r="R37" s="316">
        <f>R35+R36</f>
        <v>0</v>
      </c>
      <c r="S37" s="1456">
        <f>SUM(S35:S36)</f>
        <v>0</v>
      </c>
      <c r="T37" s="1421">
        <f t="shared" si="52"/>
        <v>0</v>
      </c>
      <c r="U37" s="977">
        <f>U35+U36</f>
        <v>0</v>
      </c>
      <c r="V37" s="977">
        <f>V35+V36</f>
        <v>0</v>
      </c>
      <c r="W37" s="977">
        <f>W35+W36</f>
        <v>0</v>
      </c>
      <c r="X37" s="977">
        <f>X35+X36</f>
        <v>0</v>
      </c>
      <c r="Y37" s="977">
        <f>Y35+Y36</f>
        <v>0</v>
      </c>
      <c r="Z37" s="316">
        <f t="shared" si="47"/>
        <v>0</v>
      </c>
      <c r="AA37" s="1468">
        <f>SUM(AA35:AA36)</f>
        <v>0</v>
      </c>
      <c r="AB37" s="1469">
        <f t="shared" si="53"/>
        <v>0</v>
      </c>
      <c r="AC37" s="323">
        <f t="shared" si="45"/>
        <v>0</v>
      </c>
      <c r="AD37" s="1269">
        <f t="shared" si="45"/>
        <v>0</v>
      </c>
      <c r="AE37" s="1087">
        <f t="shared" si="54"/>
        <v>0</v>
      </c>
      <c r="AH37" s="121"/>
      <c r="AI37" s="125" t="s">
        <v>288</v>
      </c>
      <c r="AJ37" s="120" t="str">
        <f>"13WKS "&amp;'Drive Summary'!AD$2</f>
        <v>13WKS MS2409A0</v>
      </c>
      <c r="BB37" s="87" t="str">
        <f t="shared" si="9"/>
        <v>KOR_V15CMR_6000</v>
      </c>
      <c r="BC37" s="1283" t="s">
        <v>288</v>
      </c>
      <c r="BD37" s="1283" t="s">
        <v>403</v>
      </c>
      <c r="BE37" s="1284">
        <v>6000</v>
      </c>
      <c r="BF37" s="1284" t="s">
        <v>602</v>
      </c>
      <c r="BG37" s="2092"/>
      <c r="BH37" s="2092">
        <v>6380</v>
      </c>
      <c r="BI37" s="2092">
        <v>13000</v>
      </c>
      <c r="BJ37" s="2092">
        <v>12940</v>
      </c>
      <c r="BK37" s="2092">
        <v>6380</v>
      </c>
      <c r="BL37" s="2092">
        <v>13360</v>
      </c>
      <c r="BM37" s="2092">
        <v>13760</v>
      </c>
      <c r="BN37" s="2092">
        <v>1960</v>
      </c>
      <c r="BO37" s="2092">
        <v>7000</v>
      </c>
      <c r="BP37" s="2092">
        <v>12440</v>
      </c>
      <c r="BQ37" s="2092">
        <v>11920</v>
      </c>
      <c r="BR37" s="2092">
        <v>1640</v>
      </c>
      <c r="BS37" s="2092"/>
      <c r="BT37" s="1291"/>
      <c r="BU37" s="87" t="str">
        <f t="shared" si="10"/>
        <v>V15CMR_6000</v>
      </c>
    </row>
    <row r="38" spans="1:82" s="87" customFormat="1" ht="18.75" hidden="1" customHeight="1" thickTop="1">
      <c r="A38" s="62"/>
      <c r="B38" s="979" t="str">
        <f>'Drive Summary'!B22</f>
        <v>V11LC</v>
      </c>
      <c r="C38" s="980">
        <f>'Drive Summary'!C22</f>
        <v>1000</v>
      </c>
      <c r="D38" s="980" t="str">
        <f>'Drive Summary'!D22</f>
        <v>256MB</v>
      </c>
      <c r="E38" s="981" t="str">
        <f>'Drive Summary'!E22</f>
        <v>ST1000VX009</v>
      </c>
      <c r="F38" s="1325" t="str">
        <f>'Drive Summary'!F22</f>
        <v>2LY10C</v>
      </c>
      <c r="G38" s="1489">
        <v>0</v>
      </c>
      <c r="H38" s="986">
        <v>0</v>
      </c>
      <c r="I38" s="986">
        <v>0</v>
      </c>
      <c r="J38" s="986">
        <v>0</v>
      </c>
      <c r="K38" s="1490">
        <f t="shared" ref="K38:K59" si="55">SUM(G38:J38)</f>
        <v>0</v>
      </c>
      <c r="L38" s="1464">
        <f>SUMIF('site MS'!$O:$O,$F38,'site MS'!R:R)</f>
        <v>0</v>
      </c>
      <c r="M38" s="1465">
        <f t="shared" ref="M38:M59" si="56">K38-L38</f>
        <v>0</v>
      </c>
      <c r="N38" s="953">
        <v>0</v>
      </c>
      <c r="O38" s="953">
        <v>0</v>
      </c>
      <c r="P38" s="953">
        <v>0</v>
      </c>
      <c r="Q38" s="953">
        <v>0</v>
      </c>
      <c r="R38" s="1490">
        <f t="shared" ref="R38:R59" si="57">SUM(N38:Q38)</f>
        <v>0</v>
      </c>
      <c r="S38" s="1464">
        <f>SUMIF('site MS'!$O:$O,$F38,'site MS'!S:S)</f>
        <v>0</v>
      </c>
      <c r="T38" s="1465">
        <f t="shared" ref="T38:T59" si="58">R38-S38</f>
        <v>0</v>
      </c>
      <c r="U38" s="953">
        <v>0</v>
      </c>
      <c r="V38" s="953">
        <v>0</v>
      </c>
      <c r="W38" s="953">
        <v>0</v>
      </c>
      <c r="X38" s="953">
        <v>0</v>
      </c>
      <c r="Y38" s="953">
        <v>0</v>
      </c>
      <c r="Z38" s="982">
        <f t="shared" ref="Z38:Z59" si="59">SUM(U38:Y38)</f>
        <v>0</v>
      </c>
      <c r="AA38" s="1464">
        <f>SUMIF('site MS'!$O:$O,$F38,'site MS'!T:T)</f>
        <v>0</v>
      </c>
      <c r="AB38" s="1465">
        <f t="shared" ref="AB38:AB59" si="60">Z38-AA38</f>
        <v>0</v>
      </c>
      <c r="AC38" s="983">
        <f>SUM(K38,R38,Z38)</f>
        <v>0</v>
      </c>
      <c r="AD38" s="992">
        <f>SUM(L38,S38,AA38)</f>
        <v>0</v>
      </c>
      <c r="AE38" s="1472">
        <f t="shared" ref="AE38:AE49" si="61">AC38-AD38</f>
        <v>0</v>
      </c>
      <c r="AF38" s="56"/>
      <c r="AG38" s="56"/>
      <c r="AH38" s="121"/>
      <c r="AI38" s="125" t="s">
        <v>288</v>
      </c>
      <c r="AJ38" s="120" t="str">
        <f>"13WKS "&amp;'Drive Summary'!AD$2</f>
        <v>13WKS MS2409A0</v>
      </c>
      <c r="BB38" s="87" t="str">
        <f t="shared" si="9"/>
        <v>KOR_V15CMR_6000</v>
      </c>
      <c r="BC38" s="1283" t="s">
        <v>288</v>
      </c>
      <c r="BD38" s="1283" t="s">
        <v>403</v>
      </c>
      <c r="BE38" s="1284">
        <v>6000</v>
      </c>
      <c r="BF38" s="1284" t="s">
        <v>659</v>
      </c>
      <c r="BG38" s="2092">
        <v>1640</v>
      </c>
      <c r="BH38" s="2092">
        <v>2280</v>
      </c>
      <c r="BI38" s="2092">
        <v>4260</v>
      </c>
      <c r="BJ38" s="2092">
        <v>5140</v>
      </c>
      <c r="BK38" s="2092">
        <v>3140</v>
      </c>
      <c r="BL38" s="2092">
        <v>4640</v>
      </c>
      <c r="BM38" s="2092">
        <v>3260</v>
      </c>
      <c r="BN38" s="2092">
        <v>5860</v>
      </c>
      <c r="BO38" s="2092">
        <v>3240</v>
      </c>
      <c r="BP38" s="2092">
        <v>6460</v>
      </c>
      <c r="BQ38" s="2092">
        <v>7240</v>
      </c>
      <c r="BR38" s="2092">
        <v>5060</v>
      </c>
      <c r="BS38" s="2092">
        <v>360</v>
      </c>
      <c r="BU38" s="87" t="str">
        <f t="shared" si="10"/>
        <v>V15CMR_6000</v>
      </c>
      <c r="CA38" s="87" t="s">
        <v>313</v>
      </c>
      <c r="CB38" s="87">
        <v>2</v>
      </c>
      <c r="CC38" s="87">
        <v>1</v>
      </c>
      <c r="CD38" s="87" t="s">
        <v>406</v>
      </c>
    </row>
    <row r="39" spans="1:82" s="87" customFormat="1" ht="18.75" hidden="1" customHeight="1" thickTop="1">
      <c r="A39" s="62"/>
      <c r="B39" s="395" t="str">
        <f>'Drive Summary'!B23</f>
        <v>V11LC</v>
      </c>
      <c r="C39" s="364">
        <f>'Drive Summary'!C23</f>
        <v>2000</v>
      </c>
      <c r="D39" s="364" t="str">
        <f>'Drive Summary'!D23</f>
        <v>256MB</v>
      </c>
      <c r="E39" s="396" t="str">
        <f>'Drive Summary'!E23</f>
        <v>ST2000VX015</v>
      </c>
      <c r="F39" s="1326" t="str">
        <f>'Drive Summary'!F23</f>
        <v>2XG102</v>
      </c>
      <c r="G39" s="1310">
        <v>0</v>
      </c>
      <c r="H39" s="8">
        <v>0</v>
      </c>
      <c r="I39" s="8">
        <v>0</v>
      </c>
      <c r="J39" s="8">
        <v>0</v>
      </c>
      <c r="K39" s="400">
        <f t="shared" ref="K39:K40" si="62">SUM(G39:J39)</f>
        <v>0</v>
      </c>
      <c r="L39" s="1452">
        <f>SUMIF('site MS'!$O:$O,$F39,'site MS'!R:R)</f>
        <v>0</v>
      </c>
      <c r="M39" s="1412">
        <f t="shared" ref="M39:M40" si="63">K39-L39</f>
        <v>0</v>
      </c>
      <c r="N39" s="8">
        <v>0</v>
      </c>
      <c r="O39" s="8">
        <v>0</v>
      </c>
      <c r="P39" s="8">
        <v>0</v>
      </c>
      <c r="Q39" s="8">
        <v>0</v>
      </c>
      <c r="R39" s="400">
        <f t="shared" ref="R39" si="64">SUM(N39:Q39)</f>
        <v>0</v>
      </c>
      <c r="S39" s="1452">
        <f>SUMIF('site MS'!$O:$O,$F39,'site MS'!S:S)</f>
        <v>0</v>
      </c>
      <c r="T39" s="1412">
        <f t="shared" ref="T39:T40" si="65">R39-S39</f>
        <v>0</v>
      </c>
      <c r="U39" s="8">
        <v>0</v>
      </c>
      <c r="V39" s="8">
        <v>0</v>
      </c>
      <c r="W39" s="8">
        <v>0</v>
      </c>
      <c r="X39" s="8">
        <v>0</v>
      </c>
      <c r="Y39" s="8">
        <v>0</v>
      </c>
      <c r="Z39" s="301">
        <f t="shared" ref="Z39" si="66">SUM(U39:Y39)</f>
        <v>0</v>
      </c>
      <c r="AA39" s="1452">
        <f>SUMIF('site MS'!$O:$O,$F39,'site MS'!T:T)</f>
        <v>0</v>
      </c>
      <c r="AB39" s="1412">
        <f t="shared" ref="AB39:AB40" si="67">Z39-AA39</f>
        <v>0</v>
      </c>
      <c r="AC39" s="312">
        <f>SUM(K39,R39,Z39)</f>
        <v>0</v>
      </c>
      <c r="AD39" s="294">
        <f t="shared" ref="AD39" si="68">AA39+S39+L39</f>
        <v>0</v>
      </c>
      <c r="AE39" s="312">
        <f t="shared" si="61"/>
        <v>0</v>
      </c>
      <c r="AF39" s="56"/>
      <c r="AG39" s="56"/>
      <c r="AH39" s="121"/>
      <c r="AI39" s="125" t="s">
        <v>288</v>
      </c>
      <c r="AJ39" s="120" t="str">
        <f>"13WKS "&amp;'Drive Summary'!AD$2</f>
        <v>13WKS MS2409A0</v>
      </c>
      <c r="BB39" s="87" t="str">
        <f t="shared" si="9"/>
        <v>KOR_V15CMR_6000</v>
      </c>
      <c r="BC39" s="1283" t="s">
        <v>288</v>
      </c>
      <c r="BD39" s="1283" t="s">
        <v>403</v>
      </c>
      <c r="BE39" s="1284">
        <v>6000</v>
      </c>
      <c r="BF39" s="1284" t="s">
        <v>953</v>
      </c>
      <c r="BG39" s="2092"/>
      <c r="BH39" s="2092">
        <v>3060</v>
      </c>
      <c r="BI39" s="2092">
        <v>3180</v>
      </c>
      <c r="BJ39" s="2092">
        <v>4220</v>
      </c>
      <c r="BK39" s="2092">
        <v>2460</v>
      </c>
      <c r="BL39" s="2092">
        <v>2760</v>
      </c>
      <c r="BM39" s="2092">
        <v>2760</v>
      </c>
      <c r="BN39" s="2092">
        <v>2440</v>
      </c>
      <c r="BO39" s="2092">
        <v>2700</v>
      </c>
      <c r="BP39" s="2092">
        <v>2740</v>
      </c>
      <c r="BQ39" s="2092">
        <v>2660</v>
      </c>
      <c r="BR39" s="2092">
        <v>2060</v>
      </c>
      <c r="BS39" s="2092"/>
      <c r="BU39" s="87" t="str">
        <f t="shared" si="10"/>
        <v>V15CMR_6000</v>
      </c>
      <c r="CA39" s="87" t="s">
        <v>313</v>
      </c>
      <c r="CB39" s="87">
        <v>2</v>
      </c>
      <c r="CC39" s="87">
        <v>1</v>
      </c>
      <c r="CD39" s="87" t="s">
        <v>406</v>
      </c>
    </row>
    <row r="40" spans="1:82" s="87" customFormat="1" ht="18.75" hidden="1" customHeight="1" thickTop="1">
      <c r="A40" s="62"/>
      <c r="B40" s="395" t="str">
        <f>'Drive Summary'!B24</f>
        <v>V11LC</v>
      </c>
      <c r="C40" s="364">
        <f>'Drive Summary'!C24</f>
        <v>2000</v>
      </c>
      <c r="D40" s="364" t="str">
        <f>'Drive Summary'!D24</f>
        <v>256MB</v>
      </c>
      <c r="E40" s="396" t="str">
        <f>'Drive Summary'!E24</f>
        <v>ST2000VM005</v>
      </c>
      <c r="F40" s="1326" t="str">
        <f>'Drive Summary'!F24</f>
        <v>2U4102</v>
      </c>
      <c r="G40" s="1310">
        <v>0</v>
      </c>
      <c r="H40" s="8">
        <v>0</v>
      </c>
      <c r="I40" s="8">
        <v>0</v>
      </c>
      <c r="J40" s="8">
        <v>0</v>
      </c>
      <c r="K40" s="400">
        <f t="shared" si="62"/>
        <v>0</v>
      </c>
      <c r="L40" s="1452">
        <f>SUMIF('site MS'!$O:$O,$F40,'site MS'!R:R)</f>
        <v>0</v>
      </c>
      <c r="M40" s="1412">
        <f t="shared" si="63"/>
        <v>0</v>
      </c>
      <c r="N40" s="8">
        <v>0</v>
      </c>
      <c r="O40" s="8">
        <v>0</v>
      </c>
      <c r="P40" s="8">
        <v>0</v>
      </c>
      <c r="Q40" s="8">
        <v>0</v>
      </c>
      <c r="R40" s="400">
        <f t="shared" ref="R40" si="69">SUM(N40:Q40)</f>
        <v>0</v>
      </c>
      <c r="S40" s="1452">
        <f>SUMIF('site MS'!$O:$O,$F40,'site MS'!S:S)</f>
        <v>0</v>
      </c>
      <c r="T40" s="1412">
        <f t="shared" si="65"/>
        <v>0</v>
      </c>
      <c r="U40" s="8">
        <v>0</v>
      </c>
      <c r="V40" s="8">
        <v>0</v>
      </c>
      <c r="W40" s="8">
        <v>0</v>
      </c>
      <c r="X40" s="8">
        <v>0</v>
      </c>
      <c r="Y40" s="8">
        <v>0</v>
      </c>
      <c r="Z40" s="301">
        <f t="shared" ref="Z40" si="70">SUM(U40:Y40)</f>
        <v>0</v>
      </c>
      <c r="AA40" s="1452">
        <f>SUMIF('site MS'!$O:$O,$F40,'site MS'!T:T)</f>
        <v>0</v>
      </c>
      <c r="AB40" s="1412">
        <f t="shared" si="67"/>
        <v>0</v>
      </c>
      <c r="AC40" s="312">
        <f t="shared" ref="AC40" si="71">SUM(K40,R40,Z40)</f>
        <v>0</v>
      </c>
      <c r="AD40" s="294">
        <f t="shared" ref="AD40" si="72">AA40+S40+L40</f>
        <v>0</v>
      </c>
      <c r="AE40" s="312">
        <f t="shared" ref="AE40" si="73">AC40-AD40</f>
        <v>0</v>
      </c>
      <c r="AF40" s="56"/>
      <c r="AG40" s="56"/>
      <c r="AH40" s="121"/>
      <c r="AI40" s="125" t="s">
        <v>288</v>
      </c>
      <c r="AJ40" s="120" t="str">
        <f>"13WKS "&amp;'Drive Summary'!AD$2</f>
        <v>13WKS MS2409A0</v>
      </c>
      <c r="BB40" s="87" t="str">
        <f t="shared" si="9"/>
        <v>KOR_V15CMR_6000</v>
      </c>
      <c r="BC40" s="1283" t="s">
        <v>288</v>
      </c>
      <c r="BD40" s="1283" t="s">
        <v>403</v>
      </c>
      <c r="BE40" s="1284">
        <v>6000</v>
      </c>
      <c r="BF40" s="1284" t="s">
        <v>722</v>
      </c>
      <c r="BG40" s="2092">
        <v>260</v>
      </c>
      <c r="BH40" s="2092">
        <v>260</v>
      </c>
      <c r="BI40" s="2092"/>
      <c r="BJ40" s="2092"/>
      <c r="BK40" s="2092">
        <v>260</v>
      </c>
      <c r="BL40" s="2092"/>
      <c r="BM40" s="2092"/>
      <c r="BN40" s="2092"/>
      <c r="BO40" s="2092"/>
      <c r="BP40" s="2092"/>
      <c r="BQ40" s="2092"/>
      <c r="BR40" s="2092"/>
      <c r="BS40" s="2092"/>
      <c r="BU40" s="87" t="str">
        <f t="shared" si="10"/>
        <v>V15CMR_6000</v>
      </c>
      <c r="CA40" s="87" t="s">
        <v>313</v>
      </c>
      <c r="CB40" s="87">
        <v>2</v>
      </c>
      <c r="CC40" s="87">
        <v>1</v>
      </c>
      <c r="CD40" s="87" t="s">
        <v>406</v>
      </c>
    </row>
    <row r="41" spans="1:82" s="87" customFormat="1" ht="18.75" hidden="1" customHeight="1" thickTop="1">
      <c r="A41" s="62"/>
      <c r="B41" s="395" t="str">
        <f>'Drive Summary'!B25</f>
        <v>V11LC</v>
      </c>
      <c r="C41" s="364">
        <f>'Drive Summary'!C25</f>
        <v>2000</v>
      </c>
      <c r="D41" s="364" t="str">
        <f>'Drive Summary'!D25</f>
        <v>256MB</v>
      </c>
      <c r="E41" s="396" t="str">
        <f>'Drive Summary'!E25</f>
        <v>ST2000VX012</v>
      </c>
      <c r="F41" s="1326" t="str">
        <f>'Drive Summary'!F25</f>
        <v>2LY102</v>
      </c>
      <c r="G41" s="1310">
        <v>0</v>
      </c>
      <c r="H41" s="8">
        <v>0</v>
      </c>
      <c r="I41" s="8">
        <v>0</v>
      </c>
      <c r="J41" s="8">
        <v>0</v>
      </c>
      <c r="K41" s="400">
        <f t="shared" si="55"/>
        <v>0</v>
      </c>
      <c r="L41" s="1452">
        <f>SUMIF('site MS'!$O:$O,$F41,'site MS'!R:R)</f>
        <v>0</v>
      </c>
      <c r="M41" s="1412">
        <f t="shared" si="56"/>
        <v>0</v>
      </c>
      <c r="N41" s="8">
        <v>0</v>
      </c>
      <c r="O41" s="8">
        <v>0</v>
      </c>
      <c r="P41" s="8">
        <v>0</v>
      </c>
      <c r="Q41" s="8">
        <v>0</v>
      </c>
      <c r="R41" s="400">
        <f t="shared" si="57"/>
        <v>0</v>
      </c>
      <c r="S41" s="1452">
        <f>SUMIF('site MS'!$O:$O,$F41,'site MS'!S:S)</f>
        <v>0</v>
      </c>
      <c r="T41" s="1412">
        <f t="shared" si="58"/>
        <v>0</v>
      </c>
      <c r="U41" s="8">
        <v>0</v>
      </c>
      <c r="V41" s="8">
        <v>0</v>
      </c>
      <c r="W41" s="8">
        <v>0</v>
      </c>
      <c r="X41" s="8">
        <v>0</v>
      </c>
      <c r="Y41" s="8">
        <v>0</v>
      </c>
      <c r="Z41" s="301">
        <f t="shared" si="59"/>
        <v>0</v>
      </c>
      <c r="AA41" s="1452">
        <f>SUMIF('site MS'!$O:$O,$F41,'site MS'!T:T)</f>
        <v>0</v>
      </c>
      <c r="AB41" s="1412">
        <f t="shared" si="60"/>
        <v>0</v>
      </c>
      <c r="AC41" s="312">
        <f t="shared" ref="AC41:AD59" si="74">SUM(K41,R41,Z41)</f>
        <v>0</v>
      </c>
      <c r="AD41" s="294">
        <f t="shared" si="74"/>
        <v>0</v>
      </c>
      <c r="AE41" s="312">
        <f t="shared" si="61"/>
        <v>0</v>
      </c>
      <c r="AF41" s="56"/>
      <c r="AG41" s="56"/>
      <c r="AH41" s="121"/>
      <c r="AI41" s="125" t="s">
        <v>288</v>
      </c>
      <c r="AJ41" s="120" t="str">
        <f>"13WKS "&amp;'Drive Summary'!AD$2</f>
        <v>13WKS MS2409A0</v>
      </c>
      <c r="BB41" s="87" t="str">
        <f t="shared" si="9"/>
        <v>KOR_V15CMR_6000</v>
      </c>
      <c r="BC41" s="1283" t="s">
        <v>288</v>
      </c>
      <c r="BD41" s="1283" t="s">
        <v>403</v>
      </c>
      <c r="BE41" s="1284">
        <v>6000</v>
      </c>
      <c r="BF41" s="1284" t="s">
        <v>760</v>
      </c>
      <c r="BG41" s="2092"/>
      <c r="BH41" s="2092">
        <v>2000</v>
      </c>
      <c r="BI41" s="2092">
        <v>3000</v>
      </c>
      <c r="BJ41" s="2092"/>
      <c r="BK41" s="2092">
        <v>5000</v>
      </c>
      <c r="BL41" s="2092"/>
      <c r="BM41" s="2092"/>
      <c r="BN41" s="2092"/>
      <c r="BO41" s="2092"/>
      <c r="BP41" s="2092"/>
      <c r="BQ41" s="2092"/>
      <c r="BR41" s="2092"/>
      <c r="BS41" s="2092"/>
      <c r="BU41" s="87" t="str">
        <f t="shared" si="10"/>
        <v>V15CMR_6000</v>
      </c>
      <c r="CA41" s="87" t="s">
        <v>313</v>
      </c>
      <c r="CB41" s="87">
        <v>2</v>
      </c>
      <c r="CC41" s="87">
        <v>1</v>
      </c>
      <c r="CD41" s="87" t="s">
        <v>406</v>
      </c>
    </row>
    <row r="42" spans="1:82" s="87" customFormat="1" ht="18.75" hidden="1" customHeight="1" thickTop="1">
      <c r="A42" s="62"/>
      <c r="B42" s="395" t="str">
        <f>'Drive Summary'!B26</f>
        <v>V11LC</v>
      </c>
      <c r="C42" s="364">
        <f>'Drive Summary'!C26</f>
        <v>2000</v>
      </c>
      <c r="D42" s="364" t="str">
        <f>'Drive Summary'!D26</f>
        <v>256MB</v>
      </c>
      <c r="E42" s="396" t="str">
        <f>'Drive Summary'!E26</f>
        <v>ST2000VP001</v>
      </c>
      <c r="F42" s="1326" t="str">
        <f>'Drive Summary'!F26</f>
        <v>2XM102</v>
      </c>
      <c r="G42" s="1310">
        <v>0</v>
      </c>
      <c r="H42" s="8">
        <v>0</v>
      </c>
      <c r="I42" s="8">
        <v>0</v>
      </c>
      <c r="J42" s="8">
        <v>0</v>
      </c>
      <c r="K42" s="400">
        <f t="shared" ref="K42" si="75">SUM(G42:J42)</f>
        <v>0</v>
      </c>
      <c r="L42" s="1452">
        <f>SUMIF('site MS'!$O:$O,$F42,'site MS'!R:R)</f>
        <v>0</v>
      </c>
      <c r="M42" s="1412">
        <f t="shared" ref="M42" si="76">K42-L42</f>
        <v>0</v>
      </c>
      <c r="N42" s="8">
        <v>0</v>
      </c>
      <c r="O42" s="8">
        <v>0</v>
      </c>
      <c r="P42" s="8">
        <v>0</v>
      </c>
      <c r="Q42" s="8">
        <v>0</v>
      </c>
      <c r="R42" s="400">
        <f t="shared" ref="R42" si="77">SUM(N42:Q42)</f>
        <v>0</v>
      </c>
      <c r="S42" s="1452">
        <f>SUMIF('site MS'!$O:$O,$F42,'site MS'!S:S)</f>
        <v>0</v>
      </c>
      <c r="T42" s="1412">
        <f t="shared" ref="T42" si="78">R42-S42</f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301">
        <f t="shared" ref="Z42" si="79">SUM(U42:Y42)</f>
        <v>0</v>
      </c>
      <c r="AA42" s="1452">
        <f>SUMIF('site MS'!$O:$O,$F42,'site MS'!T:T)</f>
        <v>0</v>
      </c>
      <c r="AB42" s="1412">
        <f t="shared" ref="AB42" si="80">Z42-AA42</f>
        <v>0</v>
      </c>
      <c r="AC42" s="312">
        <f t="shared" ref="AC42" si="81">SUM(K42,R42,Z42)</f>
        <v>0</v>
      </c>
      <c r="AD42" s="294">
        <f t="shared" ref="AD42" si="82">SUM(L42,S42,AA42)</f>
        <v>0</v>
      </c>
      <c r="AE42" s="312">
        <f t="shared" ref="AE42" si="83">AC42-AD42</f>
        <v>0</v>
      </c>
      <c r="AF42" s="56"/>
      <c r="AG42" s="56"/>
      <c r="AH42" s="121"/>
      <c r="AI42" s="125" t="s">
        <v>288</v>
      </c>
      <c r="AJ42" s="120" t="str">
        <f>"13WKS "&amp;'Drive Summary'!AD$2</f>
        <v>13WKS MS2409A0</v>
      </c>
      <c r="BB42" s="87" t="str">
        <f t="shared" si="9"/>
        <v>KOR_V15CMR_8000</v>
      </c>
      <c r="BC42" s="1283" t="s">
        <v>288</v>
      </c>
      <c r="BD42" s="1283" t="s">
        <v>403</v>
      </c>
      <c r="BE42" s="1284">
        <v>8000</v>
      </c>
      <c r="BF42" s="1284" t="s">
        <v>647</v>
      </c>
      <c r="BG42" s="2092">
        <v>2060</v>
      </c>
      <c r="BH42" s="2092">
        <v>260</v>
      </c>
      <c r="BI42" s="2092">
        <v>160</v>
      </c>
      <c r="BJ42" s="2092"/>
      <c r="BK42" s="2092">
        <v>1960</v>
      </c>
      <c r="BL42" s="2092">
        <v>280</v>
      </c>
      <c r="BM42" s="2092">
        <v>120</v>
      </c>
      <c r="BN42" s="2092"/>
      <c r="BO42" s="2092"/>
      <c r="BP42" s="2092"/>
      <c r="BQ42" s="2092"/>
      <c r="BR42" s="2092"/>
      <c r="BS42" s="2092"/>
      <c r="BU42" s="87" t="str">
        <f t="shared" si="10"/>
        <v>V15CMR_8000</v>
      </c>
      <c r="CA42" s="87" t="s">
        <v>313</v>
      </c>
      <c r="CB42" s="87">
        <v>2</v>
      </c>
      <c r="CC42" s="87">
        <v>1</v>
      </c>
      <c r="CD42" s="87" t="s">
        <v>406</v>
      </c>
    </row>
    <row r="43" spans="1:82" s="87" customFormat="1" ht="18.75" hidden="1" customHeight="1" thickTop="1">
      <c r="A43" s="62"/>
      <c r="B43" s="1491" t="str">
        <f>'Drive Summary'!B27</f>
        <v>V11LC</v>
      </c>
      <c r="C43" s="1493">
        <f>'Drive Summary'!C27</f>
        <v>3000</v>
      </c>
      <c r="D43" s="1493" t="str">
        <f>'Drive Summary'!D27</f>
        <v>256MB</v>
      </c>
      <c r="E43" s="1603" t="str">
        <f>'Drive Summary'!E27</f>
        <v>ST3000VX009</v>
      </c>
      <c r="F43" s="1620" t="str">
        <f>'Drive Summary'!F27</f>
        <v>2LY10G</v>
      </c>
      <c r="G43" s="1635">
        <v>0</v>
      </c>
      <c r="H43" s="1636">
        <v>0</v>
      </c>
      <c r="I43" s="1636">
        <v>0</v>
      </c>
      <c r="J43" s="1636">
        <v>0</v>
      </c>
      <c r="K43" s="1637">
        <f t="shared" si="55"/>
        <v>0</v>
      </c>
      <c r="L43" s="1638">
        <f>SUMIF('site MS'!$O:$O,$F43,'site MS'!R:R)</f>
        <v>0</v>
      </c>
      <c r="M43" s="1607">
        <f t="shared" si="56"/>
        <v>0</v>
      </c>
      <c r="N43" s="1636">
        <v>0</v>
      </c>
      <c r="O43" s="1636">
        <v>0</v>
      </c>
      <c r="P43" s="1636">
        <v>0</v>
      </c>
      <c r="Q43" s="1636">
        <v>0</v>
      </c>
      <c r="R43" s="1637">
        <f t="shared" si="57"/>
        <v>0</v>
      </c>
      <c r="S43" s="1638">
        <f>SUMIF('site MS'!$O:$O,$F43,'site MS'!S:S)</f>
        <v>0</v>
      </c>
      <c r="T43" s="1607">
        <f t="shared" si="58"/>
        <v>0</v>
      </c>
      <c r="U43" s="1636">
        <v>0</v>
      </c>
      <c r="V43" s="1636">
        <v>0</v>
      </c>
      <c r="W43" s="1636">
        <v>0</v>
      </c>
      <c r="X43" s="1636">
        <v>0</v>
      </c>
      <c r="Y43" s="1636">
        <v>0</v>
      </c>
      <c r="Z43" s="1639">
        <f t="shared" si="59"/>
        <v>0</v>
      </c>
      <c r="AA43" s="1638">
        <f>SUMIF('site MS'!$O:$O,$F43,'site MS'!T:T)</f>
        <v>0</v>
      </c>
      <c r="AB43" s="1607">
        <f t="shared" si="60"/>
        <v>0</v>
      </c>
      <c r="AC43" s="1640">
        <f t="shared" si="74"/>
        <v>0</v>
      </c>
      <c r="AD43" s="294">
        <f t="shared" si="74"/>
        <v>0</v>
      </c>
      <c r="AE43" s="312">
        <f t="shared" si="61"/>
        <v>0</v>
      </c>
      <c r="AF43" s="56"/>
      <c r="AG43" s="56"/>
      <c r="AH43" s="121"/>
      <c r="AI43" s="125" t="s">
        <v>288</v>
      </c>
      <c r="AJ43" s="120" t="str">
        <f>"13WKS "&amp;'Drive Summary'!AD$2</f>
        <v>13WKS MS2409A0</v>
      </c>
      <c r="BB43" s="87" t="str">
        <f t="shared" si="9"/>
        <v>KOR_V15CMR_8000</v>
      </c>
      <c r="BC43" s="1283" t="s">
        <v>288</v>
      </c>
      <c r="BD43" s="1283" t="s">
        <v>403</v>
      </c>
      <c r="BE43" s="1284">
        <v>8000</v>
      </c>
      <c r="BF43" s="1284" t="s">
        <v>594</v>
      </c>
      <c r="BG43" s="2092">
        <v>900</v>
      </c>
      <c r="BH43" s="2092">
        <v>1120</v>
      </c>
      <c r="BI43" s="2092">
        <v>1020</v>
      </c>
      <c r="BJ43" s="2092">
        <v>880</v>
      </c>
      <c r="BK43" s="2092">
        <v>1020</v>
      </c>
      <c r="BL43" s="2092">
        <v>1240</v>
      </c>
      <c r="BM43" s="2092">
        <v>1080</v>
      </c>
      <c r="BN43" s="2092">
        <v>3360</v>
      </c>
      <c r="BO43" s="2092">
        <v>1120</v>
      </c>
      <c r="BP43" s="2092">
        <v>1260</v>
      </c>
      <c r="BQ43" s="2092">
        <v>3700</v>
      </c>
      <c r="BR43" s="2092">
        <v>1360</v>
      </c>
      <c r="BS43" s="2092">
        <v>580</v>
      </c>
      <c r="BU43" s="87" t="str">
        <f t="shared" si="10"/>
        <v>V15CMR_8000</v>
      </c>
      <c r="CA43" s="87" t="s">
        <v>313</v>
      </c>
      <c r="CB43" s="87">
        <v>4</v>
      </c>
      <c r="CC43" s="87">
        <v>2</v>
      </c>
      <c r="CD43" s="87" t="s">
        <v>406</v>
      </c>
    </row>
    <row r="44" spans="1:82" s="87" customFormat="1" ht="18" hidden="1" customHeight="1" thickTop="1">
      <c r="A44" s="62"/>
      <c r="B44" s="395" t="str">
        <f>'Drive Summary'!B28</f>
        <v>V11LC</v>
      </c>
      <c r="C44" s="364">
        <f>'Drive Summary'!C28</f>
        <v>3000</v>
      </c>
      <c r="D44" s="364" t="str">
        <f>'Drive Summary'!D28</f>
        <v>256MB</v>
      </c>
      <c r="E44" s="396" t="str">
        <f>'Drive Summary'!E28</f>
        <v>ST3000VX017</v>
      </c>
      <c r="F44" s="1326" t="str">
        <f>'Drive Summary'!F28</f>
        <v>2LY10H</v>
      </c>
      <c r="G44" s="1310">
        <v>0</v>
      </c>
      <c r="H44" s="8">
        <v>0</v>
      </c>
      <c r="I44" s="8">
        <v>0</v>
      </c>
      <c r="J44" s="8">
        <v>0</v>
      </c>
      <c r="K44" s="400">
        <f t="shared" ref="K44" si="84">SUM(G44:J44)</f>
        <v>0</v>
      </c>
      <c r="L44" s="1452">
        <f>SUMIF('site MS'!$O:$O,$F44,'site MS'!R:R)</f>
        <v>0</v>
      </c>
      <c r="M44" s="1412">
        <f t="shared" ref="M44" si="85">K44-L44</f>
        <v>0</v>
      </c>
      <c r="N44" s="8">
        <v>0</v>
      </c>
      <c r="O44" s="8">
        <v>0</v>
      </c>
      <c r="P44" s="8">
        <v>0</v>
      </c>
      <c r="Q44" s="8">
        <v>0</v>
      </c>
      <c r="R44" s="400">
        <f t="shared" ref="R44" si="86">SUM(N44:Q44)</f>
        <v>0</v>
      </c>
      <c r="S44" s="1452">
        <f>SUMIF('site MS'!$O:$O,$F44,'site MS'!S:S)</f>
        <v>0</v>
      </c>
      <c r="T44" s="1412">
        <f t="shared" ref="T44" si="87">R44-S44</f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301">
        <f t="shared" ref="Z44" si="88">SUM(U44:Y44)</f>
        <v>0</v>
      </c>
      <c r="AA44" s="1452">
        <f>SUMIF('site MS'!$O:$O,$F44,'site MS'!T:T)</f>
        <v>0</v>
      </c>
      <c r="AB44" s="1412">
        <f t="shared" ref="AB44" si="89">Z44-AA44</f>
        <v>0</v>
      </c>
      <c r="AC44" s="312">
        <f t="shared" ref="AC44" si="90">SUM(K44,R44,Z44)</f>
        <v>0</v>
      </c>
      <c r="AD44" s="294">
        <f t="shared" ref="AD44" si="91">SUM(L44,S44,AA44)</f>
        <v>0</v>
      </c>
      <c r="AE44" s="312">
        <f t="shared" ref="AE44" si="92">AC44-AD44</f>
        <v>0</v>
      </c>
      <c r="AF44" s="56"/>
      <c r="AG44" s="56"/>
      <c r="AH44" s="121"/>
      <c r="AI44" s="125" t="s">
        <v>288</v>
      </c>
      <c r="AJ44" s="120" t="str">
        <f>"13WKS "&amp;'Drive Summary'!AD$2</f>
        <v>13WKS MS2409A0</v>
      </c>
      <c r="BB44" s="87" t="str">
        <f t="shared" si="9"/>
        <v>KOR_V15CMR_8000</v>
      </c>
      <c r="BC44" s="1283" t="s">
        <v>288</v>
      </c>
      <c r="BD44" s="1283" t="s">
        <v>403</v>
      </c>
      <c r="BE44" s="1284">
        <v>8000</v>
      </c>
      <c r="BF44" s="1284" t="s">
        <v>603</v>
      </c>
      <c r="BG44" s="2092"/>
      <c r="BH44" s="2092">
        <v>2560</v>
      </c>
      <c r="BI44" s="2092">
        <v>9300</v>
      </c>
      <c r="BJ44" s="2092">
        <v>9780</v>
      </c>
      <c r="BK44" s="2092">
        <v>2720</v>
      </c>
      <c r="BL44" s="2092">
        <v>10180</v>
      </c>
      <c r="BM44" s="2092">
        <v>10460</v>
      </c>
      <c r="BN44" s="2092">
        <v>3920</v>
      </c>
      <c r="BO44" s="2092">
        <v>1620</v>
      </c>
      <c r="BP44" s="2092">
        <v>7120</v>
      </c>
      <c r="BQ44" s="2092">
        <v>6360</v>
      </c>
      <c r="BR44" s="2092">
        <v>1640</v>
      </c>
      <c r="BS44" s="2092"/>
      <c r="BU44" s="87" t="str">
        <f t="shared" si="10"/>
        <v>V15CMR_8000</v>
      </c>
      <c r="CA44" s="87" t="s">
        <v>313</v>
      </c>
      <c r="CB44" s="87">
        <v>4</v>
      </c>
      <c r="CC44" s="87">
        <v>2</v>
      </c>
      <c r="CD44" s="87" t="s">
        <v>406</v>
      </c>
    </row>
    <row r="45" spans="1:82" s="87" customFormat="1" ht="18.75" hidden="1" customHeight="1" thickTop="1">
      <c r="A45" s="62"/>
      <c r="B45" s="395" t="str">
        <f>'Drive Summary'!B29</f>
        <v>V11LC</v>
      </c>
      <c r="C45" s="364">
        <f>'Drive Summary'!C29</f>
        <v>4000</v>
      </c>
      <c r="D45" s="364" t="str">
        <f>'Drive Summary'!D29</f>
        <v>256MB</v>
      </c>
      <c r="E45" s="396" t="str">
        <f>'Drive Summary'!E29</f>
        <v>ST4000DM004</v>
      </c>
      <c r="F45" s="1326" t="str">
        <f>'Drive Summary'!F29</f>
        <v>2ZD104</v>
      </c>
      <c r="G45" s="1310">
        <v>0</v>
      </c>
      <c r="H45" s="8">
        <v>0</v>
      </c>
      <c r="I45" s="8">
        <v>0</v>
      </c>
      <c r="J45" s="8">
        <v>0</v>
      </c>
      <c r="K45" s="400">
        <f t="shared" ref="K45" si="93">SUM(G45:J45)</f>
        <v>0</v>
      </c>
      <c r="L45" s="1452">
        <f>SUMIF('site MS'!$O:$O,$F45,'site MS'!R:R)</f>
        <v>0</v>
      </c>
      <c r="M45" s="1412">
        <f t="shared" ref="M45" si="94">K45-L45</f>
        <v>0</v>
      </c>
      <c r="N45" s="8">
        <v>0</v>
      </c>
      <c r="O45" s="8">
        <v>0</v>
      </c>
      <c r="P45" s="8">
        <v>0</v>
      </c>
      <c r="Q45" s="8">
        <v>0</v>
      </c>
      <c r="R45" s="400">
        <f t="shared" ref="R45" si="95">SUM(N45:Q45)</f>
        <v>0</v>
      </c>
      <c r="S45" s="1452">
        <f>SUMIF('site MS'!$O:$O,$F45,'site MS'!S:S)</f>
        <v>0</v>
      </c>
      <c r="T45" s="1412">
        <f t="shared" ref="T45" si="96">R45-S45</f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301">
        <f t="shared" ref="Z45" si="97">SUM(U45:Y45)</f>
        <v>0</v>
      </c>
      <c r="AA45" s="1452">
        <f>SUMIF('site MS'!$O:$O,$F45,'site MS'!T:T)</f>
        <v>0</v>
      </c>
      <c r="AB45" s="1412">
        <f t="shared" ref="AB45" si="98">Z45-AA45</f>
        <v>0</v>
      </c>
      <c r="AC45" s="312">
        <f t="shared" ref="AC45" si="99">SUM(K45,R45,Z45)</f>
        <v>0</v>
      </c>
      <c r="AD45" s="294">
        <f t="shared" ref="AD45" si="100">SUM(L45,S45,AA45)</f>
        <v>0</v>
      </c>
      <c r="AE45" s="312">
        <f t="shared" ref="AE45" si="101">AC45-AD45</f>
        <v>0</v>
      </c>
      <c r="AF45" s="56"/>
      <c r="AG45" s="56"/>
      <c r="AH45" s="121"/>
      <c r="AI45" s="125" t="s">
        <v>288</v>
      </c>
      <c r="AJ45" s="120" t="str">
        <f>"13WKS "&amp;'Drive Summary'!AD$2</f>
        <v>13WKS MS2409A0</v>
      </c>
      <c r="BB45" s="87" t="str">
        <f t="shared" si="9"/>
        <v>KOR_V15CMR_8000</v>
      </c>
      <c r="BC45" s="1283" t="s">
        <v>288</v>
      </c>
      <c r="BD45" s="1283" t="s">
        <v>403</v>
      </c>
      <c r="BE45" s="1284">
        <v>8000</v>
      </c>
      <c r="BF45" s="1284" t="s">
        <v>604</v>
      </c>
      <c r="BG45" s="2092">
        <v>780</v>
      </c>
      <c r="BH45" s="2092">
        <v>980</v>
      </c>
      <c r="BI45" s="2092">
        <v>6440</v>
      </c>
      <c r="BJ45" s="2092">
        <v>2400</v>
      </c>
      <c r="BK45" s="2092">
        <v>1400</v>
      </c>
      <c r="BL45" s="2092">
        <v>6880</v>
      </c>
      <c r="BM45" s="2092">
        <v>1420</v>
      </c>
      <c r="BN45" s="2092">
        <v>2560</v>
      </c>
      <c r="BO45" s="2092">
        <v>1300</v>
      </c>
      <c r="BP45" s="2092">
        <v>6880</v>
      </c>
      <c r="BQ45" s="2092">
        <v>4340</v>
      </c>
      <c r="BR45" s="2092">
        <v>2580</v>
      </c>
      <c r="BS45" s="2092">
        <v>300</v>
      </c>
      <c r="BU45" s="87" t="str">
        <f t="shared" si="10"/>
        <v>V15CMR_8000</v>
      </c>
      <c r="CA45" s="87" t="s">
        <v>313</v>
      </c>
      <c r="CB45" s="87">
        <v>4</v>
      </c>
      <c r="CC45" s="87">
        <v>2</v>
      </c>
      <c r="CD45" s="87" t="s">
        <v>406</v>
      </c>
    </row>
    <row r="46" spans="1:82" s="87" customFormat="1" ht="18.75" hidden="1" customHeight="1" thickTop="1">
      <c r="A46" s="62"/>
      <c r="B46" s="395" t="str">
        <f>'Drive Summary'!B30</f>
        <v>V11LC</v>
      </c>
      <c r="C46" s="364">
        <f>'Drive Summary'!C30</f>
        <v>4000</v>
      </c>
      <c r="D46" s="364" t="str">
        <f>'Drive Summary'!D30</f>
        <v>256MB</v>
      </c>
      <c r="E46" s="396" t="str">
        <f>'Drive Summary'!E30</f>
        <v>ST4000HKVS001</v>
      </c>
      <c r="F46" s="1326" t="str">
        <f>'Drive Summary'!F30</f>
        <v>3DG104</v>
      </c>
      <c r="G46" s="1310">
        <v>0</v>
      </c>
      <c r="H46" s="8">
        <v>0</v>
      </c>
      <c r="I46" s="8">
        <v>0</v>
      </c>
      <c r="J46" s="8">
        <v>0</v>
      </c>
      <c r="K46" s="400">
        <f t="shared" ref="K46" si="102">SUM(G46:J46)</f>
        <v>0</v>
      </c>
      <c r="L46" s="1452">
        <f>SUMIF('site MS'!$O:$O,$F46,'site MS'!R:R)</f>
        <v>0</v>
      </c>
      <c r="M46" s="1412">
        <f t="shared" ref="M46" si="103">K46-L46</f>
        <v>0</v>
      </c>
      <c r="N46" s="8">
        <v>0</v>
      </c>
      <c r="O46" s="8">
        <v>0</v>
      </c>
      <c r="P46" s="8">
        <v>0</v>
      </c>
      <c r="Q46" s="8">
        <v>0</v>
      </c>
      <c r="R46" s="400">
        <f t="shared" ref="R46" si="104">SUM(N46:Q46)</f>
        <v>0</v>
      </c>
      <c r="S46" s="1452">
        <f>SUMIF('site MS'!$O:$O,$F46,'site MS'!S:S)</f>
        <v>0</v>
      </c>
      <c r="T46" s="1412">
        <f t="shared" ref="T46" si="105">R46-S46</f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301">
        <f t="shared" ref="Z46" si="106">SUM(U46:Y46)</f>
        <v>0</v>
      </c>
      <c r="AA46" s="1452">
        <f>SUMIF('site MS'!$O:$O,$F46,'site MS'!T:T)</f>
        <v>0</v>
      </c>
      <c r="AB46" s="1412">
        <f t="shared" ref="AB46" si="107">Z46-AA46</f>
        <v>0</v>
      </c>
      <c r="AC46" s="312">
        <f t="shared" ref="AC46" si="108">SUM(K46,R46,Z46)</f>
        <v>0</v>
      </c>
      <c r="AD46" s="294">
        <f t="shared" ref="AD46" si="109">SUM(L46,S46,AA46)</f>
        <v>0</v>
      </c>
      <c r="AE46" s="312">
        <f t="shared" ref="AE46" si="110">AC46-AD46</f>
        <v>0</v>
      </c>
      <c r="AF46" s="56"/>
      <c r="AG46" s="56"/>
      <c r="AH46" s="121"/>
      <c r="AI46" s="125" t="s">
        <v>288</v>
      </c>
      <c r="AJ46" s="120" t="str">
        <f>"13WKS "&amp;'Drive Summary'!AD$2</f>
        <v>13WKS MS2409A0</v>
      </c>
      <c r="BB46" s="87" t="str">
        <f t="shared" si="9"/>
        <v>KOR_V15CMR_8000</v>
      </c>
      <c r="BC46" s="1283" t="s">
        <v>288</v>
      </c>
      <c r="BD46" s="1283" t="s">
        <v>403</v>
      </c>
      <c r="BE46" s="1284">
        <v>8000</v>
      </c>
      <c r="BF46" s="1284" t="s">
        <v>957</v>
      </c>
      <c r="BG46" s="2092"/>
      <c r="BH46" s="2092">
        <v>1540</v>
      </c>
      <c r="BI46" s="2092">
        <v>1600</v>
      </c>
      <c r="BJ46" s="2092">
        <v>2120</v>
      </c>
      <c r="BK46" s="2092">
        <v>1240</v>
      </c>
      <c r="BL46" s="2092">
        <v>1380</v>
      </c>
      <c r="BM46" s="2092">
        <v>1380</v>
      </c>
      <c r="BN46" s="2092">
        <v>1220</v>
      </c>
      <c r="BO46" s="2092"/>
      <c r="BP46" s="2092"/>
      <c r="BQ46" s="2092"/>
      <c r="BR46" s="2092"/>
      <c r="BS46" s="2092"/>
      <c r="BU46" s="87" t="str">
        <f t="shared" si="10"/>
        <v>V15CMR_8000</v>
      </c>
      <c r="CA46" s="87" t="s">
        <v>313</v>
      </c>
      <c r="CB46" s="87">
        <v>4</v>
      </c>
      <c r="CC46" s="87">
        <v>2</v>
      </c>
      <c r="CD46" s="87" t="s">
        <v>406</v>
      </c>
    </row>
    <row r="47" spans="1:82" s="87" customFormat="1" ht="18.75" hidden="1" customHeight="1" thickTop="1">
      <c r="A47" s="62"/>
      <c r="B47" s="395" t="str">
        <f>'Drive Summary'!B31</f>
        <v>V11LC</v>
      </c>
      <c r="C47" s="364">
        <f>'Drive Summary'!C31</f>
        <v>4000</v>
      </c>
      <c r="D47" s="364" t="str">
        <f>'Drive Summary'!D31</f>
        <v>256MB</v>
      </c>
      <c r="E47" s="396" t="str">
        <f>'Drive Summary'!E31</f>
        <v>ST4000VX013</v>
      </c>
      <c r="F47" s="1326" t="str">
        <f>'Drive Summary'!F31</f>
        <v>2XG104</v>
      </c>
      <c r="G47" s="1310">
        <v>0</v>
      </c>
      <c r="H47" s="8">
        <v>0</v>
      </c>
      <c r="I47" s="8">
        <v>0</v>
      </c>
      <c r="J47" s="8">
        <v>0</v>
      </c>
      <c r="K47" s="400">
        <f t="shared" ref="K47" si="111">SUM(G47:J47)</f>
        <v>0</v>
      </c>
      <c r="L47" s="1452">
        <f>SUMIF('site MS'!$O:$O,$F47,'site MS'!R:R)</f>
        <v>0</v>
      </c>
      <c r="M47" s="1412">
        <f t="shared" ref="M47" si="112">K47-L47</f>
        <v>0</v>
      </c>
      <c r="N47" s="8">
        <v>0</v>
      </c>
      <c r="O47" s="8">
        <v>0</v>
      </c>
      <c r="P47" s="8">
        <v>0</v>
      </c>
      <c r="Q47" s="8">
        <v>0</v>
      </c>
      <c r="R47" s="400">
        <f t="shared" ref="R47" si="113">SUM(N47:Q47)</f>
        <v>0</v>
      </c>
      <c r="S47" s="1452">
        <f>SUMIF('site MS'!$O:$O,$F47,'site MS'!S:S)</f>
        <v>0</v>
      </c>
      <c r="T47" s="1412">
        <f t="shared" ref="T47" si="114">R47-S47</f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301">
        <f t="shared" ref="Z47" si="115">SUM(U47:Y47)</f>
        <v>0</v>
      </c>
      <c r="AA47" s="1452">
        <f>SUMIF('site MS'!$O:$O,$F47,'site MS'!T:T)</f>
        <v>0</v>
      </c>
      <c r="AB47" s="1412">
        <f t="shared" ref="AB47" si="116">Z47-AA47</f>
        <v>0</v>
      </c>
      <c r="AC47" s="312">
        <f t="shared" ref="AC47" si="117">SUM(K47,R47,Z47)</f>
        <v>0</v>
      </c>
      <c r="AD47" s="294">
        <f t="shared" ref="AD47" si="118">SUM(L47,S47,AA47)</f>
        <v>0</v>
      </c>
      <c r="AE47" s="312">
        <f t="shared" ref="AE47" si="119">AC47-AD47</f>
        <v>0</v>
      </c>
      <c r="AF47" s="56"/>
      <c r="AG47" s="56"/>
      <c r="AH47" s="121"/>
      <c r="AI47" s="125" t="s">
        <v>288</v>
      </c>
      <c r="AJ47" s="120" t="str">
        <f>"13WKS "&amp;'Drive Summary'!AD$2</f>
        <v>13WKS MS2409A0</v>
      </c>
      <c r="BB47" s="87" t="str">
        <f t="shared" si="9"/>
        <v>KOR_V15CMR_8000</v>
      </c>
      <c r="BC47" s="1283" t="s">
        <v>288</v>
      </c>
      <c r="BD47" s="1283" t="s">
        <v>403</v>
      </c>
      <c r="BE47" s="1284">
        <v>8000</v>
      </c>
      <c r="BF47" s="1284" t="s">
        <v>712</v>
      </c>
      <c r="BG47" s="2092">
        <v>520</v>
      </c>
      <c r="BH47" s="2092">
        <v>260</v>
      </c>
      <c r="BI47" s="2092"/>
      <c r="BJ47" s="2092"/>
      <c r="BK47" s="2092">
        <v>500</v>
      </c>
      <c r="BL47" s="2092">
        <v>280</v>
      </c>
      <c r="BM47" s="2092"/>
      <c r="BN47" s="2092"/>
      <c r="BO47" s="2092"/>
      <c r="BP47" s="2092"/>
      <c r="BQ47" s="2092"/>
      <c r="BR47" s="2092"/>
      <c r="BS47" s="2092"/>
      <c r="BU47" s="87" t="str">
        <f t="shared" si="10"/>
        <v>V15CMR_8000</v>
      </c>
      <c r="CA47" s="87" t="s">
        <v>313</v>
      </c>
      <c r="CB47" s="87">
        <v>4</v>
      </c>
      <c r="CC47" s="87">
        <v>2</v>
      </c>
      <c r="CD47" s="87" t="s">
        <v>406</v>
      </c>
    </row>
    <row r="48" spans="1:82" s="87" customFormat="1" ht="18.75" hidden="1" customHeight="1" thickTop="1">
      <c r="A48" s="62"/>
      <c r="B48" s="395" t="str">
        <f>'Drive Summary'!B32</f>
        <v>V11LC</v>
      </c>
      <c r="C48" s="364">
        <f>'Drive Summary'!C32</f>
        <v>4000</v>
      </c>
      <c r="D48" s="364" t="str">
        <f>'Drive Summary'!D32</f>
        <v>256MB</v>
      </c>
      <c r="E48" s="396" t="str">
        <f>'Drive Summary'!E32</f>
        <v>ST4000VX005</v>
      </c>
      <c r="F48" s="1326" t="str">
        <f>'Drive Summary'!F32</f>
        <v>2LY104</v>
      </c>
      <c r="G48" s="1310">
        <v>0</v>
      </c>
      <c r="H48" s="8">
        <v>0</v>
      </c>
      <c r="I48" s="8">
        <v>0</v>
      </c>
      <c r="J48" s="8">
        <v>0</v>
      </c>
      <c r="K48" s="400">
        <f t="shared" si="55"/>
        <v>0</v>
      </c>
      <c r="L48" s="1452">
        <f>SUMIF('site MS'!$O:$O,$F48,'site MS'!R:R)</f>
        <v>0</v>
      </c>
      <c r="M48" s="1412">
        <f t="shared" si="56"/>
        <v>0</v>
      </c>
      <c r="N48" s="8">
        <v>0</v>
      </c>
      <c r="O48" s="8">
        <v>0</v>
      </c>
      <c r="P48" s="8">
        <v>0</v>
      </c>
      <c r="Q48" s="8">
        <v>0</v>
      </c>
      <c r="R48" s="400">
        <f t="shared" si="57"/>
        <v>0</v>
      </c>
      <c r="S48" s="1452">
        <f>SUMIF('site MS'!$O:$O,$F48,'site MS'!S:S)</f>
        <v>0</v>
      </c>
      <c r="T48" s="1412">
        <f t="shared" si="58"/>
        <v>0</v>
      </c>
      <c r="U48" s="8">
        <v>0</v>
      </c>
      <c r="V48" s="8">
        <v>0</v>
      </c>
      <c r="W48" s="8">
        <v>0</v>
      </c>
      <c r="X48" s="8">
        <v>0</v>
      </c>
      <c r="Y48" s="8">
        <v>0</v>
      </c>
      <c r="Z48" s="301">
        <f t="shared" si="59"/>
        <v>0</v>
      </c>
      <c r="AA48" s="1452">
        <f>SUMIF('site MS'!$O:$O,$F48,'site MS'!T:T)</f>
        <v>0</v>
      </c>
      <c r="AB48" s="1412">
        <f t="shared" si="60"/>
        <v>0</v>
      </c>
      <c r="AC48" s="312">
        <f t="shared" si="74"/>
        <v>0</v>
      </c>
      <c r="AD48" s="294">
        <f t="shared" si="74"/>
        <v>0</v>
      </c>
      <c r="AE48" s="312">
        <f t="shared" si="61"/>
        <v>0</v>
      </c>
      <c r="AF48" s="56"/>
      <c r="AG48" s="56"/>
      <c r="AH48" s="121"/>
      <c r="AI48" s="125" t="s">
        <v>288</v>
      </c>
      <c r="AJ48" s="120" t="str">
        <f>"13WKS "&amp;'Drive Summary'!AD$2</f>
        <v>13WKS MS2409A0</v>
      </c>
      <c r="BB48" s="87" t="str">
        <f t="shared" si="9"/>
        <v>KOR Total__</v>
      </c>
      <c r="BC48" s="1283" t="s">
        <v>1036</v>
      </c>
      <c r="BD48" s="1283"/>
      <c r="BE48" s="1284"/>
      <c r="BF48" s="1284"/>
      <c r="BG48" s="2092">
        <v>78345</v>
      </c>
      <c r="BH48" s="2092">
        <v>121300</v>
      </c>
      <c r="BI48" s="2092">
        <v>236710</v>
      </c>
      <c r="BJ48" s="2092">
        <v>173985</v>
      </c>
      <c r="BK48" s="2092">
        <v>161775</v>
      </c>
      <c r="BL48" s="2092">
        <v>255520</v>
      </c>
      <c r="BM48" s="2092">
        <v>156170</v>
      </c>
      <c r="BN48" s="2092">
        <v>170680</v>
      </c>
      <c r="BO48" s="2092">
        <v>153555</v>
      </c>
      <c r="BP48" s="2092">
        <v>265490</v>
      </c>
      <c r="BQ48" s="2092">
        <v>212140</v>
      </c>
      <c r="BR48" s="2092">
        <v>72995</v>
      </c>
      <c r="BS48" s="2092">
        <v>21795</v>
      </c>
      <c r="BU48" s="87" t="str">
        <f t="shared" si="10"/>
        <v>_</v>
      </c>
      <c r="CA48" s="87" t="s">
        <v>313</v>
      </c>
      <c r="CB48" s="87">
        <v>4</v>
      </c>
      <c r="CC48" s="87">
        <v>2</v>
      </c>
      <c r="CD48" s="87" t="s">
        <v>406</v>
      </c>
    </row>
    <row r="49" spans="1:82" s="87" customFormat="1" ht="18.75" hidden="1" customHeight="1" thickTop="1">
      <c r="A49" s="62"/>
      <c r="B49" s="395" t="str">
        <f>'Drive Summary'!B33</f>
        <v>V11LC</v>
      </c>
      <c r="C49" s="364">
        <f>'Drive Summary'!C33</f>
        <v>4000</v>
      </c>
      <c r="D49" s="364" t="str">
        <f>'Drive Summary'!D33</f>
        <v>256MB</v>
      </c>
      <c r="E49" s="396" t="str">
        <f>'Drive Summary'!E33</f>
        <v>ST4000VM004</v>
      </c>
      <c r="F49" s="1326" t="str">
        <f>'Drive Summary'!F33</f>
        <v>2U4104</v>
      </c>
      <c r="G49" s="1310">
        <v>0</v>
      </c>
      <c r="H49" s="8">
        <v>0</v>
      </c>
      <c r="I49" s="8">
        <v>0</v>
      </c>
      <c r="J49" s="8">
        <v>0</v>
      </c>
      <c r="K49" s="400">
        <f t="shared" si="55"/>
        <v>0</v>
      </c>
      <c r="L49" s="1452">
        <f>SUMIF('site MS'!$O:$O,$F49,'site MS'!R:R)</f>
        <v>0</v>
      </c>
      <c r="M49" s="1412">
        <f t="shared" si="56"/>
        <v>0</v>
      </c>
      <c r="N49" s="8">
        <v>0</v>
      </c>
      <c r="O49" s="8">
        <v>0</v>
      </c>
      <c r="P49" s="8">
        <v>0</v>
      </c>
      <c r="Q49" s="8">
        <v>0</v>
      </c>
      <c r="R49" s="400">
        <f t="shared" si="57"/>
        <v>0</v>
      </c>
      <c r="S49" s="1452">
        <f>SUMIF('site MS'!$O:$O,$F49,'site MS'!S:S)</f>
        <v>0</v>
      </c>
      <c r="T49" s="1412">
        <f t="shared" si="58"/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301">
        <f t="shared" si="59"/>
        <v>0</v>
      </c>
      <c r="AA49" s="1452">
        <f>SUMIF('site MS'!$O:$O,$F49,'site MS'!T:T)</f>
        <v>0</v>
      </c>
      <c r="AB49" s="1412">
        <f t="shared" si="60"/>
        <v>0</v>
      </c>
      <c r="AC49" s="312">
        <f t="shared" si="74"/>
        <v>0</v>
      </c>
      <c r="AD49" s="294">
        <f t="shared" si="74"/>
        <v>0</v>
      </c>
      <c r="AE49" s="312">
        <f t="shared" si="61"/>
        <v>0</v>
      </c>
      <c r="AF49" s="56"/>
      <c r="AG49" s="56"/>
      <c r="AH49" s="121"/>
      <c r="AI49" s="125" t="s">
        <v>288</v>
      </c>
      <c r="AJ49" s="120" t="str">
        <f>"13WKS "&amp;'Drive Summary'!AD$2</f>
        <v>13WKS MS2409A0</v>
      </c>
      <c r="BB49" s="87" t="str">
        <f t="shared" si="9"/>
        <v>__</v>
      </c>
      <c r="BC49" s="1283"/>
      <c r="BD49" s="1283"/>
      <c r="BE49" s="1284"/>
      <c r="BF49" s="1284"/>
      <c r="BG49" s="2092"/>
      <c r="BH49" s="2092"/>
      <c r="BI49" s="2092"/>
      <c r="BJ49" s="2092"/>
      <c r="BK49" s="2092"/>
      <c r="BL49" s="2092"/>
      <c r="BM49" s="2092"/>
      <c r="BN49" s="2092"/>
      <c r="BO49" s="2092"/>
      <c r="BP49" s="2092"/>
      <c r="BQ49" s="2092"/>
      <c r="BR49" s="2092"/>
      <c r="BS49" s="2092"/>
      <c r="BU49" s="87" t="str">
        <f t="shared" si="10"/>
        <v>_</v>
      </c>
      <c r="CA49" s="87" t="s">
        <v>313</v>
      </c>
      <c r="CB49" s="87">
        <v>4</v>
      </c>
      <c r="CC49" s="87">
        <v>2</v>
      </c>
      <c r="CD49" s="87" t="s">
        <v>406</v>
      </c>
    </row>
    <row r="50" spans="1:82" s="87" customFormat="1" ht="19.5" hidden="1" customHeight="1" thickTop="1">
      <c r="A50" s="62"/>
      <c r="B50" s="1511" t="str">
        <f>'Drive Summary'!B34</f>
        <v>V11LC</v>
      </c>
      <c r="C50" s="1513">
        <f>'Drive Summary'!C34</f>
        <v>4000</v>
      </c>
      <c r="D50" s="1513" t="str">
        <f>'Drive Summary'!D34</f>
        <v>256MB</v>
      </c>
      <c r="E50" s="1610" t="str">
        <f>'Drive Summary'!E34</f>
        <v>ST4000VP001</v>
      </c>
      <c r="F50" s="1611" t="str">
        <f>'Drive Summary'!F34</f>
        <v>2XM104</v>
      </c>
      <c r="G50" s="1641">
        <v>0</v>
      </c>
      <c r="H50" s="1642">
        <v>0</v>
      </c>
      <c r="I50" s="1642">
        <v>0</v>
      </c>
      <c r="J50" s="1642">
        <v>0</v>
      </c>
      <c r="K50" s="1643">
        <f t="shared" si="55"/>
        <v>0</v>
      </c>
      <c r="L50" s="1644">
        <f>SUMIF('site MS'!$O:$O,$F50,'site MS'!R:R)</f>
        <v>0</v>
      </c>
      <c r="M50" s="1615">
        <f t="shared" si="56"/>
        <v>0</v>
      </c>
      <c r="N50" s="1642">
        <v>0</v>
      </c>
      <c r="O50" s="1642">
        <v>0</v>
      </c>
      <c r="P50" s="1642">
        <v>0</v>
      </c>
      <c r="Q50" s="1642">
        <v>0</v>
      </c>
      <c r="R50" s="1643">
        <f t="shared" ref="R50" si="120">SUM(N50:Q50)</f>
        <v>0</v>
      </c>
      <c r="S50" s="1644">
        <f>SUMIF('site MS'!$O:$O,$F50,'site MS'!S:S)</f>
        <v>0</v>
      </c>
      <c r="T50" s="1615">
        <f t="shared" si="58"/>
        <v>0</v>
      </c>
      <c r="U50" s="1612">
        <v>0</v>
      </c>
      <c r="V50" s="1612">
        <v>0</v>
      </c>
      <c r="W50" s="1612">
        <v>0</v>
      </c>
      <c r="X50" s="1612">
        <v>0</v>
      </c>
      <c r="Y50" s="1612">
        <v>0</v>
      </c>
      <c r="Z50" s="1645">
        <f t="shared" ref="Z50" si="121">SUM(U50:Y50)</f>
        <v>0</v>
      </c>
      <c r="AA50" s="1644">
        <f>SUMIF('site MS'!$O:$O,$F50,'site MS'!T:T)</f>
        <v>0</v>
      </c>
      <c r="AB50" s="1615">
        <f t="shared" si="60"/>
        <v>0</v>
      </c>
      <c r="AC50" s="1646">
        <f t="shared" si="74"/>
        <v>0</v>
      </c>
      <c r="AD50" s="294">
        <f t="shared" ref="AD50:AD51" si="122">SUM(L50,S50,AA50)</f>
        <v>0</v>
      </c>
      <c r="AE50" s="312">
        <f t="shared" ref="AE50:AE51" si="123">AC50-AD50</f>
        <v>0</v>
      </c>
      <c r="AF50" s="56"/>
      <c r="AG50" s="56"/>
      <c r="AH50" s="121"/>
      <c r="AI50" s="125" t="s">
        <v>288</v>
      </c>
      <c r="AJ50" s="120" t="str">
        <f>"13WKS "&amp;'Drive Summary'!AD$2</f>
        <v>13WKS MS2409A0</v>
      </c>
      <c r="BB50" s="87" t="str">
        <f t="shared" si="9"/>
        <v>__</v>
      </c>
      <c r="BC50" s="1283"/>
      <c r="BD50" s="1283"/>
      <c r="BE50" s="1284"/>
      <c r="BF50" s="1284"/>
      <c r="BG50" s="2092"/>
      <c r="BH50" s="2092"/>
      <c r="BI50" s="2092"/>
      <c r="BJ50" s="2092"/>
      <c r="BK50" s="2092"/>
      <c r="BL50" s="2092"/>
      <c r="BM50" s="2092"/>
      <c r="BN50" s="2092"/>
      <c r="BO50" s="2092"/>
      <c r="BP50" s="2092"/>
      <c r="BQ50" s="2092"/>
      <c r="BR50" s="2092"/>
      <c r="BS50" s="2092"/>
      <c r="BU50" s="87" t="str">
        <f t="shared" si="10"/>
        <v>_</v>
      </c>
      <c r="CA50" s="87" t="s">
        <v>313</v>
      </c>
      <c r="CB50" s="87">
        <v>4</v>
      </c>
      <c r="CC50" s="87">
        <v>2</v>
      </c>
      <c r="CD50" s="87" t="s">
        <v>406</v>
      </c>
    </row>
    <row r="51" spans="1:82" s="87" customFormat="1" ht="18.75" hidden="1" customHeight="1" thickTop="1">
      <c r="A51" s="62"/>
      <c r="B51" s="395" t="str">
        <f>'Drive Summary'!B35</f>
        <v>V11LC</v>
      </c>
      <c r="C51" s="364">
        <f>'Drive Summary'!C35</f>
        <v>6000</v>
      </c>
      <c r="D51" s="364" t="str">
        <f>'Drive Summary'!D35</f>
        <v>256MB</v>
      </c>
      <c r="E51" s="396" t="str">
        <f>'Drive Summary'!E35</f>
        <v>ST6000VX011</v>
      </c>
      <c r="F51" s="1326" t="str">
        <f>'Drive Summary'!F35</f>
        <v>2LY18L</v>
      </c>
      <c r="G51" s="1310">
        <v>0</v>
      </c>
      <c r="H51" s="8">
        <v>0</v>
      </c>
      <c r="I51" s="8">
        <v>0</v>
      </c>
      <c r="J51" s="8">
        <v>0</v>
      </c>
      <c r="K51" s="400">
        <f t="shared" ref="K51" si="124">SUM(G51:J51)</f>
        <v>0</v>
      </c>
      <c r="L51" s="1452">
        <f>SUMIF('site MS'!$O:$O,$F51,'site MS'!R:R)</f>
        <v>0</v>
      </c>
      <c r="M51" s="1412">
        <f t="shared" ref="M51" si="125">K51-L51</f>
        <v>0</v>
      </c>
      <c r="N51" s="953">
        <v>0</v>
      </c>
      <c r="O51" s="953">
        <v>0</v>
      </c>
      <c r="P51" s="953">
        <v>0</v>
      </c>
      <c r="Q51" s="953">
        <v>0</v>
      </c>
      <c r="R51" s="400">
        <f t="shared" ref="R51" si="126">SUM(N51:Q51)</f>
        <v>0</v>
      </c>
      <c r="S51" s="1452">
        <f>SUMIF('site MS'!$O:$O,$F51,'site MS'!S:S)</f>
        <v>0</v>
      </c>
      <c r="T51" s="1412">
        <f t="shared" ref="T51" si="127">R51-S51</f>
        <v>0</v>
      </c>
      <c r="U51" s="953">
        <v>0</v>
      </c>
      <c r="V51" s="953">
        <v>0</v>
      </c>
      <c r="W51" s="953">
        <v>0</v>
      </c>
      <c r="X51" s="953">
        <v>0</v>
      </c>
      <c r="Y51" s="953">
        <v>0</v>
      </c>
      <c r="Z51" s="301">
        <f t="shared" ref="Z51" si="128">SUM(U51:Y51)</f>
        <v>0</v>
      </c>
      <c r="AA51" s="1452">
        <f>SUMIF('site MS'!$O:$O,$F51,'site MS'!T:T)</f>
        <v>0</v>
      </c>
      <c r="AB51" s="1412">
        <f t="shared" ref="AB51" si="129">Z51-AA51</f>
        <v>0</v>
      </c>
      <c r="AC51" s="312">
        <f t="shared" ref="AC51" si="130">SUM(K51,R51,Z51)</f>
        <v>0</v>
      </c>
      <c r="AD51" s="294">
        <f t="shared" si="122"/>
        <v>0</v>
      </c>
      <c r="AE51" s="312">
        <f t="shared" si="123"/>
        <v>0</v>
      </c>
      <c r="AF51" s="56"/>
      <c r="AG51" s="56"/>
      <c r="AH51" s="121"/>
      <c r="AI51" s="125" t="s">
        <v>288</v>
      </c>
      <c r="AJ51" s="120" t="str">
        <f>"13WKS "&amp;'Drive Summary'!AD$2</f>
        <v>13WKS MS2409A0</v>
      </c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B51" s="87" t="str">
        <f t="shared" si="9"/>
        <v>__</v>
      </c>
      <c r="BC51" s="1283"/>
      <c r="BD51" s="1283"/>
      <c r="BE51" s="1284"/>
      <c r="BF51" s="1284"/>
      <c r="BG51" s="2092"/>
      <c r="BH51" s="2092"/>
      <c r="BI51" s="2092"/>
      <c r="BJ51" s="2092"/>
      <c r="BK51" s="2092"/>
      <c r="BL51" s="2092"/>
      <c r="BM51" s="2092"/>
      <c r="BN51" s="2092"/>
      <c r="BO51" s="2092"/>
      <c r="BP51" s="2092"/>
      <c r="BQ51" s="2092"/>
      <c r="BR51" s="2092"/>
      <c r="BS51" s="2092"/>
      <c r="BU51" s="87" t="str">
        <f t="shared" si="10"/>
        <v>_</v>
      </c>
      <c r="CA51" s="87" t="s">
        <v>313</v>
      </c>
      <c r="CB51" s="87">
        <v>6</v>
      </c>
      <c r="CC51" s="87">
        <v>3</v>
      </c>
      <c r="CD51" s="87" t="s">
        <v>406</v>
      </c>
    </row>
    <row r="52" spans="1:82" s="87" customFormat="1" ht="18.75" hidden="1" customHeight="1" thickTop="1">
      <c r="A52" s="62"/>
      <c r="B52" s="395" t="str">
        <f>'Drive Summary'!B36</f>
        <v>V11LC</v>
      </c>
      <c r="C52" s="364">
        <f>'Drive Summary'!C36</f>
        <v>6000</v>
      </c>
      <c r="D52" s="364" t="str">
        <f>'Drive Summary'!D36</f>
        <v>256MB</v>
      </c>
      <c r="E52" s="396" t="str">
        <f>'Drive Summary'!E36</f>
        <v>ST6000DM003</v>
      </c>
      <c r="F52" s="1326" t="str">
        <f>'Drive Summary'!F36</f>
        <v>2ZD186</v>
      </c>
      <c r="G52" s="1310">
        <v>0</v>
      </c>
      <c r="H52" s="8">
        <v>0</v>
      </c>
      <c r="I52" s="8">
        <v>0</v>
      </c>
      <c r="J52" s="8">
        <v>0</v>
      </c>
      <c r="K52" s="400">
        <f t="shared" ref="K52:K56" si="131">SUM(G52:J52)</f>
        <v>0</v>
      </c>
      <c r="L52" s="1452">
        <f>SUMIF('site MS'!$O:$O,$F52,'site MS'!R:R)</f>
        <v>0</v>
      </c>
      <c r="M52" s="1412">
        <f t="shared" ref="M52:M56" si="132">K52-L52</f>
        <v>0</v>
      </c>
      <c r="N52" s="953">
        <v>0</v>
      </c>
      <c r="O52" s="953">
        <v>0</v>
      </c>
      <c r="P52" s="953">
        <v>0</v>
      </c>
      <c r="Q52" s="953">
        <v>0</v>
      </c>
      <c r="R52" s="400">
        <f t="shared" ref="R52:R56" si="133">SUM(N52:Q52)</f>
        <v>0</v>
      </c>
      <c r="S52" s="1452">
        <f>SUMIF('site MS'!$O:$O,$F52,'site MS'!S:S)</f>
        <v>0</v>
      </c>
      <c r="T52" s="1412">
        <f t="shared" ref="T52:T56" si="134">R52-S52</f>
        <v>0</v>
      </c>
      <c r="U52" s="953">
        <v>0</v>
      </c>
      <c r="V52" s="953">
        <v>0</v>
      </c>
      <c r="W52" s="953">
        <v>0</v>
      </c>
      <c r="X52" s="953">
        <v>0</v>
      </c>
      <c r="Y52" s="953">
        <v>0</v>
      </c>
      <c r="Z52" s="301">
        <f t="shared" ref="Z52:Z56" si="135">SUM(U52:Y52)</f>
        <v>0</v>
      </c>
      <c r="AA52" s="1452">
        <f>SUMIF('site MS'!$O:$O,$F52,'site MS'!T:T)</f>
        <v>0</v>
      </c>
      <c r="AB52" s="1412">
        <f t="shared" ref="AB52:AB56" si="136">Z52-AA52</f>
        <v>0</v>
      </c>
      <c r="AC52" s="312">
        <f t="shared" ref="AC52:AC56" si="137">SUM(K52,R52,Z52)</f>
        <v>0</v>
      </c>
      <c r="AD52" s="294">
        <f t="shared" ref="AD52:AD59" si="138">SUM(L52,S52,AA52)</f>
        <v>0</v>
      </c>
      <c r="AE52" s="312">
        <f t="shared" ref="AE52:AE59" si="139">AC52-AD52</f>
        <v>0</v>
      </c>
      <c r="AF52" s="56"/>
      <c r="AG52" s="56"/>
      <c r="AH52" s="121"/>
      <c r="AI52" s="125" t="s">
        <v>288</v>
      </c>
      <c r="AJ52" s="120" t="str">
        <f>"13WKS "&amp;'Drive Summary'!AD$2</f>
        <v>13WKS MS2409A0</v>
      </c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B52" s="87" t="str">
        <f t="shared" si="9"/>
        <v>__</v>
      </c>
      <c r="BC52" s="1283"/>
      <c r="BD52" s="1283"/>
      <c r="BE52" s="1284"/>
      <c r="BF52" s="1284"/>
      <c r="BG52" s="2092"/>
      <c r="BH52" s="2092"/>
      <c r="BI52" s="2092"/>
      <c r="BJ52" s="2092"/>
      <c r="BK52" s="2092"/>
      <c r="BL52" s="2092"/>
      <c r="BM52" s="2092"/>
      <c r="BN52" s="2092"/>
      <c r="BO52" s="2092"/>
      <c r="BP52" s="2092"/>
      <c r="BQ52" s="2092"/>
      <c r="BR52" s="2092"/>
      <c r="BS52" s="2092"/>
      <c r="BU52" s="87" t="str">
        <f t="shared" si="10"/>
        <v>_</v>
      </c>
      <c r="CA52" s="87" t="s">
        <v>313</v>
      </c>
      <c r="CB52" s="87">
        <v>6</v>
      </c>
      <c r="CC52" s="87">
        <v>3</v>
      </c>
      <c r="CD52" s="87" t="s">
        <v>406</v>
      </c>
    </row>
    <row r="53" spans="1:82" s="87" customFormat="1" ht="18.75" hidden="1" customHeight="1" thickTop="1">
      <c r="A53" s="62"/>
      <c r="B53" s="395" t="str">
        <f>'Drive Summary'!B37</f>
        <v>V11LC</v>
      </c>
      <c r="C53" s="364">
        <f>'Drive Summary'!C37</f>
        <v>6000</v>
      </c>
      <c r="D53" s="364" t="str">
        <f>'Drive Summary'!D37</f>
        <v>256MB</v>
      </c>
      <c r="E53" s="396" t="str">
        <f>'Drive Summary'!E37</f>
        <v>ST6000VX001</v>
      </c>
      <c r="F53" s="1326" t="str">
        <f>'Drive Summary'!F37</f>
        <v>2LY186</v>
      </c>
      <c r="G53" s="1310">
        <v>0</v>
      </c>
      <c r="H53" s="8">
        <v>0</v>
      </c>
      <c r="I53" s="8">
        <v>0</v>
      </c>
      <c r="J53" s="8">
        <v>0</v>
      </c>
      <c r="K53" s="400">
        <f t="shared" ref="K53" si="140">SUM(G53:J53)</f>
        <v>0</v>
      </c>
      <c r="L53" s="1452">
        <f>SUMIF('site MS'!$O:$O,$F53,'site MS'!R:R)</f>
        <v>0</v>
      </c>
      <c r="M53" s="1412">
        <f t="shared" ref="M53" si="141">K53-L53</f>
        <v>0</v>
      </c>
      <c r="N53" s="953">
        <v>0</v>
      </c>
      <c r="O53" s="953">
        <v>0</v>
      </c>
      <c r="P53" s="953">
        <v>0</v>
      </c>
      <c r="Q53" s="953">
        <v>0</v>
      </c>
      <c r="R53" s="400">
        <f t="shared" ref="R53" si="142">SUM(N53:Q53)</f>
        <v>0</v>
      </c>
      <c r="S53" s="1452">
        <f>SUMIF('site MS'!$O:$O,$F53,'site MS'!S:S)</f>
        <v>0</v>
      </c>
      <c r="T53" s="1412">
        <f t="shared" ref="T53" si="143">R53-S53</f>
        <v>0</v>
      </c>
      <c r="U53" s="953">
        <v>0</v>
      </c>
      <c r="V53" s="953">
        <v>0</v>
      </c>
      <c r="W53" s="953">
        <v>0</v>
      </c>
      <c r="X53" s="953">
        <v>0</v>
      </c>
      <c r="Y53" s="953">
        <v>0</v>
      </c>
      <c r="Z53" s="301">
        <f t="shared" ref="Z53" si="144">SUM(U53:Y53)</f>
        <v>0</v>
      </c>
      <c r="AA53" s="1452">
        <f>SUMIF('site MS'!$O:$O,$F53,'site MS'!T:T)</f>
        <v>0</v>
      </c>
      <c r="AB53" s="1412">
        <f t="shared" ref="AB53" si="145">Z53-AA53</f>
        <v>0</v>
      </c>
      <c r="AC53" s="312">
        <f t="shared" ref="AC53" si="146">SUM(K53,R53,Z53)</f>
        <v>0</v>
      </c>
      <c r="AD53" s="294">
        <f t="shared" ref="AD53" si="147">SUM(L53,S53,AA53)</f>
        <v>0</v>
      </c>
      <c r="AE53" s="312">
        <f t="shared" ref="AE53" si="148">AC53-AD53</f>
        <v>0</v>
      </c>
      <c r="AF53" s="56"/>
      <c r="AG53" s="56"/>
      <c r="AH53" s="121"/>
      <c r="AI53" s="125" t="s">
        <v>288</v>
      </c>
      <c r="AJ53" s="120" t="str">
        <f>"13WKS "&amp;'Drive Summary'!AD$2</f>
        <v>13WKS MS2409A0</v>
      </c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B53" s="87" t="str">
        <f t="shared" si="9"/>
        <v>__</v>
      </c>
      <c r="BC53" s="1283"/>
      <c r="BD53" s="1283"/>
      <c r="BE53" s="1284"/>
      <c r="BF53" s="1284"/>
      <c r="BG53" s="2092"/>
      <c r="BH53" s="2092"/>
      <c r="BI53" s="2092"/>
      <c r="BJ53" s="2092"/>
      <c r="BK53" s="2092"/>
      <c r="BL53" s="2092"/>
      <c r="BM53" s="2092"/>
      <c r="BN53" s="2092"/>
      <c r="BO53" s="2092"/>
      <c r="BP53" s="2092"/>
      <c r="BQ53" s="2092"/>
      <c r="BR53" s="2092"/>
      <c r="BS53" s="2092"/>
      <c r="BU53" s="87" t="str">
        <f t="shared" si="10"/>
        <v>_</v>
      </c>
      <c r="CA53" s="87" t="s">
        <v>313</v>
      </c>
      <c r="CB53" s="87">
        <v>6</v>
      </c>
      <c r="CC53" s="87">
        <v>3</v>
      </c>
      <c r="CD53" s="87" t="s">
        <v>406</v>
      </c>
    </row>
    <row r="54" spans="1:82" s="87" customFormat="1" ht="18.75" hidden="1" customHeight="1" thickTop="1">
      <c r="A54" s="62"/>
      <c r="B54" s="395" t="str">
        <f>'Drive Summary'!B38</f>
        <v>V11LC</v>
      </c>
      <c r="C54" s="364">
        <f>'Drive Summary'!C38</f>
        <v>6000</v>
      </c>
      <c r="D54" s="364" t="str">
        <f>'Drive Summary'!D38</f>
        <v>256MB</v>
      </c>
      <c r="E54" s="396" t="str">
        <f>'Drive Summary'!E38</f>
        <v>ST6000VM000</v>
      </c>
      <c r="F54" s="1326" t="str">
        <f>'Drive Summary'!F38</f>
        <v>2U4186</v>
      </c>
      <c r="G54" s="1310">
        <v>0</v>
      </c>
      <c r="H54" s="8">
        <v>0</v>
      </c>
      <c r="I54" s="8">
        <v>0</v>
      </c>
      <c r="J54" s="8">
        <v>0</v>
      </c>
      <c r="K54" s="400">
        <f t="shared" ref="K54" si="149">SUM(G54:J54)</f>
        <v>0</v>
      </c>
      <c r="L54" s="1452">
        <f>SUMIF('site MS'!$O:$O,$F54,'site MS'!R:R)</f>
        <v>0</v>
      </c>
      <c r="M54" s="1412">
        <f t="shared" ref="M54" si="150">K54-L54</f>
        <v>0</v>
      </c>
      <c r="N54" s="953">
        <v>0</v>
      </c>
      <c r="O54" s="953">
        <v>0</v>
      </c>
      <c r="P54" s="953">
        <v>0</v>
      </c>
      <c r="Q54" s="953">
        <v>0</v>
      </c>
      <c r="R54" s="400">
        <f t="shared" ref="R54" si="151">SUM(N54:Q54)</f>
        <v>0</v>
      </c>
      <c r="S54" s="1452">
        <f>SUMIF('site MS'!$O:$O,$F54,'site MS'!S:S)</f>
        <v>0</v>
      </c>
      <c r="T54" s="1412">
        <f t="shared" ref="T54" si="152">R54-S54</f>
        <v>0</v>
      </c>
      <c r="U54" s="953">
        <v>0</v>
      </c>
      <c r="V54" s="953">
        <v>0</v>
      </c>
      <c r="W54" s="953">
        <v>0</v>
      </c>
      <c r="X54" s="953">
        <v>0</v>
      </c>
      <c r="Y54" s="953">
        <v>0</v>
      </c>
      <c r="Z54" s="301">
        <f t="shared" ref="Z54" si="153">SUM(U54:Y54)</f>
        <v>0</v>
      </c>
      <c r="AA54" s="1452">
        <f>SUMIF('site MS'!$O:$O,$F54,'site MS'!T:T)</f>
        <v>0</v>
      </c>
      <c r="AB54" s="1412">
        <f t="shared" ref="AB54" si="154">Z54-AA54</f>
        <v>0</v>
      </c>
      <c r="AC54" s="312">
        <f t="shared" ref="AC54" si="155">SUM(K54,R54,Z54)</f>
        <v>0</v>
      </c>
      <c r="AD54" s="294">
        <f t="shared" si="138"/>
        <v>0</v>
      </c>
      <c r="AE54" s="312">
        <f t="shared" si="139"/>
        <v>0</v>
      </c>
      <c r="AF54" s="56"/>
      <c r="AG54" s="56"/>
      <c r="AH54" s="121"/>
      <c r="AI54" s="125" t="s">
        <v>288</v>
      </c>
      <c r="AJ54" s="120" t="str">
        <f>"13WKS "&amp;'Drive Summary'!AD$2</f>
        <v>13WKS MS2409A0</v>
      </c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B54" s="87" t="str">
        <f t="shared" si="9"/>
        <v>__</v>
      </c>
      <c r="BC54" s="1283"/>
      <c r="BD54" s="1283"/>
      <c r="BE54" s="1284"/>
      <c r="BF54" s="1284"/>
      <c r="BG54" s="2092"/>
      <c r="BH54" s="2092"/>
      <c r="BI54" s="2092"/>
      <c r="BJ54" s="2092"/>
      <c r="BK54" s="2092"/>
      <c r="BL54" s="2092"/>
      <c r="BM54" s="2092"/>
      <c r="BN54" s="2092"/>
      <c r="BO54" s="2092"/>
      <c r="BP54" s="2092"/>
      <c r="BQ54" s="2092"/>
      <c r="BR54" s="2092"/>
      <c r="BS54" s="2092"/>
      <c r="BU54" s="87" t="str">
        <f t="shared" si="10"/>
        <v>_</v>
      </c>
      <c r="CA54" s="87" t="s">
        <v>313</v>
      </c>
      <c r="CB54" s="87">
        <v>6</v>
      </c>
      <c r="CC54" s="87">
        <v>3</v>
      </c>
      <c r="CD54" s="87" t="s">
        <v>406</v>
      </c>
    </row>
    <row r="55" spans="1:82" s="87" customFormat="1" ht="18.75" hidden="1" customHeight="1" thickTop="1">
      <c r="A55" s="62"/>
      <c r="B55" s="395" t="str">
        <f>'Drive Summary'!B39</f>
        <v>V11LC</v>
      </c>
      <c r="C55" s="364">
        <f>'Drive Summary'!C39</f>
        <v>6000</v>
      </c>
      <c r="D55" s="364" t="str">
        <f>'Drive Summary'!D39</f>
        <v>256MB</v>
      </c>
      <c r="E55" s="396" t="str">
        <f>'Drive Summary'!E39</f>
        <v>ST6000HKVS001</v>
      </c>
      <c r="F55" s="1326" t="str">
        <f>'Drive Summary'!F39</f>
        <v>3DG186</v>
      </c>
      <c r="G55" s="1310">
        <v>0</v>
      </c>
      <c r="H55" s="8">
        <v>0</v>
      </c>
      <c r="I55" s="8">
        <v>0</v>
      </c>
      <c r="J55" s="8">
        <v>0</v>
      </c>
      <c r="K55" s="400">
        <f t="shared" ref="K55" si="156">SUM(G55:J55)</f>
        <v>0</v>
      </c>
      <c r="L55" s="1452">
        <f>SUMIF('site MS'!$O:$O,$F55,'site MS'!R:R)</f>
        <v>0</v>
      </c>
      <c r="M55" s="1412">
        <f t="shared" ref="M55" si="157">K55-L55</f>
        <v>0</v>
      </c>
      <c r="N55" s="953">
        <v>0</v>
      </c>
      <c r="O55" s="953">
        <v>0</v>
      </c>
      <c r="P55" s="953">
        <v>0</v>
      </c>
      <c r="Q55" s="953">
        <v>0</v>
      </c>
      <c r="R55" s="400">
        <f t="shared" ref="R55" si="158">SUM(N55:Q55)</f>
        <v>0</v>
      </c>
      <c r="S55" s="1452">
        <f>SUMIF('site MS'!$O:$O,$F55,'site MS'!S:S)</f>
        <v>0</v>
      </c>
      <c r="T55" s="1412">
        <f t="shared" ref="T55" si="159">R55-S55</f>
        <v>0</v>
      </c>
      <c r="U55" s="953">
        <v>0</v>
      </c>
      <c r="V55" s="953">
        <v>0</v>
      </c>
      <c r="W55" s="953">
        <v>0</v>
      </c>
      <c r="X55" s="953">
        <v>0</v>
      </c>
      <c r="Y55" s="953">
        <v>0</v>
      </c>
      <c r="Z55" s="301">
        <f t="shared" ref="Z55" si="160">SUM(U55:Y55)</f>
        <v>0</v>
      </c>
      <c r="AA55" s="1452">
        <f>SUMIF('site MS'!$O:$O,$F55,'site MS'!T:T)</f>
        <v>0</v>
      </c>
      <c r="AB55" s="1412">
        <f t="shared" ref="AB55" si="161">Z55-AA55</f>
        <v>0</v>
      </c>
      <c r="AC55" s="312">
        <f t="shared" ref="AC55" si="162">SUM(K55,R55,Z55)</f>
        <v>0</v>
      </c>
      <c r="AD55" s="294">
        <f t="shared" si="138"/>
        <v>0</v>
      </c>
      <c r="AE55" s="312">
        <f t="shared" si="139"/>
        <v>0</v>
      </c>
      <c r="AF55" s="56"/>
      <c r="AG55" s="56"/>
      <c r="AH55" s="121"/>
      <c r="AI55" s="125" t="s">
        <v>288</v>
      </c>
      <c r="AJ55" s="120" t="str">
        <f>"13WKS "&amp;'Drive Summary'!AD$2</f>
        <v>13WKS MS2409A0</v>
      </c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B55" s="87" t="str">
        <f t="shared" si="9"/>
        <v>__</v>
      </c>
      <c r="BC55" s="1283"/>
      <c r="BD55" s="1283"/>
      <c r="BE55" s="1284"/>
      <c r="BF55" s="1284"/>
      <c r="BG55" s="2092"/>
      <c r="BH55" s="2092"/>
      <c r="BI55" s="2092"/>
      <c r="BJ55" s="2092"/>
      <c r="BK55" s="2092"/>
      <c r="BL55" s="2092"/>
      <c r="BM55" s="2092"/>
      <c r="BN55" s="2092"/>
      <c r="BO55" s="2092"/>
      <c r="BP55" s="2092"/>
      <c r="BQ55" s="2092"/>
      <c r="BR55" s="2092"/>
      <c r="BS55" s="2092"/>
      <c r="BU55" s="87" t="str">
        <f t="shared" si="10"/>
        <v>_</v>
      </c>
      <c r="CA55" s="87" t="s">
        <v>313</v>
      </c>
      <c r="CB55" s="87">
        <v>6</v>
      </c>
      <c r="CC55" s="87">
        <v>3</v>
      </c>
      <c r="CD55" s="87" t="s">
        <v>406</v>
      </c>
    </row>
    <row r="56" spans="1:82" s="87" customFormat="1" ht="18.75" hidden="1" customHeight="1" thickTop="1">
      <c r="A56" s="62"/>
      <c r="B56" s="395" t="str">
        <f>'Drive Summary'!B40</f>
        <v>V11LC</v>
      </c>
      <c r="C56" s="364">
        <f>'Drive Summary'!C40</f>
        <v>8000</v>
      </c>
      <c r="D56" s="364" t="str">
        <f>'Drive Summary'!D40</f>
        <v>256MB</v>
      </c>
      <c r="E56" s="396" t="str">
        <f>'Drive Summary'!E40</f>
        <v>ST8000DM004</v>
      </c>
      <c r="F56" s="1326" t="str">
        <f>'Drive Summary'!F40</f>
        <v>2ZD188</v>
      </c>
      <c r="G56" s="1310">
        <v>0</v>
      </c>
      <c r="H56" s="8">
        <v>0</v>
      </c>
      <c r="I56" s="8">
        <v>0</v>
      </c>
      <c r="J56" s="8">
        <v>0</v>
      </c>
      <c r="K56" s="400">
        <f t="shared" si="131"/>
        <v>0</v>
      </c>
      <c r="L56" s="1452">
        <f>SUMIF('site MS'!$O:$O,$F56,'site MS'!R:R)</f>
        <v>0</v>
      </c>
      <c r="M56" s="1412">
        <f t="shared" si="132"/>
        <v>0</v>
      </c>
      <c r="N56" s="953">
        <v>0</v>
      </c>
      <c r="O56" s="953">
        <v>0</v>
      </c>
      <c r="P56" s="953">
        <v>0</v>
      </c>
      <c r="Q56" s="953">
        <v>0</v>
      </c>
      <c r="R56" s="400">
        <f t="shared" si="133"/>
        <v>0</v>
      </c>
      <c r="S56" s="1452">
        <f>SUMIF('site MS'!$O:$O,$F56,'site MS'!S:S)</f>
        <v>0</v>
      </c>
      <c r="T56" s="1412">
        <f t="shared" si="134"/>
        <v>0</v>
      </c>
      <c r="U56" s="953">
        <v>0</v>
      </c>
      <c r="V56" s="953">
        <v>0</v>
      </c>
      <c r="W56" s="953">
        <v>0</v>
      </c>
      <c r="X56" s="953">
        <v>0</v>
      </c>
      <c r="Y56" s="953">
        <v>0</v>
      </c>
      <c r="Z56" s="301">
        <f t="shared" si="135"/>
        <v>0</v>
      </c>
      <c r="AA56" s="1452">
        <f>SUMIF('site MS'!$O:$O,$F56,'site MS'!T:T)</f>
        <v>0</v>
      </c>
      <c r="AB56" s="1412">
        <f t="shared" si="136"/>
        <v>0</v>
      </c>
      <c r="AC56" s="312">
        <f t="shared" si="137"/>
        <v>0</v>
      </c>
      <c r="AD56" s="294">
        <f t="shared" si="138"/>
        <v>0</v>
      </c>
      <c r="AE56" s="312">
        <f t="shared" si="139"/>
        <v>0</v>
      </c>
      <c r="AF56" s="56"/>
      <c r="AG56" s="56"/>
      <c r="AH56" s="121"/>
      <c r="AI56" s="125" t="s">
        <v>288</v>
      </c>
      <c r="AJ56" s="120" t="str">
        <f>"13WKS "&amp;'Drive Summary'!AD$2</f>
        <v>13WKS MS2409A0</v>
      </c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B56" s="87" t="str">
        <f t="shared" si="9"/>
        <v>__</v>
      </c>
      <c r="BC56" s="1283"/>
      <c r="BD56" s="1283"/>
      <c r="BE56" s="1284"/>
      <c r="BF56" s="1284"/>
      <c r="BG56" s="2092"/>
      <c r="BH56" s="2092"/>
      <c r="BI56" s="2092"/>
      <c r="BJ56" s="2092"/>
      <c r="BK56" s="2092"/>
      <c r="BL56" s="2092"/>
      <c r="BM56" s="2092"/>
      <c r="BN56" s="2092"/>
      <c r="BO56" s="2092"/>
      <c r="BP56" s="2092"/>
      <c r="BQ56" s="2092"/>
      <c r="BR56" s="2092"/>
      <c r="BS56" s="2092"/>
      <c r="BU56" s="87" t="str">
        <f t="shared" si="10"/>
        <v>_</v>
      </c>
      <c r="CA56" s="87" t="s">
        <v>313</v>
      </c>
      <c r="CB56" s="87">
        <v>8</v>
      </c>
      <c r="CC56" s="87">
        <v>4</v>
      </c>
      <c r="CD56" s="87" t="s">
        <v>406</v>
      </c>
    </row>
    <row r="57" spans="1:82" s="87" customFormat="1" ht="18.75" hidden="1" customHeight="1" thickTop="1">
      <c r="A57" s="62"/>
      <c r="B57" s="395" t="str">
        <f>'Drive Summary'!B41</f>
        <v>V11LC</v>
      </c>
      <c r="C57" s="364">
        <f>'Drive Summary'!C41</f>
        <v>8000</v>
      </c>
      <c r="D57" s="364" t="str">
        <f>'Drive Summary'!D41</f>
        <v>256MB</v>
      </c>
      <c r="E57" s="396" t="str">
        <f>'Drive Summary'!E41</f>
        <v>ST8000VX008</v>
      </c>
      <c r="F57" s="1326" t="str">
        <f>'Drive Summary'!F41</f>
        <v>2XG188</v>
      </c>
      <c r="G57" s="1310">
        <v>0</v>
      </c>
      <c r="H57" s="8">
        <v>0</v>
      </c>
      <c r="I57" s="8">
        <v>0</v>
      </c>
      <c r="J57" s="8">
        <v>0</v>
      </c>
      <c r="K57" s="400">
        <f t="shared" ref="K57" si="163">SUM(G57:J57)</f>
        <v>0</v>
      </c>
      <c r="L57" s="1452">
        <f>SUMIF('site MS'!$O:$O,$F57,'site MS'!R:R)</f>
        <v>0</v>
      </c>
      <c r="M57" s="1412">
        <f t="shared" ref="M57" si="164">K57-L57</f>
        <v>0</v>
      </c>
      <c r="N57" s="953">
        <v>0</v>
      </c>
      <c r="O57" s="953">
        <v>0</v>
      </c>
      <c r="P57" s="953">
        <v>0</v>
      </c>
      <c r="Q57" s="953">
        <v>0</v>
      </c>
      <c r="R57" s="400">
        <f t="shared" ref="R57" si="165">SUM(N57:Q57)</f>
        <v>0</v>
      </c>
      <c r="S57" s="1452">
        <f>SUMIF('site MS'!$O:$O,$F57,'site MS'!S:S)</f>
        <v>0</v>
      </c>
      <c r="T57" s="1412">
        <f t="shared" ref="T57" si="166">R57-S57</f>
        <v>0</v>
      </c>
      <c r="U57" s="953">
        <v>0</v>
      </c>
      <c r="V57" s="953">
        <v>0</v>
      </c>
      <c r="W57" s="953">
        <v>0</v>
      </c>
      <c r="X57" s="953">
        <v>0</v>
      </c>
      <c r="Y57" s="953">
        <v>0</v>
      </c>
      <c r="Z57" s="301">
        <f t="shared" ref="Z57" si="167">SUM(U57:Y57)</f>
        <v>0</v>
      </c>
      <c r="AA57" s="1452">
        <f>SUMIF('site MS'!$O:$O,$F57,'site MS'!T:T)</f>
        <v>0</v>
      </c>
      <c r="AB57" s="1412">
        <f t="shared" ref="AB57" si="168">Z57-AA57</f>
        <v>0</v>
      </c>
      <c r="AC57" s="312">
        <f t="shared" ref="AC57" si="169">SUM(K57,R57,Z57)</f>
        <v>0</v>
      </c>
      <c r="AD57" s="294">
        <f t="shared" ref="AD57" si="170">SUM(L57,S57,AA57)</f>
        <v>0</v>
      </c>
      <c r="AE57" s="312">
        <f t="shared" ref="AE57" si="171">AC57-AD57</f>
        <v>0</v>
      </c>
      <c r="AF57" s="56"/>
      <c r="AG57" s="56"/>
      <c r="AH57" s="121"/>
      <c r="AI57" s="125" t="s">
        <v>288</v>
      </c>
      <c r="AJ57" s="120" t="str">
        <f>"13WKS "&amp;'Drive Summary'!AD$2</f>
        <v>13WKS MS2409A0</v>
      </c>
      <c r="AK57" s="66"/>
      <c r="AL57" s="6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B57" s="87" t="str">
        <f t="shared" si="9"/>
        <v>__</v>
      </c>
      <c r="BC57" s="1283"/>
      <c r="BD57" s="1283"/>
      <c r="BE57" s="1284"/>
      <c r="BF57" s="1284"/>
      <c r="BG57" s="2092"/>
      <c r="BH57" s="2092"/>
      <c r="BI57" s="2092"/>
      <c r="BJ57" s="2092"/>
      <c r="BK57" s="2092"/>
      <c r="BL57" s="2092"/>
      <c r="BM57" s="2092"/>
      <c r="BN57" s="2092"/>
      <c r="BO57" s="2092"/>
      <c r="BP57" s="2092"/>
      <c r="BQ57" s="2092"/>
      <c r="BR57" s="2092"/>
      <c r="BS57" s="2092"/>
      <c r="BU57" s="87" t="str">
        <f t="shared" si="10"/>
        <v>_</v>
      </c>
      <c r="CA57" s="87" t="s">
        <v>313</v>
      </c>
      <c r="CB57" s="87">
        <v>8</v>
      </c>
      <c r="CC57" s="87">
        <v>4</v>
      </c>
      <c r="CD57" s="87" t="s">
        <v>406</v>
      </c>
    </row>
    <row r="58" spans="1:82" s="56" customFormat="1" ht="18.75" hidden="1" customHeight="1" thickTop="1">
      <c r="A58" s="62"/>
      <c r="B58" s="395" t="str">
        <f>'Drive Summary'!B42</f>
        <v>V11LC</v>
      </c>
      <c r="C58" s="364">
        <f>'Drive Summary'!C42</f>
        <v>8000</v>
      </c>
      <c r="D58" s="364" t="str">
        <f>'Drive Summary'!D42</f>
        <v>256MB</v>
      </c>
      <c r="E58" s="396" t="str">
        <f>'Drive Summary'!E42</f>
        <v>ST8000VM004</v>
      </c>
      <c r="F58" s="1326" t="str">
        <f>'Drive Summary'!F42</f>
        <v>2U4188</v>
      </c>
      <c r="G58" s="1310">
        <v>0</v>
      </c>
      <c r="H58" s="8">
        <v>0</v>
      </c>
      <c r="I58" s="8">
        <v>0</v>
      </c>
      <c r="J58" s="8">
        <v>0</v>
      </c>
      <c r="K58" s="400">
        <f t="shared" si="55"/>
        <v>0</v>
      </c>
      <c r="L58" s="1452">
        <f>SUMIF('site MS'!$O:$O,$F58,'site MS'!R:R)</f>
        <v>0</v>
      </c>
      <c r="M58" s="1412">
        <f t="shared" si="56"/>
        <v>0</v>
      </c>
      <c r="N58" s="953">
        <v>0</v>
      </c>
      <c r="O58" s="953">
        <v>0</v>
      </c>
      <c r="P58" s="953">
        <v>0</v>
      </c>
      <c r="Q58" s="953">
        <v>0</v>
      </c>
      <c r="R58" s="400">
        <f t="shared" si="57"/>
        <v>0</v>
      </c>
      <c r="S58" s="1452">
        <f>SUMIF('site MS'!$O:$O,$F58,'site MS'!S:S)</f>
        <v>0</v>
      </c>
      <c r="T58" s="1412">
        <f t="shared" si="58"/>
        <v>0</v>
      </c>
      <c r="U58" s="953">
        <v>0</v>
      </c>
      <c r="V58" s="953">
        <v>0</v>
      </c>
      <c r="W58" s="953">
        <v>0</v>
      </c>
      <c r="X58" s="953">
        <v>0</v>
      </c>
      <c r="Y58" s="953">
        <v>0</v>
      </c>
      <c r="Z58" s="301">
        <f t="shared" si="59"/>
        <v>0</v>
      </c>
      <c r="AA58" s="1452">
        <f>SUMIF('site MS'!$O:$O,$F58,'site MS'!T:T)</f>
        <v>0</v>
      </c>
      <c r="AB58" s="1412">
        <f t="shared" si="60"/>
        <v>0</v>
      </c>
      <c r="AC58" s="312">
        <f t="shared" si="74"/>
        <v>0</v>
      </c>
      <c r="AD58" s="294">
        <f t="shared" si="138"/>
        <v>0</v>
      </c>
      <c r="AE58" s="312">
        <f t="shared" si="139"/>
        <v>0</v>
      </c>
      <c r="AH58" s="121"/>
      <c r="AI58" s="125" t="s">
        <v>288</v>
      </c>
      <c r="AJ58" s="120" t="str">
        <f>"13WKS "&amp;'Drive Summary'!AD$2</f>
        <v>13WKS MS2409A0</v>
      </c>
      <c r="AK58" s="66"/>
      <c r="AL58" s="66"/>
      <c r="BB58" s="56" t="str">
        <f t="shared" si="9"/>
        <v>__</v>
      </c>
      <c r="BC58" s="1283"/>
      <c r="BD58" s="1283"/>
      <c r="BE58" s="1284"/>
      <c r="BF58" s="1284"/>
      <c r="BG58" s="2092"/>
      <c r="BH58" s="2092"/>
      <c r="BI58" s="2092"/>
      <c r="BJ58" s="2092"/>
      <c r="BK58" s="2092"/>
      <c r="BL58" s="2092"/>
      <c r="BM58" s="2092"/>
      <c r="BN58" s="2092"/>
      <c r="BO58" s="2092"/>
      <c r="BP58" s="2092"/>
      <c r="BQ58" s="2092"/>
      <c r="BR58" s="2092"/>
      <c r="BS58" s="2092"/>
      <c r="BT58" s="66"/>
      <c r="BU58" s="56" t="str">
        <f t="shared" si="10"/>
        <v>_</v>
      </c>
      <c r="CA58" s="56" t="s">
        <v>313</v>
      </c>
      <c r="CB58" s="56">
        <v>8</v>
      </c>
      <c r="CC58" s="56">
        <v>4</v>
      </c>
      <c r="CD58" s="56" t="s">
        <v>406</v>
      </c>
    </row>
    <row r="59" spans="1:82" s="87" customFormat="1" ht="18.75" hidden="1" customHeight="1" thickTop="1">
      <c r="A59" s="62"/>
      <c r="B59" s="395" t="str">
        <f>'Drive Summary'!B43</f>
        <v>V11LC</v>
      </c>
      <c r="C59" s="364">
        <f>'Drive Summary'!C43</f>
        <v>8000</v>
      </c>
      <c r="D59" s="364" t="str">
        <f>'Drive Summary'!D43</f>
        <v>256MB</v>
      </c>
      <c r="E59" s="396" t="str">
        <f>'Drive Summary'!E43</f>
        <v>ST8000VX002</v>
      </c>
      <c r="F59" s="1326" t="str">
        <f>'Drive Summary'!F43</f>
        <v>2LY188</v>
      </c>
      <c r="G59" s="1310">
        <v>0</v>
      </c>
      <c r="H59" s="8">
        <v>0</v>
      </c>
      <c r="I59" s="8">
        <v>0</v>
      </c>
      <c r="J59" s="8">
        <v>0</v>
      </c>
      <c r="K59" s="400">
        <f t="shared" si="55"/>
        <v>0</v>
      </c>
      <c r="L59" s="1452">
        <f>SUMIF('site MS'!$O:$O,$F59,'site MS'!R:R)</f>
        <v>0</v>
      </c>
      <c r="M59" s="1412">
        <f t="shared" si="56"/>
        <v>0</v>
      </c>
      <c r="N59" s="953">
        <v>0</v>
      </c>
      <c r="O59" s="953">
        <v>0</v>
      </c>
      <c r="P59" s="953">
        <v>0</v>
      </c>
      <c r="Q59" s="953">
        <v>0</v>
      </c>
      <c r="R59" s="400">
        <f t="shared" si="57"/>
        <v>0</v>
      </c>
      <c r="S59" s="1452">
        <f>SUMIF('site MS'!$O:$O,$F59,'site MS'!S:S)</f>
        <v>0</v>
      </c>
      <c r="T59" s="1412">
        <f t="shared" si="58"/>
        <v>0</v>
      </c>
      <c r="U59" s="953">
        <v>0</v>
      </c>
      <c r="V59" s="953">
        <v>0</v>
      </c>
      <c r="W59" s="953">
        <v>0</v>
      </c>
      <c r="X59" s="953">
        <v>0</v>
      </c>
      <c r="Y59" s="953">
        <v>0</v>
      </c>
      <c r="Z59" s="301">
        <f t="shared" si="59"/>
        <v>0</v>
      </c>
      <c r="AA59" s="1452">
        <f>SUMIF('site MS'!$O:$O,$F59,'site MS'!T:T)</f>
        <v>0</v>
      </c>
      <c r="AB59" s="1412">
        <f t="shared" si="60"/>
        <v>0</v>
      </c>
      <c r="AC59" s="312">
        <f t="shared" si="74"/>
        <v>0</v>
      </c>
      <c r="AD59" s="294">
        <f t="shared" si="138"/>
        <v>0</v>
      </c>
      <c r="AE59" s="312">
        <f t="shared" si="139"/>
        <v>0</v>
      </c>
      <c r="AF59" s="56"/>
      <c r="AG59" s="56"/>
      <c r="AH59" s="121"/>
      <c r="AI59" s="125" t="s">
        <v>288</v>
      </c>
      <c r="AJ59" s="120" t="str">
        <f>"13WKS "&amp;'Drive Summary'!AD$2</f>
        <v>13WKS MS2409A0</v>
      </c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B59" s="56" t="str">
        <f t="shared" si="9"/>
        <v>__</v>
      </c>
      <c r="BC59" s="1283"/>
      <c r="BD59" s="1283"/>
      <c r="BE59" s="1284"/>
      <c r="BF59" s="1284"/>
      <c r="BG59" s="2092"/>
      <c r="BH59" s="2092"/>
      <c r="BI59" s="2092"/>
      <c r="BJ59" s="2092"/>
      <c r="BK59" s="2092"/>
      <c r="BL59" s="2092"/>
      <c r="BM59" s="2092"/>
      <c r="BN59" s="2092"/>
      <c r="BO59" s="2092"/>
      <c r="BP59" s="2092"/>
      <c r="BQ59" s="2092"/>
      <c r="BR59" s="2092"/>
      <c r="BS59" s="2092"/>
      <c r="BU59" s="87" t="str">
        <f t="shared" si="10"/>
        <v>_</v>
      </c>
      <c r="CA59" s="87" t="s">
        <v>313</v>
      </c>
      <c r="CB59" s="87">
        <v>8</v>
      </c>
      <c r="CC59" s="87">
        <v>4</v>
      </c>
      <c r="CD59" s="87" t="s">
        <v>406</v>
      </c>
    </row>
    <row r="60" spans="1:82" s="87" customFormat="1" ht="18.75" hidden="1" customHeight="1" thickTop="1">
      <c r="A60" s="62"/>
      <c r="B60" s="326" t="s">
        <v>314</v>
      </c>
      <c r="C60" s="322"/>
      <c r="D60" s="322"/>
      <c r="E60" s="318"/>
      <c r="F60" s="1327" t="s">
        <v>0</v>
      </c>
      <c r="G60" s="1311">
        <f t="shared" ref="G60:AE60" si="172">SUM(G38:G59)</f>
        <v>0</v>
      </c>
      <c r="H60" s="1261">
        <f t="shared" si="172"/>
        <v>0</v>
      </c>
      <c r="I60" s="1261">
        <f t="shared" si="172"/>
        <v>0</v>
      </c>
      <c r="J60" s="1261">
        <f t="shared" si="172"/>
        <v>0</v>
      </c>
      <c r="K60" s="320">
        <f t="shared" si="172"/>
        <v>0</v>
      </c>
      <c r="L60" s="1453">
        <f t="shared" si="172"/>
        <v>0</v>
      </c>
      <c r="M60" s="1414">
        <f t="shared" si="172"/>
        <v>0</v>
      </c>
      <c r="N60" s="1261">
        <f t="shared" si="172"/>
        <v>0</v>
      </c>
      <c r="O60" s="1261">
        <f t="shared" si="172"/>
        <v>0</v>
      </c>
      <c r="P60" s="1261">
        <f t="shared" si="172"/>
        <v>0</v>
      </c>
      <c r="Q60" s="1261">
        <f t="shared" si="172"/>
        <v>0</v>
      </c>
      <c r="R60" s="320">
        <f t="shared" si="172"/>
        <v>0</v>
      </c>
      <c r="S60" s="1466">
        <f t="shared" si="172"/>
        <v>0</v>
      </c>
      <c r="T60" s="1467">
        <f t="shared" si="172"/>
        <v>0</v>
      </c>
      <c r="U60" s="1261">
        <f t="shared" si="172"/>
        <v>0</v>
      </c>
      <c r="V60" s="1261">
        <f t="shared" si="172"/>
        <v>0</v>
      </c>
      <c r="W60" s="1261">
        <f t="shared" si="172"/>
        <v>0</v>
      </c>
      <c r="X60" s="1261">
        <f t="shared" si="172"/>
        <v>0</v>
      </c>
      <c r="Y60" s="1261">
        <f t="shared" si="172"/>
        <v>0</v>
      </c>
      <c r="Z60" s="320">
        <f t="shared" si="172"/>
        <v>0</v>
      </c>
      <c r="AA60" s="1466">
        <f t="shared" si="172"/>
        <v>0</v>
      </c>
      <c r="AB60" s="1467">
        <f t="shared" si="172"/>
        <v>0</v>
      </c>
      <c r="AC60" s="325">
        <f t="shared" si="172"/>
        <v>0</v>
      </c>
      <c r="AD60" s="1270">
        <f t="shared" si="172"/>
        <v>0</v>
      </c>
      <c r="AE60" s="1471">
        <f t="shared" si="172"/>
        <v>0</v>
      </c>
      <c r="AF60" s="56"/>
      <c r="AG60" s="56"/>
      <c r="AH60" s="121"/>
      <c r="AI60" s="125" t="s">
        <v>288</v>
      </c>
      <c r="AJ60" s="120" t="str">
        <f>"13WKS "&amp;'Drive Summary'!AD$2</f>
        <v>13WKS MS2409A0</v>
      </c>
      <c r="AM60" s="56"/>
      <c r="AN60" s="90" t="s">
        <v>23</v>
      </c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B60" s="56" t="str">
        <f t="shared" si="9"/>
        <v>__</v>
      </c>
      <c r="BC60" s="1283"/>
      <c r="BD60" s="1283"/>
      <c r="BE60" s="1284"/>
      <c r="BF60" s="1284"/>
      <c r="BG60" s="2092"/>
      <c r="BH60" s="2092"/>
      <c r="BI60" s="2092"/>
      <c r="BJ60" s="2092"/>
      <c r="BK60" s="2092"/>
      <c r="BL60" s="2092"/>
      <c r="BM60" s="2092"/>
      <c r="BN60" s="2092"/>
      <c r="BO60" s="2092"/>
      <c r="BP60" s="2092"/>
      <c r="BQ60" s="2092"/>
      <c r="BR60" s="2092"/>
      <c r="BS60" s="2092"/>
      <c r="BU60" s="87" t="str">
        <f t="shared" si="10"/>
        <v>_</v>
      </c>
    </row>
    <row r="61" spans="1:82" s="87" customFormat="1" ht="18.75" hidden="1" customHeight="1" outlineLevel="1" thickTop="1">
      <c r="A61" s="86"/>
      <c r="B61" s="91" t="s">
        <v>11</v>
      </c>
      <c r="C61" s="114"/>
      <c r="D61" s="114"/>
      <c r="E61" s="306" t="s">
        <v>316</v>
      </c>
      <c r="F61" s="1328"/>
      <c r="G61" s="1312">
        <f t="shared" ref="G61:J66" si="173">AN61</f>
        <v>0</v>
      </c>
      <c r="H61" s="92">
        <f t="shared" si="173"/>
        <v>0</v>
      </c>
      <c r="I61" s="92">
        <f t="shared" si="173"/>
        <v>0</v>
      </c>
      <c r="J61" s="92">
        <f t="shared" si="173"/>
        <v>0</v>
      </c>
      <c r="K61" s="300">
        <f t="shared" ref="K61:K74" si="174">SUM(G61:J61)</f>
        <v>0</v>
      </c>
      <c r="L61" s="1454"/>
      <c r="M61" s="1416"/>
      <c r="N61" s="92">
        <f t="shared" ref="N61:Q66" si="175">AR61</f>
        <v>0</v>
      </c>
      <c r="O61" s="92">
        <f t="shared" si="175"/>
        <v>0</v>
      </c>
      <c r="P61" s="92">
        <f t="shared" si="175"/>
        <v>0</v>
      </c>
      <c r="Q61" s="92">
        <f t="shared" si="175"/>
        <v>0</v>
      </c>
      <c r="R61" s="300">
        <f t="shared" ref="R61:R100" si="176">SUM(N61:Q61)</f>
        <v>0</v>
      </c>
      <c r="S61" s="1454"/>
      <c r="T61" s="1416"/>
      <c r="U61" s="92">
        <f t="shared" ref="U61:U66" si="177">AV61</f>
        <v>0</v>
      </c>
      <c r="V61" s="92">
        <f t="shared" ref="V61:Y66" si="178">AW61</f>
        <v>0</v>
      </c>
      <c r="W61" s="92">
        <f t="shared" si="178"/>
        <v>0</v>
      </c>
      <c r="X61" s="92">
        <f t="shared" si="178"/>
        <v>0</v>
      </c>
      <c r="Y61" s="92">
        <f t="shared" si="178"/>
        <v>0</v>
      </c>
      <c r="Z61" s="300">
        <f t="shared" ref="Z61:Z80" si="179">SUM(U61:Y61)</f>
        <v>0</v>
      </c>
      <c r="AA61" s="1454"/>
      <c r="AB61" s="1416"/>
      <c r="AC61" s="311"/>
      <c r="AD61" s="92"/>
      <c r="AE61" s="311"/>
      <c r="AH61" s="121"/>
      <c r="AI61" s="125" t="s">
        <v>288</v>
      </c>
      <c r="AJ61" s="120" t="str">
        <f>"13WKS "&amp;'Drive Summary'!AD$2</f>
        <v>13WKS MS2409A0</v>
      </c>
      <c r="AM61" s="633" t="s">
        <v>322</v>
      </c>
      <c r="AN61" s="632">
        <f>SUMIF('Site capacity'!$B:$B,$AM61,'Site capacity'!E:E)</f>
        <v>0</v>
      </c>
      <c r="AO61" s="632">
        <f>SUMIF('Site capacity'!$B:$B,$AM61,'Site capacity'!F:F)</f>
        <v>0</v>
      </c>
      <c r="AP61" s="632">
        <f>SUMIF('Site capacity'!$B:$B,$AM61,'Site capacity'!G:G)</f>
        <v>0</v>
      </c>
      <c r="AQ61" s="632">
        <f>SUMIF('Site capacity'!$B:$B,$AM61,'Site capacity'!H:H)</f>
        <v>0</v>
      </c>
      <c r="AR61" s="632">
        <f>SUMIF('Site capacity'!$B:$B,$AM61,'Site capacity'!I:I)</f>
        <v>0</v>
      </c>
      <c r="AS61" s="632">
        <f>SUMIF('Site capacity'!$B:$B,$AM61,'Site capacity'!J:J)</f>
        <v>0</v>
      </c>
      <c r="AT61" s="632">
        <f>SUMIF('Site capacity'!$B:$B,$AM61,'Site capacity'!K:K)</f>
        <v>0</v>
      </c>
      <c r="AU61" s="632">
        <f>SUMIF('Site capacity'!$B:$B,$AM61,'Site capacity'!L:L)</f>
        <v>0</v>
      </c>
      <c r="AV61" s="632">
        <f>SUMIF('Site capacity'!$B:$B,$AM61,'Site capacity'!M:M)</f>
        <v>0</v>
      </c>
      <c r="AW61" s="632">
        <f>SUMIF('Site capacity'!$B:$B,$AM61,'Site capacity'!N:N)</f>
        <v>0</v>
      </c>
      <c r="AX61" s="632">
        <f>SUMIF('Site capacity'!$B:$B,$AM61,'Site capacity'!O:O)</f>
        <v>0</v>
      </c>
      <c r="AY61" s="632">
        <f>SUMIF('Site capacity'!$B:$B,$AM61,'Site capacity'!P:P)</f>
        <v>0</v>
      </c>
      <c r="AZ61" s="632">
        <f>SUMIF('Site capacity'!$B:$B,$AM61,'Site capacity'!Q:Q)</f>
        <v>0</v>
      </c>
      <c r="BB61" s="56" t="str">
        <f t="shared" si="9"/>
        <v>__</v>
      </c>
      <c r="BC61" s="1283"/>
      <c r="BD61" s="1283"/>
      <c r="BE61" s="1284"/>
      <c r="BF61" s="1284"/>
      <c r="BG61" s="2092"/>
      <c r="BH61" s="2092"/>
      <c r="BI61" s="2092"/>
      <c r="BJ61" s="2092"/>
      <c r="BK61" s="2092"/>
      <c r="BL61" s="2092"/>
      <c r="BM61" s="2092"/>
      <c r="BN61" s="2092"/>
      <c r="BO61" s="2092"/>
      <c r="BP61" s="2092"/>
      <c r="BQ61" s="2092"/>
      <c r="BR61" s="2092"/>
      <c r="BS61" s="2092"/>
      <c r="BU61" s="87" t="str">
        <f t="shared" si="10"/>
        <v>_</v>
      </c>
    </row>
    <row r="62" spans="1:82" s="56" customFormat="1" ht="18.75" hidden="1" customHeight="1" outlineLevel="1" thickTop="1">
      <c r="A62" s="86"/>
      <c r="B62" s="91"/>
      <c r="C62" s="114"/>
      <c r="D62" s="114"/>
      <c r="E62" s="306" t="s">
        <v>259</v>
      </c>
      <c r="F62" s="1328"/>
      <c r="G62" s="1312">
        <f t="shared" si="173"/>
        <v>0</v>
      </c>
      <c r="H62" s="92">
        <f t="shared" si="173"/>
        <v>0</v>
      </c>
      <c r="I62" s="92">
        <f t="shared" si="173"/>
        <v>0</v>
      </c>
      <c r="J62" s="92">
        <f t="shared" si="173"/>
        <v>0</v>
      </c>
      <c r="K62" s="300">
        <f t="shared" si="174"/>
        <v>0</v>
      </c>
      <c r="L62" s="1454"/>
      <c r="M62" s="1416"/>
      <c r="N62" s="92">
        <f t="shared" si="175"/>
        <v>0</v>
      </c>
      <c r="O62" s="92">
        <f t="shared" si="175"/>
        <v>0</v>
      </c>
      <c r="P62" s="92">
        <f t="shared" si="175"/>
        <v>0</v>
      </c>
      <c r="Q62" s="92">
        <f t="shared" si="175"/>
        <v>0</v>
      </c>
      <c r="R62" s="300">
        <f t="shared" si="176"/>
        <v>0</v>
      </c>
      <c r="S62" s="1454"/>
      <c r="T62" s="1416"/>
      <c r="U62" s="92">
        <f t="shared" si="177"/>
        <v>0</v>
      </c>
      <c r="V62" s="92">
        <f t="shared" si="178"/>
        <v>0</v>
      </c>
      <c r="W62" s="92">
        <f t="shared" si="178"/>
        <v>0</v>
      </c>
      <c r="X62" s="92">
        <f t="shared" si="178"/>
        <v>0</v>
      </c>
      <c r="Y62" s="92">
        <f t="shared" si="178"/>
        <v>0</v>
      </c>
      <c r="Z62" s="300">
        <f t="shared" si="179"/>
        <v>0</v>
      </c>
      <c r="AA62" s="1454"/>
      <c r="AB62" s="1416"/>
      <c r="AC62" s="311"/>
      <c r="AD62" s="92"/>
      <c r="AE62" s="311"/>
      <c r="AF62" s="87"/>
      <c r="AG62" s="87"/>
      <c r="AH62" s="121"/>
      <c r="AI62" s="125" t="s">
        <v>288</v>
      </c>
      <c r="AJ62" s="120" t="str">
        <f>"13WKS "&amp;'Drive Summary'!AD$2</f>
        <v>13WKS MS2409A0</v>
      </c>
      <c r="AK62" s="87"/>
      <c r="AL62" s="87"/>
      <c r="AM62" s="633" t="s">
        <v>323</v>
      </c>
      <c r="AN62" s="632">
        <f>SUMIF('Site capacity'!$B:$B,$AM62,'Site capacity'!E:E)</f>
        <v>0</v>
      </c>
      <c r="AO62" s="632">
        <f>SUMIF('Site capacity'!$B:$B,$AM62,'Site capacity'!F:F)</f>
        <v>0</v>
      </c>
      <c r="AP62" s="632">
        <f>SUMIF('Site capacity'!$B:$B,$AM62,'Site capacity'!G:G)</f>
        <v>0</v>
      </c>
      <c r="AQ62" s="632">
        <f>SUMIF('Site capacity'!$B:$B,$AM62,'Site capacity'!H:H)</f>
        <v>0</v>
      </c>
      <c r="AR62" s="632">
        <f>SUMIF('Site capacity'!$B:$B,$AM62,'Site capacity'!I:I)</f>
        <v>0</v>
      </c>
      <c r="AS62" s="632">
        <f>SUMIF('Site capacity'!$B:$B,$AM62,'Site capacity'!J:J)</f>
        <v>0</v>
      </c>
      <c r="AT62" s="632">
        <f>SUMIF('Site capacity'!$B:$B,$AM62,'Site capacity'!K:K)</f>
        <v>0</v>
      </c>
      <c r="AU62" s="632">
        <f>SUMIF('Site capacity'!$B:$B,$AM62,'Site capacity'!L:L)</f>
        <v>0</v>
      </c>
      <c r="AV62" s="632">
        <f>SUMIF('Site capacity'!$B:$B,$AM62,'Site capacity'!M:M)</f>
        <v>0</v>
      </c>
      <c r="AW62" s="632">
        <f>SUMIF('Site capacity'!$B:$B,$AM62,'Site capacity'!N:N)</f>
        <v>0</v>
      </c>
      <c r="AX62" s="632">
        <f>SUMIF('Site capacity'!$B:$B,$AM62,'Site capacity'!O:O)</f>
        <v>0</v>
      </c>
      <c r="AY62" s="632">
        <f>SUMIF('Site capacity'!$B:$B,$AM62,'Site capacity'!P:P)</f>
        <v>0</v>
      </c>
      <c r="AZ62" s="632">
        <f>SUMIF('Site capacity'!$B:$B,$AM62,'Site capacity'!Q:Q)</f>
        <v>0</v>
      </c>
      <c r="BB62" s="56" t="str">
        <f t="shared" si="9"/>
        <v>__</v>
      </c>
      <c r="BC62" s="1283"/>
      <c r="BD62" s="1708"/>
      <c r="BE62" s="1708"/>
      <c r="BF62" s="1708"/>
      <c r="BG62" s="2093"/>
      <c r="BH62" s="2093"/>
      <c r="BI62" s="2093"/>
      <c r="BJ62" s="2093"/>
      <c r="BK62" s="2093"/>
      <c r="BL62" s="2093"/>
      <c r="BM62" s="2093"/>
      <c r="BN62" s="2093"/>
      <c r="BO62" s="2093"/>
      <c r="BP62" s="2093"/>
      <c r="BQ62" s="2093"/>
      <c r="BR62" s="2093"/>
      <c r="BS62" s="2093"/>
      <c r="BT62" s="66"/>
      <c r="BU62" s="87" t="str">
        <f t="shared" si="10"/>
        <v>_</v>
      </c>
    </row>
    <row r="63" spans="1:82" s="56" customFormat="1" ht="18.75" hidden="1" customHeight="1" outlineLevel="1" thickTop="1">
      <c r="A63" s="86"/>
      <c r="B63" s="91"/>
      <c r="C63" s="114"/>
      <c r="D63" s="114"/>
      <c r="E63" s="306" t="s">
        <v>203</v>
      </c>
      <c r="F63" s="1328"/>
      <c r="G63" s="1312">
        <f t="shared" si="173"/>
        <v>0</v>
      </c>
      <c r="H63" s="92">
        <f t="shared" si="173"/>
        <v>0</v>
      </c>
      <c r="I63" s="92">
        <f t="shared" si="173"/>
        <v>0</v>
      </c>
      <c r="J63" s="92">
        <f t="shared" si="173"/>
        <v>0</v>
      </c>
      <c r="K63" s="300">
        <f t="shared" si="174"/>
        <v>0</v>
      </c>
      <c r="L63" s="1454"/>
      <c r="M63" s="1416"/>
      <c r="N63" s="92">
        <f t="shared" si="175"/>
        <v>0</v>
      </c>
      <c r="O63" s="92">
        <f t="shared" si="175"/>
        <v>0</v>
      </c>
      <c r="P63" s="92">
        <f t="shared" si="175"/>
        <v>0</v>
      </c>
      <c r="Q63" s="92">
        <f t="shared" si="175"/>
        <v>0</v>
      </c>
      <c r="R63" s="300">
        <f t="shared" si="176"/>
        <v>0</v>
      </c>
      <c r="S63" s="1454"/>
      <c r="T63" s="1416"/>
      <c r="U63" s="92">
        <f t="shared" si="177"/>
        <v>0</v>
      </c>
      <c r="V63" s="92">
        <f t="shared" si="178"/>
        <v>0</v>
      </c>
      <c r="W63" s="92">
        <f t="shared" si="178"/>
        <v>0</v>
      </c>
      <c r="X63" s="92">
        <f t="shared" si="178"/>
        <v>0</v>
      </c>
      <c r="Y63" s="92">
        <f t="shared" si="178"/>
        <v>0</v>
      </c>
      <c r="Z63" s="300">
        <f t="shared" si="179"/>
        <v>0</v>
      </c>
      <c r="AA63" s="1454"/>
      <c r="AB63" s="1416"/>
      <c r="AC63" s="311"/>
      <c r="AD63" s="92"/>
      <c r="AE63" s="311"/>
      <c r="AF63" s="87"/>
      <c r="AG63" s="87"/>
      <c r="AH63" s="121"/>
      <c r="AI63" s="125" t="s">
        <v>288</v>
      </c>
      <c r="AJ63" s="120" t="str">
        <f>"13WKS "&amp;'Drive Summary'!AD$2</f>
        <v>13WKS MS2409A0</v>
      </c>
      <c r="AK63" s="87"/>
      <c r="AL63" s="87"/>
      <c r="AM63" s="633" t="s">
        <v>324</v>
      </c>
      <c r="AN63" s="632">
        <f>SUMIF('Site capacity'!$B:$B,$AM63,'Site capacity'!E:E)</f>
        <v>0</v>
      </c>
      <c r="AO63" s="632">
        <f>SUMIF('Site capacity'!$B:$B,$AM63,'Site capacity'!F:F)</f>
        <v>0</v>
      </c>
      <c r="AP63" s="632">
        <f>SUMIF('Site capacity'!$B:$B,$AM63,'Site capacity'!G:G)</f>
        <v>0</v>
      </c>
      <c r="AQ63" s="632">
        <f>SUMIF('Site capacity'!$B:$B,$AM63,'Site capacity'!H:H)</f>
        <v>0</v>
      </c>
      <c r="AR63" s="632">
        <f>SUMIF('Site capacity'!$B:$B,$AM63,'Site capacity'!I:I)</f>
        <v>0</v>
      </c>
      <c r="AS63" s="632">
        <f>SUMIF('Site capacity'!$B:$B,$AM63,'Site capacity'!J:J)</f>
        <v>0</v>
      </c>
      <c r="AT63" s="632">
        <f>SUMIF('Site capacity'!$B:$B,$AM63,'Site capacity'!K:K)</f>
        <v>0</v>
      </c>
      <c r="AU63" s="632">
        <f>SUMIF('Site capacity'!$B:$B,$AM63,'Site capacity'!L:L)</f>
        <v>0</v>
      </c>
      <c r="AV63" s="632">
        <f>SUMIF('Site capacity'!$B:$B,$AM63,'Site capacity'!M:M)</f>
        <v>0</v>
      </c>
      <c r="AW63" s="632">
        <f>SUMIF('Site capacity'!$B:$B,$AM63,'Site capacity'!N:N)</f>
        <v>0</v>
      </c>
      <c r="AX63" s="632">
        <f>SUMIF('Site capacity'!$B:$B,$AM63,'Site capacity'!O:O)</f>
        <v>0</v>
      </c>
      <c r="AY63" s="632">
        <f>SUMIF('Site capacity'!$B:$B,$AM63,'Site capacity'!P:P)</f>
        <v>0</v>
      </c>
      <c r="AZ63" s="632">
        <f>SUMIF('Site capacity'!$B:$B,$AM63,'Site capacity'!Q:Q)</f>
        <v>0</v>
      </c>
      <c r="BB63" s="56" t="str">
        <f t="shared" si="9"/>
        <v>__</v>
      </c>
      <c r="BC63" s="1283"/>
      <c r="BD63" s="1283"/>
      <c r="BE63" s="1284"/>
      <c r="BF63" s="1284"/>
      <c r="BG63" s="1869"/>
      <c r="BH63" s="1869"/>
      <c r="BI63" s="1869"/>
      <c r="BJ63" s="1869"/>
      <c r="BK63" s="1869"/>
      <c r="BL63" s="1869"/>
      <c r="BM63" s="1869"/>
      <c r="BN63" s="1869"/>
      <c r="BO63" s="1869"/>
      <c r="BP63" s="1869"/>
      <c r="BQ63" s="1869"/>
      <c r="BR63" s="1869"/>
      <c r="BS63" s="1869"/>
      <c r="BT63" s="66"/>
      <c r="BU63" s="87" t="str">
        <f t="shared" si="10"/>
        <v>_</v>
      </c>
    </row>
    <row r="64" spans="1:82" s="56" customFormat="1" ht="18.75" hidden="1" customHeight="1" outlineLevel="1" thickTop="1">
      <c r="A64" s="86"/>
      <c r="B64" s="91"/>
      <c r="C64" s="114"/>
      <c r="D64" s="114"/>
      <c r="E64" s="306" t="s">
        <v>204</v>
      </c>
      <c r="F64" s="1328"/>
      <c r="G64" s="1312">
        <f t="shared" si="173"/>
        <v>0</v>
      </c>
      <c r="H64" s="92">
        <f t="shared" si="173"/>
        <v>0</v>
      </c>
      <c r="I64" s="92">
        <f t="shared" si="173"/>
        <v>0</v>
      </c>
      <c r="J64" s="92">
        <f t="shared" si="173"/>
        <v>0</v>
      </c>
      <c r="K64" s="300">
        <f t="shared" si="174"/>
        <v>0</v>
      </c>
      <c r="L64" s="1454"/>
      <c r="M64" s="1416"/>
      <c r="N64" s="92">
        <f t="shared" si="175"/>
        <v>0</v>
      </c>
      <c r="O64" s="92">
        <f t="shared" si="175"/>
        <v>0</v>
      </c>
      <c r="P64" s="92">
        <f t="shared" si="175"/>
        <v>0</v>
      </c>
      <c r="Q64" s="92">
        <f t="shared" si="175"/>
        <v>0</v>
      </c>
      <c r="R64" s="300">
        <f t="shared" si="176"/>
        <v>0</v>
      </c>
      <c r="S64" s="1454"/>
      <c r="T64" s="1416"/>
      <c r="U64" s="92">
        <f t="shared" si="177"/>
        <v>0</v>
      </c>
      <c r="V64" s="92">
        <f t="shared" si="178"/>
        <v>0</v>
      </c>
      <c r="W64" s="92">
        <f t="shared" si="178"/>
        <v>0</v>
      </c>
      <c r="X64" s="92">
        <f t="shared" si="178"/>
        <v>0</v>
      </c>
      <c r="Y64" s="92">
        <f t="shared" si="178"/>
        <v>0</v>
      </c>
      <c r="Z64" s="300">
        <f t="shared" si="179"/>
        <v>0</v>
      </c>
      <c r="AA64" s="1454"/>
      <c r="AB64" s="1416"/>
      <c r="AC64" s="311"/>
      <c r="AD64" s="92"/>
      <c r="AE64" s="311"/>
      <c r="AF64" s="87"/>
      <c r="AG64" s="87"/>
      <c r="AH64" s="121"/>
      <c r="AI64" s="125" t="s">
        <v>288</v>
      </c>
      <c r="AJ64" s="120" t="str">
        <f>"13WKS "&amp;'Drive Summary'!AD$2</f>
        <v>13WKS MS2409A0</v>
      </c>
      <c r="AK64" s="87"/>
      <c r="AL64" s="87"/>
      <c r="AM64" s="633" t="s">
        <v>325</v>
      </c>
      <c r="AN64" s="632">
        <f>SUMIF('Site capacity'!$B:$B,$AM64,'Site capacity'!E:E)</f>
        <v>0</v>
      </c>
      <c r="AO64" s="632">
        <f>SUMIF('Site capacity'!$B:$B,$AM64,'Site capacity'!F:F)</f>
        <v>0</v>
      </c>
      <c r="AP64" s="632">
        <f>SUMIF('Site capacity'!$B:$B,$AM64,'Site capacity'!G:G)</f>
        <v>0</v>
      </c>
      <c r="AQ64" s="632">
        <f>SUMIF('Site capacity'!$B:$B,$AM64,'Site capacity'!H:H)</f>
        <v>0</v>
      </c>
      <c r="AR64" s="632">
        <f>SUMIF('Site capacity'!$B:$B,$AM64,'Site capacity'!I:I)</f>
        <v>0</v>
      </c>
      <c r="AS64" s="632">
        <f>SUMIF('Site capacity'!$B:$B,$AM64,'Site capacity'!J:J)</f>
        <v>0</v>
      </c>
      <c r="AT64" s="632">
        <f>SUMIF('Site capacity'!$B:$B,$AM64,'Site capacity'!K:K)</f>
        <v>0</v>
      </c>
      <c r="AU64" s="632">
        <f>SUMIF('Site capacity'!$B:$B,$AM64,'Site capacity'!L:L)</f>
        <v>0</v>
      </c>
      <c r="AV64" s="632">
        <f>SUMIF('Site capacity'!$B:$B,$AM64,'Site capacity'!M:M)</f>
        <v>0</v>
      </c>
      <c r="AW64" s="632">
        <f>SUMIF('Site capacity'!$B:$B,$AM64,'Site capacity'!N:N)</f>
        <v>0</v>
      </c>
      <c r="AX64" s="632">
        <f>SUMIF('Site capacity'!$B:$B,$AM64,'Site capacity'!O:O)</f>
        <v>0</v>
      </c>
      <c r="AY64" s="632">
        <f>SUMIF('Site capacity'!$B:$B,$AM64,'Site capacity'!P:P)</f>
        <v>0</v>
      </c>
      <c r="AZ64" s="632">
        <f>SUMIF('Site capacity'!$B:$B,$AM64,'Site capacity'!Q:Q)</f>
        <v>0</v>
      </c>
      <c r="BB64" s="56" t="str">
        <f t="shared" si="9"/>
        <v>__</v>
      </c>
      <c r="BC64" s="1283"/>
      <c r="BD64" s="1283"/>
      <c r="BE64" s="1284"/>
      <c r="BF64" s="1284"/>
      <c r="BG64" s="1869"/>
      <c r="BH64" s="1869"/>
      <c r="BI64" s="1869"/>
      <c r="BJ64" s="1869"/>
      <c r="BK64" s="1869"/>
      <c r="BL64" s="1869"/>
      <c r="BM64" s="1869"/>
      <c r="BN64" s="1869"/>
      <c r="BO64" s="1869"/>
      <c r="BP64" s="1869"/>
      <c r="BQ64" s="1869"/>
      <c r="BR64" s="1869"/>
      <c r="BS64" s="1869"/>
      <c r="BT64" s="66"/>
      <c r="BU64" s="87" t="str">
        <f t="shared" si="10"/>
        <v>_</v>
      </c>
    </row>
    <row r="65" spans="1:73" s="56" customFormat="1" ht="18.75" hidden="1" customHeight="1" outlineLevel="1" thickTop="1">
      <c r="A65" s="86"/>
      <c r="B65" s="91" t="s">
        <v>12</v>
      </c>
      <c r="C65" s="114"/>
      <c r="D65" s="114"/>
      <c r="E65" s="306" t="s">
        <v>612</v>
      </c>
      <c r="F65" s="1328"/>
      <c r="G65" s="1312">
        <f t="shared" si="173"/>
        <v>0</v>
      </c>
      <c r="H65" s="92">
        <f t="shared" si="173"/>
        <v>0</v>
      </c>
      <c r="I65" s="92">
        <f t="shared" si="173"/>
        <v>0</v>
      </c>
      <c r="J65" s="92">
        <f t="shared" si="173"/>
        <v>0</v>
      </c>
      <c r="K65" s="300">
        <f t="shared" si="174"/>
        <v>0</v>
      </c>
      <c r="L65" s="1454"/>
      <c r="M65" s="1416"/>
      <c r="N65" s="92">
        <f t="shared" si="175"/>
        <v>0</v>
      </c>
      <c r="O65" s="92">
        <f t="shared" si="175"/>
        <v>0</v>
      </c>
      <c r="P65" s="92">
        <f t="shared" si="175"/>
        <v>0</v>
      </c>
      <c r="Q65" s="92">
        <f t="shared" si="175"/>
        <v>0</v>
      </c>
      <c r="R65" s="300">
        <f t="shared" si="176"/>
        <v>0</v>
      </c>
      <c r="S65" s="1454"/>
      <c r="T65" s="1416"/>
      <c r="U65" s="92">
        <f t="shared" si="177"/>
        <v>0</v>
      </c>
      <c r="V65" s="92">
        <f t="shared" si="178"/>
        <v>0</v>
      </c>
      <c r="W65" s="92">
        <f t="shared" si="178"/>
        <v>0</v>
      </c>
      <c r="X65" s="92">
        <f t="shared" si="178"/>
        <v>0</v>
      </c>
      <c r="Y65" s="92">
        <f t="shared" si="178"/>
        <v>0</v>
      </c>
      <c r="Z65" s="300">
        <f t="shared" si="179"/>
        <v>0</v>
      </c>
      <c r="AA65" s="1454"/>
      <c r="AB65" s="1416"/>
      <c r="AC65" s="311"/>
      <c r="AD65" s="92"/>
      <c r="AE65" s="311"/>
      <c r="AF65" s="87"/>
      <c r="AG65" s="87"/>
      <c r="AH65" s="121"/>
      <c r="AI65" s="125" t="s">
        <v>288</v>
      </c>
      <c r="AJ65" s="120" t="str">
        <f>"13WKS "&amp;'Drive Summary'!AD$2</f>
        <v>13WKS MS2409A0</v>
      </c>
      <c r="AM65" s="633" t="s">
        <v>326</v>
      </c>
      <c r="AN65" s="632">
        <f>SUMIF('Site capacity'!$B:$B,$AM65,'Site capacity'!E:E)</f>
        <v>0</v>
      </c>
      <c r="AO65" s="632">
        <f>SUMIF('Site capacity'!$B:$B,$AM65,'Site capacity'!F:F)</f>
        <v>0</v>
      </c>
      <c r="AP65" s="632">
        <f>SUMIF('Site capacity'!$B:$B,$AM65,'Site capacity'!G:G)</f>
        <v>0</v>
      </c>
      <c r="AQ65" s="632">
        <f>SUMIF('Site capacity'!$B:$B,$AM65,'Site capacity'!H:H)</f>
        <v>0</v>
      </c>
      <c r="AR65" s="632">
        <f>SUMIF('Site capacity'!$B:$B,$AM65,'Site capacity'!I:I)</f>
        <v>0</v>
      </c>
      <c r="AS65" s="632">
        <f>SUMIF('Site capacity'!$B:$B,$AM65,'Site capacity'!J:J)</f>
        <v>0</v>
      </c>
      <c r="AT65" s="632">
        <f>SUMIF('Site capacity'!$B:$B,$AM65,'Site capacity'!K:K)</f>
        <v>0</v>
      </c>
      <c r="AU65" s="632">
        <f>SUMIF('Site capacity'!$B:$B,$AM65,'Site capacity'!L:L)</f>
        <v>0</v>
      </c>
      <c r="AV65" s="632">
        <f>SUMIF('Site capacity'!$B:$B,$AM65,'Site capacity'!M:M)</f>
        <v>0</v>
      </c>
      <c r="AW65" s="632">
        <f>SUMIF('Site capacity'!$B:$B,$AM65,'Site capacity'!N:N)</f>
        <v>0</v>
      </c>
      <c r="AX65" s="632">
        <f>SUMIF('Site capacity'!$B:$B,$AM65,'Site capacity'!O:O)</f>
        <v>0</v>
      </c>
      <c r="AY65" s="632">
        <f>SUMIF('Site capacity'!$B:$B,$AM65,'Site capacity'!P:P)</f>
        <v>0</v>
      </c>
      <c r="AZ65" s="632">
        <f>SUMIF('Site capacity'!$B:$B,$AM65,'Site capacity'!Q:Q)</f>
        <v>0</v>
      </c>
      <c r="BB65" s="56" t="str">
        <f t="shared" si="9"/>
        <v>__</v>
      </c>
      <c r="BC65" s="1283"/>
      <c r="BD65" s="1283"/>
      <c r="BE65" s="1284"/>
      <c r="BF65" s="1284"/>
      <c r="BG65" s="1869"/>
      <c r="BH65" s="1869"/>
      <c r="BI65" s="1869"/>
      <c r="BJ65" s="1869"/>
      <c r="BK65" s="1869"/>
      <c r="BL65" s="1869"/>
      <c r="BM65" s="1869"/>
      <c r="BN65" s="1869"/>
      <c r="BO65" s="1869"/>
      <c r="BP65" s="1869"/>
      <c r="BQ65" s="1869"/>
      <c r="BR65" s="1869"/>
      <c r="BS65" s="1869"/>
      <c r="BT65" s="66"/>
      <c r="BU65" s="87" t="str">
        <f t="shared" si="10"/>
        <v>_</v>
      </c>
    </row>
    <row r="66" spans="1:73" s="66" customFormat="1" ht="18.75" hidden="1" customHeight="1" outlineLevel="1" thickTop="1">
      <c r="A66" s="86"/>
      <c r="B66" s="91" t="s">
        <v>12</v>
      </c>
      <c r="C66" s="114"/>
      <c r="D66" s="114"/>
      <c r="E66" s="306" t="s">
        <v>258</v>
      </c>
      <c r="F66" s="1328"/>
      <c r="G66" s="1312">
        <f t="shared" si="173"/>
        <v>0</v>
      </c>
      <c r="H66" s="92">
        <f t="shared" si="173"/>
        <v>0</v>
      </c>
      <c r="I66" s="92">
        <f t="shared" si="173"/>
        <v>0</v>
      </c>
      <c r="J66" s="92">
        <f t="shared" si="173"/>
        <v>0</v>
      </c>
      <c r="K66" s="300">
        <f t="shared" si="174"/>
        <v>0</v>
      </c>
      <c r="L66" s="1454"/>
      <c r="M66" s="1416"/>
      <c r="N66" s="92">
        <f t="shared" si="175"/>
        <v>0</v>
      </c>
      <c r="O66" s="92">
        <f t="shared" si="175"/>
        <v>0</v>
      </c>
      <c r="P66" s="92">
        <f t="shared" si="175"/>
        <v>0</v>
      </c>
      <c r="Q66" s="92">
        <f t="shared" si="175"/>
        <v>0</v>
      </c>
      <c r="R66" s="300">
        <f t="shared" si="176"/>
        <v>0</v>
      </c>
      <c r="S66" s="1454"/>
      <c r="T66" s="1416"/>
      <c r="U66" s="92">
        <f t="shared" si="177"/>
        <v>0</v>
      </c>
      <c r="V66" s="92">
        <f t="shared" si="178"/>
        <v>0</v>
      </c>
      <c r="W66" s="92">
        <f t="shared" si="178"/>
        <v>0</v>
      </c>
      <c r="X66" s="92">
        <f t="shared" si="178"/>
        <v>0</v>
      </c>
      <c r="Y66" s="92">
        <f t="shared" si="178"/>
        <v>0</v>
      </c>
      <c r="Z66" s="300">
        <f t="shared" si="179"/>
        <v>0</v>
      </c>
      <c r="AA66" s="1454"/>
      <c r="AB66" s="1416"/>
      <c r="AC66" s="311"/>
      <c r="AD66" s="92"/>
      <c r="AE66" s="311"/>
      <c r="AF66" s="87"/>
      <c r="AG66" s="87"/>
      <c r="AH66" s="121"/>
      <c r="AI66" s="125" t="s">
        <v>288</v>
      </c>
      <c r="AJ66" s="120" t="str">
        <f>"13WKS "&amp;'Drive Summary'!AD$2</f>
        <v>13WKS MS2409A0</v>
      </c>
      <c r="AK66" s="87"/>
      <c r="AL66" s="87"/>
      <c r="AM66" s="633" t="s">
        <v>470</v>
      </c>
      <c r="AN66" s="632">
        <f>SUMIF('Site capacity'!$B:$B,$AM66,'Site capacity'!E:E)</f>
        <v>0</v>
      </c>
      <c r="AO66" s="632">
        <f>SUMIF('Site capacity'!$B:$B,$AM66,'Site capacity'!F:F)</f>
        <v>0</v>
      </c>
      <c r="AP66" s="632">
        <f>SUMIF('Site capacity'!$B:$B,$AM66,'Site capacity'!G:G)</f>
        <v>0</v>
      </c>
      <c r="AQ66" s="632">
        <f>SUMIF('Site capacity'!$B:$B,$AM66,'Site capacity'!H:H)</f>
        <v>0</v>
      </c>
      <c r="AR66" s="632">
        <f>SUMIF('Site capacity'!$B:$B,$AM66,'Site capacity'!I:I)</f>
        <v>0</v>
      </c>
      <c r="AS66" s="632">
        <f>SUMIF('Site capacity'!$B:$B,$AM66,'Site capacity'!J:J)</f>
        <v>0</v>
      </c>
      <c r="AT66" s="632">
        <f>SUMIF('Site capacity'!$B:$B,$AM66,'Site capacity'!K:K)</f>
        <v>0</v>
      </c>
      <c r="AU66" s="632">
        <f>SUMIF('Site capacity'!$B:$B,$AM66,'Site capacity'!L:L)</f>
        <v>0</v>
      </c>
      <c r="AV66" s="632">
        <f>SUMIF('Site capacity'!$B:$B,$AM66,'Site capacity'!M:M)</f>
        <v>0</v>
      </c>
      <c r="AW66" s="632">
        <f>SUMIF('Site capacity'!$B:$B,$AM66,'Site capacity'!N:N)</f>
        <v>0</v>
      </c>
      <c r="AX66" s="632">
        <f>SUMIF('Site capacity'!$B:$B,$AM66,'Site capacity'!O:O)</f>
        <v>0</v>
      </c>
      <c r="AY66" s="632">
        <f>SUMIF('Site capacity'!$B:$B,$AM66,'Site capacity'!P:P)</f>
        <v>0</v>
      </c>
      <c r="AZ66" s="632">
        <f>SUMIF('Site capacity'!$B:$B,$AM66,'Site capacity'!Q:Q)</f>
        <v>0</v>
      </c>
      <c r="BB66" s="56" t="str">
        <f t="shared" si="9"/>
        <v>__</v>
      </c>
      <c r="BC66" s="1283"/>
      <c r="BD66" s="1283"/>
      <c r="BE66" s="1284"/>
      <c r="BF66" s="1284"/>
      <c r="BG66" s="1869"/>
      <c r="BH66" s="1869"/>
      <c r="BI66" s="1869"/>
      <c r="BJ66" s="1869"/>
      <c r="BK66" s="1869"/>
      <c r="BL66" s="1869"/>
      <c r="BM66" s="1869"/>
      <c r="BN66" s="1869"/>
      <c r="BO66" s="1869"/>
      <c r="BP66" s="1869"/>
      <c r="BQ66" s="1869"/>
      <c r="BR66" s="1869"/>
      <c r="BS66" s="1869"/>
      <c r="BU66" s="87" t="str">
        <f t="shared" si="10"/>
        <v>_</v>
      </c>
    </row>
    <row r="67" spans="1:73" s="66" customFormat="1" ht="18.75" hidden="1" customHeight="1" outlineLevel="1" thickTop="1">
      <c r="A67" s="86"/>
      <c r="B67" s="91" t="s">
        <v>16</v>
      </c>
      <c r="C67" s="114"/>
      <c r="D67" s="114"/>
      <c r="E67" s="1828" t="s">
        <v>316</v>
      </c>
      <c r="F67" s="1829"/>
      <c r="G67" s="1830">
        <f>+G61-G38</f>
        <v>0</v>
      </c>
      <c r="H67" s="1831">
        <f>+H61-H38</f>
        <v>0</v>
      </c>
      <c r="I67" s="1831">
        <f>+I61-I38</f>
        <v>0</v>
      </c>
      <c r="J67" s="1831">
        <f>+J61-J38</f>
        <v>0</v>
      </c>
      <c r="K67" s="1832">
        <f t="shared" si="174"/>
        <v>0</v>
      </c>
      <c r="L67" s="1833"/>
      <c r="M67" s="1834"/>
      <c r="N67" s="1831">
        <f>+N61-N38</f>
        <v>0</v>
      </c>
      <c r="O67" s="1831">
        <f>+O61-O38</f>
        <v>0</v>
      </c>
      <c r="P67" s="1831">
        <f>+P61-P38</f>
        <v>0</v>
      </c>
      <c r="Q67" s="1831">
        <f>+Q61-Q38</f>
        <v>0</v>
      </c>
      <c r="R67" s="1832">
        <f t="shared" si="176"/>
        <v>0</v>
      </c>
      <c r="S67" s="1833"/>
      <c r="T67" s="1834"/>
      <c r="U67" s="1831">
        <f>+U61-U38</f>
        <v>0</v>
      </c>
      <c r="V67" s="1831">
        <f>+V61-V38</f>
        <v>0</v>
      </c>
      <c r="W67" s="1831">
        <f>+W61-W38</f>
        <v>0</v>
      </c>
      <c r="X67" s="1831">
        <f>+X61-X38</f>
        <v>0</v>
      </c>
      <c r="Y67" s="1831">
        <f>+Y61-Y38</f>
        <v>0</v>
      </c>
      <c r="Z67" s="1832">
        <f t="shared" si="179"/>
        <v>0</v>
      </c>
      <c r="AA67" s="1833"/>
      <c r="AB67" s="1834"/>
      <c r="AC67" s="1837"/>
      <c r="AD67" s="92"/>
      <c r="AE67" s="311"/>
      <c r="AF67" s="87"/>
      <c r="AG67" s="87"/>
      <c r="AH67" s="121"/>
      <c r="AI67" s="125" t="s">
        <v>288</v>
      </c>
      <c r="AJ67" s="120" t="str">
        <f>"13WKS "&amp;'Drive Summary'!AD$2</f>
        <v>13WKS MS2409A0</v>
      </c>
      <c r="AK67" s="87"/>
      <c r="AL67" s="87"/>
      <c r="AM67" s="481" t="s">
        <v>77</v>
      </c>
      <c r="AN67" s="482">
        <f>'13wks vs RIE'!C192</f>
        <v>0.52798789712556737</v>
      </c>
      <c r="AO67" s="482">
        <f>'13wks vs RIE'!D192</f>
        <v>0.52798789712556737</v>
      </c>
      <c r="AP67" s="482">
        <f>'13wks vs RIE'!E192</f>
        <v>0.52798789712556737</v>
      </c>
      <c r="AQ67" s="482">
        <f>'13wks vs RIE'!F192</f>
        <v>0.52798789712556737</v>
      </c>
      <c r="AR67" s="482">
        <f>'13wks vs RIE'!G192</f>
        <v>0.52798789712556737</v>
      </c>
      <c r="AS67" s="482">
        <f>'13wks vs RIE'!H192</f>
        <v>0.52798789712556737</v>
      </c>
      <c r="AT67" s="482">
        <f>'13wks vs RIE'!I192</f>
        <v>0.52798789712556737</v>
      </c>
      <c r="AU67" s="482">
        <f>'13wks vs RIE'!J192</f>
        <v>0.52798789712556737</v>
      </c>
      <c r="AV67" s="482">
        <f>'13wks vs RIE'!K192</f>
        <v>0.52798789712556737</v>
      </c>
      <c r="AW67" s="482">
        <f>'13wks vs RIE'!L192</f>
        <v>0.52798789712556737</v>
      </c>
      <c r="AX67" s="482">
        <f>'13wks vs RIE'!M192</f>
        <v>0.52798789712556737</v>
      </c>
      <c r="AY67" s="482">
        <f>'13wks vs RIE'!N192</f>
        <v>0.52798789712556737</v>
      </c>
      <c r="AZ67" s="482">
        <f>'13wks vs RIE'!O192</f>
        <v>0.52798789712556737</v>
      </c>
      <c r="BB67" s="56" t="str">
        <f t="shared" si="9"/>
        <v>__</v>
      </c>
      <c r="BC67" s="1283"/>
      <c r="BD67" s="1283"/>
      <c r="BE67" s="1284"/>
      <c r="BF67" s="1284"/>
      <c r="BG67" s="1869"/>
      <c r="BH67" s="1869"/>
      <c r="BI67" s="1869"/>
      <c r="BJ67" s="1869"/>
      <c r="BK67" s="1869"/>
      <c r="BL67" s="1869"/>
      <c r="BM67" s="1869"/>
      <c r="BN67" s="1869"/>
      <c r="BO67" s="1869"/>
      <c r="BP67" s="1869"/>
      <c r="BQ67" s="1869"/>
      <c r="BR67" s="1869"/>
      <c r="BS67" s="1869"/>
      <c r="BU67" s="87" t="str">
        <f t="shared" si="10"/>
        <v>_</v>
      </c>
    </row>
    <row r="68" spans="1:73" s="66" customFormat="1" ht="18.75" hidden="1" customHeight="1" outlineLevel="1" thickTop="1">
      <c r="A68" s="86"/>
      <c r="B68" s="91"/>
      <c r="C68" s="114"/>
      <c r="D68" s="114"/>
      <c r="E68" s="306" t="s">
        <v>259</v>
      </c>
      <c r="F68" s="1328"/>
      <c r="G68" s="1312">
        <f>G62-SUM(G38:G41)</f>
        <v>0</v>
      </c>
      <c r="H68" s="92">
        <f>H62-SUM(H38:H41)</f>
        <v>0</v>
      </c>
      <c r="I68" s="92">
        <f>I62-SUM(I38:I41)</f>
        <v>0</v>
      </c>
      <c r="J68" s="92">
        <f>J62-SUM(J38:J41)</f>
        <v>0</v>
      </c>
      <c r="K68" s="300">
        <f t="shared" si="174"/>
        <v>0</v>
      </c>
      <c r="L68" s="1454"/>
      <c r="M68" s="1416"/>
      <c r="N68" s="92">
        <f>N62-SUM(N38:N41)</f>
        <v>0</v>
      </c>
      <c r="O68" s="92">
        <f>O62-SUM(O38:O41)</f>
        <v>0</v>
      </c>
      <c r="P68" s="92">
        <f>P62-SUM(P38:P41)</f>
        <v>0</v>
      </c>
      <c r="Q68" s="92">
        <f>Q62-SUM(Q38:Q41)</f>
        <v>0</v>
      </c>
      <c r="R68" s="300">
        <f t="shared" si="176"/>
        <v>0</v>
      </c>
      <c r="S68" s="1454"/>
      <c r="T68" s="1416"/>
      <c r="U68" s="92">
        <f>U62-SUM(U38:U41)</f>
        <v>0</v>
      </c>
      <c r="V68" s="92">
        <f>V62-SUM(V38:V41)</f>
        <v>0</v>
      </c>
      <c r="W68" s="92">
        <f>W62-SUM(W38:W41)</f>
        <v>0</v>
      </c>
      <c r="X68" s="92">
        <f>X62-SUM(X38:X41)</f>
        <v>0</v>
      </c>
      <c r="Y68" s="92">
        <f>Y62-SUM(Y38:Y41)</f>
        <v>0</v>
      </c>
      <c r="Z68" s="300">
        <f t="shared" si="179"/>
        <v>0</v>
      </c>
      <c r="AA68" s="1454"/>
      <c r="AB68" s="1416"/>
      <c r="AC68" s="311"/>
      <c r="AD68" s="92"/>
      <c r="AE68" s="311"/>
      <c r="AF68" s="87"/>
      <c r="AG68" s="87"/>
      <c r="AH68" s="121"/>
      <c r="AI68" s="125" t="s">
        <v>288</v>
      </c>
      <c r="AJ68" s="120" t="str">
        <f>"13WKS "&amp;'Drive Summary'!AD$2</f>
        <v>13WKS MS2409A0</v>
      </c>
      <c r="AK68" s="87"/>
      <c r="AL68" s="87"/>
      <c r="AM68" s="87"/>
      <c r="AN68" s="482">
        <f>'13wks vs RIE'!C193</f>
        <v>0.52798789712556737</v>
      </c>
      <c r="AO68" s="482">
        <f>'13wks vs RIE'!D193</f>
        <v>0.52798789712556737</v>
      </c>
      <c r="AP68" s="482">
        <f>'13wks vs RIE'!E193</f>
        <v>0.52798789712556737</v>
      </c>
      <c r="AQ68" s="482">
        <f>'13wks vs RIE'!F193</f>
        <v>0.52798789712556737</v>
      </c>
      <c r="AR68" s="482">
        <f>'13wks vs RIE'!G193</f>
        <v>0.52798789712556737</v>
      </c>
      <c r="AS68" s="482">
        <f>'13wks vs RIE'!H193</f>
        <v>0.52798789712556737</v>
      </c>
      <c r="AT68" s="482">
        <f>'13wks vs RIE'!I193</f>
        <v>0.52798789712556737</v>
      </c>
      <c r="AU68" s="482">
        <f>'13wks vs RIE'!J193</f>
        <v>0.52798789712556737</v>
      </c>
      <c r="AV68" s="482">
        <f>'13wks vs RIE'!K193</f>
        <v>0.52798789712556737</v>
      </c>
      <c r="AW68" s="482">
        <f>'13wks vs RIE'!L193</f>
        <v>0.52798789712556737</v>
      </c>
      <c r="AX68" s="482">
        <f>'13wks vs RIE'!M193</f>
        <v>0.52798789712556737</v>
      </c>
      <c r="AY68" s="482">
        <f>'13wks vs RIE'!N193</f>
        <v>0.52798789712556737</v>
      </c>
      <c r="AZ68" s="482">
        <f>'13wks vs RIE'!O193</f>
        <v>0.52798789712556737</v>
      </c>
      <c r="BB68" s="56" t="str">
        <f t="shared" si="9"/>
        <v>__</v>
      </c>
      <c r="BC68" s="1283"/>
      <c r="BD68" s="1283"/>
      <c r="BE68" s="1284"/>
      <c r="BF68" s="1284"/>
      <c r="BG68" s="1869"/>
      <c r="BH68" s="1869"/>
      <c r="BI68" s="1869"/>
      <c r="BJ68" s="1869"/>
      <c r="BK68" s="1869"/>
      <c r="BL68" s="1869"/>
      <c r="BM68" s="1869"/>
      <c r="BN68" s="1869"/>
      <c r="BO68" s="1869"/>
      <c r="BP68" s="1869"/>
      <c r="BQ68" s="1869"/>
      <c r="BR68" s="1869"/>
      <c r="BS68" s="1869"/>
      <c r="BU68" s="87" t="str">
        <f t="shared" si="10"/>
        <v>_</v>
      </c>
    </row>
    <row r="69" spans="1:73" s="87" customFormat="1" ht="18.75" hidden="1" customHeight="1" outlineLevel="1" thickTop="1">
      <c r="A69" s="86"/>
      <c r="B69" s="91"/>
      <c r="C69" s="114"/>
      <c r="D69" s="114"/>
      <c r="E69" s="306" t="s">
        <v>203</v>
      </c>
      <c r="F69" s="1328"/>
      <c r="G69" s="1312">
        <f>G63-SUM(G43:G43)</f>
        <v>0</v>
      </c>
      <c r="H69" s="92">
        <f>H63-SUM(H43:H43)</f>
        <v>0</v>
      </c>
      <c r="I69" s="92">
        <f>I63-SUM(I43:I43)</f>
        <v>0</v>
      </c>
      <c r="J69" s="92">
        <f>J63-SUM(J43:J43)</f>
        <v>0</v>
      </c>
      <c r="K69" s="300">
        <f t="shared" si="174"/>
        <v>0</v>
      </c>
      <c r="L69" s="1454"/>
      <c r="M69" s="1416"/>
      <c r="N69" s="92">
        <f>N63-SUM(N43:N43)</f>
        <v>0</v>
      </c>
      <c r="O69" s="92">
        <f>O63-SUM(O43:O43)</f>
        <v>0</v>
      </c>
      <c r="P69" s="92">
        <f>P63-SUM(P43:P43)</f>
        <v>0</v>
      </c>
      <c r="Q69" s="92">
        <f>Q63-SUM(Q43:Q43)</f>
        <v>0</v>
      </c>
      <c r="R69" s="300">
        <f t="shared" si="176"/>
        <v>0</v>
      </c>
      <c r="S69" s="1454"/>
      <c r="T69" s="1416"/>
      <c r="U69" s="92">
        <f>U63-SUM(U43:U43)</f>
        <v>0</v>
      </c>
      <c r="V69" s="92">
        <f>V63-SUM(V43:V43)</f>
        <v>0</v>
      </c>
      <c r="W69" s="92">
        <f>W63-SUM(W43:W43)</f>
        <v>0</v>
      </c>
      <c r="X69" s="92">
        <f>X63-SUM(X43:X43)</f>
        <v>0</v>
      </c>
      <c r="Y69" s="92">
        <f>Y63-SUM(Y43:Y43)</f>
        <v>0</v>
      </c>
      <c r="Z69" s="300">
        <f t="shared" si="179"/>
        <v>0</v>
      </c>
      <c r="AA69" s="1454"/>
      <c r="AB69" s="1416"/>
      <c r="AC69" s="311"/>
      <c r="AD69" s="92"/>
      <c r="AE69" s="311"/>
      <c r="AH69" s="121"/>
      <c r="AI69" s="125" t="s">
        <v>288</v>
      </c>
      <c r="AJ69" s="120" t="str">
        <f>"13WKS "&amp;'Drive Summary'!AD$2</f>
        <v>13WKS MS2409A0</v>
      </c>
      <c r="AK69" s="56"/>
      <c r="AL69" s="56"/>
      <c r="AN69" s="482">
        <f>'13wks vs RIE'!C194</f>
        <v>1</v>
      </c>
      <c r="AO69" s="482">
        <f>'13wks vs RIE'!D194</f>
        <v>1</v>
      </c>
      <c r="AP69" s="482">
        <f>'13wks vs RIE'!E194</f>
        <v>1</v>
      </c>
      <c r="AQ69" s="482">
        <f>'13wks vs RIE'!F194</f>
        <v>1</v>
      </c>
      <c r="AR69" s="482">
        <f>'13wks vs RIE'!G194</f>
        <v>1</v>
      </c>
      <c r="AS69" s="482">
        <f>'13wks vs RIE'!H194</f>
        <v>1</v>
      </c>
      <c r="AT69" s="482">
        <f>'13wks vs RIE'!I194</f>
        <v>1</v>
      </c>
      <c r="AU69" s="482">
        <f>'13wks vs RIE'!J194</f>
        <v>1</v>
      </c>
      <c r="AV69" s="482">
        <f>'13wks vs RIE'!K194</f>
        <v>1</v>
      </c>
      <c r="AW69" s="482">
        <f>'13wks vs RIE'!L194</f>
        <v>1</v>
      </c>
      <c r="AX69" s="482">
        <f>'13wks vs RIE'!M194</f>
        <v>1</v>
      </c>
      <c r="AY69" s="482">
        <f>'13wks vs RIE'!N194</f>
        <v>1</v>
      </c>
      <c r="AZ69" s="482">
        <f>'13wks vs RIE'!O194</f>
        <v>1</v>
      </c>
      <c r="BA69" s="66"/>
      <c r="BB69" s="56" t="str">
        <f t="shared" si="9"/>
        <v>__</v>
      </c>
      <c r="BC69" s="1306"/>
      <c r="BD69" s="1283"/>
      <c r="BE69" s="1284"/>
      <c r="BF69" s="1284"/>
      <c r="BG69" s="1869"/>
      <c r="BH69" s="1869"/>
      <c r="BI69" s="1869"/>
      <c r="BJ69" s="1869"/>
      <c r="BK69" s="1869"/>
      <c r="BL69" s="1869"/>
      <c r="BM69" s="1869"/>
      <c r="BN69" s="1869"/>
      <c r="BO69" s="1869"/>
      <c r="BP69" s="1869"/>
      <c r="BQ69" s="1869"/>
      <c r="BR69" s="1869"/>
      <c r="BS69" s="1869"/>
      <c r="BU69" s="87" t="str">
        <f t="shared" si="10"/>
        <v>_</v>
      </c>
    </row>
    <row r="70" spans="1:73" s="87" customFormat="1" ht="18.75" hidden="1" customHeight="1" outlineLevel="1" thickTop="1">
      <c r="A70" s="86"/>
      <c r="B70" s="91"/>
      <c r="C70" s="114"/>
      <c r="D70" s="114"/>
      <c r="E70" s="306" t="s">
        <v>204</v>
      </c>
      <c r="F70" s="1328"/>
      <c r="G70" s="1312">
        <f>G64-SUM(G45:G50)</f>
        <v>0</v>
      </c>
      <c r="H70" s="92">
        <f t="shared" ref="H70:J70" si="180">H64-SUM(H45:H50)</f>
        <v>0</v>
      </c>
      <c r="I70" s="92">
        <f t="shared" si="180"/>
        <v>0</v>
      </c>
      <c r="J70" s="92">
        <f t="shared" si="180"/>
        <v>0</v>
      </c>
      <c r="K70" s="300">
        <f>SUM(G70:J70)</f>
        <v>0</v>
      </c>
      <c r="L70" s="1454"/>
      <c r="M70" s="1416"/>
      <c r="N70" s="1312">
        <f>N64-SUM(N45:N50)</f>
        <v>0</v>
      </c>
      <c r="O70" s="92">
        <f t="shared" ref="O70:Q70" si="181">O64-SUM(O45:O50)</f>
        <v>0</v>
      </c>
      <c r="P70" s="92">
        <f t="shared" si="181"/>
        <v>0</v>
      </c>
      <c r="Q70" s="1950">
        <f t="shared" si="181"/>
        <v>0</v>
      </c>
      <c r="R70" s="300">
        <f>SUM(N70:Q70)</f>
        <v>0</v>
      </c>
      <c r="S70" s="1454"/>
      <c r="T70" s="1416"/>
      <c r="U70" s="1312">
        <f>U64-SUM(U45:U50)</f>
        <v>0</v>
      </c>
      <c r="V70" s="92">
        <f t="shared" ref="V70:Y70" si="182">V64-SUM(V45:V50)</f>
        <v>0</v>
      </c>
      <c r="W70" s="92">
        <f t="shared" si="182"/>
        <v>0</v>
      </c>
      <c r="X70" s="92">
        <f t="shared" si="182"/>
        <v>0</v>
      </c>
      <c r="Y70" s="92">
        <f t="shared" si="182"/>
        <v>0</v>
      </c>
      <c r="Z70" s="300">
        <f>SUM(U70:Y70)</f>
        <v>0</v>
      </c>
      <c r="AA70" s="1454"/>
      <c r="AB70" s="1416"/>
      <c r="AC70" s="311"/>
      <c r="AD70" s="92"/>
      <c r="AE70" s="311"/>
      <c r="AH70" s="121"/>
      <c r="AI70" s="125" t="s">
        <v>288</v>
      </c>
      <c r="AJ70" s="120" t="str">
        <f>"13WKS "&amp;'Drive Summary'!AD$2</f>
        <v>13WKS MS2409A0</v>
      </c>
      <c r="AK70" s="56"/>
      <c r="AL70" s="56"/>
      <c r="AN70" s="482">
        <f>'13wks vs RIE'!C195</f>
        <v>1</v>
      </c>
      <c r="AO70" s="482">
        <f>'13wks vs RIE'!D195</f>
        <v>1</v>
      </c>
      <c r="AP70" s="482">
        <f>'13wks vs RIE'!E195</f>
        <v>1</v>
      </c>
      <c r="AQ70" s="482">
        <f>'13wks vs RIE'!F195</f>
        <v>1</v>
      </c>
      <c r="AR70" s="482">
        <f>'13wks vs RIE'!G195</f>
        <v>1</v>
      </c>
      <c r="AS70" s="482">
        <f>'13wks vs RIE'!H195</f>
        <v>1</v>
      </c>
      <c r="AT70" s="482">
        <f>'13wks vs RIE'!I195</f>
        <v>1</v>
      </c>
      <c r="AU70" s="482">
        <f>'13wks vs RIE'!J195</f>
        <v>1</v>
      </c>
      <c r="AV70" s="482">
        <f>'13wks vs RIE'!K195</f>
        <v>1</v>
      </c>
      <c r="AW70" s="482">
        <f>'13wks vs RIE'!L195</f>
        <v>1</v>
      </c>
      <c r="AX70" s="482">
        <f>'13wks vs RIE'!M195</f>
        <v>1</v>
      </c>
      <c r="AY70" s="482">
        <f>'13wks vs RIE'!N195</f>
        <v>1</v>
      </c>
      <c r="AZ70" s="482">
        <f>'13wks vs RIE'!O195</f>
        <v>1</v>
      </c>
      <c r="BB70" s="56" t="str">
        <f t="shared" si="9"/>
        <v>__</v>
      </c>
      <c r="BC70" s="1708"/>
      <c r="BD70" s="1708"/>
      <c r="BE70" s="1708"/>
      <c r="BF70" s="1708"/>
      <c r="BG70" s="1870"/>
      <c r="BH70" s="1870"/>
      <c r="BI70" s="1870"/>
      <c r="BJ70" s="1870"/>
      <c r="BK70" s="1870"/>
      <c r="BL70" s="1870"/>
      <c r="BM70" s="1870"/>
      <c r="BN70" s="1870"/>
      <c r="BO70" s="1870"/>
      <c r="BP70" s="1870"/>
      <c r="BQ70" s="1870"/>
      <c r="BR70" s="1870"/>
      <c r="BS70" s="1870"/>
      <c r="BU70" s="87" t="str">
        <f t="shared" si="10"/>
        <v>_</v>
      </c>
    </row>
    <row r="71" spans="1:73" s="87" customFormat="1" ht="18.75" hidden="1" customHeight="1" outlineLevel="1" thickTop="1">
      <c r="A71" s="86"/>
      <c r="B71" s="91"/>
      <c r="C71" s="114"/>
      <c r="D71" s="114"/>
      <c r="E71" s="306" t="s">
        <v>612</v>
      </c>
      <c r="F71" s="1328"/>
      <c r="G71" s="1312">
        <f>G65-G78</f>
        <v>0</v>
      </c>
      <c r="H71" s="92">
        <f t="shared" ref="H71:J71" si="183">H65-H78</f>
        <v>0</v>
      </c>
      <c r="I71" s="92">
        <f t="shared" si="183"/>
        <v>0</v>
      </c>
      <c r="J71" s="92">
        <f t="shared" si="183"/>
        <v>0</v>
      </c>
      <c r="K71" s="300">
        <f t="shared" si="174"/>
        <v>0</v>
      </c>
      <c r="L71" s="1454"/>
      <c r="M71" s="1416"/>
      <c r="N71" s="92">
        <f t="shared" ref="N71:Q71" si="184">N65-N78</f>
        <v>0</v>
      </c>
      <c r="O71" s="92">
        <f t="shared" si="184"/>
        <v>0</v>
      </c>
      <c r="P71" s="92">
        <f t="shared" si="184"/>
        <v>0</v>
      </c>
      <c r="Q71" s="92">
        <f t="shared" si="184"/>
        <v>0</v>
      </c>
      <c r="R71" s="300">
        <f t="shared" si="176"/>
        <v>0</v>
      </c>
      <c r="S71" s="1454"/>
      <c r="T71" s="1416"/>
      <c r="U71" s="92">
        <f t="shared" ref="U71:Y71" si="185">U65-U78</f>
        <v>0</v>
      </c>
      <c r="V71" s="92">
        <f t="shared" si="185"/>
        <v>0</v>
      </c>
      <c r="W71" s="92">
        <f t="shared" si="185"/>
        <v>0</v>
      </c>
      <c r="X71" s="92">
        <f t="shared" si="185"/>
        <v>0</v>
      </c>
      <c r="Y71" s="92">
        <f t="shared" si="185"/>
        <v>0</v>
      </c>
      <c r="Z71" s="300">
        <f t="shared" si="179"/>
        <v>0</v>
      </c>
      <c r="AA71" s="1454"/>
      <c r="AB71" s="1416"/>
      <c r="AC71" s="311"/>
      <c r="AD71" s="92"/>
      <c r="AE71" s="311"/>
      <c r="AH71" s="121"/>
      <c r="AI71" s="125" t="s">
        <v>288</v>
      </c>
      <c r="AJ71" s="120" t="str">
        <f>"13WKS "&amp;'Drive Summary'!AD$2</f>
        <v>13WKS MS2409A0</v>
      </c>
      <c r="AK71" s="66"/>
      <c r="AL71" s="66"/>
      <c r="AN71" s="482">
        <f>'13wks vs RIE'!C196</f>
        <v>2.0173410404624277</v>
      </c>
      <c r="AO71" s="482">
        <f>'13wks vs RIE'!D196</f>
        <v>2.0173410404624277</v>
      </c>
      <c r="AP71" s="482">
        <f>'13wks vs RIE'!E196</f>
        <v>2.0173410404624277</v>
      </c>
      <c r="AQ71" s="482">
        <f>'13wks vs RIE'!F196</f>
        <v>2.0173410404624277</v>
      </c>
      <c r="AR71" s="482">
        <f>'13wks vs RIE'!G196</f>
        <v>2.0173410404624277</v>
      </c>
      <c r="AS71" s="482">
        <f>'13wks vs RIE'!H196</f>
        <v>2.0173410404624277</v>
      </c>
      <c r="AT71" s="482">
        <f>'13wks vs RIE'!I196</f>
        <v>2.0173410404624277</v>
      </c>
      <c r="AU71" s="482">
        <f>'13wks vs RIE'!J196</f>
        <v>2.0173410404624277</v>
      </c>
      <c r="AV71" s="482">
        <f>'13wks vs RIE'!K196</f>
        <v>2.0173410404624277</v>
      </c>
      <c r="AW71" s="482">
        <f>'13wks vs RIE'!L196</f>
        <v>2.0173410404624277</v>
      </c>
      <c r="AX71" s="482">
        <f>'13wks vs RIE'!M196</f>
        <v>2.0173410404624277</v>
      </c>
      <c r="AY71" s="482">
        <f>'13wks vs RIE'!N196</f>
        <v>2.0173410404624277</v>
      </c>
      <c r="AZ71" s="482">
        <f>'13wks vs RIE'!O196</f>
        <v>2.0173410404624277</v>
      </c>
      <c r="BB71" s="56" t="str">
        <f t="shared" si="9"/>
        <v>__</v>
      </c>
      <c r="BC71" s="1306"/>
      <c r="BD71" s="1283"/>
      <c r="BE71" s="1284"/>
      <c r="BF71" s="1284"/>
      <c r="BG71" s="1869"/>
      <c r="BH71" s="1869"/>
      <c r="BI71" s="1869"/>
      <c r="BJ71" s="1869"/>
      <c r="BK71" s="1869"/>
      <c r="BL71" s="1869"/>
      <c r="BM71" s="1869"/>
      <c r="BN71" s="1869"/>
      <c r="BO71" s="1869"/>
      <c r="BP71" s="1869"/>
      <c r="BQ71" s="1869"/>
      <c r="BR71" s="1869"/>
      <c r="BS71" s="1869"/>
      <c r="BU71" s="87" t="str">
        <f t="shared" si="10"/>
        <v>_</v>
      </c>
    </row>
    <row r="72" spans="1:73" s="87" customFormat="1" ht="18.75" hidden="1" customHeight="1" outlineLevel="1" thickTop="1">
      <c r="A72" s="62"/>
      <c r="B72" s="93"/>
      <c r="C72" s="117"/>
      <c r="D72" s="117"/>
      <c r="E72" s="306" t="s">
        <v>258</v>
      </c>
      <c r="F72" s="1328"/>
      <c r="G72" s="1313">
        <f>G66-G79</f>
        <v>0</v>
      </c>
      <c r="H72" s="94">
        <f t="shared" ref="H72:J72" si="186">H66-H79</f>
        <v>0</v>
      </c>
      <c r="I72" s="94">
        <f t="shared" si="186"/>
        <v>0</v>
      </c>
      <c r="J72" s="94">
        <f t="shared" si="186"/>
        <v>0</v>
      </c>
      <c r="K72" s="302">
        <f t="shared" si="174"/>
        <v>0</v>
      </c>
      <c r="L72" s="1454"/>
      <c r="M72" s="1424"/>
      <c r="N72" s="94">
        <f t="shared" ref="N72:Q72" si="187">N66-N79</f>
        <v>0</v>
      </c>
      <c r="O72" s="94">
        <f t="shared" si="187"/>
        <v>0</v>
      </c>
      <c r="P72" s="94">
        <f t="shared" si="187"/>
        <v>0</v>
      </c>
      <c r="Q72" s="94">
        <f t="shared" si="187"/>
        <v>0</v>
      </c>
      <c r="R72" s="302">
        <f t="shared" si="176"/>
        <v>0</v>
      </c>
      <c r="S72" s="1454"/>
      <c r="T72" s="1424"/>
      <c r="U72" s="94">
        <f t="shared" ref="U72:Y72" si="188">U66-U79</f>
        <v>0</v>
      </c>
      <c r="V72" s="94">
        <f t="shared" si="188"/>
        <v>0</v>
      </c>
      <c r="W72" s="94">
        <f t="shared" si="188"/>
        <v>0</v>
      </c>
      <c r="X72" s="94">
        <f t="shared" si="188"/>
        <v>0</v>
      </c>
      <c r="Y72" s="94">
        <f t="shared" si="188"/>
        <v>0</v>
      </c>
      <c r="Z72" s="302">
        <f t="shared" si="179"/>
        <v>0</v>
      </c>
      <c r="AA72" s="1454"/>
      <c r="AB72" s="1424"/>
      <c r="AC72" s="314"/>
      <c r="AD72" s="94"/>
      <c r="AE72" s="314"/>
      <c r="AF72" s="56"/>
      <c r="AG72" s="56"/>
      <c r="AH72" s="121"/>
      <c r="AI72" s="125" t="s">
        <v>288</v>
      </c>
      <c r="AJ72" s="120" t="str">
        <f>"13WKS "&amp;'Drive Summary'!AD$2</f>
        <v>13WKS MS2409A0</v>
      </c>
      <c r="AK72" s="66"/>
      <c r="AL72" s="66"/>
      <c r="AM72" s="56"/>
      <c r="AN72" s="482">
        <f>'13wks vs RIE'!C197</f>
        <v>2.0173410404624277</v>
      </c>
      <c r="AO72" s="482">
        <f>'13wks vs RIE'!D197</f>
        <v>2.0173410404624277</v>
      </c>
      <c r="AP72" s="482">
        <f>'13wks vs RIE'!E197</f>
        <v>2.0173410404624277</v>
      </c>
      <c r="AQ72" s="482">
        <f>'13wks vs RIE'!F197</f>
        <v>2.0173410404624277</v>
      </c>
      <c r="AR72" s="482">
        <f>'13wks vs RIE'!G197</f>
        <v>2.0173410404624277</v>
      </c>
      <c r="AS72" s="482">
        <f>'13wks vs RIE'!H197</f>
        <v>2.0173410404624277</v>
      </c>
      <c r="AT72" s="482">
        <f>'13wks vs RIE'!I197</f>
        <v>2.0173410404624277</v>
      </c>
      <c r="AU72" s="482">
        <f>'13wks vs RIE'!J197</f>
        <v>2.0173410404624277</v>
      </c>
      <c r="AV72" s="482">
        <f>'13wks vs RIE'!K197</f>
        <v>2.0173410404624277</v>
      </c>
      <c r="AW72" s="482">
        <f>'13wks vs RIE'!L197</f>
        <v>2.0173410404624277</v>
      </c>
      <c r="AX72" s="482">
        <f>'13wks vs RIE'!M197</f>
        <v>2.0173410404624277</v>
      </c>
      <c r="AY72" s="482">
        <f>'13wks vs RIE'!N197</f>
        <v>2.0173410404624277</v>
      </c>
      <c r="AZ72" s="482">
        <f>'13wks vs RIE'!O197</f>
        <v>2.0173410404624277</v>
      </c>
      <c r="BB72" s="56" t="str">
        <f t="shared" si="9"/>
        <v>__</v>
      </c>
      <c r="BC72" s="1708"/>
      <c r="BD72" s="1708"/>
      <c r="BE72" s="1708"/>
      <c r="BF72" s="1708"/>
      <c r="BG72" s="1870"/>
      <c r="BH72" s="1870"/>
      <c r="BI72" s="1870"/>
      <c r="BJ72" s="1870"/>
      <c r="BK72" s="1870"/>
      <c r="BL72" s="1870"/>
      <c r="BM72" s="1870"/>
      <c r="BN72" s="1870"/>
      <c r="BO72" s="1870"/>
      <c r="BP72" s="1870"/>
      <c r="BQ72" s="1870"/>
      <c r="BR72" s="1870"/>
      <c r="BS72" s="1870"/>
      <c r="BU72" s="87" t="str">
        <f t="shared" si="10"/>
        <v>_</v>
      </c>
    </row>
    <row r="73" spans="1:73" s="87" customFormat="1" ht="18.75" hidden="1" customHeight="1" outlineLevel="1" thickTop="1">
      <c r="A73" s="62"/>
      <c r="B73" s="93"/>
      <c r="C73" s="117"/>
      <c r="D73" s="117"/>
      <c r="E73" s="306" t="s">
        <v>22</v>
      </c>
      <c r="F73" s="1328"/>
      <c r="G73" s="1313">
        <f>SUM(G67:G72)</f>
        <v>0</v>
      </c>
      <c r="H73" s="94">
        <f>SUM(H67:H72)</f>
        <v>0</v>
      </c>
      <c r="I73" s="94">
        <f>SUM(I67:I72)</f>
        <v>0</v>
      </c>
      <c r="J73" s="94">
        <f>SUM(J67:J72)</f>
        <v>0</v>
      </c>
      <c r="K73" s="302">
        <f t="shared" si="174"/>
        <v>0</v>
      </c>
      <c r="L73" s="1454"/>
      <c r="M73" s="1424"/>
      <c r="N73" s="94">
        <f>SUM(N67:N72)</f>
        <v>0</v>
      </c>
      <c r="O73" s="94">
        <f>SUM(O67:O72)</f>
        <v>0</v>
      </c>
      <c r="P73" s="94">
        <f>SUM(P67:P72)</f>
        <v>0</v>
      </c>
      <c r="Q73" s="94">
        <f>SUM(Q67:Q72)</f>
        <v>0</v>
      </c>
      <c r="R73" s="302">
        <f t="shared" si="176"/>
        <v>0</v>
      </c>
      <c r="S73" s="1454"/>
      <c r="T73" s="1424"/>
      <c r="U73" s="94">
        <f>SUM(U67:U72)</f>
        <v>0</v>
      </c>
      <c r="V73" s="94">
        <f>SUM(V67:V72)</f>
        <v>0</v>
      </c>
      <c r="W73" s="94">
        <f>SUM(W67:W72)</f>
        <v>0</v>
      </c>
      <c r="X73" s="94">
        <f>SUM(X67:X72)</f>
        <v>0</v>
      </c>
      <c r="Y73" s="94">
        <f>SUM(Y67:Y72)</f>
        <v>0</v>
      </c>
      <c r="Z73" s="302">
        <f t="shared" si="179"/>
        <v>0</v>
      </c>
      <c r="AA73" s="1454"/>
      <c r="AB73" s="1424"/>
      <c r="AC73" s="314"/>
      <c r="AD73" s="94"/>
      <c r="AE73" s="314"/>
      <c r="AF73" s="56"/>
      <c r="AG73" s="56"/>
      <c r="AH73" s="121"/>
      <c r="AI73" s="125" t="s">
        <v>288</v>
      </c>
      <c r="AJ73" s="120" t="str">
        <f>"13WKS "&amp;'Drive Summary'!AD$2</f>
        <v>13WKS MS2409A0</v>
      </c>
      <c r="AM73" s="487" t="str">
        <f>AM35</f>
        <v>Delta convert V11 4TB</v>
      </c>
      <c r="AN73" s="484">
        <f>SUMPRODUCT(AN67:AN72,G67:G72)</f>
        <v>0</v>
      </c>
      <c r="AO73" s="484">
        <f>SUMPRODUCT(AO67:AO72,H67:H72)</f>
        <v>0</v>
      </c>
      <c r="AP73" s="484">
        <f>SUMPRODUCT(AP67:AP72,I67:I72)</f>
        <v>0</v>
      </c>
      <c r="AQ73" s="484">
        <f>SUMPRODUCT(AQ67:AQ72,J67:J72)</f>
        <v>0</v>
      </c>
      <c r="AR73" s="484">
        <f>SUMPRODUCT(AR67:AR72,N67:N72)</f>
        <v>0</v>
      </c>
      <c r="AS73" s="484">
        <f>SUMPRODUCT(AS67:AS72,O67:O72)</f>
        <v>0</v>
      </c>
      <c r="AT73" s="484">
        <f>SUMPRODUCT(AT67:AT72,P67:P72)</f>
        <v>0</v>
      </c>
      <c r="AU73" s="484">
        <f>SUMPRODUCT(AU67:AU72,Q67:Q72)</f>
        <v>0</v>
      </c>
      <c r="AV73" s="484">
        <f>SUMPRODUCT(AV67:AV72,U67:U72)</f>
        <v>0</v>
      </c>
      <c r="AW73" s="484">
        <f>SUMPRODUCT(AW67:AW72,V67:V72)</f>
        <v>0</v>
      </c>
      <c r="AX73" s="484">
        <f>SUMPRODUCT(AX67:AX72,W67:W72)</f>
        <v>0</v>
      </c>
      <c r="AY73" s="484">
        <f>SUMPRODUCT(AY67:AY72,X67:X72)</f>
        <v>0</v>
      </c>
      <c r="AZ73" s="484">
        <f>SUMPRODUCT(AZ67:AZ72,Y67:Y72)</f>
        <v>0</v>
      </c>
      <c r="BB73" s="56" t="str">
        <f t="shared" ref="BB73:BB83" si="189">BC73&amp;"_"&amp;BD73&amp;"_"&amp;BE73</f>
        <v>__</v>
      </c>
      <c r="BC73" s="1306"/>
      <c r="BD73" s="1283"/>
      <c r="BE73" s="1284"/>
      <c r="BF73" s="1284"/>
      <c r="BG73" s="1869"/>
      <c r="BH73" s="1869"/>
      <c r="BI73" s="1869"/>
      <c r="BJ73" s="1869"/>
      <c r="BK73" s="1869"/>
      <c r="BL73" s="1869"/>
      <c r="BM73" s="1869"/>
      <c r="BN73" s="1869"/>
      <c r="BO73" s="1869"/>
      <c r="BP73" s="1869"/>
      <c r="BQ73" s="1869"/>
      <c r="BR73" s="1869"/>
      <c r="BS73" s="1869"/>
      <c r="BU73" s="87" t="str">
        <f t="shared" ref="BU73:BU85" si="190">BD73&amp;"_"&amp;BE73</f>
        <v>_</v>
      </c>
    </row>
    <row r="74" spans="1:73" s="87" customFormat="1" ht="18.75" hidden="1" customHeight="1" collapsed="1" thickTop="1">
      <c r="A74" s="84"/>
      <c r="B74" s="543" t="s">
        <v>313</v>
      </c>
      <c r="C74" s="544"/>
      <c r="D74" s="547"/>
      <c r="E74" s="307" t="s">
        <v>316</v>
      </c>
      <c r="F74" s="1329"/>
      <c r="G74" s="1314">
        <f>G38</f>
        <v>0</v>
      </c>
      <c r="H74" s="294">
        <f>H38</f>
        <v>0</v>
      </c>
      <c r="I74" s="294">
        <f>I38</f>
        <v>0</v>
      </c>
      <c r="J74" s="294">
        <f>J38</f>
        <v>0</v>
      </c>
      <c r="K74" s="301">
        <f t="shared" si="174"/>
        <v>0</v>
      </c>
      <c r="L74" s="1455">
        <f>L38</f>
        <v>0</v>
      </c>
      <c r="M74" s="1419">
        <f>K74-L74</f>
        <v>0</v>
      </c>
      <c r="N74" s="294">
        <f>N38</f>
        <v>0</v>
      </c>
      <c r="O74" s="294">
        <f>O38</f>
        <v>0</v>
      </c>
      <c r="P74" s="294">
        <f>P38</f>
        <v>0</v>
      </c>
      <c r="Q74" s="294">
        <f>Q38</f>
        <v>0</v>
      </c>
      <c r="R74" s="301">
        <f t="shared" si="176"/>
        <v>0</v>
      </c>
      <c r="S74" s="1455">
        <f>S38</f>
        <v>0</v>
      </c>
      <c r="T74" s="1419">
        <f>R74-S74</f>
        <v>0</v>
      </c>
      <c r="U74" s="294">
        <f>U38</f>
        <v>0</v>
      </c>
      <c r="V74" s="294">
        <f>V38</f>
        <v>0</v>
      </c>
      <c r="W74" s="294">
        <f>W38</f>
        <v>0</v>
      </c>
      <c r="X74" s="294">
        <f>X38</f>
        <v>0</v>
      </c>
      <c r="Y74" s="294">
        <f>Y38</f>
        <v>0</v>
      </c>
      <c r="Z74" s="301">
        <f t="shared" si="179"/>
        <v>0</v>
      </c>
      <c r="AA74" s="1455">
        <f>AA38</f>
        <v>0</v>
      </c>
      <c r="AB74" s="1419">
        <f>Z74-AA74</f>
        <v>0</v>
      </c>
      <c r="AC74" s="312">
        <f t="shared" ref="AC74:AC80" si="191">SUM(K74,R74,Z74)</f>
        <v>0</v>
      </c>
      <c r="AD74" s="294">
        <f>SUM(L74,S74,AA74)</f>
        <v>0</v>
      </c>
      <c r="AE74" s="312">
        <f>AC74-AD74</f>
        <v>0</v>
      </c>
      <c r="AF74" s="85"/>
      <c r="AG74" s="85"/>
      <c r="AH74" s="121"/>
      <c r="AI74" s="125" t="s">
        <v>288</v>
      </c>
      <c r="AJ74" s="120" t="str">
        <f>"13WKS "&amp;'Drive Summary'!AD$2</f>
        <v>13WKS MS2409A0</v>
      </c>
      <c r="AK74" s="56"/>
      <c r="AL74" s="56"/>
      <c r="AM74" s="85"/>
      <c r="AN74" s="626"/>
      <c r="AO74" s="626"/>
      <c r="AP74" s="626"/>
      <c r="AQ74" s="626"/>
      <c r="AR74" s="626"/>
      <c r="AS74" s="626"/>
      <c r="AT74" s="626"/>
      <c r="AU74" s="626"/>
      <c r="AV74" s="626"/>
      <c r="AW74" s="626"/>
      <c r="AX74" s="626"/>
      <c r="AY74" s="626"/>
      <c r="AZ74" s="85"/>
      <c r="BB74" s="56" t="str">
        <f t="shared" si="189"/>
        <v>__</v>
      </c>
      <c r="BC74" s="1708"/>
      <c r="BD74" s="1708"/>
      <c r="BE74" s="1708"/>
      <c r="BF74" s="1708"/>
      <c r="BG74" s="1870"/>
      <c r="BH74" s="1870"/>
      <c r="BI74" s="1870"/>
      <c r="BJ74" s="1870"/>
      <c r="BK74" s="1870"/>
      <c r="BL74" s="1870"/>
      <c r="BM74" s="1870"/>
      <c r="BN74" s="1870"/>
      <c r="BO74" s="1870"/>
      <c r="BP74" s="1870"/>
      <c r="BQ74" s="1870"/>
      <c r="BR74" s="1870"/>
      <c r="BS74" s="1870"/>
      <c r="BU74" s="87" t="str">
        <f t="shared" si="190"/>
        <v>_</v>
      </c>
    </row>
    <row r="75" spans="1:73" s="87" customFormat="1" ht="18.75" hidden="1" customHeight="1" thickTop="1">
      <c r="A75" s="84"/>
      <c r="B75" s="89" t="s">
        <v>14</v>
      </c>
      <c r="C75" s="115"/>
      <c r="D75" s="115"/>
      <c r="E75" s="307" t="s">
        <v>259</v>
      </c>
      <c r="F75" s="1329"/>
      <c r="G75" s="1314">
        <f t="shared" ref="G75:AE75" si="192">SUM(G39:G42)</f>
        <v>0</v>
      </c>
      <c r="H75" s="294">
        <f t="shared" si="192"/>
        <v>0</v>
      </c>
      <c r="I75" s="294">
        <f t="shared" si="192"/>
        <v>0</v>
      </c>
      <c r="J75" s="294">
        <f t="shared" si="192"/>
        <v>0</v>
      </c>
      <c r="K75" s="301">
        <f t="shared" si="192"/>
        <v>0</v>
      </c>
      <c r="L75" s="1455">
        <f t="shared" si="192"/>
        <v>0</v>
      </c>
      <c r="M75" s="1419">
        <f t="shared" si="192"/>
        <v>0</v>
      </c>
      <c r="N75" s="294">
        <f t="shared" si="192"/>
        <v>0</v>
      </c>
      <c r="O75" s="294">
        <f t="shared" si="192"/>
        <v>0</v>
      </c>
      <c r="P75" s="294">
        <f t="shared" si="192"/>
        <v>0</v>
      </c>
      <c r="Q75" s="294">
        <f t="shared" si="192"/>
        <v>0</v>
      </c>
      <c r="R75" s="301">
        <f t="shared" si="192"/>
        <v>0</v>
      </c>
      <c r="S75" s="1455">
        <f t="shared" si="192"/>
        <v>0</v>
      </c>
      <c r="T75" s="1419">
        <f t="shared" si="192"/>
        <v>0</v>
      </c>
      <c r="U75" s="294">
        <f t="shared" si="192"/>
        <v>0</v>
      </c>
      <c r="V75" s="294">
        <f t="shared" si="192"/>
        <v>0</v>
      </c>
      <c r="W75" s="294">
        <f t="shared" si="192"/>
        <v>0</v>
      </c>
      <c r="X75" s="294">
        <f t="shared" si="192"/>
        <v>0</v>
      </c>
      <c r="Y75" s="294">
        <f t="shared" si="192"/>
        <v>0</v>
      </c>
      <c r="Z75" s="301">
        <f t="shared" si="192"/>
        <v>0</v>
      </c>
      <c r="AA75" s="1455">
        <f t="shared" si="192"/>
        <v>0</v>
      </c>
      <c r="AB75" s="1419">
        <f t="shared" si="192"/>
        <v>0</v>
      </c>
      <c r="AC75" s="312">
        <f t="shared" si="192"/>
        <v>0</v>
      </c>
      <c r="AD75" s="294">
        <f t="shared" si="192"/>
        <v>0</v>
      </c>
      <c r="AE75" s="312">
        <f t="shared" si="192"/>
        <v>0</v>
      </c>
      <c r="AF75" s="85"/>
      <c r="AG75" s="85"/>
      <c r="AH75" s="121"/>
      <c r="AI75" s="125" t="s">
        <v>288</v>
      </c>
      <c r="AJ75" s="120" t="str">
        <f>"13WKS "&amp;'Drive Summary'!AD$2</f>
        <v>13WKS MS2409A0</v>
      </c>
      <c r="AK75" s="56"/>
      <c r="AL75" s="56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B75" s="56" t="str">
        <f t="shared" si="189"/>
        <v>__</v>
      </c>
      <c r="BC75" s="1708"/>
      <c r="BD75" s="1708"/>
      <c r="BE75" s="1708"/>
      <c r="BF75" s="1708"/>
      <c r="BG75" s="1870"/>
      <c r="BH75" s="1870"/>
      <c r="BI75" s="1870"/>
      <c r="BJ75" s="1870"/>
      <c r="BK75" s="1870"/>
      <c r="BL75" s="1870"/>
      <c r="BM75" s="1870"/>
      <c r="BN75" s="1870"/>
      <c r="BO75" s="1870"/>
      <c r="BP75" s="1870"/>
      <c r="BQ75" s="1870"/>
      <c r="BR75" s="1870"/>
      <c r="BS75" s="1870"/>
      <c r="BU75" s="87" t="str">
        <f t="shared" si="190"/>
        <v>_</v>
      </c>
    </row>
    <row r="76" spans="1:73" s="87" customFormat="1" ht="18.75" hidden="1" customHeight="1" thickTop="1">
      <c r="A76" s="84"/>
      <c r="B76" s="89"/>
      <c r="C76" s="115"/>
      <c r="D76" s="115"/>
      <c r="E76" s="307" t="s">
        <v>203</v>
      </c>
      <c r="F76" s="1329"/>
      <c r="G76" s="1314">
        <f t="shared" ref="G76:AE76" si="193">G43+G44</f>
        <v>0</v>
      </c>
      <c r="H76" s="294">
        <f t="shared" si="193"/>
        <v>0</v>
      </c>
      <c r="I76" s="294">
        <f t="shared" si="193"/>
        <v>0</v>
      </c>
      <c r="J76" s="294">
        <f t="shared" si="193"/>
        <v>0</v>
      </c>
      <c r="K76" s="301">
        <f t="shared" si="193"/>
        <v>0</v>
      </c>
      <c r="L76" s="1455">
        <f t="shared" si="193"/>
        <v>0</v>
      </c>
      <c r="M76" s="1419">
        <f t="shared" si="193"/>
        <v>0</v>
      </c>
      <c r="N76" s="294">
        <f t="shared" si="193"/>
        <v>0</v>
      </c>
      <c r="O76" s="294">
        <f t="shared" si="193"/>
        <v>0</v>
      </c>
      <c r="P76" s="294">
        <f t="shared" si="193"/>
        <v>0</v>
      </c>
      <c r="Q76" s="294">
        <f t="shared" si="193"/>
        <v>0</v>
      </c>
      <c r="R76" s="301">
        <f t="shared" si="193"/>
        <v>0</v>
      </c>
      <c r="S76" s="1455">
        <f t="shared" si="193"/>
        <v>0</v>
      </c>
      <c r="T76" s="1419">
        <f t="shared" si="193"/>
        <v>0</v>
      </c>
      <c r="U76" s="294">
        <f t="shared" si="193"/>
        <v>0</v>
      </c>
      <c r="V76" s="294">
        <f t="shared" si="193"/>
        <v>0</v>
      </c>
      <c r="W76" s="294">
        <f t="shared" si="193"/>
        <v>0</v>
      </c>
      <c r="X76" s="294">
        <f t="shared" si="193"/>
        <v>0</v>
      </c>
      <c r="Y76" s="294">
        <f t="shared" si="193"/>
        <v>0</v>
      </c>
      <c r="Z76" s="301">
        <f t="shared" si="193"/>
        <v>0</v>
      </c>
      <c r="AA76" s="1455">
        <f t="shared" si="193"/>
        <v>0</v>
      </c>
      <c r="AB76" s="1419">
        <f t="shared" si="193"/>
        <v>0</v>
      </c>
      <c r="AC76" s="312">
        <f t="shared" si="193"/>
        <v>0</v>
      </c>
      <c r="AD76" s="294">
        <f t="shared" si="193"/>
        <v>0</v>
      </c>
      <c r="AE76" s="312">
        <f t="shared" si="193"/>
        <v>0</v>
      </c>
      <c r="AF76" s="85"/>
      <c r="AG76" s="85"/>
      <c r="AH76" s="121"/>
      <c r="AI76" s="125" t="s">
        <v>288</v>
      </c>
      <c r="AJ76" s="120" t="str">
        <f>"13WKS "&amp;'Drive Summary'!AD$2</f>
        <v>13WKS MS2409A0</v>
      </c>
      <c r="AK76" s="56"/>
      <c r="AL76" s="56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85"/>
      <c r="AZ76" s="85"/>
      <c r="BB76" s="56" t="str">
        <f t="shared" si="189"/>
        <v>__</v>
      </c>
      <c r="BC76" s="1283"/>
      <c r="BD76" s="1283"/>
      <c r="BE76" s="1284"/>
      <c r="BF76" s="1284"/>
      <c r="BG76" s="1869"/>
      <c r="BH76" s="1869"/>
      <c r="BI76" s="1869"/>
      <c r="BJ76" s="1869"/>
      <c r="BK76" s="1869"/>
      <c r="BL76" s="1869"/>
      <c r="BM76" s="1869"/>
      <c r="BN76" s="1869"/>
      <c r="BO76" s="1869"/>
      <c r="BP76" s="1869"/>
      <c r="BQ76" s="1869"/>
      <c r="BR76" s="1869"/>
      <c r="BS76" s="1869"/>
      <c r="BU76" s="87" t="str">
        <f t="shared" si="190"/>
        <v>_</v>
      </c>
    </row>
    <row r="77" spans="1:73" s="87" customFormat="1" ht="18.75" hidden="1" customHeight="1" thickTop="1">
      <c r="A77" s="84"/>
      <c r="B77" s="89"/>
      <c r="C77" s="115"/>
      <c r="D77" s="115"/>
      <c r="E77" s="307" t="s">
        <v>204</v>
      </c>
      <c r="F77" s="1329"/>
      <c r="G77" s="1314">
        <f t="shared" ref="G77:AE77" si="194">SUM(G45:G50)</f>
        <v>0</v>
      </c>
      <c r="H77" s="294">
        <f t="shared" si="194"/>
        <v>0</v>
      </c>
      <c r="I77" s="294">
        <f t="shared" si="194"/>
        <v>0</v>
      </c>
      <c r="J77" s="294">
        <f t="shared" si="194"/>
        <v>0</v>
      </c>
      <c r="K77" s="301">
        <f t="shared" si="194"/>
        <v>0</v>
      </c>
      <c r="L77" s="1455">
        <f t="shared" si="194"/>
        <v>0</v>
      </c>
      <c r="M77" s="1419">
        <f t="shared" si="194"/>
        <v>0</v>
      </c>
      <c r="N77" s="294">
        <f t="shared" si="194"/>
        <v>0</v>
      </c>
      <c r="O77" s="294">
        <f t="shared" si="194"/>
        <v>0</v>
      </c>
      <c r="P77" s="294">
        <f t="shared" si="194"/>
        <v>0</v>
      </c>
      <c r="Q77" s="294">
        <f t="shared" si="194"/>
        <v>0</v>
      </c>
      <c r="R77" s="301">
        <f t="shared" si="194"/>
        <v>0</v>
      </c>
      <c r="S77" s="1455">
        <f t="shared" si="194"/>
        <v>0</v>
      </c>
      <c r="T77" s="1419">
        <f t="shared" si="194"/>
        <v>0</v>
      </c>
      <c r="U77" s="294">
        <f t="shared" si="194"/>
        <v>0</v>
      </c>
      <c r="V77" s="294">
        <f t="shared" si="194"/>
        <v>0</v>
      </c>
      <c r="W77" s="294">
        <f t="shared" si="194"/>
        <v>0</v>
      </c>
      <c r="X77" s="294">
        <f t="shared" si="194"/>
        <v>0</v>
      </c>
      <c r="Y77" s="294">
        <f t="shared" si="194"/>
        <v>0</v>
      </c>
      <c r="Z77" s="301">
        <f t="shared" si="194"/>
        <v>0</v>
      </c>
      <c r="AA77" s="1455">
        <f t="shared" si="194"/>
        <v>0</v>
      </c>
      <c r="AB77" s="1419">
        <f t="shared" si="194"/>
        <v>0</v>
      </c>
      <c r="AC77" s="312">
        <f t="shared" si="194"/>
        <v>0</v>
      </c>
      <c r="AD77" s="294">
        <f t="shared" si="194"/>
        <v>0</v>
      </c>
      <c r="AE77" s="312">
        <f t="shared" si="194"/>
        <v>0</v>
      </c>
      <c r="AF77" s="85"/>
      <c r="AG77" s="85"/>
      <c r="AH77" s="121"/>
      <c r="AI77" s="125" t="s">
        <v>288</v>
      </c>
      <c r="AJ77" s="120" t="str">
        <f>"13WKS "&amp;'Drive Summary'!AD$2</f>
        <v>13WKS MS2409A0</v>
      </c>
      <c r="AK77" s="56"/>
      <c r="AL77" s="56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85"/>
      <c r="AZ77" s="85"/>
      <c r="BB77" s="56" t="str">
        <f t="shared" si="189"/>
        <v>__</v>
      </c>
      <c r="BC77" s="1306"/>
      <c r="BD77" s="1283"/>
      <c r="BE77" s="1284"/>
      <c r="BF77" s="1284"/>
      <c r="BG77" s="1869"/>
      <c r="BH77" s="1869"/>
      <c r="BI77" s="1869"/>
      <c r="BJ77" s="1869"/>
      <c r="BK77" s="1869"/>
      <c r="BL77" s="1869"/>
      <c r="BM77" s="1869"/>
      <c r="BN77" s="1869"/>
      <c r="BO77" s="1869"/>
      <c r="BP77" s="1869"/>
      <c r="BQ77" s="1869"/>
      <c r="BR77" s="1869"/>
      <c r="BS77" s="1870"/>
      <c r="BU77" s="87" t="str">
        <f t="shared" si="190"/>
        <v>_</v>
      </c>
    </row>
    <row r="78" spans="1:73" s="87" customFormat="1" ht="18.75" hidden="1" customHeight="1" thickTop="1">
      <c r="A78" s="84"/>
      <c r="B78" s="89"/>
      <c r="C78" s="115"/>
      <c r="D78" s="115"/>
      <c r="E78" s="307" t="s">
        <v>612</v>
      </c>
      <c r="F78" s="1329"/>
      <c r="G78" s="1314">
        <f t="shared" ref="G78:AE78" si="195">SUM(G51:G55)</f>
        <v>0</v>
      </c>
      <c r="H78" s="294">
        <f t="shared" si="195"/>
        <v>0</v>
      </c>
      <c r="I78" s="294">
        <f t="shared" si="195"/>
        <v>0</v>
      </c>
      <c r="J78" s="294">
        <f t="shared" si="195"/>
        <v>0</v>
      </c>
      <c r="K78" s="301">
        <f t="shared" si="195"/>
        <v>0</v>
      </c>
      <c r="L78" s="1455">
        <f t="shared" si="195"/>
        <v>0</v>
      </c>
      <c r="M78" s="1419">
        <f t="shared" si="195"/>
        <v>0</v>
      </c>
      <c r="N78" s="294">
        <f t="shared" si="195"/>
        <v>0</v>
      </c>
      <c r="O78" s="294">
        <f t="shared" si="195"/>
        <v>0</v>
      </c>
      <c r="P78" s="294">
        <f t="shared" si="195"/>
        <v>0</v>
      </c>
      <c r="Q78" s="294">
        <f t="shared" si="195"/>
        <v>0</v>
      </c>
      <c r="R78" s="301">
        <f t="shared" si="195"/>
        <v>0</v>
      </c>
      <c r="S78" s="1455">
        <f t="shared" si="195"/>
        <v>0</v>
      </c>
      <c r="T78" s="1419">
        <f t="shared" si="195"/>
        <v>0</v>
      </c>
      <c r="U78" s="294">
        <f t="shared" si="195"/>
        <v>0</v>
      </c>
      <c r="V78" s="294">
        <f t="shared" si="195"/>
        <v>0</v>
      </c>
      <c r="W78" s="294">
        <f t="shared" si="195"/>
        <v>0</v>
      </c>
      <c r="X78" s="294">
        <f t="shared" si="195"/>
        <v>0</v>
      </c>
      <c r="Y78" s="294">
        <f t="shared" si="195"/>
        <v>0</v>
      </c>
      <c r="Z78" s="301">
        <f t="shared" si="195"/>
        <v>0</v>
      </c>
      <c r="AA78" s="1455">
        <f t="shared" si="195"/>
        <v>0</v>
      </c>
      <c r="AB78" s="1419">
        <f t="shared" si="195"/>
        <v>0</v>
      </c>
      <c r="AC78" s="312">
        <f t="shared" si="195"/>
        <v>0</v>
      </c>
      <c r="AD78" s="294">
        <f t="shared" si="195"/>
        <v>0</v>
      </c>
      <c r="AE78" s="312">
        <f t="shared" si="195"/>
        <v>0</v>
      </c>
      <c r="AF78" s="85"/>
      <c r="AG78" s="85"/>
      <c r="AH78" s="121"/>
      <c r="AI78" s="125" t="s">
        <v>288</v>
      </c>
      <c r="AJ78" s="120" t="str">
        <f>"13WKS "&amp;'Drive Summary'!AD$2</f>
        <v>13WKS MS2409A0</v>
      </c>
      <c r="AK78" s="56"/>
      <c r="AL78" s="56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85"/>
      <c r="AZ78" s="85"/>
      <c r="BB78" s="56" t="str">
        <f t="shared" si="189"/>
        <v>__</v>
      </c>
      <c r="BC78" s="1708"/>
      <c r="BD78" s="1708"/>
      <c r="BE78" s="1708"/>
      <c r="BF78" s="1708"/>
      <c r="BG78" s="1870"/>
      <c r="BH78" s="1870"/>
      <c r="BI78" s="1870"/>
      <c r="BJ78" s="1870"/>
      <c r="BK78" s="1870"/>
      <c r="BL78" s="1870"/>
      <c r="BM78" s="1870"/>
      <c r="BN78" s="1870"/>
      <c r="BO78" s="1870"/>
      <c r="BP78" s="1870"/>
      <c r="BQ78" s="1870"/>
      <c r="BR78" s="1870"/>
      <c r="BU78" s="87" t="str">
        <f t="shared" si="190"/>
        <v>_</v>
      </c>
    </row>
    <row r="79" spans="1:73" s="87" customFormat="1" ht="18.75" hidden="1" customHeight="1" thickTop="1">
      <c r="A79" s="84"/>
      <c r="B79" s="89"/>
      <c r="C79" s="115"/>
      <c r="D79" s="115"/>
      <c r="E79" s="307" t="s">
        <v>258</v>
      </c>
      <c r="F79" s="1329"/>
      <c r="G79" s="1314">
        <f>SUM(G56:G59)</f>
        <v>0</v>
      </c>
      <c r="H79" s="294">
        <f t="shared" ref="H79:AE79" si="196">SUM(H56:H59)</f>
        <v>0</v>
      </c>
      <c r="I79" s="294">
        <f t="shared" si="196"/>
        <v>0</v>
      </c>
      <c r="J79" s="294">
        <f t="shared" si="196"/>
        <v>0</v>
      </c>
      <c r="K79" s="301">
        <f t="shared" si="196"/>
        <v>0</v>
      </c>
      <c r="L79" s="1455">
        <f t="shared" si="196"/>
        <v>0</v>
      </c>
      <c r="M79" s="1419">
        <f t="shared" si="196"/>
        <v>0</v>
      </c>
      <c r="N79" s="294">
        <f t="shared" si="196"/>
        <v>0</v>
      </c>
      <c r="O79" s="294">
        <f t="shared" si="196"/>
        <v>0</v>
      </c>
      <c r="P79" s="294">
        <f t="shared" si="196"/>
        <v>0</v>
      </c>
      <c r="Q79" s="294">
        <f t="shared" si="196"/>
        <v>0</v>
      </c>
      <c r="R79" s="301">
        <f t="shared" si="196"/>
        <v>0</v>
      </c>
      <c r="S79" s="1455">
        <f t="shared" si="196"/>
        <v>0</v>
      </c>
      <c r="T79" s="1419">
        <f t="shared" si="196"/>
        <v>0</v>
      </c>
      <c r="U79" s="294">
        <f t="shared" si="196"/>
        <v>0</v>
      </c>
      <c r="V79" s="294">
        <f t="shared" si="196"/>
        <v>0</v>
      </c>
      <c r="W79" s="294">
        <f t="shared" si="196"/>
        <v>0</v>
      </c>
      <c r="X79" s="294">
        <f t="shared" si="196"/>
        <v>0</v>
      </c>
      <c r="Y79" s="294">
        <f t="shared" si="196"/>
        <v>0</v>
      </c>
      <c r="Z79" s="301">
        <f t="shared" si="196"/>
        <v>0</v>
      </c>
      <c r="AA79" s="1455">
        <f t="shared" si="196"/>
        <v>0</v>
      </c>
      <c r="AB79" s="1419">
        <f t="shared" si="196"/>
        <v>0</v>
      </c>
      <c r="AC79" s="312">
        <f t="shared" si="196"/>
        <v>0</v>
      </c>
      <c r="AD79" s="294">
        <f t="shared" si="196"/>
        <v>0</v>
      </c>
      <c r="AE79" s="312">
        <f t="shared" si="196"/>
        <v>0</v>
      </c>
      <c r="AF79" s="85"/>
      <c r="AG79" s="85"/>
      <c r="AH79" s="121"/>
      <c r="AI79" s="125" t="s">
        <v>288</v>
      </c>
      <c r="AJ79" s="120" t="str">
        <f>"13WKS "&amp;'Drive Summary'!AD$2</f>
        <v>13WKS MS2409A0</v>
      </c>
      <c r="AK79" s="56"/>
      <c r="AL79" s="56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85"/>
      <c r="AZ79" s="85"/>
      <c r="BB79" s="56" t="str">
        <f t="shared" si="189"/>
        <v>__</v>
      </c>
      <c r="BU79" s="87" t="str">
        <f t="shared" si="190"/>
        <v>_</v>
      </c>
    </row>
    <row r="80" spans="1:73" s="87" customFormat="1" ht="18.75" hidden="1" customHeight="1" thickTop="1">
      <c r="A80" s="86"/>
      <c r="B80" s="88"/>
      <c r="C80" s="116"/>
      <c r="D80" s="116"/>
      <c r="E80" s="321" t="s">
        <v>20</v>
      </c>
      <c r="F80" s="1330"/>
      <c r="G80" s="1315">
        <f>SUM(G74:G79)</f>
        <v>0</v>
      </c>
      <c r="H80" s="977">
        <f>SUM(H74:H79)</f>
        <v>0</v>
      </c>
      <c r="I80" s="977">
        <f>SUM(I74:I79)</f>
        <v>0</v>
      </c>
      <c r="J80" s="977">
        <f>SUM(J74:J79)</f>
        <v>0</v>
      </c>
      <c r="K80" s="316">
        <f>SUM(G80:J80)</f>
        <v>0</v>
      </c>
      <c r="L80" s="1456">
        <f t="shared" ref="L80:Q80" si="197">SUM(L74:L79)</f>
        <v>0</v>
      </c>
      <c r="M80" s="1421">
        <f t="shared" si="197"/>
        <v>0</v>
      </c>
      <c r="N80" s="977">
        <f t="shared" si="197"/>
        <v>0</v>
      </c>
      <c r="O80" s="977">
        <f t="shared" si="197"/>
        <v>0</v>
      </c>
      <c r="P80" s="977">
        <f t="shared" si="197"/>
        <v>0</v>
      </c>
      <c r="Q80" s="977">
        <f t="shared" si="197"/>
        <v>0</v>
      </c>
      <c r="R80" s="316">
        <f t="shared" si="176"/>
        <v>0</v>
      </c>
      <c r="S80" s="1468">
        <f t="shared" ref="S80:Y80" si="198">SUM(S74:S79)</f>
        <v>0</v>
      </c>
      <c r="T80" s="1469">
        <f t="shared" si="198"/>
        <v>0</v>
      </c>
      <c r="U80" s="977">
        <f t="shared" si="198"/>
        <v>0</v>
      </c>
      <c r="V80" s="977">
        <f t="shared" si="198"/>
        <v>0</v>
      </c>
      <c r="W80" s="977">
        <f t="shared" si="198"/>
        <v>0</v>
      </c>
      <c r="X80" s="977">
        <f t="shared" si="198"/>
        <v>0</v>
      </c>
      <c r="Y80" s="977">
        <f t="shared" si="198"/>
        <v>0</v>
      </c>
      <c r="Z80" s="316">
        <f t="shared" si="179"/>
        <v>0</v>
      </c>
      <c r="AA80" s="1468">
        <f>SUM(AA74:AA79)</f>
        <v>0</v>
      </c>
      <c r="AB80" s="1469">
        <f>SUM(AB74:AB79)</f>
        <v>0</v>
      </c>
      <c r="AC80" s="323">
        <f t="shared" si="191"/>
        <v>0</v>
      </c>
      <c r="AD80" s="1269">
        <f>SUM(L80,S80,AA80)</f>
        <v>0</v>
      </c>
      <c r="AE80" s="1087">
        <f>SUM(AE74:AE79)</f>
        <v>0</v>
      </c>
      <c r="AH80" s="121"/>
      <c r="AI80" s="125" t="s">
        <v>288</v>
      </c>
      <c r="AJ80" s="120" t="str">
        <f>"13WKS "&amp;'Drive Summary'!AD$2</f>
        <v>13WKS MS2409A0</v>
      </c>
      <c r="AK80" s="56"/>
      <c r="AL80" s="56"/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85"/>
      <c r="AZ80" s="85"/>
      <c r="BB80" s="56" t="str">
        <f t="shared" si="189"/>
        <v>__</v>
      </c>
      <c r="BU80" s="87" t="str">
        <f t="shared" si="190"/>
        <v>_</v>
      </c>
    </row>
    <row r="81" spans="1:82" s="87" customFormat="1" ht="18.75" hidden="1" customHeight="1" thickTop="1">
      <c r="A81" s="86"/>
      <c r="B81" s="402" t="str">
        <f>'Drive Summary'!B45</f>
        <v>V11</v>
      </c>
      <c r="C81" s="403">
        <f>'Drive Summary'!C45</f>
        <v>1000</v>
      </c>
      <c r="D81" s="403" t="str">
        <f>'Drive Summary'!D45</f>
        <v>256MB</v>
      </c>
      <c r="E81" s="307" t="str">
        <f>'Drive Summary'!E45</f>
        <v>ST1000VX008</v>
      </c>
      <c r="F81" s="1333" t="str">
        <f>'Drive Summary'!F45</f>
        <v>2AY10C</v>
      </c>
      <c r="G81" s="1316">
        <v>0</v>
      </c>
      <c r="H81" s="1181">
        <v>0</v>
      </c>
      <c r="I81" s="1181">
        <v>0</v>
      </c>
      <c r="J81" s="1181">
        <v>0</v>
      </c>
      <c r="K81" s="301">
        <f t="shared" ref="K81:K100" si="199">SUM(G81:J81)</f>
        <v>0</v>
      </c>
      <c r="L81" s="1452">
        <f>SUMIF('site MS'!$O:$O,$F81,'site MS'!R:R)</f>
        <v>0</v>
      </c>
      <c r="M81" s="1425">
        <f t="shared" ref="M81:M100" si="200">K81-L81</f>
        <v>0</v>
      </c>
      <c r="N81" s="8">
        <v>0</v>
      </c>
      <c r="O81" s="8">
        <v>0</v>
      </c>
      <c r="P81" s="8">
        <v>0</v>
      </c>
      <c r="Q81" s="8">
        <v>0</v>
      </c>
      <c r="R81" s="301">
        <f t="shared" si="176"/>
        <v>0</v>
      </c>
      <c r="S81" s="1452">
        <f>SUMIF('site MS'!$O:$O,$F81,'site MS'!S:S)</f>
        <v>0</v>
      </c>
      <c r="T81" s="1425">
        <f t="shared" ref="T81:T100" si="201">R81-S81</f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301">
        <f t="shared" ref="Z81:Z100" si="202">SUM(U81:Y81)</f>
        <v>0</v>
      </c>
      <c r="AA81" s="1452">
        <f>SUMIF('site MS'!$O:$O,$F81,'site MS'!T:T)</f>
        <v>0</v>
      </c>
      <c r="AB81" s="1425">
        <f t="shared" ref="AB81:AB100" si="203">Z81-AA81</f>
        <v>0</v>
      </c>
      <c r="AC81" s="312">
        <f t="shared" ref="AC81:AD100" si="204">Z81+R81+K81</f>
        <v>0</v>
      </c>
      <c r="AD81" s="294">
        <f>AA81+S81+L81</f>
        <v>0</v>
      </c>
      <c r="AE81" s="312">
        <f t="shared" ref="AE81:AE100" si="205">AC81-AD81</f>
        <v>0</v>
      </c>
      <c r="AH81" s="121"/>
      <c r="AI81" s="125" t="s">
        <v>288</v>
      </c>
      <c r="AJ81" s="120" t="str">
        <f>"13WKS "&amp;'Drive Summary'!AD$2</f>
        <v>13WKS MS2409A0</v>
      </c>
      <c r="AK81" s="56"/>
      <c r="AL81" s="56"/>
      <c r="AM81" s="485"/>
      <c r="AN81" s="1827"/>
      <c r="AO81" s="1827"/>
      <c r="AP81" s="1827"/>
      <c r="AQ81" s="1827"/>
      <c r="AR81" s="1827"/>
      <c r="AS81" s="1827"/>
      <c r="AT81" s="1827"/>
      <c r="AU81" s="1827"/>
      <c r="AV81" s="1827"/>
      <c r="AW81" s="1827"/>
      <c r="AX81" s="1827"/>
      <c r="AY81" s="1827"/>
      <c r="AZ81" s="1827"/>
      <c r="BB81" s="56" t="str">
        <f t="shared" si="189"/>
        <v>__</v>
      </c>
      <c r="BU81" s="87" t="str">
        <f t="shared" si="190"/>
        <v>_</v>
      </c>
      <c r="CA81" s="87" t="s">
        <v>195</v>
      </c>
      <c r="CB81" s="87">
        <v>2</v>
      </c>
      <c r="CC81" s="87">
        <v>1</v>
      </c>
      <c r="CD81" s="87" t="s">
        <v>406</v>
      </c>
    </row>
    <row r="82" spans="1:82" s="87" customFormat="1" ht="18.75" hidden="1" customHeight="1" thickTop="1">
      <c r="A82" s="86"/>
      <c r="B82" s="402" t="str">
        <f>'Drive Summary'!B46</f>
        <v>V11</v>
      </c>
      <c r="C82" s="403">
        <f>'Drive Summary'!C46</f>
        <v>2000</v>
      </c>
      <c r="D82" s="403" t="str">
        <f>'Drive Summary'!D46</f>
        <v>256MB</v>
      </c>
      <c r="E82" s="307" t="str">
        <f>'Drive Summary'!E46</f>
        <v>ST2000DM005</v>
      </c>
      <c r="F82" s="1333" t="str">
        <f>'Drive Summary'!F46</f>
        <v>2CW102</v>
      </c>
      <c r="G82" s="1314">
        <v>0</v>
      </c>
      <c r="H82" s="294">
        <v>0</v>
      </c>
      <c r="I82" s="294">
        <v>0</v>
      </c>
      <c r="J82" s="294">
        <v>0</v>
      </c>
      <c r="K82" s="301">
        <f t="shared" si="199"/>
        <v>0</v>
      </c>
      <c r="L82" s="1452">
        <f>SUMIF('site MS'!$O:$O,$F82,'site MS'!R:R)</f>
        <v>0</v>
      </c>
      <c r="M82" s="1425">
        <f t="shared" si="200"/>
        <v>0</v>
      </c>
      <c r="N82" s="8">
        <v>0</v>
      </c>
      <c r="O82" s="8">
        <v>0</v>
      </c>
      <c r="P82" s="8">
        <v>0</v>
      </c>
      <c r="Q82" s="8">
        <v>0</v>
      </c>
      <c r="R82" s="301">
        <f t="shared" si="176"/>
        <v>0</v>
      </c>
      <c r="S82" s="1455">
        <f>SUMIF('site MS'!$O:$O,$F82,'site MS'!S:S)</f>
        <v>0</v>
      </c>
      <c r="T82" s="1419">
        <f t="shared" si="201"/>
        <v>0</v>
      </c>
      <c r="U82" s="8">
        <v>0</v>
      </c>
      <c r="V82" s="8">
        <v>0</v>
      </c>
      <c r="W82" s="8">
        <v>0</v>
      </c>
      <c r="X82" s="8">
        <v>0</v>
      </c>
      <c r="Y82" s="8">
        <v>0</v>
      </c>
      <c r="Z82" s="301">
        <f t="shared" si="202"/>
        <v>0</v>
      </c>
      <c r="AA82" s="1452">
        <f>SUMIF('site MS'!$O:$O,$F82,'site MS'!T:T)</f>
        <v>0</v>
      </c>
      <c r="AB82" s="1425">
        <f t="shared" si="203"/>
        <v>0</v>
      </c>
      <c r="AC82" s="312">
        <f t="shared" si="204"/>
        <v>0</v>
      </c>
      <c r="AD82" s="294">
        <f t="shared" si="204"/>
        <v>0</v>
      </c>
      <c r="AE82" s="312">
        <f t="shared" si="205"/>
        <v>0</v>
      </c>
      <c r="AH82" s="121"/>
      <c r="AI82" s="125" t="s">
        <v>288</v>
      </c>
      <c r="AJ82" s="120" t="str">
        <f>"13WKS "&amp;'Drive Summary'!AD$2</f>
        <v>13WKS MS2409A0</v>
      </c>
      <c r="AK82" s="56"/>
      <c r="AL82" s="56"/>
      <c r="BB82" s="56" t="str">
        <f t="shared" si="189"/>
        <v>__</v>
      </c>
      <c r="BU82" s="87" t="str">
        <f t="shared" si="190"/>
        <v>_</v>
      </c>
      <c r="CA82" s="87" t="s">
        <v>195</v>
      </c>
      <c r="CB82" s="87">
        <v>2</v>
      </c>
      <c r="CC82" s="87">
        <v>1</v>
      </c>
      <c r="CD82" s="87" t="s">
        <v>406</v>
      </c>
    </row>
    <row r="83" spans="1:82" s="56" customFormat="1" ht="18.75" hidden="1" customHeight="1" thickTop="1">
      <c r="A83" s="86"/>
      <c r="B83" s="402" t="str">
        <f>'Drive Summary'!B47</f>
        <v>V11</v>
      </c>
      <c r="C83" s="403">
        <f>'Drive Summary'!C47</f>
        <v>2000</v>
      </c>
      <c r="D83" s="403" t="str">
        <f>'Drive Summary'!D47</f>
        <v>256MB</v>
      </c>
      <c r="E83" s="307" t="str">
        <f>'Drive Summary'!E47</f>
        <v>ST2000VM005</v>
      </c>
      <c r="F83" s="1333" t="str">
        <f>'Drive Summary'!F47</f>
        <v>2AX102</v>
      </c>
      <c r="G83" s="1314">
        <v>0</v>
      </c>
      <c r="H83" s="294">
        <v>0</v>
      </c>
      <c r="I83" s="294">
        <v>0</v>
      </c>
      <c r="J83" s="294">
        <v>0</v>
      </c>
      <c r="K83" s="301">
        <f t="shared" si="199"/>
        <v>0</v>
      </c>
      <c r="L83" s="1452">
        <f>SUMIF('site MS'!$O:$O,$F83,'site MS'!R:R)</f>
        <v>0</v>
      </c>
      <c r="M83" s="1425">
        <f t="shared" si="200"/>
        <v>0</v>
      </c>
      <c r="N83" s="8">
        <v>0</v>
      </c>
      <c r="O83" s="8">
        <v>0</v>
      </c>
      <c r="P83" s="8">
        <v>0</v>
      </c>
      <c r="Q83" s="8">
        <v>0</v>
      </c>
      <c r="R83" s="301">
        <f t="shared" si="176"/>
        <v>0</v>
      </c>
      <c r="S83" s="1455">
        <f>SUMIF('site MS'!$O:$O,$F83,'site MS'!S:S)</f>
        <v>0</v>
      </c>
      <c r="T83" s="1419">
        <f t="shared" si="201"/>
        <v>0</v>
      </c>
      <c r="U83" s="8">
        <v>0</v>
      </c>
      <c r="V83" s="8">
        <v>0</v>
      </c>
      <c r="W83" s="8">
        <v>0</v>
      </c>
      <c r="X83" s="8">
        <v>0</v>
      </c>
      <c r="Y83" s="8">
        <v>0</v>
      </c>
      <c r="Z83" s="301">
        <f t="shared" si="202"/>
        <v>0</v>
      </c>
      <c r="AA83" s="1452">
        <f>SUMIF('site MS'!$O:$O,$F83,'site MS'!T:T)</f>
        <v>0</v>
      </c>
      <c r="AB83" s="1425">
        <f t="shared" si="203"/>
        <v>0</v>
      </c>
      <c r="AC83" s="312">
        <f t="shared" si="204"/>
        <v>0</v>
      </c>
      <c r="AD83" s="294">
        <f t="shared" si="204"/>
        <v>0</v>
      </c>
      <c r="AE83" s="312">
        <f t="shared" si="205"/>
        <v>0</v>
      </c>
      <c r="AF83" s="87"/>
      <c r="AG83" s="87"/>
      <c r="AH83" s="121"/>
      <c r="AI83" s="125" t="s">
        <v>288</v>
      </c>
      <c r="AJ83" s="120" t="str">
        <f>"13WKS "&amp;'Drive Summary'!AD$2</f>
        <v>13WKS MS2409A0</v>
      </c>
      <c r="AM83" s="87"/>
      <c r="AN83" s="87"/>
      <c r="AO83" s="87"/>
      <c r="AP83" s="87"/>
      <c r="AQ83" s="87"/>
      <c r="AR83" s="87"/>
      <c r="AS83" s="87"/>
      <c r="AT83" s="87"/>
      <c r="AU83" s="87"/>
      <c r="AV83" s="87"/>
      <c r="AW83" s="87"/>
      <c r="AX83" s="87"/>
      <c r="AY83" s="87"/>
      <c r="AZ83" s="87"/>
      <c r="BB83" s="56" t="str">
        <f t="shared" si="189"/>
        <v>__</v>
      </c>
      <c r="BD83" s="87"/>
      <c r="BE83" s="87"/>
      <c r="BF83" s="87"/>
      <c r="BG83" s="87"/>
      <c r="BH83" s="87"/>
      <c r="BI83" s="87"/>
      <c r="BJ83" s="87"/>
      <c r="BK83" s="87"/>
      <c r="BL83" s="87"/>
      <c r="BM83" s="87"/>
      <c r="BN83" s="87"/>
      <c r="BO83" s="87"/>
      <c r="BP83" s="87"/>
      <c r="BQ83" s="87"/>
      <c r="BR83" s="87"/>
      <c r="BS83" s="87"/>
      <c r="BT83" s="66"/>
      <c r="BU83" s="87" t="str">
        <f t="shared" si="190"/>
        <v>_</v>
      </c>
      <c r="CA83" s="87" t="s">
        <v>195</v>
      </c>
      <c r="CB83" s="87">
        <v>2</v>
      </c>
      <c r="CC83" s="87">
        <v>1</v>
      </c>
      <c r="CD83" s="87" t="s">
        <v>406</v>
      </c>
    </row>
    <row r="84" spans="1:82" s="87" customFormat="1" ht="18.75" hidden="1" customHeight="1" thickTop="1">
      <c r="A84" s="86"/>
      <c r="B84" s="402" t="str">
        <f>'Drive Summary'!B48</f>
        <v>V11</v>
      </c>
      <c r="C84" s="403">
        <f>'Drive Summary'!C48</f>
        <v>2000</v>
      </c>
      <c r="D84" s="403" t="str">
        <f>'Drive Summary'!D48</f>
        <v>256MB</v>
      </c>
      <c r="E84" s="307" t="str">
        <f>'Drive Summary'!E48</f>
        <v>ST2000VM005</v>
      </c>
      <c r="F84" s="1333" t="str">
        <f>'Drive Summary'!F48</f>
        <v>2MY102</v>
      </c>
      <c r="G84" s="1314">
        <v>0</v>
      </c>
      <c r="H84" s="294">
        <v>0</v>
      </c>
      <c r="I84" s="294">
        <v>0</v>
      </c>
      <c r="J84" s="294">
        <v>0</v>
      </c>
      <c r="K84" s="301">
        <f t="shared" si="199"/>
        <v>0</v>
      </c>
      <c r="L84" s="1452">
        <f>SUMIF('site MS'!$O:$O,$F84,'site MS'!R:R)</f>
        <v>0</v>
      </c>
      <c r="M84" s="1425">
        <f t="shared" si="200"/>
        <v>0</v>
      </c>
      <c r="N84" s="8">
        <v>0</v>
      </c>
      <c r="O84" s="8">
        <v>0</v>
      </c>
      <c r="P84" s="8">
        <v>0</v>
      </c>
      <c r="Q84" s="8">
        <v>0</v>
      </c>
      <c r="R84" s="301">
        <f t="shared" si="176"/>
        <v>0</v>
      </c>
      <c r="S84" s="1455">
        <f>SUMIF('site MS'!$O:$O,$F84,'site MS'!S:S)</f>
        <v>0</v>
      </c>
      <c r="T84" s="1419">
        <f t="shared" si="201"/>
        <v>0</v>
      </c>
      <c r="U84" s="8">
        <v>0</v>
      </c>
      <c r="V84" s="8">
        <v>0</v>
      </c>
      <c r="W84" s="8">
        <v>0</v>
      </c>
      <c r="X84" s="8">
        <v>0</v>
      </c>
      <c r="Y84" s="8">
        <v>0</v>
      </c>
      <c r="Z84" s="301">
        <f t="shared" si="202"/>
        <v>0</v>
      </c>
      <c r="AA84" s="1452">
        <f>SUMIF('site MS'!$O:$O,$F84,'site MS'!T:T)</f>
        <v>0</v>
      </c>
      <c r="AB84" s="1425">
        <f t="shared" si="203"/>
        <v>0</v>
      </c>
      <c r="AC84" s="312">
        <f t="shared" si="204"/>
        <v>0</v>
      </c>
      <c r="AD84" s="294">
        <f t="shared" si="204"/>
        <v>0</v>
      </c>
      <c r="AE84" s="312">
        <f t="shared" si="205"/>
        <v>0</v>
      </c>
      <c r="AH84" s="121"/>
      <c r="AI84" s="125" t="s">
        <v>288</v>
      </c>
      <c r="AJ84" s="120" t="str">
        <f>"13WKS "&amp;'Drive Summary'!AD$2</f>
        <v>13WKS MS2409A0</v>
      </c>
      <c r="AK84" s="56"/>
      <c r="AL84" s="56"/>
      <c r="BA84" s="66"/>
      <c r="BU84" s="87" t="str">
        <f t="shared" si="190"/>
        <v>_</v>
      </c>
      <c r="CA84" s="87" t="s">
        <v>195</v>
      </c>
      <c r="CB84" s="87">
        <v>3</v>
      </c>
      <c r="CC84" s="87">
        <v>2</v>
      </c>
      <c r="CD84" s="87" t="s">
        <v>406</v>
      </c>
    </row>
    <row r="85" spans="1:82" s="87" customFormat="1" ht="18.75" hidden="1" customHeight="1" thickTop="1">
      <c r="A85" s="86"/>
      <c r="B85" s="402" t="str">
        <f>'Drive Summary'!B49</f>
        <v>V11</v>
      </c>
      <c r="C85" s="403">
        <f>'Drive Summary'!C49</f>
        <v>2000</v>
      </c>
      <c r="D85" s="403" t="str">
        <f>'Drive Summary'!D49</f>
        <v>256MB</v>
      </c>
      <c r="E85" s="307" t="str">
        <f>'Drive Summary'!E49</f>
        <v>ST2000VX007</v>
      </c>
      <c r="F85" s="1333" t="str">
        <f>'Drive Summary'!F49</f>
        <v>2AY102</v>
      </c>
      <c r="G85" s="1314">
        <v>0</v>
      </c>
      <c r="H85" s="294">
        <v>0</v>
      </c>
      <c r="I85" s="294">
        <v>0</v>
      </c>
      <c r="J85" s="294">
        <v>0</v>
      </c>
      <c r="K85" s="301">
        <f t="shared" si="199"/>
        <v>0</v>
      </c>
      <c r="L85" s="1452">
        <f>SUMIF('site MS'!$O:$O,$F85,'site MS'!R:R)</f>
        <v>0</v>
      </c>
      <c r="M85" s="1425">
        <f t="shared" si="200"/>
        <v>0</v>
      </c>
      <c r="N85" s="8">
        <v>0</v>
      </c>
      <c r="O85" s="8">
        <v>0</v>
      </c>
      <c r="P85" s="8">
        <v>0</v>
      </c>
      <c r="Q85" s="8">
        <v>0</v>
      </c>
      <c r="R85" s="301">
        <f t="shared" si="176"/>
        <v>0</v>
      </c>
      <c r="S85" s="1452">
        <f>SUMIF('site MS'!$O:$O,$F85,'site MS'!S:S)</f>
        <v>0</v>
      </c>
      <c r="T85" s="1425">
        <f t="shared" si="201"/>
        <v>0</v>
      </c>
      <c r="U85" s="8">
        <v>0</v>
      </c>
      <c r="V85" s="8">
        <v>0</v>
      </c>
      <c r="W85" s="8">
        <v>0</v>
      </c>
      <c r="X85" s="8">
        <v>0</v>
      </c>
      <c r="Y85" s="8">
        <v>0</v>
      </c>
      <c r="Z85" s="301">
        <f t="shared" si="202"/>
        <v>0</v>
      </c>
      <c r="AA85" s="1452">
        <f>SUMIF('site MS'!$O:$O,$F85,'site MS'!T:T)</f>
        <v>0</v>
      </c>
      <c r="AB85" s="1425">
        <f t="shared" si="203"/>
        <v>0</v>
      </c>
      <c r="AC85" s="312">
        <f t="shared" si="204"/>
        <v>0</v>
      </c>
      <c r="AD85" s="294">
        <f t="shared" si="204"/>
        <v>0</v>
      </c>
      <c r="AE85" s="312">
        <f t="shared" si="205"/>
        <v>0</v>
      </c>
      <c r="AH85" s="121"/>
      <c r="AI85" s="125" t="s">
        <v>288</v>
      </c>
      <c r="AJ85" s="120" t="str">
        <f>"13WKS "&amp;'Drive Summary'!AD$2</f>
        <v>13WKS MS2409A0</v>
      </c>
      <c r="AK85" s="56"/>
      <c r="AL85" s="56"/>
      <c r="BA85" s="66"/>
      <c r="BU85" s="87" t="str">
        <f t="shared" si="190"/>
        <v>_</v>
      </c>
      <c r="CA85" s="87" t="s">
        <v>195</v>
      </c>
      <c r="CB85" s="87">
        <v>2</v>
      </c>
      <c r="CC85" s="87">
        <v>1</v>
      </c>
      <c r="CD85" s="87" t="s">
        <v>406</v>
      </c>
    </row>
    <row r="86" spans="1:82" s="87" customFormat="1" ht="18.75" hidden="1" customHeight="1" thickTop="1">
      <c r="A86" s="86"/>
      <c r="B86" s="1625" t="str">
        <f>'Drive Summary'!B50</f>
        <v>V11</v>
      </c>
      <c r="C86" s="1626">
        <f>'Drive Summary'!C50</f>
        <v>3000</v>
      </c>
      <c r="D86" s="1626" t="str">
        <f>'Drive Summary'!D50</f>
        <v>256MB</v>
      </c>
      <c r="E86" s="1627" t="str">
        <f>'Drive Summary'!E50</f>
        <v>ST3000DM007</v>
      </c>
      <c r="F86" s="1628" t="str">
        <f>'Drive Summary'!F50</f>
        <v>1WY10G</v>
      </c>
      <c r="G86" s="1842">
        <v>0</v>
      </c>
      <c r="H86" s="1647">
        <v>0</v>
      </c>
      <c r="I86" s="1647">
        <v>0</v>
      </c>
      <c r="J86" s="1647">
        <v>0</v>
      </c>
      <c r="K86" s="1639">
        <f t="shared" si="199"/>
        <v>0</v>
      </c>
      <c r="L86" s="1638">
        <f>SUMIF('site MS'!$O:$O,$F86,'site MS'!R:R)</f>
        <v>0</v>
      </c>
      <c r="M86" s="1629">
        <f t="shared" si="200"/>
        <v>0</v>
      </c>
      <c r="N86" s="1636">
        <v>0</v>
      </c>
      <c r="O86" s="1636">
        <v>0</v>
      </c>
      <c r="P86" s="1636">
        <v>0</v>
      </c>
      <c r="Q86" s="1636">
        <v>0</v>
      </c>
      <c r="R86" s="1639">
        <f t="shared" si="176"/>
        <v>0</v>
      </c>
      <c r="S86" s="1638">
        <f>SUMIF('site MS'!$O:$O,$F86,'site MS'!S:S)</f>
        <v>0</v>
      </c>
      <c r="T86" s="1629">
        <f t="shared" si="201"/>
        <v>0</v>
      </c>
      <c r="U86" s="1636">
        <v>0</v>
      </c>
      <c r="V86" s="1636">
        <v>0</v>
      </c>
      <c r="W86" s="1636">
        <v>0</v>
      </c>
      <c r="X86" s="1636">
        <v>0</v>
      </c>
      <c r="Y86" s="1636">
        <v>0</v>
      </c>
      <c r="Z86" s="1639">
        <f t="shared" si="202"/>
        <v>0</v>
      </c>
      <c r="AA86" s="1638">
        <f>SUMIF('site MS'!$O:$O,$F86,'site MS'!T:T)</f>
        <v>0</v>
      </c>
      <c r="AB86" s="1629">
        <f t="shared" si="203"/>
        <v>0</v>
      </c>
      <c r="AC86" s="1640">
        <f t="shared" si="204"/>
        <v>0</v>
      </c>
      <c r="AD86" s="294">
        <f t="shared" si="204"/>
        <v>0</v>
      </c>
      <c r="AE86" s="312">
        <f t="shared" si="205"/>
        <v>0</v>
      </c>
      <c r="AH86" s="121"/>
      <c r="AI86" s="125" t="s">
        <v>288</v>
      </c>
      <c r="AJ86" s="120" t="str">
        <f>"13WKS "&amp;'Drive Summary'!AD$2</f>
        <v>13WKS MS2409A0</v>
      </c>
      <c r="AK86" s="56"/>
      <c r="AL86" s="56"/>
      <c r="BA86" s="66"/>
      <c r="CA86" s="87" t="s">
        <v>195</v>
      </c>
      <c r="CB86" s="87">
        <v>4</v>
      </c>
      <c r="CC86" s="87">
        <v>2</v>
      </c>
      <c r="CD86" s="87" t="s">
        <v>406</v>
      </c>
    </row>
    <row r="87" spans="1:82" s="87" customFormat="1" ht="18.75" hidden="1" customHeight="1" thickTop="1">
      <c r="A87" s="86"/>
      <c r="B87" s="402" t="str">
        <f>'Drive Summary'!B51</f>
        <v>V11</v>
      </c>
      <c r="C87" s="403">
        <f>'Drive Summary'!C51</f>
        <v>3000</v>
      </c>
      <c r="D87" s="403" t="str">
        <f>'Drive Summary'!D51</f>
        <v>256MB</v>
      </c>
      <c r="E87" s="307" t="str">
        <f>'Drive Summary'!E51</f>
        <v>ST3000VX009</v>
      </c>
      <c r="F87" s="1333" t="str">
        <f>'Drive Summary'!F51</f>
        <v>2AY10G</v>
      </c>
      <c r="G87" s="1314">
        <v>0</v>
      </c>
      <c r="H87" s="294">
        <v>0</v>
      </c>
      <c r="I87" s="294">
        <v>0</v>
      </c>
      <c r="J87" s="294">
        <v>0</v>
      </c>
      <c r="K87" s="301">
        <f t="shared" si="199"/>
        <v>0</v>
      </c>
      <c r="L87" s="1452">
        <f>SUMIF('site MS'!$O:$O,$F87,'site MS'!R:R)</f>
        <v>0</v>
      </c>
      <c r="M87" s="1425">
        <f t="shared" si="200"/>
        <v>0</v>
      </c>
      <c r="N87" s="8">
        <v>0</v>
      </c>
      <c r="O87" s="8">
        <v>0</v>
      </c>
      <c r="P87" s="8">
        <v>0</v>
      </c>
      <c r="Q87" s="8">
        <v>0</v>
      </c>
      <c r="R87" s="301">
        <f t="shared" si="176"/>
        <v>0</v>
      </c>
      <c r="S87" s="1452">
        <f>SUMIF('site MS'!$O:$O,$F87,'site MS'!S:S)</f>
        <v>0</v>
      </c>
      <c r="T87" s="1425">
        <f t="shared" si="201"/>
        <v>0</v>
      </c>
      <c r="U87" s="8">
        <v>0</v>
      </c>
      <c r="V87" s="8">
        <v>0</v>
      </c>
      <c r="W87" s="8">
        <v>0</v>
      </c>
      <c r="X87" s="8">
        <v>0</v>
      </c>
      <c r="Y87" s="8">
        <v>0</v>
      </c>
      <c r="Z87" s="301">
        <f t="shared" si="202"/>
        <v>0</v>
      </c>
      <c r="AA87" s="1452">
        <f>SUMIF('site MS'!$O:$O,$F87,'site MS'!T:T)</f>
        <v>0</v>
      </c>
      <c r="AB87" s="1425">
        <f t="shared" si="203"/>
        <v>0</v>
      </c>
      <c r="AC87" s="312">
        <f t="shared" si="204"/>
        <v>0</v>
      </c>
      <c r="AD87" s="294">
        <f t="shared" si="204"/>
        <v>0</v>
      </c>
      <c r="AE87" s="312">
        <f t="shared" si="205"/>
        <v>0</v>
      </c>
      <c r="AH87" s="121"/>
      <c r="AI87" s="125" t="s">
        <v>288</v>
      </c>
      <c r="AJ87" s="120" t="str">
        <f>"13WKS "&amp;'Drive Summary'!AD$2</f>
        <v>13WKS MS2409A0</v>
      </c>
      <c r="AK87" s="56"/>
      <c r="AL87" s="56"/>
      <c r="BA87" s="66"/>
      <c r="BG87" s="87">
        <f>G218</f>
        <v>0</v>
      </c>
      <c r="BH87" s="87">
        <f>H218</f>
        <v>158025</v>
      </c>
      <c r="BI87" s="87">
        <f>I218</f>
        <v>278330</v>
      </c>
      <c r="BJ87" s="87">
        <f>J218</f>
        <v>173985</v>
      </c>
      <c r="BK87" s="87">
        <f>N218</f>
        <v>161775</v>
      </c>
      <c r="BL87" s="87">
        <f>O218</f>
        <v>255520</v>
      </c>
      <c r="BM87" s="87">
        <f>P218</f>
        <v>156170</v>
      </c>
      <c r="BN87" s="87">
        <f>Q218</f>
        <v>170680</v>
      </c>
      <c r="BO87" s="87">
        <f>U218</f>
        <v>153555</v>
      </c>
      <c r="BP87" s="87">
        <f>V218</f>
        <v>265490</v>
      </c>
      <c r="BQ87" s="87">
        <f>W218</f>
        <v>212140</v>
      </c>
      <c r="BR87" s="87">
        <f>X218</f>
        <v>72995</v>
      </c>
      <c r="BS87" s="87">
        <f>Y218</f>
        <v>21795</v>
      </c>
      <c r="CA87" s="87" t="s">
        <v>195</v>
      </c>
      <c r="CB87" s="87">
        <v>4</v>
      </c>
      <c r="CC87" s="87">
        <v>2</v>
      </c>
      <c r="CD87" s="87" t="s">
        <v>406</v>
      </c>
    </row>
    <row r="88" spans="1:82" s="87" customFormat="1" ht="18.75" hidden="1" customHeight="1" thickTop="1">
      <c r="A88" s="86"/>
      <c r="B88" s="402" t="str">
        <f>'Drive Summary'!B52</f>
        <v>V11</v>
      </c>
      <c r="C88" s="403">
        <f>'Drive Summary'!C52</f>
        <v>3000</v>
      </c>
      <c r="D88" s="403" t="str">
        <f>'Drive Summary'!D52</f>
        <v>256MB</v>
      </c>
      <c r="E88" s="307" t="str">
        <f>'Drive Summary'!E52</f>
        <v xml:space="preserve">ST3000VM006 </v>
      </c>
      <c r="F88" s="1333" t="str">
        <f>'Drive Summary'!F52</f>
        <v>2AX10G</v>
      </c>
      <c r="G88" s="1314">
        <v>0</v>
      </c>
      <c r="H88" s="294">
        <v>0</v>
      </c>
      <c r="I88" s="294">
        <v>0</v>
      </c>
      <c r="J88" s="294">
        <v>0</v>
      </c>
      <c r="K88" s="301">
        <f t="shared" si="199"/>
        <v>0</v>
      </c>
      <c r="L88" s="1452">
        <f>SUMIF('site MS'!$O:$O,$F88,'site MS'!R:R)</f>
        <v>0</v>
      </c>
      <c r="M88" s="1425">
        <f t="shared" si="200"/>
        <v>0</v>
      </c>
      <c r="N88" s="8">
        <v>0</v>
      </c>
      <c r="O88" s="8">
        <v>0</v>
      </c>
      <c r="P88" s="8">
        <v>0</v>
      </c>
      <c r="Q88" s="8">
        <v>0</v>
      </c>
      <c r="R88" s="301">
        <f t="shared" si="176"/>
        <v>0</v>
      </c>
      <c r="S88" s="1452">
        <f>SUMIF('site MS'!$O:$O,$F88,'site MS'!S:S)</f>
        <v>0</v>
      </c>
      <c r="T88" s="1425">
        <f t="shared" si="201"/>
        <v>0</v>
      </c>
      <c r="U88" s="8">
        <v>0</v>
      </c>
      <c r="V88" s="8">
        <v>0</v>
      </c>
      <c r="W88" s="8">
        <v>0</v>
      </c>
      <c r="X88" s="8">
        <v>0</v>
      </c>
      <c r="Y88" s="8">
        <v>0</v>
      </c>
      <c r="Z88" s="301">
        <f t="shared" si="202"/>
        <v>0</v>
      </c>
      <c r="AA88" s="1452">
        <f>SUMIF('site MS'!$O:$O,$F88,'site MS'!T:T)</f>
        <v>0</v>
      </c>
      <c r="AB88" s="1425">
        <f t="shared" si="203"/>
        <v>0</v>
      </c>
      <c r="AC88" s="312">
        <f t="shared" si="204"/>
        <v>0</v>
      </c>
      <c r="AD88" s="294">
        <f t="shared" si="204"/>
        <v>0</v>
      </c>
      <c r="AE88" s="312">
        <f t="shared" si="205"/>
        <v>0</v>
      </c>
      <c r="AH88" s="121"/>
      <c r="AI88" s="125" t="s">
        <v>288</v>
      </c>
      <c r="AJ88" s="120" t="str">
        <f>"13WKS "&amp;'Drive Summary'!AD$2</f>
        <v>13WKS MS2409A0</v>
      </c>
      <c r="AK88" s="56"/>
      <c r="AL88" s="56"/>
      <c r="BA88" s="66"/>
      <c r="BG88" s="87">
        <f>BG87-BG51</f>
        <v>0</v>
      </c>
      <c r="BH88" s="87">
        <f t="shared" ref="BH88:BS88" si="206">BH87-BH51</f>
        <v>158025</v>
      </c>
      <c r="BI88" s="87">
        <f t="shared" si="206"/>
        <v>278330</v>
      </c>
      <c r="BJ88" s="87">
        <f t="shared" si="206"/>
        <v>173985</v>
      </c>
      <c r="BK88" s="87">
        <f t="shared" si="206"/>
        <v>161775</v>
      </c>
      <c r="BL88" s="87">
        <f t="shared" si="206"/>
        <v>255520</v>
      </c>
      <c r="BM88" s="87">
        <f t="shared" si="206"/>
        <v>156170</v>
      </c>
      <c r="BN88" s="87">
        <f t="shared" si="206"/>
        <v>170680</v>
      </c>
      <c r="BO88" s="87">
        <f t="shared" si="206"/>
        <v>153555</v>
      </c>
      <c r="BP88" s="87">
        <f t="shared" si="206"/>
        <v>265490</v>
      </c>
      <c r="BQ88" s="87">
        <f t="shared" si="206"/>
        <v>212140</v>
      </c>
      <c r="BR88" s="87">
        <f t="shared" si="206"/>
        <v>72995</v>
      </c>
      <c r="BS88" s="87">
        <f t="shared" si="206"/>
        <v>21795</v>
      </c>
      <c r="CA88" s="87" t="s">
        <v>195</v>
      </c>
      <c r="CB88" s="87">
        <v>4</v>
      </c>
      <c r="CC88" s="87">
        <v>2</v>
      </c>
      <c r="CD88" s="87" t="s">
        <v>406</v>
      </c>
    </row>
    <row r="89" spans="1:82" s="66" customFormat="1" ht="18.75" hidden="1" customHeight="1" thickTop="1">
      <c r="A89" s="86"/>
      <c r="B89" s="402" t="str">
        <f>'Drive Summary'!B53</f>
        <v>V11</v>
      </c>
      <c r="C89" s="403">
        <f>'Drive Summary'!C53</f>
        <v>4000</v>
      </c>
      <c r="D89" s="403" t="str">
        <f>'Drive Summary'!D53</f>
        <v>256MB</v>
      </c>
      <c r="E89" s="307" t="str">
        <f>'Drive Summary'!E53</f>
        <v>ST4000DM004</v>
      </c>
      <c r="F89" s="1333" t="str">
        <f>'Drive Summary'!F53</f>
        <v>2CV104</v>
      </c>
      <c r="G89" s="1314">
        <v>0</v>
      </c>
      <c r="H89" s="294">
        <v>0</v>
      </c>
      <c r="I89" s="294">
        <v>0</v>
      </c>
      <c r="J89" s="294">
        <v>0</v>
      </c>
      <c r="K89" s="301">
        <f t="shared" si="199"/>
        <v>0</v>
      </c>
      <c r="L89" s="1452">
        <f>SUMIF('site MS'!$O:$O,$F89,'site MS'!R:R)</f>
        <v>0</v>
      </c>
      <c r="M89" s="1425">
        <f t="shared" si="200"/>
        <v>0</v>
      </c>
      <c r="N89" s="8">
        <v>0</v>
      </c>
      <c r="O89" s="8">
        <v>0</v>
      </c>
      <c r="P89" s="8">
        <v>0</v>
      </c>
      <c r="Q89" s="8">
        <v>0</v>
      </c>
      <c r="R89" s="301">
        <f t="shared" si="176"/>
        <v>0</v>
      </c>
      <c r="S89" s="1452">
        <f>SUMIF('site MS'!$O:$O,$F89,'site MS'!S:S)</f>
        <v>0</v>
      </c>
      <c r="T89" s="1425">
        <f t="shared" si="201"/>
        <v>0</v>
      </c>
      <c r="U89" s="8">
        <v>0</v>
      </c>
      <c r="V89" s="8">
        <v>0</v>
      </c>
      <c r="W89" s="8">
        <v>0</v>
      </c>
      <c r="X89" s="8">
        <v>0</v>
      </c>
      <c r="Y89" s="8">
        <v>0</v>
      </c>
      <c r="Z89" s="301">
        <f t="shared" si="202"/>
        <v>0</v>
      </c>
      <c r="AA89" s="1452">
        <f>SUMIF('site MS'!$O:$O,$F89,'site MS'!T:T)</f>
        <v>0</v>
      </c>
      <c r="AB89" s="1425">
        <f t="shared" si="203"/>
        <v>0</v>
      </c>
      <c r="AC89" s="312">
        <f t="shared" si="204"/>
        <v>0</v>
      </c>
      <c r="AD89" s="294">
        <f t="shared" si="204"/>
        <v>0</v>
      </c>
      <c r="AE89" s="312">
        <f t="shared" si="205"/>
        <v>0</v>
      </c>
      <c r="AF89" s="87"/>
      <c r="AG89" s="87"/>
      <c r="AH89" s="121"/>
      <c r="AI89" s="125" t="s">
        <v>288</v>
      </c>
      <c r="AJ89" s="120" t="str">
        <f>"13WKS "&amp;'Drive Summary'!AD$2</f>
        <v>13WKS MS2409A0</v>
      </c>
      <c r="AK89" s="56"/>
      <c r="AL89" s="56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D89" s="87"/>
      <c r="BE89" s="87"/>
      <c r="BF89" s="87"/>
      <c r="BG89" s="87"/>
      <c r="BH89" s="87"/>
      <c r="BI89" s="87"/>
      <c r="BJ89" s="87"/>
      <c r="BK89" s="87"/>
      <c r="BL89" s="87"/>
      <c r="BM89" s="87"/>
      <c r="BN89" s="87"/>
      <c r="BO89" s="87"/>
      <c r="BP89" s="87"/>
      <c r="BQ89" s="87"/>
      <c r="BR89" s="87"/>
      <c r="BS89" s="87"/>
      <c r="CA89" s="66" t="s">
        <v>195</v>
      </c>
      <c r="CB89" s="66">
        <v>4</v>
      </c>
      <c r="CC89" s="66">
        <v>2</v>
      </c>
      <c r="CD89" s="66" t="s">
        <v>406</v>
      </c>
    </row>
    <row r="90" spans="1:82" s="66" customFormat="1" ht="18.75" hidden="1" customHeight="1" thickTop="1">
      <c r="A90" s="86"/>
      <c r="B90" s="402" t="str">
        <f>'Drive Summary'!B54</f>
        <v>V11</v>
      </c>
      <c r="C90" s="403">
        <f>'Drive Summary'!C54</f>
        <v>4000</v>
      </c>
      <c r="D90" s="403" t="str">
        <f>'Drive Summary'!D54</f>
        <v>256MB</v>
      </c>
      <c r="E90" s="307" t="str">
        <f>'Drive Summary'!E54</f>
        <v>ST4000VM004</v>
      </c>
      <c r="F90" s="1333" t="str">
        <f>'Drive Summary'!F54</f>
        <v>2AX104</v>
      </c>
      <c r="G90" s="1314">
        <v>0</v>
      </c>
      <c r="H90" s="294">
        <v>0</v>
      </c>
      <c r="I90" s="294">
        <v>0</v>
      </c>
      <c r="J90" s="294">
        <v>0</v>
      </c>
      <c r="K90" s="301">
        <f t="shared" si="199"/>
        <v>0</v>
      </c>
      <c r="L90" s="1452">
        <f>SUMIF('site MS'!$O:$O,$F90,'site MS'!R:R)</f>
        <v>0</v>
      </c>
      <c r="M90" s="1425">
        <f t="shared" si="200"/>
        <v>0</v>
      </c>
      <c r="N90" s="8">
        <v>0</v>
      </c>
      <c r="O90" s="8">
        <v>0</v>
      </c>
      <c r="P90" s="8">
        <v>0</v>
      </c>
      <c r="Q90" s="8">
        <v>0</v>
      </c>
      <c r="R90" s="301">
        <f t="shared" si="176"/>
        <v>0</v>
      </c>
      <c r="S90" s="1452">
        <f>SUMIF('site MS'!$O:$O,$F90,'site MS'!S:S)</f>
        <v>0</v>
      </c>
      <c r="T90" s="1425">
        <f t="shared" si="201"/>
        <v>0</v>
      </c>
      <c r="U90" s="8">
        <v>0</v>
      </c>
      <c r="V90" s="8">
        <v>0</v>
      </c>
      <c r="W90" s="8">
        <v>0</v>
      </c>
      <c r="X90" s="8">
        <v>0</v>
      </c>
      <c r="Y90" s="8">
        <v>0</v>
      </c>
      <c r="Z90" s="301">
        <f t="shared" si="202"/>
        <v>0</v>
      </c>
      <c r="AA90" s="1452">
        <f>SUMIF('site MS'!$O:$O,$F90,'site MS'!T:T)</f>
        <v>0</v>
      </c>
      <c r="AB90" s="1425">
        <f t="shared" si="203"/>
        <v>0</v>
      </c>
      <c r="AC90" s="312">
        <f t="shared" si="204"/>
        <v>0</v>
      </c>
      <c r="AD90" s="294">
        <f t="shared" si="204"/>
        <v>0</v>
      </c>
      <c r="AE90" s="312">
        <f t="shared" si="205"/>
        <v>0</v>
      </c>
      <c r="AF90" s="87"/>
      <c r="AG90" s="87"/>
      <c r="AH90" s="121"/>
      <c r="AI90" s="125" t="s">
        <v>288</v>
      </c>
      <c r="AJ90" s="120" t="str">
        <f>"13WKS "&amp;'Drive Summary'!AD$2</f>
        <v>13WKS MS2409A0</v>
      </c>
      <c r="AK90" s="56"/>
      <c r="AL90" s="56"/>
      <c r="AM90" s="87"/>
      <c r="AN90" s="87"/>
      <c r="AO90" s="87"/>
      <c r="AP90" s="87"/>
      <c r="AQ90" s="87"/>
      <c r="AR90" s="87"/>
      <c r="AS90" s="87"/>
      <c r="AT90" s="87"/>
      <c r="AU90" s="87"/>
      <c r="AV90" s="87"/>
      <c r="AW90" s="87"/>
      <c r="AX90" s="87"/>
      <c r="AY90" s="87"/>
      <c r="AZ90" s="87"/>
      <c r="BD90" s="87"/>
      <c r="BE90" s="87"/>
      <c r="BF90" s="87"/>
      <c r="BG90" s="87"/>
      <c r="BH90" s="87"/>
      <c r="BI90" s="87"/>
      <c r="BJ90" s="87"/>
      <c r="BK90" s="87"/>
      <c r="BL90" s="87"/>
      <c r="BM90" s="87"/>
      <c r="BN90" s="87"/>
      <c r="BO90" s="87"/>
      <c r="BP90" s="87"/>
      <c r="BQ90" s="87"/>
      <c r="BR90" s="87"/>
      <c r="BS90" s="87"/>
      <c r="CA90" s="66" t="s">
        <v>195</v>
      </c>
      <c r="CB90" s="66">
        <v>4</v>
      </c>
      <c r="CC90" s="66">
        <v>2</v>
      </c>
      <c r="CD90" s="66" t="s">
        <v>406</v>
      </c>
    </row>
    <row r="91" spans="1:82" s="87" customFormat="1" ht="18.75" hidden="1" customHeight="1" thickTop="1">
      <c r="A91" s="86"/>
      <c r="B91" s="1630" t="str">
        <f>'Drive Summary'!B55</f>
        <v>V11</v>
      </c>
      <c r="C91" s="1631">
        <f>'Drive Summary'!C55</f>
        <v>4000</v>
      </c>
      <c r="D91" s="1631" t="str">
        <f>'Drive Summary'!D55</f>
        <v>256MB</v>
      </c>
      <c r="E91" s="1632" t="str">
        <f>'Drive Summary'!E55</f>
        <v>ST4000VX005</v>
      </c>
      <c r="F91" s="1633" t="str">
        <f>'Drive Summary'!F55</f>
        <v>2AY104</v>
      </c>
      <c r="G91" s="2086">
        <v>0</v>
      </c>
      <c r="H91" s="1649">
        <v>0</v>
      </c>
      <c r="I91" s="1649">
        <v>0</v>
      </c>
      <c r="J91" s="1649">
        <v>0</v>
      </c>
      <c r="K91" s="1645">
        <f t="shared" ref="K91:K92" si="207">SUM(G91:J91)</f>
        <v>0</v>
      </c>
      <c r="L91" s="1644">
        <f>SUMIF('site MS'!$O:$O,$F91,'site MS'!R:R)</f>
        <v>0</v>
      </c>
      <c r="M91" s="1634">
        <f t="shared" si="200"/>
        <v>0</v>
      </c>
      <c r="N91" s="1642">
        <v>0</v>
      </c>
      <c r="O91" s="1642">
        <v>0</v>
      </c>
      <c r="P91" s="1642">
        <v>0</v>
      </c>
      <c r="Q91" s="1642">
        <v>0</v>
      </c>
      <c r="R91" s="1645">
        <f t="shared" ref="R91" si="208">SUM(N91:Q91)</f>
        <v>0</v>
      </c>
      <c r="S91" s="1644">
        <f>SUMIF('site MS'!$O:$O,$F91,'site MS'!S:S)</f>
        <v>0</v>
      </c>
      <c r="T91" s="1634">
        <f t="shared" si="201"/>
        <v>0</v>
      </c>
      <c r="U91" s="1642">
        <v>0</v>
      </c>
      <c r="V91" s="1642">
        <v>0</v>
      </c>
      <c r="W91" s="1642">
        <v>0</v>
      </c>
      <c r="X91" s="1642">
        <v>0</v>
      </c>
      <c r="Y91" s="1642">
        <v>0</v>
      </c>
      <c r="Z91" s="1645">
        <f t="shared" ref="Z91" si="209">SUM(U91:Y91)</f>
        <v>0</v>
      </c>
      <c r="AA91" s="1644">
        <f>SUMIF('site MS'!$O:$O,$F91,'site MS'!T:T)</f>
        <v>0</v>
      </c>
      <c r="AB91" s="1634">
        <f t="shared" ref="AB91:AB92" si="210">Z91-AA91</f>
        <v>0</v>
      </c>
      <c r="AC91" s="1646">
        <f t="shared" ref="AC91:AC92" si="211">Z91+R91+K91</f>
        <v>0</v>
      </c>
      <c r="AD91" s="294">
        <f t="shared" si="204"/>
        <v>0</v>
      </c>
      <c r="AE91" s="312">
        <f t="shared" si="205"/>
        <v>0</v>
      </c>
      <c r="AH91" s="121"/>
      <c r="AI91" s="125" t="s">
        <v>288</v>
      </c>
      <c r="AJ91" s="120" t="str">
        <f>"13WKS "&amp;'Drive Summary'!AD$2</f>
        <v>13WKS MS2409A0</v>
      </c>
      <c r="AK91" s="56"/>
      <c r="AL91" s="56"/>
      <c r="BA91" s="66"/>
      <c r="CA91" s="87" t="s">
        <v>195</v>
      </c>
      <c r="CB91" s="87">
        <v>4</v>
      </c>
      <c r="CC91" s="87">
        <v>2</v>
      </c>
      <c r="CD91" s="87" t="s">
        <v>406</v>
      </c>
    </row>
    <row r="92" spans="1:82" s="87" customFormat="1" ht="18.75" hidden="1" customHeight="1" thickTop="1">
      <c r="A92" s="86"/>
      <c r="B92" s="1625" t="str">
        <f>'Drive Summary'!B56</f>
        <v>V11</v>
      </c>
      <c r="C92" s="1626">
        <f>'Drive Summary'!C56</f>
        <v>6000</v>
      </c>
      <c r="D92" s="1626" t="str">
        <f>'Drive Summary'!D56</f>
        <v>256MB</v>
      </c>
      <c r="E92" s="1627" t="str">
        <f>'Drive Summary'!E56</f>
        <v>ST6000VM000</v>
      </c>
      <c r="F92" s="1628" t="str">
        <f>'Drive Summary'!F56</f>
        <v>2AX186</v>
      </c>
      <c r="G92" s="1842">
        <v>0</v>
      </c>
      <c r="H92" s="1647">
        <v>0</v>
      </c>
      <c r="I92" s="1647">
        <v>0</v>
      </c>
      <c r="J92" s="1647">
        <v>0</v>
      </c>
      <c r="K92" s="1639">
        <f t="shared" si="207"/>
        <v>0</v>
      </c>
      <c r="L92" s="1638">
        <f>SUMIF('site MS'!$O:$O,$F92,'site MS'!R:R)</f>
        <v>0</v>
      </c>
      <c r="M92" s="1629">
        <f t="shared" si="200"/>
        <v>0</v>
      </c>
      <c r="N92" s="1636">
        <v>0</v>
      </c>
      <c r="O92" s="1636">
        <v>0</v>
      </c>
      <c r="P92" s="1636">
        <v>0</v>
      </c>
      <c r="Q92" s="1636">
        <v>0</v>
      </c>
      <c r="R92" s="1639">
        <f t="shared" ref="R92" si="212">SUM(N92:Q92)</f>
        <v>0</v>
      </c>
      <c r="S92" s="1638">
        <f>SUMIF('site MS'!$O:$O,$F92,'site MS'!S:S)</f>
        <v>0</v>
      </c>
      <c r="T92" s="1629">
        <f t="shared" si="201"/>
        <v>0</v>
      </c>
      <c r="U92" s="1636">
        <v>0</v>
      </c>
      <c r="V92" s="1636">
        <v>0</v>
      </c>
      <c r="W92" s="1636">
        <v>0</v>
      </c>
      <c r="X92" s="1636">
        <v>0</v>
      </c>
      <c r="Y92" s="1636">
        <v>0</v>
      </c>
      <c r="Z92" s="1639">
        <f t="shared" ref="Z92" si="213">SUM(U92:Y92)</f>
        <v>0</v>
      </c>
      <c r="AA92" s="1638">
        <f>SUMIF('site MS'!$O:$O,$F92,'site MS'!T:T)</f>
        <v>0</v>
      </c>
      <c r="AB92" s="1629">
        <f t="shared" si="210"/>
        <v>0</v>
      </c>
      <c r="AC92" s="1640">
        <f t="shared" si="211"/>
        <v>0</v>
      </c>
      <c r="AD92" s="294">
        <f t="shared" si="204"/>
        <v>0</v>
      </c>
      <c r="AE92" s="312">
        <f t="shared" si="205"/>
        <v>0</v>
      </c>
      <c r="AH92" s="121"/>
      <c r="AI92" s="125" t="s">
        <v>288</v>
      </c>
      <c r="AJ92" s="120" t="str">
        <f>"13WKS "&amp;'Drive Summary'!AD$2</f>
        <v>13WKS MS2409A0</v>
      </c>
      <c r="AK92" s="56"/>
      <c r="AL92" s="56"/>
      <c r="CA92" s="87" t="s">
        <v>408</v>
      </c>
      <c r="CB92" s="87">
        <v>6</v>
      </c>
      <c r="CC92" s="87">
        <v>3</v>
      </c>
      <c r="CD92" s="87" t="s">
        <v>406</v>
      </c>
    </row>
    <row r="93" spans="1:82" s="87" customFormat="1" ht="18.75" hidden="1" customHeight="1" thickTop="1">
      <c r="A93" s="86"/>
      <c r="B93" s="402" t="str">
        <f>'Drive Summary'!B57</f>
        <v>V11</v>
      </c>
      <c r="C93" s="403">
        <f>'Drive Summary'!C57</f>
        <v>6000</v>
      </c>
      <c r="D93" s="403" t="str">
        <f>'Drive Summary'!D57</f>
        <v>256MB</v>
      </c>
      <c r="E93" s="307" t="str">
        <f>'Drive Summary'!E57</f>
        <v>ST6000VN001</v>
      </c>
      <c r="F93" s="1333" t="str">
        <f>'Drive Summary'!F57</f>
        <v>2BB186</v>
      </c>
      <c r="G93" s="1314">
        <v>0</v>
      </c>
      <c r="H93" s="294">
        <v>0</v>
      </c>
      <c r="I93" s="294">
        <v>0</v>
      </c>
      <c r="J93" s="294">
        <v>0</v>
      </c>
      <c r="K93" s="301">
        <f t="shared" si="199"/>
        <v>0</v>
      </c>
      <c r="L93" s="1452">
        <f>SUMIF('site MS'!$O:$O,$F93,'site MS'!R:R)</f>
        <v>0</v>
      </c>
      <c r="M93" s="1425">
        <f t="shared" si="200"/>
        <v>0</v>
      </c>
      <c r="N93" s="8">
        <v>0</v>
      </c>
      <c r="O93" s="8">
        <v>0</v>
      </c>
      <c r="P93" s="8">
        <v>0</v>
      </c>
      <c r="Q93" s="8">
        <v>0</v>
      </c>
      <c r="R93" s="301">
        <f t="shared" si="176"/>
        <v>0</v>
      </c>
      <c r="S93" s="1452">
        <f>SUMIF('site MS'!$O:$O,$F93,'site MS'!S:S)</f>
        <v>0</v>
      </c>
      <c r="T93" s="1425">
        <f t="shared" si="201"/>
        <v>0</v>
      </c>
      <c r="U93" s="8">
        <v>0</v>
      </c>
      <c r="V93" s="8">
        <v>0</v>
      </c>
      <c r="W93" s="8">
        <v>0</v>
      </c>
      <c r="X93" s="8">
        <v>0</v>
      </c>
      <c r="Y93" s="8">
        <v>0</v>
      </c>
      <c r="Z93" s="301">
        <f t="shared" si="202"/>
        <v>0</v>
      </c>
      <c r="AA93" s="1452">
        <f>SUMIF('site MS'!$O:$O,$F93,'site MS'!T:T)</f>
        <v>0</v>
      </c>
      <c r="AB93" s="1425">
        <f t="shared" si="203"/>
        <v>0</v>
      </c>
      <c r="AC93" s="312">
        <f t="shared" si="204"/>
        <v>0</v>
      </c>
      <c r="AD93" s="294">
        <f t="shared" si="204"/>
        <v>0</v>
      </c>
      <c r="AE93" s="312">
        <f t="shared" si="205"/>
        <v>0</v>
      </c>
      <c r="AH93" s="121"/>
      <c r="AI93" s="125" t="s">
        <v>288</v>
      </c>
      <c r="AJ93" s="120" t="str">
        <f>"13WKS "&amp;'Drive Summary'!AD$2</f>
        <v>13WKS MS2409A0</v>
      </c>
      <c r="AK93" s="56"/>
      <c r="AL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CA93" s="87" t="s">
        <v>408</v>
      </c>
      <c r="CB93" s="87">
        <v>8</v>
      </c>
      <c r="CC93" s="87">
        <v>4</v>
      </c>
      <c r="CD93" s="87" t="s">
        <v>406</v>
      </c>
    </row>
    <row r="94" spans="1:82" s="87" customFormat="1" ht="18.75" hidden="1" customHeight="1" thickTop="1">
      <c r="A94" s="86"/>
      <c r="B94" s="402" t="str">
        <f>'Drive Summary'!B58</f>
        <v>V11</v>
      </c>
      <c r="C94" s="403">
        <f>'Drive Summary'!C58</f>
        <v>6000</v>
      </c>
      <c r="D94" s="403" t="str">
        <f>'Drive Summary'!D58</f>
        <v>256MB</v>
      </c>
      <c r="E94" s="307" t="str">
        <f>'Drive Summary'!E58</f>
        <v>ST6000VM000</v>
      </c>
      <c r="F94" s="1333" t="str">
        <f>'Drive Summary'!F58</f>
        <v>2BC186</v>
      </c>
      <c r="G94" s="1314">
        <v>0</v>
      </c>
      <c r="H94" s="294">
        <v>0</v>
      </c>
      <c r="I94" s="294">
        <v>0</v>
      </c>
      <c r="J94" s="294">
        <v>0</v>
      </c>
      <c r="K94" s="301">
        <f t="shared" si="199"/>
        <v>0</v>
      </c>
      <c r="L94" s="1452">
        <f>SUMIF('site MS'!$O:$O,$F94,'site MS'!R:R)</f>
        <v>0</v>
      </c>
      <c r="M94" s="1425">
        <f t="shared" si="200"/>
        <v>0</v>
      </c>
      <c r="N94" s="8">
        <v>0</v>
      </c>
      <c r="O94" s="8">
        <v>0</v>
      </c>
      <c r="P94" s="8">
        <v>0</v>
      </c>
      <c r="Q94" s="8">
        <v>0</v>
      </c>
      <c r="R94" s="301">
        <f t="shared" si="176"/>
        <v>0</v>
      </c>
      <c r="S94" s="1452">
        <f>SUMIF('site MS'!$O:$O,$F94,'site MS'!S:S)</f>
        <v>0</v>
      </c>
      <c r="T94" s="1425">
        <f t="shared" si="201"/>
        <v>0</v>
      </c>
      <c r="U94" s="8">
        <v>0</v>
      </c>
      <c r="V94" s="8">
        <v>0</v>
      </c>
      <c r="W94" s="8">
        <v>0</v>
      </c>
      <c r="X94" s="8">
        <v>0</v>
      </c>
      <c r="Y94" s="8">
        <v>0</v>
      </c>
      <c r="Z94" s="301">
        <f t="shared" si="202"/>
        <v>0</v>
      </c>
      <c r="AA94" s="1452">
        <f>SUMIF('site MS'!$O:$O,$F94,'site MS'!T:T)</f>
        <v>0</v>
      </c>
      <c r="AB94" s="1425">
        <f t="shared" si="203"/>
        <v>0</v>
      </c>
      <c r="AC94" s="312">
        <f t="shared" si="204"/>
        <v>0</v>
      </c>
      <c r="AD94" s="294">
        <f t="shared" si="204"/>
        <v>0</v>
      </c>
      <c r="AE94" s="312">
        <f t="shared" si="205"/>
        <v>0</v>
      </c>
      <c r="AH94" s="121"/>
      <c r="AI94" s="125" t="s">
        <v>288</v>
      </c>
      <c r="AJ94" s="120" t="str">
        <f>"13WKS "&amp;'Drive Summary'!AD$2</f>
        <v>13WKS MS2409A0</v>
      </c>
      <c r="AK94" s="56"/>
      <c r="AL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CA94" s="87" t="s">
        <v>408</v>
      </c>
      <c r="CB94" s="87">
        <v>8</v>
      </c>
      <c r="CC94" s="87">
        <v>4</v>
      </c>
      <c r="CD94" s="87" t="s">
        <v>406</v>
      </c>
    </row>
    <row r="95" spans="1:82" s="87" customFormat="1" ht="18.75" hidden="1" customHeight="1" thickTop="1">
      <c r="A95" s="86"/>
      <c r="B95" s="402" t="str">
        <f>'Drive Summary'!B59</f>
        <v>V11</v>
      </c>
      <c r="C95" s="403">
        <f>'Drive Summary'!C59</f>
        <v>6000</v>
      </c>
      <c r="D95" s="403" t="str">
        <f>'Drive Summary'!D59</f>
        <v>256MB</v>
      </c>
      <c r="E95" s="307" t="str">
        <f>'Drive Summary'!E59</f>
        <v>ST6000DM003</v>
      </c>
      <c r="F95" s="1333" t="str">
        <f>'Drive Summary'!F59</f>
        <v>2CY186</v>
      </c>
      <c r="G95" s="1314">
        <v>0</v>
      </c>
      <c r="H95" s="294">
        <v>0</v>
      </c>
      <c r="I95" s="294">
        <v>0</v>
      </c>
      <c r="J95" s="294">
        <v>0</v>
      </c>
      <c r="K95" s="301">
        <f t="shared" si="199"/>
        <v>0</v>
      </c>
      <c r="L95" s="1452">
        <f>SUMIF('site MS'!$O:$O,$F95,'site MS'!R:R)</f>
        <v>0</v>
      </c>
      <c r="M95" s="1425">
        <f t="shared" si="200"/>
        <v>0</v>
      </c>
      <c r="N95" s="8">
        <v>0</v>
      </c>
      <c r="O95" s="8">
        <v>0</v>
      </c>
      <c r="P95" s="8">
        <v>0</v>
      </c>
      <c r="Q95" s="8">
        <v>0</v>
      </c>
      <c r="R95" s="301">
        <f t="shared" si="176"/>
        <v>0</v>
      </c>
      <c r="S95" s="1452">
        <f>SUMIF('site MS'!$O:$O,$F95,'site MS'!S:S)</f>
        <v>0</v>
      </c>
      <c r="T95" s="1425">
        <f t="shared" si="201"/>
        <v>0</v>
      </c>
      <c r="U95" s="8">
        <v>0</v>
      </c>
      <c r="V95" s="8">
        <v>0</v>
      </c>
      <c r="W95" s="8">
        <v>0</v>
      </c>
      <c r="X95" s="8">
        <v>0</v>
      </c>
      <c r="Y95" s="8">
        <v>0</v>
      </c>
      <c r="Z95" s="301">
        <f t="shared" si="202"/>
        <v>0</v>
      </c>
      <c r="AA95" s="1452">
        <f>SUMIF('site MS'!$O:$O,$F95,'site MS'!T:T)</f>
        <v>0</v>
      </c>
      <c r="AB95" s="1425">
        <f t="shared" si="203"/>
        <v>0</v>
      </c>
      <c r="AC95" s="312">
        <f t="shared" si="204"/>
        <v>0</v>
      </c>
      <c r="AD95" s="294">
        <f t="shared" si="204"/>
        <v>0</v>
      </c>
      <c r="AE95" s="312">
        <f t="shared" si="205"/>
        <v>0</v>
      </c>
      <c r="AH95" s="121"/>
      <c r="AI95" s="125" t="s">
        <v>288</v>
      </c>
      <c r="AJ95" s="120" t="str">
        <f>"13WKS "&amp;'Drive Summary'!AD$2</f>
        <v>13WKS MS2409A0</v>
      </c>
      <c r="AK95" s="56"/>
      <c r="AL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CA95" s="87" t="s">
        <v>408</v>
      </c>
      <c r="CB95" s="87">
        <v>8</v>
      </c>
      <c r="CC95" s="87">
        <v>4</v>
      </c>
      <c r="CD95" s="87" t="s">
        <v>406</v>
      </c>
    </row>
    <row r="96" spans="1:82" s="87" customFormat="1" ht="18.75" hidden="1" customHeight="1" thickTop="1">
      <c r="A96" s="86"/>
      <c r="B96" s="402" t="str">
        <f>'Drive Summary'!B60</f>
        <v>V11</v>
      </c>
      <c r="C96" s="403">
        <f>'Drive Summary'!C60</f>
        <v>6000</v>
      </c>
      <c r="D96" s="403" t="str">
        <f>'Drive Summary'!D60</f>
        <v>256MB</v>
      </c>
      <c r="E96" s="307" t="str">
        <f>'Drive Summary'!E60</f>
        <v>ST6000VX001</v>
      </c>
      <c r="F96" s="1333" t="str">
        <f>'Drive Summary'!F60</f>
        <v>2BD186</v>
      </c>
      <c r="G96" s="1314">
        <v>0</v>
      </c>
      <c r="H96" s="294">
        <v>0</v>
      </c>
      <c r="I96" s="294">
        <v>0</v>
      </c>
      <c r="J96" s="294">
        <v>0</v>
      </c>
      <c r="K96" s="301">
        <f t="shared" si="199"/>
        <v>0</v>
      </c>
      <c r="L96" s="1452">
        <f>SUMIF('site MS'!$O:$O,$F96,'site MS'!R:R)</f>
        <v>0</v>
      </c>
      <c r="M96" s="1425">
        <f t="shared" si="200"/>
        <v>0</v>
      </c>
      <c r="N96" s="8">
        <v>0</v>
      </c>
      <c r="O96" s="8">
        <v>0</v>
      </c>
      <c r="P96" s="8">
        <v>0</v>
      </c>
      <c r="Q96" s="8">
        <v>0</v>
      </c>
      <c r="R96" s="301">
        <f t="shared" si="176"/>
        <v>0</v>
      </c>
      <c r="S96" s="1452">
        <f>SUMIF('site MS'!$O:$O,$F96,'site MS'!S:S)</f>
        <v>0</v>
      </c>
      <c r="T96" s="1425">
        <f t="shared" si="201"/>
        <v>0</v>
      </c>
      <c r="U96" s="8">
        <v>0</v>
      </c>
      <c r="V96" s="8">
        <v>0</v>
      </c>
      <c r="W96" s="8">
        <v>0</v>
      </c>
      <c r="X96" s="8">
        <v>0</v>
      </c>
      <c r="Y96" s="8">
        <v>0</v>
      </c>
      <c r="Z96" s="301">
        <f t="shared" si="202"/>
        <v>0</v>
      </c>
      <c r="AA96" s="1452">
        <f>SUMIF('site MS'!$O:$O,$F96,'site MS'!T:T)</f>
        <v>0</v>
      </c>
      <c r="AB96" s="1425">
        <f t="shared" si="203"/>
        <v>0</v>
      </c>
      <c r="AC96" s="312">
        <f t="shared" si="204"/>
        <v>0</v>
      </c>
      <c r="AD96" s="294">
        <f t="shared" si="204"/>
        <v>0</v>
      </c>
      <c r="AE96" s="312">
        <f t="shared" si="205"/>
        <v>0</v>
      </c>
      <c r="AH96" s="121"/>
      <c r="AI96" s="125" t="s">
        <v>288</v>
      </c>
      <c r="AJ96" s="120" t="str">
        <f>"13WKS "&amp;'Drive Summary'!AD$2</f>
        <v>13WKS MS2409A0</v>
      </c>
      <c r="AK96" s="56"/>
      <c r="AL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CA96" s="87" t="s">
        <v>408</v>
      </c>
      <c r="CB96" s="87">
        <v>8</v>
      </c>
      <c r="CC96" s="87">
        <v>4</v>
      </c>
      <c r="CD96" s="87" t="s">
        <v>406</v>
      </c>
    </row>
    <row r="97" spans="1:82" s="56" customFormat="1" ht="18.75" hidden="1" customHeight="1" thickTop="1">
      <c r="A97" s="86"/>
      <c r="B97" s="402" t="str">
        <f>'Drive Summary'!B61</f>
        <v>V11</v>
      </c>
      <c r="C97" s="403">
        <f>'Drive Summary'!C61</f>
        <v>6000</v>
      </c>
      <c r="D97" s="403" t="str">
        <f>'Drive Summary'!D61</f>
        <v>256MB</v>
      </c>
      <c r="E97" s="307" t="str">
        <f>'Drive Summary'!E61</f>
        <v>ST6000VP000</v>
      </c>
      <c r="F97" s="1333" t="str">
        <f>'Drive Summary'!F61</f>
        <v>2XN186</v>
      </c>
      <c r="G97" s="1314">
        <v>0</v>
      </c>
      <c r="H97" s="294">
        <v>0</v>
      </c>
      <c r="I97" s="294">
        <v>0</v>
      </c>
      <c r="J97" s="294">
        <v>0</v>
      </c>
      <c r="K97" s="301">
        <f t="shared" ref="K97" si="214">SUM(G97:J97)</f>
        <v>0</v>
      </c>
      <c r="L97" s="1452">
        <f>SUMIF('site MS'!$O:$O,$F97,'site MS'!R:R)</f>
        <v>0</v>
      </c>
      <c r="M97" s="1425">
        <f t="shared" ref="M97" si="215">K97-L97</f>
        <v>0</v>
      </c>
      <c r="N97" s="8">
        <v>0</v>
      </c>
      <c r="O97" s="8">
        <v>0</v>
      </c>
      <c r="P97" s="8">
        <v>0</v>
      </c>
      <c r="Q97" s="8">
        <v>0</v>
      </c>
      <c r="R97" s="301">
        <f t="shared" ref="R97" si="216">SUM(N97:Q97)</f>
        <v>0</v>
      </c>
      <c r="S97" s="1452">
        <f>SUMIF('site MS'!$O:$O,$F97,'site MS'!S:S)</f>
        <v>0</v>
      </c>
      <c r="T97" s="1425">
        <f t="shared" ref="T97" si="217">R97-S97</f>
        <v>0</v>
      </c>
      <c r="U97" s="8">
        <v>0</v>
      </c>
      <c r="V97" s="8">
        <v>0</v>
      </c>
      <c r="W97" s="8">
        <v>0</v>
      </c>
      <c r="X97" s="8">
        <v>0</v>
      </c>
      <c r="Y97" s="8">
        <v>0</v>
      </c>
      <c r="Z97" s="301">
        <f t="shared" ref="Z97" si="218">SUM(U97:Y97)</f>
        <v>0</v>
      </c>
      <c r="AA97" s="1452">
        <f>SUMIF('site MS'!$O:$O,$F97,'site MS'!T:T)</f>
        <v>0</v>
      </c>
      <c r="AB97" s="1425">
        <f t="shared" si="203"/>
        <v>0</v>
      </c>
      <c r="AC97" s="312">
        <f t="shared" si="204"/>
        <v>0</v>
      </c>
      <c r="AD97" s="294">
        <f t="shared" ref="AD97" si="219">AA97+S97+L97</f>
        <v>0</v>
      </c>
      <c r="AE97" s="312">
        <f t="shared" ref="AE97" si="220">AC97-AD97</f>
        <v>0</v>
      </c>
      <c r="AF97" s="87"/>
      <c r="AG97" s="87"/>
      <c r="AH97" s="121"/>
      <c r="AI97" s="125" t="s">
        <v>288</v>
      </c>
      <c r="AJ97" s="120" t="str">
        <f>"13WKS "&amp;'Drive Summary'!AD$2</f>
        <v>13WKS MS2409A0</v>
      </c>
      <c r="AK97" s="87"/>
      <c r="AL97" s="87"/>
      <c r="AM97" s="87"/>
      <c r="AN97" s="87"/>
      <c r="AO97" s="87"/>
      <c r="AP97" s="87"/>
      <c r="AQ97" s="87"/>
      <c r="AR97" s="87"/>
      <c r="AS97" s="87"/>
      <c r="AT97" s="87"/>
      <c r="AU97" s="87"/>
      <c r="AV97" s="87"/>
      <c r="AW97" s="87"/>
      <c r="AX97" s="87"/>
      <c r="AY97" s="87"/>
      <c r="AZ97" s="87"/>
      <c r="BD97" s="66"/>
      <c r="BE97" s="66"/>
      <c r="BF97" s="66"/>
      <c r="BG97" s="66"/>
      <c r="BH97" s="66"/>
      <c r="BI97" s="66"/>
      <c r="BJ97" s="66"/>
      <c r="BK97" s="66"/>
      <c r="BL97" s="66"/>
      <c r="BM97" s="66"/>
      <c r="BN97" s="66"/>
      <c r="BO97" s="66"/>
      <c r="BP97" s="66"/>
      <c r="BQ97" s="66"/>
      <c r="BR97" s="66"/>
      <c r="BS97" s="66"/>
      <c r="BT97" s="66"/>
      <c r="CA97" s="56" t="s">
        <v>408</v>
      </c>
      <c r="CB97" s="56">
        <v>8</v>
      </c>
      <c r="CC97" s="56">
        <v>4</v>
      </c>
      <c r="CD97" s="56" t="s">
        <v>406</v>
      </c>
    </row>
    <row r="98" spans="1:82" s="87" customFormat="1" ht="18.75" hidden="1" customHeight="1" thickTop="1">
      <c r="A98" s="86"/>
      <c r="B98" s="402" t="str">
        <f>'Drive Summary'!B62</f>
        <v>V11</v>
      </c>
      <c r="C98" s="403">
        <f>'Drive Summary'!C62</f>
        <v>8000</v>
      </c>
      <c r="D98" s="403" t="str">
        <f>'Drive Summary'!D62</f>
        <v>256MB</v>
      </c>
      <c r="E98" s="307" t="str">
        <f>'Drive Summary'!E62</f>
        <v>ST8000DM004</v>
      </c>
      <c r="F98" s="1333" t="str">
        <f>'Drive Summary'!F62</f>
        <v>2CX188</v>
      </c>
      <c r="G98" s="1314">
        <v>0</v>
      </c>
      <c r="H98" s="294">
        <v>0</v>
      </c>
      <c r="I98" s="294">
        <v>0</v>
      </c>
      <c r="J98" s="294">
        <v>0</v>
      </c>
      <c r="K98" s="301">
        <f t="shared" si="199"/>
        <v>0</v>
      </c>
      <c r="L98" s="1452">
        <f>SUMIF('site MS'!$O:$O,$F98,'site MS'!R:R)</f>
        <v>0</v>
      </c>
      <c r="M98" s="1425">
        <f t="shared" si="200"/>
        <v>0</v>
      </c>
      <c r="N98" s="8">
        <v>0</v>
      </c>
      <c r="O98" s="8">
        <v>0</v>
      </c>
      <c r="P98" s="8">
        <v>0</v>
      </c>
      <c r="Q98" s="8">
        <v>0</v>
      </c>
      <c r="R98" s="301">
        <f t="shared" si="176"/>
        <v>0</v>
      </c>
      <c r="S98" s="1452">
        <f>SUMIF('site MS'!$O:$O,$F98,'site MS'!S:S)</f>
        <v>0</v>
      </c>
      <c r="T98" s="1425">
        <f t="shared" si="201"/>
        <v>0</v>
      </c>
      <c r="U98" s="8">
        <v>0</v>
      </c>
      <c r="V98" s="8">
        <v>0</v>
      </c>
      <c r="W98" s="8">
        <v>0</v>
      </c>
      <c r="X98" s="8">
        <v>0</v>
      </c>
      <c r="Y98" s="8">
        <v>0</v>
      </c>
      <c r="Z98" s="301">
        <f t="shared" si="202"/>
        <v>0</v>
      </c>
      <c r="AA98" s="1452">
        <f>SUMIF('site MS'!$O:$O,$F98,'site MS'!T:T)</f>
        <v>0</v>
      </c>
      <c r="AB98" s="1425">
        <f t="shared" si="203"/>
        <v>0</v>
      </c>
      <c r="AC98" s="312">
        <f t="shared" si="204"/>
        <v>0</v>
      </c>
      <c r="AD98" s="294">
        <f t="shared" si="204"/>
        <v>0</v>
      </c>
      <c r="AE98" s="312">
        <f t="shared" si="205"/>
        <v>0</v>
      </c>
      <c r="AH98" s="121"/>
      <c r="AI98" s="125" t="s">
        <v>288</v>
      </c>
      <c r="AJ98" s="120" t="str">
        <f>"13WKS "&amp;'Drive Summary'!AD$2</f>
        <v>13WKS MS2409A0</v>
      </c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CA98" s="87" t="s">
        <v>408</v>
      </c>
      <c r="CB98" s="87">
        <v>8</v>
      </c>
      <c r="CC98" s="87">
        <v>4</v>
      </c>
      <c r="CD98" s="87" t="s">
        <v>406</v>
      </c>
    </row>
    <row r="99" spans="1:82" s="87" customFormat="1" ht="18.75" hidden="1" customHeight="1" thickTop="1">
      <c r="A99" s="86"/>
      <c r="B99" s="402" t="str">
        <f>'Drive Summary'!B63</f>
        <v>V11</v>
      </c>
      <c r="C99" s="403">
        <f>'Drive Summary'!C63</f>
        <v>8000</v>
      </c>
      <c r="D99" s="403" t="str">
        <f>'Drive Summary'!D63</f>
        <v>256MB</v>
      </c>
      <c r="E99" s="307" t="str">
        <f>'Drive Summary'!E63</f>
        <v>ST8000AS0003</v>
      </c>
      <c r="F99" s="1333" t="str">
        <f>'Drive Summary'!F63</f>
        <v>2HH188</v>
      </c>
      <c r="G99" s="1314">
        <v>0</v>
      </c>
      <c r="H99" s="294">
        <v>0</v>
      </c>
      <c r="I99" s="294">
        <v>0</v>
      </c>
      <c r="J99" s="294">
        <v>0</v>
      </c>
      <c r="K99" s="301">
        <f t="shared" si="199"/>
        <v>0</v>
      </c>
      <c r="L99" s="1452">
        <f>SUMIF('site MS'!$O:$O,$F99,'site MS'!R:R)</f>
        <v>0</v>
      </c>
      <c r="M99" s="1425">
        <f t="shared" si="200"/>
        <v>0</v>
      </c>
      <c r="N99" s="8">
        <v>0</v>
      </c>
      <c r="O99" s="8">
        <v>0</v>
      </c>
      <c r="P99" s="8">
        <v>0</v>
      </c>
      <c r="Q99" s="8">
        <v>0</v>
      </c>
      <c r="R99" s="301">
        <f t="shared" si="176"/>
        <v>0</v>
      </c>
      <c r="S99" s="1452">
        <f>SUMIF('site MS'!$O:$O,$F99,'site MS'!S:S)</f>
        <v>0</v>
      </c>
      <c r="T99" s="1425">
        <f t="shared" si="201"/>
        <v>0</v>
      </c>
      <c r="U99" s="953">
        <v>0</v>
      </c>
      <c r="V99" s="953">
        <v>0</v>
      </c>
      <c r="W99" s="953">
        <v>0</v>
      </c>
      <c r="X99" s="953">
        <v>0</v>
      </c>
      <c r="Y99" s="953">
        <v>0</v>
      </c>
      <c r="Z99" s="301">
        <f t="shared" si="202"/>
        <v>0</v>
      </c>
      <c r="AA99" s="1452">
        <f>SUMIF('site MS'!$O:$O,$F99,'site MS'!T:T)</f>
        <v>0</v>
      </c>
      <c r="AB99" s="1425">
        <f t="shared" si="203"/>
        <v>0</v>
      </c>
      <c r="AC99" s="312">
        <f t="shared" si="204"/>
        <v>0</v>
      </c>
      <c r="AD99" s="294">
        <f t="shared" si="204"/>
        <v>0</v>
      </c>
      <c r="AE99" s="312">
        <f t="shared" si="205"/>
        <v>0</v>
      </c>
      <c r="AH99" s="121"/>
      <c r="AI99" s="125" t="s">
        <v>288</v>
      </c>
      <c r="AJ99" s="120" t="str">
        <f>"13WKS "&amp;'Drive Summary'!AD$2</f>
        <v>13WKS MS2409A0</v>
      </c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6"/>
      <c r="BO99" s="66"/>
      <c r="BP99" s="66"/>
      <c r="BQ99" s="66"/>
      <c r="BR99" s="66"/>
      <c r="BS99" s="66"/>
      <c r="CA99" s="87" t="s">
        <v>408</v>
      </c>
      <c r="CB99" s="87">
        <v>8</v>
      </c>
      <c r="CC99" s="87">
        <v>4</v>
      </c>
      <c r="CD99" s="87" t="s">
        <v>406</v>
      </c>
    </row>
    <row r="100" spans="1:82" s="87" customFormat="1" ht="18.75" hidden="1" customHeight="1" thickTop="1">
      <c r="A100" s="86"/>
      <c r="B100" s="402" t="str">
        <f>'Drive Summary'!B64</f>
        <v>V11</v>
      </c>
      <c r="C100" s="403">
        <f>'Drive Summary'!C64</f>
        <v>8000</v>
      </c>
      <c r="D100" s="403" t="str">
        <f>'Drive Summary'!D64</f>
        <v>256MB</v>
      </c>
      <c r="E100" s="307" t="str">
        <f>'Drive Summary'!E64</f>
        <v>ST8000VX002</v>
      </c>
      <c r="F100" s="1333" t="str">
        <f>'Drive Summary'!F64</f>
        <v>2BD188</v>
      </c>
      <c r="G100" s="1314">
        <v>0</v>
      </c>
      <c r="H100" s="294">
        <v>0</v>
      </c>
      <c r="I100" s="294">
        <v>0</v>
      </c>
      <c r="J100" s="294">
        <v>0</v>
      </c>
      <c r="K100" s="301">
        <f t="shared" si="199"/>
        <v>0</v>
      </c>
      <c r="L100" s="1452">
        <f>SUMIF('site MS'!$O:$O,$F100,'site MS'!R:R)</f>
        <v>0</v>
      </c>
      <c r="M100" s="1425">
        <f t="shared" si="200"/>
        <v>0</v>
      </c>
      <c r="N100" s="8">
        <v>0</v>
      </c>
      <c r="O100" s="8">
        <v>0</v>
      </c>
      <c r="P100" s="8">
        <v>0</v>
      </c>
      <c r="Q100" s="8">
        <v>0</v>
      </c>
      <c r="R100" s="301">
        <f t="shared" si="176"/>
        <v>0</v>
      </c>
      <c r="S100" s="1452">
        <f>SUMIF('site MS'!$O:$O,$F100,'site MS'!S:S)</f>
        <v>0</v>
      </c>
      <c r="T100" s="1425">
        <f t="shared" si="201"/>
        <v>0</v>
      </c>
      <c r="U100" s="953">
        <v>0</v>
      </c>
      <c r="V100" s="953">
        <v>0</v>
      </c>
      <c r="W100" s="953">
        <v>0</v>
      </c>
      <c r="X100" s="953">
        <v>0</v>
      </c>
      <c r="Y100" s="953">
        <v>0</v>
      </c>
      <c r="Z100" s="301">
        <f t="shared" si="202"/>
        <v>0</v>
      </c>
      <c r="AA100" s="1452">
        <f>SUMIF('site MS'!$O:$O,$F100,'site MS'!T:T)</f>
        <v>0</v>
      </c>
      <c r="AB100" s="1425">
        <f t="shared" si="203"/>
        <v>0</v>
      </c>
      <c r="AC100" s="312">
        <f t="shared" si="204"/>
        <v>0</v>
      </c>
      <c r="AD100" s="294">
        <f t="shared" si="204"/>
        <v>0</v>
      </c>
      <c r="AE100" s="312">
        <f t="shared" si="205"/>
        <v>0</v>
      </c>
      <c r="AH100" s="121"/>
      <c r="AI100" s="125" t="s">
        <v>288</v>
      </c>
      <c r="AJ100" s="120" t="str">
        <f>"13WKS "&amp;'Drive Summary'!AD$2</f>
        <v>13WKS MS2409A0</v>
      </c>
      <c r="CA100" s="87" t="s">
        <v>408</v>
      </c>
      <c r="CB100" s="87">
        <v>8</v>
      </c>
      <c r="CC100" s="87">
        <v>4</v>
      </c>
      <c r="CD100" s="87" t="s">
        <v>406</v>
      </c>
    </row>
    <row r="101" spans="1:82" s="56" customFormat="1" ht="18.75" hidden="1" customHeight="1" thickTop="1">
      <c r="A101" s="62"/>
      <c r="B101" s="324" t="s">
        <v>199</v>
      </c>
      <c r="C101" s="317"/>
      <c r="D101" s="385"/>
      <c r="E101" s="318"/>
      <c r="F101" s="1327"/>
      <c r="G101" s="1311">
        <f t="shared" ref="G101:AE101" si="221">SUM(G81:G100)</f>
        <v>0</v>
      </c>
      <c r="H101" s="1270">
        <f t="shared" si="221"/>
        <v>0</v>
      </c>
      <c r="I101" s="1270">
        <f t="shared" si="221"/>
        <v>0</v>
      </c>
      <c r="J101" s="1270">
        <f t="shared" si="221"/>
        <v>0</v>
      </c>
      <c r="K101" s="320">
        <f t="shared" si="221"/>
        <v>0</v>
      </c>
      <c r="L101" s="1453">
        <f t="shared" si="221"/>
        <v>0</v>
      </c>
      <c r="M101" s="1414">
        <f t="shared" si="221"/>
        <v>0</v>
      </c>
      <c r="N101" s="1270">
        <f t="shared" si="221"/>
        <v>0</v>
      </c>
      <c r="O101" s="1270">
        <f t="shared" si="221"/>
        <v>0</v>
      </c>
      <c r="P101" s="1270">
        <f t="shared" si="221"/>
        <v>0</v>
      </c>
      <c r="Q101" s="1270">
        <f t="shared" si="221"/>
        <v>0</v>
      </c>
      <c r="R101" s="320">
        <f t="shared" si="221"/>
        <v>0</v>
      </c>
      <c r="S101" s="1270">
        <f t="shared" si="221"/>
        <v>0</v>
      </c>
      <c r="T101" s="1467">
        <f t="shared" si="221"/>
        <v>0</v>
      </c>
      <c r="U101" s="1270">
        <f t="shared" si="221"/>
        <v>0</v>
      </c>
      <c r="V101" s="1270">
        <f t="shared" si="221"/>
        <v>0</v>
      </c>
      <c r="W101" s="1270">
        <f t="shared" si="221"/>
        <v>0</v>
      </c>
      <c r="X101" s="1270">
        <f t="shared" si="221"/>
        <v>0</v>
      </c>
      <c r="Y101" s="1270">
        <f t="shared" si="221"/>
        <v>0</v>
      </c>
      <c r="Z101" s="320">
        <f t="shared" si="221"/>
        <v>0</v>
      </c>
      <c r="AA101" s="1270">
        <f t="shared" si="221"/>
        <v>0</v>
      </c>
      <c r="AB101" s="1467">
        <f t="shared" si="221"/>
        <v>0</v>
      </c>
      <c r="AC101" s="325">
        <f t="shared" si="221"/>
        <v>0</v>
      </c>
      <c r="AD101" s="1270">
        <f t="shared" si="221"/>
        <v>0</v>
      </c>
      <c r="AE101" s="1471">
        <f t="shared" si="221"/>
        <v>0</v>
      </c>
      <c r="AH101" s="121"/>
      <c r="AI101" s="125" t="s">
        <v>288</v>
      </c>
      <c r="AJ101" s="120" t="str">
        <f>"13WKS "&amp;'Drive Summary'!AD$2</f>
        <v>13WKS MS2409A0</v>
      </c>
      <c r="AK101" s="87"/>
      <c r="AL101" s="87"/>
      <c r="AM101" s="66"/>
      <c r="AN101" s="87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  <c r="BD101" s="87"/>
      <c r="BE101" s="87"/>
      <c r="BF101" s="87"/>
      <c r="BG101" s="87"/>
      <c r="BH101" s="87"/>
      <c r="BI101" s="87"/>
      <c r="BJ101" s="87"/>
      <c r="BK101" s="87"/>
      <c r="BL101" s="87"/>
      <c r="BM101" s="87"/>
      <c r="BN101" s="87"/>
      <c r="BO101" s="87"/>
      <c r="BP101" s="87"/>
      <c r="BQ101" s="87"/>
      <c r="BR101" s="87"/>
      <c r="BS101" s="87"/>
      <c r="BT101" s="66"/>
    </row>
    <row r="102" spans="1:82" s="56" customFormat="1" ht="18.75" hidden="1" customHeight="1" outlineLevel="1" thickTop="1">
      <c r="A102" s="86"/>
      <c r="B102" s="91" t="s">
        <v>117</v>
      </c>
      <c r="C102" s="114"/>
      <c r="D102" s="114"/>
      <c r="E102" s="306" t="s">
        <v>316</v>
      </c>
      <c r="F102" s="1328"/>
      <c r="G102" s="1317">
        <f t="shared" ref="G102:G107" si="222">AN102</f>
        <v>0</v>
      </c>
      <c r="H102" s="1185">
        <f t="shared" ref="H102:J107" si="223">AO102</f>
        <v>0</v>
      </c>
      <c r="I102" s="1185">
        <f t="shared" si="223"/>
        <v>0</v>
      </c>
      <c r="J102" s="1185">
        <f t="shared" si="223"/>
        <v>0</v>
      </c>
      <c r="K102" s="1186">
        <f t="shared" ref="K102:K113" si="224">SUM(G102:J102)</f>
        <v>0</v>
      </c>
      <c r="L102" s="1457"/>
      <c r="M102" s="1458"/>
      <c r="N102" s="1185">
        <f t="shared" ref="N102:Q107" si="225">AR102</f>
        <v>0</v>
      </c>
      <c r="O102" s="1185">
        <f t="shared" si="225"/>
        <v>0</v>
      </c>
      <c r="P102" s="1185">
        <f t="shared" si="225"/>
        <v>0</v>
      </c>
      <c r="Q102" s="1185">
        <f t="shared" si="225"/>
        <v>0</v>
      </c>
      <c r="R102" s="1186">
        <f t="shared" ref="R102:R114" si="226">SUM(N102:Q102)</f>
        <v>0</v>
      </c>
      <c r="S102" s="1185"/>
      <c r="T102" s="1185"/>
      <c r="U102" s="1185">
        <f t="shared" ref="U102:Y107" si="227">AV102</f>
        <v>0</v>
      </c>
      <c r="V102" s="1185">
        <f t="shared" si="227"/>
        <v>0</v>
      </c>
      <c r="W102" s="1185">
        <f t="shared" si="227"/>
        <v>0</v>
      </c>
      <c r="X102" s="1185">
        <f t="shared" si="227"/>
        <v>0</v>
      </c>
      <c r="Y102" s="1185">
        <f t="shared" si="227"/>
        <v>0</v>
      </c>
      <c r="Z102" s="1186">
        <f t="shared" ref="Z102:Z107" si="228">SUM(U102:Y102)</f>
        <v>0</v>
      </c>
      <c r="AA102" s="1185"/>
      <c r="AB102" s="1458"/>
      <c r="AC102" s="1187"/>
      <c r="AD102" s="1185"/>
      <c r="AE102" s="1187"/>
      <c r="AF102" s="87"/>
      <c r="AG102" s="87"/>
      <c r="AH102" s="121"/>
      <c r="AI102" s="125" t="s">
        <v>288</v>
      </c>
      <c r="AJ102" s="120" t="str">
        <f>"13WKS "&amp;'Drive Summary'!AD$2</f>
        <v>13WKS MS2409A0</v>
      </c>
      <c r="AK102" s="87"/>
      <c r="AL102" s="87"/>
      <c r="AM102" s="631" t="s">
        <v>471</v>
      </c>
      <c r="AN102" s="526">
        <f>SUMIF('Site capacity'!$B:$B,$AM102,'Site capacity'!E:E)</f>
        <v>0</v>
      </c>
      <c r="AO102" s="526">
        <f>SUMIF('Site capacity'!$B:$B,$AM102,'Site capacity'!F:F)</f>
        <v>0</v>
      </c>
      <c r="AP102" s="526">
        <f>SUMIF('Site capacity'!$B:$B,$AM102,'Site capacity'!G:G)</f>
        <v>0</v>
      </c>
      <c r="AQ102" s="526">
        <f>SUMIF('Site capacity'!$B:$B,$AM102,'Site capacity'!H:H)</f>
        <v>0</v>
      </c>
      <c r="AR102" s="526">
        <f>SUMIF('Site capacity'!$B:$B,$AM102,'Site capacity'!I:I)</f>
        <v>0</v>
      </c>
      <c r="AS102" s="526">
        <f>SUMIF('Site capacity'!$B:$B,$AM102,'Site capacity'!J:J)</f>
        <v>0</v>
      </c>
      <c r="AT102" s="526">
        <f>SUMIF('Site capacity'!$B:$B,$AM102,'Site capacity'!K:K)</f>
        <v>0</v>
      </c>
      <c r="AU102" s="526">
        <f>SUMIF('Site capacity'!$B:$B,$AM102,'Site capacity'!L:L)</f>
        <v>0</v>
      </c>
      <c r="AV102" s="526">
        <f>SUMIF('Site capacity'!$B:$B,$AM102,'Site capacity'!M:M)</f>
        <v>0</v>
      </c>
      <c r="AW102" s="526">
        <f>SUMIF('Site capacity'!$B:$B,$AM102,'Site capacity'!N:N)</f>
        <v>0</v>
      </c>
      <c r="AX102" s="526">
        <f>SUMIF('Site capacity'!$B:$B,$AM102,'Site capacity'!O:O)</f>
        <v>0</v>
      </c>
      <c r="AY102" s="526">
        <f>SUMIF('Site capacity'!$B:$B,$AM102,'Site capacity'!P:P)</f>
        <v>0</v>
      </c>
      <c r="AZ102" s="526">
        <f>SUMIF('Site capacity'!$B:$B,$AM102,'Site capacity'!Q:Q)</f>
        <v>0</v>
      </c>
      <c r="BA102" s="483"/>
      <c r="BD102" s="87"/>
      <c r="BE102" s="87"/>
      <c r="BF102" s="87"/>
      <c r="BG102" s="87"/>
      <c r="BH102" s="87"/>
      <c r="BI102" s="87"/>
      <c r="BJ102" s="87"/>
      <c r="BK102" s="87"/>
      <c r="BL102" s="87"/>
      <c r="BM102" s="87"/>
      <c r="BN102" s="87"/>
      <c r="BO102" s="87"/>
      <c r="BP102" s="87"/>
      <c r="BQ102" s="87"/>
      <c r="BR102" s="87"/>
      <c r="BS102" s="87"/>
      <c r="BT102" s="66"/>
    </row>
    <row r="103" spans="1:82" s="66" customFormat="1" ht="18.75" hidden="1" customHeight="1" outlineLevel="1" thickTop="1">
      <c r="A103" s="86"/>
      <c r="B103" s="91"/>
      <c r="C103" s="114"/>
      <c r="D103" s="114"/>
      <c r="E103" s="306" t="s">
        <v>259</v>
      </c>
      <c r="F103" s="1328"/>
      <c r="G103" s="1317">
        <f t="shared" si="222"/>
        <v>0</v>
      </c>
      <c r="H103" s="1185">
        <f t="shared" si="223"/>
        <v>0</v>
      </c>
      <c r="I103" s="1185">
        <f t="shared" si="223"/>
        <v>0</v>
      </c>
      <c r="J103" s="1185">
        <f t="shared" si="223"/>
        <v>0</v>
      </c>
      <c r="K103" s="1186">
        <f t="shared" si="224"/>
        <v>0</v>
      </c>
      <c r="L103" s="1457"/>
      <c r="M103" s="1458"/>
      <c r="N103" s="1185">
        <f t="shared" si="225"/>
        <v>0</v>
      </c>
      <c r="O103" s="1185">
        <f t="shared" si="225"/>
        <v>0</v>
      </c>
      <c r="P103" s="1185">
        <f t="shared" si="225"/>
        <v>0</v>
      </c>
      <c r="Q103" s="1185">
        <f t="shared" si="225"/>
        <v>0</v>
      </c>
      <c r="R103" s="1186">
        <f t="shared" si="226"/>
        <v>0</v>
      </c>
      <c r="S103" s="1185"/>
      <c r="T103" s="1185"/>
      <c r="U103" s="1185">
        <f t="shared" si="227"/>
        <v>0</v>
      </c>
      <c r="V103" s="1185">
        <f t="shared" si="227"/>
        <v>0</v>
      </c>
      <c r="W103" s="1185">
        <f t="shared" si="227"/>
        <v>0</v>
      </c>
      <c r="X103" s="1185">
        <f t="shared" si="227"/>
        <v>0</v>
      </c>
      <c r="Y103" s="1185">
        <f t="shared" si="227"/>
        <v>0</v>
      </c>
      <c r="Z103" s="1186">
        <f t="shared" si="228"/>
        <v>0</v>
      </c>
      <c r="AA103" s="1185"/>
      <c r="AB103" s="1458"/>
      <c r="AC103" s="1187"/>
      <c r="AD103" s="1185"/>
      <c r="AE103" s="1187"/>
      <c r="AF103" s="87"/>
      <c r="AG103" s="87"/>
      <c r="AH103" s="121"/>
      <c r="AI103" s="125" t="s">
        <v>288</v>
      </c>
      <c r="AJ103" s="120" t="str">
        <f>"13WKS "&amp;'Drive Summary'!AD$2</f>
        <v>13WKS MS2409A0</v>
      </c>
      <c r="AK103" s="87"/>
      <c r="AL103" s="87"/>
      <c r="AM103" s="631" t="s">
        <v>225</v>
      </c>
      <c r="AN103" s="526">
        <f>SUMIF('Site capacity'!$B:$B,$AM103,'Site capacity'!E:E)</f>
        <v>0</v>
      </c>
      <c r="AO103" s="526">
        <f>SUMIF('Site capacity'!$B:$B,$AM103,'Site capacity'!F:F)</f>
        <v>0</v>
      </c>
      <c r="AP103" s="526">
        <f>SUMIF('Site capacity'!$B:$B,$AM103,'Site capacity'!G:G)</f>
        <v>0</v>
      </c>
      <c r="AQ103" s="526">
        <f>SUMIF('Site capacity'!$B:$B,$AM103,'Site capacity'!H:H)</f>
        <v>0</v>
      </c>
      <c r="AR103" s="526">
        <f>SUMIF('Site capacity'!$B:$B,$AM103,'Site capacity'!I:I)</f>
        <v>0</v>
      </c>
      <c r="AS103" s="526">
        <f>SUMIF('Site capacity'!$B:$B,$AM103,'Site capacity'!J:J)</f>
        <v>0</v>
      </c>
      <c r="AT103" s="526">
        <f>SUMIF('Site capacity'!$B:$B,$AM103,'Site capacity'!K:K)</f>
        <v>0</v>
      </c>
      <c r="AU103" s="526">
        <f>SUMIF('Site capacity'!$B:$B,$AM103,'Site capacity'!L:L)</f>
        <v>0</v>
      </c>
      <c r="AV103" s="526">
        <f>SUMIF('Site capacity'!$B:$B,$AM103,'Site capacity'!M:M)</f>
        <v>0</v>
      </c>
      <c r="AW103" s="526">
        <f>SUMIF('Site capacity'!$B:$B,$AM103,'Site capacity'!N:N)</f>
        <v>0</v>
      </c>
      <c r="AX103" s="526">
        <f>SUMIF('Site capacity'!$B:$B,$AM103,'Site capacity'!O:O)</f>
        <v>0</v>
      </c>
      <c r="AY103" s="526">
        <f>SUMIF('Site capacity'!$B:$B,$AM103,'Site capacity'!P:P)</f>
        <v>0</v>
      </c>
      <c r="AZ103" s="526">
        <f>SUMIF('Site capacity'!$B:$B,$AM103,'Site capacity'!Q:Q)</f>
        <v>0</v>
      </c>
      <c r="BD103" s="87"/>
      <c r="BE103" s="87"/>
      <c r="BF103" s="87"/>
      <c r="BG103" s="87"/>
      <c r="BH103" s="87"/>
      <c r="BI103" s="87"/>
      <c r="BJ103" s="87"/>
      <c r="BK103" s="87"/>
      <c r="BL103" s="87"/>
      <c r="BM103" s="87"/>
      <c r="BN103" s="87"/>
      <c r="BO103" s="87"/>
      <c r="BP103" s="87"/>
      <c r="BQ103" s="87"/>
      <c r="BR103" s="87"/>
      <c r="BS103" s="87"/>
    </row>
    <row r="104" spans="1:82" s="66" customFormat="1" ht="18.75" hidden="1" customHeight="1" outlineLevel="1" thickTop="1">
      <c r="A104" s="86"/>
      <c r="B104" s="91"/>
      <c r="C104" s="114"/>
      <c r="D104" s="114"/>
      <c r="E104" s="306" t="s">
        <v>203</v>
      </c>
      <c r="F104" s="1328"/>
      <c r="G104" s="1317">
        <f t="shared" si="222"/>
        <v>0</v>
      </c>
      <c r="H104" s="1185">
        <f t="shared" si="223"/>
        <v>0</v>
      </c>
      <c r="I104" s="1185">
        <f t="shared" si="223"/>
        <v>0</v>
      </c>
      <c r="J104" s="1185">
        <f t="shared" si="223"/>
        <v>0</v>
      </c>
      <c r="K104" s="1186">
        <f t="shared" si="224"/>
        <v>0</v>
      </c>
      <c r="L104" s="1457"/>
      <c r="M104" s="1458"/>
      <c r="N104" s="1185">
        <f t="shared" si="225"/>
        <v>0</v>
      </c>
      <c r="O104" s="1185">
        <f t="shared" si="225"/>
        <v>0</v>
      </c>
      <c r="P104" s="1185">
        <f t="shared" si="225"/>
        <v>0</v>
      </c>
      <c r="Q104" s="1185">
        <f t="shared" si="225"/>
        <v>0</v>
      </c>
      <c r="R104" s="1186">
        <f t="shared" si="226"/>
        <v>0</v>
      </c>
      <c r="S104" s="1185"/>
      <c r="T104" s="1185"/>
      <c r="U104" s="1185">
        <f t="shared" si="227"/>
        <v>0</v>
      </c>
      <c r="V104" s="1185">
        <f t="shared" si="227"/>
        <v>0</v>
      </c>
      <c r="W104" s="1185">
        <f t="shared" si="227"/>
        <v>0</v>
      </c>
      <c r="X104" s="1185">
        <f t="shared" si="227"/>
        <v>0</v>
      </c>
      <c r="Y104" s="1185">
        <f t="shared" si="227"/>
        <v>0</v>
      </c>
      <c r="Z104" s="1186">
        <f t="shared" si="228"/>
        <v>0</v>
      </c>
      <c r="AA104" s="1185"/>
      <c r="AB104" s="1458"/>
      <c r="AC104" s="1187"/>
      <c r="AD104" s="1185"/>
      <c r="AE104" s="1187"/>
      <c r="AF104" s="87"/>
      <c r="AG104" s="87"/>
      <c r="AH104" s="121"/>
      <c r="AI104" s="125" t="s">
        <v>288</v>
      </c>
      <c r="AJ104" s="120" t="str">
        <f>"13WKS "&amp;'Drive Summary'!AD$2</f>
        <v>13WKS MS2409A0</v>
      </c>
      <c r="AK104" s="87"/>
      <c r="AL104" s="87"/>
      <c r="AM104" s="631" t="s">
        <v>226</v>
      </c>
      <c r="AN104" s="526">
        <f>(SUMIF('Site capacity'!$B:$B,$AM104,'Site capacity'!E:E))</f>
        <v>0</v>
      </c>
      <c r="AO104" s="526">
        <f>(SUMIF('Site capacity'!$B:$B,$AM104,'Site capacity'!F:F))</f>
        <v>0</v>
      </c>
      <c r="AP104" s="526">
        <f>(SUMIF('Site capacity'!$B:$B,$AM104,'Site capacity'!G:G))</f>
        <v>0</v>
      </c>
      <c r="AQ104" s="526">
        <f>(SUMIF('Site capacity'!$B:$B,$AM104,'Site capacity'!H:H))</f>
        <v>0</v>
      </c>
      <c r="AR104" s="526">
        <f>(SUMIF('Site capacity'!$B:$B,$AM104,'Site capacity'!I:I))</f>
        <v>0</v>
      </c>
      <c r="AS104" s="526">
        <f>(SUMIF('Site capacity'!$B:$B,$AM104,'Site capacity'!J:J))</f>
        <v>0</v>
      </c>
      <c r="AT104" s="526">
        <f>(SUMIF('Site capacity'!$B:$B,$AM104,'Site capacity'!K:K))</f>
        <v>0</v>
      </c>
      <c r="AU104" s="526">
        <f>(SUMIF('Site capacity'!$B:$B,$AM104,'Site capacity'!L:L))</f>
        <v>0</v>
      </c>
      <c r="AV104" s="526">
        <f>(SUMIF('Site capacity'!$B:$B,$AM104,'Site capacity'!M:M))</f>
        <v>0</v>
      </c>
      <c r="AW104" s="526">
        <f>(SUMIF('Site capacity'!$B:$B,$AM104,'Site capacity'!N:N))</f>
        <v>0</v>
      </c>
      <c r="AX104" s="526">
        <f>(SUMIF('Site capacity'!$B:$B,$AM104,'Site capacity'!O:O))</f>
        <v>0</v>
      </c>
      <c r="AY104" s="526">
        <f>(SUMIF('Site capacity'!$B:$B,$AM104,'Site capacity'!P:P))</f>
        <v>0</v>
      </c>
      <c r="AZ104" s="526">
        <f>(SUMIF('Site capacity'!$B:$B,$AM104,'Site capacity'!Q:Q))</f>
        <v>0</v>
      </c>
      <c r="BD104" s="87"/>
      <c r="BE104" s="87"/>
      <c r="BF104" s="87"/>
      <c r="BG104" s="87"/>
      <c r="BH104" s="87"/>
      <c r="BI104" s="87"/>
      <c r="BJ104" s="87"/>
      <c r="BK104" s="87"/>
      <c r="BL104" s="87"/>
      <c r="BM104" s="87"/>
      <c r="BN104" s="87"/>
      <c r="BO104" s="87"/>
      <c r="BP104" s="87"/>
      <c r="BQ104" s="87"/>
      <c r="BR104" s="87"/>
      <c r="BS104" s="87"/>
    </row>
    <row r="105" spans="1:82" s="87" customFormat="1" ht="18.75" hidden="1" customHeight="1" outlineLevel="1" thickTop="1">
      <c r="A105" s="86"/>
      <c r="B105" s="91"/>
      <c r="C105" s="114"/>
      <c r="D105" s="114"/>
      <c r="E105" s="306" t="s">
        <v>204</v>
      </c>
      <c r="F105" s="1328"/>
      <c r="G105" s="1317">
        <f t="shared" si="222"/>
        <v>0</v>
      </c>
      <c r="H105" s="1185">
        <f t="shared" si="223"/>
        <v>0</v>
      </c>
      <c r="I105" s="1185">
        <f t="shared" si="223"/>
        <v>0</v>
      </c>
      <c r="J105" s="1185">
        <f t="shared" si="223"/>
        <v>0</v>
      </c>
      <c r="K105" s="1186">
        <f>SUM(G105:J105)</f>
        <v>0</v>
      </c>
      <c r="L105" s="1457"/>
      <c r="M105" s="1458"/>
      <c r="N105" s="1185">
        <f t="shared" si="225"/>
        <v>0</v>
      </c>
      <c r="O105" s="1185">
        <f t="shared" si="225"/>
        <v>0</v>
      </c>
      <c r="P105" s="1185">
        <f t="shared" si="225"/>
        <v>0</v>
      </c>
      <c r="Q105" s="1185">
        <f t="shared" si="225"/>
        <v>0</v>
      </c>
      <c r="R105" s="1186">
        <f t="shared" si="226"/>
        <v>0</v>
      </c>
      <c r="S105" s="1185"/>
      <c r="T105" s="1185"/>
      <c r="U105" s="1185">
        <f t="shared" si="227"/>
        <v>0</v>
      </c>
      <c r="V105" s="1185">
        <f t="shared" si="227"/>
        <v>0</v>
      </c>
      <c r="W105" s="1185">
        <f t="shared" si="227"/>
        <v>0</v>
      </c>
      <c r="X105" s="1185">
        <f t="shared" si="227"/>
        <v>0</v>
      </c>
      <c r="Y105" s="1185">
        <f t="shared" si="227"/>
        <v>0</v>
      </c>
      <c r="Z105" s="1186">
        <f t="shared" si="228"/>
        <v>0</v>
      </c>
      <c r="AA105" s="1185"/>
      <c r="AB105" s="1458"/>
      <c r="AC105" s="1187"/>
      <c r="AD105" s="1185"/>
      <c r="AE105" s="1187"/>
      <c r="AH105" s="121"/>
      <c r="AI105" s="125" t="s">
        <v>288</v>
      </c>
      <c r="AJ105" s="120" t="str">
        <f>"13WKS "&amp;'Drive Summary'!AD$2</f>
        <v>13WKS MS2409A0</v>
      </c>
      <c r="AM105" s="631" t="s">
        <v>227</v>
      </c>
      <c r="AN105" s="526">
        <f>SUMIF('Site capacity'!$B:$B,$AM105,'Site capacity'!E:E)</f>
        <v>0</v>
      </c>
      <c r="AO105" s="526">
        <f>SUMIF('Site capacity'!$B:$B,$AM105,'Site capacity'!F:F)</f>
        <v>0</v>
      </c>
      <c r="AP105" s="526">
        <f>SUMIF('Site capacity'!$B:$B,$AM105,'Site capacity'!G:G)</f>
        <v>0</v>
      </c>
      <c r="AQ105" s="526">
        <f>SUMIF('Site capacity'!$B:$B,$AM105,'Site capacity'!H:H)</f>
        <v>0</v>
      </c>
      <c r="AR105" s="526">
        <f>SUMIF('Site capacity'!$B:$B,$AM105,'Site capacity'!I:I)</f>
        <v>0</v>
      </c>
      <c r="AS105" s="526">
        <f>SUMIF('Site capacity'!$B:$B,$AM105,'Site capacity'!J:J)</f>
        <v>0</v>
      </c>
      <c r="AT105" s="526">
        <f>SUMIF('Site capacity'!$B:$B,$AM105,'Site capacity'!K:K)</f>
        <v>0</v>
      </c>
      <c r="AU105" s="526">
        <f>SUMIF('Site capacity'!$B:$B,$AM105,'Site capacity'!L:L)</f>
        <v>0</v>
      </c>
      <c r="AV105" s="526">
        <f>SUMIF('Site capacity'!$B:$B,$AM105,'Site capacity'!M:M)</f>
        <v>0</v>
      </c>
      <c r="AW105" s="526">
        <f>SUMIF('Site capacity'!$B:$B,$AM105,'Site capacity'!N:N)</f>
        <v>0</v>
      </c>
      <c r="AX105" s="526">
        <f>SUMIF('Site capacity'!$B:$B,$AM105,'Site capacity'!O:O)</f>
        <v>0</v>
      </c>
      <c r="AY105" s="526">
        <f>SUMIF('Site capacity'!$B:$B,$AM105,'Site capacity'!P:P)</f>
        <v>0</v>
      </c>
      <c r="AZ105" s="526">
        <f>SUMIF('Site capacity'!$B:$B,$AM105,'Site capacity'!Q:Q)</f>
        <v>0</v>
      </c>
      <c r="BA105" s="66"/>
    </row>
    <row r="106" spans="1:82" s="56" customFormat="1" ht="18" hidden="1" customHeight="1" outlineLevel="1" thickTop="1">
      <c r="A106" s="86"/>
      <c r="B106" s="91"/>
      <c r="C106" s="114"/>
      <c r="D106" s="114"/>
      <c r="E106" s="306" t="s">
        <v>317</v>
      </c>
      <c r="F106" s="1328"/>
      <c r="G106" s="1317">
        <f t="shared" si="222"/>
        <v>0</v>
      </c>
      <c r="H106" s="1185">
        <f t="shared" si="223"/>
        <v>0</v>
      </c>
      <c r="I106" s="1185">
        <f t="shared" si="223"/>
        <v>0</v>
      </c>
      <c r="J106" s="1185">
        <f t="shared" si="223"/>
        <v>0</v>
      </c>
      <c r="K106" s="1186">
        <f>SUM(G106:J106)</f>
        <v>0</v>
      </c>
      <c r="L106" s="1457"/>
      <c r="M106" s="1458"/>
      <c r="N106" s="1185">
        <f t="shared" si="225"/>
        <v>0</v>
      </c>
      <c r="O106" s="1185">
        <f t="shared" si="225"/>
        <v>0</v>
      </c>
      <c r="P106" s="1185">
        <f t="shared" si="225"/>
        <v>0</v>
      </c>
      <c r="Q106" s="1185">
        <f t="shared" si="225"/>
        <v>0</v>
      </c>
      <c r="R106" s="1186">
        <f t="shared" si="226"/>
        <v>0</v>
      </c>
      <c r="S106" s="1185"/>
      <c r="T106" s="1185"/>
      <c r="U106" s="1185">
        <f t="shared" si="227"/>
        <v>0</v>
      </c>
      <c r="V106" s="1185">
        <f t="shared" si="227"/>
        <v>0</v>
      </c>
      <c r="W106" s="1185">
        <f t="shared" si="227"/>
        <v>0</v>
      </c>
      <c r="X106" s="1185">
        <f t="shared" si="227"/>
        <v>0</v>
      </c>
      <c r="Y106" s="1185">
        <f t="shared" si="227"/>
        <v>0</v>
      </c>
      <c r="Z106" s="1186">
        <f t="shared" si="228"/>
        <v>0</v>
      </c>
      <c r="AA106" s="1185"/>
      <c r="AB106" s="1458"/>
      <c r="AC106" s="1187"/>
      <c r="AD106" s="1185"/>
      <c r="AE106" s="1187"/>
      <c r="AF106" s="87"/>
      <c r="AG106" s="87"/>
      <c r="AH106" s="121"/>
      <c r="AI106" s="125" t="s">
        <v>288</v>
      </c>
      <c r="AJ106" s="120" t="str">
        <f>"13WKS "&amp;'Drive Summary'!AD$2</f>
        <v>13WKS MS2409A0</v>
      </c>
      <c r="AK106" s="87" t="s">
        <v>30</v>
      </c>
      <c r="AL106" s="87"/>
      <c r="AM106" s="631" t="s">
        <v>228</v>
      </c>
      <c r="AN106" s="526">
        <f>SUMIF('Site capacity'!$B:$B,$AM106,'Site capacity'!E:E)</f>
        <v>0</v>
      </c>
      <c r="AO106" s="526">
        <f>SUMIF('Site capacity'!$B:$B,$AM106,'Site capacity'!F:F)</f>
        <v>0</v>
      </c>
      <c r="AP106" s="526">
        <f>SUMIF('Site capacity'!$B:$B,$AM106,'Site capacity'!G:G)</f>
        <v>0</v>
      </c>
      <c r="AQ106" s="526">
        <f>SUMIF('Site capacity'!$B:$B,$AM106,'Site capacity'!H:H)</f>
        <v>0</v>
      </c>
      <c r="AR106" s="526">
        <f>SUMIF('Site capacity'!$B:$B,$AM106,'Site capacity'!I:I)</f>
        <v>0</v>
      </c>
      <c r="AS106" s="526">
        <f>SUMIF('Site capacity'!$B:$B,$AM106,'Site capacity'!J:J)</f>
        <v>0</v>
      </c>
      <c r="AT106" s="526">
        <f>SUMIF('Site capacity'!$B:$B,$AM106,'Site capacity'!K:K)</f>
        <v>0</v>
      </c>
      <c r="AU106" s="526">
        <f>SUMIF('Site capacity'!$B:$B,$AM106,'Site capacity'!L:L)</f>
        <v>0</v>
      </c>
      <c r="AV106" s="526">
        <f>SUMIF('Site capacity'!$B:$B,$AM106,'Site capacity'!M:M)</f>
        <v>0</v>
      </c>
      <c r="AW106" s="526">
        <f>SUMIF('Site capacity'!$B:$B,$AM106,'Site capacity'!N:N)</f>
        <v>0</v>
      </c>
      <c r="AX106" s="526">
        <f>SUMIF('Site capacity'!$B:$B,$AM106,'Site capacity'!O:O)</f>
        <v>0</v>
      </c>
      <c r="AY106" s="526">
        <f>SUMIF('Site capacity'!$B:$B,$AM106,'Site capacity'!P:P)</f>
        <v>0</v>
      </c>
      <c r="AZ106" s="526">
        <f>SUMIF('Site capacity'!$B:$B,$AM106,'Site capacity'!Q:Q)</f>
        <v>0</v>
      </c>
      <c r="BC106" s="1409"/>
      <c r="BT106" s="1364"/>
    </row>
    <row r="107" spans="1:82" s="56" customFormat="1" ht="18" hidden="1" customHeight="1" outlineLevel="1" thickTop="1">
      <c r="A107" s="86"/>
      <c r="B107" s="91"/>
      <c r="C107" s="114"/>
      <c r="D107" s="114"/>
      <c r="E107" s="306" t="s">
        <v>258</v>
      </c>
      <c r="F107" s="1328"/>
      <c r="G107" s="1317">
        <f t="shared" si="222"/>
        <v>0</v>
      </c>
      <c r="H107" s="1185">
        <f t="shared" si="223"/>
        <v>0</v>
      </c>
      <c r="I107" s="1185">
        <f t="shared" si="223"/>
        <v>0</v>
      </c>
      <c r="J107" s="1185">
        <f t="shared" si="223"/>
        <v>0</v>
      </c>
      <c r="K107" s="1186">
        <f>SUM(G107:J107)</f>
        <v>0</v>
      </c>
      <c r="L107" s="1457"/>
      <c r="M107" s="1458"/>
      <c r="N107" s="1185">
        <f t="shared" si="225"/>
        <v>0</v>
      </c>
      <c r="O107" s="1185">
        <f t="shared" si="225"/>
        <v>0</v>
      </c>
      <c r="P107" s="1185">
        <f t="shared" si="225"/>
        <v>0</v>
      </c>
      <c r="Q107" s="1185">
        <f t="shared" si="225"/>
        <v>0</v>
      </c>
      <c r="R107" s="1186">
        <f t="shared" si="226"/>
        <v>0</v>
      </c>
      <c r="S107" s="1185"/>
      <c r="T107" s="1185"/>
      <c r="U107" s="1185">
        <f t="shared" si="227"/>
        <v>0</v>
      </c>
      <c r="V107" s="1185">
        <f t="shared" si="227"/>
        <v>0</v>
      </c>
      <c r="W107" s="1185">
        <f t="shared" si="227"/>
        <v>0</v>
      </c>
      <c r="X107" s="1185">
        <f t="shared" si="227"/>
        <v>0</v>
      </c>
      <c r="Y107" s="1185">
        <f t="shared" si="227"/>
        <v>0</v>
      </c>
      <c r="Z107" s="1186">
        <f t="shared" si="228"/>
        <v>0</v>
      </c>
      <c r="AA107" s="1185"/>
      <c r="AB107" s="1458"/>
      <c r="AC107" s="1187"/>
      <c r="AD107" s="1185"/>
      <c r="AE107" s="1187"/>
      <c r="AF107" s="87"/>
      <c r="AG107" s="87"/>
      <c r="AH107" s="121"/>
      <c r="AI107" s="125" t="s">
        <v>288</v>
      </c>
      <c r="AJ107" s="120" t="str">
        <f>"13WKS "&amp;'Drive Summary'!AD$2</f>
        <v>13WKS MS2409A0</v>
      </c>
      <c r="AK107" s="87"/>
      <c r="AL107" s="87"/>
      <c r="AM107" s="631" t="s">
        <v>261</v>
      </c>
      <c r="AN107" s="526">
        <f>SUMIF('Site capacity'!$B:$B,$AM107,'Site capacity'!E:E)</f>
        <v>0</v>
      </c>
      <c r="AO107" s="526">
        <f>SUMIF('Site capacity'!$B:$B,$AM107,'Site capacity'!F:F)</f>
        <v>0</v>
      </c>
      <c r="AP107" s="526">
        <f>SUMIF('Site capacity'!$B:$B,$AM107,'Site capacity'!G:G)</f>
        <v>0</v>
      </c>
      <c r="AQ107" s="526">
        <f>SUMIF('Site capacity'!$B:$B,$AM107,'Site capacity'!H:H)</f>
        <v>0</v>
      </c>
      <c r="AR107" s="526">
        <f>SUMIF('Site capacity'!$B:$B,$AM107,'Site capacity'!I:I)</f>
        <v>0</v>
      </c>
      <c r="AS107" s="526">
        <f>SUMIF('Site capacity'!$B:$B,$AM107,'Site capacity'!J:J)</f>
        <v>0</v>
      </c>
      <c r="AT107" s="526">
        <f>SUMIF('Site capacity'!$B:$B,$AM107,'Site capacity'!K:K)</f>
        <v>0</v>
      </c>
      <c r="AU107" s="526">
        <f>SUMIF('Site capacity'!$B:$B,$AM107,'Site capacity'!L:L)</f>
        <v>0</v>
      </c>
      <c r="AV107" s="526">
        <f>SUMIF('Site capacity'!$B:$B,$AM107,'Site capacity'!M:M)</f>
        <v>0</v>
      </c>
      <c r="AW107" s="526">
        <f>SUMIF('Site capacity'!$B:$B,$AM107,'Site capacity'!N:N)</f>
        <v>0</v>
      </c>
      <c r="AX107" s="526">
        <f>SUMIF('Site capacity'!$B:$B,$AM107,'Site capacity'!O:O)</f>
        <v>0</v>
      </c>
      <c r="AY107" s="526">
        <f>SUMIF('Site capacity'!$B:$B,$AM107,'Site capacity'!P:P)</f>
        <v>0</v>
      </c>
      <c r="AZ107" s="526">
        <f>SUMIF('Site capacity'!$B:$B,$AM107,'Site capacity'!Q:Q)</f>
        <v>0</v>
      </c>
      <c r="BC107" s="1409"/>
      <c r="BT107" s="1364"/>
    </row>
    <row r="108" spans="1:82" s="56" customFormat="1" ht="18" hidden="1" customHeight="1" outlineLevel="1" thickTop="1">
      <c r="A108" s="86"/>
      <c r="B108" s="91" t="s">
        <v>118</v>
      </c>
      <c r="C108" s="114"/>
      <c r="D108" s="114"/>
      <c r="E108" s="1828" t="s">
        <v>316</v>
      </c>
      <c r="F108" s="1829"/>
      <c r="G108" s="1830">
        <f>G102-G115</f>
        <v>0</v>
      </c>
      <c r="H108" s="1831">
        <f>H102-H115</f>
        <v>0</v>
      </c>
      <c r="I108" s="1831">
        <f>I102-I115</f>
        <v>0</v>
      </c>
      <c r="J108" s="1831">
        <f>J102-J115</f>
        <v>0</v>
      </c>
      <c r="K108" s="1832">
        <f t="shared" si="224"/>
        <v>0</v>
      </c>
      <c r="L108" s="1833"/>
      <c r="M108" s="1834"/>
      <c r="N108" s="1831">
        <f t="shared" ref="N108:Q113" si="229">N102-N115</f>
        <v>0</v>
      </c>
      <c r="O108" s="1831">
        <f t="shared" si="229"/>
        <v>0</v>
      </c>
      <c r="P108" s="1831">
        <f t="shared" si="229"/>
        <v>0</v>
      </c>
      <c r="Q108" s="1831">
        <f t="shared" si="229"/>
        <v>0</v>
      </c>
      <c r="R108" s="1832">
        <f t="shared" si="226"/>
        <v>0</v>
      </c>
      <c r="S108" s="1831"/>
      <c r="T108" s="1831"/>
      <c r="U108" s="1831">
        <f t="shared" ref="U108:Y113" si="230">U102-U115</f>
        <v>0</v>
      </c>
      <c r="V108" s="1831">
        <f t="shared" si="230"/>
        <v>0</v>
      </c>
      <c r="W108" s="1831">
        <f t="shared" si="230"/>
        <v>0</v>
      </c>
      <c r="X108" s="1831">
        <f t="shared" si="230"/>
        <v>0</v>
      </c>
      <c r="Y108" s="1831">
        <f t="shared" si="230"/>
        <v>0</v>
      </c>
      <c r="Z108" s="1832">
        <f t="shared" ref="Z108:Z114" si="231">SUM(U108:Y108)</f>
        <v>0</v>
      </c>
      <c r="AA108" s="92"/>
      <c r="AB108" s="1416"/>
      <c r="AC108" s="311"/>
      <c r="AD108" s="92"/>
      <c r="AE108" s="311"/>
      <c r="AF108" s="87"/>
      <c r="AG108" s="87"/>
      <c r="AH108" s="121"/>
      <c r="AI108" s="125" t="s">
        <v>288</v>
      </c>
      <c r="AJ108" s="120" t="str">
        <f>"13WKS "&amp;'Drive Summary'!AD$2</f>
        <v>13WKS MS2409A0</v>
      </c>
      <c r="AM108" s="481" t="s">
        <v>77</v>
      </c>
      <c r="AN108" s="482">
        <f>'13wks vs RIE'!C199</f>
        <v>0.52798789712556737</v>
      </c>
      <c r="AO108" s="482">
        <f>'13wks vs RIE'!D199</f>
        <v>0.52798789712556737</v>
      </c>
      <c r="AP108" s="482">
        <f>'13wks vs RIE'!E199</f>
        <v>0.52798789712556737</v>
      </c>
      <c r="AQ108" s="482">
        <f>'13wks vs RIE'!F199</f>
        <v>0.52798789712556737</v>
      </c>
      <c r="AR108" s="482">
        <f>'13wks vs RIE'!G199</f>
        <v>0.52798789712556737</v>
      </c>
      <c r="AS108" s="482">
        <f>'13wks vs RIE'!H199</f>
        <v>0.52798789712556737</v>
      </c>
      <c r="AT108" s="482">
        <f>'13wks vs RIE'!I199</f>
        <v>0.52798789712556737</v>
      </c>
      <c r="AU108" s="482">
        <f>'13wks vs RIE'!J199</f>
        <v>0.52798789712556737</v>
      </c>
      <c r="AV108" s="482">
        <f>'13wks vs RIE'!K199</f>
        <v>0.52798789712556737</v>
      </c>
      <c r="AW108" s="482">
        <f>'13wks vs RIE'!L199</f>
        <v>0.52798789712556737</v>
      </c>
      <c r="AX108" s="482">
        <f>'13wks vs RIE'!M199</f>
        <v>0.52798789712556737</v>
      </c>
      <c r="AY108" s="482">
        <f>'13wks vs RIE'!N199</f>
        <v>0.52798789712556737</v>
      </c>
      <c r="AZ108" s="482">
        <f>'13wks vs RIE'!O199</f>
        <v>0.52798789712556737</v>
      </c>
      <c r="BC108" s="1409"/>
      <c r="BT108" s="1364"/>
    </row>
    <row r="109" spans="1:82" s="56" customFormat="1" ht="18" hidden="1" customHeight="1" outlineLevel="1" thickTop="1">
      <c r="A109" s="62"/>
      <c r="B109" s="93"/>
      <c r="C109" s="117"/>
      <c r="D109" s="117"/>
      <c r="E109" s="306" t="s">
        <v>259</v>
      </c>
      <c r="F109" s="1328"/>
      <c r="G109" s="1312">
        <f t="shared" ref="G109:J113" si="232">G103-G116</f>
        <v>0</v>
      </c>
      <c r="H109" s="94">
        <f t="shared" si="232"/>
        <v>0</v>
      </c>
      <c r="I109" s="94">
        <f t="shared" si="232"/>
        <v>0</v>
      </c>
      <c r="J109" s="94">
        <f t="shared" si="232"/>
        <v>0</v>
      </c>
      <c r="K109" s="300">
        <f t="shared" si="224"/>
        <v>0</v>
      </c>
      <c r="L109" s="1454"/>
      <c r="M109" s="1424"/>
      <c r="N109" s="94">
        <f t="shared" si="229"/>
        <v>0</v>
      </c>
      <c r="O109" s="94">
        <f t="shared" si="229"/>
        <v>0</v>
      </c>
      <c r="P109" s="94">
        <f t="shared" si="229"/>
        <v>0</v>
      </c>
      <c r="Q109" s="94">
        <f t="shared" si="229"/>
        <v>0</v>
      </c>
      <c r="R109" s="300">
        <f t="shared" si="226"/>
        <v>0</v>
      </c>
      <c r="S109" s="94"/>
      <c r="T109" s="94"/>
      <c r="U109" s="94">
        <f t="shared" si="230"/>
        <v>0</v>
      </c>
      <c r="V109" s="94">
        <f t="shared" si="230"/>
        <v>0</v>
      </c>
      <c r="W109" s="94">
        <f t="shared" si="230"/>
        <v>0</v>
      </c>
      <c r="X109" s="94">
        <f t="shared" si="230"/>
        <v>0</v>
      </c>
      <c r="Y109" s="94">
        <f t="shared" si="230"/>
        <v>0</v>
      </c>
      <c r="Z109" s="300">
        <f t="shared" si="231"/>
        <v>0</v>
      </c>
      <c r="AA109" s="92"/>
      <c r="AB109" s="1424"/>
      <c r="AC109" s="311"/>
      <c r="AD109" s="92"/>
      <c r="AE109" s="311"/>
      <c r="AH109" s="121"/>
      <c r="AI109" s="125" t="s">
        <v>288</v>
      </c>
      <c r="AJ109" s="120" t="str">
        <f>"13WKS "&amp;'Drive Summary'!AD$2</f>
        <v>13WKS MS2409A0</v>
      </c>
      <c r="AN109" s="482">
        <f>'13wks vs RIE'!C200</f>
        <v>0.52798789712556737</v>
      </c>
      <c r="AO109" s="482">
        <f>'13wks vs RIE'!D200</f>
        <v>0.52798789712556737</v>
      </c>
      <c r="AP109" s="482">
        <f>'13wks vs RIE'!E200</f>
        <v>0.52798789712556737</v>
      </c>
      <c r="AQ109" s="482">
        <f>'13wks vs RIE'!F200</f>
        <v>0.52798789712556737</v>
      </c>
      <c r="AR109" s="482">
        <f>'13wks vs RIE'!G200</f>
        <v>0.52798789712556737</v>
      </c>
      <c r="AS109" s="482">
        <f>'13wks vs RIE'!H200</f>
        <v>0.52798789712556737</v>
      </c>
      <c r="AT109" s="482">
        <f>'13wks vs RIE'!I200</f>
        <v>0.52798789712556737</v>
      </c>
      <c r="AU109" s="482">
        <f>'13wks vs RIE'!J200</f>
        <v>0.52798789712556737</v>
      </c>
      <c r="AV109" s="482">
        <f>'13wks vs RIE'!K200</f>
        <v>0.52798789712556737</v>
      </c>
      <c r="AW109" s="482">
        <f>'13wks vs RIE'!L200</f>
        <v>0.52798789712556737</v>
      </c>
      <c r="AX109" s="482">
        <f>'13wks vs RIE'!M200</f>
        <v>0.52798789712556737</v>
      </c>
      <c r="AY109" s="482">
        <f>'13wks vs RIE'!N200</f>
        <v>0.52798789712556737</v>
      </c>
      <c r="AZ109" s="482">
        <f>'13wks vs RIE'!O200</f>
        <v>0.52798789712556737</v>
      </c>
      <c r="BC109" s="1409"/>
      <c r="BD109" s="87"/>
      <c r="BE109" s="87"/>
      <c r="BF109" s="87"/>
      <c r="BG109" s="87"/>
      <c r="BH109" s="87"/>
      <c r="BI109" s="87"/>
      <c r="BJ109" s="87"/>
      <c r="BK109" s="87"/>
      <c r="BL109" s="87"/>
      <c r="BM109" s="87"/>
      <c r="BN109" s="87"/>
      <c r="BO109" s="87"/>
      <c r="BP109" s="87"/>
      <c r="BQ109" s="87"/>
      <c r="BR109" s="87"/>
      <c r="BS109" s="87"/>
      <c r="BT109" s="1364"/>
    </row>
    <row r="110" spans="1:82" s="56" customFormat="1" ht="18" hidden="1" customHeight="1" outlineLevel="1" thickTop="1">
      <c r="A110" s="62"/>
      <c r="B110" s="93"/>
      <c r="C110" s="117"/>
      <c r="D110" s="117"/>
      <c r="E110" s="306" t="s">
        <v>203</v>
      </c>
      <c r="F110" s="1328"/>
      <c r="G110" s="1312">
        <f t="shared" si="232"/>
        <v>0</v>
      </c>
      <c r="H110" s="94">
        <f t="shared" si="232"/>
        <v>0</v>
      </c>
      <c r="I110" s="94">
        <f t="shared" si="232"/>
        <v>0</v>
      </c>
      <c r="J110" s="94">
        <f t="shared" si="232"/>
        <v>0</v>
      </c>
      <c r="K110" s="300">
        <f t="shared" si="224"/>
        <v>0</v>
      </c>
      <c r="L110" s="1454"/>
      <c r="M110" s="1424"/>
      <c r="N110" s="94">
        <f t="shared" si="229"/>
        <v>0</v>
      </c>
      <c r="O110" s="94">
        <f t="shared" si="229"/>
        <v>0</v>
      </c>
      <c r="P110" s="94">
        <f t="shared" si="229"/>
        <v>0</v>
      </c>
      <c r="Q110" s="94">
        <f t="shared" si="229"/>
        <v>0</v>
      </c>
      <c r="R110" s="300">
        <f t="shared" si="226"/>
        <v>0</v>
      </c>
      <c r="S110" s="94"/>
      <c r="T110" s="94"/>
      <c r="U110" s="94">
        <f t="shared" si="230"/>
        <v>0</v>
      </c>
      <c r="V110" s="94">
        <f t="shared" si="230"/>
        <v>0</v>
      </c>
      <c r="W110" s="94">
        <f t="shared" si="230"/>
        <v>0</v>
      </c>
      <c r="X110" s="94">
        <f t="shared" si="230"/>
        <v>0</v>
      </c>
      <c r="Y110" s="94">
        <f t="shared" si="230"/>
        <v>0</v>
      </c>
      <c r="Z110" s="300">
        <f t="shared" si="231"/>
        <v>0</v>
      </c>
      <c r="AA110" s="92"/>
      <c r="AB110" s="1424"/>
      <c r="AC110" s="311"/>
      <c r="AD110" s="92"/>
      <c r="AE110" s="311"/>
      <c r="AH110" s="121"/>
      <c r="AI110" s="125" t="s">
        <v>288</v>
      </c>
      <c r="AJ110" s="120" t="str">
        <f>"13WKS "&amp;'Drive Summary'!AD$2</f>
        <v>13WKS MS2409A0</v>
      </c>
      <c r="AK110" s="85"/>
      <c r="AL110" s="85"/>
      <c r="AN110" s="482">
        <f>'13wks vs RIE'!C201</f>
        <v>1</v>
      </c>
      <c r="AO110" s="482">
        <f>'13wks vs RIE'!D201</f>
        <v>1</v>
      </c>
      <c r="AP110" s="482">
        <f>'13wks vs RIE'!E201</f>
        <v>1</v>
      </c>
      <c r="AQ110" s="482">
        <f>'13wks vs RIE'!F201</f>
        <v>1</v>
      </c>
      <c r="AR110" s="482">
        <f>'13wks vs RIE'!G201</f>
        <v>1</v>
      </c>
      <c r="AS110" s="482">
        <f>'13wks vs RIE'!H201</f>
        <v>1</v>
      </c>
      <c r="AT110" s="482">
        <f>'13wks vs RIE'!I201</f>
        <v>1</v>
      </c>
      <c r="AU110" s="482">
        <f>'13wks vs RIE'!J201</f>
        <v>1</v>
      </c>
      <c r="AV110" s="482">
        <f>'13wks vs RIE'!K201</f>
        <v>1</v>
      </c>
      <c r="AW110" s="482">
        <f>'13wks vs RIE'!L201</f>
        <v>1</v>
      </c>
      <c r="AX110" s="482">
        <f>'13wks vs RIE'!M201</f>
        <v>1</v>
      </c>
      <c r="AY110" s="482">
        <f>'13wks vs RIE'!N201</f>
        <v>1</v>
      </c>
      <c r="AZ110" s="482">
        <f>'13wks vs RIE'!O201</f>
        <v>1</v>
      </c>
      <c r="BC110" s="1409"/>
      <c r="BD110" s="87"/>
      <c r="BE110" s="87"/>
      <c r="BF110" s="87"/>
      <c r="BG110" s="87"/>
      <c r="BH110" s="87"/>
      <c r="BI110" s="87"/>
      <c r="BJ110" s="87"/>
      <c r="BK110" s="87"/>
      <c r="BL110" s="87"/>
      <c r="BM110" s="87"/>
      <c r="BN110" s="87"/>
      <c r="BO110" s="87"/>
      <c r="BP110" s="87"/>
      <c r="BQ110" s="87"/>
      <c r="BR110" s="87"/>
      <c r="BS110" s="87"/>
      <c r="BT110" s="1364"/>
    </row>
    <row r="111" spans="1:82" s="56" customFormat="1" ht="18.75" hidden="1" customHeight="1" outlineLevel="1" thickTop="1">
      <c r="A111" s="62"/>
      <c r="B111" s="93"/>
      <c r="C111" s="117"/>
      <c r="D111" s="117"/>
      <c r="E111" s="306" t="s">
        <v>204</v>
      </c>
      <c r="F111" s="1328"/>
      <c r="G111" s="1312">
        <f t="shared" si="232"/>
        <v>0</v>
      </c>
      <c r="H111" s="94">
        <f t="shared" si="232"/>
        <v>0</v>
      </c>
      <c r="I111" s="94">
        <f t="shared" si="232"/>
        <v>0</v>
      </c>
      <c r="J111" s="94">
        <f t="shared" si="232"/>
        <v>0</v>
      </c>
      <c r="K111" s="300">
        <f t="shared" si="224"/>
        <v>0</v>
      </c>
      <c r="L111" s="1454"/>
      <c r="M111" s="1424"/>
      <c r="N111" s="94">
        <f t="shared" si="229"/>
        <v>0</v>
      </c>
      <c r="O111" s="94">
        <f t="shared" si="229"/>
        <v>0</v>
      </c>
      <c r="P111" s="94">
        <f t="shared" si="229"/>
        <v>0</v>
      </c>
      <c r="Q111" s="94">
        <f t="shared" si="229"/>
        <v>0</v>
      </c>
      <c r="R111" s="300">
        <f t="shared" si="226"/>
        <v>0</v>
      </c>
      <c r="S111" s="94">
        <f t="shared" ref="S111:T111" si="233">S105-S100</f>
        <v>0</v>
      </c>
      <c r="T111" s="94">
        <f t="shared" si="233"/>
        <v>0</v>
      </c>
      <c r="U111" s="94">
        <f t="shared" si="230"/>
        <v>0</v>
      </c>
      <c r="V111" s="94">
        <f t="shared" si="230"/>
        <v>0</v>
      </c>
      <c r="W111" s="94">
        <f t="shared" si="230"/>
        <v>0</v>
      </c>
      <c r="X111" s="94">
        <f t="shared" si="230"/>
        <v>0</v>
      </c>
      <c r="Y111" s="94">
        <f t="shared" si="230"/>
        <v>0</v>
      </c>
      <c r="Z111" s="300">
        <f t="shared" si="231"/>
        <v>0</v>
      </c>
      <c r="AA111" s="92"/>
      <c r="AB111" s="1424"/>
      <c r="AC111" s="311"/>
      <c r="AD111" s="92"/>
      <c r="AE111" s="311"/>
      <c r="AH111" s="121"/>
      <c r="AI111" s="125" t="s">
        <v>288</v>
      </c>
      <c r="AJ111" s="120" t="str">
        <f>"13WKS "&amp;'Drive Summary'!AD$2</f>
        <v>13WKS MS2409A0</v>
      </c>
      <c r="AK111" s="85"/>
      <c r="AL111" s="85"/>
      <c r="AN111" s="482">
        <f>'13wks vs RIE'!C202</f>
        <v>1</v>
      </c>
      <c r="AO111" s="482">
        <f>'13wks vs RIE'!D202</f>
        <v>1</v>
      </c>
      <c r="AP111" s="482">
        <f>'13wks vs RIE'!E202</f>
        <v>1</v>
      </c>
      <c r="AQ111" s="482">
        <f>'13wks vs RIE'!F202</f>
        <v>1</v>
      </c>
      <c r="AR111" s="482">
        <f>'13wks vs RIE'!G202</f>
        <v>1</v>
      </c>
      <c r="AS111" s="482">
        <f>'13wks vs RIE'!H202</f>
        <v>1</v>
      </c>
      <c r="AT111" s="482">
        <f>'13wks vs RIE'!I202</f>
        <v>1</v>
      </c>
      <c r="AU111" s="482">
        <f>'13wks vs RIE'!J202</f>
        <v>1</v>
      </c>
      <c r="AV111" s="482">
        <f>'13wks vs RIE'!K202</f>
        <v>1</v>
      </c>
      <c r="AW111" s="482">
        <f>'13wks vs RIE'!L202</f>
        <v>1</v>
      </c>
      <c r="AX111" s="482">
        <f>'13wks vs RIE'!M202</f>
        <v>1</v>
      </c>
      <c r="AY111" s="482">
        <f>'13wks vs RIE'!N202</f>
        <v>1</v>
      </c>
      <c r="AZ111" s="482">
        <f>'13wks vs RIE'!O202</f>
        <v>1</v>
      </c>
      <c r="BC111" s="1409"/>
      <c r="BD111" s="87"/>
      <c r="BE111" s="87"/>
      <c r="BF111" s="87"/>
      <c r="BG111" s="87"/>
      <c r="BH111" s="87"/>
      <c r="BI111" s="87"/>
      <c r="BJ111" s="87"/>
      <c r="BK111" s="87"/>
      <c r="BL111" s="87"/>
      <c r="BM111" s="87"/>
      <c r="BN111" s="87"/>
      <c r="BO111" s="87"/>
      <c r="BP111" s="87"/>
      <c r="BQ111" s="87"/>
      <c r="BR111" s="87"/>
      <c r="BS111" s="87"/>
      <c r="BT111" s="1364"/>
    </row>
    <row r="112" spans="1:82" s="56" customFormat="1" ht="18.75" hidden="1" customHeight="1" outlineLevel="1" thickTop="1">
      <c r="A112" s="62"/>
      <c r="B112" s="93"/>
      <c r="C112" s="117"/>
      <c r="D112" s="117"/>
      <c r="E112" s="306" t="s">
        <v>317</v>
      </c>
      <c r="F112" s="1328"/>
      <c r="G112" s="1312">
        <f t="shared" si="232"/>
        <v>0</v>
      </c>
      <c r="H112" s="94">
        <f t="shared" si="232"/>
        <v>0</v>
      </c>
      <c r="I112" s="94">
        <f t="shared" si="232"/>
        <v>0</v>
      </c>
      <c r="J112" s="94">
        <f t="shared" si="232"/>
        <v>0</v>
      </c>
      <c r="K112" s="300">
        <f t="shared" si="224"/>
        <v>0</v>
      </c>
      <c r="L112" s="1454"/>
      <c r="M112" s="1424"/>
      <c r="N112" s="94">
        <f t="shared" si="229"/>
        <v>0</v>
      </c>
      <c r="O112" s="94">
        <f t="shared" si="229"/>
        <v>0</v>
      </c>
      <c r="P112" s="94">
        <f t="shared" si="229"/>
        <v>0</v>
      </c>
      <c r="Q112" s="94">
        <f t="shared" si="229"/>
        <v>0</v>
      </c>
      <c r="R112" s="300">
        <f t="shared" si="226"/>
        <v>0</v>
      </c>
      <c r="S112" s="94"/>
      <c r="T112" s="94"/>
      <c r="U112" s="94">
        <f t="shared" si="230"/>
        <v>0</v>
      </c>
      <c r="V112" s="94">
        <f t="shared" si="230"/>
        <v>0</v>
      </c>
      <c r="W112" s="94">
        <f t="shared" si="230"/>
        <v>0</v>
      </c>
      <c r="X112" s="94">
        <f t="shared" si="230"/>
        <v>0</v>
      </c>
      <c r="Y112" s="94">
        <f t="shared" si="230"/>
        <v>0</v>
      </c>
      <c r="Z112" s="300">
        <f t="shared" si="231"/>
        <v>0</v>
      </c>
      <c r="AA112" s="92"/>
      <c r="AB112" s="1424"/>
      <c r="AC112" s="311"/>
      <c r="AD112" s="92"/>
      <c r="AE112" s="311"/>
      <c r="AH112" s="121"/>
      <c r="AI112" s="125" t="s">
        <v>288</v>
      </c>
      <c r="AJ112" s="120" t="str">
        <f>"13WKS "&amp;'Drive Summary'!AD$2</f>
        <v>13WKS MS2409A0</v>
      </c>
      <c r="AK112" s="85"/>
      <c r="AL112" s="85"/>
      <c r="AN112" s="482">
        <f>'13wks vs RIE'!C203</f>
        <v>1.9071038251366119</v>
      </c>
      <c r="AO112" s="482">
        <f>'13wks vs RIE'!D203</f>
        <v>1.9071038251366119</v>
      </c>
      <c r="AP112" s="482">
        <f>'13wks vs RIE'!E203</f>
        <v>1.9071038251366119</v>
      </c>
      <c r="AQ112" s="482">
        <f>'13wks vs RIE'!F203</f>
        <v>1.9071038251366119</v>
      </c>
      <c r="AR112" s="482">
        <f>'13wks vs RIE'!G203</f>
        <v>1.9071038251366119</v>
      </c>
      <c r="AS112" s="482">
        <f>'13wks vs RIE'!H203</f>
        <v>1.9071038251366119</v>
      </c>
      <c r="AT112" s="482">
        <f>'13wks vs RIE'!I203</f>
        <v>1.9071038251366119</v>
      </c>
      <c r="AU112" s="482">
        <f>'13wks vs RIE'!J203</f>
        <v>1.9071038251366119</v>
      </c>
      <c r="AV112" s="482">
        <f>'13wks vs RIE'!K203</f>
        <v>1.9071038251366119</v>
      </c>
      <c r="AW112" s="482">
        <f>'13wks vs RIE'!L203</f>
        <v>1.9071038251366119</v>
      </c>
      <c r="AX112" s="482">
        <f>'13wks vs RIE'!M203</f>
        <v>1.9071038251366119</v>
      </c>
      <c r="AY112" s="482">
        <f>'13wks vs RIE'!N203</f>
        <v>1.9071038251366119</v>
      </c>
      <c r="AZ112" s="482">
        <f>'13wks vs RIE'!O203</f>
        <v>1.9071038251366119</v>
      </c>
      <c r="BC112" s="1409"/>
      <c r="BD112" s="87"/>
      <c r="BE112" s="87"/>
      <c r="BF112" s="87"/>
      <c r="BG112" s="87"/>
      <c r="BH112" s="87"/>
      <c r="BI112" s="87"/>
      <c r="BJ112" s="87"/>
      <c r="BK112" s="87"/>
      <c r="BL112" s="87"/>
      <c r="BM112" s="87"/>
      <c r="BN112" s="87"/>
      <c r="BO112" s="87"/>
      <c r="BP112" s="87"/>
      <c r="BQ112" s="87"/>
      <c r="BR112" s="87"/>
      <c r="BS112" s="87"/>
      <c r="BT112" s="1364"/>
    </row>
    <row r="113" spans="1:82" s="56" customFormat="1" ht="18.75" hidden="1" customHeight="1" outlineLevel="1" thickTop="1">
      <c r="A113" s="62"/>
      <c r="B113" s="93"/>
      <c r="C113" s="117"/>
      <c r="D113" s="117"/>
      <c r="E113" s="306" t="s">
        <v>258</v>
      </c>
      <c r="F113" s="1328"/>
      <c r="G113" s="1312">
        <f t="shared" si="232"/>
        <v>0</v>
      </c>
      <c r="H113" s="94">
        <f t="shared" si="232"/>
        <v>0</v>
      </c>
      <c r="I113" s="94">
        <f t="shared" si="232"/>
        <v>0</v>
      </c>
      <c r="J113" s="94">
        <f t="shared" si="232"/>
        <v>0</v>
      </c>
      <c r="K113" s="300">
        <f t="shared" si="224"/>
        <v>0</v>
      </c>
      <c r="L113" s="1454"/>
      <c r="M113" s="1424"/>
      <c r="N113" s="94">
        <f t="shared" si="229"/>
        <v>0</v>
      </c>
      <c r="O113" s="94">
        <f t="shared" si="229"/>
        <v>0</v>
      </c>
      <c r="P113" s="94">
        <f t="shared" si="229"/>
        <v>0</v>
      </c>
      <c r="Q113" s="94">
        <f t="shared" si="229"/>
        <v>0</v>
      </c>
      <c r="R113" s="300">
        <f t="shared" si="226"/>
        <v>0</v>
      </c>
      <c r="S113" s="94"/>
      <c r="T113" s="94"/>
      <c r="U113" s="94">
        <f t="shared" si="230"/>
        <v>0</v>
      </c>
      <c r="V113" s="94">
        <f t="shared" si="230"/>
        <v>0</v>
      </c>
      <c r="W113" s="94">
        <f t="shared" si="230"/>
        <v>0</v>
      </c>
      <c r="X113" s="94">
        <f t="shared" si="230"/>
        <v>0</v>
      </c>
      <c r="Y113" s="94">
        <f t="shared" si="230"/>
        <v>0</v>
      </c>
      <c r="Z113" s="300">
        <f t="shared" si="231"/>
        <v>0</v>
      </c>
      <c r="AA113" s="92"/>
      <c r="AB113" s="1424"/>
      <c r="AC113" s="311"/>
      <c r="AD113" s="92"/>
      <c r="AE113" s="311"/>
      <c r="AH113" s="121"/>
      <c r="AI113" s="125" t="s">
        <v>288</v>
      </c>
      <c r="AJ113" s="120" t="str">
        <f>"13WKS "&amp;'Drive Summary'!AD$2</f>
        <v>13WKS MS2409A0</v>
      </c>
      <c r="AK113" s="85"/>
      <c r="AL113" s="85"/>
      <c r="AN113" s="482">
        <f>'13wks vs RIE'!C204</f>
        <v>2.0173410404624277</v>
      </c>
      <c r="AO113" s="482">
        <f>'13wks vs RIE'!D204</f>
        <v>2.0173410404624277</v>
      </c>
      <c r="AP113" s="482">
        <f>'13wks vs RIE'!E204</f>
        <v>2.0173410404624277</v>
      </c>
      <c r="AQ113" s="482">
        <f>'13wks vs RIE'!F204</f>
        <v>2.0173410404624277</v>
      </c>
      <c r="AR113" s="482">
        <f>'13wks vs RIE'!G204</f>
        <v>2.0173410404624277</v>
      </c>
      <c r="AS113" s="482">
        <f>'13wks vs RIE'!H204</f>
        <v>2.0173410404624277</v>
      </c>
      <c r="AT113" s="482">
        <f>'13wks vs RIE'!I204</f>
        <v>2.0173410404624277</v>
      </c>
      <c r="AU113" s="482">
        <f>'13wks vs RIE'!J204</f>
        <v>2.0173410404624277</v>
      </c>
      <c r="AV113" s="482">
        <f>'13wks vs RIE'!K204</f>
        <v>2.0173410404624277</v>
      </c>
      <c r="AW113" s="482">
        <f>'13wks vs RIE'!L204</f>
        <v>2.0173410404624277</v>
      </c>
      <c r="AX113" s="482">
        <f>'13wks vs RIE'!M204</f>
        <v>2.0173410404624277</v>
      </c>
      <c r="AY113" s="482">
        <f>'13wks vs RIE'!N204</f>
        <v>2.0173410404624277</v>
      </c>
      <c r="AZ113" s="482">
        <f>'13wks vs RIE'!O204</f>
        <v>2.0173410404624277</v>
      </c>
      <c r="BC113" s="1409"/>
      <c r="BD113" s="87"/>
      <c r="BE113" s="87"/>
      <c r="BF113" s="87"/>
      <c r="BG113" s="87"/>
      <c r="BH113" s="87"/>
      <c r="BI113" s="87"/>
      <c r="BJ113" s="87"/>
      <c r="BK113" s="87"/>
      <c r="BL113" s="87"/>
      <c r="BM113" s="87"/>
      <c r="BN113" s="87"/>
      <c r="BO113" s="87"/>
      <c r="BP113" s="87"/>
      <c r="BQ113" s="87"/>
      <c r="BR113" s="87"/>
      <c r="BS113" s="87"/>
      <c r="BT113" s="1364"/>
    </row>
    <row r="114" spans="1:82" s="56" customFormat="1" ht="18.75" hidden="1" customHeight="1" outlineLevel="1" thickTop="1">
      <c r="A114" s="62"/>
      <c r="B114" s="93"/>
      <c r="C114" s="117"/>
      <c r="D114" s="117"/>
      <c r="E114" s="306" t="s">
        <v>119</v>
      </c>
      <c r="F114" s="1328"/>
      <c r="G114" s="1313">
        <f>SUM(G108:G113)</f>
        <v>0</v>
      </c>
      <c r="H114" s="94">
        <f>SUM(H108:H113)</f>
        <v>0</v>
      </c>
      <c r="I114" s="94">
        <f>SUM(I108:I113)</f>
        <v>0</v>
      </c>
      <c r="J114" s="94">
        <f>SUM(J108:J113)</f>
        <v>0</v>
      </c>
      <c r="K114" s="300">
        <f>SUM(G114:J114)</f>
        <v>0</v>
      </c>
      <c r="L114" s="1454"/>
      <c r="M114" s="1424"/>
      <c r="N114" s="94">
        <f>SUM(N108:N113)</f>
        <v>0</v>
      </c>
      <c r="O114" s="94">
        <f>SUM(O108:O113)</f>
        <v>0</v>
      </c>
      <c r="P114" s="94">
        <f>SUM(P108:P113)</f>
        <v>0</v>
      </c>
      <c r="Q114" s="94">
        <f>SUM(Q108:Q113)</f>
        <v>0</v>
      </c>
      <c r="R114" s="300">
        <f t="shared" si="226"/>
        <v>0</v>
      </c>
      <c r="S114" s="94"/>
      <c r="T114" s="94"/>
      <c r="U114" s="94">
        <f>SUM(U108:U113)</f>
        <v>0</v>
      </c>
      <c r="V114" s="94">
        <f>SUM(V108:V113)</f>
        <v>0</v>
      </c>
      <c r="W114" s="94">
        <f>SUM(W108:W113)</f>
        <v>0</v>
      </c>
      <c r="X114" s="94">
        <f>SUM(X108:X113)</f>
        <v>0</v>
      </c>
      <c r="Y114" s="94">
        <f>SUM(Y108:Y113)</f>
        <v>0</v>
      </c>
      <c r="Z114" s="300">
        <f t="shared" si="231"/>
        <v>0</v>
      </c>
      <c r="AA114" s="92"/>
      <c r="AB114" s="1424"/>
      <c r="AC114" s="311"/>
      <c r="AD114" s="92"/>
      <c r="AE114" s="311"/>
      <c r="AH114" s="121"/>
      <c r="AI114" s="125" t="s">
        <v>288</v>
      </c>
      <c r="AJ114" s="120" t="str">
        <f>"13WKS "&amp;'Drive Summary'!AD$2</f>
        <v>13WKS MS2409A0</v>
      </c>
      <c r="AK114" s="85"/>
      <c r="AL114" s="85"/>
      <c r="AM114" s="485" t="str">
        <f>AM73</f>
        <v>Delta convert V11 4TB</v>
      </c>
      <c r="AN114" s="696">
        <f>SUMPRODUCT(AN108:AN113,G108:G113)</f>
        <v>0</v>
      </c>
      <c r="AO114" s="696">
        <f>SUMPRODUCT(AO108:AO113,H108:H113)</f>
        <v>0</v>
      </c>
      <c r="AP114" s="696">
        <f>SUMPRODUCT(AP108:AP113,I108:I113)</f>
        <v>0</v>
      </c>
      <c r="AQ114" s="696">
        <f>SUMPRODUCT(AQ108:AQ113,J108:J113)</f>
        <v>0</v>
      </c>
      <c r="AR114" s="696">
        <f>SUMPRODUCT(AR108:AR113,N108:N113)</f>
        <v>0</v>
      </c>
      <c r="AS114" s="696">
        <f>SUMPRODUCT(AS108:AS113,O108:O113)</f>
        <v>0</v>
      </c>
      <c r="AT114" s="696">
        <f>SUMPRODUCT(AT108:AT113,P108:P113)</f>
        <v>0</v>
      </c>
      <c r="AU114" s="696">
        <f>SUMPRODUCT(AU108:AU113,Q108:Q113)</f>
        <v>0</v>
      </c>
      <c r="AV114" s="696">
        <f>SUMPRODUCT(AV108:AV113,U108:U113)</f>
        <v>0</v>
      </c>
      <c r="AW114" s="696">
        <f>SUMPRODUCT(AW108:AW113,V108:V113)</f>
        <v>0</v>
      </c>
      <c r="AX114" s="696">
        <f>SUMPRODUCT(AX108:AX113,W108:W113)</f>
        <v>0</v>
      </c>
      <c r="AY114" s="696">
        <f>SUMPRODUCT(AY108:AY113,X108:X113)</f>
        <v>0</v>
      </c>
      <c r="AZ114" s="696">
        <f>SUMPRODUCT(AZ108:AZ113,Y108:Y113)</f>
        <v>0</v>
      </c>
      <c r="BC114" s="1409"/>
      <c r="BD114" s="87"/>
      <c r="BE114" s="87"/>
      <c r="BF114" s="87"/>
      <c r="BG114" s="87"/>
      <c r="BH114" s="87"/>
      <c r="BI114" s="87"/>
      <c r="BJ114" s="87"/>
      <c r="BK114" s="87"/>
      <c r="BL114" s="87"/>
      <c r="BM114" s="87"/>
      <c r="BN114" s="87"/>
      <c r="BO114" s="87"/>
      <c r="BP114" s="87"/>
      <c r="BQ114" s="87"/>
      <c r="BR114" s="87"/>
      <c r="BS114" s="87"/>
      <c r="BT114" s="1364"/>
    </row>
    <row r="115" spans="1:82" s="56" customFormat="1" ht="18.75" hidden="1" customHeight="1" collapsed="1" thickTop="1">
      <c r="A115" s="86"/>
      <c r="B115" s="406" t="s">
        <v>196</v>
      </c>
      <c r="C115" s="390"/>
      <c r="D115" s="390"/>
      <c r="E115" s="396" t="s">
        <v>316</v>
      </c>
      <c r="F115" s="1333"/>
      <c r="G115" s="1319">
        <f>G81</f>
        <v>0</v>
      </c>
      <c r="H115" s="1193">
        <f t="shared" ref="H115:AE115" si="234">H81</f>
        <v>0</v>
      </c>
      <c r="I115" s="1193">
        <f t="shared" si="234"/>
        <v>0</v>
      </c>
      <c r="J115" s="1193">
        <f t="shared" si="234"/>
        <v>0</v>
      </c>
      <c r="K115" s="1227">
        <f t="shared" si="234"/>
        <v>0</v>
      </c>
      <c r="L115" s="1193">
        <f t="shared" si="234"/>
        <v>0</v>
      </c>
      <c r="M115" s="1460">
        <f t="shared" si="234"/>
        <v>0</v>
      </c>
      <c r="N115" s="1193">
        <f t="shared" si="234"/>
        <v>0</v>
      </c>
      <c r="O115" s="1193">
        <f t="shared" si="234"/>
        <v>0</v>
      </c>
      <c r="P115" s="1193">
        <f t="shared" si="234"/>
        <v>0</v>
      </c>
      <c r="Q115" s="1193">
        <f t="shared" si="234"/>
        <v>0</v>
      </c>
      <c r="R115" s="1230">
        <f t="shared" si="234"/>
        <v>0</v>
      </c>
      <c r="S115" s="1193">
        <f t="shared" si="234"/>
        <v>0</v>
      </c>
      <c r="T115" s="1193">
        <f t="shared" si="234"/>
        <v>0</v>
      </c>
      <c r="U115" s="1193">
        <f t="shared" si="234"/>
        <v>0</v>
      </c>
      <c r="V115" s="1193">
        <f t="shared" si="234"/>
        <v>0</v>
      </c>
      <c r="W115" s="1193">
        <f t="shared" si="234"/>
        <v>0</v>
      </c>
      <c r="X115" s="1193">
        <f t="shared" si="234"/>
        <v>0</v>
      </c>
      <c r="Y115" s="1193">
        <f t="shared" si="234"/>
        <v>0</v>
      </c>
      <c r="Z115" s="1227">
        <f t="shared" si="234"/>
        <v>0</v>
      </c>
      <c r="AA115" s="1193">
        <f t="shared" si="234"/>
        <v>0</v>
      </c>
      <c r="AB115" s="1460">
        <f t="shared" si="234"/>
        <v>0</v>
      </c>
      <c r="AC115" s="1234">
        <f t="shared" si="234"/>
        <v>0</v>
      </c>
      <c r="AD115" s="1193">
        <f t="shared" si="234"/>
        <v>0</v>
      </c>
      <c r="AE115" s="313">
        <f t="shared" si="234"/>
        <v>0</v>
      </c>
      <c r="AF115" s="66"/>
      <c r="AG115" s="66"/>
      <c r="AH115" s="382"/>
      <c r="AI115" s="383" t="s">
        <v>288</v>
      </c>
      <c r="AJ115" s="384" t="str">
        <f>"13WKS "&amp;'Drive Summary'!AD$2</f>
        <v>13WKS MS2409A0</v>
      </c>
      <c r="AK115" s="85"/>
      <c r="AL115" s="85"/>
      <c r="AM115" s="66"/>
      <c r="AN115" s="600"/>
      <c r="AO115" s="600"/>
      <c r="AP115" s="600"/>
      <c r="AQ115" s="600"/>
      <c r="AR115" s="600"/>
      <c r="AS115" s="600"/>
      <c r="AT115" s="600"/>
      <c r="AU115" s="600"/>
      <c r="AV115" s="600"/>
      <c r="AW115" s="600"/>
      <c r="AX115" s="600"/>
      <c r="AY115" s="600"/>
      <c r="AZ115" s="66"/>
      <c r="BC115" s="1409"/>
      <c r="BD115" s="87"/>
      <c r="BE115" s="87"/>
      <c r="BF115" s="87"/>
      <c r="BG115" s="87"/>
      <c r="BH115" s="87"/>
      <c r="BI115" s="87"/>
      <c r="BJ115" s="87"/>
      <c r="BK115" s="87"/>
      <c r="BL115" s="87"/>
      <c r="BM115" s="87"/>
      <c r="BN115" s="87"/>
      <c r="BO115" s="87"/>
      <c r="BP115" s="87"/>
      <c r="BQ115" s="87"/>
      <c r="BR115" s="87"/>
      <c r="BS115" s="87"/>
      <c r="BT115" s="1364"/>
    </row>
    <row r="116" spans="1:82" s="56" customFormat="1" ht="18.75" hidden="1" customHeight="1" thickTop="1">
      <c r="A116" s="86"/>
      <c r="B116" s="406" t="s">
        <v>19</v>
      </c>
      <c r="C116" s="407"/>
      <c r="D116" s="407"/>
      <c r="E116" s="396" t="s">
        <v>259</v>
      </c>
      <c r="F116" s="1333"/>
      <c r="G116" s="1319">
        <f>SUM(G82:G85)</f>
        <v>0</v>
      </c>
      <c r="H116" s="1193">
        <f t="shared" ref="H116:AE116" si="235">SUM(H82:H85)</f>
        <v>0</v>
      </c>
      <c r="I116" s="1193">
        <f t="shared" si="235"/>
        <v>0</v>
      </c>
      <c r="J116" s="1193">
        <f t="shared" si="235"/>
        <v>0</v>
      </c>
      <c r="K116" s="1227">
        <f t="shared" si="235"/>
        <v>0</v>
      </c>
      <c r="L116" s="1193">
        <f t="shared" si="235"/>
        <v>0</v>
      </c>
      <c r="M116" s="1460">
        <f t="shared" si="235"/>
        <v>0</v>
      </c>
      <c r="N116" s="1193">
        <f t="shared" si="235"/>
        <v>0</v>
      </c>
      <c r="O116" s="1193">
        <f t="shared" si="235"/>
        <v>0</v>
      </c>
      <c r="P116" s="1193">
        <f t="shared" si="235"/>
        <v>0</v>
      </c>
      <c r="Q116" s="1193">
        <f t="shared" si="235"/>
        <v>0</v>
      </c>
      <c r="R116" s="1230">
        <f t="shared" si="235"/>
        <v>0</v>
      </c>
      <c r="S116" s="1193">
        <f t="shared" si="235"/>
        <v>0</v>
      </c>
      <c r="T116" s="1193">
        <f t="shared" si="235"/>
        <v>0</v>
      </c>
      <c r="U116" s="1193">
        <f t="shared" si="235"/>
        <v>0</v>
      </c>
      <c r="V116" s="1193">
        <f t="shared" si="235"/>
        <v>0</v>
      </c>
      <c r="W116" s="1193">
        <f t="shared" si="235"/>
        <v>0</v>
      </c>
      <c r="X116" s="1193">
        <f t="shared" si="235"/>
        <v>0</v>
      </c>
      <c r="Y116" s="1193">
        <f t="shared" si="235"/>
        <v>0</v>
      </c>
      <c r="Z116" s="1227">
        <f t="shared" si="235"/>
        <v>0</v>
      </c>
      <c r="AA116" s="1193">
        <f t="shared" si="235"/>
        <v>0</v>
      </c>
      <c r="AB116" s="1460">
        <f t="shared" si="235"/>
        <v>0</v>
      </c>
      <c r="AC116" s="1234">
        <f t="shared" si="235"/>
        <v>0</v>
      </c>
      <c r="AD116" s="1193">
        <f t="shared" si="235"/>
        <v>0</v>
      </c>
      <c r="AE116" s="313">
        <f t="shared" si="235"/>
        <v>0</v>
      </c>
      <c r="AF116" s="66"/>
      <c r="AG116" s="66"/>
      <c r="AH116" s="382"/>
      <c r="AI116" s="383" t="s">
        <v>288</v>
      </c>
      <c r="AJ116" s="384" t="str">
        <f>"13WKS "&amp;'Drive Summary'!AD$2</f>
        <v>13WKS MS2409A0</v>
      </c>
      <c r="AK116" s="87"/>
      <c r="AL116" s="87"/>
      <c r="AM116" s="66"/>
      <c r="AN116" s="600"/>
      <c r="AO116" s="600"/>
      <c r="AP116" s="600"/>
      <c r="AQ116" s="600"/>
      <c r="AR116" s="600"/>
      <c r="AS116" s="600"/>
      <c r="AT116" s="600"/>
      <c r="AU116" s="600"/>
      <c r="AV116" s="600"/>
      <c r="AW116" s="600"/>
      <c r="AX116" s="600"/>
      <c r="AY116" s="600"/>
      <c r="AZ116" s="66"/>
      <c r="BC116" s="1409"/>
      <c r="BD116" s="87"/>
      <c r="BE116" s="87"/>
      <c r="BF116" s="87"/>
      <c r="BG116" s="87"/>
      <c r="BH116" s="87"/>
      <c r="BI116" s="87"/>
      <c r="BJ116" s="87"/>
      <c r="BK116" s="87"/>
      <c r="BL116" s="87"/>
      <c r="BM116" s="87"/>
      <c r="BN116" s="87"/>
      <c r="BO116" s="87"/>
      <c r="BP116" s="87"/>
      <c r="BQ116" s="87"/>
      <c r="BR116" s="87"/>
      <c r="BS116" s="87"/>
      <c r="BT116" s="1364"/>
    </row>
    <row r="117" spans="1:82" s="56" customFormat="1" ht="18.75" hidden="1" customHeight="1" thickTop="1">
      <c r="A117" s="904"/>
      <c r="B117" s="907"/>
      <c r="C117" s="908"/>
      <c r="D117" s="908"/>
      <c r="E117" s="923" t="s">
        <v>203</v>
      </c>
      <c r="F117" s="1334"/>
      <c r="G117" s="1320">
        <f>SUM(G86:G88)</f>
        <v>0</v>
      </c>
      <c r="H117" s="1194">
        <f t="shared" ref="H117:AE117" si="236">SUM(H86:H88)</f>
        <v>0</v>
      </c>
      <c r="I117" s="1194">
        <f t="shared" si="236"/>
        <v>0</v>
      </c>
      <c r="J117" s="1194">
        <f t="shared" si="236"/>
        <v>0</v>
      </c>
      <c r="K117" s="1228">
        <f t="shared" si="236"/>
        <v>0</v>
      </c>
      <c r="L117" s="1194">
        <f t="shared" si="236"/>
        <v>0</v>
      </c>
      <c r="M117" s="1461">
        <f t="shared" si="236"/>
        <v>0</v>
      </c>
      <c r="N117" s="1194">
        <f t="shared" si="236"/>
        <v>0</v>
      </c>
      <c r="O117" s="1194">
        <f t="shared" si="236"/>
        <v>0</v>
      </c>
      <c r="P117" s="1194">
        <f t="shared" si="236"/>
        <v>0</v>
      </c>
      <c r="Q117" s="1194">
        <f t="shared" si="236"/>
        <v>0</v>
      </c>
      <c r="R117" s="1231">
        <f t="shared" si="236"/>
        <v>0</v>
      </c>
      <c r="S117" s="1194">
        <f t="shared" si="236"/>
        <v>0</v>
      </c>
      <c r="T117" s="1194">
        <f t="shared" si="236"/>
        <v>0</v>
      </c>
      <c r="U117" s="1194">
        <f t="shared" si="236"/>
        <v>0</v>
      </c>
      <c r="V117" s="1194">
        <f t="shared" si="236"/>
        <v>0</v>
      </c>
      <c r="W117" s="1194">
        <f t="shared" si="236"/>
        <v>0</v>
      </c>
      <c r="X117" s="1194">
        <f t="shared" si="236"/>
        <v>0</v>
      </c>
      <c r="Y117" s="1194">
        <f t="shared" si="236"/>
        <v>0</v>
      </c>
      <c r="Z117" s="1228">
        <f t="shared" si="236"/>
        <v>0</v>
      </c>
      <c r="AA117" s="1194">
        <f t="shared" si="236"/>
        <v>0</v>
      </c>
      <c r="AB117" s="1461">
        <f t="shared" si="236"/>
        <v>0</v>
      </c>
      <c r="AC117" s="1235">
        <f t="shared" si="236"/>
        <v>0</v>
      </c>
      <c r="AD117" s="1194">
        <f t="shared" si="236"/>
        <v>0</v>
      </c>
      <c r="AE117" s="1486">
        <f t="shared" si="236"/>
        <v>0</v>
      </c>
      <c r="AF117" s="910"/>
      <c r="AG117" s="66"/>
      <c r="AH117" s="911"/>
      <c r="AI117" s="905" t="s">
        <v>288</v>
      </c>
      <c r="AJ117" s="912" t="str">
        <f>"13WKS "&amp;'Drive Summary'!AD$2</f>
        <v>13WKS MS2409A0</v>
      </c>
      <c r="AK117" s="87"/>
      <c r="AL117" s="87"/>
      <c r="AM117" s="910"/>
      <c r="AN117" s="913"/>
      <c r="AO117" s="913"/>
      <c r="AP117" s="913"/>
      <c r="AQ117" s="913"/>
      <c r="AR117" s="913"/>
      <c r="AS117" s="913"/>
      <c r="AT117" s="913"/>
      <c r="AU117" s="913"/>
      <c r="AV117" s="913"/>
      <c r="AW117" s="913"/>
      <c r="AX117" s="913"/>
      <c r="AY117" s="913"/>
      <c r="AZ117" s="910"/>
      <c r="BC117" s="1409"/>
      <c r="BD117" s="87"/>
      <c r="BE117" s="87"/>
      <c r="BF117" s="87"/>
      <c r="BG117" s="87"/>
      <c r="BH117" s="87"/>
      <c r="BI117" s="87"/>
      <c r="BJ117" s="87"/>
      <c r="BK117" s="87"/>
      <c r="BL117" s="87"/>
      <c r="BM117" s="87"/>
      <c r="BN117" s="87"/>
      <c r="BO117" s="87"/>
      <c r="BP117" s="87"/>
      <c r="BQ117" s="87"/>
      <c r="BR117" s="87"/>
      <c r="BS117" s="87"/>
      <c r="BT117" s="1364"/>
    </row>
    <row r="118" spans="1:82" s="56" customFormat="1" ht="18.75" hidden="1" customHeight="1" thickTop="1">
      <c r="A118" s="904"/>
      <c r="B118" s="907"/>
      <c r="C118" s="908"/>
      <c r="D118" s="908"/>
      <c r="E118" s="923" t="s">
        <v>204</v>
      </c>
      <c r="F118" s="1334"/>
      <c r="G118" s="1320">
        <f>SUM(G89:G91)</f>
        <v>0</v>
      </c>
      <c r="H118" s="1194">
        <f t="shared" ref="H118:AE118" si="237">SUM(H89:H91)</f>
        <v>0</v>
      </c>
      <c r="I118" s="1194">
        <f t="shared" si="237"/>
        <v>0</v>
      </c>
      <c r="J118" s="1194">
        <f t="shared" si="237"/>
        <v>0</v>
      </c>
      <c r="K118" s="1228">
        <f t="shared" si="237"/>
        <v>0</v>
      </c>
      <c r="L118" s="1194">
        <f t="shared" si="237"/>
        <v>0</v>
      </c>
      <c r="M118" s="1461">
        <f t="shared" si="237"/>
        <v>0</v>
      </c>
      <c r="N118" s="1194">
        <f t="shared" si="237"/>
        <v>0</v>
      </c>
      <c r="O118" s="1194">
        <f t="shared" si="237"/>
        <v>0</v>
      </c>
      <c r="P118" s="1194">
        <f t="shared" si="237"/>
        <v>0</v>
      </c>
      <c r="Q118" s="1194">
        <f t="shared" si="237"/>
        <v>0</v>
      </c>
      <c r="R118" s="1231">
        <f t="shared" si="237"/>
        <v>0</v>
      </c>
      <c r="S118" s="1194">
        <f t="shared" si="237"/>
        <v>0</v>
      </c>
      <c r="T118" s="1194">
        <f t="shared" si="237"/>
        <v>0</v>
      </c>
      <c r="U118" s="1194">
        <f t="shared" si="237"/>
        <v>0</v>
      </c>
      <c r="V118" s="1194">
        <f t="shared" si="237"/>
        <v>0</v>
      </c>
      <c r="W118" s="1194">
        <f t="shared" si="237"/>
        <v>0</v>
      </c>
      <c r="X118" s="1194">
        <f t="shared" si="237"/>
        <v>0</v>
      </c>
      <c r="Y118" s="1194">
        <f t="shared" si="237"/>
        <v>0</v>
      </c>
      <c r="Z118" s="1228">
        <f t="shared" si="237"/>
        <v>0</v>
      </c>
      <c r="AA118" s="1194">
        <f t="shared" si="237"/>
        <v>0</v>
      </c>
      <c r="AB118" s="1461">
        <f t="shared" si="237"/>
        <v>0</v>
      </c>
      <c r="AC118" s="1235">
        <f t="shared" si="237"/>
        <v>0</v>
      </c>
      <c r="AD118" s="1194">
        <f t="shared" si="237"/>
        <v>0</v>
      </c>
      <c r="AE118" s="1486">
        <f t="shared" si="237"/>
        <v>0</v>
      </c>
      <c r="AF118" s="910"/>
      <c r="AG118" s="66"/>
      <c r="AH118" s="911"/>
      <c r="AI118" s="905" t="s">
        <v>288</v>
      </c>
      <c r="AJ118" s="912" t="str">
        <f>"13WKS "&amp;'Drive Summary'!AD$2</f>
        <v>13WKS MS2409A0</v>
      </c>
      <c r="AK118" s="87"/>
      <c r="AL118" s="87"/>
      <c r="AM118" s="910"/>
      <c r="AN118" s="913"/>
      <c r="AO118" s="913"/>
      <c r="AP118" s="913"/>
      <c r="AQ118" s="913"/>
      <c r="AR118" s="913"/>
      <c r="AS118" s="913"/>
      <c r="AT118" s="913"/>
      <c r="AU118" s="913"/>
      <c r="AV118" s="913"/>
      <c r="AW118" s="913"/>
      <c r="AX118" s="913"/>
      <c r="AY118" s="913"/>
      <c r="AZ118" s="910"/>
      <c r="BC118" s="1409"/>
      <c r="BD118" s="87"/>
      <c r="BE118" s="87"/>
      <c r="BF118" s="87"/>
      <c r="BG118" s="87"/>
      <c r="BH118" s="87"/>
      <c r="BI118" s="87"/>
      <c r="BJ118" s="87"/>
      <c r="BK118" s="87"/>
      <c r="BL118" s="87"/>
      <c r="BM118" s="87"/>
      <c r="BN118" s="87"/>
      <c r="BO118" s="87"/>
      <c r="BP118" s="87"/>
      <c r="BQ118" s="87"/>
      <c r="BR118" s="87"/>
      <c r="BS118" s="87"/>
      <c r="BT118" s="1364"/>
    </row>
    <row r="119" spans="1:82" s="56" customFormat="1" ht="18.75" hidden="1" customHeight="1" thickTop="1">
      <c r="A119" s="904"/>
      <c r="B119" s="907"/>
      <c r="C119" s="908"/>
      <c r="D119" s="908"/>
      <c r="E119" s="923" t="s">
        <v>317</v>
      </c>
      <c r="F119" s="1334"/>
      <c r="G119" s="1320">
        <f>SUM(G92:G97)</f>
        <v>0</v>
      </c>
      <c r="H119" s="1194">
        <f t="shared" ref="H119:AC119" si="238">SUM(H92:H97)</f>
        <v>0</v>
      </c>
      <c r="I119" s="1194">
        <f t="shared" si="238"/>
        <v>0</v>
      </c>
      <c r="J119" s="1194">
        <f t="shared" si="238"/>
        <v>0</v>
      </c>
      <c r="K119" s="1228">
        <f t="shared" si="238"/>
        <v>0</v>
      </c>
      <c r="L119" s="1194">
        <f t="shared" si="238"/>
        <v>0</v>
      </c>
      <c r="M119" s="1461">
        <f t="shared" si="238"/>
        <v>0</v>
      </c>
      <c r="N119" s="1194">
        <f t="shared" si="238"/>
        <v>0</v>
      </c>
      <c r="O119" s="1194">
        <f t="shared" si="238"/>
        <v>0</v>
      </c>
      <c r="P119" s="1194">
        <f t="shared" si="238"/>
        <v>0</v>
      </c>
      <c r="Q119" s="1194">
        <f t="shared" si="238"/>
        <v>0</v>
      </c>
      <c r="R119" s="1231">
        <f t="shared" si="238"/>
        <v>0</v>
      </c>
      <c r="S119" s="1194">
        <f t="shared" si="238"/>
        <v>0</v>
      </c>
      <c r="T119" s="1194">
        <f t="shared" si="238"/>
        <v>0</v>
      </c>
      <c r="U119" s="1194">
        <f t="shared" si="238"/>
        <v>0</v>
      </c>
      <c r="V119" s="1194">
        <f t="shared" si="238"/>
        <v>0</v>
      </c>
      <c r="W119" s="1194">
        <f t="shared" si="238"/>
        <v>0</v>
      </c>
      <c r="X119" s="1194">
        <f t="shared" si="238"/>
        <v>0</v>
      </c>
      <c r="Y119" s="1194">
        <f t="shared" si="238"/>
        <v>0</v>
      </c>
      <c r="Z119" s="1228">
        <f t="shared" si="238"/>
        <v>0</v>
      </c>
      <c r="AA119" s="1194">
        <f t="shared" si="238"/>
        <v>0</v>
      </c>
      <c r="AB119" s="1461">
        <f t="shared" si="238"/>
        <v>0</v>
      </c>
      <c r="AC119" s="1235">
        <f t="shared" si="238"/>
        <v>0</v>
      </c>
      <c r="AD119" s="1194">
        <f>SUM(AD94:AD96)</f>
        <v>0</v>
      </c>
      <c r="AE119" s="1486">
        <f>SUM(AE94:AE96)</f>
        <v>0</v>
      </c>
      <c r="AF119" s="910"/>
      <c r="AG119" s="66"/>
      <c r="AH119" s="911"/>
      <c r="AI119" s="905" t="s">
        <v>288</v>
      </c>
      <c r="AJ119" s="912" t="str">
        <f>"13WKS "&amp;'Drive Summary'!AD$2</f>
        <v>13WKS MS2409A0</v>
      </c>
      <c r="AK119" s="87"/>
      <c r="AL119" s="87"/>
      <c r="AM119" s="910"/>
      <c r="AN119" s="913"/>
      <c r="AO119" s="913"/>
      <c r="AP119" s="913"/>
      <c r="AQ119" s="913"/>
      <c r="AR119" s="913"/>
      <c r="AS119" s="913"/>
      <c r="AT119" s="913"/>
      <c r="AU119" s="913"/>
      <c r="AV119" s="913"/>
      <c r="AW119" s="913"/>
      <c r="AX119" s="913"/>
      <c r="AY119" s="913"/>
      <c r="AZ119" s="910"/>
      <c r="BC119" s="1409"/>
      <c r="BD119" s="87"/>
      <c r="BE119" s="87"/>
      <c r="BF119" s="87"/>
      <c r="BG119" s="87"/>
      <c r="BH119" s="87"/>
      <c r="BI119" s="87"/>
      <c r="BJ119" s="87"/>
      <c r="BK119" s="87"/>
      <c r="BL119" s="87"/>
      <c r="BM119" s="87"/>
      <c r="BN119" s="87"/>
      <c r="BO119" s="87"/>
      <c r="BP119" s="87"/>
      <c r="BQ119" s="87"/>
      <c r="BR119" s="87"/>
      <c r="BS119" s="87"/>
      <c r="BT119" s="1364"/>
    </row>
    <row r="120" spans="1:82" s="56" customFormat="1" ht="18.75" hidden="1" customHeight="1" thickTop="1">
      <c r="A120" s="904"/>
      <c r="B120" s="907"/>
      <c r="C120" s="908"/>
      <c r="D120" s="908"/>
      <c r="E120" s="923" t="s">
        <v>258</v>
      </c>
      <c r="F120" s="1334"/>
      <c r="G120" s="1320">
        <f>SUM(G98:G100)</f>
        <v>0</v>
      </c>
      <c r="H120" s="1194">
        <f t="shared" ref="H120:AC120" si="239">SUM(H98:H100)</f>
        <v>0</v>
      </c>
      <c r="I120" s="1194">
        <f t="shared" si="239"/>
        <v>0</v>
      </c>
      <c r="J120" s="1194">
        <f t="shared" si="239"/>
        <v>0</v>
      </c>
      <c r="K120" s="1229">
        <f t="shared" si="239"/>
        <v>0</v>
      </c>
      <c r="L120" s="1194">
        <f t="shared" si="239"/>
        <v>0</v>
      </c>
      <c r="M120" s="1461">
        <f t="shared" si="239"/>
        <v>0</v>
      </c>
      <c r="N120" s="1194">
        <f t="shared" si="239"/>
        <v>0</v>
      </c>
      <c r="O120" s="1194">
        <f t="shared" si="239"/>
        <v>0</v>
      </c>
      <c r="P120" s="1194">
        <f t="shared" si="239"/>
        <v>0</v>
      </c>
      <c r="Q120" s="1194">
        <f t="shared" si="239"/>
        <v>0</v>
      </c>
      <c r="R120" s="1232">
        <f t="shared" si="239"/>
        <v>0</v>
      </c>
      <c r="S120" s="1194">
        <f t="shared" si="239"/>
        <v>0</v>
      </c>
      <c r="T120" s="1194">
        <f t="shared" si="239"/>
        <v>0</v>
      </c>
      <c r="U120" s="1194">
        <f t="shared" si="239"/>
        <v>0</v>
      </c>
      <c r="V120" s="1194">
        <f t="shared" si="239"/>
        <v>0</v>
      </c>
      <c r="W120" s="1194">
        <f t="shared" si="239"/>
        <v>0</v>
      </c>
      <c r="X120" s="1194">
        <f t="shared" si="239"/>
        <v>0</v>
      </c>
      <c r="Y120" s="1194">
        <f t="shared" si="239"/>
        <v>0</v>
      </c>
      <c r="Z120" s="1233">
        <f t="shared" si="239"/>
        <v>0</v>
      </c>
      <c r="AA120" s="1194">
        <f t="shared" si="239"/>
        <v>0</v>
      </c>
      <c r="AB120" s="1461">
        <f t="shared" si="239"/>
        <v>0</v>
      </c>
      <c r="AC120" s="1236">
        <f t="shared" si="239"/>
        <v>0</v>
      </c>
      <c r="AD120" s="1473">
        <f t="shared" ref="AD120:AE120" si="240">SUM(AD98:AD100)</f>
        <v>0</v>
      </c>
      <c r="AE120" s="1236">
        <f t="shared" si="240"/>
        <v>0</v>
      </c>
      <c r="AF120" s="910"/>
      <c r="AG120" s="66"/>
      <c r="AH120" s="911"/>
      <c r="AI120" s="905" t="s">
        <v>288</v>
      </c>
      <c r="AJ120" s="912" t="str">
        <f>"13WKS "&amp;'Drive Summary'!AD$2</f>
        <v>13WKS MS2409A0</v>
      </c>
      <c r="AK120" s="87"/>
      <c r="AL120" s="87"/>
      <c r="AM120" s="910"/>
      <c r="AN120" s="913"/>
      <c r="AO120" s="913"/>
      <c r="AP120" s="913"/>
      <c r="AQ120" s="913"/>
      <c r="AR120" s="913"/>
      <c r="AS120" s="913"/>
      <c r="AT120" s="913"/>
      <c r="AU120" s="913"/>
      <c r="AV120" s="913"/>
      <c r="AW120" s="913"/>
      <c r="AX120" s="913"/>
      <c r="AY120" s="913"/>
      <c r="AZ120" s="910"/>
      <c r="BC120" s="1409"/>
      <c r="BD120" s="87"/>
      <c r="BE120" s="87"/>
      <c r="BF120" s="87"/>
      <c r="BG120" s="87"/>
      <c r="BH120" s="87"/>
      <c r="BI120" s="87"/>
      <c r="BJ120" s="87"/>
      <c r="BK120" s="87"/>
      <c r="BL120" s="87"/>
      <c r="BM120" s="87"/>
      <c r="BN120" s="87"/>
      <c r="BO120" s="87"/>
      <c r="BP120" s="87"/>
      <c r="BQ120" s="87"/>
      <c r="BR120" s="87"/>
      <c r="BS120" s="87"/>
      <c r="BT120" s="1364"/>
    </row>
    <row r="121" spans="1:82" s="56" customFormat="1" ht="18.75" hidden="1" customHeight="1" thickTop="1">
      <c r="A121" s="86"/>
      <c r="B121" s="88"/>
      <c r="C121" s="116"/>
      <c r="D121" s="116"/>
      <c r="E121" s="321" t="s">
        <v>105</v>
      </c>
      <c r="F121" s="1330"/>
      <c r="G121" s="1315">
        <f>SUM(G115:G120)</f>
        <v>0</v>
      </c>
      <c r="H121" s="95">
        <f t="shared" ref="H121:AE121" si="241">SUM(H115:H120)</f>
        <v>0</v>
      </c>
      <c r="I121" s="95">
        <f t="shared" si="241"/>
        <v>0</v>
      </c>
      <c r="J121" s="95">
        <f t="shared" si="241"/>
        <v>0</v>
      </c>
      <c r="K121" s="316">
        <f t="shared" si="241"/>
        <v>0</v>
      </c>
      <c r="L121" s="1437">
        <f t="shared" si="241"/>
        <v>0</v>
      </c>
      <c r="M121" s="1421">
        <f t="shared" si="241"/>
        <v>0</v>
      </c>
      <c r="N121" s="95">
        <f t="shared" si="241"/>
        <v>0</v>
      </c>
      <c r="O121" s="95">
        <f t="shared" si="241"/>
        <v>0</v>
      </c>
      <c r="P121" s="95">
        <f t="shared" si="241"/>
        <v>0</v>
      </c>
      <c r="Q121" s="95">
        <f t="shared" si="241"/>
        <v>0</v>
      </c>
      <c r="R121" s="316">
        <f t="shared" si="241"/>
        <v>0</v>
      </c>
      <c r="S121" s="95">
        <f t="shared" si="241"/>
        <v>0</v>
      </c>
      <c r="T121" s="95">
        <f t="shared" si="241"/>
        <v>0</v>
      </c>
      <c r="U121" s="95">
        <f t="shared" si="241"/>
        <v>0</v>
      </c>
      <c r="V121" s="95">
        <f t="shared" si="241"/>
        <v>0</v>
      </c>
      <c r="W121" s="95">
        <f t="shared" si="241"/>
        <v>0</v>
      </c>
      <c r="X121" s="95">
        <f t="shared" si="241"/>
        <v>0</v>
      </c>
      <c r="Y121" s="95">
        <f t="shared" si="241"/>
        <v>0</v>
      </c>
      <c r="Z121" s="922">
        <f t="shared" si="241"/>
        <v>0</v>
      </c>
      <c r="AA121" s="1269">
        <f t="shared" si="241"/>
        <v>0</v>
      </c>
      <c r="AB121" s="1469">
        <f t="shared" si="241"/>
        <v>0</v>
      </c>
      <c r="AC121" s="921">
        <f t="shared" si="241"/>
        <v>0</v>
      </c>
      <c r="AD121" s="1269">
        <f t="shared" si="241"/>
        <v>0</v>
      </c>
      <c r="AE121" s="921">
        <f t="shared" si="241"/>
        <v>0</v>
      </c>
      <c r="AF121" s="87"/>
      <c r="AG121" s="87"/>
      <c r="AH121" s="121"/>
      <c r="AI121" s="125" t="s">
        <v>288</v>
      </c>
      <c r="AJ121" s="120" t="str">
        <f>"13WKS "&amp;'Drive Summary'!AD$2</f>
        <v>13WKS MS2409A0</v>
      </c>
      <c r="AK121" s="87"/>
      <c r="AL121" s="87"/>
      <c r="AM121" s="654"/>
      <c r="AN121" s="411"/>
      <c r="AO121" s="411"/>
      <c r="AP121" s="411"/>
      <c r="AQ121" s="411"/>
      <c r="AR121" s="411"/>
      <c r="AS121" s="411"/>
      <c r="AT121" s="411"/>
      <c r="AU121" s="411"/>
      <c r="AV121" s="411"/>
      <c r="AW121" s="411"/>
      <c r="AX121" s="411"/>
      <c r="AY121" s="411"/>
      <c r="AZ121" s="66"/>
      <c r="BC121" s="1409"/>
      <c r="BD121" s="87"/>
      <c r="BE121" s="87"/>
      <c r="BF121" s="87"/>
      <c r="BG121" s="87"/>
      <c r="BH121" s="87"/>
      <c r="BI121" s="87"/>
      <c r="BJ121" s="87"/>
      <c r="BK121" s="87"/>
      <c r="BL121" s="87"/>
      <c r="BM121" s="87"/>
      <c r="BN121" s="87"/>
      <c r="BO121" s="87"/>
      <c r="BP121" s="87"/>
      <c r="BQ121" s="87"/>
      <c r="BR121" s="87"/>
      <c r="BS121" s="87"/>
      <c r="BT121" s="1364"/>
    </row>
    <row r="122" spans="1:82" s="56" customFormat="1" ht="18.75" hidden="1" customHeight="1" thickTop="1">
      <c r="A122" s="62"/>
      <c r="B122" s="83" t="str">
        <f>'Drive Summary'!B66</f>
        <v>V15</v>
      </c>
      <c r="C122" s="98">
        <f>'Drive Summary'!C66</f>
        <v>1000</v>
      </c>
      <c r="D122" s="98" t="str">
        <f>'Drive Summary'!D66</f>
        <v>256MB</v>
      </c>
      <c r="E122" s="396" t="str">
        <f>'Drive Summary'!E66</f>
        <v>ST1000DM013</v>
      </c>
      <c r="F122" s="1326" t="str">
        <f>'Drive Summary'!F66</f>
        <v>2U910C</v>
      </c>
      <c r="G122" s="1310">
        <v>0</v>
      </c>
      <c r="H122" s="8">
        <v>0</v>
      </c>
      <c r="I122" s="8">
        <v>0</v>
      </c>
      <c r="J122" s="8">
        <v>0</v>
      </c>
      <c r="K122" s="400">
        <f t="shared" ref="K122:K128" si="242">SUM(G122:J122)</f>
        <v>0</v>
      </c>
      <c r="L122" s="1455">
        <f>SUMIF('site MS'!$O:$O,$F122,'site MS'!R:R)</f>
        <v>0</v>
      </c>
      <c r="M122" s="1422">
        <f t="shared" ref="M122:M128" si="243">K122-L122</f>
        <v>0</v>
      </c>
      <c r="N122" s="8">
        <v>0</v>
      </c>
      <c r="O122" s="8">
        <v>0</v>
      </c>
      <c r="P122" s="8">
        <v>0</v>
      </c>
      <c r="Q122" s="8">
        <v>0</v>
      </c>
      <c r="R122" s="400">
        <f t="shared" ref="R122:R128" si="244">SUM(N122:Q122)</f>
        <v>0</v>
      </c>
      <c r="S122" s="1455">
        <f>SUMIF('site MS'!$O:$O,$F122,'site MS'!S:S)</f>
        <v>0</v>
      </c>
      <c r="T122" s="1422">
        <f t="shared" ref="T122:T128" si="245">R122-S122</f>
        <v>0</v>
      </c>
      <c r="U122" s="953">
        <v>0</v>
      </c>
      <c r="V122" s="953">
        <v>0</v>
      </c>
      <c r="W122" s="953">
        <v>0</v>
      </c>
      <c r="X122" s="8">
        <v>0</v>
      </c>
      <c r="Y122" s="8">
        <v>0</v>
      </c>
      <c r="Z122" s="301">
        <f t="shared" ref="Z122:Z128" si="246">SUM(U122:Y122)</f>
        <v>0</v>
      </c>
      <c r="AA122" s="1455">
        <f>SUMIF('site MS'!$O:$O,$F122,'site MS'!T:T)</f>
        <v>0</v>
      </c>
      <c r="AB122" s="1422">
        <f>Z122-AA122</f>
        <v>0</v>
      </c>
      <c r="AC122" s="312">
        <f t="shared" ref="AC122:AC128" si="247">SUM(K122,R122,Z122)</f>
        <v>0</v>
      </c>
      <c r="AD122" s="294">
        <f t="shared" ref="AD122:AD128" si="248">AA122+S122+L122</f>
        <v>0</v>
      </c>
      <c r="AE122" s="312">
        <f t="shared" ref="AE122:AE128" si="249">AC122-AD122</f>
        <v>0</v>
      </c>
      <c r="AG122" s="531"/>
      <c r="AH122" s="532"/>
      <c r="AI122" s="532" t="s">
        <v>288</v>
      </c>
      <c r="AJ122" s="532" t="str">
        <f>"13WKS "&amp;'Drive Summary'!AD$2</f>
        <v>13WKS MS2409A0</v>
      </c>
      <c r="AK122" s="87"/>
      <c r="AL122" s="87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C122" s="1409"/>
      <c r="BD122" s="87"/>
      <c r="BE122" s="87"/>
      <c r="BF122" s="87"/>
      <c r="BG122" s="87"/>
      <c r="BH122" s="87"/>
      <c r="BI122" s="87"/>
      <c r="BJ122" s="87"/>
      <c r="BK122" s="87"/>
      <c r="BL122" s="87"/>
      <c r="BM122" s="87"/>
      <c r="BN122" s="87"/>
      <c r="BO122" s="87"/>
      <c r="BP122" s="87"/>
      <c r="BQ122" s="87"/>
      <c r="BR122" s="87"/>
      <c r="BS122" s="87"/>
      <c r="BT122" s="1364"/>
      <c r="CA122" s="56" t="s">
        <v>409</v>
      </c>
      <c r="CB122" s="56">
        <v>2</v>
      </c>
      <c r="CC122" s="56">
        <v>1</v>
      </c>
      <c r="CD122" s="56" t="s">
        <v>406</v>
      </c>
    </row>
    <row r="123" spans="1:82" s="56" customFormat="1" ht="18.75" hidden="1" customHeight="1" thickTop="1">
      <c r="A123" s="62"/>
      <c r="B123" s="83" t="str">
        <f>'Drive Summary'!B67</f>
        <v>V15</v>
      </c>
      <c r="C123" s="98">
        <f>'Drive Summary'!C67</f>
        <v>2000</v>
      </c>
      <c r="D123" s="98" t="str">
        <f>'Drive Summary'!D67</f>
        <v>256MB</v>
      </c>
      <c r="E123" s="396" t="str">
        <f>'Drive Summary'!E67</f>
        <v>ST2000DM005</v>
      </c>
      <c r="F123" s="1326" t="str">
        <f>'Drive Summary'!F67</f>
        <v>2U9102</v>
      </c>
      <c r="G123" s="1310">
        <v>0</v>
      </c>
      <c r="H123" s="8">
        <v>0</v>
      </c>
      <c r="I123" s="8">
        <v>0</v>
      </c>
      <c r="J123" s="8">
        <v>0</v>
      </c>
      <c r="K123" s="400">
        <f t="shared" si="242"/>
        <v>0</v>
      </c>
      <c r="L123" s="1455">
        <f>SUMIF('site MS'!$O:$O,$F123,'site MS'!R:R)</f>
        <v>0</v>
      </c>
      <c r="M123" s="1422">
        <f t="shared" si="243"/>
        <v>0</v>
      </c>
      <c r="N123" s="8">
        <v>0</v>
      </c>
      <c r="O123" s="8">
        <v>0</v>
      </c>
      <c r="P123" s="8">
        <v>0</v>
      </c>
      <c r="Q123" s="8">
        <v>0</v>
      </c>
      <c r="R123" s="400">
        <f t="shared" si="244"/>
        <v>0</v>
      </c>
      <c r="S123" s="1455">
        <f>SUMIF('site MS'!$O:$O,$F123,'site MS'!S:S)</f>
        <v>0</v>
      </c>
      <c r="T123" s="1422">
        <f t="shared" si="245"/>
        <v>0</v>
      </c>
      <c r="U123" s="8">
        <v>0</v>
      </c>
      <c r="V123" s="8">
        <v>0</v>
      </c>
      <c r="W123" s="8">
        <v>0</v>
      </c>
      <c r="X123" s="8">
        <v>0</v>
      </c>
      <c r="Y123" s="8">
        <v>0</v>
      </c>
      <c r="Z123" s="301">
        <f t="shared" si="246"/>
        <v>0</v>
      </c>
      <c r="AA123" s="1455">
        <f>SUMIF('site MS'!$O:$O,$F123,'site MS'!T:T)</f>
        <v>0</v>
      </c>
      <c r="AB123" s="1422">
        <f t="shared" ref="AB123:AB128" si="250">Z123-AA123</f>
        <v>0</v>
      </c>
      <c r="AC123" s="312">
        <f t="shared" si="247"/>
        <v>0</v>
      </c>
      <c r="AD123" s="294">
        <f>AA123+S123+L123</f>
        <v>0</v>
      </c>
      <c r="AE123" s="312">
        <f t="shared" si="249"/>
        <v>0</v>
      </c>
      <c r="AG123" s="531"/>
      <c r="AH123" s="532"/>
      <c r="AI123" s="532" t="s">
        <v>288</v>
      </c>
      <c r="AJ123" s="532" t="str">
        <f>"13WKS "&amp;'Drive Summary'!AD$2</f>
        <v>13WKS MS2409A0</v>
      </c>
      <c r="AK123" s="87"/>
      <c r="AL123" s="87"/>
      <c r="AN123" s="630"/>
      <c r="AO123" s="475"/>
      <c r="AP123" s="475"/>
      <c r="AQ123" s="475"/>
      <c r="AR123" s="475"/>
      <c r="AS123" s="475"/>
      <c r="AT123" s="475"/>
      <c r="AU123" s="475"/>
      <c r="AV123" s="475"/>
      <c r="AW123" s="475"/>
      <c r="AX123" s="475"/>
      <c r="AY123" s="475"/>
      <c r="BC123" s="1409"/>
      <c r="BD123" s="87"/>
      <c r="BE123" s="87"/>
      <c r="BF123" s="87"/>
      <c r="BG123" s="87"/>
      <c r="BH123" s="87"/>
      <c r="BI123" s="87"/>
      <c r="BJ123" s="87"/>
      <c r="BK123" s="87"/>
      <c r="BL123" s="87"/>
      <c r="BM123" s="87"/>
      <c r="BN123" s="87"/>
      <c r="BO123" s="87"/>
      <c r="BP123" s="87"/>
      <c r="BQ123" s="87"/>
      <c r="BR123" s="87"/>
      <c r="BS123" s="87"/>
      <c r="BT123" s="1364"/>
      <c r="CA123" s="56" t="s">
        <v>409</v>
      </c>
      <c r="CB123" s="56">
        <v>2</v>
      </c>
      <c r="CC123" s="56">
        <v>1</v>
      </c>
      <c r="CD123" s="56" t="s">
        <v>406</v>
      </c>
    </row>
    <row r="124" spans="1:82" s="56" customFormat="1" ht="18.75" customHeight="1" thickTop="1">
      <c r="A124" s="62"/>
      <c r="B124" s="1618" t="str">
        <f>'Drive Summary'!B68</f>
        <v>V15</v>
      </c>
      <c r="C124" s="1619">
        <f>'Drive Summary'!C68</f>
        <v>3000</v>
      </c>
      <c r="D124" s="1619" t="str">
        <f>'Drive Summary'!D68</f>
        <v>256MB</v>
      </c>
      <c r="E124" s="1603" t="str">
        <f>'Drive Summary'!E68</f>
        <v>ST3000DM007</v>
      </c>
      <c r="F124" s="1620" t="str">
        <f>'Drive Summary'!F68</f>
        <v>2U910G</v>
      </c>
      <c r="G124" s="1635"/>
      <c r="H124" s="2096">
        <v>50</v>
      </c>
      <c r="I124" s="1636">
        <v>150</v>
      </c>
      <c r="J124" s="1636">
        <v>25</v>
      </c>
      <c r="K124" s="1637">
        <f t="shared" si="242"/>
        <v>225</v>
      </c>
      <c r="L124" s="2087">
        <f>SUMIF('site MS'!$O:$O,$F124,'site MS'!R:R)</f>
        <v>225</v>
      </c>
      <c r="M124" s="1621">
        <f t="shared" si="243"/>
        <v>0</v>
      </c>
      <c r="N124" s="1636"/>
      <c r="O124" s="1636">
        <v>75</v>
      </c>
      <c r="P124" s="1636">
        <v>25</v>
      </c>
      <c r="Q124" s="1636">
        <v>100</v>
      </c>
      <c r="R124" s="1637">
        <f t="shared" si="244"/>
        <v>200</v>
      </c>
      <c r="S124" s="2087">
        <f>SUMIF('site MS'!$O:$O,$F124,'site MS'!S:S)</f>
        <v>200</v>
      </c>
      <c r="T124" s="1621">
        <f t="shared" si="245"/>
        <v>0</v>
      </c>
      <c r="U124" s="1636">
        <v>75</v>
      </c>
      <c r="V124" s="1636">
        <v>25</v>
      </c>
      <c r="W124" s="1636">
        <v>75</v>
      </c>
      <c r="X124" s="1636">
        <v>25</v>
      </c>
      <c r="Y124" s="1636"/>
      <c r="Z124" s="1639">
        <f t="shared" si="246"/>
        <v>200</v>
      </c>
      <c r="AA124" s="2087">
        <f>SUMIF('site MS'!$O:$O,$F124,'site MS'!T:T)</f>
        <v>200</v>
      </c>
      <c r="AB124" s="1621">
        <f t="shared" si="250"/>
        <v>0</v>
      </c>
      <c r="AC124" s="1640">
        <f t="shared" si="247"/>
        <v>625</v>
      </c>
      <c r="AD124" s="294">
        <f t="shared" si="248"/>
        <v>625</v>
      </c>
      <c r="AE124" s="312">
        <f t="shared" si="249"/>
        <v>0</v>
      </c>
      <c r="AG124" s="531"/>
      <c r="AH124" s="532"/>
      <c r="AI124" s="532" t="s">
        <v>288</v>
      </c>
      <c r="AJ124" s="532" t="str">
        <f>"13WKS "&amp;'Drive Summary'!AD$2</f>
        <v>13WKS MS2409A0</v>
      </c>
      <c r="AK124" s="87"/>
      <c r="AL124" s="87"/>
      <c r="AN124" s="630"/>
      <c r="AO124" s="475"/>
      <c r="AP124" s="475"/>
      <c r="AQ124" s="475"/>
      <c r="AR124" s="475"/>
      <c r="AS124" s="475"/>
      <c r="AT124" s="475"/>
      <c r="AU124" s="475"/>
      <c r="AV124" s="475"/>
      <c r="AW124" s="475"/>
      <c r="AX124" s="475"/>
      <c r="AY124" s="475"/>
      <c r="BC124" s="1409"/>
      <c r="BD124" s="87"/>
      <c r="BE124" s="87"/>
      <c r="BF124" s="87"/>
      <c r="BG124" s="87"/>
      <c r="BH124" s="87"/>
      <c r="BI124" s="87"/>
      <c r="BJ124" s="87"/>
      <c r="BK124" s="87"/>
      <c r="BL124" s="87"/>
      <c r="BM124" s="87"/>
      <c r="BN124" s="87"/>
      <c r="BO124" s="87"/>
      <c r="BP124" s="87"/>
      <c r="BQ124" s="87"/>
      <c r="BR124" s="87"/>
      <c r="BS124" s="87"/>
      <c r="BT124" s="1364"/>
      <c r="CA124" s="56" t="s">
        <v>409</v>
      </c>
      <c r="CB124" s="56">
        <v>4</v>
      </c>
      <c r="CC124" s="56">
        <v>2</v>
      </c>
      <c r="CD124" s="56" t="s">
        <v>406</v>
      </c>
    </row>
    <row r="125" spans="1:82" s="56" customFormat="1" ht="18.75" customHeight="1">
      <c r="A125" s="62"/>
      <c r="B125" s="1622" t="str">
        <f>'Drive Summary'!B69</f>
        <v>V15</v>
      </c>
      <c r="C125" s="1623">
        <f>'Drive Summary'!C69</f>
        <v>4000</v>
      </c>
      <c r="D125" s="1623" t="str">
        <f>'Drive Summary'!D69</f>
        <v>256MB</v>
      </c>
      <c r="E125" s="1610" t="str">
        <f>'Drive Summary'!E69</f>
        <v>ST4000DM004</v>
      </c>
      <c r="F125" s="1611" t="str">
        <f>'Drive Summary'!F69</f>
        <v>2U9104</v>
      </c>
      <c r="G125" s="1641">
        <v>0</v>
      </c>
      <c r="H125" s="2097">
        <v>5275</v>
      </c>
      <c r="I125" s="1642">
        <v>5625</v>
      </c>
      <c r="J125" s="1642">
        <v>2725</v>
      </c>
      <c r="K125" s="1643">
        <f t="shared" si="242"/>
        <v>13625</v>
      </c>
      <c r="L125" s="1650">
        <f>SUMIF('site MS'!$O:$O,$F125,'site MS'!R:R)</f>
        <v>13625</v>
      </c>
      <c r="M125" s="1624">
        <f t="shared" si="243"/>
        <v>0</v>
      </c>
      <c r="N125" s="1642">
        <v>6075</v>
      </c>
      <c r="O125" s="1642">
        <v>6650</v>
      </c>
      <c r="P125" s="1642">
        <v>3050</v>
      </c>
      <c r="Q125" s="1642">
        <v>9025</v>
      </c>
      <c r="R125" s="1643">
        <f t="shared" si="244"/>
        <v>24800</v>
      </c>
      <c r="S125" s="1650">
        <f>SUMIF('site MS'!$O:$O,$F125,'site MS'!S:S)</f>
        <v>24800</v>
      </c>
      <c r="T125" s="1624">
        <f t="shared" si="245"/>
        <v>0</v>
      </c>
      <c r="U125" s="1642">
        <v>4700</v>
      </c>
      <c r="V125" s="1642">
        <v>7400</v>
      </c>
      <c r="W125" s="1642">
        <v>10325</v>
      </c>
      <c r="X125" s="1642">
        <v>3300</v>
      </c>
      <c r="Y125" s="1642">
        <v>1950</v>
      </c>
      <c r="Z125" s="1645">
        <f t="shared" si="246"/>
        <v>27675</v>
      </c>
      <c r="AA125" s="1650">
        <f>SUMIF('site MS'!$O:$O,$F125,'site MS'!T:T)</f>
        <v>27675</v>
      </c>
      <c r="AB125" s="1624">
        <f t="shared" si="250"/>
        <v>0</v>
      </c>
      <c r="AC125" s="1646">
        <f t="shared" si="247"/>
        <v>66100</v>
      </c>
      <c r="AD125" s="294">
        <f t="shared" si="248"/>
        <v>66100</v>
      </c>
      <c r="AE125" s="312">
        <f t="shared" si="249"/>
        <v>0</v>
      </c>
      <c r="AG125" s="531"/>
      <c r="AH125" s="532"/>
      <c r="AI125" s="532" t="s">
        <v>288</v>
      </c>
      <c r="AJ125" s="532" t="str">
        <f>"13WKS "&amp;'Drive Summary'!AD$2</f>
        <v>13WKS MS2409A0</v>
      </c>
      <c r="AK125" s="87"/>
      <c r="AL125" s="87"/>
      <c r="AN125" s="475"/>
      <c r="AO125" s="475"/>
      <c r="AP125" s="475"/>
      <c r="AQ125" s="475"/>
      <c r="AR125" s="475"/>
      <c r="AS125" s="475"/>
      <c r="AT125" s="475"/>
      <c r="AU125" s="475"/>
      <c r="AV125" s="475"/>
      <c r="AW125" s="475"/>
      <c r="AX125" s="475"/>
      <c r="AY125" s="475"/>
      <c r="BC125" s="1409"/>
      <c r="BD125" s="87"/>
      <c r="BE125" s="87"/>
      <c r="BF125" s="87"/>
      <c r="BG125" s="87"/>
      <c r="BH125" s="87"/>
      <c r="BI125" s="87"/>
      <c r="BJ125" s="87"/>
      <c r="BK125" s="87"/>
      <c r="BL125" s="87"/>
      <c r="BM125" s="87"/>
      <c r="BN125" s="87"/>
      <c r="BO125" s="87"/>
      <c r="BP125" s="87"/>
      <c r="BQ125" s="87"/>
      <c r="BR125" s="87"/>
      <c r="BS125" s="87"/>
      <c r="BT125" s="1364"/>
      <c r="CA125" s="56" t="s">
        <v>409</v>
      </c>
      <c r="CB125" s="56">
        <v>4</v>
      </c>
      <c r="CC125" s="56">
        <v>2</v>
      </c>
      <c r="CD125" s="56" t="s">
        <v>406</v>
      </c>
    </row>
    <row r="126" spans="1:82" s="56" customFormat="1" ht="18.75" customHeight="1">
      <c r="A126" s="62"/>
      <c r="B126" s="83" t="str">
        <f>'Drive Summary'!B70</f>
        <v>V15</v>
      </c>
      <c r="C126" s="98">
        <f>'Drive Summary'!C70</f>
        <v>6000</v>
      </c>
      <c r="D126" s="98" t="str">
        <f>'Drive Summary'!D70</f>
        <v>256MB</v>
      </c>
      <c r="E126" s="396" t="str">
        <f>'Drive Summary'!E70</f>
        <v>ST6000DM003</v>
      </c>
      <c r="F126" s="1326" t="str">
        <f>'Drive Summary'!F70</f>
        <v>2U9186</v>
      </c>
      <c r="G126" s="1310"/>
      <c r="H126" s="8"/>
      <c r="I126" s="8">
        <v>2760</v>
      </c>
      <c r="J126" s="8">
        <v>860</v>
      </c>
      <c r="K126" s="400">
        <f t="shared" si="242"/>
        <v>3620</v>
      </c>
      <c r="L126" s="1455">
        <f>SUMIF('site MS'!$O:$O,$F126,'site MS'!R:R)</f>
        <v>3620</v>
      </c>
      <c r="M126" s="1422">
        <f t="shared" si="243"/>
        <v>0</v>
      </c>
      <c r="N126" s="1949">
        <v>2880</v>
      </c>
      <c r="O126" s="1949">
        <v>1080</v>
      </c>
      <c r="P126" s="1949">
        <v>980</v>
      </c>
      <c r="Q126" s="1949">
        <v>2400</v>
      </c>
      <c r="R126" s="400">
        <f t="shared" si="244"/>
        <v>7340</v>
      </c>
      <c r="S126" s="1455">
        <f>SUMIF('site MS'!$O:$O,$F126,'site MS'!S:S)</f>
        <v>7340</v>
      </c>
      <c r="T126" s="1422">
        <f t="shared" si="245"/>
        <v>0</v>
      </c>
      <c r="U126" s="1949">
        <v>1860</v>
      </c>
      <c r="V126" s="1949">
        <v>1280</v>
      </c>
      <c r="W126" s="1949">
        <v>2420</v>
      </c>
      <c r="X126" s="1949">
        <v>860</v>
      </c>
      <c r="Y126" s="1949">
        <v>840</v>
      </c>
      <c r="Z126" s="301">
        <f t="shared" si="246"/>
        <v>7260</v>
      </c>
      <c r="AA126" s="1455">
        <f>SUMIF('site MS'!$O:$O,$F126,'site MS'!T:T)</f>
        <v>7260</v>
      </c>
      <c r="AB126" s="1422">
        <f t="shared" si="250"/>
        <v>0</v>
      </c>
      <c r="AC126" s="312">
        <f t="shared" si="247"/>
        <v>18220</v>
      </c>
      <c r="AD126" s="294">
        <f t="shared" si="248"/>
        <v>18220</v>
      </c>
      <c r="AE126" s="312">
        <f t="shared" si="249"/>
        <v>0</v>
      </c>
      <c r="AG126" s="531"/>
      <c r="AH126" s="532"/>
      <c r="AI126" s="532" t="s">
        <v>288</v>
      </c>
      <c r="AJ126" s="532" t="str">
        <f>"13WKS "&amp;'Drive Summary'!AD$2</f>
        <v>13WKS MS2409A0</v>
      </c>
      <c r="AK126" s="87"/>
      <c r="AL126" s="87"/>
      <c r="AN126" s="475"/>
      <c r="AO126" s="475"/>
      <c r="AP126" s="475"/>
      <c r="AQ126" s="475"/>
      <c r="AR126" s="475"/>
      <c r="AS126" s="475"/>
      <c r="AT126" s="475"/>
      <c r="AU126" s="475"/>
      <c r="AV126" s="475"/>
      <c r="AW126" s="475"/>
      <c r="AX126" s="475"/>
      <c r="AY126" s="475"/>
      <c r="BC126" s="1409"/>
      <c r="BD126" s="87"/>
      <c r="BE126" s="87"/>
      <c r="BF126" s="87"/>
      <c r="BG126" s="87"/>
      <c r="BH126" s="87"/>
      <c r="BI126" s="87"/>
      <c r="BJ126" s="87"/>
      <c r="BK126" s="87"/>
      <c r="BL126" s="87"/>
      <c r="BM126" s="87"/>
      <c r="BN126" s="87"/>
      <c r="BO126" s="87"/>
      <c r="BP126" s="87"/>
      <c r="BQ126" s="87"/>
      <c r="BR126" s="87"/>
      <c r="BS126" s="87"/>
      <c r="BT126" s="1364"/>
      <c r="CA126" s="56" t="s">
        <v>409</v>
      </c>
      <c r="CB126" s="56">
        <v>6</v>
      </c>
      <c r="CC126" s="56">
        <v>3</v>
      </c>
      <c r="CD126" s="56" t="s">
        <v>406</v>
      </c>
    </row>
    <row r="127" spans="1:82" s="56" customFormat="1" ht="18.75" customHeight="1">
      <c r="A127" s="62"/>
      <c r="B127" s="83" t="str">
        <f>'Drive Summary'!B71</f>
        <v>V15</v>
      </c>
      <c r="C127" s="98">
        <f>'Drive Summary'!C71</f>
        <v>8000</v>
      </c>
      <c r="D127" s="98" t="str">
        <f>'Drive Summary'!D71</f>
        <v>256MB</v>
      </c>
      <c r="E127" s="396" t="str">
        <f>'Drive Summary'!E71</f>
        <v>ST8000DM004</v>
      </c>
      <c r="F127" s="1326" t="str">
        <f>'Drive Summary'!F71</f>
        <v>2U9188</v>
      </c>
      <c r="G127" s="1310"/>
      <c r="H127" s="8"/>
      <c r="I127" s="8">
        <v>14200</v>
      </c>
      <c r="J127" s="8">
        <v>7380</v>
      </c>
      <c r="K127" s="400">
        <f t="shared" si="242"/>
        <v>21580</v>
      </c>
      <c r="L127" s="1455">
        <f>SUMIF('site MS'!$O:$O,$F127,'site MS'!R:R)</f>
        <v>21580</v>
      </c>
      <c r="M127" s="1422">
        <f t="shared" si="243"/>
        <v>0</v>
      </c>
      <c r="N127" s="8">
        <v>6580</v>
      </c>
      <c r="O127" s="8">
        <v>5040</v>
      </c>
      <c r="P127" s="8">
        <v>8180</v>
      </c>
      <c r="Q127" s="8">
        <v>9100</v>
      </c>
      <c r="R127" s="400">
        <f t="shared" si="244"/>
        <v>28900</v>
      </c>
      <c r="S127" s="1455">
        <f>SUMIF('site MS'!$O:$O,$F127,'site MS'!S:S)</f>
        <v>28900</v>
      </c>
      <c r="T127" s="1422">
        <f t="shared" si="245"/>
        <v>0</v>
      </c>
      <c r="U127" s="8">
        <v>6120</v>
      </c>
      <c r="V127" s="8">
        <v>5860</v>
      </c>
      <c r="W127" s="8">
        <v>11860</v>
      </c>
      <c r="X127" s="8">
        <v>5420</v>
      </c>
      <c r="Y127" s="8">
        <v>4480</v>
      </c>
      <c r="Z127" s="301">
        <f t="shared" si="246"/>
        <v>33740</v>
      </c>
      <c r="AA127" s="1455">
        <f>SUMIF('site MS'!$O:$O,$F127,'site MS'!T:T)</f>
        <v>33740</v>
      </c>
      <c r="AB127" s="1422">
        <f t="shared" si="250"/>
        <v>0</v>
      </c>
      <c r="AC127" s="312">
        <f t="shared" si="247"/>
        <v>84220</v>
      </c>
      <c r="AD127" s="294">
        <f t="shared" si="248"/>
        <v>84220</v>
      </c>
      <c r="AE127" s="312">
        <f t="shared" si="249"/>
        <v>0</v>
      </c>
      <c r="AG127" s="531"/>
      <c r="AH127" s="532"/>
      <c r="AI127" s="532" t="s">
        <v>288</v>
      </c>
      <c r="AJ127" s="532" t="str">
        <f>"13WKS "&amp;'Drive Summary'!AD$2</f>
        <v>13WKS MS2409A0</v>
      </c>
      <c r="AK127" s="87"/>
      <c r="AL127" s="87"/>
      <c r="AN127" s="475"/>
      <c r="AO127" s="475"/>
      <c r="AP127" s="475"/>
      <c r="AQ127" s="475"/>
      <c r="AR127" s="475"/>
      <c r="AS127" s="475"/>
      <c r="AT127" s="475"/>
      <c r="AU127" s="475"/>
      <c r="AV127" s="475"/>
      <c r="AW127" s="475"/>
      <c r="AX127" s="475"/>
      <c r="AY127" s="475"/>
      <c r="BC127" s="1409"/>
      <c r="BD127" s="66"/>
      <c r="BE127" s="66"/>
      <c r="BF127" s="66"/>
      <c r="BG127" s="66"/>
      <c r="BH127" s="66"/>
      <c r="BI127" s="66"/>
      <c r="BJ127" s="66"/>
      <c r="BK127" s="66"/>
      <c r="BL127" s="66"/>
      <c r="BM127" s="66"/>
      <c r="BN127" s="66"/>
      <c r="BO127" s="66"/>
      <c r="BP127" s="66"/>
      <c r="BQ127" s="66"/>
      <c r="BR127" s="66"/>
      <c r="BS127" s="66"/>
      <c r="BT127" s="1364"/>
      <c r="CA127" s="56" t="s">
        <v>409</v>
      </c>
      <c r="CB127" s="56">
        <v>8</v>
      </c>
      <c r="CC127" s="56">
        <v>4</v>
      </c>
      <c r="CD127" s="56" t="s">
        <v>406</v>
      </c>
    </row>
    <row r="128" spans="1:82" s="56" customFormat="1" ht="16.5" hidden="1" customHeight="1">
      <c r="A128" s="62"/>
      <c r="B128" s="83" t="str">
        <f>'Drive Summary'!B72</f>
        <v>V15</v>
      </c>
      <c r="C128" s="98">
        <f>'Drive Summary'!C72</f>
        <v>0</v>
      </c>
      <c r="D128" s="98">
        <f>'Drive Summary'!D72</f>
        <v>0</v>
      </c>
      <c r="E128" s="396">
        <f>'Drive Summary'!E72</f>
        <v>0</v>
      </c>
      <c r="F128" s="1326">
        <f>'Drive Summary'!F72</f>
        <v>0</v>
      </c>
      <c r="G128" s="1310">
        <v>0</v>
      </c>
      <c r="H128" s="8">
        <v>0</v>
      </c>
      <c r="I128" s="8">
        <v>0</v>
      </c>
      <c r="J128" s="8">
        <v>0</v>
      </c>
      <c r="K128" s="400">
        <f t="shared" si="242"/>
        <v>0</v>
      </c>
      <c r="L128" s="1455">
        <f>SUMIF('site MS'!$O:$O,$F128,'site MS'!R:R)</f>
        <v>0</v>
      </c>
      <c r="M128" s="1422">
        <f t="shared" si="243"/>
        <v>0</v>
      </c>
      <c r="N128" s="8">
        <v>0</v>
      </c>
      <c r="O128" s="8">
        <v>0</v>
      </c>
      <c r="P128" s="8">
        <v>0</v>
      </c>
      <c r="Q128" s="8">
        <v>0</v>
      </c>
      <c r="R128" s="400">
        <f t="shared" si="244"/>
        <v>0</v>
      </c>
      <c r="S128" s="1455">
        <f>SUMIF('site MS'!$O:$O,$F128,'site MS'!S:S)</f>
        <v>0</v>
      </c>
      <c r="T128" s="1422">
        <f t="shared" si="245"/>
        <v>0</v>
      </c>
      <c r="U128" s="8">
        <v>0</v>
      </c>
      <c r="V128" s="8">
        <v>0</v>
      </c>
      <c r="W128" s="8">
        <v>0</v>
      </c>
      <c r="X128" s="8">
        <v>0</v>
      </c>
      <c r="Y128" s="8">
        <v>0</v>
      </c>
      <c r="Z128" s="301">
        <f t="shared" si="246"/>
        <v>0</v>
      </c>
      <c r="AA128" s="1455">
        <f>SUMIF('site MS'!$O:$O,$F128,'site MS'!T:T)</f>
        <v>0</v>
      </c>
      <c r="AB128" s="1422">
        <f t="shared" si="250"/>
        <v>0</v>
      </c>
      <c r="AC128" s="312">
        <f t="shared" si="247"/>
        <v>0</v>
      </c>
      <c r="AD128" s="294">
        <f t="shared" si="248"/>
        <v>0</v>
      </c>
      <c r="AE128" s="312">
        <f t="shared" si="249"/>
        <v>0</v>
      </c>
      <c r="AF128" s="55"/>
      <c r="AG128" s="531"/>
      <c r="AH128" s="532"/>
      <c r="AI128" s="532" t="s">
        <v>288</v>
      </c>
      <c r="AJ128" s="532" t="str">
        <f>"13WKS "&amp;'Drive Summary'!AD$2</f>
        <v>13WKS MS2409A0</v>
      </c>
      <c r="AK128" s="87"/>
      <c r="AL128" s="87"/>
      <c r="BC128" s="1409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1364"/>
    </row>
    <row r="129" spans="1:72" s="87" customFormat="1" ht="18.75" customHeight="1">
      <c r="A129" s="62"/>
      <c r="B129" s="324" t="str">
        <f>'Drive Summary'!B73</f>
        <v>Total V15</v>
      </c>
      <c r="C129" s="317"/>
      <c r="D129" s="385"/>
      <c r="E129" s="318"/>
      <c r="F129" s="1327" t="s">
        <v>102</v>
      </c>
      <c r="G129" s="1311">
        <f t="shared" ref="G129:Y129" si="251">SUM(G122:G128)</f>
        <v>0</v>
      </c>
      <c r="H129" s="1261">
        <f t="shared" si="251"/>
        <v>5325</v>
      </c>
      <c r="I129" s="1261">
        <f t="shared" si="251"/>
        <v>22735</v>
      </c>
      <c r="J129" s="1261">
        <f t="shared" si="251"/>
        <v>10990</v>
      </c>
      <c r="K129" s="320">
        <f t="shared" si="251"/>
        <v>39050</v>
      </c>
      <c r="L129" s="1453">
        <f t="shared" si="251"/>
        <v>39050</v>
      </c>
      <c r="M129" s="1414">
        <f t="shared" si="251"/>
        <v>0</v>
      </c>
      <c r="N129" s="1261">
        <f t="shared" si="251"/>
        <v>15535</v>
      </c>
      <c r="O129" s="1261">
        <f t="shared" si="251"/>
        <v>12845</v>
      </c>
      <c r="P129" s="1261">
        <f t="shared" si="251"/>
        <v>12235</v>
      </c>
      <c r="Q129" s="1261">
        <f t="shared" si="251"/>
        <v>20625</v>
      </c>
      <c r="R129" s="320">
        <f t="shared" si="251"/>
        <v>61240</v>
      </c>
      <c r="S129" s="1453">
        <f t="shared" si="251"/>
        <v>61240</v>
      </c>
      <c r="T129" s="1414">
        <f t="shared" si="251"/>
        <v>0</v>
      </c>
      <c r="U129" s="1261">
        <f t="shared" si="251"/>
        <v>12755</v>
      </c>
      <c r="V129" s="1261">
        <f t="shared" si="251"/>
        <v>14565</v>
      </c>
      <c r="W129" s="1261">
        <f t="shared" si="251"/>
        <v>24680</v>
      </c>
      <c r="X129" s="1261">
        <f t="shared" si="251"/>
        <v>9605</v>
      </c>
      <c r="Y129" s="1261">
        <f t="shared" si="251"/>
        <v>7270</v>
      </c>
      <c r="Z129" s="320">
        <f t="shared" ref="Z129:AD129" si="252">SUM(Z122:Z128)</f>
        <v>68875</v>
      </c>
      <c r="AA129" s="1466">
        <f>SUM(AA122:AA128)</f>
        <v>68875</v>
      </c>
      <c r="AB129" s="1467">
        <f>SUM(AB122:AB128)</f>
        <v>0</v>
      </c>
      <c r="AC129" s="325">
        <f t="shared" si="252"/>
        <v>169165</v>
      </c>
      <c r="AD129" s="1270">
        <f t="shared" si="252"/>
        <v>169165</v>
      </c>
      <c r="AE129" s="1471">
        <f>SUM(AE122:AE128)</f>
        <v>0</v>
      </c>
      <c r="AF129" s="56"/>
      <c r="AG129" s="56"/>
      <c r="AH129" s="121"/>
      <c r="AI129" s="125" t="s">
        <v>288</v>
      </c>
      <c r="AJ129" s="120" t="str">
        <f>"13WKS "&amp;'Drive Summary'!AD$2</f>
        <v>13WKS MS2409A0</v>
      </c>
      <c r="AM129" s="56"/>
      <c r="AN129" s="90" t="s">
        <v>11</v>
      </c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C129" s="1409"/>
      <c r="BT129" s="1364"/>
    </row>
    <row r="130" spans="1:72" s="87" customFormat="1" ht="18.75" hidden="1" customHeight="1" outlineLevel="1">
      <c r="A130" s="86"/>
      <c r="B130" s="91" t="s">
        <v>11</v>
      </c>
      <c r="C130" s="114"/>
      <c r="D130" s="114"/>
      <c r="E130" s="306" t="s">
        <v>316</v>
      </c>
      <c r="F130" s="1328"/>
      <c r="G130" s="1312">
        <f t="shared" ref="G130:J134" si="253">AN130</f>
        <v>0</v>
      </c>
      <c r="H130" s="92">
        <f t="shared" si="253"/>
        <v>0</v>
      </c>
      <c r="I130" s="92">
        <f t="shared" si="253"/>
        <v>0</v>
      </c>
      <c r="J130" s="92">
        <f t="shared" si="253"/>
        <v>0</v>
      </c>
      <c r="K130" s="300">
        <f t="shared" ref="K130:K141" si="254">SUM(G130:J130)</f>
        <v>0</v>
      </c>
      <c r="L130" s="1454"/>
      <c r="M130" s="1416"/>
      <c r="N130" s="92">
        <f t="shared" ref="N130:Q134" si="255">AR130</f>
        <v>0</v>
      </c>
      <c r="O130" s="92">
        <f t="shared" si="255"/>
        <v>0</v>
      </c>
      <c r="P130" s="92">
        <f t="shared" si="255"/>
        <v>0</v>
      </c>
      <c r="Q130" s="92">
        <f t="shared" si="255"/>
        <v>0</v>
      </c>
      <c r="R130" s="300">
        <f t="shared" ref="R130:R141" si="256">SUM(N130:Q130)</f>
        <v>0</v>
      </c>
      <c r="S130" s="1454"/>
      <c r="T130" s="1416"/>
      <c r="U130" s="92">
        <f t="shared" ref="U130:U135" si="257">AV130</f>
        <v>0</v>
      </c>
      <c r="V130" s="92">
        <f t="shared" ref="V130:Y134" si="258">AW130</f>
        <v>0</v>
      </c>
      <c r="W130" s="92">
        <f t="shared" si="258"/>
        <v>0</v>
      </c>
      <c r="X130" s="92">
        <f t="shared" si="258"/>
        <v>0</v>
      </c>
      <c r="Y130" s="92">
        <f t="shared" si="258"/>
        <v>0</v>
      </c>
      <c r="Z130" s="300">
        <f t="shared" ref="Z130:Z141" si="259">SUM(U130:Y130)</f>
        <v>0</v>
      </c>
      <c r="AA130" s="1454"/>
      <c r="AB130" s="1416"/>
      <c r="AC130" s="311"/>
      <c r="AD130" s="92"/>
      <c r="AE130" s="311"/>
      <c r="AH130" s="121"/>
      <c r="AI130" s="125" t="s">
        <v>288</v>
      </c>
      <c r="AJ130" s="120" t="str">
        <f>"13WKS "&amp;'Drive Summary'!AD$2</f>
        <v>13WKS MS2409A0</v>
      </c>
      <c r="AM130" s="25" t="s">
        <v>455</v>
      </c>
      <c r="AN130" s="526">
        <f>SUMIF('Site capacity'!$B:$B,$AM130,'Site capacity'!E:E)</f>
        <v>0</v>
      </c>
      <c r="AO130" s="526">
        <f>SUMIF('Site capacity'!$B:$B,$AM130,'Site capacity'!F:F)</f>
        <v>0</v>
      </c>
      <c r="AP130" s="526">
        <f>SUMIF('Site capacity'!$B:$B,$AM130,'Site capacity'!G:G)</f>
        <v>0</v>
      </c>
      <c r="AQ130" s="526">
        <f>SUMIF('Site capacity'!$B:$B,$AM130,'Site capacity'!H:H)</f>
        <v>0</v>
      </c>
      <c r="AR130" s="526">
        <f>SUMIF('Site capacity'!$B:$B,$AM130,'Site capacity'!I:I)</f>
        <v>0</v>
      </c>
      <c r="AS130" s="526">
        <f>SUMIF('Site capacity'!$B:$B,$AM130,'Site capacity'!J:J)</f>
        <v>0</v>
      </c>
      <c r="AT130" s="526">
        <f>SUMIF('Site capacity'!$B:$B,$AM130,'Site capacity'!K:K)</f>
        <v>0</v>
      </c>
      <c r="AU130" s="526">
        <f>SUMIF('Site capacity'!$B:$B,$AM130,'Site capacity'!L:L)</f>
        <v>0</v>
      </c>
      <c r="AV130" s="526">
        <f>SUMIF('Site capacity'!$B:$B,$AM130,'Site capacity'!M:M)</f>
        <v>0</v>
      </c>
      <c r="AW130" s="526">
        <f>SUMIF('Site capacity'!$B:$B,$AM130,'Site capacity'!N:N)</f>
        <v>0</v>
      </c>
      <c r="AX130" s="526">
        <f>SUMIF('Site capacity'!$B:$B,$AM130,'Site capacity'!O:O)</f>
        <v>0</v>
      </c>
      <c r="AY130" s="526">
        <f>SUMIF('Site capacity'!$B:$B,$AM130,'Site capacity'!P:P)</f>
        <v>0</v>
      </c>
      <c r="AZ130" s="526">
        <f>SUMIF('Site capacity'!$B:$B,$AM130,'Site capacity'!Q:Q)</f>
        <v>0</v>
      </c>
      <c r="BC130" s="1409"/>
      <c r="BD130" s="1409"/>
      <c r="BE130" s="1410"/>
      <c r="BF130" s="1410"/>
      <c r="BG130" s="1364"/>
      <c r="BH130" s="1364"/>
      <c r="BI130" s="1364"/>
      <c r="BJ130" s="1364"/>
      <c r="BK130" s="1364"/>
      <c r="BL130" s="1364"/>
      <c r="BM130" s="1364"/>
      <c r="BN130" s="1364"/>
      <c r="BO130" s="1364"/>
      <c r="BP130" s="1364"/>
      <c r="BQ130" s="1364"/>
      <c r="BR130" s="1364"/>
      <c r="BS130" s="1364"/>
      <c r="BT130" s="1365"/>
    </row>
    <row r="131" spans="1:72" s="87" customFormat="1" ht="18.75" hidden="1" customHeight="1" outlineLevel="1">
      <c r="A131" s="86"/>
      <c r="B131" s="91"/>
      <c r="C131" s="114"/>
      <c r="D131" s="114"/>
      <c r="E131" s="306" t="s">
        <v>259</v>
      </c>
      <c r="F131" s="1328"/>
      <c r="G131" s="1312">
        <f t="shared" si="253"/>
        <v>0</v>
      </c>
      <c r="H131" s="92">
        <f t="shared" si="253"/>
        <v>0</v>
      </c>
      <c r="I131" s="92">
        <f t="shared" si="253"/>
        <v>2650</v>
      </c>
      <c r="J131" s="92">
        <f t="shared" si="253"/>
        <v>950</v>
      </c>
      <c r="K131" s="300">
        <f t="shared" si="254"/>
        <v>3600</v>
      </c>
      <c r="L131" s="1454"/>
      <c r="M131" s="1416"/>
      <c r="N131" s="92">
        <f t="shared" si="255"/>
        <v>325</v>
      </c>
      <c r="O131" s="92">
        <f t="shared" si="255"/>
        <v>3950</v>
      </c>
      <c r="P131" s="92">
        <f t="shared" si="255"/>
        <v>5450</v>
      </c>
      <c r="Q131" s="92">
        <f t="shared" si="255"/>
        <v>5775</v>
      </c>
      <c r="R131" s="300">
        <f t="shared" si="256"/>
        <v>15500</v>
      </c>
      <c r="S131" s="1454"/>
      <c r="T131" s="1416"/>
      <c r="U131" s="92">
        <f t="shared" si="257"/>
        <v>425</v>
      </c>
      <c r="V131" s="92">
        <f t="shared" si="258"/>
        <v>150</v>
      </c>
      <c r="W131" s="92">
        <f t="shared" si="258"/>
        <v>3225</v>
      </c>
      <c r="X131" s="92">
        <f t="shared" si="258"/>
        <v>3500</v>
      </c>
      <c r="Y131" s="92">
        <f t="shared" si="258"/>
        <v>3850</v>
      </c>
      <c r="Z131" s="300">
        <f t="shared" si="259"/>
        <v>11150</v>
      </c>
      <c r="AA131" s="1454"/>
      <c r="AB131" s="1416"/>
      <c r="AC131" s="311"/>
      <c r="AD131" s="92"/>
      <c r="AE131" s="311"/>
      <c r="AH131" s="121"/>
      <c r="AI131" s="125" t="s">
        <v>288</v>
      </c>
      <c r="AJ131" s="120" t="str">
        <f>"13WKS "&amp;'Drive Summary'!AD$2</f>
        <v>13WKS MS2409A0</v>
      </c>
      <c r="AM131" s="25" t="s">
        <v>456</v>
      </c>
      <c r="AN131" s="526">
        <f>SUMIF('Site capacity'!$B:$B,$AM131,'Site capacity'!E:E)</f>
        <v>0</v>
      </c>
      <c r="AO131" s="526">
        <f>SUMIF('Site capacity'!$B:$B,$AM131,'Site capacity'!F:F)</f>
        <v>0</v>
      </c>
      <c r="AP131" s="526">
        <f>SUMIF('Site capacity'!$B:$B,$AM131,'Site capacity'!G:G)</f>
        <v>2650</v>
      </c>
      <c r="AQ131" s="526">
        <f>SUMIF('Site capacity'!$B:$B,$AM131,'Site capacity'!H:H)</f>
        <v>950</v>
      </c>
      <c r="AR131" s="526">
        <f>SUMIF('Site capacity'!$B:$B,$AM131,'Site capacity'!I:I)</f>
        <v>325</v>
      </c>
      <c r="AS131" s="526">
        <f>SUMIF('Site capacity'!$B:$B,$AM131,'Site capacity'!J:J)</f>
        <v>3950</v>
      </c>
      <c r="AT131" s="526">
        <f>SUMIF('Site capacity'!$B:$B,$AM131,'Site capacity'!K:K)</f>
        <v>5450</v>
      </c>
      <c r="AU131" s="526">
        <f>SUMIF('Site capacity'!$B:$B,$AM131,'Site capacity'!L:L)</f>
        <v>5775</v>
      </c>
      <c r="AV131" s="526">
        <f>SUMIF('Site capacity'!$B:$B,$AM131,'Site capacity'!M:M)</f>
        <v>425</v>
      </c>
      <c r="AW131" s="526">
        <f>SUMIF('Site capacity'!$B:$B,$AM131,'Site capacity'!N:N)</f>
        <v>150</v>
      </c>
      <c r="AX131" s="526">
        <f>SUMIF('Site capacity'!$B:$B,$AM131,'Site capacity'!O:O)</f>
        <v>3225</v>
      </c>
      <c r="AY131" s="526">
        <f>SUMIF('Site capacity'!$B:$B,$AM131,'Site capacity'!P:P)</f>
        <v>3500</v>
      </c>
      <c r="AZ131" s="526">
        <f>SUMIF('Site capacity'!$B:$B,$AM131,'Site capacity'!Q:Q)</f>
        <v>3850</v>
      </c>
      <c r="BC131" s="1409"/>
      <c r="BD131" s="1409"/>
      <c r="BE131" s="1410"/>
      <c r="BF131" s="1410"/>
      <c r="BG131" s="1364"/>
      <c r="BH131" s="1364"/>
      <c r="BI131" s="1364"/>
      <c r="BJ131" s="1364"/>
      <c r="BK131" s="1364"/>
      <c r="BL131" s="1364"/>
      <c r="BM131" s="1364"/>
      <c r="BN131" s="1364"/>
      <c r="BO131" s="1364"/>
      <c r="BP131" s="1364"/>
      <c r="BQ131" s="1364"/>
      <c r="BR131" s="1364"/>
      <c r="BS131" s="1364"/>
      <c r="BT131" s="1364"/>
    </row>
    <row r="132" spans="1:72" s="87" customFormat="1" ht="18.75" hidden="1" customHeight="1" outlineLevel="1">
      <c r="A132" s="86"/>
      <c r="B132" s="91" t="s">
        <v>0</v>
      </c>
      <c r="C132" s="114"/>
      <c r="D132" s="114"/>
      <c r="E132" s="306" t="s">
        <v>354</v>
      </c>
      <c r="F132" s="1328"/>
      <c r="G132" s="1312">
        <f t="shared" si="253"/>
        <v>0</v>
      </c>
      <c r="H132" s="92">
        <f t="shared" si="253"/>
        <v>0</v>
      </c>
      <c r="I132" s="92">
        <f t="shared" si="253"/>
        <v>225</v>
      </c>
      <c r="J132" s="92">
        <f t="shared" si="253"/>
        <v>0</v>
      </c>
      <c r="K132" s="300">
        <f t="shared" si="254"/>
        <v>225</v>
      </c>
      <c r="L132" s="1454"/>
      <c r="M132" s="1416"/>
      <c r="N132" s="92">
        <f t="shared" si="255"/>
        <v>50</v>
      </c>
      <c r="O132" s="92">
        <f t="shared" si="255"/>
        <v>50</v>
      </c>
      <c r="P132" s="92">
        <f t="shared" si="255"/>
        <v>0</v>
      </c>
      <c r="Q132" s="92">
        <f t="shared" si="255"/>
        <v>50</v>
      </c>
      <c r="R132" s="300">
        <f t="shared" si="256"/>
        <v>150</v>
      </c>
      <c r="S132" s="1454"/>
      <c r="T132" s="1416"/>
      <c r="U132" s="92">
        <f t="shared" si="257"/>
        <v>100</v>
      </c>
      <c r="V132" s="92">
        <f t="shared" si="258"/>
        <v>0</v>
      </c>
      <c r="W132" s="92">
        <f t="shared" si="258"/>
        <v>75</v>
      </c>
      <c r="X132" s="92">
        <f t="shared" si="258"/>
        <v>0</v>
      </c>
      <c r="Y132" s="92">
        <f t="shared" si="258"/>
        <v>0</v>
      </c>
      <c r="Z132" s="300">
        <f t="shared" si="259"/>
        <v>175</v>
      </c>
      <c r="AA132" s="1454"/>
      <c r="AB132" s="1416"/>
      <c r="AC132" s="311"/>
      <c r="AD132" s="92"/>
      <c r="AE132" s="311"/>
      <c r="AH132" s="121"/>
      <c r="AI132" s="125" t="s">
        <v>288</v>
      </c>
      <c r="AJ132" s="120" t="str">
        <f>"13WKS "&amp;'Drive Summary'!AD$2</f>
        <v>13WKS MS2409A0</v>
      </c>
      <c r="AM132" s="25" t="s">
        <v>457</v>
      </c>
      <c r="AN132" s="634">
        <f>SUMIF('Site capacity'!$B:$B,$AM132,'Site capacity'!E:E)</f>
        <v>0</v>
      </c>
      <c r="AO132" s="634">
        <f>SUMIF('Site capacity'!$B:$B,$AM132,'Site capacity'!F:F)</f>
        <v>0</v>
      </c>
      <c r="AP132" s="634">
        <f>SUMIF('Site capacity'!$B:$B,$AM132,'Site capacity'!G:G)</f>
        <v>225</v>
      </c>
      <c r="AQ132" s="634">
        <f>SUMIF('Site capacity'!$B:$B,$AM132,'Site capacity'!H:H)</f>
        <v>0</v>
      </c>
      <c r="AR132" s="634">
        <f>SUMIF('Site capacity'!$B:$B,$AM132,'Site capacity'!I:I)</f>
        <v>50</v>
      </c>
      <c r="AS132" s="634">
        <f>SUMIF('Site capacity'!$B:$B,$AM132,'Site capacity'!J:J)</f>
        <v>50</v>
      </c>
      <c r="AT132" s="634">
        <f>SUMIF('Site capacity'!$B:$B,$AM132,'Site capacity'!K:K)</f>
        <v>0</v>
      </c>
      <c r="AU132" s="634">
        <f>SUMIF('Site capacity'!$B:$B,$AM132,'Site capacity'!L:L)</f>
        <v>50</v>
      </c>
      <c r="AV132" s="634">
        <f>SUMIF('Site capacity'!$B:$B,$AM132,'Site capacity'!M:M)</f>
        <v>100</v>
      </c>
      <c r="AW132" s="634">
        <f>SUMIF('Site capacity'!$B:$B,$AM132,'Site capacity'!N:N)</f>
        <v>0</v>
      </c>
      <c r="AX132" s="634">
        <f>SUMIF('Site capacity'!$B:$B,$AM132,'Site capacity'!O:O)</f>
        <v>75</v>
      </c>
      <c r="AY132" s="634">
        <f>SUMIF('Site capacity'!$B:$B,$AM132,'Site capacity'!P:P)</f>
        <v>0</v>
      </c>
      <c r="AZ132" s="634">
        <f>SUMIF('Site capacity'!$B:$B,$AM132,'Site capacity'!Q:Q)</f>
        <v>0</v>
      </c>
      <c r="BC132" s="1409"/>
      <c r="BD132" s="1409"/>
      <c r="BE132" s="1410"/>
      <c r="BF132" s="1410"/>
      <c r="BG132" s="1364"/>
      <c r="BH132" s="1364"/>
      <c r="BI132" s="1364"/>
      <c r="BJ132" s="1364"/>
      <c r="BK132" s="1364"/>
      <c r="BL132" s="1364"/>
      <c r="BM132" s="1364"/>
      <c r="BN132" s="1364"/>
      <c r="BO132" s="1364"/>
      <c r="BP132" s="1364"/>
      <c r="BQ132" s="1364"/>
      <c r="BR132" s="1364"/>
      <c r="BS132" s="1364"/>
      <c r="BT132" s="1364"/>
    </row>
    <row r="133" spans="1:72" s="87" customFormat="1" ht="18.75" hidden="1" customHeight="1" outlineLevel="1">
      <c r="A133" s="86"/>
      <c r="B133" s="91" t="s">
        <v>0</v>
      </c>
      <c r="C133" s="114"/>
      <c r="D133" s="114"/>
      <c r="E133" s="306" t="s">
        <v>204</v>
      </c>
      <c r="F133" s="1328"/>
      <c r="G133" s="1312">
        <f t="shared" si="253"/>
        <v>0</v>
      </c>
      <c r="H133" s="92">
        <f t="shared" si="253"/>
        <v>4375</v>
      </c>
      <c r="I133" s="92">
        <f t="shared" si="253"/>
        <v>10400</v>
      </c>
      <c r="J133" s="92">
        <f t="shared" si="253"/>
        <v>3150</v>
      </c>
      <c r="K133" s="300">
        <f t="shared" si="254"/>
        <v>17925</v>
      </c>
      <c r="L133" s="1454"/>
      <c r="M133" s="1416"/>
      <c r="N133" s="92">
        <f t="shared" si="255"/>
        <v>3625</v>
      </c>
      <c r="O133" s="92">
        <f t="shared" si="255"/>
        <v>5125</v>
      </c>
      <c r="P133" s="92">
        <f t="shared" si="255"/>
        <v>7975</v>
      </c>
      <c r="Q133" s="92">
        <f t="shared" si="255"/>
        <v>4600</v>
      </c>
      <c r="R133" s="300">
        <f t="shared" si="256"/>
        <v>21325</v>
      </c>
      <c r="S133" s="1454"/>
      <c r="T133" s="1416"/>
      <c r="U133" s="92">
        <f t="shared" si="257"/>
        <v>8850</v>
      </c>
      <c r="V133" s="92">
        <f t="shared" si="258"/>
        <v>11600</v>
      </c>
      <c r="W133" s="92">
        <f t="shared" si="258"/>
        <v>9300</v>
      </c>
      <c r="X133" s="92">
        <f t="shared" si="258"/>
        <v>10000</v>
      </c>
      <c r="Y133" s="92">
        <f t="shared" si="258"/>
        <v>8575</v>
      </c>
      <c r="Z133" s="300">
        <f t="shared" si="259"/>
        <v>48325</v>
      </c>
      <c r="AA133" s="1454"/>
      <c r="AB133" s="1416"/>
      <c r="AC133" s="311"/>
      <c r="AD133" s="92"/>
      <c r="AE133" s="311"/>
      <c r="AH133" s="121"/>
      <c r="AI133" s="125" t="s">
        <v>288</v>
      </c>
      <c r="AJ133" s="120" t="str">
        <f>"13WKS "&amp;'Drive Summary'!AD$2</f>
        <v>13WKS MS2409A0</v>
      </c>
      <c r="AM133" s="25" t="s">
        <v>458</v>
      </c>
      <c r="AN133" s="526">
        <f>SUMIF('Site capacity'!$B:$B,$AM133,'Site capacity'!E:E)</f>
        <v>0</v>
      </c>
      <c r="AO133" s="526">
        <f>SUMIF('Site capacity'!$B:$B,$AM133,'Site capacity'!F:F)</f>
        <v>4375</v>
      </c>
      <c r="AP133" s="526">
        <f>SUMIF('Site capacity'!$B:$B,$AM133,'Site capacity'!G:G)</f>
        <v>10400</v>
      </c>
      <c r="AQ133" s="526">
        <f>SUMIF('Site capacity'!$B:$B,$AM133,'Site capacity'!H:H)</f>
        <v>3150</v>
      </c>
      <c r="AR133" s="526">
        <f>SUMIF('Site capacity'!$B:$B,$AM133,'Site capacity'!I:I)</f>
        <v>3625</v>
      </c>
      <c r="AS133" s="526">
        <f>SUMIF('Site capacity'!$B:$B,$AM133,'Site capacity'!J:J)</f>
        <v>5125</v>
      </c>
      <c r="AT133" s="526">
        <f>SUMIF('Site capacity'!$B:$B,$AM133,'Site capacity'!K:K)</f>
        <v>7975</v>
      </c>
      <c r="AU133" s="526">
        <f>SUMIF('Site capacity'!$B:$B,$AM133,'Site capacity'!L:L)</f>
        <v>4600</v>
      </c>
      <c r="AV133" s="526">
        <f>SUMIF('Site capacity'!$B:$B,$AM133,'Site capacity'!M:M)</f>
        <v>8850</v>
      </c>
      <c r="AW133" s="526">
        <f>SUMIF('Site capacity'!$B:$B,$AM133,'Site capacity'!N:N)</f>
        <v>11600</v>
      </c>
      <c r="AX133" s="526">
        <f>SUMIF('Site capacity'!$B:$B,$AM133,'Site capacity'!O:O)</f>
        <v>9300</v>
      </c>
      <c r="AY133" s="526">
        <f>SUMIF('Site capacity'!$B:$B,$AM133,'Site capacity'!P:P)</f>
        <v>10000</v>
      </c>
      <c r="AZ133" s="526">
        <f>SUMIF('Site capacity'!$B:$B,$AM133,'Site capacity'!Q:Q)</f>
        <v>8575</v>
      </c>
      <c r="BC133" s="1409"/>
      <c r="BD133" s="1409"/>
      <c r="BE133" s="1410"/>
      <c r="BF133" s="1410"/>
      <c r="BG133" s="1364"/>
      <c r="BH133" s="1364"/>
      <c r="BI133" s="1364"/>
      <c r="BJ133" s="1364"/>
      <c r="BK133" s="1364"/>
      <c r="BL133" s="1364"/>
      <c r="BM133" s="1364"/>
      <c r="BN133" s="1364"/>
      <c r="BO133" s="1364"/>
      <c r="BP133" s="1364"/>
      <c r="BQ133" s="1364"/>
      <c r="BR133" s="1364"/>
      <c r="BS133" s="1364"/>
      <c r="BT133" s="1364"/>
    </row>
    <row r="134" spans="1:72" s="87" customFormat="1" ht="18.75" hidden="1" customHeight="1" outlineLevel="1">
      <c r="A134" s="86"/>
      <c r="B134" s="91"/>
      <c r="C134" s="114"/>
      <c r="D134" s="114"/>
      <c r="E134" s="306" t="s">
        <v>221</v>
      </c>
      <c r="F134" s="1328"/>
      <c r="G134" s="1312">
        <f t="shared" si="253"/>
        <v>0</v>
      </c>
      <c r="H134" s="92">
        <f t="shared" si="253"/>
        <v>0</v>
      </c>
      <c r="I134" s="92">
        <f t="shared" si="253"/>
        <v>2380</v>
      </c>
      <c r="J134" s="92">
        <f t="shared" si="253"/>
        <v>580</v>
      </c>
      <c r="K134" s="300">
        <f t="shared" si="254"/>
        <v>2960</v>
      </c>
      <c r="L134" s="1454"/>
      <c r="M134" s="1416"/>
      <c r="N134" s="92">
        <f t="shared" si="255"/>
        <v>1280</v>
      </c>
      <c r="O134" s="92">
        <f t="shared" si="255"/>
        <v>3100</v>
      </c>
      <c r="P134" s="92">
        <f t="shared" si="255"/>
        <v>1200</v>
      </c>
      <c r="Q134" s="92">
        <f t="shared" si="255"/>
        <v>820</v>
      </c>
      <c r="R134" s="300">
        <f t="shared" si="256"/>
        <v>6400</v>
      </c>
      <c r="S134" s="1454"/>
      <c r="T134" s="1416"/>
      <c r="U134" s="92">
        <f t="shared" si="257"/>
        <v>1800</v>
      </c>
      <c r="V134" s="92">
        <f t="shared" si="258"/>
        <v>4680</v>
      </c>
      <c r="W134" s="92">
        <f t="shared" si="258"/>
        <v>800</v>
      </c>
      <c r="X134" s="92">
        <f t="shared" si="258"/>
        <v>1100</v>
      </c>
      <c r="Y134" s="92">
        <f t="shared" si="258"/>
        <v>1520</v>
      </c>
      <c r="Z134" s="300">
        <f t="shared" si="259"/>
        <v>9900</v>
      </c>
      <c r="AA134" s="1454"/>
      <c r="AB134" s="1416"/>
      <c r="AC134" s="311"/>
      <c r="AD134" s="92"/>
      <c r="AE134" s="311"/>
      <c r="AH134" s="121"/>
      <c r="AI134" s="125" t="s">
        <v>288</v>
      </c>
      <c r="AJ134" s="120" t="str">
        <f>"13WKS "&amp;'Drive Summary'!AD$2</f>
        <v>13WKS MS2409A0</v>
      </c>
      <c r="AM134" s="25" t="s">
        <v>459</v>
      </c>
      <c r="AN134" s="526">
        <f>SUMIF('Site capacity'!$B:$B,$AM134,'Site capacity'!E:E)</f>
        <v>0</v>
      </c>
      <c r="AO134" s="526">
        <f>SUMIF('Site capacity'!$B:$B,$AM134,'Site capacity'!F:F)</f>
        <v>0</v>
      </c>
      <c r="AP134" s="526">
        <f>SUMIF('Site capacity'!$B:$B,$AM134,'Site capacity'!G:G)</f>
        <v>2380</v>
      </c>
      <c r="AQ134" s="526">
        <f>SUMIF('Site capacity'!$B:$B,$AM134,'Site capacity'!H:H)</f>
        <v>580</v>
      </c>
      <c r="AR134" s="526">
        <f>SUMIF('Site capacity'!$B:$B,$AM134,'Site capacity'!I:I)</f>
        <v>1280</v>
      </c>
      <c r="AS134" s="526">
        <f>SUMIF('Site capacity'!$B:$B,$AM134,'Site capacity'!J:J)</f>
        <v>3100</v>
      </c>
      <c r="AT134" s="526">
        <f>SUMIF('Site capacity'!$B:$B,$AM134,'Site capacity'!K:K)</f>
        <v>1200</v>
      </c>
      <c r="AU134" s="526">
        <f>SUMIF('Site capacity'!$B:$B,$AM134,'Site capacity'!L:L)</f>
        <v>820</v>
      </c>
      <c r="AV134" s="526">
        <f>SUMIF('Site capacity'!$B:$B,$AM134,'Site capacity'!M:M)</f>
        <v>1800</v>
      </c>
      <c r="AW134" s="526">
        <f>SUMIF('Site capacity'!$B:$B,$AM134,'Site capacity'!N:N)</f>
        <v>4680</v>
      </c>
      <c r="AX134" s="526">
        <f>SUMIF('Site capacity'!$B:$B,$AM134,'Site capacity'!O:O)</f>
        <v>800</v>
      </c>
      <c r="AY134" s="526">
        <f>SUMIF('Site capacity'!$B:$B,$AM134,'Site capacity'!P:P)</f>
        <v>1100</v>
      </c>
      <c r="AZ134" s="526">
        <f>SUMIF('Site capacity'!$B:$B,$AM134,'Site capacity'!Q:Q)</f>
        <v>1520</v>
      </c>
      <c r="BC134" s="1409"/>
      <c r="BD134" s="1409"/>
      <c r="BE134" s="1410"/>
      <c r="BF134" s="1410"/>
      <c r="BG134" s="1364"/>
      <c r="BH134" s="1364"/>
      <c r="BI134" s="1364"/>
      <c r="BJ134" s="1364"/>
      <c r="BK134" s="1364"/>
      <c r="BL134" s="1364"/>
      <c r="BM134" s="1364"/>
      <c r="BN134" s="1364"/>
      <c r="BO134" s="1364"/>
      <c r="BP134" s="1364"/>
      <c r="BQ134" s="1364"/>
      <c r="BR134" s="1364"/>
      <c r="BS134" s="1364"/>
      <c r="BT134" s="1364"/>
    </row>
    <row r="135" spans="1:72" s="87" customFormat="1" ht="18.75" hidden="1" customHeight="1" outlineLevel="1">
      <c r="A135" s="86"/>
      <c r="B135" s="91"/>
      <c r="C135" s="114"/>
      <c r="D135" s="114"/>
      <c r="E135" s="306" t="s">
        <v>258</v>
      </c>
      <c r="F135" s="1328"/>
      <c r="G135" s="1312">
        <f t="shared" ref="G135" si="260">AN135</f>
        <v>0</v>
      </c>
      <c r="H135" s="92">
        <f t="shared" ref="H135" si="261">AO135</f>
        <v>0</v>
      </c>
      <c r="I135" s="92">
        <f t="shared" ref="I135" si="262">AP135</f>
        <v>18660</v>
      </c>
      <c r="J135" s="92">
        <f t="shared" ref="J135" si="263">AQ135</f>
        <v>9840</v>
      </c>
      <c r="K135" s="300">
        <f t="shared" si="254"/>
        <v>28500</v>
      </c>
      <c r="L135" s="1454"/>
      <c r="M135" s="1416"/>
      <c r="N135" s="92">
        <f t="shared" ref="N135" si="264">AR135</f>
        <v>7020</v>
      </c>
      <c r="O135" s="92">
        <f t="shared" ref="O135" si="265">AS135</f>
        <v>7360</v>
      </c>
      <c r="P135" s="92">
        <f t="shared" ref="P135" si="266">AT135</f>
        <v>9200</v>
      </c>
      <c r="Q135" s="92">
        <f t="shared" ref="Q135" si="267">AU135</f>
        <v>8800</v>
      </c>
      <c r="R135" s="300">
        <f t="shared" si="256"/>
        <v>32380</v>
      </c>
      <c r="S135" s="1454"/>
      <c r="T135" s="1416"/>
      <c r="U135" s="92">
        <f t="shared" si="257"/>
        <v>9140</v>
      </c>
      <c r="V135" s="92">
        <f t="shared" ref="V135" si="268">AW135</f>
        <v>15220</v>
      </c>
      <c r="W135" s="92">
        <f t="shared" ref="W135" si="269">AX135</f>
        <v>11020</v>
      </c>
      <c r="X135" s="92">
        <f t="shared" ref="X135" si="270">AY135</f>
        <v>6500</v>
      </c>
      <c r="Y135" s="92">
        <f t="shared" ref="Y135" si="271">AZ135</f>
        <v>5420</v>
      </c>
      <c r="Z135" s="300">
        <f t="shared" si="259"/>
        <v>47300</v>
      </c>
      <c r="AA135" s="1454"/>
      <c r="AB135" s="1416"/>
      <c r="AC135" s="311"/>
      <c r="AD135" s="92"/>
      <c r="AE135" s="311"/>
      <c r="AH135" s="121"/>
      <c r="AI135" s="125" t="s">
        <v>288</v>
      </c>
      <c r="AJ135" s="120" t="str">
        <f>"13WKS "&amp;'Drive Summary'!AD$2</f>
        <v>13WKS MS2409A0</v>
      </c>
      <c r="AM135" s="25" t="s">
        <v>460</v>
      </c>
      <c r="AN135" s="526">
        <f>SUMIF('Site capacity'!$B:$B,$AM135,'Site capacity'!E:E)</f>
        <v>0</v>
      </c>
      <c r="AO135" s="526">
        <f>SUMIF('Site capacity'!$B:$B,$AM135,'Site capacity'!F:F)</f>
        <v>0</v>
      </c>
      <c r="AP135" s="526">
        <f>SUMIF('Site capacity'!$B:$B,$AM135,'Site capacity'!G:G)</f>
        <v>18660</v>
      </c>
      <c r="AQ135" s="526">
        <f>SUMIF('Site capacity'!$B:$B,$AM135,'Site capacity'!H:H)</f>
        <v>9840</v>
      </c>
      <c r="AR135" s="526">
        <f>SUMIF('Site capacity'!$B:$B,$AM135,'Site capacity'!I:I)</f>
        <v>7020</v>
      </c>
      <c r="AS135" s="526">
        <f>SUMIF('Site capacity'!$B:$B,$AM135,'Site capacity'!J:J)</f>
        <v>7360</v>
      </c>
      <c r="AT135" s="526">
        <f>SUMIF('Site capacity'!$B:$B,$AM135,'Site capacity'!K:K)</f>
        <v>9200</v>
      </c>
      <c r="AU135" s="526">
        <f>SUMIF('Site capacity'!$B:$B,$AM135,'Site capacity'!L:L)</f>
        <v>8800</v>
      </c>
      <c r="AV135" s="526">
        <f>SUMIF('Site capacity'!$B:$B,$AM135,'Site capacity'!M:M)</f>
        <v>9140</v>
      </c>
      <c r="AW135" s="526">
        <f>SUMIF('Site capacity'!$B:$B,$AM135,'Site capacity'!N:N)</f>
        <v>15220</v>
      </c>
      <c r="AX135" s="526">
        <f>SUMIF('Site capacity'!$B:$B,$AM135,'Site capacity'!O:O)</f>
        <v>11020</v>
      </c>
      <c r="AY135" s="526">
        <f>SUMIF('Site capacity'!$B:$B,$AM135,'Site capacity'!P:P)</f>
        <v>6500</v>
      </c>
      <c r="AZ135" s="526">
        <f>SUMIF('Site capacity'!$B:$B,$AM135,'Site capacity'!Q:Q)</f>
        <v>5420</v>
      </c>
      <c r="BC135" s="1409"/>
      <c r="BD135" s="1409"/>
      <c r="BE135" s="1410"/>
      <c r="BF135" s="1410"/>
      <c r="BG135" s="1364"/>
      <c r="BH135" s="1364"/>
      <c r="BI135" s="1364"/>
      <c r="BJ135" s="1364"/>
      <c r="BK135" s="1364"/>
      <c r="BL135" s="1364"/>
      <c r="BM135" s="1364"/>
      <c r="BN135" s="1364"/>
      <c r="BO135" s="1364"/>
      <c r="BP135" s="1364"/>
      <c r="BQ135" s="1364"/>
      <c r="BR135" s="1364"/>
      <c r="BS135" s="1364"/>
      <c r="BT135" s="1364"/>
    </row>
    <row r="136" spans="1:72" s="87" customFormat="1" ht="18.75" hidden="1" customHeight="1" outlineLevel="1">
      <c r="A136" s="86"/>
      <c r="B136" s="91" t="s">
        <v>16</v>
      </c>
      <c r="C136" s="114"/>
      <c r="D136" s="114"/>
      <c r="E136" s="1828" t="s">
        <v>316</v>
      </c>
      <c r="F136" s="1829"/>
      <c r="G136" s="1830">
        <f t="shared" ref="G136:J140" si="272">G130-G143</f>
        <v>0</v>
      </c>
      <c r="H136" s="1831">
        <f t="shared" si="272"/>
        <v>0</v>
      </c>
      <c r="I136" s="1831">
        <f t="shared" si="272"/>
        <v>0</v>
      </c>
      <c r="J136" s="1831">
        <f t="shared" si="272"/>
        <v>0</v>
      </c>
      <c r="K136" s="1832">
        <f t="shared" si="254"/>
        <v>0</v>
      </c>
      <c r="L136" s="1833"/>
      <c r="M136" s="1834"/>
      <c r="N136" s="1831">
        <f t="shared" ref="N136:Q140" si="273">N130-N143</f>
        <v>0</v>
      </c>
      <c r="O136" s="1831">
        <f t="shared" si="273"/>
        <v>0</v>
      </c>
      <c r="P136" s="1831">
        <f t="shared" si="273"/>
        <v>0</v>
      </c>
      <c r="Q136" s="1831">
        <f t="shared" si="273"/>
        <v>0</v>
      </c>
      <c r="R136" s="1832">
        <f t="shared" si="256"/>
        <v>0</v>
      </c>
      <c r="S136" s="1833"/>
      <c r="T136" s="1834"/>
      <c r="U136" s="1831">
        <f t="shared" ref="U136:Y140" si="274">U130-U143</f>
        <v>0</v>
      </c>
      <c r="V136" s="1831">
        <f t="shared" si="274"/>
        <v>0</v>
      </c>
      <c r="W136" s="1831">
        <f t="shared" si="274"/>
        <v>0</v>
      </c>
      <c r="X136" s="1831">
        <f t="shared" si="274"/>
        <v>0</v>
      </c>
      <c r="Y136" s="1831">
        <f t="shared" si="274"/>
        <v>0</v>
      </c>
      <c r="Z136" s="1832">
        <f t="shared" si="259"/>
        <v>0</v>
      </c>
      <c r="AA136" s="1833"/>
      <c r="AB136" s="1834"/>
      <c r="AC136" s="1835"/>
      <c r="AD136" s="92"/>
      <c r="AE136" s="311"/>
      <c r="AH136" s="121"/>
      <c r="AI136" s="125" t="s">
        <v>288</v>
      </c>
      <c r="AJ136" s="120" t="str">
        <f>"13WKS "&amp;'Drive Summary'!AD$2</f>
        <v>13WKS MS2409A0</v>
      </c>
      <c r="AM136" s="481" t="s">
        <v>77</v>
      </c>
      <c r="AN136" s="482">
        <f>'13wks vs RIE'!C178</f>
        <v>0.47127937336814624</v>
      </c>
      <c r="AO136" s="482">
        <f>'13wks vs RIE'!D178</f>
        <v>0.47127937336814624</v>
      </c>
      <c r="AP136" s="482">
        <f>'13wks vs RIE'!E178</f>
        <v>0.47127937336814624</v>
      </c>
      <c r="AQ136" s="482">
        <f>'13wks vs RIE'!F178</f>
        <v>0.47127937336814624</v>
      </c>
      <c r="AR136" s="482">
        <f>'13wks vs RIE'!G178</f>
        <v>0.47127937336814624</v>
      </c>
      <c r="AS136" s="482">
        <f>'13wks vs RIE'!H178</f>
        <v>0.47127937336814624</v>
      </c>
      <c r="AT136" s="482">
        <f>'13wks vs RIE'!I178</f>
        <v>0.47127937336814624</v>
      </c>
      <c r="AU136" s="482">
        <f>'13wks vs RIE'!J178</f>
        <v>0.47127937336814624</v>
      </c>
      <c r="AV136" s="482">
        <f>'13wks vs RIE'!K178</f>
        <v>0.47127937336814624</v>
      </c>
      <c r="AW136" s="482">
        <f>'13wks vs RIE'!L178</f>
        <v>0.47127937336814624</v>
      </c>
      <c r="AX136" s="482">
        <f>'13wks vs RIE'!M178</f>
        <v>0.47127937336814624</v>
      </c>
      <c r="AY136" s="482">
        <f>'13wks vs RIE'!N178</f>
        <v>0.47127937336814624</v>
      </c>
      <c r="AZ136" s="482">
        <f>'13wks vs RIE'!O178</f>
        <v>0.47127937336814624</v>
      </c>
      <c r="BC136" s="1409"/>
      <c r="BD136" s="1409"/>
      <c r="BE136" s="1410"/>
      <c r="BF136" s="1410"/>
      <c r="BG136" s="1364"/>
      <c r="BH136" s="1364"/>
      <c r="BI136" s="1364"/>
      <c r="BJ136" s="1364"/>
      <c r="BK136" s="1364"/>
      <c r="BL136" s="1364"/>
      <c r="BM136" s="1364"/>
      <c r="BN136" s="1364"/>
      <c r="BO136" s="1364"/>
      <c r="BP136" s="1364"/>
      <c r="BQ136" s="1364"/>
      <c r="BR136" s="1364"/>
      <c r="BS136" s="1364"/>
      <c r="BT136" s="1365"/>
    </row>
    <row r="137" spans="1:72" s="87" customFormat="1" ht="18.75" hidden="1" customHeight="1" outlineLevel="1">
      <c r="A137" s="86"/>
      <c r="B137" s="91"/>
      <c r="C137" s="114"/>
      <c r="D137" s="114"/>
      <c r="E137" s="306" t="s">
        <v>259</v>
      </c>
      <c r="F137" s="1328"/>
      <c r="G137" s="1312">
        <f t="shared" si="272"/>
        <v>0</v>
      </c>
      <c r="H137" s="92">
        <f t="shared" si="272"/>
        <v>0</v>
      </c>
      <c r="I137" s="92">
        <f t="shared" si="272"/>
        <v>2650</v>
      </c>
      <c r="J137" s="92">
        <f t="shared" si="272"/>
        <v>950</v>
      </c>
      <c r="K137" s="300">
        <f t="shared" si="254"/>
        <v>3600</v>
      </c>
      <c r="L137" s="1454"/>
      <c r="M137" s="1416"/>
      <c r="N137" s="92">
        <f t="shared" si="273"/>
        <v>325</v>
      </c>
      <c r="O137" s="92">
        <f t="shared" si="273"/>
        <v>3950</v>
      </c>
      <c r="P137" s="92">
        <f t="shared" si="273"/>
        <v>5450</v>
      </c>
      <c r="Q137" s="92">
        <f t="shared" si="273"/>
        <v>5775</v>
      </c>
      <c r="R137" s="300">
        <f t="shared" si="256"/>
        <v>15500</v>
      </c>
      <c r="S137" s="1454"/>
      <c r="T137" s="1416"/>
      <c r="U137" s="92">
        <f t="shared" si="274"/>
        <v>425</v>
      </c>
      <c r="V137" s="92">
        <f t="shared" si="274"/>
        <v>150</v>
      </c>
      <c r="W137" s="92">
        <f t="shared" si="274"/>
        <v>3225</v>
      </c>
      <c r="X137" s="92">
        <f t="shared" si="274"/>
        <v>3500</v>
      </c>
      <c r="Y137" s="92">
        <f t="shared" si="274"/>
        <v>3850</v>
      </c>
      <c r="Z137" s="300">
        <f t="shared" si="259"/>
        <v>11150</v>
      </c>
      <c r="AA137" s="1454"/>
      <c r="AB137" s="1416"/>
      <c r="AC137" s="311"/>
      <c r="AD137" s="92"/>
      <c r="AE137" s="311"/>
      <c r="AH137" s="121"/>
      <c r="AI137" s="125" t="s">
        <v>288</v>
      </c>
      <c r="AJ137" s="120" t="str">
        <f>"13WKS "&amp;'Drive Summary'!AD$2</f>
        <v>13WKS MS2409A0</v>
      </c>
      <c r="AK137" s="56"/>
      <c r="AL137" s="56"/>
      <c r="AN137" s="482">
        <f>'13wks vs RIE'!C179</f>
        <v>0.47127937336814624</v>
      </c>
      <c r="AO137" s="482">
        <f>'13wks vs RIE'!D179</f>
        <v>0.47127937336814624</v>
      </c>
      <c r="AP137" s="482">
        <f>'13wks vs RIE'!E179</f>
        <v>0.47127937336814624</v>
      </c>
      <c r="AQ137" s="482">
        <f>'13wks vs RIE'!F179</f>
        <v>0.47127937336814624</v>
      </c>
      <c r="AR137" s="482">
        <f>'13wks vs RIE'!G179</f>
        <v>0.47127937336814624</v>
      </c>
      <c r="AS137" s="482">
        <f>'13wks vs RIE'!H179</f>
        <v>0.47127937336814624</v>
      </c>
      <c r="AT137" s="482">
        <f>'13wks vs RIE'!I179</f>
        <v>0.47127937336814624</v>
      </c>
      <c r="AU137" s="482">
        <f>'13wks vs RIE'!J179</f>
        <v>0.47127937336814624</v>
      </c>
      <c r="AV137" s="482">
        <f>'13wks vs RIE'!K179</f>
        <v>0.47127937336814624</v>
      </c>
      <c r="AW137" s="482">
        <f>'13wks vs RIE'!L179</f>
        <v>0.47127937336814624</v>
      </c>
      <c r="AX137" s="482">
        <f>'13wks vs RIE'!M179</f>
        <v>0.47127937336814624</v>
      </c>
      <c r="AY137" s="482">
        <f>'13wks vs RIE'!N179</f>
        <v>0.47127937336814624</v>
      </c>
      <c r="AZ137" s="482">
        <f>'13wks vs RIE'!O179</f>
        <v>0.47127937336814624</v>
      </c>
      <c r="BC137" s="1409"/>
      <c r="BD137" s="1409"/>
      <c r="BE137" s="1410"/>
      <c r="BF137" s="1410"/>
      <c r="BG137" s="1364"/>
      <c r="BH137" s="1364"/>
      <c r="BI137" s="1364"/>
      <c r="BJ137" s="1364"/>
      <c r="BK137" s="1364"/>
      <c r="BL137" s="1364"/>
      <c r="BM137" s="1364"/>
      <c r="BN137" s="1364"/>
      <c r="BO137" s="1364"/>
      <c r="BP137" s="1364"/>
      <c r="BQ137" s="1364"/>
      <c r="BR137" s="1364"/>
      <c r="BS137" s="1364"/>
      <c r="BT137" s="1364"/>
    </row>
    <row r="138" spans="1:72" s="87" customFormat="1" ht="18.75" hidden="1" customHeight="1" outlineLevel="1">
      <c r="A138" s="86"/>
      <c r="B138" s="91"/>
      <c r="C138" s="114"/>
      <c r="D138" s="114"/>
      <c r="E138" s="306" t="s">
        <v>354</v>
      </c>
      <c r="F138" s="1328"/>
      <c r="G138" s="1312">
        <f t="shared" si="272"/>
        <v>0</v>
      </c>
      <c r="H138" s="92">
        <f t="shared" si="272"/>
        <v>-50</v>
      </c>
      <c r="I138" s="92">
        <f t="shared" si="272"/>
        <v>75</v>
      </c>
      <c r="J138" s="92">
        <f t="shared" si="272"/>
        <v>-25</v>
      </c>
      <c r="K138" s="300">
        <f t="shared" si="254"/>
        <v>0</v>
      </c>
      <c r="L138" s="1454"/>
      <c r="M138" s="1416"/>
      <c r="N138" s="92">
        <f t="shared" si="273"/>
        <v>50</v>
      </c>
      <c r="O138" s="92">
        <f t="shared" si="273"/>
        <v>-25</v>
      </c>
      <c r="P138" s="92">
        <f t="shared" si="273"/>
        <v>-25</v>
      </c>
      <c r="Q138" s="92">
        <f t="shared" si="273"/>
        <v>-50</v>
      </c>
      <c r="R138" s="300">
        <f t="shared" si="256"/>
        <v>-50</v>
      </c>
      <c r="S138" s="1454"/>
      <c r="T138" s="1416"/>
      <c r="U138" s="92">
        <f t="shared" si="274"/>
        <v>25</v>
      </c>
      <c r="V138" s="92">
        <f t="shared" si="274"/>
        <v>-25</v>
      </c>
      <c r="W138" s="92">
        <f t="shared" si="274"/>
        <v>0</v>
      </c>
      <c r="X138" s="92">
        <f t="shared" si="274"/>
        <v>-25</v>
      </c>
      <c r="Y138" s="92">
        <f t="shared" si="274"/>
        <v>0</v>
      </c>
      <c r="Z138" s="300">
        <f t="shared" si="259"/>
        <v>-25</v>
      </c>
      <c r="AA138" s="1454"/>
      <c r="AB138" s="1416"/>
      <c r="AC138" s="311"/>
      <c r="AD138" s="92"/>
      <c r="AE138" s="311"/>
      <c r="AH138" s="121"/>
      <c r="AI138" s="125" t="s">
        <v>288</v>
      </c>
      <c r="AJ138" s="120" t="str">
        <f>"13WKS "&amp;'Drive Summary'!AD$2</f>
        <v>13WKS MS2409A0</v>
      </c>
      <c r="AN138" s="482">
        <f>'13wks vs RIE'!C180</f>
        <v>1.0463768115942029</v>
      </c>
      <c r="AO138" s="482">
        <f>'13wks vs RIE'!D180</f>
        <v>1.0463768115942029</v>
      </c>
      <c r="AP138" s="482">
        <f>'13wks vs RIE'!E180</f>
        <v>1.0463768115942029</v>
      </c>
      <c r="AQ138" s="482">
        <f>'13wks vs RIE'!F180</f>
        <v>1.0463768115942029</v>
      </c>
      <c r="AR138" s="482">
        <f>'13wks vs RIE'!G180</f>
        <v>1.0463768115942029</v>
      </c>
      <c r="AS138" s="482">
        <f>'13wks vs RIE'!H180</f>
        <v>1.0463768115942029</v>
      </c>
      <c r="AT138" s="482">
        <f>'13wks vs RIE'!I180</f>
        <v>1.0463768115942029</v>
      </c>
      <c r="AU138" s="482">
        <f>'13wks vs RIE'!J180</f>
        <v>1.0463768115942029</v>
      </c>
      <c r="AV138" s="482">
        <f>'13wks vs RIE'!K180</f>
        <v>1.0463768115942029</v>
      </c>
      <c r="AW138" s="482">
        <f>'13wks vs RIE'!L180</f>
        <v>1.0463768115942029</v>
      </c>
      <c r="AX138" s="482">
        <f>'13wks vs RIE'!M180</f>
        <v>1.0463768115942029</v>
      </c>
      <c r="AY138" s="482">
        <f>'13wks vs RIE'!N180</f>
        <v>1.0463768115942029</v>
      </c>
      <c r="AZ138" s="482">
        <f>'13wks vs RIE'!O180</f>
        <v>1.0463768115942029</v>
      </c>
      <c r="BC138" s="1409"/>
      <c r="BD138" s="1409"/>
      <c r="BE138" s="1410"/>
      <c r="BF138" s="1410"/>
      <c r="BG138" s="1364"/>
      <c r="BH138" s="1364"/>
      <c r="BI138" s="1364"/>
      <c r="BJ138" s="1364"/>
      <c r="BK138" s="1364"/>
      <c r="BL138" s="1364"/>
      <c r="BM138" s="1364"/>
      <c r="BN138" s="1364"/>
      <c r="BO138" s="1364"/>
      <c r="BP138" s="1364"/>
      <c r="BQ138" s="1364"/>
      <c r="BR138" s="1364"/>
      <c r="BS138" s="1364"/>
      <c r="BT138" s="1364"/>
    </row>
    <row r="139" spans="1:72" s="87" customFormat="1" ht="18.75" hidden="1" customHeight="1" outlineLevel="1">
      <c r="A139" s="62"/>
      <c r="B139" s="93"/>
      <c r="C139" s="117"/>
      <c r="D139" s="117"/>
      <c r="E139" s="306" t="s">
        <v>204</v>
      </c>
      <c r="F139" s="1328"/>
      <c r="G139" s="1313">
        <f t="shared" si="272"/>
        <v>0</v>
      </c>
      <c r="H139" s="94">
        <f t="shared" si="272"/>
        <v>-900</v>
      </c>
      <c r="I139" s="94">
        <f t="shared" si="272"/>
        <v>4775</v>
      </c>
      <c r="J139" s="94">
        <f t="shared" si="272"/>
        <v>425</v>
      </c>
      <c r="K139" s="302">
        <f t="shared" si="254"/>
        <v>4300</v>
      </c>
      <c r="L139" s="1454"/>
      <c r="M139" s="1424"/>
      <c r="N139" s="94">
        <f t="shared" si="273"/>
        <v>-2450</v>
      </c>
      <c r="O139" s="94">
        <f t="shared" si="273"/>
        <v>-1525</v>
      </c>
      <c r="P139" s="94">
        <f t="shared" si="273"/>
        <v>4925</v>
      </c>
      <c r="Q139" s="94">
        <f t="shared" si="273"/>
        <v>-4425</v>
      </c>
      <c r="R139" s="302">
        <f t="shared" si="256"/>
        <v>-3475</v>
      </c>
      <c r="S139" s="1454"/>
      <c r="T139" s="1424"/>
      <c r="U139" s="94">
        <f t="shared" si="274"/>
        <v>4150</v>
      </c>
      <c r="V139" s="94">
        <f t="shared" si="274"/>
        <v>4200</v>
      </c>
      <c r="W139" s="94">
        <f t="shared" si="274"/>
        <v>-1025</v>
      </c>
      <c r="X139" s="94">
        <f t="shared" si="274"/>
        <v>6700</v>
      </c>
      <c r="Y139" s="94">
        <f t="shared" si="274"/>
        <v>6625</v>
      </c>
      <c r="Z139" s="302">
        <f t="shared" si="259"/>
        <v>20650</v>
      </c>
      <c r="AA139" s="1454"/>
      <c r="AB139" s="1424"/>
      <c r="AC139" s="314"/>
      <c r="AD139" s="94"/>
      <c r="AE139" s="314"/>
      <c r="AF139" s="56"/>
      <c r="AG139" s="56"/>
      <c r="AH139" s="121"/>
      <c r="AI139" s="125" t="s">
        <v>288</v>
      </c>
      <c r="AJ139" s="120" t="str">
        <f>"13WKS "&amp;'Drive Summary'!AD$2</f>
        <v>13WKS MS2409A0</v>
      </c>
      <c r="AM139" s="56"/>
      <c r="AN139" s="482">
        <f>'13wks vs RIE'!C181</f>
        <v>1.0463768115942029</v>
      </c>
      <c r="AO139" s="482">
        <f>'13wks vs RIE'!D181</f>
        <v>1.0463768115942029</v>
      </c>
      <c r="AP139" s="482">
        <f>'13wks vs RIE'!E181</f>
        <v>1.0463768115942029</v>
      </c>
      <c r="AQ139" s="482">
        <f>'13wks vs RIE'!F181</f>
        <v>1.0463768115942029</v>
      </c>
      <c r="AR139" s="482">
        <f>'13wks vs RIE'!G181</f>
        <v>1.0463768115942029</v>
      </c>
      <c r="AS139" s="482">
        <f>'13wks vs RIE'!H181</f>
        <v>1.0463768115942029</v>
      </c>
      <c r="AT139" s="482">
        <f>'13wks vs RIE'!I181</f>
        <v>1.0463768115942029</v>
      </c>
      <c r="AU139" s="482">
        <f>'13wks vs RIE'!J181</f>
        <v>1.0463768115942029</v>
      </c>
      <c r="AV139" s="482">
        <f>'13wks vs RIE'!K181</f>
        <v>1.0463768115942029</v>
      </c>
      <c r="AW139" s="482">
        <f>'13wks vs RIE'!L181</f>
        <v>1.0463768115942029</v>
      </c>
      <c r="AX139" s="482">
        <f>'13wks vs RIE'!M181</f>
        <v>1.0463768115942029</v>
      </c>
      <c r="AY139" s="482">
        <f>'13wks vs RIE'!N181</f>
        <v>1.0463768115942029</v>
      </c>
      <c r="AZ139" s="482">
        <f>'13wks vs RIE'!O181</f>
        <v>1.0463768115942029</v>
      </c>
      <c r="BC139" s="1409"/>
      <c r="BD139" s="1409"/>
      <c r="BE139" s="1410"/>
      <c r="BF139" s="1410"/>
      <c r="BG139" s="1364"/>
      <c r="BH139" s="1364"/>
      <c r="BI139" s="1364"/>
      <c r="BJ139" s="1364"/>
      <c r="BK139" s="1364"/>
      <c r="BL139" s="1364"/>
      <c r="BM139" s="1364"/>
      <c r="BN139" s="1364"/>
      <c r="BO139" s="1364"/>
      <c r="BP139" s="1364"/>
      <c r="BQ139" s="1364"/>
      <c r="BR139" s="1364"/>
      <c r="BS139" s="1364"/>
      <c r="BT139" s="1365"/>
    </row>
    <row r="140" spans="1:72" s="56" customFormat="1" ht="18.75" hidden="1" customHeight="1" outlineLevel="1">
      <c r="A140" s="62"/>
      <c r="B140" s="93"/>
      <c r="C140" s="117"/>
      <c r="D140" s="117"/>
      <c r="E140" s="306" t="s">
        <v>221</v>
      </c>
      <c r="F140" s="1328"/>
      <c r="G140" s="1313">
        <f t="shared" si="272"/>
        <v>0</v>
      </c>
      <c r="H140" s="94">
        <f t="shared" si="272"/>
        <v>0</v>
      </c>
      <c r="I140" s="94">
        <f t="shared" si="272"/>
        <v>-380</v>
      </c>
      <c r="J140" s="94">
        <f t="shared" si="272"/>
        <v>-280</v>
      </c>
      <c r="K140" s="302">
        <f t="shared" si="254"/>
        <v>-660</v>
      </c>
      <c r="L140" s="1454"/>
      <c r="M140" s="1424"/>
      <c r="N140" s="94">
        <f t="shared" si="273"/>
        <v>-1600</v>
      </c>
      <c r="O140" s="94">
        <f t="shared" si="273"/>
        <v>2020</v>
      </c>
      <c r="P140" s="94">
        <f t="shared" si="273"/>
        <v>220</v>
      </c>
      <c r="Q140" s="94">
        <f t="shared" si="273"/>
        <v>-1580</v>
      </c>
      <c r="R140" s="302">
        <f t="shared" si="256"/>
        <v>-940</v>
      </c>
      <c r="S140" s="1454"/>
      <c r="T140" s="1424"/>
      <c r="U140" s="94">
        <f t="shared" si="274"/>
        <v>-60</v>
      </c>
      <c r="V140" s="94">
        <f t="shared" si="274"/>
        <v>3400</v>
      </c>
      <c r="W140" s="94">
        <f t="shared" si="274"/>
        <v>-1620</v>
      </c>
      <c r="X140" s="94">
        <f t="shared" si="274"/>
        <v>240</v>
      </c>
      <c r="Y140" s="94">
        <f t="shared" si="274"/>
        <v>680</v>
      </c>
      <c r="Z140" s="302">
        <f t="shared" si="259"/>
        <v>2640</v>
      </c>
      <c r="AA140" s="1454"/>
      <c r="AB140" s="1424"/>
      <c r="AC140" s="314"/>
      <c r="AD140" s="94"/>
      <c r="AE140" s="314"/>
      <c r="AH140" s="121"/>
      <c r="AI140" s="125" t="s">
        <v>288</v>
      </c>
      <c r="AJ140" s="120" t="str">
        <f>"13WKS "&amp;'Drive Summary'!AD$2</f>
        <v>13WKS MS2409A0</v>
      </c>
      <c r="AK140" s="87"/>
      <c r="AL140" s="87"/>
      <c r="AN140" s="482">
        <f>'13wks vs RIE'!C182</f>
        <v>2.7348484848484849</v>
      </c>
      <c r="AO140" s="482">
        <f>'13wks vs RIE'!D182</f>
        <v>2.7348484848484849</v>
      </c>
      <c r="AP140" s="482">
        <f>'13wks vs RIE'!E182</f>
        <v>2.7348484848484849</v>
      </c>
      <c r="AQ140" s="482">
        <f>'13wks vs RIE'!F182</f>
        <v>2.7348484848484849</v>
      </c>
      <c r="AR140" s="482">
        <f>'13wks vs RIE'!G182</f>
        <v>2.7348484848484849</v>
      </c>
      <c r="AS140" s="482">
        <f>'13wks vs RIE'!H182</f>
        <v>2.7348484848484849</v>
      </c>
      <c r="AT140" s="482">
        <f>'13wks vs RIE'!I182</f>
        <v>2.7348484848484849</v>
      </c>
      <c r="AU140" s="482">
        <f>'13wks vs RIE'!J182</f>
        <v>2.7348484848484849</v>
      </c>
      <c r="AV140" s="482">
        <f>'13wks vs RIE'!K182</f>
        <v>2.7348484848484849</v>
      </c>
      <c r="AW140" s="482">
        <f>'13wks vs RIE'!L182</f>
        <v>2.7348484848484849</v>
      </c>
      <c r="AX140" s="482">
        <f>'13wks vs RIE'!M182</f>
        <v>2.7348484848484849</v>
      </c>
      <c r="AY140" s="482">
        <f>'13wks vs RIE'!N182</f>
        <v>2.7348484848484849</v>
      </c>
      <c r="AZ140" s="482">
        <f>'13wks vs RIE'!O182</f>
        <v>2.7348484848484849</v>
      </c>
      <c r="BC140" s="1409"/>
      <c r="BD140" s="1409"/>
      <c r="BE140" s="1409"/>
      <c r="BF140" s="1409"/>
      <c r="BG140" s="1365"/>
      <c r="BH140" s="1365"/>
      <c r="BI140" s="1365"/>
      <c r="BJ140" s="1365"/>
      <c r="BK140" s="1365"/>
      <c r="BL140" s="1365"/>
      <c r="BM140" s="1365"/>
      <c r="BN140" s="1365"/>
      <c r="BO140" s="1365"/>
      <c r="BP140" s="1365"/>
      <c r="BQ140" s="1365"/>
      <c r="BR140" s="1365"/>
      <c r="BS140" s="1365"/>
      <c r="BT140" s="1364"/>
    </row>
    <row r="141" spans="1:72" s="56" customFormat="1" ht="18.75" hidden="1" customHeight="1" outlineLevel="1">
      <c r="A141" s="62"/>
      <c r="B141" s="93"/>
      <c r="C141" s="117"/>
      <c r="D141" s="117"/>
      <c r="E141" s="306" t="s">
        <v>258</v>
      </c>
      <c r="F141" s="1328"/>
      <c r="G141" s="1313">
        <f>G135-G148</f>
        <v>0</v>
      </c>
      <c r="H141" s="94">
        <f t="shared" ref="H141:J141" si="275">H135-H148</f>
        <v>0</v>
      </c>
      <c r="I141" s="94">
        <f t="shared" si="275"/>
        <v>4460</v>
      </c>
      <c r="J141" s="94">
        <f t="shared" si="275"/>
        <v>2460</v>
      </c>
      <c r="K141" s="302">
        <f t="shared" si="254"/>
        <v>6920</v>
      </c>
      <c r="L141" s="1454"/>
      <c r="M141" s="1424"/>
      <c r="N141" s="94">
        <f t="shared" ref="N141:Q141" si="276">N135-N148</f>
        <v>440</v>
      </c>
      <c r="O141" s="94">
        <f t="shared" si="276"/>
        <v>2320</v>
      </c>
      <c r="P141" s="94">
        <f t="shared" si="276"/>
        <v>1020</v>
      </c>
      <c r="Q141" s="94">
        <f t="shared" si="276"/>
        <v>-300</v>
      </c>
      <c r="R141" s="302">
        <f t="shared" si="256"/>
        <v>3480</v>
      </c>
      <c r="S141" s="1454"/>
      <c r="T141" s="1424"/>
      <c r="U141" s="94">
        <f t="shared" ref="U141:Y141" si="277">U135-U148</f>
        <v>3020</v>
      </c>
      <c r="V141" s="94">
        <f t="shared" si="277"/>
        <v>9360</v>
      </c>
      <c r="W141" s="94">
        <f t="shared" si="277"/>
        <v>-840</v>
      </c>
      <c r="X141" s="94">
        <f t="shared" si="277"/>
        <v>1080</v>
      </c>
      <c r="Y141" s="94">
        <f t="shared" si="277"/>
        <v>940</v>
      </c>
      <c r="Z141" s="302">
        <f t="shared" si="259"/>
        <v>13560</v>
      </c>
      <c r="AA141" s="1454"/>
      <c r="AB141" s="1424"/>
      <c r="AC141" s="314"/>
      <c r="AD141" s="94"/>
      <c r="AE141" s="314"/>
      <c r="AH141" s="121"/>
      <c r="AI141" s="125" t="s">
        <v>288</v>
      </c>
      <c r="AJ141" s="120" t="str">
        <f>"13WKS "&amp;'Drive Summary'!AD$2</f>
        <v>13WKS MS2409A0</v>
      </c>
      <c r="AK141" s="87"/>
      <c r="AL141" s="87"/>
      <c r="AN141" s="482">
        <f>'13wks vs RIE'!C183</f>
        <v>2.0280898876404496</v>
      </c>
      <c r="AO141" s="482">
        <f>'13wks vs RIE'!D183</f>
        <v>2.0280898876404496</v>
      </c>
      <c r="AP141" s="482">
        <f>'13wks vs RIE'!E183</f>
        <v>2.0280898876404496</v>
      </c>
      <c r="AQ141" s="482">
        <f>'13wks vs RIE'!F183</f>
        <v>2.0280898876404496</v>
      </c>
      <c r="AR141" s="482">
        <f>'13wks vs RIE'!G183</f>
        <v>2.0280898876404496</v>
      </c>
      <c r="AS141" s="482">
        <f>'13wks vs RIE'!H183</f>
        <v>2.0280898876404496</v>
      </c>
      <c r="AT141" s="482">
        <f>'13wks vs RIE'!I183</f>
        <v>2.0280898876404496</v>
      </c>
      <c r="AU141" s="482">
        <f>'13wks vs RIE'!J183</f>
        <v>2.0280898876404496</v>
      </c>
      <c r="AV141" s="482">
        <f>'13wks vs RIE'!K183</f>
        <v>2.0280898876404496</v>
      </c>
      <c r="AW141" s="482">
        <f>'13wks vs RIE'!L183</f>
        <v>2.0280898876404496</v>
      </c>
      <c r="AX141" s="482">
        <f>'13wks vs RIE'!M183</f>
        <v>2.0280898876404496</v>
      </c>
      <c r="AY141" s="482">
        <f>'13wks vs RIE'!N183</f>
        <v>2.0280898876404496</v>
      </c>
      <c r="AZ141" s="482">
        <f>'13wks vs RIE'!O183</f>
        <v>2.0280898876404496</v>
      </c>
      <c r="BC141" s="1409"/>
      <c r="BD141" s="1409"/>
      <c r="BE141" s="1410"/>
      <c r="BF141" s="1410"/>
      <c r="BG141" s="1364"/>
      <c r="BH141" s="1364"/>
      <c r="BI141" s="1364"/>
      <c r="BJ141" s="1364"/>
      <c r="BK141" s="1364"/>
      <c r="BL141" s="1364"/>
      <c r="BM141" s="1364"/>
      <c r="BN141" s="1364"/>
      <c r="BO141" s="1364"/>
      <c r="BP141" s="1364"/>
      <c r="BQ141" s="1364"/>
      <c r="BR141" s="1364"/>
      <c r="BS141" s="1364"/>
      <c r="BT141" s="1364"/>
    </row>
    <row r="142" spans="1:72" s="85" customFormat="1" ht="18.75" hidden="1" customHeight="1" outlineLevel="1">
      <c r="A142" s="62"/>
      <c r="B142" s="93"/>
      <c r="C142" s="117"/>
      <c r="D142" s="117"/>
      <c r="E142" s="306" t="s">
        <v>22</v>
      </c>
      <c r="F142" s="1328"/>
      <c r="G142" s="1313">
        <f>SUM(G136:G140)</f>
        <v>0</v>
      </c>
      <c r="H142" s="94">
        <f>SUM(H136:H140)</f>
        <v>-950</v>
      </c>
      <c r="I142" s="94">
        <f>SUM(I136:I140)</f>
        <v>7120</v>
      </c>
      <c r="J142" s="94">
        <f>SUM(J136:J140)</f>
        <v>1070</v>
      </c>
      <c r="K142" s="302">
        <f>SUM(G142:J142)</f>
        <v>7240</v>
      </c>
      <c r="L142" s="1454"/>
      <c r="M142" s="1424"/>
      <c r="N142" s="94">
        <f>SUM(N136:N140)</f>
        <v>-3675</v>
      </c>
      <c r="O142" s="94">
        <f>SUM(O136:O140)</f>
        <v>4420</v>
      </c>
      <c r="P142" s="94">
        <f>SUM(P136:P140)</f>
        <v>10570</v>
      </c>
      <c r="Q142" s="94">
        <f>SUM(Q136:Q140)</f>
        <v>-280</v>
      </c>
      <c r="R142" s="302">
        <f>SUM(N142:Q142)</f>
        <v>11035</v>
      </c>
      <c r="S142" s="1454"/>
      <c r="T142" s="1424"/>
      <c r="U142" s="94">
        <f>SUM(U136:U141)</f>
        <v>7560</v>
      </c>
      <c r="V142" s="94">
        <f t="shared" ref="V142:Y142" si="278">SUM(V136:V141)</f>
        <v>17085</v>
      </c>
      <c r="W142" s="94">
        <f t="shared" si="278"/>
        <v>-260</v>
      </c>
      <c r="X142" s="94">
        <f t="shared" si="278"/>
        <v>11495</v>
      </c>
      <c r="Y142" s="94">
        <f t="shared" si="278"/>
        <v>12095</v>
      </c>
      <c r="Z142" s="302">
        <f>SUM(U142:Y142)</f>
        <v>47975</v>
      </c>
      <c r="AA142" s="1454"/>
      <c r="AB142" s="1424"/>
      <c r="AC142" s="314"/>
      <c r="AD142" s="94"/>
      <c r="AE142" s="314"/>
      <c r="AF142" s="56"/>
      <c r="AG142" s="56"/>
      <c r="AH142" s="121"/>
      <c r="AI142" s="125" t="s">
        <v>288</v>
      </c>
      <c r="AJ142" s="120" t="str">
        <f>"13WKS "&amp;'Drive Summary'!AD$2</f>
        <v>13WKS MS2409A0</v>
      </c>
      <c r="AK142" s="87"/>
      <c r="AL142" s="87"/>
      <c r="AM142" s="485" t="str">
        <f>AM73</f>
        <v>Delta convert V11 4TB</v>
      </c>
      <c r="AN142" s="484">
        <f>SUMPRODUCT(AN136:AN141,G136:G141)</f>
        <v>0</v>
      </c>
      <c r="AO142" s="484">
        <f>SUMPRODUCT(AO136:AO141,H136:H141)</f>
        <v>-994.05797101449275</v>
      </c>
      <c r="AP142" s="484">
        <f>SUMPRODUCT(AP136:AP141,I136:I141)</f>
        <v>14329.856350291451</v>
      </c>
      <c r="AQ142" s="484">
        <f>SUMPRODUCT(AQ136:AQ141,J136:J141)</f>
        <v>5089.60967717535</v>
      </c>
      <c r="AR142" s="484">
        <f>SUMPRODUCT(AR136:AR141,N136:N141)</f>
        <v>-5841.5365766772175</v>
      </c>
      <c r="AS142" s="484">
        <f>SUMPRODUCT(AS136:AS141,O136:O141)</f>
        <v>10469.231945552945</v>
      </c>
      <c r="AT142" s="484">
        <f>SUMPRODUCT(AT136:AT141,P136:P141)</f>
        <v>10366.037313727917</v>
      </c>
      <c r="AU142" s="484">
        <f>SUMPRODUCT(AU136:AU141,Q136:Q141)</f>
        <v>-6890.3854230357547</v>
      </c>
      <c r="AV142" s="484">
        <f>SUMPRODUCT(AV136:AV141,U136:U141)</f>
        <v>10529.657473670508</v>
      </c>
      <c r="AW142" s="484">
        <f>SUMPRODUCT(AW136:AW141,V136:V141)</f>
        <v>32720.721291210473</v>
      </c>
      <c r="AX142" s="484">
        <f>SUMPRODUCT(AX136:AX141,W136:W141)</f>
        <v>-5686.7103038443092</v>
      </c>
      <c r="AY142" s="484">
        <f>SUMPRODUCT(AY136:AY141,X136:X141)</f>
        <v>11480.743739195139</v>
      </c>
      <c r="AZ142" s="484">
        <f>SUMPRODUCT(AZ136:AZ141,Y136:Y141)</f>
        <v>12512.77342835795</v>
      </c>
      <c r="BC142" s="1409"/>
      <c r="BD142" s="1409"/>
      <c r="BE142" s="1410"/>
      <c r="BF142" s="1410"/>
      <c r="BG142" s="1364"/>
      <c r="BH142" s="1364"/>
      <c r="BI142" s="1364"/>
      <c r="BJ142" s="1364"/>
      <c r="BK142" s="1364"/>
      <c r="BL142" s="1364"/>
      <c r="BM142" s="1364"/>
      <c r="BN142" s="1364"/>
      <c r="BO142" s="1364"/>
      <c r="BP142" s="1364"/>
      <c r="BQ142" s="1364"/>
      <c r="BR142" s="1364"/>
      <c r="BS142" s="1364"/>
      <c r="BT142" s="1364"/>
    </row>
    <row r="143" spans="1:72" s="85" customFormat="1" ht="18.75" hidden="1" customHeight="1" collapsed="1">
      <c r="A143" s="84"/>
      <c r="B143" s="89" t="s">
        <v>339</v>
      </c>
      <c r="C143" s="115"/>
      <c r="D143" s="115"/>
      <c r="E143" s="307" t="s">
        <v>316</v>
      </c>
      <c r="F143" s="1329"/>
      <c r="G143" s="1314">
        <f>G122</f>
        <v>0</v>
      </c>
      <c r="H143" s="294">
        <f t="shared" ref="H143:J143" si="279">H122</f>
        <v>0</v>
      </c>
      <c r="I143" s="294">
        <f t="shared" si="279"/>
        <v>0</v>
      </c>
      <c r="J143" s="294">
        <f t="shared" si="279"/>
        <v>0</v>
      </c>
      <c r="K143" s="301">
        <f>SUM(G143:J143)</f>
        <v>0</v>
      </c>
      <c r="L143" s="1455"/>
      <c r="M143" s="1419"/>
      <c r="N143" s="294">
        <f t="shared" ref="N143:Q143" si="280">N122</f>
        <v>0</v>
      </c>
      <c r="O143" s="294">
        <f t="shared" si="280"/>
        <v>0</v>
      </c>
      <c r="P143" s="294">
        <f t="shared" si="280"/>
        <v>0</v>
      </c>
      <c r="Q143" s="294">
        <f t="shared" si="280"/>
        <v>0</v>
      </c>
      <c r="R143" s="301">
        <f>SUM(N143:Q143)</f>
        <v>0</v>
      </c>
      <c r="S143" s="1455"/>
      <c r="T143" s="1419"/>
      <c r="U143" s="294">
        <f t="shared" ref="U143:Y143" si="281">U122</f>
        <v>0</v>
      </c>
      <c r="V143" s="294">
        <f t="shared" si="281"/>
        <v>0</v>
      </c>
      <c r="W143" s="294">
        <f t="shared" si="281"/>
        <v>0</v>
      </c>
      <c r="X143" s="294">
        <f t="shared" si="281"/>
        <v>0</v>
      </c>
      <c r="Y143" s="294">
        <f t="shared" si="281"/>
        <v>0</v>
      </c>
      <c r="Z143" s="301">
        <f>SUM(U143:Y143)</f>
        <v>0</v>
      </c>
      <c r="AA143" s="1455"/>
      <c r="AB143" s="1419"/>
      <c r="AC143" s="312">
        <f>Z143+R143+K143</f>
        <v>0</v>
      </c>
      <c r="AD143" s="294">
        <f t="shared" ref="AD143:AD149" si="282">SUM(L143,S143,AA143)</f>
        <v>0</v>
      </c>
      <c r="AE143" s="312"/>
      <c r="AH143" s="121"/>
      <c r="AI143" s="125" t="s">
        <v>288</v>
      </c>
      <c r="AJ143" s="120" t="str">
        <f>"13WKS "&amp;'Drive Summary'!AD$2</f>
        <v>13WKS MS2409A0</v>
      </c>
      <c r="AK143" s="87"/>
      <c r="AL143" s="87"/>
      <c r="AN143" s="85" t="s">
        <v>30</v>
      </c>
      <c r="BC143" s="1409"/>
      <c r="BD143" s="1409"/>
      <c r="BE143" s="1410"/>
      <c r="BF143" s="1410"/>
      <c r="BG143" s="1364"/>
      <c r="BH143" s="1364"/>
      <c r="BI143" s="1364"/>
      <c r="BJ143" s="1364"/>
      <c r="BK143" s="1364"/>
      <c r="BL143" s="1364"/>
      <c r="BM143" s="1364"/>
      <c r="BN143" s="1364"/>
      <c r="BO143" s="1364"/>
      <c r="BP143" s="1364"/>
      <c r="BQ143" s="1364"/>
      <c r="BR143" s="1364"/>
      <c r="BS143" s="1364"/>
      <c r="BT143" s="1364"/>
    </row>
    <row r="144" spans="1:72" s="85" customFormat="1" ht="18.75" hidden="1" customHeight="1">
      <c r="A144" s="84"/>
      <c r="B144" s="89" t="s">
        <v>2</v>
      </c>
      <c r="C144" s="115"/>
      <c r="D144" s="115"/>
      <c r="E144" s="307" t="s">
        <v>259</v>
      </c>
      <c r="F144" s="1329"/>
      <c r="G144" s="1314">
        <f t="shared" ref="G144:J148" si="283">G123</f>
        <v>0</v>
      </c>
      <c r="H144" s="294">
        <f t="shared" si="283"/>
        <v>0</v>
      </c>
      <c r="I144" s="294">
        <f t="shared" si="283"/>
        <v>0</v>
      </c>
      <c r="J144" s="294">
        <f t="shared" si="283"/>
        <v>0</v>
      </c>
      <c r="K144" s="301">
        <f t="shared" ref="K144:K149" si="284">SUM(G144:J144)</f>
        <v>0</v>
      </c>
      <c r="L144" s="1455"/>
      <c r="M144" s="1419"/>
      <c r="N144" s="294">
        <f t="shared" ref="N144:Q144" si="285">N123</f>
        <v>0</v>
      </c>
      <c r="O144" s="294">
        <f t="shared" si="285"/>
        <v>0</v>
      </c>
      <c r="P144" s="294">
        <f t="shared" si="285"/>
        <v>0</v>
      </c>
      <c r="Q144" s="294">
        <f t="shared" si="285"/>
        <v>0</v>
      </c>
      <c r="R144" s="301">
        <f t="shared" ref="R144:R148" si="286">SUM(N144:Q144)</f>
        <v>0</v>
      </c>
      <c r="S144" s="1455"/>
      <c r="T144" s="1419"/>
      <c r="U144" s="294">
        <f t="shared" ref="U144:Y144" si="287">U123</f>
        <v>0</v>
      </c>
      <c r="V144" s="294">
        <f t="shared" si="287"/>
        <v>0</v>
      </c>
      <c r="W144" s="294">
        <f t="shared" si="287"/>
        <v>0</v>
      </c>
      <c r="X144" s="294">
        <f t="shared" si="287"/>
        <v>0</v>
      </c>
      <c r="Y144" s="294">
        <f t="shared" si="287"/>
        <v>0</v>
      </c>
      <c r="Z144" s="301">
        <f t="shared" ref="Z144:Z148" si="288">SUM(U144:Y144)</f>
        <v>0</v>
      </c>
      <c r="AA144" s="1455"/>
      <c r="AB144" s="1419"/>
      <c r="AC144" s="312">
        <f t="shared" ref="AC144:AC149" si="289">Z144+R144+K144</f>
        <v>0</v>
      </c>
      <c r="AD144" s="294">
        <f t="shared" si="282"/>
        <v>0</v>
      </c>
      <c r="AE144" s="312"/>
      <c r="AH144" s="121"/>
      <c r="AI144" s="125" t="s">
        <v>288</v>
      </c>
      <c r="AJ144" s="120" t="str">
        <f>"13WKS "&amp;'Drive Summary'!AD$2</f>
        <v>13WKS MS2409A0</v>
      </c>
      <c r="AK144" s="87"/>
      <c r="AL144" s="87"/>
      <c r="AN144" s="85" t="s">
        <v>0</v>
      </c>
      <c r="AQ144" s="85" t="s">
        <v>30</v>
      </c>
      <c r="BC144" s="1409"/>
      <c r="BD144" s="1409"/>
      <c r="BE144" s="1410"/>
      <c r="BF144" s="1410"/>
      <c r="BG144" s="1364"/>
      <c r="BH144" s="1364"/>
      <c r="BI144" s="1364"/>
      <c r="BJ144" s="1364"/>
      <c r="BK144" s="1364"/>
      <c r="BL144" s="1364"/>
      <c r="BM144" s="1364"/>
      <c r="BN144" s="1364"/>
      <c r="BO144" s="1364"/>
      <c r="BP144" s="1364"/>
      <c r="BQ144" s="1364"/>
      <c r="BR144" s="1364"/>
      <c r="BS144" s="1364"/>
      <c r="BT144" s="1364"/>
    </row>
    <row r="145" spans="1:82" s="85" customFormat="1" ht="18.75" customHeight="1">
      <c r="A145" s="84"/>
      <c r="B145" s="89"/>
      <c r="C145" s="115"/>
      <c r="D145" s="115"/>
      <c r="E145" s="307" t="s">
        <v>354</v>
      </c>
      <c r="F145" s="1329"/>
      <c r="G145" s="1314">
        <f t="shared" si="283"/>
        <v>0</v>
      </c>
      <c r="H145" s="294">
        <f t="shared" si="283"/>
        <v>50</v>
      </c>
      <c r="I145" s="294">
        <f t="shared" si="283"/>
        <v>150</v>
      </c>
      <c r="J145" s="294">
        <f t="shared" si="283"/>
        <v>25</v>
      </c>
      <c r="K145" s="301">
        <f t="shared" si="284"/>
        <v>225</v>
      </c>
      <c r="L145" s="1455"/>
      <c r="M145" s="1419"/>
      <c r="N145" s="294">
        <f t="shared" ref="N145:Q145" si="290">N124</f>
        <v>0</v>
      </c>
      <c r="O145" s="294">
        <f t="shared" si="290"/>
        <v>75</v>
      </c>
      <c r="P145" s="294">
        <f t="shared" si="290"/>
        <v>25</v>
      </c>
      <c r="Q145" s="294">
        <f t="shared" si="290"/>
        <v>100</v>
      </c>
      <c r="R145" s="301">
        <f t="shared" si="286"/>
        <v>200</v>
      </c>
      <c r="S145" s="1455"/>
      <c r="T145" s="1419"/>
      <c r="U145" s="294">
        <f t="shared" ref="U145:Y145" si="291">U124</f>
        <v>75</v>
      </c>
      <c r="V145" s="294">
        <f t="shared" si="291"/>
        <v>25</v>
      </c>
      <c r="W145" s="294">
        <f t="shared" si="291"/>
        <v>75</v>
      </c>
      <c r="X145" s="294">
        <f t="shared" si="291"/>
        <v>25</v>
      </c>
      <c r="Y145" s="294">
        <f t="shared" si="291"/>
        <v>0</v>
      </c>
      <c r="Z145" s="301">
        <f t="shared" si="288"/>
        <v>200</v>
      </c>
      <c r="AA145" s="1455"/>
      <c r="AB145" s="1419"/>
      <c r="AC145" s="312">
        <f t="shared" si="289"/>
        <v>625</v>
      </c>
      <c r="AD145" s="294">
        <f t="shared" si="282"/>
        <v>0</v>
      </c>
      <c r="AE145" s="312"/>
      <c r="AH145" s="121"/>
      <c r="AI145" s="125" t="s">
        <v>288</v>
      </c>
      <c r="AJ145" s="120" t="str">
        <f>"13WKS "&amp;'Drive Summary'!AD$2</f>
        <v>13WKS MS2409A0</v>
      </c>
      <c r="AK145" s="56"/>
      <c r="AL145" s="56"/>
      <c r="AQ145" s="85" t="s">
        <v>0</v>
      </c>
      <c r="BC145" s="1409"/>
      <c r="BD145" s="1409"/>
      <c r="BE145" s="1409"/>
      <c r="BF145" s="1409"/>
      <c r="BG145" s="1365"/>
      <c r="BH145" s="1365"/>
      <c r="BI145" s="1365"/>
      <c r="BJ145" s="1365"/>
      <c r="BK145" s="1365"/>
      <c r="BL145" s="1365"/>
      <c r="BM145" s="1365"/>
      <c r="BN145" s="1365"/>
      <c r="BO145" s="1365"/>
      <c r="BP145" s="1365"/>
      <c r="BQ145" s="1365"/>
      <c r="BR145" s="1365"/>
      <c r="BS145" s="1365"/>
      <c r="BT145" s="1365"/>
    </row>
    <row r="146" spans="1:82" s="85" customFormat="1" ht="18.75" customHeight="1">
      <c r="A146" s="84"/>
      <c r="B146" s="89"/>
      <c r="C146" s="115"/>
      <c r="D146" s="115"/>
      <c r="E146" s="307" t="s">
        <v>204</v>
      </c>
      <c r="F146" s="1329"/>
      <c r="G146" s="1314">
        <f t="shared" si="283"/>
        <v>0</v>
      </c>
      <c r="H146" s="294">
        <f t="shared" si="283"/>
        <v>5275</v>
      </c>
      <c r="I146" s="294">
        <f t="shared" si="283"/>
        <v>5625</v>
      </c>
      <c r="J146" s="294">
        <f t="shared" si="283"/>
        <v>2725</v>
      </c>
      <c r="K146" s="301">
        <f t="shared" si="284"/>
        <v>13625</v>
      </c>
      <c r="L146" s="1455"/>
      <c r="M146" s="1419"/>
      <c r="N146" s="294">
        <f t="shared" ref="N146:Q146" si="292">N125</f>
        <v>6075</v>
      </c>
      <c r="O146" s="294">
        <f t="shared" si="292"/>
        <v>6650</v>
      </c>
      <c r="P146" s="294">
        <f t="shared" si="292"/>
        <v>3050</v>
      </c>
      <c r="Q146" s="294">
        <f t="shared" si="292"/>
        <v>9025</v>
      </c>
      <c r="R146" s="301">
        <f t="shared" si="286"/>
        <v>24800</v>
      </c>
      <c r="S146" s="1455"/>
      <c r="T146" s="1419"/>
      <c r="U146" s="294">
        <f t="shared" ref="U146:Y146" si="293">U125</f>
        <v>4700</v>
      </c>
      <c r="V146" s="294">
        <f t="shared" si="293"/>
        <v>7400</v>
      </c>
      <c r="W146" s="294">
        <f t="shared" si="293"/>
        <v>10325</v>
      </c>
      <c r="X146" s="294">
        <f t="shared" si="293"/>
        <v>3300</v>
      </c>
      <c r="Y146" s="294">
        <f t="shared" si="293"/>
        <v>1950</v>
      </c>
      <c r="Z146" s="301">
        <f t="shared" si="288"/>
        <v>27675</v>
      </c>
      <c r="AA146" s="1455"/>
      <c r="AB146" s="1419"/>
      <c r="AC146" s="312">
        <f t="shared" si="289"/>
        <v>66100</v>
      </c>
      <c r="AD146" s="294">
        <f t="shared" si="282"/>
        <v>0</v>
      </c>
      <c r="AE146" s="312"/>
      <c r="AH146" s="121"/>
      <c r="AI146" s="125" t="s">
        <v>288</v>
      </c>
      <c r="AJ146" s="120" t="str">
        <f>"13WKS "&amp;'Drive Summary'!AD$2</f>
        <v>13WKS MS2409A0</v>
      </c>
      <c r="AK146" s="56"/>
      <c r="AL146" s="56"/>
      <c r="BC146" s="1409"/>
      <c r="BD146" s="1409"/>
      <c r="BE146" s="1410"/>
      <c r="BF146" s="1410"/>
      <c r="BG146" s="1364"/>
      <c r="BH146" s="1364"/>
      <c r="BI146" s="1364"/>
      <c r="BJ146" s="1364"/>
      <c r="BK146" s="1364"/>
      <c r="BL146" s="1364"/>
      <c r="BM146" s="1364"/>
      <c r="BN146" s="1364"/>
      <c r="BO146" s="1364"/>
      <c r="BP146" s="1364"/>
      <c r="BQ146" s="1364"/>
      <c r="BR146" s="1364"/>
      <c r="BS146" s="1364"/>
      <c r="BT146" s="1364"/>
    </row>
    <row r="147" spans="1:82" s="85" customFormat="1" ht="18.75" customHeight="1">
      <c r="A147" s="84"/>
      <c r="B147" s="89"/>
      <c r="C147" s="115"/>
      <c r="D147" s="115"/>
      <c r="E147" s="307" t="s">
        <v>221</v>
      </c>
      <c r="F147" s="1329"/>
      <c r="G147" s="1314">
        <f t="shared" si="283"/>
        <v>0</v>
      </c>
      <c r="H147" s="294">
        <f t="shared" si="283"/>
        <v>0</v>
      </c>
      <c r="I147" s="294">
        <f t="shared" si="283"/>
        <v>2760</v>
      </c>
      <c r="J147" s="294">
        <f t="shared" si="283"/>
        <v>860</v>
      </c>
      <c r="K147" s="301">
        <f t="shared" si="284"/>
        <v>3620</v>
      </c>
      <c r="L147" s="1455"/>
      <c r="M147" s="1419"/>
      <c r="N147" s="294">
        <f t="shared" ref="N147:Q147" si="294">N126</f>
        <v>2880</v>
      </c>
      <c r="O147" s="294">
        <f t="shared" si="294"/>
        <v>1080</v>
      </c>
      <c r="P147" s="294">
        <f t="shared" si="294"/>
        <v>980</v>
      </c>
      <c r="Q147" s="294">
        <f t="shared" si="294"/>
        <v>2400</v>
      </c>
      <c r="R147" s="301">
        <f t="shared" si="286"/>
        <v>7340</v>
      </c>
      <c r="S147" s="1455"/>
      <c r="T147" s="1419"/>
      <c r="U147" s="294">
        <f t="shared" ref="U147:Y147" si="295">U126</f>
        <v>1860</v>
      </c>
      <c r="V147" s="294">
        <f t="shared" si="295"/>
        <v>1280</v>
      </c>
      <c r="W147" s="294">
        <f t="shared" si="295"/>
        <v>2420</v>
      </c>
      <c r="X147" s="294">
        <f t="shared" si="295"/>
        <v>860</v>
      </c>
      <c r="Y147" s="294">
        <f t="shared" si="295"/>
        <v>840</v>
      </c>
      <c r="Z147" s="301">
        <f t="shared" si="288"/>
        <v>7260</v>
      </c>
      <c r="AA147" s="1455"/>
      <c r="AB147" s="1419"/>
      <c r="AC147" s="312">
        <f t="shared" si="289"/>
        <v>18220</v>
      </c>
      <c r="AD147" s="294">
        <f t="shared" si="282"/>
        <v>0</v>
      </c>
      <c r="AE147" s="312"/>
      <c r="AH147" s="121"/>
      <c r="AI147" s="125" t="s">
        <v>288</v>
      </c>
      <c r="AJ147" s="120" t="str">
        <f>"13WKS "&amp;'Drive Summary'!AD$2</f>
        <v>13WKS MS2409A0</v>
      </c>
      <c r="AK147" s="56"/>
      <c r="AL147" s="56"/>
      <c r="BC147" s="1409"/>
      <c r="BD147" s="1409"/>
      <c r="BE147" s="1410"/>
      <c r="BF147" s="1410"/>
      <c r="BG147" s="1364"/>
      <c r="BH147" s="1364"/>
      <c r="BI147" s="1364"/>
      <c r="BJ147" s="1364"/>
      <c r="BK147" s="1364"/>
      <c r="BL147" s="1364"/>
      <c r="BM147" s="1364"/>
      <c r="BN147" s="1364"/>
      <c r="BO147" s="1364"/>
      <c r="BP147" s="1364"/>
      <c r="BQ147" s="1364"/>
      <c r="BR147" s="1364"/>
      <c r="BS147" s="1364"/>
      <c r="BT147" s="1364"/>
    </row>
    <row r="148" spans="1:82" s="87" customFormat="1" ht="18" customHeight="1">
      <c r="A148" s="84"/>
      <c r="B148" s="89"/>
      <c r="C148" s="115"/>
      <c r="D148" s="115"/>
      <c r="E148" s="307" t="s">
        <v>258</v>
      </c>
      <c r="F148" s="1329"/>
      <c r="G148" s="1314">
        <f t="shared" si="283"/>
        <v>0</v>
      </c>
      <c r="H148" s="294">
        <f>H127</f>
        <v>0</v>
      </c>
      <c r="I148" s="294">
        <f t="shared" si="283"/>
        <v>14200</v>
      </c>
      <c r="J148" s="294">
        <f t="shared" si="283"/>
        <v>7380</v>
      </c>
      <c r="K148" s="301">
        <f t="shared" si="284"/>
        <v>21580</v>
      </c>
      <c r="L148" s="1455"/>
      <c r="M148" s="1419"/>
      <c r="N148" s="294">
        <f t="shared" ref="N148:Q148" si="296">N127</f>
        <v>6580</v>
      </c>
      <c r="O148" s="294">
        <f t="shared" si="296"/>
        <v>5040</v>
      </c>
      <c r="P148" s="294">
        <f t="shared" si="296"/>
        <v>8180</v>
      </c>
      <c r="Q148" s="294">
        <f t="shared" si="296"/>
        <v>9100</v>
      </c>
      <c r="R148" s="301">
        <f t="shared" si="286"/>
        <v>28900</v>
      </c>
      <c r="S148" s="1455"/>
      <c r="T148" s="1419"/>
      <c r="U148" s="294">
        <f>U127</f>
        <v>6120</v>
      </c>
      <c r="V148" s="294">
        <f t="shared" ref="V148:Y148" si="297">V127</f>
        <v>5860</v>
      </c>
      <c r="W148" s="294">
        <f t="shared" si="297"/>
        <v>11860</v>
      </c>
      <c r="X148" s="294">
        <f t="shared" si="297"/>
        <v>5420</v>
      </c>
      <c r="Y148" s="294">
        <f t="shared" si="297"/>
        <v>4480</v>
      </c>
      <c r="Z148" s="301">
        <f t="shared" si="288"/>
        <v>33740</v>
      </c>
      <c r="AA148" s="1455"/>
      <c r="AB148" s="1419"/>
      <c r="AC148" s="312">
        <f t="shared" si="289"/>
        <v>84220</v>
      </c>
      <c r="AD148" s="294"/>
      <c r="AE148" s="312"/>
      <c r="AF148" s="85"/>
      <c r="AG148" s="85"/>
      <c r="AH148" s="121"/>
      <c r="AI148" s="125" t="s">
        <v>288</v>
      </c>
      <c r="AJ148" s="120" t="str">
        <f>"13WKS "&amp;'Drive Summary'!AD$2</f>
        <v>13WKS MS2409A0</v>
      </c>
      <c r="AK148" s="56"/>
      <c r="AL148" s="56"/>
      <c r="AM148" s="85"/>
      <c r="AN148" s="85"/>
      <c r="AO148" s="85"/>
      <c r="AP148" s="85"/>
      <c r="AQ148" s="85"/>
      <c r="AR148" s="85"/>
      <c r="AS148" s="85"/>
      <c r="AT148" s="85"/>
      <c r="AU148" s="85"/>
      <c r="AV148" s="85"/>
      <c r="AW148" s="85"/>
      <c r="AX148" s="85"/>
      <c r="AY148" s="85"/>
      <c r="AZ148" s="85"/>
      <c r="BC148" s="1409"/>
      <c r="BD148" s="1409"/>
      <c r="BE148" s="1409"/>
      <c r="BF148" s="1409"/>
      <c r="BG148" s="1365"/>
      <c r="BH148" s="1365"/>
      <c r="BI148" s="1365"/>
      <c r="BJ148" s="1365"/>
      <c r="BK148" s="1365"/>
      <c r="BL148" s="1365"/>
      <c r="BM148" s="1365"/>
      <c r="BN148" s="1365"/>
      <c r="BO148" s="1365"/>
      <c r="BP148" s="1365"/>
      <c r="BQ148" s="1365"/>
      <c r="BR148" s="1365"/>
      <c r="BS148" s="1365"/>
      <c r="BT148" s="1364"/>
    </row>
    <row r="149" spans="1:82" s="87" customFormat="1" ht="18.75" customHeight="1">
      <c r="A149" s="86"/>
      <c r="B149" s="88"/>
      <c r="C149" s="116"/>
      <c r="D149" s="116"/>
      <c r="E149" s="321" t="s">
        <v>13</v>
      </c>
      <c r="F149" s="1330"/>
      <c r="G149" s="1315">
        <f>SUM(G143:G148)</f>
        <v>0</v>
      </c>
      <c r="H149" s="977">
        <f t="shared" ref="H149:I149" si="298">SUM(H143:H148)</f>
        <v>5325</v>
      </c>
      <c r="I149" s="977">
        <f t="shared" si="298"/>
        <v>22735</v>
      </c>
      <c r="J149" s="977">
        <f>SUM(J143:J148)</f>
        <v>10990</v>
      </c>
      <c r="K149" s="316">
        <f t="shared" si="284"/>
        <v>39050</v>
      </c>
      <c r="L149" s="1456"/>
      <c r="M149" s="1421"/>
      <c r="N149" s="977">
        <f>SUM(N143:N148)</f>
        <v>15535</v>
      </c>
      <c r="O149" s="977">
        <f>SUM(O143:O148)</f>
        <v>12845</v>
      </c>
      <c r="P149" s="977">
        <f t="shared" ref="P149:Q149" si="299">SUM(P143:P148)</f>
        <v>12235</v>
      </c>
      <c r="Q149" s="977">
        <f t="shared" si="299"/>
        <v>20625</v>
      </c>
      <c r="R149" s="316">
        <f>SUM(N149:Q149)</f>
        <v>61240</v>
      </c>
      <c r="S149" s="1456"/>
      <c r="T149" s="1421"/>
      <c r="U149" s="977">
        <f>SUM(U143:U148)</f>
        <v>12755</v>
      </c>
      <c r="V149" s="977">
        <f t="shared" ref="V149:Z149" si="300">SUM(V143:V148)</f>
        <v>14565</v>
      </c>
      <c r="W149" s="977">
        <f t="shared" si="300"/>
        <v>24680</v>
      </c>
      <c r="X149" s="977">
        <f t="shared" si="300"/>
        <v>9605</v>
      </c>
      <c r="Y149" s="977">
        <f t="shared" si="300"/>
        <v>7270</v>
      </c>
      <c r="Z149" s="316">
        <f t="shared" si="300"/>
        <v>68875</v>
      </c>
      <c r="AA149" s="1468"/>
      <c r="AB149" s="1469"/>
      <c r="AC149" s="323">
        <f t="shared" si="289"/>
        <v>169165</v>
      </c>
      <c r="AD149" s="1269">
        <f t="shared" si="282"/>
        <v>0</v>
      </c>
      <c r="AE149" s="1087"/>
      <c r="AH149" s="121"/>
      <c r="AI149" s="125" t="s">
        <v>288</v>
      </c>
      <c r="AJ149" s="120" t="str">
        <f>"13WKS "&amp;'Drive Summary'!AD$2</f>
        <v>13WKS MS2409A0</v>
      </c>
      <c r="AK149" s="56"/>
      <c r="AL149" s="56"/>
      <c r="BA149" s="66"/>
      <c r="BD149" s="1409"/>
      <c r="BE149" s="1410"/>
      <c r="BF149" s="1410"/>
      <c r="BG149" s="1364"/>
      <c r="BH149" s="1364"/>
      <c r="BI149" s="1364"/>
      <c r="BJ149" s="1364"/>
      <c r="BK149" s="1364"/>
      <c r="BL149" s="1364"/>
      <c r="BM149" s="1364"/>
      <c r="BN149" s="1364"/>
      <c r="BO149" s="1364"/>
      <c r="BP149" s="1364"/>
      <c r="BQ149" s="1364"/>
      <c r="BR149" s="1364"/>
      <c r="BS149" s="1364"/>
    </row>
    <row r="150" spans="1:82" s="87" customFormat="1" ht="18.75" customHeight="1">
      <c r="A150" s="86"/>
      <c r="B150" s="402" t="str">
        <f>'Drive Summary'!B74</f>
        <v>V15X</v>
      </c>
      <c r="C150" s="403">
        <f>'Drive Summary'!C74</f>
        <v>1000</v>
      </c>
      <c r="D150" s="403" t="str">
        <f>'Drive Summary'!D74</f>
        <v>256MB</v>
      </c>
      <c r="E150" s="307" t="str">
        <f>'Drive Summary'!E74</f>
        <v>ST1000DM010</v>
      </c>
      <c r="F150" s="1333" t="str">
        <f>'Drive Summary'!F74</f>
        <v>2UB10D</v>
      </c>
      <c r="G150" s="1314"/>
      <c r="H150" s="294">
        <v>33075</v>
      </c>
      <c r="I150" s="294">
        <v>26525</v>
      </c>
      <c r="J150" s="294">
        <v>32125</v>
      </c>
      <c r="K150" s="301">
        <f>SUM(G150:J150)</f>
        <v>91725</v>
      </c>
      <c r="L150" s="1452">
        <f>SUMIF('site MS'!$O:$O,$F150,'site MS'!R:R)</f>
        <v>91725</v>
      </c>
      <c r="M150" s="1425">
        <f t="shared" ref="M150:M152" si="301">K150-L150</f>
        <v>0</v>
      </c>
      <c r="N150" s="294">
        <v>31475</v>
      </c>
      <c r="O150" s="294">
        <v>46400</v>
      </c>
      <c r="P150" s="294">
        <v>31275</v>
      </c>
      <c r="Q150" s="294">
        <v>43450</v>
      </c>
      <c r="R150" s="301">
        <f>SUM(N150:Q150)</f>
        <v>152600</v>
      </c>
      <c r="S150" s="1452">
        <f>SUMIF('site MS'!$O:$O,$F150,'site MS'!S:S)</f>
        <v>152600</v>
      </c>
      <c r="T150" s="1425">
        <f t="shared" ref="T150:T152" si="302">R150-S150</f>
        <v>0</v>
      </c>
      <c r="U150" s="909">
        <v>40350</v>
      </c>
      <c r="V150" s="909">
        <v>14225</v>
      </c>
      <c r="W150" s="909">
        <v>25750</v>
      </c>
      <c r="X150" s="909">
        <v>2475</v>
      </c>
      <c r="Y150" s="909">
        <v>75</v>
      </c>
      <c r="Z150" s="301">
        <f>SUM(U150:Y150)</f>
        <v>82875</v>
      </c>
      <c r="AA150" s="1452">
        <f>SUMIF('site MS'!$O:$O,$F150,'site MS'!T:T)</f>
        <v>82875</v>
      </c>
      <c r="AB150" s="1425">
        <f t="shared" ref="AB150:AB152" si="303">Z150-AA150</f>
        <v>0</v>
      </c>
      <c r="AC150" s="312">
        <f>Z150+R150+K150</f>
        <v>327200</v>
      </c>
      <c r="AD150" s="294">
        <f>AA150+S150+L150</f>
        <v>327200</v>
      </c>
      <c r="AE150" s="312">
        <f t="shared" ref="AE150:AE152" si="304">AC150-AD150</f>
        <v>0</v>
      </c>
      <c r="AF150" s="411"/>
      <c r="AH150" s="121"/>
      <c r="AI150" s="125" t="s">
        <v>288</v>
      </c>
      <c r="AJ150" s="120" t="str">
        <f>"13WKS "&amp;'Drive Summary'!AD$2</f>
        <v>13WKS MS2409A0</v>
      </c>
      <c r="AK150" s="56"/>
      <c r="AL150" s="56"/>
      <c r="BD150" s="1409"/>
      <c r="BE150" s="1410"/>
      <c r="BF150" s="1410"/>
      <c r="BG150" s="1364"/>
      <c r="BH150" s="1364"/>
      <c r="BI150" s="1364"/>
      <c r="BJ150" s="1364"/>
      <c r="BK150" s="1364"/>
      <c r="BL150" s="1364"/>
      <c r="BM150" s="1364"/>
      <c r="BN150" s="1364"/>
      <c r="BO150" s="1364"/>
      <c r="BP150" s="1364"/>
      <c r="BQ150" s="1364"/>
      <c r="BR150" s="1364"/>
      <c r="BS150" s="1364"/>
      <c r="CA150" s="87" t="s">
        <v>341</v>
      </c>
      <c r="CB150" s="87">
        <v>2</v>
      </c>
      <c r="CC150" s="87">
        <v>1</v>
      </c>
      <c r="CD150" s="87" t="s">
        <v>406</v>
      </c>
    </row>
    <row r="151" spans="1:82" s="87" customFormat="1" ht="18.75" customHeight="1">
      <c r="A151" s="86"/>
      <c r="B151" s="402" t="str">
        <f>'Drive Summary'!B75</f>
        <v>V15X</v>
      </c>
      <c r="C151" s="403">
        <f>'Drive Summary'!C75</f>
        <v>2000</v>
      </c>
      <c r="D151" s="403" t="str">
        <f>'Drive Summary'!D75</f>
        <v>256MB</v>
      </c>
      <c r="E151" s="307" t="str">
        <f>'Drive Summary'!E75</f>
        <v>ST2000DM008</v>
      </c>
      <c r="F151" s="1333" t="str">
        <f>'Drive Summary'!F75</f>
        <v>2UB102</v>
      </c>
      <c r="G151" s="1314"/>
      <c r="H151" s="294">
        <v>13250</v>
      </c>
      <c r="I151" s="294">
        <v>18500</v>
      </c>
      <c r="J151" s="294">
        <v>9150</v>
      </c>
      <c r="K151" s="301">
        <f>SUM(G151:J151)</f>
        <v>40900</v>
      </c>
      <c r="L151" s="1452">
        <f>SUMIF('site MS'!$O:$O,$F151,'site MS'!R:R)</f>
        <v>40900</v>
      </c>
      <c r="M151" s="1425">
        <f t="shared" si="301"/>
        <v>0</v>
      </c>
      <c r="N151" s="294">
        <v>7550</v>
      </c>
      <c r="O151" s="294">
        <v>18825</v>
      </c>
      <c r="P151" s="294">
        <v>7350</v>
      </c>
      <c r="Q151" s="294">
        <v>31200</v>
      </c>
      <c r="R151" s="301">
        <f>SUM(N151:Q151)</f>
        <v>64925</v>
      </c>
      <c r="S151" s="1452">
        <f>SUMIF('site MS'!$O:$O,$F151,'site MS'!S:S)</f>
        <v>64925</v>
      </c>
      <c r="T151" s="1425">
        <f t="shared" si="302"/>
        <v>0</v>
      </c>
      <c r="U151" s="909">
        <v>8875</v>
      </c>
      <c r="V151" s="909">
        <v>30825</v>
      </c>
      <c r="W151" s="909">
        <v>31950</v>
      </c>
      <c r="X151" s="909">
        <v>4300</v>
      </c>
      <c r="Y151" s="909">
        <v>5000</v>
      </c>
      <c r="Z151" s="301">
        <f>SUM(U151:Y151)</f>
        <v>80950</v>
      </c>
      <c r="AA151" s="1452">
        <f>SUMIF('site MS'!$O:$O,$F151,'site MS'!T:T)</f>
        <v>80950</v>
      </c>
      <c r="AB151" s="1425">
        <f t="shared" si="303"/>
        <v>0</v>
      </c>
      <c r="AC151" s="312">
        <f>Z151+R151+K151</f>
        <v>186775</v>
      </c>
      <c r="AD151" s="294">
        <f t="shared" ref="AD151:AD152" si="305">AA151+S151+L151</f>
        <v>186775</v>
      </c>
      <c r="AE151" s="312">
        <f t="shared" si="304"/>
        <v>0</v>
      </c>
      <c r="AF151" s="411"/>
      <c r="AH151" s="121"/>
      <c r="AI151" s="125" t="s">
        <v>288</v>
      </c>
      <c r="AJ151" s="120" t="str">
        <f>"13WKS "&amp;'Drive Summary'!AD$2</f>
        <v>13WKS MS2409A0</v>
      </c>
      <c r="AK151" s="66"/>
      <c r="AL151" s="66"/>
      <c r="BD151" s="1409"/>
      <c r="BE151" s="1410"/>
      <c r="BF151" s="1410"/>
      <c r="BG151" s="1364"/>
      <c r="BH151" s="1364"/>
      <c r="BI151" s="1364"/>
      <c r="BJ151" s="1364"/>
      <c r="BK151" s="1364"/>
      <c r="BL151" s="1364"/>
      <c r="BM151" s="1364"/>
      <c r="BN151" s="1364"/>
      <c r="BO151" s="1364"/>
      <c r="BP151" s="1364"/>
      <c r="BQ151" s="1364"/>
      <c r="BR151" s="1364"/>
      <c r="BS151" s="1364"/>
      <c r="CA151" s="87" t="s">
        <v>341</v>
      </c>
      <c r="CB151" s="87">
        <v>2</v>
      </c>
      <c r="CC151" s="87">
        <v>1</v>
      </c>
      <c r="CD151" s="87" t="s">
        <v>406</v>
      </c>
    </row>
    <row r="152" spans="1:82" s="87" customFormat="1" ht="18.75" hidden="1" customHeight="1">
      <c r="A152" s="86"/>
      <c r="B152" s="402" t="str">
        <f>'Drive Summary'!B76</f>
        <v>V15X</v>
      </c>
      <c r="C152" s="403">
        <f>'Drive Summary'!C76</f>
        <v>1000</v>
      </c>
      <c r="D152" s="403" t="str">
        <f>'Drive Summary'!D76</f>
        <v>256MB</v>
      </c>
      <c r="E152" s="307" t="str">
        <f>'Drive Summary'!E76</f>
        <v>ST1000DM010</v>
      </c>
      <c r="F152" s="1333" t="str">
        <f>'Drive Summary'!F76</f>
        <v>2UB10C</v>
      </c>
      <c r="G152" s="1318"/>
      <c r="H152" s="1262">
        <v>0</v>
      </c>
      <c r="I152" s="293">
        <v>0</v>
      </c>
      <c r="J152" s="293">
        <v>0</v>
      </c>
      <c r="K152" s="301">
        <f>SUM(G152:J152)</f>
        <v>0</v>
      </c>
      <c r="L152" s="1452">
        <f>SUMIF('site MS'!$O:$O,$F152,'site MS'!R:R)</f>
        <v>0</v>
      </c>
      <c r="M152" s="1425">
        <f t="shared" si="301"/>
        <v>0</v>
      </c>
      <c r="N152" s="294">
        <v>0</v>
      </c>
      <c r="O152" s="294">
        <v>0</v>
      </c>
      <c r="P152" s="294">
        <v>0</v>
      </c>
      <c r="Q152" s="294">
        <v>0</v>
      </c>
      <c r="R152" s="301">
        <f>SUM(N152:Q152)</f>
        <v>0</v>
      </c>
      <c r="S152" s="1452">
        <f>SUMIF('site MS'!$O:$O,$F152,'site MS'!S:S)</f>
        <v>0</v>
      </c>
      <c r="T152" s="1425">
        <f t="shared" si="302"/>
        <v>0</v>
      </c>
      <c r="U152" s="909">
        <v>0</v>
      </c>
      <c r="V152" s="909">
        <v>0</v>
      </c>
      <c r="W152" s="909">
        <v>0</v>
      </c>
      <c r="X152" s="909">
        <v>0</v>
      </c>
      <c r="Y152" s="909">
        <v>0</v>
      </c>
      <c r="Z152" s="301">
        <f>SUM(U152:Y152)</f>
        <v>0</v>
      </c>
      <c r="AA152" s="1452">
        <f>SUMIF('site MS'!$O:$O,$F152,'site MS'!T:T)</f>
        <v>0</v>
      </c>
      <c r="AB152" s="1425">
        <f t="shared" si="303"/>
        <v>0</v>
      </c>
      <c r="AC152" s="312">
        <f>Z152+R152+K152</f>
        <v>0</v>
      </c>
      <c r="AD152" s="294">
        <f t="shared" si="305"/>
        <v>0</v>
      </c>
      <c r="AE152" s="312">
        <f t="shared" si="304"/>
        <v>0</v>
      </c>
      <c r="AH152" s="121"/>
      <c r="AI152" s="125" t="s">
        <v>288</v>
      </c>
      <c r="AJ152" s="120" t="str">
        <f>"13WKS "&amp;'Drive Summary'!AD$2</f>
        <v>13WKS MS2409A0</v>
      </c>
      <c r="AK152" s="66"/>
      <c r="AL152" s="66"/>
      <c r="BD152" s="1409"/>
      <c r="BE152" s="1410"/>
      <c r="BF152" s="1410"/>
      <c r="BG152" s="1364"/>
      <c r="BH152" s="1364"/>
      <c r="BI152" s="1364"/>
      <c r="BJ152" s="1364"/>
      <c r="BK152" s="1364"/>
      <c r="BL152" s="1364"/>
      <c r="BM152" s="1364"/>
      <c r="BN152" s="1364"/>
      <c r="BO152" s="1364"/>
      <c r="BP152" s="1364"/>
      <c r="BQ152" s="1364"/>
      <c r="BR152" s="1364"/>
      <c r="BS152" s="1364"/>
      <c r="CA152" s="87" t="s">
        <v>341</v>
      </c>
      <c r="CB152" s="87">
        <v>2</v>
      </c>
      <c r="CC152" s="87">
        <v>1</v>
      </c>
      <c r="CD152" s="87" t="s">
        <v>406</v>
      </c>
    </row>
    <row r="153" spans="1:82" s="87" customFormat="1" ht="18.75" customHeight="1">
      <c r="A153" s="62"/>
      <c r="B153" s="324" t="s">
        <v>351</v>
      </c>
      <c r="C153" s="317"/>
      <c r="D153" s="385"/>
      <c r="E153" s="318"/>
      <c r="F153" s="1327"/>
      <c r="G153" s="1311">
        <f>SUM(G150:G152)</f>
        <v>0</v>
      </c>
      <c r="H153" s="319">
        <f t="shared" ref="H153:AC153" si="306">SUM(H150:H152)</f>
        <v>46325</v>
      </c>
      <c r="I153" s="319">
        <f t="shared" si="306"/>
        <v>45025</v>
      </c>
      <c r="J153" s="319">
        <f t="shared" si="306"/>
        <v>41275</v>
      </c>
      <c r="K153" s="320">
        <f t="shared" si="306"/>
        <v>132625</v>
      </c>
      <c r="L153" s="1453">
        <f t="shared" si="306"/>
        <v>132625</v>
      </c>
      <c r="M153" s="1414">
        <f t="shared" si="306"/>
        <v>0</v>
      </c>
      <c r="N153" s="319">
        <f t="shared" si="306"/>
        <v>39025</v>
      </c>
      <c r="O153" s="319">
        <f t="shared" si="306"/>
        <v>65225</v>
      </c>
      <c r="P153" s="319">
        <f t="shared" si="306"/>
        <v>38625</v>
      </c>
      <c r="Q153" s="319">
        <f>SUM(Q150:Q152)</f>
        <v>74650</v>
      </c>
      <c r="R153" s="320">
        <f t="shared" si="306"/>
        <v>217525</v>
      </c>
      <c r="S153" s="1466">
        <f t="shared" ref="S153:T153" si="307">SUM(S150:S152)</f>
        <v>217525</v>
      </c>
      <c r="T153" s="1467">
        <f t="shared" si="307"/>
        <v>0</v>
      </c>
      <c r="U153" s="319">
        <f t="shared" si="306"/>
        <v>49225</v>
      </c>
      <c r="V153" s="319">
        <f t="shared" si="306"/>
        <v>45050</v>
      </c>
      <c r="W153" s="319">
        <f t="shared" si="306"/>
        <v>57700</v>
      </c>
      <c r="X153" s="319">
        <f t="shared" si="306"/>
        <v>6775</v>
      </c>
      <c r="Y153" s="319">
        <f t="shared" si="306"/>
        <v>5075</v>
      </c>
      <c r="Z153" s="320">
        <f t="shared" si="306"/>
        <v>163825</v>
      </c>
      <c r="AA153" s="1466">
        <f t="shared" si="306"/>
        <v>163825</v>
      </c>
      <c r="AB153" s="1467">
        <f t="shared" si="306"/>
        <v>0</v>
      </c>
      <c r="AC153" s="325">
        <f t="shared" si="306"/>
        <v>513975</v>
      </c>
      <c r="AD153" s="1270">
        <f t="shared" ref="AD153" si="308">SUM(AD150:AD152)</f>
        <v>513975</v>
      </c>
      <c r="AE153" s="1471">
        <f>SUM(AE150:AE152)</f>
        <v>0</v>
      </c>
      <c r="AF153" s="56"/>
      <c r="AG153" s="56"/>
      <c r="AH153" s="121"/>
      <c r="AI153" s="125" t="s">
        <v>288</v>
      </c>
      <c r="AJ153" s="120" t="str">
        <f>"13WKS "&amp;'Drive Summary'!AD$2</f>
        <v>13WKS MS2409A0</v>
      </c>
      <c r="AK153" s="910"/>
      <c r="AL153" s="910"/>
      <c r="AM153" s="56"/>
      <c r="AN153" s="90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D153" s="1409"/>
      <c r="BE153" s="1410"/>
      <c r="BF153" s="1410"/>
      <c r="BG153" s="1364"/>
      <c r="BH153" s="1364"/>
      <c r="BI153" s="1364"/>
      <c r="BJ153" s="1364"/>
      <c r="BK153" s="1364"/>
      <c r="BL153" s="1364"/>
      <c r="BM153" s="1364"/>
      <c r="BN153" s="1364"/>
      <c r="BO153" s="1364"/>
      <c r="BP153" s="1364"/>
      <c r="BQ153" s="1364"/>
      <c r="BR153" s="1364"/>
      <c r="BS153" s="1364"/>
    </row>
    <row r="154" spans="1:82" s="87" customFormat="1" ht="18.75" hidden="1" customHeight="1" outlineLevel="1">
      <c r="A154" s="86"/>
      <c r="B154" s="91" t="s">
        <v>117</v>
      </c>
      <c r="C154" s="114"/>
      <c r="D154" s="114"/>
      <c r="E154" s="306" t="s">
        <v>180</v>
      </c>
      <c r="F154" s="1328"/>
      <c r="G154" s="1312">
        <f t="shared" ref="G154:J155" si="309">AN154</f>
        <v>0</v>
      </c>
      <c r="H154" s="92">
        <f t="shared" si="309"/>
        <v>5600</v>
      </c>
      <c r="I154" s="92">
        <f t="shared" si="309"/>
        <v>12625</v>
      </c>
      <c r="J154" s="92">
        <f t="shared" si="309"/>
        <v>3775</v>
      </c>
      <c r="K154" s="300">
        <f t="shared" ref="K154:K161" si="310">SUM(G154:J154)</f>
        <v>22000</v>
      </c>
      <c r="L154" s="1454"/>
      <c r="M154" s="1416"/>
      <c r="N154" s="92">
        <f t="shared" ref="N154:Q155" si="311">AR154</f>
        <v>3600</v>
      </c>
      <c r="O154" s="92">
        <f t="shared" si="311"/>
        <v>3900</v>
      </c>
      <c r="P154" s="92">
        <f t="shared" si="311"/>
        <v>8000</v>
      </c>
      <c r="Q154" s="92">
        <f t="shared" si="311"/>
        <v>4075</v>
      </c>
      <c r="R154" s="300">
        <f t="shared" ref="R154:R161" si="312">SUM(N154:Q154)</f>
        <v>19575</v>
      </c>
      <c r="S154" s="1454"/>
      <c r="T154" s="1416"/>
      <c r="U154" s="92">
        <f t="shared" ref="U154:Y155" si="313">AV154</f>
        <v>12800</v>
      </c>
      <c r="V154" s="92">
        <f t="shared" si="313"/>
        <v>12325</v>
      </c>
      <c r="W154" s="92">
        <f t="shared" si="313"/>
        <v>18975</v>
      </c>
      <c r="X154" s="92">
        <f t="shared" si="313"/>
        <v>18525</v>
      </c>
      <c r="Y154" s="92">
        <f t="shared" si="313"/>
        <v>18625</v>
      </c>
      <c r="Z154" s="300">
        <f t="shared" ref="Z154:Z161" si="314">SUM(U154:Y154)</f>
        <v>81250</v>
      </c>
      <c r="AA154" s="1454"/>
      <c r="AB154" s="1416"/>
      <c r="AC154" s="311">
        <f>Z154+R154+K154</f>
        <v>122825</v>
      </c>
      <c r="AD154" s="92"/>
      <c r="AE154" s="311"/>
      <c r="AH154" s="121"/>
      <c r="AI154" s="125" t="s">
        <v>288</v>
      </c>
      <c r="AJ154" s="120" t="str">
        <f>"13WKS "&amp;'Drive Summary'!AD$2</f>
        <v>13WKS MS2409A0</v>
      </c>
      <c r="AK154" s="910"/>
      <c r="AL154" s="910"/>
      <c r="AM154" s="631" t="s">
        <v>563</v>
      </c>
      <c r="AN154" s="526">
        <f>SUMIF('Site capacity'!$B:$B,$AM154,'Site capacity'!E:E)</f>
        <v>0</v>
      </c>
      <c r="AO154" s="526">
        <f>SUMIF('Site capacity'!$B:$B,$AM154,'Site capacity'!F:F)</f>
        <v>5600</v>
      </c>
      <c r="AP154" s="526">
        <f>SUMIF('Site capacity'!$B:$B,$AM154,'Site capacity'!G:G)</f>
        <v>12625</v>
      </c>
      <c r="AQ154" s="526">
        <f>SUMIF('Site capacity'!$B:$B,$AM154,'Site capacity'!H:H)</f>
        <v>3775</v>
      </c>
      <c r="AR154" s="526">
        <f>SUMIF('Site capacity'!$B:$B,$AM154,'Site capacity'!I:I)</f>
        <v>3600</v>
      </c>
      <c r="AS154" s="526">
        <f>SUMIF('Site capacity'!$B:$B,$AM154,'Site capacity'!J:J)</f>
        <v>3900</v>
      </c>
      <c r="AT154" s="526">
        <f>SUMIF('Site capacity'!$B:$B,$AM154,'Site capacity'!K:K)</f>
        <v>8000</v>
      </c>
      <c r="AU154" s="526">
        <f>SUMIF('Site capacity'!$B:$B,$AM154,'Site capacity'!L:L)</f>
        <v>4075</v>
      </c>
      <c r="AV154" s="526">
        <f>SUMIF('Site capacity'!$B:$B,$AM154,'Site capacity'!M:M)</f>
        <v>12800</v>
      </c>
      <c r="AW154" s="526">
        <f>SUMIF('Site capacity'!$B:$B,$AM154,'Site capacity'!N:N)</f>
        <v>12325</v>
      </c>
      <c r="AX154" s="526">
        <f>SUMIF('Site capacity'!$B:$B,$AM154,'Site capacity'!O:O)</f>
        <v>18975</v>
      </c>
      <c r="AY154" s="526">
        <f>SUMIF('Site capacity'!$B:$B,$AM154,'Site capacity'!P:P)</f>
        <v>18525</v>
      </c>
      <c r="AZ154" s="526">
        <f>SUMIF('Site capacity'!$B:$B,$AM154,'Site capacity'!Q:Q)</f>
        <v>18625</v>
      </c>
      <c r="BD154" s="1409"/>
      <c r="BE154" s="1410"/>
      <c r="BF154" s="1410"/>
      <c r="BG154" s="1364"/>
      <c r="BH154" s="1364"/>
      <c r="BI154" s="1364"/>
      <c r="BJ154" s="1364"/>
      <c r="BK154" s="1364"/>
      <c r="BL154" s="1364"/>
      <c r="BM154" s="1364"/>
      <c r="BN154" s="1364"/>
      <c r="BO154" s="1364"/>
      <c r="BP154" s="1364"/>
      <c r="BQ154" s="1364"/>
      <c r="BR154" s="1364"/>
      <c r="BS154" s="1364"/>
    </row>
    <row r="155" spans="1:82" s="87" customFormat="1" ht="18.75" hidden="1" customHeight="1" outlineLevel="1">
      <c r="A155" s="86"/>
      <c r="B155" s="91"/>
      <c r="C155" s="114"/>
      <c r="D155" s="114"/>
      <c r="E155" s="306" t="s">
        <v>121</v>
      </c>
      <c r="F155" s="1328"/>
      <c r="G155" s="1312">
        <f t="shared" si="309"/>
        <v>20000</v>
      </c>
      <c r="H155" s="92">
        <f t="shared" si="309"/>
        <v>1400</v>
      </c>
      <c r="I155" s="92">
        <f t="shared" si="309"/>
        <v>6750</v>
      </c>
      <c r="J155" s="92">
        <f t="shared" si="309"/>
        <v>4650</v>
      </c>
      <c r="K155" s="300">
        <f t="shared" ref="K155" si="315">SUM(G155:J155)</f>
        <v>32800</v>
      </c>
      <c r="L155" s="1454"/>
      <c r="M155" s="1416"/>
      <c r="N155" s="92">
        <f t="shared" si="311"/>
        <v>7450</v>
      </c>
      <c r="O155" s="92">
        <f t="shared" si="311"/>
        <v>3425</v>
      </c>
      <c r="P155" s="92">
        <f t="shared" si="311"/>
        <v>7700</v>
      </c>
      <c r="Q155" s="92">
        <f t="shared" si="311"/>
        <v>5025</v>
      </c>
      <c r="R155" s="300">
        <f t="shared" ref="R155" si="316">SUM(N155:Q155)</f>
        <v>23600</v>
      </c>
      <c r="S155" s="1454"/>
      <c r="T155" s="1416"/>
      <c r="U155" s="92">
        <f t="shared" si="313"/>
        <v>7600</v>
      </c>
      <c r="V155" s="92">
        <f t="shared" si="313"/>
        <v>5275</v>
      </c>
      <c r="W155" s="92">
        <f t="shared" si="313"/>
        <v>26250</v>
      </c>
      <c r="X155" s="92">
        <f t="shared" si="313"/>
        <v>62850</v>
      </c>
      <c r="Y155" s="92">
        <f t="shared" si="313"/>
        <v>32850</v>
      </c>
      <c r="Z155" s="300">
        <f t="shared" ref="Z155" si="317">SUM(U155:Y155)</f>
        <v>134825</v>
      </c>
      <c r="AA155" s="1454"/>
      <c r="AB155" s="1416"/>
      <c r="AC155" s="311">
        <f>Z155+R155+K155</f>
        <v>191225</v>
      </c>
      <c r="AD155" s="92"/>
      <c r="AE155" s="311"/>
      <c r="AH155" s="121"/>
      <c r="AI155" s="125" t="s">
        <v>288</v>
      </c>
      <c r="AJ155" s="120" t="str">
        <f>"13WKS "&amp;'Drive Summary'!AD$2</f>
        <v>13WKS MS2409A0</v>
      </c>
      <c r="AK155" s="910"/>
      <c r="AL155" s="910"/>
      <c r="AM155" s="631" t="s">
        <v>564</v>
      </c>
      <c r="AN155" s="526">
        <f>SUMIF('Site capacity'!$B:$B,$AM155,'Site capacity'!E:E)</f>
        <v>20000</v>
      </c>
      <c r="AO155" s="526">
        <f>SUMIF('Site capacity'!$B:$B,$AM155,'Site capacity'!F:F)</f>
        <v>1400</v>
      </c>
      <c r="AP155" s="526">
        <f>SUMIF('Site capacity'!$B:$B,$AM155,'Site capacity'!G:G)</f>
        <v>6750</v>
      </c>
      <c r="AQ155" s="526">
        <f>SUMIF('Site capacity'!$B:$B,$AM155,'Site capacity'!H:H)</f>
        <v>4650</v>
      </c>
      <c r="AR155" s="526">
        <f>SUMIF('Site capacity'!$B:$B,$AM155,'Site capacity'!I:I)</f>
        <v>7450</v>
      </c>
      <c r="AS155" s="526">
        <f>SUMIF('Site capacity'!$B:$B,$AM155,'Site capacity'!J:J)</f>
        <v>3425</v>
      </c>
      <c r="AT155" s="526">
        <f>SUMIF('Site capacity'!$B:$B,$AM155,'Site capacity'!K:K)</f>
        <v>7700</v>
      </c>
      <c r="AU155" s="526">
        <f>SUMIF('Site capacity'!$B:$B,$AM155,'Site capacity'!L:L)</f>
        <v>5025</v>
      </c>
      <c r="AV155" s="526">
        <f>SUMIF('Site capacity'!$B:$B,$AM155,'Site capacity'!M:M)</f>
        <v>7600</v>
      </c>
      <c r="AW155" s="526">
        <f>SUMIF('Site capacity'!$B:$B,$AM155,'Site capacity'!N:N)</f>
        <v>5275</v>
      </c>
      <c r="AX155" s="526">
        <f>SUMIF('Site capacity'!$B:$B,$AM155,'Site capacity'!O:O)</f>
        <v>26250</v>
      </c>
      <c r="AY155" s="526">
        <f>SUMIF('Site capacity'!$B:$B,$AM155,'Site capacity'!P:P)</f>
        <v>62850</v>
      </c>
      <c r="AZ155" s="526">
        <f>SUMIF('Site capacity'!$B:$B,$AM155,'Site capacity'!Q:Q)</f>
        <v>32850</v>
      </c>
      <c r="BD155" s="1409"/>
      <c r="BE155" s="1409"/>
      <c r="BF155" s="1409"/>
      <c r="BG155" s="1365"/>
      <c r="BH155" s="1365"/>
      <c r="BI155" s="1365"/>
      <c r="BJ155" s="1365"/>
      <c r="BK155" s="1365"/>
      <c r="BL155" s="1365"/>
      <c r="BM155" s="1365"/>
      <c r="BN155" s="1365"/>
      <c r="BO155" s="1365"/>
      <c r="BP155" s="1365"/>
      <c r="BQ155" s="1365"/>
      <c r="BR155" s="1365"/>
      <c r="BS155" s="1365"/>
    </row>
    <row r="156" spans="1:82" s="87" customFormat="1" ht="18.75" hidden="1" customHeight="1" outlineLevel="1">
      <c r="A156" s="86"/>
      <c r="B156" s="91" t="s">
        <v>118</v>
      </c>
      <c r="C156" s="114"/>
      <c r="D156" s="114"/>
      <c r="E156" s="306" t="s">
        <v>180</v>
      </c>
      <c r="F156" s="1328"/>
      <c r="G156" s="1312">
        <f>G154-G158</f>
        <v>0</v>
      </c>
      <c r="H156" s="92">
        <f t="shared" ref="H156:AC157" si="318">H154-H158</f>
        <v>-27475</v>
      </c>
      <c r="I156" s="92">
        <f t="shared" si="318"/>
        <v>-13900</v>
      </c>
      <c r="J156" s="92">
        <f t="shared" si="318"/>
        <v>-28350</v>
      </c>
      <c r="K156" s="300">
        <f t="shared" si="318"/>
        <v>-69725</v>
      </c>
      <c r="L156" s="1454">
        <f t="shared" si="318"/>
        <v>-91725</v>
      </c>
      <c r="M156" s="1416">
        <f t="shared" si="318"/>
        <v>0</v>
      </c>
      <c r="N156" s="92">
        <f t="shared" si="318"/>
        <v>-27875</v>
      </c>
      <c r="O156" s="92">
        <f t="shared" si="318"/>
        <v>-42500</v>
      </c>
      <c r="P156" s="92">
        <f t="shared" si="318"/>
        <v>-23275</v>
      </c>
      <c r="Q156" s="92">
        <f t="shared" si="318"/>
        <v>-39375</v>
      </c>
      <c r="R156" s="300">
        <f t="shared" si="318"/>
        <v>-133025</v>
      </c>
      <c r="S156" s="1454">
        <f t="shared" si="318"/>
        <v>-152600</v>
      </c>
      <c r="T156" s="1416">
        <f t="shared" si="318"/>
        <v>0</v>
      </c>
      <c r="U156" s="92">
        <f t="shared" si="318"/>
        <v>-27550</v>
      </c>
      <c r="V156" s="92">
        <f t="shared" si="318"/>
        <v>-1900</v>
      </c>
      <c r="W156" s="92">
        <f t="shared" si="318"/>
        <v>-6775</v>
      </c>
      <c r="X156" s="92">
        <f t="shared" si="318"/>
        <v>16050</v>
      </c>
      <c r="Y156" s="92">
        <f t="shared" si="318"/>
        <v>18550</v>
      </c>
      <c r="Z156" s="300">
        <f t="shared" si="318"/>
        <v>-1625</v>
      </c>
      <c r="AA156" s="1454">
        <f t="shared" si="318"/>
        <v>-82875</v>
      </c>
      <c r="AB156" s="1416">
        <f t="shared" si="318"/>
        <v>0</v>
      </c>
      <c r="AC156" s="311">
        <f t="shared" si="318"/>
        <v>-204375</v>
      </c>
      <c r="AD156" s="92"/>
      <c r="AE156" s="311"/>
      <c r="AH156" s="121"/>
      <c r="AI156" s="125" t="s">
        <v>288</v>
      </c>
      <c r="AJ156" s="120" t="str">
        <f>"13WKS "&amp;'Drive Summary'!AD$2</f>
        <v>13WKS MS2409A0</v>
      </c>
      <c r="AK156" s="910"/>
      <c r="AL156" s="910"/>
      <c r="AM156" s="481" t="s">
        <v>77</v>
      </c>
      <c r="AN156" s="482">
        <f>'13wks vs RIE'!C190</f>
        <v>0.64154411764705899</v>
      </c>
      <c r="AO156" s="482">
        <f>'13wks vs RIE'!D190</f>
        <v>0.64154411764705899</v>
      </c>
      <c r="AP156" s="482">
        <f>'13wks vs RIE'!E190</f>
        <v>0.64154411764705899</v>
      </c>
      <c r="AQ156" s="482">
        <f>'13wks vs RIE'!F190</f>
        <v>0.64154411764705899</v>
      </c>
      <c r="AR156" s="482">
        <f>'13wks vs RIE'!G190</f>
        <v>0.64154411764705888</v>
      </c>
      <c r="AS156" s="482">
        <f>'13wks vs RIE'!H190</f>
        <v>0.64154411764705888</v>
      </c>
      <c r="AT156" s="482">
        <f>'13wks vs RIE'!I190</f>
        <v>0.64154411764705888</v>
      </c>
      <c r="AU156" s="482">
        <f>'13wks vs RIE'!J190</f>
        <v>0.64154411764705888</v>
      </c>
      <c r="AV156" s="482">
        <f>'13wks vs RIE'!K190</f>
        <v>0.64154411764705888</v>
      </c>
      <c r="AW156" s="482">
        <f>'13wks vs RIE'!L190</f>
        <v>0.64154411764705888</v>
      </c>
      <c r="AX156" s="482">
        <f>'13wks vs RIE'!M190</f>
        <v>0.64154411764705888</v>
      </c>
      <c r="AY156" s="482">
        <f>'13wks vs RIE'!N190</f>
        <v>0.64154411764705888</v>
      </c>
      <c r="AZ156" s="482">
        <f>'13wks vs RIE'!O190</f>
        <v>0.64154411764705888</v>
      </c>
      <c r="BD156" s="1409"/>
      <c r="BE156" s="1410"/>
      <c r="BF156" s="1410"/>
      <c r="BG156" s="1364"/>
      <c r="BH156" s="1364"/>
      <c r="BI156" s="1364"/>
      <c r="BJ156" s="1364"/>
      <c r="BK156" s="1364"/>
      <c r="BL156" s="1364"/>
      <c r="BM156" s="1364"/>
      <c r="BN156" s="1364"/>
      <c r="BO156" s="1364"/>
      <c r="BP156" s="1364"/>
      <c r="BQ156" s="1364"/>
      <c r="BR156" s="1364"/>
      <c r="BS156" s="1364"/>
    </row>
    <row r="157" spans="1:82" s="87" customFormat="1" ht="18.75" hidden="1" customHeight="1" outlineLevel="1">
      <c r="A157" s="86"/>
      <c r="B157" s="91"/>
      <c r="C157" s="114"/>
      <c r="D157" s="114"/>
      <c r="E157" s="306" t="s">
        <v>121</v>
      </c>
      <c r="F157" s="1328"/>
      <c r="G157" s="1312">
        <f>G155-G159</f>
        <v>20000</v>
      </c>
      <c r="H157" s="92">
        <f t="shared" si="318"/>
        <v>-11850</v>
      </c>
      <c r="I157" s="92">
        <f t="shared" si="318"/>
        <v>-11750</v>
      </c>
      <c r="J157" s="92">
        <f t="shared" si="318"/>
        <v>-4500</v>
      </c>
      <c r="K157" s="300">
        <f t="shared" si="318"/>
        <v>-8100</v>
      </c>
      <c r="L157" s="1454">
        <f t="shared" si="318"/>
        <v>-40900</v>
      </c>
      <c r="M157" s="1416">
        <f t="shared" si="318"/>
        <v>0</v>
      </c>
      <c r="N157" s="92">
        <f t="shared" si="318"/>
        <v>-100</v>
      </c>
      <c r="O157" s="92">
        <f t="shared" si="318"/>
        <v>-15400</v>
      </c>
      <c r="P157" s="92">
        <f t="shared" si="318"/>
        <v>350</v>
      </c>
      <c r="Q157" s="92">
        <f t="shared" si="318"/>
        <v>-26175</v>
      </c>
      <c r="R157" s="300">
        <f t="shared" si="318"/>
        <v>-41325</v>
      </c>
      <c r="S157" s="1454">
        <f t="shared" si="318"/>
        <v>-64925</v>
      </c>
      <c r="T157" s="1416">
        <f t="shared" si="318"/>
        <v>0</v>
      </c>
      <c r="U157" s="92">
        <f t="shared" si="318"/>
        <v>-1275</v>
      </c>
      <c r="V157" s="92">
        <f t="shared" si="318"/>
        <v>-25550</v>
      </c>
      <c r="W157" s="92">
        <f t="shared" si="318"/>
        <v>-5700</v>
      </c>
      <c r="X157" s="92">
        <f t="shared" si="318"/>
        <v>58550</v>
      </c>
      <c r="Y157" s="92">
        <f t="shared" si="318"/>
        <v>27850</v>
      </c>
      <c r="Z157" s="300">
        <f t="shared" si="318"/>
        <v>53875</v>
      </c>
      <c r="AA157" s="1454">
        <f t="shared" si="318"/>
        <v>-80950</v>
      </c>
      <c r="AB157" s="1416">
        <f t="shared" si="318"/>
        <v>0</v>
      </c>
      <c r="AC157" s="311">
        <f t="shared" si="318"/>
        <v>4450</v>
      </c>
      <c r="AD157" s="92"/>
      <c r="AE157" s="311"/>
      <c r="AH157" s="121"/>
      <c r="AI157" s="125" t="s">
        <v>288</v>
      </c>
      <c r="AJ157" s="120" t="str">
        <f>"13WKS "&amp;'Drive Summary'!AD$2</f>
        <v>13WKS MS2409A0</v>
      </c>
      <c r="AM157" s="654"/>
      <c r="AN157" s="482">
        <f>'13wks vs RIE'!C191</f>
        <v>0.64154411764705888</v>
      </c>
      <c r="AO157" s="482">
        <f>'13wks vs RIE'!D191</f>
        <v>0.64154411764705888</v>
      </c>
      <c r="AP157" s="482">
        <f>'13wks vs RIE'!E191</f>
        <v>0.64154411764705888</v>
      </c>
      <c r="AQ157" s="482">
        <f>'13wks vs RIE'!F191</f>
        <v>0.64154411764705888</v>
      </c>
      <c r="AR157" s="482">
        <f>'13wks vs RIE'!G191</f>
        <v>0.64154411764705888</v>
      </c>
      <c r="AS157" s="482">
        <f>'13wks vs RIE'!H191</f>
        <v>0.64154411764705888</v>
      </c>
      <c r="AT157" s="482">
        <f>'13wks vs RIE'!I191</f>
        <v>0.64154411764705888</v>
      </c>
      <c r="AU157" s="482">
        <f>'13wks vs RIE'!J191</f>
        <v>0.64154411764705888</v>
      </c>
      <c r="AV157" s="482">
        <f>'13wks vs RIE'!K191</f>
        <v>0.64154411764705888</v>
      </c>
      <c r="AW157" s="482">
        <f>'13wks vs RIE'!L191</f>
        <v>0.64154411764705888</v>
      </c>
      <c r="AX157" s="482">
        <f>'13wks vs RIE'!M191</f>
        <v>0.64154411764705888</v>
      </c>
      <c r="AY157" s="482">
        <f>'13wks vs RIE'!N191</f>
        <v>0.64154411764705888</v>
      </c>
      <c r="AZ157" s="482">
        <f>'13wks vs RIE'!O191</f>
        <v>0.64154411764705888</v>
      </c>
      <c r="BD157" s="1409"/>
      <c r="BE157" s="1410"/>
      <c r="BF157" s="1410"/>
      <c r="BG157" s="1364"/>
      <c r="BH157" s="1364"/>
      <c r="BI157" s="1364"/>
      <c r="BJ157" s="1364"/>
      <c r="BK157" s="1364"/>
      <c r="BL157" s="1364"/>
      <c r="BM157" s="1364"/>
      <c r="BN157" s="1364"/>
      <c r="BO157" s="1364"/>
      <c r="BP157" s="1364"/>
      <c r="BQ157" s="1364"/>
      <c r="BR157" s="1364"/>
      <c r="BS157" s="1364"/>
    </row>
    <row r="158" spans="1:82" s="87" customFormat="1" ht="18.75" customHeight="1" collapsed="1">
      <c r="A158" s="86"/>
      <c r="B158" s="402" t="s">
        <v>468</v>
      </c>
      <c r="C158" s="403"/>
      <c r="D158" s="403"/>
      <c r="E158" s="307" t="s">
        <v>472</v>
      </c>
      <c r="F158" s="1333"/>
      <c r="G158" s="1314">
        <f t="shared" ref="G158:AE158" si="319">G150</f>
        <v>0</v>
      </c>
      <c r="H158" s="294">
        <f t="shared" si="319"/>
        <v>33075</v>
      </c>
      <c r="I158" s="294">
        <f t="shared" si="319"/>
        <v>26525</v>
      </c>
      <c r="J158" s="294">
        <f t="shared" si="319"/>
        <v>32125</v>
      </c>
      <c r="K158" s="301">
        <f t="shared" si="319"/>
        <v>91725</v>
      </c>
      <c r="L158" s="1455">
        <f t="shared" si="319"/>
        <v>91725</v>
      </c>
      <c r="M158" s="1419">
        <f t="shared" si="319"/>
        <v>0</v>
      </c>
      <c r="N158" s="294">
        <f t="shared" si="319"/>
        <v>31475</v>
      </c>
      <c r="O158" s="294">
        <f t="shared" si="319"/>
        <v>46400</v>
      </c>
      <c r="P158" s="294">
        <f t="shared" si="319"/>
        <v>31275</v>
      </c>
      <c r="Q158" s="294">
        <f t="shared" si="319"/>
        <v>43450</v>
      </c>
      <c r="R158" s="301">
        <f t="shared" si="319"/>
        <v>152600</v>
      </c>
      <c r="S158" s="1455">
        <f t="shared" si="319"/>
        <v>152600</v>
      </c>
      <c r="T158" s="1419">
        <f t="shared" si="319"/>
        <v>0</v>
      </c>
      <c r="U158" s="294">
        <f t="shared" si="319"/>
        <v>40350</v>
      </c>
      <c r="V158" s="294">
        <f t="shared" si="319"/>
        <v>14225</v>
      </c>
      <c r="W158" s="294">
        <f t="shared" si="319"/>
        <v>25750</v>
      </c>
      <c r="X158" s="294">
        <f t="shared" si="319"/>
        <v>2475</v>
      </c>
      <c r="Y158" s="294">
        <f t="shared" si="319"/>
        <v>75</v>
      </c>
      <c r="Z158" s="301">
        <f t="shared" si="319"/>
        <v>82875</v>
      </c>
      <c r="AA158" s="1455">
        <f t="shared" si="319"/>
        <v>82875</v>
      </c>
      <c r="AB158" s="1419">
        <f t="shared" si="319"/>
        <v>0</v>
      </c>
      <c r="AC158" s="312">
        <f t="shared" si="319"/>
        <v>327200</v>
      </c>
      <c r="AD158" s="294">
        <f t="shared" si="319"/>
        <v>327200</v>
      </c>
      <c r="AE158" s="312">
        <f t="shared" si="319"/>
        <v>0</v>
      </c>
      <c r="AH158" s="382"/>
      <c r="AI158" s="383" t="s">
        <v>288</v>
      </c>
      <c r="AJ158" s="384" t="str">
        <f>"13WKS "&amp;'Drive Summary'!AD$2</f>
        <v>13WKS MS2409A0</v>
      </c>
      <c r="AK158" s="56"/>
      <c r="AL158" s="56"/>
      <c r="AM158" s="654"/>
      <c r="AN158" s="482"/>
      <c r="AO158" s="482"/>
      <c r="AP158" s="482"/>
      <c r="AQ158" s="482"/>
      <c r="AR158" s="482"/>
      <c r="AS158" s="482"/>
      <c r="AT158" s="482"/>
      <c r="AU158" s="482"/>
      <c r="AV158" s="482"/>
      <c r="AW158" s="482"/>
      <c r="AX158" s="482"/>
      <c r="AY158" s="482"/>
      <c r="AZ158" s="482"/>
    </row>
    <row r="159" spans="1:82" s="87" customFormat="1" ht="18.75" customHeight="1">
      <c r="A159" s="86"/>
      <c r="B159" s="402"/>
      <c r="C159" s="403"/>
      <c r="D159" s="403"/>
      <c r="E159" s="307" t="s">
        <v>259</v>
      </c>
      <c r="F159" s="1333"/>
      <c r="G159" s="1314">
        <f t="shared" ref="G159:AE159" si="320">G151</f>
        <v>0</v>
      </c>
      <c r="H159" s="294">
        <f t="shared" si="320"/>
        <v>13250</v>
      </c>
      <c r="I159" s="294">
        <f t="shared" si="320"/>
        <v>18500</v>
      </c>
      <c r="J159" s="294">
        <f t="shared" si="320"/>
        <v>9150</v>
      </c>
      <c r="K159" s="301">
        <f t="shared" si="320"/>
        <v>40900</v>
      </c>
      <c r="L159" s="1455">
        <f t="shared" si="320"/>
        <v>40900</v>
      </c>
      <c r="M159" s="1419">
        <f t="shared" si="320"/>
        <v>0</v>
      </c>
      <c r="N159" s="294">
        <f t="shared" si="320"/>
        <v>7550</v>
      </c>
      <c r="O159" s="294">
        <f t="shared" si="320"/>
        <v>18825</v>
      </c>
      <c r="P159" s="294">
        <f t="shared" si="320"/>
        <v>7350</v>
      </c>
      <c r="Q159" s="294">
        <f t="shared" si="320"/>
        <v>31200</v>
      </c>
      <c r="R159" s="301">
        <f t="shared" si="320"/>
        <v>64925</v>
      </c>
      <c r="S159" s="1455">
        <f t="shared" si="320"/>
        <v>64925</v>
      </c>
      <c r="T159" s="1419">
        <f t="shared" si="320"/>
        <v>0</v>
      </c>
      <c r="U159" s="294">
        <f t="shared" si="320"/>
        <v>8875</v>
      </c>
      <c r="V159" s="294">
        <f t="shared" si="320"/>
        <v>30825</v>
      </c>
      <c r="W159" s="294">
        <f t="shared" si="320"/>
        <v>31950</v>
      </c>
      <c r="X159" s="294">
        <f t="shared" si="320"/>
        <v>4300</v>
      </c>
      <c r="Y159" s="294">
        <f t="shared" si="320"/>
        <v>5000</v>
      </c>
      <c r="Z159" s="301">
        <f t="shared" si="320"/>
        <v>80950</v>
      </c>
      <c r="AA159" s="1455">
        <f t="shared" si="320"/>
        <v>80950</v>
      </c>
      <c r="AB159" s="1419">
        <f t="shared" si="320"/>
        <v>0</v>
      </c>
      <c r="AC159" s="312">
        <f t="shared" si="320"/>
        <v>186775</v>
      </c>
      <c r="AD159" s="294">
        <f t="shared" si="320"/>
        <v>186775</v>
      </c>
      <c r="AE159" s="312">
        <f t="shared" si="320"/>
        <v>0</v>
      </c>
      <c r="AH159" s="382"/>
      <c r="AI159" s="383" t="s">
        <v>288</v>
      </c>
      <c r="AJ159" s="384" t="str">
        <f>"13WKS "&amp;'Drive Summary'!AD$2</f>
        <v>13WKS MS2409A0</v>
      </c>
      <c r="AK159" s="56"/>
      <c r="AL159" s="56"/>
      <c r="AM159" s="654"/>
      <c r="AN159" s="482"/>
      <c r="AO159" s="482"/>
      <c r="AP159" s="482"/>
      <c r="AQ159" s="482"/>
      <c r="AR159" s="482"/>
      <c r="AS159" s="482"/>
      <c r="AT159" s="482"/>
      <c r="AU159" s="482"/>
      <c r="AV159" s="482"/>
      <c r="AW159" s="482"/>
      <c r="AX159" s="482"/>
      <c r="AY159" s="482"/>
      <c r="AZ159" s="482"/>
      <c r="BD159" s="1409"/>
      <c r="BE159" s="1410"/>
      <c r="BF159" s="1410"/>
      <c r="BG159" s="1364"/>
      <c r="BH159" s="1364"/>
      <c r="BI159" s="1364"/>
      <c r="BJ159" s="1364"/>
      <c r="BK159" s="1364"/>
      <c r="BL159" s="1364"/>
      <c r="BM159" s="1364"/>
      <c r="BN159" s="1364"/>
      <c r="BO159" s="1364"/>
      <c r="BP159" s="1364"/>
      <c r="BQ159" s="1364"/>
      <c r="BR159" s="1364"/>
      <c r="BS159" s="1364"/>
    </row>
    <row r="160" spans="1:82" s="87" customFormat="1" ht="18.75" customHeight="1">
      <c r="A160" s="86"/>
      <c r="B160" s="1085" t="s">
        <v>30</v>
      </c>
      <c r="C160" s="1086"/>
      <c r="D160" s="1086"/>
      <c r="E160" s="321" t="s">
        <v>105</v>
      </c>
      <c r="F160" s="1330"/>
      <c r="G160" s="1315">
        <f t="shared" ref="G160:AE160" si="321">G153</f>
        <v>0</v>
      </c>
      <c r="H160" s="977">
        <f t="shared" si="321"/>
        <v>46325</v>
      </c>
      <c r="I160" s="977">
        <f t="shared" si="321"/>
        <v>45025</v>
      </c>
      <c r="J160" s="977">
        <f t="shared" si="321"/>
        <v>41275</v>
      </c>
      <c r="K160" s="316">
        <f t="shared" si="321"/>
        <v>132625</v>
      </c>
      <c r="L160" s="1456">
        <f t="shared" si="321"/>
        <v>132625</v>
      </c>
      <c r="M160" s="1421">
        <f t="shared" si="321"/>
        <v>0</v>
      </c>
      <c r="N160" s="977">
        <f t="shared" si="321"/>
        <v>39025</v>
      </c>
      <c r="O160" s="977">
        <f t="shared" si="321"/>
        <v>65225</v>
      </c>
      <c r="P160" s="977">
        <f t="shared" si="321"/>
        <v>38625</v>
      </c>
      <c r="Q160" s="977">
        <f t="shared" si="321"/>
        <v>74650</v>
      </c>
      <c r="R160" s="316">
        <f t="shared" si="321"/>
        <v>217525</v>
      </c>
      <c r="S160" s="1468">
        <f t="shared" si="321"/>
        <v>217525</v>
      </c>
      <c r="T160" s="1469">
        <f t="shared" si="321"/>
        <v>0</v>
      </c>
      <c r="U160" s="977">
        <f t="shared" si="321"/>
        <v>49225</v>
      </c>
      <c r="V160" s="977">
        <f t="shared" si="321"/>
        <v>45050</v>
      </c>
      <c r="W160" s="977">
        <f t="shared" si="321"/>
        <v>57700</v>
      </c>
      <c r="X160" s="977">
        <f t="shared" si="321"/>
        <v>6775</v>
      </c>
      <c r="Y160" s="977">
        <f t="shared" si="321"/>
        <v>5075</v>
      </c>
      <c r="Z160" s="316">
        <f t="shared" si="321"/>
        <v>163825</v>
      </c>
      <c r="AA160" s="1468">
        <f t="shared" si="321"/>
        <v>163825</v>
      </c>
      <c r="AB160" s="1469">
        <f t="shared" si="321"/>
        <v>0</v>
      </c>
      <c r="AC160" s="1087">
        <f t="shared" si="321"/>
        <v>513975</v>
      </c>
      <c r="AD160" s="1269">
        <f t="shared" si="321"/>
        <v>513975</v>
      </c>
      <c r="AE160" s="1087">
        <f t="shared" si="321"/>
        <v>0</v>
      </c>
      <c r="AH160" s="121"/>
      <c r="AI160" s="125" t="s">
        <v>288</v>
      </c>
      <c r="AJ160" s="120" t="str">
        <f>"13WKS "&amp;'Drive Summary'!AD$2</f>
        <v>13WKS MS2409A0</v>
      </c>
      <c r="AK160" s="56"/>
      <c r="AL160" s="56"/>
      <c r="AM160" s="485" t="str">
        <f>AM142</f>
        <v>Delta convert V11 4TB</v>
      </c>
      <c r="AN160" s="696">
        <f>AN156*G156+G157*AN157</f>
        <v>12830.882352941178</v>
      </c>
      <c r="AO160" s="696">
        <f>AO156*H156+H157*AO157</f>
        <v>-25228.722426470591</v>
      </c>
      <c r="AP160" s="696">
        <f>AP156*I156+I157*AP157</f>
        <v>-16455.606617647063</v>
      </c>
      <c r="AQ160" s="696">
        <f>AQ156*J156+J157*AQ157</f>
        <v>-21074.724264705888</v>
      </c>
      <c r="AR160" s="696">
        <f>AR156*N156+N157*AR157</f>
        <v>-17947.196691176472</v>
      </c>
      <c r="AS160" s="696">
        <f>AS156*O156+O157*AS157</f>
        <v>-37145.404411764714</v>
      </c>
      <c r="AT160" s="696">
        <f>AT156*P156+P157*AT157</f>
        <v>-14707.398897058825</v>
      </c>
      <c r="AU160" s="696">
        <f>AU156*Q156+Q157*AU157</f>
        <v>-42053.216911764714</v>
      </c>
      <c r="AV160" s="696">
        <f>AV156*U156+U157*AV157</f>
        <v>-18492.509191176472</v>
      </c>
      <c r="AW160" s="696">
        <f>AW156*V156+V157*AW157</f>
        <v>-17610.386029411766</v>
      </c>
      <c r="AX160" s="696">
        <f>AX156*W156+W157*AX157</f>
        <v>-8003.2628676470595</v>
      </c>
      <c r="AY160" s="696">
        <f>AY156*X156+X157*AY157</f>
        <v>47859.191176470587</v>
      </c>
      <c r="AZ160" s="696">
        <f>AZ156*Y156+Y157*AZ157</f>
        <v>29767.647058823532</v>
      </c>
      <c r="BD160" s="1409"/>
      <c r="BE160" s="1410"/>
      <c r="BF160" s="1410"/>
      <c r="BG160" s="1364"/>
      <c r="BH160" s="1364"/>
      <c r="BI160" s="1364"/>
      <c r="BJ160" s="1364"/>
      <c r="BK160" s="1364"/>
      <c r="BL160" s="1364"/>
      <c r="BM160" s="1364"/>
      <c r="BN160" s="1364"/>
      <c r="BO160" s="1364"/>
      <c r="BP160" s="1364"/>
      <c r="BQ160" s="1364"/>
      <c r="BR160" s="1364"/>
      <c r="BS160" s="1364"/>
    </row>
    <row r="161" spans="1:82" s="87" customFormat="1" ht="18.75" customHeight="1">
      <c r="A161" s="86"/>
      <c r="B161" s="402" t="str">
        <f>'Drive Summary'!B78</f>
        <v>V15CMR</v>
      </c>
      <c r="C161" s="403">
        <f>'Drive Summary'!C78</f>
        <v>1000</v>
      </c>
      <c r="D161" s="403" t="str">
        <f>'Drive Summary'!D78</f>
        <v>256MB</v>
      </c>
      <c r="E161" s="307" t="str">
        <f>'Drive Summary'!E78</f>
        <v>ST1000VX012</v>
      </c>
      <c r="F161" s="1333" t="str">
        <f>'Drive Summary'!F78</f>
        <v>3CU10C</v>
      </c>
      <c r="G161" s="1314"/>
      <c r="H161" s="294">
        <v>3275</v>
      </c>
      <c r="I161" s="294">
        <v>175</v>
      </c>
      <c r="J161" s="294">
        <v>1000</v>
      </c>
      <c r="K161" s="301">
        <f t="shared" si="310"/>
        <v>4450</v>
      </c>
      <c r="L161" s="1452">
        <f>SUMIF('site MS'!$O:$O,$F161,'site MS'!R:R)</f>
        <v>4450</v>
      </c>
      <c r="M161" s="1425">
        <f t="shared" ref="M161:M196" si="322">K161-L161</f>
        <v>0</v>
      </c>
      <c r="N161" s="1314"/>
      <c r="O161" s="294">
        <v>4725</v>
      </c>
      <c r="P161" s="294">
        <v>1350</v>
      </c>
      <c r="Q161" s="294"/>
      <c r="R161" s="301">
        <f t="shared" si="312"/>
        <v>6075</v>
      </c>
      <c r="S161" s="1452">
        <f>SUMIF('site MS'!$O:$O,$F161,'site MS'!S:S)</f>
        <v>6075</v>
      </c>
      <c r="T161" s="1425">
        <f t="shared" ref="T161:T196" si="323">R161-S161</f>
        <v>0</v>
      </c>
      <c r="U161" s="294"/>
      <c r="V161" s="294">
        <v>5850</v>
      </c>
      <c r="W161" s="294">
        <v>1125</v>
      </c>
      <c r="X161" s="294"/>
      <c r="Y161" s="294"/>
      <c r="Z161" s="301">
        <f t="shared" si="314"/>
        <v>6975</v>
      </c>
      <c r="AA161" s="1452">
        <f>SUMIF('site MS'!$O:$O,$F161,'site MS'!T:T)</f>
        <v>6975</v>
      </c>
      <c r="AB161" s="1425">
        <f t="shared" ref="AB161" si="324">Z161-AA161</f>
        <v>0</v>
      </c>
      <c r="AC161" s="312">
        <f>Z161+R161+K161</f>
        <v>17500</v>
      </c>
      <c r="AD161" s="294">
        <f t="shared" ref="AD161" si="325">AA161+S161+L161</f>
        <v>17500</v>
      </c>
      <c r="AE161" s="312">
        <f t="shared" ref="AE161" si="326">AC161-AD161</f>
        <v>0</v>
      </c>
      <c r="AG161" s="411"/>
      <c r="AH161" s="121"/>
      <c r="AI161" s="125" t="s">
        <v>288</v>
      </c>
      <c r="AJ161" s="120" t="str">
        <f>"13WKS "&amp;'Drive Summary'!AD$2</f>
        <v>13WKS MS2409A0</v>
      </c>
      <c r="AK161" s="56"/>
      <c r="AL161" s="56"/>
      <c r="CA161" s="87" t="s">
        <v>1015</v>
      </c>
      <c r="CB161" s="87">
        <v>2</v>
      </c>
      <c r="CC161" s="87">
        <v>1</v>
      </c>
      <c r="CD161" s="87" t="s">
        <v>406</v>
      </c>
    </row>
    <row r="162" spans="1:82" s="87" customFormat="1" ht="18.75" customHeight="1">
      <c r="A162" s="86"/>
      <c r="B162" s="402" t="str">
        <f>'Drive Summary'!B79</f>
        <v>V15CMR</v>
      </c>
      <c r="C162" s="403">
        <f>'Drive Summary'!C79</f>
        <v>1000</v>
      </c>
      <c r="D162" s="403" t="str">
        <f>'Drive Summary'!D79</f>
        <v>256MB</v>
      </c>
      <c r="E162" s="307" t="str">
        <f>'Drive Summary'!E79</f>
        <v>ST1000VM007</v>
      </c>
      <c r="F162" s="1333" t="str">
        <f>'Drive Summary'!F79</f>
        <v>3GW10C</v>
      </c>
      <c r="G162" s="1314"/>
      <c r="H162" s="294">
        <v>850</v>
      </c>
      <c r="I162" s="294"/>
      <c r="J162" s="294"/>
      <c r="K162" s="301">
        <f t="shared" ref="K162:K165" si="327">SUM(G162:J162)</f>
        <v>850</v>
      </c>
      <c r="L162" s="1452">
        <f>SUMIF('site MS'!$O:$O,$F162,'site MS'!R:R)</f>
        <v>850</v>
      </c>
      <c r="M162" s="1425">
        <f t="shared" ref="M162:M165" si="328">K162-L162</f>
        <v>0</v>
      </c>
      <c r="N162" s="1314">
        <v>550</v>
      </c>
      <c r="O162" s="294">
        <v>300</v>
      </c>
      <c r="P162" s="294"/>
      <c r="Q162" s="294"/>
      <c r="R162" s="301">
        <f t="shared" ref="R162:R165" si="329">SUM(N162:Q162)</f>
        <v>850</v>
      </c>
      <c r="S162" s="1452">
        <f>SUMIF('site MS'!$O:$O,$F162,'site MS'!S:S)</f>
        <v>850</v>
      </c>
      <c r="T162" s="1425">
        <f t="shared" ref="T162:T165" si="330">R162-S162</f>
        <v>0</v>
      </c>
      <c r="U162" s="294"/>
      <c r="V162" s="294"/>
      <c r="W162" s="294"/>
      <c r="X162" s="294"/>
      <c r="Y162" s="294"/>
      <c r="Z162" s="301">
        <f t="shared" ref="Z162:Z165" si="331">SUM(U162:Y162)</f>
        <v>0</v>
      </c>
      <c r="AA162" s="1452">
        <f>SUMIF('site MS'!$O:$O,$F162,'site MS'!T:T)</f>
        <v>0</v>
      </c>
      <c r="AB162" s="1425">
        <f t="shared" ref="AB162:AB165" si="332">Z162-AA162</f>
        <v>0</v>
      </c>
      <c r="AC162" s="312">
        <f>Z162+R162+K162</f>
        <v>1700</v>
      </c>
      <c r="AD162" s="294">
        <f t="shared" ref="AD162:AD165" si="333">AA162+S162+L162</f>
        <v>1700</v>
      </c>
      <c r="AE162" s="312">
        <f t="shared" ref="AE162:AE165" si="334">AC162-AD162</f>
        <v>0</v>
      </c>
      <c r="AG162" s="411"/>
      <c r="AH162" s="121"/>
      <c r="AI162" s="125" t="s">
        <v>288</v>
      </c>
      <c r="AJ162" s="120" t="str">
        <f>"13WKS "&amp;'Drive Summary'!AD$2</f>
        <v>13WKS MS2409A0</v>
      </c>
      <c r="AK162" s="56"/>
      <c r="AL162" s="56"/>
      <c r="CA162" s="87" t="s">
        <v>1015</v>
      </c>
      <c r="CB162" s="87">
        <v>2</v>
      </c>
      <c r="CC162" s="87">
        <v>1</v>
      </c>
      <c r="CD162" s="87" t="s">
        <v>406</v>
      </c>
    </row>
    <row r="163" spans="1:82" s="87" customFormat="1" ht="18.75" customHeight="1">
      <c r="A163" s="86"/>
      <c r="B163" s="402" t="str">
        <f>'Drive Summary'!B80</f>
        <v>V15CMR</v>
      </c>
      <c r="C163" s="403">
        <f>'Drive Summary'!C80</f>
        <v>1000</v>
      </c>
      <c r="D163" s="403" t="str">
        <f>'Drive Summary'!D80</f>
        <v>256MB</v>
      </c>
      <c r="E163" s="307" t="str">
        <f>'Drive Summary'!E80</f>
        <v>ST1000VN008</v>
      </c>
      <c r="F163" s="1333" t="str">
        <f>'Drive Summary'!F80</f>
        <v>3CW10C</v>
      </c>
      <c r="G163" s="1314"/>
      <c r="H163" s="294">
        <v>250</v>
      </c>
      <c r="I163" s="294">
        <v>75</v>
      </c>
      <c r="J163" s="294">
        <v>100</v>
      </c>
      <c r="K163" s="301">
        <f t="shared" ref="K163" si="335">SUM(G163:J163)</f>
        <v>425</v>
      </c>
      <c r="L163" s="1452">
        <f>SUMIF('site MS'!$O:$O,$F163,'site MS'!R:R)</f>
        <v>425</v>
      </c>
      <c r="M163" s="1425">
        <f t="shared" ref="M163" si="336">K163-L163</f>
        <v>0</v>
      </c>
      <c r="N163" s="1314">
        <v>225</v>
      </c>
      <c r="O163" s="294">
        <v>150</v>
      </c>
      <c r="P163" s="294">
        <v>450</v>
      </c>
      <c r="Q163" s="294">
        <v>175</v>
      </c>
      <c r="R163" s="301">
        <f t="shared" ref="R163" si="337">SUM(N163:Q163)</f>
        <v>1000</v>
      </c>
      <c r="S163" s="1452">
        <f>SUMIF('site MS'!$O:$O,$F163,'site MS'!S:S)</f>
        <v>1000</v>
      </c>
      <c r="T163" s="1425">
        <f t="shared" ref="T163" si="338">R163-S163</f>
        <v>0</v>
      </c>
      <c r="U163" s="294">
        <v>175</v>
      </c>
      <c r="V163" s="294">
        <v>225</v>
      </c>
      <c r="W163" s="294">
        <v>125</v>
      </c>
      <c r="X163" s="294">
        <v>100</v>
      </c>
      <c r="Y163" s="294">
        <v>25</v>
      </c>
      <c r="Z163" s="301">
        <f t="shared" ref="Z163" si="339">SUM(U163:Y163)</f>
        <v>650</v>
      </c>
      <c r="AA163" s="1452">
        <f>SUMIF('site MS'!$O:$O,$F163,'site MS'!T:T)</f>
        <v>650</v>
      </c>
      <c r="AB163" s="1425">
        <f t="shared" ref="AB163" si="340">Z163-AA163</f>
        <v>0</v>
      </c>
      <c r="AC163" s="312">
        <f>Z163+R163+K163</f>
        <v>2075</v>
      </c>
      <c r="AD163" s="294">
        <f t="shared" ref="AD163" si="341">AA163+S163+L163</f>
        <v>2075</v>
      </c>
      <c r="AE163" s="312">
        <f t="shared" ref="AE163" si="342">AC163-AD163</f>
        <v>0</v>
      </c>
      <c r="AG163" s="411"/>
      <c r="AH163" s="121"/>
      <c r="AI163" s="125" t="s">
        <v>288</v>
      </c>
      <c r="AJ163" s="120" t="str">
        <f>"13WKS "&amp;'Drive Summary'!AD$2</f>
        <v>13WKS MS2409A0</v>
      </c>
      <c r="AK163" s="56"/>
      <c r="AL163" s="56"/>
      <c r="CA163" s="87" t="s">
        <v>1015</v>
      </c>
      <c r="CB163" s="87">
        <v>2</v>
      </c>
      <c r="CC163" s="87">
        <v>1</v>
      </c>
      <c r="CD163" s="87" t="s">
        <v>406</v>
      </c>
    </row>
    <row r="164" spans="1:82" s="87" customFormat="1" ht="18.75" customHeight="1">
      <c r="A164" s="86"/>
      <c r="B164" s="402" t="str">
        <f>'Drive Summary'!B81</f>
        <v>V15CMR</v>
      </c>
      <c r="C164" s="403">
        <f>'Drive Summary'!C81</f>
        <v>1000</v>
      </c>
      <c r="D164" s="403" t="str">
        <f>'Drive Summary'!D81</f>
        <v>256MB</v>
      </c>
      <c r="E164" s="307" t="str">
        <f>'Drive Summary'!E81</f>
        <v>ST1000VN009</v>
      </c>
      <c r="F164" s="1333" t="str">
        <f>'Drive Summary'!F81</f>
        <v>3JF10C</v>
      </c>
      <c r="G164" s="1314"/>
      <c r="H164" s="294">
        <v>1850</v>
      </c>
      <c r="I164" s="294"/>
      <c r="J164" s="294"/>
      <c r="K164" s="301">
        <f t="shared" si="327"/>
        <v>1850</v>
      </c>
      <c r="L164" s="1452">
        <f>SUMIF('site MS'!$O:$O,$F164,'site MS'!R:R)</f>
        <v>1850</v>
      </c>
      <c r="M164" s="1425">
        <f t="shared" si="328"/>
        <v>0</v>
      </c>
      <c r="N164" s="1314">
        <v>1825</v>
      </c>
      <c r="O164" s="294"/>
      <c r="P164" s="294"/>
      <c r="Q164" s="294"/>
      <c r="R164" s="301">
        <f t="shared" si="329"/>
        <v>1825</v>
      </c>
      <c r="S164" s="1452">
        <f>SUMIF('site MS'!$O:$O,$F164,'site MS'!S:S)</f>
        <v>1825</v>
      </c>
      <c r="T164" s="1425">
        <f t="shared" si="330"/>
        <v>0</v>
      </c>
      <c r="U164" s="294">
        <v>225</v>
      </c>
      <c r="V164" s="294"/>
      <c r="W164" s="294"/>
      <c r="X164" s="294"/>
      <c r="Y164" s="294">
        <v>250</v>
      </c>
      <c r="Z164" s="301">
        <f t="shared" si="331"/>
        <v>475</v>
      </c>
      <c r="AA164" s="1452">
        <f>SUMIF('site MS'!$O:$O,$F164,'site MS'!T:T)</f>
        <v>475</v>
      </c>
      <c r="AB164" s="1425">
        <f t="shared" si="332"/>
        <v>0</v>
      </c>
      <c r="AC164" s="312">
        <f>Z164+R164+K164</f>
        <v>4150</v>
      </c>
      <c r="AD164" s="294">
        <f t="shared" si="333"/>
        <v>4150</v>
      </c>
      <c r="AE164" s="312">
        <f t="shared" si="334"/>
        <v>0</v>
      </c>
      <c r="AG164" s="411"/>
      <c r="AH164" s="121"/>
      <c r="AI164" s="125" t="s">
        <v>288</v>
      </c>
      <c r="AJ164" s="120" t="str">
        <f>"13WKS "&amp;'Drive Summary'!AD$2</f>
        <v>13WKS MS2409A0</v>
      </c>
      <c r="AK164" s="56"/>
      <c r="AL164" s="56"/>
      <c r="CA164" s="87" t="s">
        <v>1015</v>
      </c>
      <c r="CB164" s="87">
        <v>2</v>
      </c>
      <c r="CC164" s="87">
        <v>1</v>
      </c>
      <c r="CD164" s="87" t="s">
        <v>406</v>
      </c>
    </row>
    <row r="165" spans="1:82" s="87" customFormat="1" ht="18.75" customHeight="1">
      <c r="A165" s="86"/>
      <c r="B165" s="402" t="str">
        <f>'Drive Summary'!B82</f>
        <v>V15CMR</v>
      </c>
      <c r="C165" s="403">
        <f>'Drive Summary'!C82</f>
        <v>1000</v>
      </c>
      <c r="D165" s="403" t="str">
        <f>'Drive Summary'!D82</f>
        <v>256MB</v>
      </c>
      <c r="E165" s="307" t="str">
        <f>'Drive Summary'!E82</f>
        <v>ST1000VX013</v>
      </c>
      <c r="F165" s="1333" t="str">
        <f>'Drive Summary'!F82</f>
        <v>3CV10C</v>
      </c>
      <c r="G165" s="1314"/>
      <c r="H165" s="294">
        <v>6225</v>
      </c>
      <c r="I165" s="294">
        <v>50375</v>
      </c>
      <c r="J165" s="294">
        <v>8525</v>
      </c>
      <c r="K165" s="301">
        <f t="shared" si="327"/>
        <v>65125</v>
      </c>
      <c r="L165" s="1452">
        <f>SUMIF('site MS'!$O:$O,$F165,'site MS'!R:R)</f>
        <v>65125</v>
      </c>
      <c r="M165" s="1425">
        <f t="shared" si="328"/>
        <v>0</v>
      </c>
      <c r="N165" s="1314">
        <v>4200</v>
      </c>
      <c r="O165" s="294">
        <v>4400</v>
      </c>
      <c r="P165" s="294">
        <v>4100</v>
      </c>
      <c r="Q165" s="294">
        <v>8775</v>
      </c>
      <c r="R165" s="301">
        <f t="shared" si="329"/>
        <v>21475</v>
      </c>
      <c r="S165" s="1452">
        <f>SUMIF('site MS'!$O:$O,$F165,'site MS'!S:S)</f>
        <v>21475</v>
      </c>
      <c r="T165" s="1425">
        <f t="shared" si="330"/>
        <v>0</v>
      </c>
      <c r="U165" s="294">
        <v>4225</v>
      </c>
      <c r="V165" s="294">
        <v>4150</v>
      </c>
      <c r="W165" s="294">
        <v>12425</v>
      </c>
      <c r="X165" s="294">
        <v>4650</v>
      </c>
      <c r="Y165" s="294"/>
      <c r="Z165" s="301">
        <f t="shared" si="331"/>
        <v>25450</v>
      </c>
      <c r="AA165" s="1452">
        <f>SUMIF('site MS'!$O:$O,$F165,'site MS'!T:T)</f>
        <v>25450</v>
      </c>
      <c r="AB165" s="1425">
        <f t="shared" si="332"/>
        <v>0</v>
      </c>
      <c r="AC165" s="312">
        <f>Z165+R165+K165</f>
        <v>112050</v>
      </c>
      <c r="AD165" s="294">
        <f t="shared" si="333"/>
        <v>112050</v>
      </c>
      <c r="AE165" s="312">
        <f t="shared" si="334"/>
        <v>0</v>
      </c>
      <c r="AG165" s="411"/>
      <c r="AH165" s="121"/>
      <c r="AI165" s="125" t="s">
        <v>288</v>
      </c>
      <c r="AJ165" s="120" t="str">
        <f>"13WKS "&amp;'Drive Summary'!AD$2</f>
        <v>13WKS MS2409A0</v>
      </c>
      <c r="AK165" s="56"/>
      <c r="AL165" s="56"/>
      <c r="CA165" s="87" t="s">
        <v>1015</v>
      </c>
      <c r="CB165" s="87">
        <v>2</v>
      </c>
      <c r="CC165" s="87">
        <v>1</v>
      </c>
      <c r="CD165" s="87" t="s">
        <v>406</v>
      </c>
    </row>
    <row r="166" spans="1:82" s="87" customFormat="1" ht="18.75" customHeight="1">
      <c r="A166" s="86"/>
      <c r="B166" s="402" t="str">
        <f>'Drive Summary'!B83</f>
        <v>V15CMR</v>
      </c>
      <c r="C166" s="403">
        <f>'Drive Summary'!C83</f>
        <v>2000</v>
      </c>
      <c r="D166" s="403" t="str">
        <f>'Drive Summary'!D83</f>
        <v>256MB</v>
      </c>
      <c r="E166" s="307" t="str">
        <f>'Drive Summary'!E83</f>
        <v>ST2000VX016</v>
      </c>
      <c r="F166" s="1333" t="str">
        <f>'Drive Summary'!F83</f>
        <v>3CU102</v>
      </c>
      <c r="G166" s="1314"/>
      <c r="H166" s="294">
        <v>8825</v>
      </c>
      <c r="I166" s="294">
        <v>475</v>
      </c>
      <c r="J166" s="294">
        <v>1000</v>
      </c>
      <c r="K166" s="301">
        <f t="shared" ref="K166:K196" si="343">SUM(G166:J166)</f>
        <v>10300</v>
      </c>
      <c r="L166" s="1452">
        <f>SUMIF('site MS'!$O:$O,$F166,'site MS'!R:R)</f>
        <v>10300</v>
      </c>
      <c r="M166" s="1425">
        <f t="shared" si="322"/>
        <v>0</v>
      </c>
      <c r="N166" s="1314">
        <v>1375</v>
      </c>
      <c r="O166" s="294">
        <v>10850</v>
      </c>
      <c r="P166" s="294">
        <v>1350</v>
      </c>
      <c r="Q166" s="294">
        <v>3000</v>
      </c>
      <c r="R166" s="301">
        <f t="shared" ref="R166:R196" si="344">SUM(N166:Q166)</f>
        <v>16575</v>
      </c>
      <c r="S166" s="1452">
        <f>SUMIF('site MS'!$O:$O,$F166,'site MS'!S:S)</f>
        <v>16575</v>
      </c>
      <c r="T166" s="1425">
        <f t="shared" si="323"/>
        <v>0</v>
      </c>
      <c r="U166" s="294">
        <v>1100</v>
      </c>
      <c r="V166" s="294">
        <v>15450</v>
      </c>
      <c r="W166" s="294">
        <v>1125</v>
      </c>
      <c r="X166" s="294"/>
      <c r="Y166" s="294"/>
      <c r="Z166" s="301">
        <f t="shared" ref="Z166:Z196" si="345">SUM(U166:Y166)</f>
        <v>17675</v>
      </c>
      <c r="AA166" s="1452">
        <f>SUMIF('site MS'!$O:$O,$F166,'site MS'!T:T)</f>
        <v>17675</v>
      </c>
      <c r="AB166" s="1425">
        <f t="shared" ref="AB166:AB196" si="346">Z166-AA166</f>
        <v>0</v>
      </c>
      <c r="AC166" s="312">
        <f t="shared" ref="AC166:AC196" si="347">Z166+R166+K166</f>
        <v>44550</v>
      </c>
      <c r="AD166" s="294">
        <f t="shared" ref="AD166:AD196" si="348">AA166+S166+L166</f>
        <v>44550</v>
      </c>
      <c r="AE166" s="312">
        <f t="shared" ref="AE166:AE196" si="349">AC166-AD166</f>
        <v>0</v>
      </c>
      <c r="AG166" s="411"/>
      <c r="AH166" s="121"/>
      <c r="AI166" s="125" t="s">
        <v>288</v>
      </c>
      <c r="AJ166" s="120" t="str">
        <f>"13WKS "&amp;'Drive Summary'!AD$2</f>
        <v>13WKS MS2409A0</v>
      </c>
      <c r="CA166" s="87" t="s">
        <v>1015</v>
      </c>
      <c r="CB166" s="87">
        <v>2</v>
      </c>
      <c r="CC166" s="87">
        <v>1</v>
      </c>
      <c r="CD166" s="87" t="s">
        <v>406</v>
      </c>
    </row>
    <row r="167" spans="1:82" s="87" customFormat="1" ht="18.75" customHeight="1">
      <c r="A167" s="86"/>
      <c r="B167" s="402" t="str">
        <f>'Drive Summary'!B84</f>
        <v>V15CMR</v>
      </c>
      <c r="C167" s="403">
        <f>'Drive Summary'!C84</f>
        <v>2000</v>
      </c>
      <c r="D167" s="403" t="str">
        <f>'Drive Summary'!D84</f>
        <v>256MB</v>
      </c>
      <c r="E167" s="307" t="str">
        <f>'Drive Summary'!E84</f>
        <v>ST2000VX017</v>
      </c>
      <c r="F167" s="1333" t="str">
        <f>'Drive Summary'!F84</f>
        <v>3CV102</v>
      </c>
      <c r="G167" s="1314"/>
      <c r="H167" s="294">
        <v>12025</v>
      </c>
      <c r="I167" s="294">
        <v>9900</v>
      </c>
      <c r="J167" s="294">
        <v>8725</v>
      </c>
      <c r="K167" s="301">
        <f t="shared" si="343"/>
        <v>30650</v>
      </c>
      <c r="L167" s="1452">
        <f>SUMIF('site MS'!$O:$O,$F167,'site MS'!R:R)</f>
        <v>30650</v>
      </c>
      <c r="M167" s="1425">
        <f t="shared" si="322"/>
        <v>0</v>
      </c>
      <c r="N167" s="1314">
        <v>7675</v>
      </c>
      <c r="O167" s="294">
        <v>36375</v>
      </c>
      <c r="P167" s="294">
        <v>9125</v>
      </c>
      <c r="Q167" s="294">
        <v>9075</v>
      </c>
      <c r="R167" s="301">
        <f t="shared" si="344"/>
        <v>62250</v>
      </c>
      <c r="S167" s="1452">
        <f>SUMIF('site MS'!$O:$O,$F167,'site MS'!S:S)</f>
        <v>62250</v>
      </c>
      <c r="T167" s="1425">
        <f t="shared" si="323"/>
        <v>0</v>
      </c>
      <c r="U167" s="294">
        <v>7850</v>
      </c>
      <c r="V167" s="294">
        <v>58275</v>
      </c>
      <c r="W167" s="294">
        <v>15750</v>
      </c>
      <c r="X167" s="294">
        <v>6500</v>
      </c>
      <c r="Y167" s="294">
        <v>500</v>
      </c>
      <c r="Z167" s="301">
        <f t="shared" si="345"/>
        <v>88875</v>
      </c>
      <c r="AA167" s="1452">
        <f>SUMIF('site MS'!$O:$O,$F167,'site MS'!T:T)</f>
        <v>88875</v>
      </c>
      <c r="AB167" s="1425">
        <f t="shared" si="346"/>
        <v>0</v>
      </c>
      <c r="AC167" s="312">
        <f t="shared" si="347"/>
        <v>181775</v>
      </c>
      <c r="AD167" s="294">
        <f t="shared" si="348"/>
        <v>181775</v>
      </c>
      <c r="AE167" s="312">
        <f t="shared" si="349"/>
        <v>0</v>
      </c>
      <c r="AG167" s="411"/>
      <c r="AH167" s="121"/>
      <c r="AI167" s="125" t="s">
        <v>288</v>
      </c>
      <c r="AJ167" s="120" t="str">
        <f>"13WKS "&amp;'Drive Summary'!AD$2</f>
        <v>13WKS MS2409A0</v>
      </c>
      <c r="CA167" s="87" t="s">
        <v>1015</v>
      </c>
      <c r="CB167" s="87">
        <v>2</v>
      </c>
      <c r="CC167" s="87">
        <v>1</v>
      </c>
      <c r="CD167" s="87" t="s">
        <v>406</v>
      </c>
    </row>
    <row r="168" spans="1:82" s="87" customFormat="1" ht="18.75" customHeight="1">
      <c r="A168" s="86"/>
      <c r="B168" s="402" t="str">
        <f>'Drive Summary'!B85</f>
        <v>V15CMR</v>
      </c>
      <c r="C168" s="403">
        <f>'Drive Summary'!C85</f>
        <v>2000</v>
      </c>
      <c r="D168" s="403" t="str">
        <f>'Drive Summary'!D85</f>
        <v>256MB</v>
      </c>
      <c r="E168" s="307" t="str">
        <f>'Drive Summary'!E85</f>
        <v>ST2000VN003</v>
      </c>
      <c r="F168" s="1333" t="str">
        <f>'Drive Summary'!F85</f>
        <v>3CW102</v>
      </c>
      <c r="G168" s="1314"/>
      <c r="H168" s="294">
        <v>1425</v>
      </c>
      <c r="I168" s="294">
        <v>500</v>
      </c>
      <c r="J168" s="294">
        <v>700</v>
      </c>
      <c r="K168" s="301">
        <f t="shared" si="343"/>
        <v>2625</v>
      </c>
      <c r="L168" s="1452">
        <f>SUMIF('site MS'!$O:$O,$F168,'site MS'!R:R)</f>
        <v>2625</v>
      </c>
      <c r="M168" s="1425">
        <f t="shared" si="322"/>
        <v>0</v>
      </c>
      <c r="N168" s="1314">
        <v>950</v>
      </c>
      <c r="O168" s="294">
        <v>1475</v>
      </c>
      <c r="P168" s="294">
        <v>700</v>
      </c>
      <c r="Q168" s="294">
        <v>1000</v>
      </c>
      <c r="R168" s="301">
        <f t="shared" si="344"/>
        <v>4125</v>
      </c>
      <c r="S168" s="1452">
        <f>SUMIF('site MS'!$O:$O,$F168,'site MS'!S:S)</f>
        <v>4125</v>
      </c>
      <c r="T168" s="1425">
        <f t="shared" si="323"/>
        <v>0</v>
      </c>
      <c r="U168" s="294">
        <v>875</v>
      </c>
      <c r="V168" s="294">
        <v>1775</v>
      </c>
      <c r="W168" s="294">
        <v>700</v>
      </c>
      <c r="X168" s="294">
        <v>1075</v>
      </c>
      <c r="Y168" s="294">
        <v>275</v>
      </c>
      <c r="Z168" s="301">
        <f t="shared" si="345"/>
        <v>4700</v>
      </c>
      <c r="AA168" s="1452">
        <f>SUMIF('site MS'!$O:$O,$F168,'site MS'!T:T)</f>
        <v>4700</v>
      </c>
      <c r="AB168" s="1425">
        <f t="shared" si="346"/>
        <v>0</v>
      </c>
      <c r="AC168" s="312">
        <f t="shared" si="347"/>
        <v>11450</v>
      </c>
      <c r="AD168" s="294">
        <f t="shared" si="348"/>
        <v>11450</v>
      </c>
      <c r="AE168" s="312">
        <f t="shared" si="349"/>
        <v>0</v>
      </c>
      <c r="AG168" s="411"/>
      <c r="AH168" s="121"/>
      <c r="AI168" s="125" t="s">
        <v>288</v>
      </c>
      <c r="AJ168" s="120" t="str">
        <f>"13WKS "&amp;'Drive Summary'!AD$2</f>
        <v>13WKS MS2409A0</v>
      </c>
      <c r="CA168" s="87" t="s">
        <v>1015</v>
      </c>
      <c r="CB168" s="87">
        <v>2</v>
      </c>
      <c r="CC168" s="87">
        <v>1</v>
      </c>
      <c r="CD168" s="87" t="s">
        <v>406</v>
      </c>
    </row>
    <row r="169" spans="1:82" s="56" customFormat="1" ht="18.75" customHeight="1">
      <c r="A169" s="86"/>
      <c r="B169" s="402" t="str">
        <f>'Drive Summary'!B86</f>
        <v>V15CMR</v>
      </c>
      <c r="C169" s="403">
        <f>'Drive Summary'!C86</f>
        <v>2000</v>
      </c>
      <c r="D169" s="403" t="str">
        <f>'Drive Summary'!D86</f>
        <v>256MB</v>
      </c>
      <c r="E169" s="307" t="str">
        <f>'Drive Summary'!E86</f>
        <v>ST2000VN009</v>
      </c>
      <c r="F169" s="1333" t="str">
        <f>'Drive Summary'!F86</f>
        <v>3JF102</v>
      </c>
      <c r="G169" s="1314"/>
      <c r="H169" s="294">
        <v>2125</v>
      </c>
      <c r="I169" s="294"/>
      <c r="J169" s="294"/>
      <c r="K169" s="301">
        <f t="shared" ref="K169" si="350">SUM(G169:J169)</f>
        <v>2125</v>
      </c>
      <c r="L169" s="1452">
        <f>SUMIF('site MS'!$O:$O,$F169,'site MS'!R:R)</f>
        <v>2125</v>
      </c>
      <c r="M169" s="1425">
        <f t="shared" ref="M169" si="351">K169-L169</f>
        <v>0</v>
      </c>
      <c r="N169" s="1314">
        <v>1700</v>
      </c>
      <c r="O169" s="294">
        <v>400</v>
      </c>
      <c r="P169" s="294"/>
      <c r="Q169" s="294"/>
      <c r="R169" s="301">
        <f t="shared" ref="R169" si="352">SUM(N169:Q169)</f>
        <v>2100</v>
      </c>
      <c r="S169" s="1452">
        <f>SUMIF('site MS'!$O:$O,$F169,'site MS'!S:S)</f>
        <v>2100</v>
      </c>
      <c r="T169" s="1425">
        <f t="shared" ref="T169" si="353">R169-S169</f>
        <v>0</v>
      </c>
      <c r="U169" s="294"/>
      <c r="V169" s="294">
        <v>350</v>
      </c>
      <c r="W169" s="294"/>
      <c r="X169" s="294"/>
      <c r="Y169" s="294"/>
      <c r="Z169" s="301">
        <f t="shared" ref="Z169" si="354">SUM(U169:Y169)</f>
        <v>350</v>
      </c>
      <c r="AA169" s="1452">
        <f>SUMIF('site MS'!$O:$O,$F169,'site MS'!T:T)</f>
        <v>350</v>
      </c>
      <c r="AB169" s="1425">
        <f t="shared" ref="AB169" si="355">Z169-AA169</f>
        <v>0</v>
      </c>
      <c r="AC169" s="312">
        <f t="shared" ref="AC169" si="356">Z169+R169+K169</f>
        <v>4575</v>
      </c>
      <c r="AD169" s="294">
        <f t="shared" ref="AD169" si="357">AA169+S169+L169</f>
        <v>4575</v>
      </c>
      <c r="AE169" s="312">
        <f t="shared" ref="AE169" si="358">AC169-AD169</f>
        <v>0</v>
      </c>
      <c r="AF169" s="87"/>
      <c r="AG169" s="411"/>
      <c r="AH169" s="121"/>
      <c r="AI169" s="125" t="s">
        <v>288</v>
      </c>
      <c r="AJ169" s="120" t="str">
        <f>"13WKS "&amp;'Drive Summary'!AD$2</f>
        <v>13WKS MS2409A0</v>
      </c>
      <c r="AK169" s="87"/>
      <c r="AL169" s="87"/>
      <c r="AM169" s="87"/>
      <c r="AN169" s="87"/>
      <c r="AO169" s="87"/>
      <c r="AP169" s="87"/>
      <c r="AQ169" s="87"/>
      <c r="AR169" s="87"/>
      <c r="AS169" s="87"/>
      <c r="AT169" s="87"/>
      <c r="AU169" s="87"/>
      <c r="AV169" s="87"/>
      <c r="AW169" s="87"/>
      <c r="AX169" s="87"/>
      <c r="AY169" s="87"/>
      <c r="AZ169" s="87"/>
      <c r="BD169" s="87"/>
      <c r="BE169" s="87"/>
      <c r="BF169" s="87"/>
      <c r="BG169" s="87"/>
      <c r="BH169" s="87"/>
      <c r="BI169" s="87"/>
      <c r="BJ169" s="87"/>
      <c r="BK169" s="87"/>
      <c r="BL169" s="87"/>
      <c r="BM169" s="87"/>
      <c r="BN169" s="87"/>
      <c r="BO169" s="87"/>
      <c r="BP169" s="87"/>
      <c r="BQ169" s="87"/>
      <c r="BR169" s="87"/>
      <c r="BS169" s="87"/>
      <c r="BT169" s="66"/>
      <c r="CA169" s="56" t="s">
        <v>1015</v>
      </c>
      <c r="CB169" s="56">
        <v>2</v>
      </c>
      <c r="CC169" s="56">
        <v>1</v>
      </c>
      <c r="CD169" s="56" t="s">
        <v>406</v>
      </c>
    </row>
    <row r="170" spans="1:82" s="87" customFormat="1" ht="18.75" customHeight="1">
      <c r="A170" s="86"/>
      <c r="B170" s="402" t="str">
        <f>'Drive Summary'!B87</f>
        <v>V15CMR</v>
      </c>
      <c r="C170" s="403">
        <f>'Drive Summary'!C87</f>
        <v>2000</v>
      </c>
      <c r="D170" s="403" t="str">
        <f>'Drive Summary'!D87</f>
        <v>256MB</v>
      </c>
      <c r="E170" s="307" t="str">
        <f>'Drive Summary'!E87</f>
        <v>ST2000VM006</v>
      </c>
      <c r="F170" s="1333" t="str">
        <f>'Drive Summary'!F87</f>
        <v>3GW102</v>
      </c>
      <c r="G170" s="1314"/>
      <c r="H170" s="294">
        <v>4450</v>
      </c>
      <c r="I170" s="294"/>
      <c r="J170" s="294"/>
      <c r="K170" s="301">
        <f t="shared" ref="K170" si="359">SUM(G170:J170)</f>
        <v>4450</v>
      </c>
      <c r="L170" s="1452">
        <f>SUMIF('site MS'!$O:$O,$F170,'site MS'!R:R)</f>
        <v>4450</v>
      </c>
      <c r="M170" s="1425">
        <f t="shared" si="322"/>
        <v>0</v>
      </c>
      <c r="N170" s="1314">
        <v>3275</v>
      </c>
      <c r="O170" s="294">
        <v>1150</v>
      </c>
      <c r="P170" s="294"/>
      <c r="Q170" s="294"/>
      <c r="R170" s="301">
        <f t="shared" ref="R170" si="360">SUM(N170:Q170)</f>
        <v>4425</v>
      </c>
      <c r="S170" s="1452">
        <f>SUMIF('site MS'!$O:$O,$F170,'site MS'!S:S)</f>
        <v>4425</v>
      </c>
      <c r="T170" s="1425">
        <f t="shared" si="323"/>
        <v>0</v>
      </c>
      <c r="U170" s="294">
        <v>4350</v>
      </c>
      <c r="V170" s="294">
        <v>1125</v>
      </c>
      <c r="W170" s="294"/>
      <c r="X170" s="294"/>
      <c r="Y170" s="294"/>
      <c r="Z170" s="301">
        <f t="shared" ref="Z170" si="361">SUM(U170:Y170)</f>
        <v>5475</v>
      </c>
      <c r="AA170" s="1452">
        <f>SUMIF('site MS'!$O:$O,$F170,'site MS'!T:T)</f>
        <v>5475</v>
      </c>
      <c r="AB170" s="1425">
        <f t="shared" ref="AB170" si="362">Z170-AA170</f>
        <v>0</v>
      </c>
      <c r="AC170" s="312">
        <f t="shared" ref="AC170" si="363">Z170+R170+K170</f>
        <v>14350</v>
      </c>
      <c r="AD170" s="294">
        <f t="shared" ref="AD170" si="364">AA170+S170+L170</f>
        <v>14350</v>
      </c>
      <c r="AE170" s="312">
        <f t="shared" ref="AE170" si="365">AC170-AD170</f>
        <v>0</v>
      </c>
      <c r="AG170" s="411"/>
      <c r="AH170" s="121"/>
      <c r="AI170" s="125" t="s">
        <v>288</v>
      </c>
      <c r="AJ170" s="120" t="str">
        <f>"13WKS "&amp;'Drive Summary'!AD$2</f>
        <v>13WKS MS2409A0</v>
      </c>
      <c r="CA170" s="87" t="s">
        <v>1015</v>
      </c>
      <c r="CB170" s="87">
        <v>2</v>
      </c>
      <c r="CC170" s="87">
        <v>1</v>
      </c>
      <c r="CD170" s="87" t="s">
        <v>406</v>
      </c>
    </row>
    <row r="171" spans="1:82" s="87" customFormat="1" ht="18.75" hidden="1" customHeight="1">
      <c r="A171" s="86"/>
      <c r="B171" s="1625" t="str">
        <f>'Drive Summary'!B88</f>
        <v>V15CMR</v>
      </c>
      <c r="C171" s="1626">
        <f>'Drive Summary'!C88</f>
        <v>3000</v>
      </c>
      <c r="D171" s="1626" t="str">
        <f>'Drive Summary'!D88</f>
        <v>256MB</v>
      </c>
      <c r="E171" s="1627" t="str">
        <f>'Drive Summary'!E88</f>
        <v>ST3000VX014</v>
      </c>
      <c r="F171" s="1628" t="str">
        <f>'Drive Summary'!F88</f>
        <v>3CU10G</v>
      </c>
      <c r="G171" s="1314"/>
      <c r="H171" s="294">
        <v>0</v>
      </c>
      <c r="I171" s="294">
        <v>0</v>
      </c>
      <c r="J171" s="294">
        <v>0</v>
      </c>
      <c r="K171" s="1639">
        <f t="shared" si="343"/>
        <v>0</v>
      </c>
      <c r="L171" s="1638">
        <f>SUMIF('site MS'!$O:$O,$F171,'site MS'!R:R)</f>
        <v>0</v>
      </c>
      <c r="M171" s="1629">
        <f t="shared" si="322"/>
        <v>0</v>
      </c>
      <c r="N171" s="1314">
        <v>0</v>
      </c>
      <c r="O171" s="294">
        <v>0</v>
      </c>
      <c r="P171" s="294">
        <v>0</v>
      </c>
      <c r="Q171" s="294">
        <v>0</v>
      </c>
      <c r="R171" s="1639">
        <f t="shared" si="344"/>
        <v>0</v>
      </c>
      <c r="S171" s="1638">
        <f>SUMIF('site MS'!$O:$O,$F171,'site MS'!S:S)</f>
        <v>0</v>
      </c>
      <c r="T171" s="1629">
        <f t="shared" si="323"/>
        <v>0</v>
      </c>
      <c r="U171" s="294">
        <v>0</v>
      </c>
      <c r="V171" s="294">
        <v>0</v>
      </c>
      <c r="W171" s="294">
        <v>0</v>
      </c>
      <c r="X171" s="294">
        <v>0</v>
      </c>
      <c r="Y171" s="294">
        <v>0</v>
      </c>
      <c r="Z171" s="1639">
        <f t="shared" si="345"/>
        <v>0</v>
      </c>
      <c r="AA171" s="1638">
        <f>SUMIF('site MS'!$O:$O,$F171,'site MS'!T:T)</f>
        <v>0</v>
      </c>
      <c r="AB171" s="1629">
        <f t="shared" si="346"/>
        <v>0</v>
      </c>
      <c r="AC171" s="1640">
        <f t="shared" si="347"/>
        <v>0</v>
      </c>
      <c r="AD171" s="1647">
        <f t="shared" si="348"/>
        <v>0</v>
      </c>
      <c r="AE171" s="1640">
        <f t="shared" si="349"/>
        <v>0</v>
      </c>
      <c r="AG171" s="411"/>
      <c r="AH171" s="121"/>
      <c r="AI171" s="125" t="s">
        <v>288</v>
      </c>
      <c r="AJ171" s="120" t="str">
        <f>"13WKS "&amp;'Drive Summary'!AD$2</f>
        <v>13WKS MS2409A0</v>
      </c>
      <c r="CA171" s="87" t="s">
        <v>1015</v>
      </c>
      <c r="CB171" s="87">
        <v>4</v>
      </c>
      <c r="CC171" s="87">
        <v>2</v>
      </c>
      <c r="CD171" s="87" t="s">
        <v>406</v>
      </c>
    </row>
    <row r="172" spans="1:82" s="87" customFormat="1" ht="18.75" customHeight="1">
      <c r="A172" s="86"/>
      <c r="B172" s="402" t="str">
        <f>'Drive Summary'!B89</f>
        <v>V15CMR</v>
      </c>
      <c r="C172" s="403">
        <f>'Drive Summary'!C89</f>
        <v>3000</v>
      </c>
      <c r="D172" s="403" t="str">
        <f>'Drive Summary'!D89</f>
        <v>256MB</v>
      </c>
      <c r="E172" s="307" t="str">
        <f>'Drive Summary'!E89</f>
        <v>ST3000VX015</v>
      </c>
      <c r="F172" s="1333" t="str">
        <f>'Drive Summary'!F89</f>
        <v>3CV10G</v>
      </c>
      <c r="G172" s="1314"/>
      <c r="H172" s="294">
        <v>325</v>
      </c>
      <c r="I172" s="294">
        <v>250</v>
      </c>
      <c r="J172" s="294">
        <v>125</v>
      </c>
      <c r="K172" s="301">
        <f t="shared" si="343"/>
        <v>700</v>
      </c>
      <c r="L172" s="1452">
        <f>SUMIF('site MS'!$O:$O,$F172,'site MS'!R:R)</f>
        <v>700</v>
      </c>
      <c r="M172" s="1425">
        <f t="shared" si="322"/>
        <v>0</v>
      </c>
      <c r="N172" s="1314">
        <v>225</v>
      </c>
      <c r="O172" s="294">
        <v>200</v>
      </c>
      <c r="P172" s="294">
        <v>225</v>
      </c>
      <c r="Q172" s="294">
        <v>150</v>
      </c>
      <c r="R172" s="301">
        <f t="shared" si="344"/>
        <v>800</v>
      </c>
      <c r="S172" s="1452">
        <f>SUMIF('site MS'!$O:$O,$F172,'site MS'!S:S)</f>
        <v>800</v>
      </c>
      <c r="T172" s="1425">
        <f t="shared" si="323"/>
        <v>0</v>
      </c>
      <c r="U172" s="294">
        <v>250</v>
      </c>
      <c r="V172" s="294">
        <v>200</v>
      </c>
      <c r="W172" s="294">
        <v>375</v>
      </c>
      <c r="X172" s="294">
        <v>100</v>
      </c>
      <c r="Y172" s="294"/>
      <c r="Z172" s="301">
        <f t="shared" si="345"/>
        <v>925</v>
      </c>
      <c r="AA172" s="1452">
        <f>SUMIF('site MS'!$O:$O,$F172,'site MS'!T:T)</f>
        <v>925</v>
      </c>
      <c r="AB172" s="1425">
        <f t="shared" si="346"/>
        <v>0</v>
      </c>
      <c r="AC172" s="312">
        <f t="shared" si="347"/>
        <v>2425</v>
      </c>
      <c r="AD172" s="294">
        <f t="shared" si="348"/>
        <v>2425</v>
      </c>
      <c r="AE172" s="312">
        <f t="shared" si="349"/>
        <v>0</v>
      </c>
      <c r="AG172" s="411"/>
      <c r="AH172" s="121"/>
      <c r="AI172" s="125" t="s">
        <v>288</v>
      </c>
      <c r="AJ172" s="120" t="str">
        <f>"13WKS "&amp;'Drive Summary'!AD$2</f>
        <v>13WKS MS2409A0</v>
      </c>
      <c r="CA172" s="87" t="s">
        <v>1015</v>
      </c>
      <c r="CB172" s="87">
        <v>4</v>
      </c>
      <c r="CC172" s="87">
        <v>2</v>
      </c>
      <c r="CD172" s="87" t="s">
        <v>406</v>
      </c>
    </row>
    <row r="173" spans="1:82" s="87" customFormat="1" ht="18.75" customHeight="1">
      <c r="A173" s="86"/>
      <c r="B173" s="402" t="str">
        <f>'Drive Summary'!B90</f>
        <v>V15CMR</v>
      </c>
      <c r="C173" s="403">
        <f>'Drive Summary'!C90</f>
        <v>3000</v>
      </c>
      <c r="D173" s="403" t="str">
        <f>'Drive Summary'!D90</f>
        <v>256MB</v>
      </c>
      <c r="E173" s="307" t="str">
        <f>'Drive Summary'!E90</f>
        <v>ST3000VN006</v>
      </c>
      <c r="F173" s="1333" t="str">
        <f>'Drive Summary'!F90</f>
        <v>3CW10G</v>
      </c>
      <c r="G173" s="1314"/>
      <c r="H173" s="294">
        <v>300</v>
      </c>
      <c r="I173" s="294">
        <v>175</v>
      </c>
      <c r="J173" s="294">
        <v>125</v>
      </c>
      <c r="K173" s="301">
        <f t="shared" si="343"/>
        <v>600</v>
      </c>
      <c r="L173" s="1452">
        <f>SUMIF('site MS'!$O:$O,$F173,'site MS'!R:R)</f>
        <v>600</v>
      </c>
      <c r="M173" s="1425">
        <f t="shared" si="322"/>
        <v>0</v>
      </c>
      <c r="N173" s="1314">
        <v>200</v>
      </c>
      <c r="O173" s="294">
        <v>200</v>
      </c>
      <c r="P173" s="294">
        <v>125</v>
      </c>
      <c r="Q173" s="294">
        <v>875</v>
      </c>
      <c r="R173" s="301">
        <f t="shared" si="344"/>
        <v>1400</v>
      </c>
      <c r="S173" s="1452">
        <f>SUMIF('site MS'!$O:$O,$F173,'site MS'!S:S)</f>
        <v>1400</v>
      </c>
      <c r="T173" s="1425">
        <f t="shared" si="323"/>
        <v>0</v>
      </c>
      <c r="U173" s="294">
        <v>200</v>
      </c>
      <c r="V173" s="294">
        <v>275</v>
      </c>
      <c r="W173" s="294">
        <v>925</v>
      </c>
      <c r="X173" s="294">
        <v>250</v>
      </c>
      <c r="Y173" s="294">
        <v>25</v>
      </c>
      <c r="Z173" s="301">
        <f t="shared" si="345"/>
        <v>1675</v>
      </c>
      <c r="AA173" s="1452">
        <f>SUMIF('site MS'!$O:$O,$F173,'site MS'!T:T)</f>
        <v>1675</v>
      </c>
      <c r="AB173" s="1425">
        <f t="shared" si="346"/>
        <v>0</v>
      </c>
      <c r="AC173" s="312">
        <f t="shared" si="347"/>
        <v>3675</v>
      </c>
      <c r="AD173" s="294">
        <f t="shared" si="348"/>
        <v>3675</v>
      </c>
      <c r="AE173" s="312">
        <f t="shared" si="349"/>
        <v>0</v>
      </c>
      <c r="AG173" s="411"/>
      <c r="AH173" s="121"/>
      <c r="AI173" s="125" t="s">
        <v>288</v>
      </c>
      <c r="AJ173" s="120" t="str">
        <f>"13WKS "&amp;'Drive Summary'!AD$2</f>
        <v>13WKS MS2409A0</v>
      </c>
      <c r="CA173" s="87" t="s">
        <v>1015</v>
      </c>
      <c r="CB173" s="87">
        <v>4</v>
      </c>
      <c r="CC173" s="87">
        <v>2</v>
      </c>
      <c r="CD173" s="87" t="s">
        <v>406</v>
      </c>
    </row>
    <row r="174" spans="1:82" s="87" customFormat="1" ht="18.75" customHeight="1">
      <c r="A174" s="86"/>
      <c r="B174" s="402" t="str">
        <f>'Drive Summary'!B91</f>
        <v>V15CMR</v>
      </c>
      <c r="C174" s="403">
        <f>'Drive Summary'!C91</f>
        <v>3000</v>
      </c>
      <c r="D174" s="403" t="str">
        <f>'Drive Summary'!D91</f>
        <v>256MB</v>
      </c>
      <c r="E174" s="307" t="str">
        <f>'Drive Summary'!E91</f>
        <v>ST3000VM008</v>
      </c>
      <c r="F174" s="1333" t="str">
        <f>'Drive Summary'!F91</f>
        <v>3GW10G</v>
      </c>
      <c r="G174" s="1314"/>
      <c r="H174" s="294">
        <v>550</v>
      </c>
      <c r="I174" s="294"/>
      <c r="J174" s="294"/>
      <c r="K174" s="301">
        <f t="shared" ref="K174" si="366">SUM(G174:J174)</f>
        <v>550</v>
      </c>
      <c r="L174" s="1452">
        <f>SUMIF('site MS'!$O:$O,$F174,'site MS'!R:R)</f>
        <v>550</v>
      </c>
      <c r="M174" s="1425">
        <f t="shared" ref="M174" si="367">K174-L174</f>
        <v>0</v>
      </c>
      <c r="N174" s="1314">
        <v>500</v>
      </c>
      <c r="O174" s="294"/>
      <c r="P174" s="294"/>
      <c r="Q174" s="294"/>
      <c r="R174" s="301">
        <f t="shared" ref="R174" si="368">SUM(N174:Q174)</f>
        <v>500</v>
      </c>
      <c r="S174" s="1452">
        <f>SUMIF('site MS'!$O:$O,$F174,'site MS'!S:S)</f>
        <v>500</v>
      </c>
      <c r="T174" s="1425">
        <f t="shared" ref="T174" si="369">R174-S174</f>
        <v>0</v>
      </c>
      <c r="U174" s="294"/>
      <c r="V174" s="294"/>
      <c r="W174" s="294"/>
      <c r="X174" s="294"/>
      <c r="Y174" s="294"/>
      <c r="Z174" s="301">
        <f t="shared" ref="Z174" si="370">SUM(U174:Y174)</f>
        <v>0</v>
      </c>
      <c r="AA174" s="1452">
        <f>SUMIF('site MS'!$O:$O,$F174,'site MS'!T:T)</f>
        <v>0</v>
      </c>
      <c r="AB174" s="1425">
        <f t="shared" ref="AB174" si="371">Z174-AA174</f>
        <v>0</v>
      </c>
      <c r="AC174" s="312">
        <f t="shared" ref="AC174" si="372">Z174+R174+K174</f>
        <v>1050</v>
      </c>
      <c r="AD174" s="294">
        <f t="shared" ref="AD174" si="373">AA174+S174+L174</f>
        <v>1050</v>
      </c>
      <c r="AE174" s="312">
        <f t="shared" ref="AE174" si="374">AC174-AD174</f>
        <v>0</v>
      </c>
      <c r="AG174" s="411"/>
      <c r="AH174" s="121"/>
      <c r="AI174" s="125" t="s">
        <v>288</v>
      </c>
      <c r="AJ174" s="120" t="str">
        <f>"13WKS "&amp;'Drive Summary'!AD$2</f>
        <v>13WKS MS2409A0</v>
      </c>
      <c r="CA174" s="87" t="s">
        <v>1015</v>
      </c>
      <c r="CB174" s="87">
        <v>4</v>
      </c>
      <c r="CC174" s="87">
        <v>2</v>
      </c>
      <c r="CD174" s="87" t="s">
        <v>406</v>
      </c>
    </row>
    <row r="175" spans="1:82" s="87" customFormat="1" ht="18.75" customHeight="1">
      <c r="A175" s="86"/>
      <c r="B175" s="402" t="str">
        <f>'Drive Summary'!B92</f>
        <v>V15CMR</v>
      </c>
      <c r="C175" s="403">
        <f>'Drive Summary'!C92</f>
        <v>3000</v>
      </c>
      <c r="D175" s="403" t="str">
        <f>'Drive Summary'!D92</f>
        <v>256MB</v>
      </c>
      <c r="E175" s="307" t="str">
        <f>'Drive Summary'!E92</f>
        <v>ST3000VN011</v>
      </c>
      <c r="F175" s="1333" t="str">
        <f>'Drive Summary'!F92</f>
        <v>3JF10G</v>
      </c>
      <c r="G175" s="1314"/>
      <c r="H175" s="294">
        <v>875</v>
      </c>
      <c r="I175" s="294"/>
      <c r="J175" s="294"/>
      <c r="K175" s="301">
        <f t="shared" ref="K175" si="375">SUM(G175:J175)</f>
        <v>875</v>
      </c>
      <c r="L175" s="1452">
        <f>SUMIF('site MS'!$O:$O,$F175,'site MS'!R:R)</f>
        <v>875</v>
      </c>
      <c r="M175" s="1425">
        <f t="shared" ref="M175" si="376">K175-L175</f>
        <v>0</v>
      </c>
      <c r="N175" s="1314">
        <v>550</v>
      </c>
      <c r="O175" s="294">
        <v>275</v>
      </c>
      <c r="P175" s="294"/>
      <c r="Q175" s="294"/>
      <c r="R175" s="301">
        <f t="shared" ref="R175" si="377">SUM(N175:Q175)</f>
        <v>825</v>
      </c>
      <c r="S175" s="1452">
        <f>SUMIF('site MS'!$O:$O,$F175,'site MS'!S:S)</f>
        <v>825</v>
      </c>
      <c r="T175" s="1425">
        <f t="shared" ref="T175" si="378">R175-S175</f>
        <v>0</v>
      </c>
      <c r="U175" s="294">
        <v>1550</v>
      </c>
      <c r="V175" s="294"/>
      <c r="W175" s="294"/>
      <c r="X175" s="294"/>
      <c r="Y175" s="294">
        <v>150</v>
      </c>
      <c r="Z175" s="301">
        <f t="shared" ref="Z175" si="379">SUM(U175:Y175)</f>
        <v>1700</v>
      </c>
      <c r="AA175" s="1452">
        <f>SUMIF('site MS'!$O:$O,$F175,'site MS'!T:T)</f>
        <v>1700</v>
      </c>
      <c r="AB175" s="1425">
        <f t="shared" ref="AB175" si="380">Z175-AA175</f>
        <v>0</v>
      </c>
      <c r="AC175" s="312">
        <f t="shared" ref="AC175" si="381">Z175+R175+K175</f>
        <v>3400</v>
      </c>
      <c r="AD175" s="294">
        <f t="shared" ref="AD175" si="382">AA175+S175+L175</f>
        <v>3400</v>
      </c>
      <c r="AE175" s="312">
        <f t="shared" ref="AE175" si="383">AC175-AD175</f>
        <v>0</v>
      </c>
      <c r="AG175" s="411"/>
      <c r="AH175" s="121"/>
      <c r="AI175" s="125" t="s">
        <v>288</v>
      </c>
      <c r="AJ175" s="120" t="str">
        <f>"13WKS "&amp;'Drive Summary'!AD$2</f>
        <v>13WKS MS2409A0</v>
      </c>
      <c r="AK175" s="56"/>
      <c r="AL175" s="56"/>
      <c r="CA175" s="87" t="s">
        <v>1015</v>
      </c>
      <c r="CB175" s="87">
        <v>4</v>
      </c>
      <c r="CC175" s="87">
        <v>2</v>
      </c>
      <c r="CD175" s="87" t="s">
        <v>406</v>
      </c>
    </row>
    <row r="176" spans="1:82" s="87" customFormat="1" ht="18.75" customHeight="1">
      <c r="A176" s="86"/>
      <c r="B176" s="402" t="str">
        <f>'Drive Summary'!B93</f>
        <v>V15CMR</v>
      </c>
      <c r="C176" s="403">
        <f>'Drive Summary'!C93</f>
        <v>4000</v>
      </c>
      <c r="D176" s="403" t="str">
        <f>'Drive Summary'!D93</f>
        <v>256MB</v>
      </c>
      <c r="E176" s="307" t="str">
        <f>'Drive Summary'!E93</f>
        <v>ST4000VX015</v>
      </c>
      <c r="F176" s="1333" t="str">
        <f>'Drive Summary'!F93</f>
        <v>3CU104</v>
      </c>
      <c r="G176" s="1314"/>
      <c r="H176" s="294">
        <v>17175</v>
      </c>
      <c r="I176" s="294">
        <v>25300</v>
      </c>
      <c r="J176" s="294">
        <v>30300</v>
      </c>
      <c r="K176" s="301">
        <f t="shared" si="343"/>
        <v>72775</v>
      </c>
      <c r="L176" s="1452">
        <f>SUMIF('site MS'!$O:$O,$F176,'site MS'!R:R)</f>
        <v>72775</v>
      </c>
      <c r="M176" s="1425">
        <f t="shared" si="322"/>
        <v>0</v>
      </c>
      <c r="N176" s="1314">
        <v>14700</v>
      </c>
      <c r="O176" s="294">
        <v>29375</v>
      </c>
      <c r="P176" s="294">
        <v>29400</v>
      </c>
      <c r="Q176" s="294">
        <v>11650</v>
      </c>
      <c r="R176" s="301">
        <f t="shared" si="344"/>
        <v>85125</v>
      </c>
      <c r="S176" s="1452">
        <f>SUMIF('site MS'!$O:$O,$F176,'site MS'!S:S)</f>
        <v>85125</v>
      </c>
      <c r="T176" s="1425">
        <f t="shared" si="323"/>
        <v>0</v>
      </c>
      <c r="U176" s="294">
        <v>21300</v>
      </c>
      <c r="V176" s="294">
        <v>30900</v>
      </c>
      <c r="W176" s="294">
        <v>27625</v>
      </c>
      <c r="X176" s="294">
        <v>14975</v>
      </c>
      <c r="Y176" s="294"/>
      <c r="Z176" s="301">
        <f t="shared" si="345"/>
        <v>94800</v>
      </c>
      <c r="AA176" s="1452">
        <f>SUMIF('site MS'!$O:$O,$F176,'site MS'!T:T)</f>
        <v>94800</v>
      </c>
      <c r="AB176" s="1425">
        <f t="shared" si="346"/>
        <v>0</v>
      </c>
      <c r="AC176" s="312">
        <f t="shared" si="347"/>
        <v>252700</v>
      </c>
      <c r="AD176" s="294">
        <f t="shared" si="348"/>
        <v>252700</v>
      </c>
      <c r="AE176" s="312">
        <f t="shared" si="349"/>
        <v>0</v>
      </c>
      <c r="AG176" s="411"/>
      <c r="AH176" s="121"/>
      <c r="AI176" s="125" t="s">
        <v>288</v>
      </c>
      <c r="AJ176" s="120" t="str">
        <f>"13WKS "&amp;'Drive Summary'!AD$2</f>
        <v>13WKS MS2409A0</v>
      </c>
      <c r="AK176" s="56"/>
      <c r="AL176" s="56"/>
      <c r="CA176" s="87" t="s">
        <v>1015</v>
      </c>
      <c r="CB176" s="87">
        <v>4</v>
      </c>
      <c r="CC176" s="87">
        <v>2</v>
      </c>
      <c r="CD176" s="87" t="s">
        <v>406</v>
      </c>
    </row>
    <row r="177" spans="1:82" s="56" customFormat="1" ht="18.75" customHeight="1">
      <c r="A177" s="86"/>
      <c r="B177" s="402" t="str">
        <f>'Drive Summary'!B94</f>
        <v>V15CMR</v>
      </c>
      <c r="C177" s="403">
        <f>'Drive Summary'!C94</f>
        <v>4000</v>
      </c>
      <c r="D177" s="403" t="str">
        <f>'Drive Summary'!D94</f>
        <v>256MB</v>
      </c>
      <c r="E177" s="307" t="str">
        <f>'Drive Summary'!E94</f>
        <v>ST4000VX016</v>
      </c>
      <c r="F177" s="1333" t="str">
        <f>'Drive Summary'!F94</f>
        <v>3CV104</v>
      </c>
      <c r="G177" s="1314"/>
      <c r="H177" s="294">
        <v>10200</v>
      </c>
      <c r="I177" s="294">
        <v>12475</v>
      </c>
      <c r="J177" s="294">
        <v>8400</v>
      </c>
      <c r="K177" s="301">
        <f t="shared" si="343"/>
        <v>31075</v>
      </c>
      <c r="L177" s="1452">
        <f>SUMIF('site MS'!$O:$O,$F177,'site MS'!R:R)</f>
        <v>31075</v>
      </c>
      <c r="M177" s="1425">
        <f t="shared" si="322"/>
        <v>0</v>
      </c>
      <c r="N177" s="1314">
        <v>7200</v>
      </c>
      <c r="O177" s="294">
        <v>18275</v>
      </c>
      <c r="P177" s="294">
        <v>7725</v>
      </c>
      <c r="Q177" s="294">
        <v>9525</v>
      </c>
      <c r="R177" s="301">
        <f t="shared" si="344"/>
        <v>42725</v>
      </c>
      <c r="S177" s="1452">
        <f>SUMIF('site MS'!$O:$O,$F177,'site MS'!S:S)</f>
        <v>42725</v>
      </c>
      <c r="T177" s="1425">
        <f t="shared" si="323"/>
        <v>0</v>
      </c>
      <c r="U177" s="294">
        <v>7250</v>
      </c>
      <c r="V177" s="294">
        <v>28600</v>
      </c>
      <c r="W177" s="294">
        <v>13450</v>
      </c>
      <c r="X177" s="294">
        <v>6175</v>
      </c>
      <c r="Y177" s="294">
        <v>4625</v>
      </c>
      <c r="Z177" s="301">
        <f t="shared" si="345"/>
        <v>60100</v>
      </c>
      <c r="AA177" s="1452">
        <f>SUMIF('site MS'!$O:$O,$F177,'site MS'!T:T)</f>
        <v>60100</v>
      </c>
      <c r="AB177" s="1425">
        <f t="shared" si="346"/>
        <v>0</v>
      </c>
      <c r="AC177" s="312">
        <f t="shared" si="347"/>
        <v>133900</v>
      </c>
      <c r="AD177" s="294">
        <f t="shared" si="348"/>
        <v>133900</v>
      </c>
      <c r="AE177" s="312">
        <f t="shared" si="349"/>
        <v>0</v>
      </c>
      <c r="AF177" s="87"/>
      <c r="AG177" s="411"/>
      <c r="AH177" s="121"/>
      <c r="AI177" s="125" t="s">
        <v>288</v>
      </c>
      <c r="AJ177" s="120" t="str">
        <f>"13WKS "&amp;'Drive Summary'!AD$2</f>
        <v>13WKS MS2409A0</v>
      </c>
      <c r="AM177" s="87"/>
      <c r="AN177" s="87"/>
      <c r="AO177" s="87"/>
      <c r="AP177" s="87"/>
      <c r="AQ177" s="87"/>
      <c r="AR177" s="87"/>
      <c r="AS177" s="87"/>
      <c r="AT177" s="87"/>
      <c r="AU177" s="87"/>
      <c r="AV177" s="87"/>
      <c r="AW177" s="87"/>
      <c r="AX177" s="87"/>
      <c r="AY177" s="87"/>
      <c r="AZ177" s="87"/>
      <c r="BD177" s="87"/>
      <c r="BE177" s="87"/>
      <c r="BF177" s="87"/>
      <c r="BG177" s="87"/>
      <c r="BH177" s="87"/>
      <c r="BI177" s="87"/>
      <c r="BJ177" s="87"/>
      <c r="BK177" s="87"/>
      <c r="BL177" s="87"/>
      <c r="BM177" s="87"/>
      <c r="BN177" s="87"/>
      <c r="BO177" s="87"/>
      <c r="BP177" s="87"/>
      <c r="BQ177" s="87"/>
      <c r="BR177" s="87"/>
      <c r="BS177" s="87"/>
      <c r="BT177" s="66"/>
      <c r="CA177" s="56" t="s">
        <v>1015</v>
      </c>
      <c r="CB177" s="56">
        <v>4</v>
      </c>
      <c r="CC177" s="56">
        <v>2</v>
      </c>
      <c r="CD177" s="56" t="s">
        <v>406</v>
      </c>
    </row>
    <row r="178" spans="1:82" s="56" customFormat="1" ht="18.75" customHeight="1">
      <c r="A178" s="86"/>
      <c r="B178" s="402" t="str">
        <f>'Drive Summary'!B95</f>
        <v>V15CMR</v>
      </c>
      <c r="C178" s="403">
        <f>'Drive Summary'!C95</f>
        <v>4000</v>
      </c>
      <c r="D178" s="403" t="str">
        <f>'Drive Summary'!D95</f>
        <v>256MB</v>
      </c>
      <c r="E178" s="307" t="str">
        <f>'Drive Summary'!E95</f>
        <v>ST4000VN006</v>
      </c>
      <c r="F178" s="1333" t="str">
        <f>'Drive Summary'!F95</f>
        <v>3CW104</v>
      </c>
      <c r="G178" s="1314"/>
      <c r="H178" s="294">
        <v>7775</v>
      </c>
      <c r="I178" s="294">
        <v>6875</v>
      </c>
      <c r="J178" s="294">
        <v>5750</v>
      </c>
      <c r="K178" s="301">
        <f t="shared" si="343"/>
        <v>20400</v>
      </c>
      <c r="L178" s="1452">
        <f>SUMIF('site MS'!$O:$O,$F178,'site MS'!R:R)</f>
        <v>20400</v>
      </c>
      <c r="M178" s="1425">
        <f t="shared" si="322"/>
        <v>0</v>
      </c>
      <c r="N178" s="1314">
        <v>5575</v>
      </c>
      <c r="O178" s="294">
        <v>7125</v>
      </c>
      <c r="P178" s="294">
        <v>6000</v>
      </c>
      <c r="Q178" s="294">
        <v>4675</v>
      </c>
      <c r="R178" s="301">
        <f t="shared" si="344"/>
        <v>23375</v>
      </c>
      <c r="S178" s="1452">
        <f>SUMIF('site MS'!$O:$O,$F178,'site MS'!S:S)</f>
        <v>23375</v>
      </c>
      <c r="T178" s="1425">
        <f t="shared" si="323"/>
        <v>0</v>
      </c>
      <c r="U178" s="294">
        <v>5075</v>
      </c>
      <c r="V178" s="294">
        <v>10175</v>
      </c>
      <c r="W178" s="294">
        <v>6675</v>
      </c>
      <c r="X178" s="294">
        <v>7350</v>
      </c>
      <c r="Y178" s="294">
        <v>1750</v>
      </c>
      <c r="Z178" s="301">
        <f t="shared" si="345"/>
        <v>31025</v>
      </c>
      <c r="AA178" s="1452">
        <f>SUMIF('site MS'!$O:$O,$F178,'site MS'!T:T)</f>
        <v>31025</v>
      </c>
      <c r="AB178" s="1425">
        <f t="shared" si="346"/>
        <v>0</v>
      </c>
      <c r="AC178" s="312">
        <f t="shared" si="347"/>
        <v>74800</v>
      </c>
      <c r="AD178" s="294">
        <f t="shared" si="348"/>
        <v>74800</v>
      </c>
      <c r="AE178" s="312">
        <f t="shared" si="349"/>
        <v>0</v>
      </c>
      <c r="AF178" s="87"/>
      <c r="AG178" s="411"/>
      <c r="AH178" s="121"/>
      <c r="AI178" s="125" t="s">
        <v>288</v>
      </c>
      <c r="AJ178" s="120" t="str">
        <f>"13WKS "&amp;'Drive Summary'!AD$2</f>
        <v>13WKS MS2409A0</v>
      </c>
      <c r="AM178" s="87"/>
      <c r="AN178" s="87"/>
      <c r="AO178" s="87"/>
      <c r="AP178" s="87"/>
      <c r="AQ178" s="87"/>
      <c r="AR178" s="87"/>
      <c r="AS178" s="87"/>
      <c r="AT178" s="87"/>
      <c r="AU178" s="87"/>
      <c r="AV178" s="87"/>
      <c r="AW178" s="87"/>
      <c r="AX178" s="87"/>
      <c r="AY178" s="87"/>
      <c r="AZ178" s="87"/>
      <c r="BT178" s="66"/>
      <c r="CA178" s="56" t="s">
        <v>1015</v>
      </c>
      <c r="CB178" s="56">
        <v>4</v>
      </c>
      <c r="CC178" s="56">
        <v>2</v>
      </c>
      <c r="CD178" s="56" t="s">
        <v>406</v>
      </c>
    </row>
    <row r="179" spans="1:82" s="56" customFormat="1" ht="18.75" customHeight="1">
      <c r="A179" s="86"/>
      <c r="B179" s="402" t="str">
        <f>'Drive Summary'!B96</f>
        <v>V15CMR</v>
      </c>
      <c r="C179" s="403">
        <f>'Drive Summary'!C96</f>
        <v>4000</v>
      </c>
      <c r="D179" s="403" t="str">
        <f>'Drive Summary'!D96</f>
        <v>256MB</v>
      </c>
      <c r="E179" s="307" t="str">
        <f>'Drive Summary'!E96</f>
        <v>ST4000VN013</v>
      </c>
      <c r="F179" s="1333" t="str">
        <f>'Drive Summary'!F96</f>
        <v>3JF104</v>
      </c>
      <c r="G179" s="1314"/>
      <c r="H179" s="294">
        <v>1725</v>
      </c>
      <c r="I179" s="294"/>
      <c r="J179" s="294"/>
      <c r="K179" s="301">
        <f t="shared" ref="K179:K180" si="384">SUM(G179:J179)</f>
        <v>1725</v>
      </c>
      <c r="L179" s="1452">
        <f>SUMIF('site MS'!$O:$O,$F179,'site MS'!R:R)</f>
        <v>1725</v>
      </c>
      <c r="M179" s="1425">
        <f t="shared" ref="M179:M181" si="385">K179-L179</f>
        <v>0</v>
      </c>
      <c r="N179" s="1314">
        <v>1225</v>
      </c>
      <c r="O179" s="294">
        <v>375</v>
      </c>
      <c r="P179" s="294"/>
      <c r="Q179" s="294"/>
      <c r="R179" s="301">
        <f t="shared" ref="R179" si="386">SUM(N179:Q179)</f>
        <v>1600</v>
      </c>
      <c r="S179" s="1452">
        <f>SUMIF('site MS'!$O:$O,$F179,'site MS'!S:S)</f>
        <v>1600</v>
      </c>
      <c r="T179" s="1425">
        <f t="shared" ref="T179:T181" si="387">R179-S179</f>
        <v>0</v>
      </c>
      <c r="U179" s="294"/>
      <c r="V179" s="294">
        <v>350</v>
      </c>
      <c r="W179" s="294"/>
      <c r="X179" s="294"/>
      <c r="Y179" s="294">
        <v>50</v>
      </c>
      <c r="Z179" s="301">
        <f t="shared" ref="Z179" si="388">SUM(U179:Y179)</f>
        <v>400</v>
      </c>
      <c r="AA179" s="1452">
        <f>SUMIF('site MS'!$O:$O,$F179,'site MS'!T:T)</f>
        <v>400</v>
      </c>
      <c r="AB179" s="1425">
        <f t="shared" ref="AB179:AB181" si="389">Z179-AA179</f>
        <v>0</v>
      </c>
      <c r="AC179" s="312">
        <f t="shared" ref="AC179:AC181" si="390">Z179+R179+K179</f>
        <v>3725</v>
      </c>
      <c r="AD179" s="294">
        <f t="shared" ref="AD179:AD181" si="391">AA179+S179+L179</f>
        <v>3725</v>
      </c>
      <c r="AE179" s="312">
        <f t="shared" ref="AE179:AE181" si="392">AC179-AD179</f>
        <v>0</v>
      </c>
      <c r="AF179" s="87"/>
      <c r="AG179" s="411"/>
      <c r="AH179" s="121"/>
      <c r="AI179" s="125" t="s">
        <v>288</v>
      </c>
      <c r="AJ179" s="120" t="str">
        <f>"13WKS "&amp;'Drive Summary'!AD$2</f>
        <v>13WKS MS2409A0</v>
      </c>
      <c r="AK179" s="85"/>
      <c r="AL179" s="85"/>
      <c r="AM179" s="87"/>
      <c r="AN179" s="87"/>
      <c r="AO179" s="87"/>
      <c r="AP179" s="87"/>
      <c r="AQ179" s="87"/>
      <c r="AR179" s="87"/>
      <c r="AS179" s="87"/>
      <c r="AT179" s="87"/>
      <c r="AU179" s="87"/>
      <c r="AV179" s="87"/>
      <c r="AW179" s="87"/>
      <c r="AX179" s="87"/>
      <c r="AY179" s="87"/>
      <c r="AZ179" s="87"/>
      <c r="BD179" s="87"/>
      <c r="BE179" s="87"/>
      <c r="BF179" s="87"/>
      <c r="BG179" s="87"/>
      <c r="BH179" s="87"/>
      <c r="BI179" s="87"/>
      <c r="BJ179" s="87"/>
      <c r="BK179" s="87"/>
      <c r="BL179" s="87"/>
      <c r="BM179" s="87"/>
      <c r="BN179" s="87"/>
      <c r="BO179" s="87"/>
      <c r="BP179" s="87"/>
      <c r="BQ179" s="87"/>
      <c r="BR179" s="87"/>
      <c r="BS179" s="87"/>
      <c r="BT179" s="66"/>
      <c r="CA179" s="56" t="s">
        <v>1015</v>
      </c>
      <c r="CB179" s="56">
        <v>4</v>
      </c>
      <c r="CC179" s="56">
        <v>2</v>
      </c>
      <c r="CD179" s="56" t="s">
        <v>406</v>
      </c>
    </row>
    <row r="180" spans="1:82" s="56" customFormat="1" ht="18.75" customHeight="1">
      <c r="A180" s="86"/>
      <c r="B180" s="402" t="str">
        <f>'Drive Summary'!B97</f>
        <v>V15CMR</v>
      </c>
      <c r="C180" s="403">
        <f>'Drive Summary'!C97</f>
        <v>4000</v>
      </c>
      <c r="D180" s="403" t="str">
        <f>'Drive Summary'!D97</f>
        <v>256MB</v>
      </c>
      <c r="E180" s="307" t="str">
        <f>'Drive Summary'!E97</f>
        <v>ST4000HKVS002</v>
      </c>
      <c r="F180" s="1333" t="str">
        <f>'Drive Summary'!F97</f>
        <v>3FC104</v>
      </c>
      <c r="G180" s="1314"/>
      <c r="H180" s="294">
        <v>7575</v>
      </c>
      <c r="I180" s="294">
        <v>7300</v>
      </c>
      <c r="J180" s="294">
        <v>10625</v>
      </c>
      <c r="K180" s="301">
        <f t="shared" si="384"/>
        <v>25500</v>
      </c>
      <c r="L180" s="1452">
        <f>SUMIF('site MS'!$O:$O,$F180,'site MS'!R:R)</f>
        <v>25500</v>
      </c>
      <c r="M180" s="1425">
        <f t="shared" ref="M180" si="393">K180-L180</f>
        <v>0</v>
      </c>
      <c r="N180" s="1314">
        <v>4900</v>
      </c>
      <c r="O180" s="294">
        <v>5125</v>
      </c>
      <c r="P180" s="294">
        <v>5400</v>
      </c>
      <c r="Q180" s="294">
        <v>2025</v>
      </c>
      <c r="R180" s="301">
        <f t="shared" ref="R180" si="394">SUM(N180:Q180)</f>
        <v>17450</v>
      </c>
      <c r="S180" s="1452">
        <f>SUMIF('site MS'!$O:$O,$F180,'site MS'!S:S)</f>
        <v>17450</v>
      </c>
      <c r="T180" s="1425">
        <f t="shared" ref="T180" si="395">R180-S180</f>
        <v>0</v>
      </c>
      <c r="U180" s="294">
        <v>5475</v>
      </c>
      <c r="V180" s="294">
        <v>5475</v>
      </c>
      <c r="W180" s="294">
        <v>5325</v>
      </c>
      <c r="X180" s="294"/>
      <c r="Y180" s="294"/>
      <c r="Z180" s="301">
        <f t="shared" ref="Z180" si="396">SUM(U180:Y180)</f>
        <v>16275</v>
      </c>
      <c r="AA180" s="1452">
        <f>SUMIF('site MS'!$O:$O,$F180,'site MS'!T:T)</f>
        <v>16275</v>
      </c>
      <c r="AB180" s="1425">
        <f t="shared" ref="AB180" si="397">Z180-AA180</f>
        <v>0</v>
      </c>
      <c r="AC180" s="312">
        <f t="shared" ref="AC180" si="398">Z180+R180+K180</f>
        <v>59225</v>
      </c>
      <c r="AD180" s="294">
        <f t="shared" ref="AD180" si="399">AA180+S180+L180</f>
        <v>59225</v>
      </c>
      <c r="AE180" s="312">
        <f t="shared" ref="AE180" si="400">AC180-AD180</f>
        <v>0</v>
      </c>
      <c r="AF180" s="87"/>
      <c r="AG180" s="411"/>
      <c r="AH180" s="121"/>
      <c r="AI180" s="125" t="s">
        <v>288</v>
      </c>
      <c r="AJ180" s="120" t="str">
        <f>"13WKS "&amp;'Drive Summary'!AD$2</f>
        <v>13WKS MS2409A0</v>
      </c>
      <c r="AK180" s="85"/>
      <c r="AL180" s="85"/>
      <c r="AM180" s="87"/>
      <c r="AN180" s="87"/>
      <c r="AO180" s="87"/>
      <c r="AP180" s="87"/>
      <c r="AQ180" s="87"/>
      <c r="AR180" s="87"/>
      <c r="AS180" s="87"/>
      <c r="AT180" s="87"/>
      <c r="AU180" s="87"/>
      <c r="AV180" s="87"/>
      <c r="AW180" s="87"/>
      <c r="AX180" s="87"/>
      <c r="AY180" s="87"/>
      <c r="AZ180" s="87"/>
      <c r="BD180" s="87"/>
      <c r="BE180" s="87"/>
      <c r="BF180" s="87"/>
      <c r="BG180" s="87"/>
      <c r="BH180" s="87"/>
      <c r="BI180" s="87"/>
      <c r="BJ180" s="87"/>
      <c r="BK180" s="87"/>
      <c r="BL180" s="87"/>
      <c r="BM180" s="87"/>
      <c r="BN180" s="87"/>
      <c r="BO180" s="87"/>
      <c r="BP180" s="87"/>
      <c r="BQ180" s="87"/>
      <c r="BR180" s="87"/>
      <c r="BS180" s="87"/>
      <c r="BT180" s="66"/>
      <c r="CA180" s="56" t="s">
        <v>1015</v>
      </c>
      <c r="CB180" s="56">
        <v>4</v>
      </c>
      <c r="CC180" s="56">
        <v>2</v>
      </c>
      <c r="CD180" s="56" t="s">
        <v>406</v>
      </c>
    </row>
    <row r="181" spans="1:82" s="56" customFormat="1" ht="18.75" customHeight="1">
      <c r="A181" s="86"/>
      <c r="B181" s="402" t="str">
        <f>'Drive Summary'!B98</f>
        <v>V15CMR</v>
      </c>
      <c r="C181" s="403">
        <f>'Drive Summary'!C98</f>
        <v>4000</v>
      </c>
      <c r="D181" s="403" t="str">
        <f>'Drive Summary'!D98</f>
        <v>256MB</v>
      </c>
      <c r="E181" s="307" t="str">
        <f>'Drive Summary'!E98</f>
        <v>ST4000VN3300</v>
      </c>
      <c r="F181" s="1333" t="str">
        <f>'Drive Summary'!F98</f>
        <v>3NK104</v>
      </c>
      <c r="G181" s="1314"/>
      <c r="H181" s="294">
        <v>5000</v>
      </c>
      <c r="I181" s="294">
        <v>15000</v>
      </c>
      <c r="J181" s="294"/>
      <c r="K181" s="301">
        <f t="shared" ref="K181" si="401">SUM(G181:J181)</f>
        <v>20000</v>
      </c>
      <c r="L181" s="1452">
        <f>SUMIF('site MS'!$O:$O,$F181,'site MS'!R:R)</f>
        <v>20000</v>
      </c>
      <c r="M181" s="1425">
        <f t="shared" si="385"/>
        <v>0</v>
      </c>
      <c r="N181" s="1314">
        <v>10000</v>
      </c>
      <c r="O181" s="294">
        <v>10000</v>
      </c>
      <c r="P181" s="294"/>
      <c r="Q181" s="294"/>
      <c r="R181" s="301">
        <f>SUM(N181:Q181)</f>
        <v>20000</v>
      </c>
      <c r="S181" s="1452">
        <f>SUMIF('site MS'!$O:$O,$F181,'site MS'!S:S)</f>
        <v>20000</v>
      </c>
      <c r="T181" s="1425">
        <f t="shared" si="387"/>
        <v>0</v>
      </c>
      <c r="U181" s="294"/>
      <c r="V181" s="294"/>
      <c r="W181" s="294"/>
      <c r="X181" s="294"/>
      <c r="Y181" s="294"/>
      <c r="Z181" s="301">
        <f t="shared" ref="Z181" si="402">SUM(U181:Y181)</f>
        <v>0</v>
      </c>
      <c r="AA181" s="1452">
        <f>SUMIF('site MS'!$O:$O,$F181,'site MS'!T:T)</f>
        <v>0</v>
      </c>
      <c r="AB181" s="1425">
        <f t="shared" si="389"/>
        <v>0</v>
      </c>
      <c r="AC181" s="312">
        <f t="shared" si="390"/>
        <v>40000</v>
      </c>
      <c r="AD181" s="294">
        <f t="shared" si="391"/>
        <v>40000</v>
      </c>
      <c r="AE181" s="312">
        <f t="shared" si="392"/>
        <v>0</v>
      </c>
      <c r="AF181" s="87"/>
      <c r="AG181" s="411"/>
      <c r="AH181" s="121"/>
      <c r="AI181" s="125" t="s">
        <v>288</v>
      </c>
      <c r="AJ181" s="120" t="str">
        <f>"13WKS "&amp;'Drive Summary'!AD$2</f>
        <v>13WKS MS2409A0</v>
      </c>
      <c r="AK181" s="85"/>
      <c r="AL181" s="85"/>
      <c r="AM181" s="87"/>
      <c r="AN181" s="87"/>
      <c r="AO181" s="87"/>
      <c r="AP181" s="87"/>
      <c r="AQ181" s="87"/>
      <c r="AR181" s="87"/>
      <c r="AS181" s="87"/>
      <c r="AT181" s="87"/>
      <c r="AU181" s="87"/>
      <c r="AV181" s="87"/>
      <c r="AW181" s="87"/>
      <c r="AX181" s="87"/>
      <c r="AY181" s="87"/>
      <c r="AZ181" s="87"/>
      <c r="BD181" s="87"/>
      <c r="BE181" s="87"/>
      <c r="BF181" s="87"/>
      <c r="BG181" s="87"/>
      <c r="BH181" s="87"/>
      <c r="BI181" s="87"/>
      <c r="BJ181" s="87"/>
      <c r="BK181" s="87"/>
      <c r="BL181" s="87"/>
      <c r="BM181" s="87"/>
      <c r="BN181" s="87"/>
      <c r="BO181" s="87"/>
      <c r="BP181" s="87"/>
      <c r="BQ181" s="87"/>
      <c r="BR181" s="87"/>
      <c r="BS181" s="87"/>
      <c r="BT181" s="66"/>
      <c r="CA181" s="56" t="s">
        <v>1015</v>
      </c>
      <c r="CB181" s="56">
        <v>4</v>
      </c>
      <c r="CC181" s="56">
        <v>2</v>
      </c>
      <c r="CD181" s="56" t="s">
        <v>406</v>
      </c>
    </row>
    <row r="182" spans="1:82" s="56" customFormat="1" ht="18.75" customHeight="1">
      <c r="A182" s="86"/>
      <c r="B182" s="1630" t="str">
        <f>'Drive Summary'!B99</f>
        <v>V15CMR</v>
      </c>
      <c r="C182" s="1631">
        <f>'Drive Summary'!C99</f>
        <v>4000</v>
      </c>
      <c r="D182" s="1631" t="str">
        <f>'Drive Summary'!D99</f>
        <v>256MB</v>
      </c>
      <c r="E182" s="1632" t="str">
        <f>'Drive Summary'!E99</f>
        <v>ST4000VM005</v>
      </c>
      <c r="F182" s="1633" t="str">
        <f>'Drive Summary'!F99</f>
        <v>3GW104</v>
      </c>
      <c r="G182" s="1314"/>
      <c r="H182" s="294">
        <v>13575</v>
      </c>
      <c r="I182" s="294">
        <v>4875</v>
      </c>
      <c r="J182" s="294">
        <v>5325</v>
      </c>
      <c r="K182" s="1645">
        <f t="shared" ref="K182" si="403">SUM(G182:J182)</f>
        <v>23775</v>
      </c>
      <c r="L182" s="1644">
        <f>SUMIF('site MS'!$O:$O,$F182,'site MS'!R:R)</f>
        <v>23775</v>
      </c>
      <c r="M182" s="1634">
        <f t="shared" si="322"/>
        <v>0</v>
      </c>
      <c r="N182" s="1314">
        <v>11525</v>
      </c>
      <c r="O182" s="294">
        <v>3375</v>
      </c>
      <c r="P182" s="294">
        <v>2700</v>
      </c>
      <c r="Q182" s="294"/>
      <c r="R182" s="1645">
        <f t="shared" ref="R182" si="404">SUM(N182:Q182)</f>
        <v>17600</v>
      </c>
      <c r="S182" s="1644">
        <f>SUMIF('site MS'!$O:$O,$F182,'site MS'!S:S)</f>
        <v>17600</v>
      </c>
      <c r="T182" s="1634">
        <f t="shared" si="323"/>
        <v>0</v>
      </c>
      <c r="U182" s="294">
        <v>13375</v>
      </c>
      <c r="V182" s="294">
        <v>3300</v>
      </c>
      <c r="W182" s="294">
        <v>2675</v>
      </c>
      <c r="X182" s="294"/>
      <c r="Y182" s="294"/>
      <c r="Z182" s="301">
        <f t="shared" ref="Z182" si="405">SUM(U182:Y182)</f>
        <v>19350</v>
      </c>
      <c r="AA182" s="1452">
        <f>SUMIF('site MS'!$O:$O,$F182,'site MS'!T:T)</f>
        <v>19350</v>
      </c>
      <c r="AB182" s="1425">
        <f t="shared" ref="AB182" si="406">Z182-AA182</f>
        <v>0</v>
      </c>
      <c r="AC182" s="312">
        <f t="shared" ref="AC182" si="407">Z182+R182+K182</f>
        <v>60725</v>
      </c>
      <c r="AD182" s="294">
        <f t="shared" ref="AD182" si="408">AA182+S182+L182</f>
        <v>60725</v>
      </c>
      <c r="AE182" s="312">
        <f t="shared" ref="AE182" si="409">AC182-AD182</f>
        <v>0</v>
      </c>
      <c r="AF182" s="87"/>
      <c r="AG182" s="411"/>
      <c r="AH182" s="121"/>
      <c r="AI182" s="125" t="s">
        <v>288</v>
      </c>
      <c r="AJ182" s="120" t="str">
        <f>"13WKS "&amp;'Drive Summary'!AD$2</f>
        <v>13WKS MS2409A0</v>
      </c>
      <c r="AK182" s="85"/>
      <c r="AL182" s="85"/>
      <c r="AM182" s="87"/>
      <c r="AN182" s="87"/>
      <c r="AO182" s="87"/>
      <c r="AP182" s="87"/>
      <c r="AQ182" s="87"/>
      <c r="AR182" s="87"/>
      <c r="AS182" s="87"/>
      <c r="AT182" s="87"/>
      <c r="AU182" s="87"/>
      <c r="AV182" s="87"/>
      <c r="AW182" s="87"/>
      <c r="AX182" s="87"/>
      <c r="AY182" s="87"/>
      <c r="AZ182" s="87"/>
      <c r="BD182" s="87"/>
      <c r="BE182" s="87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87"/>
      <c r="BQ182" s="87"/>
      <c r="BR182" s="87"/>
      <c r="BS182" s="87"/>
      <c r="BT182" s="66"/>
      <c r="CA182" s="56" t="s">
        <v>1015</v>
      </c>
      <c r="CB182" s="56">
        <v>4</v>
      </c>
      <c r="CC182" s="56">
        <v>2</v>
      </c>
      <c r="CD182" s="56" t="s">
        <v>406</v>
      </c>
    </row>
    <row r="183" spans="1:82" s="56" customFormat="1" ht="18.75" customHeight="1">
      <c r="A183" s="86"/>
      <c r="B183" s="402" t="str">
        <f>'Drive Summary'!B100</f>
        <v>V15CMR</v>
      </c>
      <c r="C183" s="403">
        <f>'Drive Summary'!C100</f>
        <v>6000</v>
      </c>
      <c r="D183" s="403" t="str">
        <f>'Drive Summary'!D100</f>
        <v>256MB</v>
      </c>
      <c r="E183" s="307" t="str">
        <f>'Drive Summary'!E100</f>
        <v>ST6000VM002</v>
      </c>
      <c r="F183" s="1333" t="str">
        <f>'Drive Summary'!F100</f>
        <v>2ZL186</v>
      </c>
      <c r="G183" s="1314"/>
      <c r="H183" s="294"/>
      <c r="I183" s="294">
        <v>4620</v>
      </c>
      <c r="J183" s="294">
        <v>2640</v>
      </c>
      <c r="K183" s="301">
        <f t="shared" ref="K183:K184" si="410">SUM(G183:J183)</f>
        <v>7260</v>
      </c>
      <c r="L183" s="1452">
        <f>SUMIF('site MS'!$O:$O,$F183,'site MS'!R:R)</f>
        <v>7260</v>
      </c>
      <c r="M183" s="1425">
        <f t="shared" si="322"/>
        <v>0</v>
      </c>
      <c r="N183" s="1314">
        <v>1580</v>
      </c>
      <c r="O183" s="294">
        <v>1380</v>
      </c>
      <c r="P183" s="294">
        <v>1560</v>
      </c>
      <c r="Q183" s="294">
        <v>2260</v>
      </c>
      <c r="R183" s="301">
        <f t="shared" ref="R183:R184" si="411">SUM(N183:Q183)</f>
        <v>6780</v>
      </c>
      <c r="S183" s="1452">
        <f>SUMIF('site MS'!$O:$O,$F183,'site MS'!S:S)</f>
        <v>6780</v>
      </c>
      <c r="T183" s="1425">
        <f t="shared" si="323"/>
        <v>0</v>
      </c>
      <c r="U183" s="294"/>
      <c r="V183" s="294">
        <v>1380</v>
      </c>
      <c r="W183" s="294">
        <v>4060</v>
      </c>
      <c r="X183" s="294"/>
      <c r="Y183" s="294"/>
      <c r="Z183" s="301">
        <f t="shared" ref="Z183:Z184" si="412">SUM(U183:Y183)</f>
        <v>5440</v>
      </c>
      <c r="AA183" s="1452">
        <f>SUMIF('site MS'!$O:$O,$F183,'site MS'!T:T)</f>
        <v>5440</v>
      </c>
      <c r="AB183" s="1425">
        <f t="shared" ref="AB183:AB184" si="413">Z183-AA183</f>
        <v>0</v>
      </c>
      <c r="AC183" s="312">
        <f t="shared" ref="AC183:AC184" si="414">Z183+R183+K183</f>
        <v>19480</v>
      </c>
      <c r="AD183" s="294">
        <f t="shared" ref="AD183:AD184" si="415">AA183+S183+L183</f>
        <v>19480</v>
      </c>
      <c r="AE183" s="312">
        <f t="shared" ref="AE183:AE184" si="416">AC183-AD183</f>
        <v>0</v>
      </c>
      <c r="AF183" s="87"/>
      <c r="AG183" s="411"/>
      <c r="AH183" s="121"/>
      <c r="AI183" s="125" t="s">
        <v>288</v>
      </c>
      <c r="AJ183" s="120" t="str">
        <f>"13WKS "&amp;'Drive Summary'!AD$2</f>
        <v>13WKS MS2409A0</v>
      </c>
      <c r="AK183" s="85"/>
      <c r="AL183" s="85"/>
      <c r="AM183" s="87"/>
      <c r="AN183" s="87"/>
      <c r="AO183" s="87"/>
      <c r="AP183" s="87"/>
      <c r="AQ183" s="87"/>
      <c r="AR183" s="87"/>
      <c r="AS183" s="87"/>
      <c r="AT183" s="87"/>
      <c r="AU183" s="87"/>
      <c r="AV183" s="87"/>
      <c r="AW183" s="87"/>
      <c r="AX183" s="87"/>
      <c r="AY183" s="87"/>
      <c r="AZ183" s="87"/>
      <c r="BA183" s="483"/>
      <c r="BD183" s="87"/>
      <c r="BE183" s="87"/>
      <c r="BF183" s="87"/>
      <c r="BG183" s="87"/>
      <c r="BH183" s="87"/>
      <c r="BI183" s="87"/>
      <c r="BJ183" s="87"/>
      <c r="BK183" s="87"/>
      <c r="BL183" s="87"/>
      <c r="BM183" s="87"/>
      <c r="BN183" s="87"/>
      <c r="BO183" s="87"/>
      <c r="BP183" s="87"/>
      <c r="BQ183" s="87"/>
      <c r="BR183" s="87"/>
      <c r="BS183" s="87"/>
      <c r="BT183" s="66"/>
      <c r="CA183" s="56" t="s">
        <v>1016</v>
      </c>
      <c r="CB183" s="56">
        <v>6</v>
      </c>
      <c r="CC183" s="56">
        <v>3</v>
      </c>
      <c r="CD183" s="56" t="s">
        <v>406</v>
      </c>
    </row>
    <row r="184" spans="1:82" s="66" customFormat="1" ht="18.75" customHeight="1">
      <c r="A184" s="86"/>
      <c r="B184" s="402" t="str">
        <f>'Drive Summary'!B101</f>
        <v>V15CMR</v>
      </c>
      <c r="C184" s="403">
        <f>'Drive Summary'!C101</f>
        <v>6000</v>
      </c>
      <c r="D184" s="403" t="str">
        <f>'Drive Summary'!D101</f>
        <v>256MB</v>
      </c>
      <c r="E184" s="307" t="str">
        <f>'Drive Summary'!E101</f>
        <v>ST6000VN006</v>
      </c>
      <c r="F184" s="1333" t="str">
        <f>'Drive Summary'!F101</f>
        <v>2ZM186</v>
      </c>
      <c r="G184" s="1314"/>
      <c r="H184" s="294"/>
      <c r="I184" s="294">
        <v>3380</v>
      </c>
      <c r="J184" s="294">
        <v>900</v>
      </c>
      <c r="K184" s="301">
        <f t="shared" si="410"/>
        <v>4280</v>
      </c>
      <c r="L184" s="1452">
        <f>SUMIF('site MS'!$O:$O,$F184,'site MS'!R:R)</f>
        <v>4280</v>
      </c>
      <c r="M184" s="1425">
        <f t="shared" si="322"/>
        <v>0</v>
      </c>
      <c r="N184" s="1314">
        <v>1180</v>
      </c>
      <c r="O184" s="294">
        <v>920</v>
      </c>
      <c r="P184" s="294">
        <v>860</v>
      </c>
      <c r="Q184" s="294">
        <v>900</v>
      </c>
      <c r="R184" s="301">
        <f t="shared" si="411"/>
        <v>3860</v>
      </c>
      <c r="S184" s="1452">
        <f>SUMIF('site MS'!$O:$O,$F184,'site MS'!S:S)</f>
        <v>3860</v>
      </c>
      <c r="T184" s="1425">
        <f t="shared" si="323"/>
        <v>0</v>
      </c>
      <c r="U184" s="294">
        <v>1320</v>
      </c>
      <c r="V184" s="294">
        <v>1120</v>
      </c>
      <c r="W184" s="294">
        <v>1180</v>
      </c>
      <c r="X184" s="294">
        <v>1100</v>
      </c>
      <c r="Y184" s="294">
        <v>560</v>
      </c>
      <c r="Z184" s="301">
        <f t="shared" si="412"/>
        <v>5280</v>
      </c>
      <c r="AA184" s="1452">
        <f>SUMIF('site MS'!$O:$O,$F184,'site MS'!T:T)</f>
        <v>5280</v>
      </c>
      <c r="AB184" s="1425">
        <f t="shared" si="413"/>
        <v>0</v>
      </c>
      <c r="AC184" s="312">
        <f t="shared" si="414"/>
        <v>13420</v>
      </c>
      <c r="AD184" s="294">
        <f t="shared" si="415"/>
        <v>13420</v>
      </c>
      <c r="AE184" s="312">
        <f t="shared" si="416"/>
        <v>0</v>
      </c>
      <c r="AF184" s="87"/>
      <c r="AG184" s="411"/>
      <c r="AH184" s="121"/>
      <c r="AI184" s="125" t="s">
        <v>288</v>
      </c>
      <c r="AJ184" s="120" t="str">
        <f>"13WKS "&amp;'Drive Summary'!AD$2</f>
        <v>13WKS MS2409A0</v>
      </c>
      <c r="AK184" s="85"/>
      <c r="AL184" s="85"/>
      <c r="AM184" s="87"/>
      <c r="AN184" s="87"/>
      <c r="AO184" s="87"/>
      <c r="AP184" s="87"/>
      <c r="AQ184" s="87"/>
      <c r="AR184" s="87"/>
      <c r="AS184" s="87"/>
      <c r="AT184" s="87"/>
      <c r="AU184" s="87"/>
      <c r="AV184" s="87"/>
      <c r="AW184" s="87"/>
      <c r="AX184" s="87"/>
      <c r="AY184" s="87"/>
      <c r="AZ184" s="87"/>
      <c r="BD184" s="87"/>
      <c r="BE184" s="87"/>
      <c r="BF184" s="87"/>
      <c r="BG184" s="87"/>
      <c r="BH184" s="87"/>
      <c r="BI184" s="87"/>
      <c r="BJ184" s="87"/>
      <c r="BK184" s="87"/>
      <c r="BL184" s="87"/>
      <c r="BM184" s="87"/>
      <c r="BN184" s="87"/>
      <c r="BO184" s="87"/>
      <c r="BP184" s="87"/>
      <c r="BQ184" s="87"/>
      <c r="BR184" s="87"/>
      <c r="BS184" s="87"/>
      <c r="CA184" s="66" t="s">
        <v>1016</v>
      </c>
      <c r="CB184" s="66">
        <v>6</v>
      </c>
      <c r="CC184" s="66">
        <v>3</v>
      </c>
      <c r="CD184" s="66" t="s">
        <v>406</v>
      </c>
    </row>
    <row r="185" spans="1:82" s="66" customFormat="1" ht="18.75" customHeight="1">
      <c r="A185" s="86"/>
      <c r="B185" s="402" t="str">
        <f>'Drive Summary'!B102</f>
        <v>V15CMR</v>
      </c>
      <c r="C185" s="403">
        <f>'Drive Summary'!C102</f>
        <v>6000</v>
      </c>
      <c r="D185" s="403" t="str">
        <f>'Drive Summary'!D102</f>
        <v>256MB</v>
      </c>
      <c r="E185" s="307" t="str">
        <f>'Drive Summary'!E102</f>
        <v>ST6000VN007</v>
      </c>
      <c r="F185" s="1333" t="str">
        <f>'Drive Summary'!F102</f>
        <v>3JG186</v>
      </c>
      <c r="G185" s="1314"/>
      <c r="H185" s="294"/>
      <c r="I185" s="294">
        <v>520</v>
      </c>
      <c r="J185" s="294"/>
      <c r="K185" s="301">
        <f t="shared" ref="K185" si="417">SUM(G185:J185)</f>
        <v>520</v>
      </c>
      <c r="L185" s="1452">
        <f>SUMIF('site MS'!$O:$O,$F185,'site MS'!R:R)</f>
        <v>520</v>
      </c>
      <c r="M185" s="1425">
        <f t="shared" ref="M185" si="418">K185-L185</f>
        <v>0</v>
      </c>
      <c r="N185" s="1314">
        <v>260</v>
      </c>
      <c r="O185" s="294"/>
      <c r="P185" s="294"/>
      <c r="Q185" s="294"/>
      <c r="R185" s="301">
        <f t="shared" ref="R185" si="419">SUM(N185:Q185)</f>
        <v>260</v>
      </c>
      <c r="S185" s="1452">
        <f>SUMIF('site MS'!$O:$O,$F185,'site MS'!S:S)</f>
        <v>260</v>
      </c>
      <c r="T185" s="1425">
        <f t="shared" ref="T185" si="420">R185-S185</f>
        <v>0</v>
      </c>
      <c r="U185" s="294"/>
      <c r="V185" s="294"/>
      <c r="W185" s="294"/>
      <c r="X185" s="294"/>
      <c r="Y185" s="294"/>
      <c r="Z185" s="301">
        <f t="shared" ref="Z185" si="421">SUM(U185:Y185)</f>
        <v>0</v>
      </c>
      <c r="AA185" s="1452">
        <f>SUMIF('site MS'!$O:$O,$F185,'site MS'!T:T)</f>
        <v>0</v>
      </c>
      <c r="AB185" s="1425">
        <f t="shared" ref="AB185" si="422">Z185-AA185</f>
        <v>0</v>
      </c>
      <c r="AC185" s="312">
        <f t="shared" ref="AC185" si="423">Z185+R185+K185</f>
        <v>780</v>
      </c>
      <c r="AD185" s="294">
        <f t="shared" ref="AD185" si="424">AA185+S185+L185</f>
        <v>780</v>
      </c>
      <c r="AE185" s="312">
        <f t="shared" ref="AE185" si="425">AC185-AD185</f>
        <v>0</v>
      </c>
      <c r="AF185" s="87"/>
      <c r="AG185" s="411"/>
      <c r="AH185" s="121"/>
      <c r="AI185" s="125" t="s">
        <v>288</v>
      </c>
      <c r="AJ185" s="120" t="str">
        <f>"13WKS "&amp;'Drive Summary'!AD$2</f>
        <v>13WKS MS2409A0</v>
      </c>
      <c r="AK185" s="85"/>
      <c r="AL185" s="85"/>
      <c r="AM185" s="87"/>
      <c r="AN185" s="87"/>
      <c r="AO185" s="87"/>
      <c r="AP185" s="87"/>
      <c r="AQ185" s="87"/>
      <c r="AR185" s="87"/>
      <c r="AS185" s="87"/>
      <c r="AT185" s="87"/>
      <c r="AU185" s="87"/>
      <c r="AV185" s="87"/>
      <c r="AW185" s="87"/>
      <c r="AX185" s="87"/>
      <c r="AY185" s="87"/>
      <c r="AZ185" s="87"/>
      <c r="BD185" s="87"/>
      <c r="BE185" s="87"/>
      <c r="BF185" s="87"/>
      <c r="BG185" s="87"/>
      <c r="BH185" s="87"/>
      <c r="BI185" s="87"/>
      <c r="BJ185" s="87"/>
      <c r="BK185" s="87"/>
      <c r="BL185" s="87"/>
      <c r="BM185" s="87"/>
      <c r="BN185" s="87"/>
      <c r="BO185" s="87"/>
      <c r="BP185" s="87"/>
      <c r="BQ185" s="87"/>
      <c r="BR185" s="87"/>
      <c r="BS185" s="87"/>
      <c r="CA185" s="66" t="s">
        <v>1016</v>
      </c>
      <c r="CB185" s="66">
        <v>6</v>
      </c>
      <c r="CC185" s="66">
        <v>3</v>
      </c>
      <c r="CD185" s="66" t="s">
        <v>406</v>
      </c>
    </row>
    <row r="186" spans="1:82" s="910" customFormat="1" ht="18.75" customHeight="1">
      <c r="A186" s="86"/>
      <c r="B186" s="402" t="str">
        <f>'Drive Summary'!B103</f>
        <v>V15CMR</v>
      </c>
      <c r="C186" s="403">
        <f>'Drive Summary'!C103</f>
        <v>6000</v>
      </c>
      <c r="D186" s="403" t="str">
        <f>'Drive Summary'!D103</f>
        <v>256MB</v>
      </c>
      <c r="E186" s="307" t="str">
        <f>'Drive Summary'!E103</f>
        <v>ST6000VX009</v>
      </c>
      <c r="F186" s="1333" t="str">
        <f>'Drive Summary'!F103</f>
        <v>2ZR186</v>
      </c>
      <c r="G186" s="1314"/>
      <c r="H186" s="294"/>
      <c r="I186" s="294">
        <v>8180</v>
      </c>
      <c r="J186" s="294">
        <v>5140</v>
      </c>
      <c r="K186" s="301">
        <f t="shared" ref="K186:K188" si="426">SUM(G186:J186)</f>
        <v>13320</v>
      </c>
      <c r="L186" s="1452">
        <f>SUMIF('site MS'!$O:$O,$F186,'site MS'!R:R)</f>
        <v>13320</v>
      </c>
      <c r="M186" s="1425">
        <f t="shared" ref="M186:M188" si="427">K186-L186</f>
        <v>0</v>
      </c>
      <c r="N186" s="1314">
        <v>3140</v>
      </c>
      <c r="O186" s="294">
        <v>4640</v>
      </c>
      <c r="P186" s="294">
        <v>3260</v>
      </c>
      <c r="Q186" s="294">
        <v>5860</v>
      </c>
      <c r="R186" s="301">
        <f t="shared" ref="R186" si="428">SUM(N186:Q186)</f>
        <v>16900</v>
      </c>
      <c r="S186" s="1452">
        <f>SUMIF('site MS'!$O:$O,$F186,'site MS'!S:S)</f>
        <v>16900</v>
      </c>
      <c r="T186" s="1425">
        <f t="shared" ref="T186:T188" si="429">R186-S186</f>
        <v>0</v>
      </c>
      <c r="U186" s="294">
        <v>3240</v>
      </c>
      <c r="V186" s="294">
        <v>6460</v>
      </c>
      <c r="W186" s="294">
        <v>7240</v>
      </c>
      <c r="X186" s="294">
        <v>5060</v>
      </c>
      <c r="Y186" s="294">
        <v>360</v>
      </c>
      <c r="Z186" s="301">
        <f t="shared" ref="Z186" si="430">SUM(U186:Y186)</f>
        <v>22360</v>
      </c>
      <c r="AA186" s="1452">
        <f>SUMIF('site MS'!$O:$O,$F186,'site MS'!T:T)</f>
        <v>22360</v>
      </c>
      <c r="AB186" s="1425">
        <f t="shared" ref="AB186:AB188" si="431">Z186-AA186</f>
        <v>0</v>
      </c>
      <c r="AC186" s="312">
        <f t="shared" ref="AC186:AC188" si="432">Z186+R186+K186</f>
        <v>52580</v>
      </c>
      <c r="AD186" s="294">
        <f t="shared" ref="AD186:AD188" si="433">AA186+S186+L186</f>
        <v>52580</v>
      </c>
      <c r="AE186" s="312">
        <f t="shared" ref="AE186:AE188" si="434">AC186-AD186</f>
        <v>0</v>
      </c>
      <c r="AF186" s="87"/>
      <c r="AG186" s="411"/>
      <c r="AH186" s="121"/>
      <c r="AI186" s="125" t="s">
        <v>288</v>
      </c>
      <c r="AJ186" s="120" t="str">
        <f>"13WKS "&amp;'Drive Summary'!AD$2</f>
        <v>13WKS MS2409A0</v>
      </c>
      <c r="AK186" s="87"/>
      <c r="AL186" s="87"/>
      <c r="AM186" s="87"/>
      <c r="AN186" s="87"/>
      <c r="AO186" s="87"/>
      <c r="AP186" s="87"/>
      <c r="AQ186" s="87"/>
      <c r="AR186" s="87"/>
      <c r="AS186" s="87"/>
      <c r="AT186" s="87"/>
      <c r="AU186" s="87"/>
      <c r="AV186" s="87"/>
      <c r="AW186" s="87"/>
      <c r="AX186" s="87"/>
      <c r="AY186" s="87"/>
      <c r="AZ186" s="87"/>
      <c r="BD186" s="87"/>
      <c r="BE186" s="87"/>
      <c r="BF186" s="87"/>
      <c r="BG186" s="87"/>
      <c r="BH186" s="87"/>
      <c r="BI186" s="87"/>
      <c r="BJ186" s="87"/>
      <c r="BK186" s="87"/>
      <c r="BL186" s="87"/>
      <c r="BM186" s="87"/>
      <c r="BN186" s="87"/>
      <c r="BO186" s="87"/>
      <c r="BP186" s="87"/>
      <c r="BQ186" s="87"/>
      <c r="BR186" s="87"/>
      <c r="BS186" s="87"/>
      <c r="BT186" s="66"/>
      <c r="CA186" s="910" t="s">
        <v>1016</v>
      </c>
      <c r="CB186" s="910">
        <v>6</v>
      </c>
      <c r="CC186" s="910">
        <v>3</v>
      </c>
      <c r="CD186" s="910" t="s">
        <v>406</v>
      </c>
    </row>
    <row r="187" spans="1:82" s="910" customFormat="1" ht="18.75" customHeight="1">
      <c r="A187" s="86"/>
      <c r="B187" s="402" t="str">
        <f>'Drive Summary'!B104</f>
        <v>V15CMR</v>
      </c>
      <c r="C187" s="403">
        <f>'Drive Summary'!C104</f>
        <v>6000</v>
      </c>
      <c r="D187" s="403" t="str">
        <f>'Drive Summary'!D104</f>
        <v>256MB</v>
      </c>
      <c r="E187" s="307" t="str">
        <f>'Drive Summary'!E104</f>
        <v>ST6000HKVS002</v>
      </c>
      <c r="F187" s="1333" t="str">
        <f>'Drive Summary'!F104</f>
        <v>3FX186</v>
      </c>
      <c r="G187" s="1314"/>
      <c r="H187" s="294"/>
      <c r="I187" s="294">
        <v>6240</v>
      </c>
      <c r="J187" s="294">
        <v>4220</v>
      </c>
      <c r="K187" s="301">
        <f t="shared" ref="K187" si="435">SUM(G187:J187)</f>
        <v>10460</v>
      </c>
      <c r="L187" s="1452">
        <f>SUMIF('site MS'!$O:$O,$F187,'site MS'!R:R)</f>
        <v>10460</v>
      </c>
      <c r="M187" s="1425">
        <f t="shared" ref="M187" si="436">K187-L187</f>
        <v>0</v>
      </c>
      <c r="N187" s="1314">
        <v>2460</v>
      </c>
      <c r="O187" s="294">
        <v>2760</v>
      </c>
      <c r="P187" s="294">
        <v>2760</v>
      </c>
      <c r="Q187" s="294">
        <v>2440</v>
      </c>
      <c r="R187" s="301">
        <f t="shared" ref="R187" si="437">SUM(N187:Q187)</f>
        <v>10420</v>
      </c>
      <c r="S187" s="1452">
        <f>SUMIF('site MS'!$O:$O,$F187,'site MS'!S:S)</f>
        <v>10420</v>
      </c>
      <c r="T187" s="1425">
        <f t="shared" ref="T187" si="438">R187-S187</f>
        <v>0</v>
      </c>
      <c r="U187" s="294">
        <v>2700</v>
      </c>
      <c r="V187" s="294">
        <v>2740</v>
      </c>
      <c r="W187" s="294">
        <v>2660</v>
      </c>
      <c r="X187" s="294">
        <v>2060</v>
      </c>
      <c r="Y187" s="294"/>
      <c r="Z187" s="301">
        <f t="shared" ref="Z187" si="439">SUM(U187:Y187)</f>
        <v>10160</v>
      </c>
      <c r="AA187" s="1452">
        <f>SUMIF('site MS'!$O:$O,$F187,'site MS'!T:T)</f>
        <v>10160</v>
      </c>
      <c r="AB187" s="1425">
        <f t="shared" ref="AB187" si="440">Z187-AA187</f>
        <v>0</v>
      </c>
      <c r="AC187" s="312">
        <f t="shared" ref="AC187" si="441">Z187+R187+K187</f>
        <v>31040</v>
      </c>
      <c r="AD187" s="294">
        <f t="shared" ref="AD187" si="442">AA187+S187+L187</f>
        <v>31040</v>
      </c>
      <c r="AE187" s="312">
        <f t="shared" ref="AE187" si="443">AC187-AD187</f>
        <v>0</v>
      </c>
      <c r="AF187" s="87"/>
      <c r="AG187" s="411"/>
      <c r="AH187" s="121"/>
      <c r="AI187" s="125" t="s">
        <v>288</v>
      </c>
      <c r="AJ187" s="120" t="str">
        <f>"13WKS "&amp;'Drive Summary'!AD$2</f>
        <v>13WKS MS2409A0</v>
      </c>
      <c r="AK187" s="87"/>
      <c r="AL187" s="87"/>
      <c r="AM187" s="87"/>
      <c r="AN187" s="87"/>
      <c r="AO187" s="87"/>
      <c r="AP187" s="87"/>
      <c r="AQ187" s="87"/>
      <c r="AR187" s="87"/>
      <c r="AS187" s="87"/>
      <c r="AT187" s="87"/>
      <c r="AU187" s="87"/>
      <c r="AV187" s="87"/>
      <c r="AW187" s="87"/>
      <c r="AX187" s="87"/>
      <c r="AY187" s="87"/>
      <c r="AZ187" s="87"/>
      <c r="BD187" s="87"/>
      <c r="BE187" s="87"/>
      <c r="BF187" s="87"/>
      <c r="BG187" s="87"/>
      <c r="BH187" s="87"/>
      <c r="BI187" s="87"/>
      <c r="BJ187" s="87"/>
      <c r="BK187" s="87"/>
      <c r="BL187" s="87"/>
      <c r="BM187" s="87"/>
      <c r="BN187" s="87"/>
      <c r="BO187" s="87"/>
      <c r="BP187" s="87"/>
      <c r="BQ187" s="87"/>
      <c r="BR187" s="87"/>
      <c r="BS187" s="87"/>
      <c r="BT187" s="66"/>
      <c r="CA187" s="910" t="s">
        <v>1016</v>
      </c>
      <c r="CB187" s="910">
        <v>6</v>
      </c>
      <c r="CC187" s="910">
        <v>3</v>
      </c>
      <c r="CD187" s="910" t="s">
        <v>406</v>
      </c>
    </row>
    <row r="188" spans="1:82" s="910" customFormat="1" ht="18.75" customHeight="1">
      <c r="A188" s="86"/>
      <c r="B188" s="402" t="str">
        <f>'Drive Summary'!B105</f>
        <v>V15CMR</v>
      </c>
      <c r="C188" s="403">
        <f>'Drive Summary'!C105</f>
        <v>6000</v>
      </c>
      <c r="D188" s="403" t="str">
        <f>'Drive Summary'!D105</f>
        <v>256MB</v>
      </c>
      <c r="E188" s="307" t="str">
        <f>'Drive Summary'!E105</f>
        <v>ST6000VN3300</v>
      </c>
      <c r="F188" s="1333" t="str">
        <f>'Drive Summary'!F105</f>
        <v>3NE186</v>
      </c>
      <c r="G188" s="1314"/>
      <c r="H188" s="294"/>
      <c r="I188" s="294">
        <v>5000</v>
      </c>
      <c r="J188" s="294"/>
      <c r="K188" s="301">
        <f t="shared" si="426"/>
        <v>5000</v>
      </c>
      <c r="L188" s="1452">
        <f>SUMIF('site MS'!$O:$O,$F188,'site MS'!R:R)</f>
        <v>5000</v>
      </c>
      <c r="M188" s="1425">
        <f t="shared" si="427"/>
        <v>0</v>
      </c>
      <c r="N188" s="1314">
        <v>5000</v>
      </c>
      <c r="O188" s="294"/>
      <c r="P188" s="294"/>
      <c r="Q188" s="294"/>
      <c r="R188" s="301">
        <f t="shared" ref="R188" si="444">SUM(N188:Q188)</f>
        <v>5000</v>
      </c>
      <c r="S188" s="1452">
        <f>SUMIF('site MS'!$O:$O,$F188,'site MS'!S:S)</f>
        <v>5000</v>
      </c>
      <c r="T188" s="1425">
        <f t="shared" si="429"/>
        <v>0</v>
      </c>
      <c r="U188" s="294"/>
      <c r="V188" s="294"/>
      <c r="W188" s="294"/>
      <c r="X188" s="294"/>
      <c r="Y188" s="294"/>
      <c r="Z188" s="301">
        <f t="shared" ref="Z188" si="445">SUM(U188:Y188)</f>
        <v>0</v>
      </c>
      <c r="AA188" s="1452">
        <f>SUMIF('site MS'!$O:$O,$F188,'site MS'!T:T)</f>
        <v>0</v>
      </c>
      <c r="AB188" s="1425">
        <f t="shared" si="431"/>
        <v>0</v>
      </c>
      <c r="AC188" s="312">
        <f t="shared" si="432"/>
        <v>10000</v>
      </c>
      <c r="AD188" s="294">
        <f t="shared" si="433"/>
        <v>10000</v>
      </c>
      <c r="AE188" s="312">
        <f t="shared" si="434"/>
        <v>0</v>
      </c>
      <c r="AF188" s="87"/>
      <c r="AG188" s="411"/>
      <c r="AH188" s="121"/>
      <c r="AI188" s="125" t="s">
        <v>288</v>
      </c>
      <c r="AJ188" s="120" t="str">
        <f>"13WKS "&amp;'Drive Summary'!AD$2</f>
        <v>13WKS MS2409A0</v>
      </c>
      <c r="AK188" s="87"/>
      <c r="AL188" s="87"/>
      <c r="AM188" s="87"/>
      <c r="AN188" s="87"/>
      <c r="AO188" s="87"/>
      <c r="AP188" s="87"/>
      <c r="AQ188" s="87"/>
      <c r="AR188" s="87"/>
      <c r="AS188" s="87"/>
      <c r="AT188" s="87"/>
      <c r="AU188" s="87"/>
      <c r="AV188" s="87"/>
      <c r="AW188" s="87"/>
      <c r="AX188" s="87"/>
      <c r="AY188" s="87"/>
      <c r="AZ188" s="87"/>
      <c r="BD188" s="56"/>
      <c r="BE188" s="56"/>
      <c r="BF188" s="56"/>
      <c r="BG188" s="56"/>
      <c r="BH188" s="56"/>
      <c r="BI188" s="56"/>
      <c r="BJ188" s="56"/>
      <c r="BK188" s="56"/>
      <c r="BL188" s="56"/>
      <c r="BM188" s="56"/>
      <c r="BN188" s="56"/>
      <c r="BO188" s="56"/>
      <c r="BP188" s="56"/>
      <c r="BQ188" s="56"/>
      <c r="BR188" s="56"/>
      <c r="BS188" s="56"/>
      <c r="BT188" s="66"/>
      <c r="CA188" s="910" t="s">
        <v>1016</v>
      </c>
      <c r="CB188" s="910">
        <v>6</v>
      </c>
      <c r="CC188" s="910">
        <v>3</v>
      </c>
      <c r="CD188" s="910" t="s">
        <v>406</v>
      </c>
    </row>
    <row r="189" spans="1:82" s="910" customFormat="1" ht="18.75" customHeight="1">
      <c r="A189" s="86"/>
      <c r="B189" s="402" t="str">
        <f>'Drive Summary'!B106</f>
        <v>V15CMR</v>
      </c>
      <c r="C189" s="403">
        <f>'Drive Summary'!C106</f>
        <v>6000</v>
      </c>
      <c r="D189" s="403" t="str">
        <f>'Drive Summary'!D106</f>
        <v>256MB</v>
      </c>
      <c r="E189" s="307" t="str">
        <f>'Drive Summary'!E106</f>
        <v>ST6000VX008</v>
      </c>
      <c r="F189" s="1333" t="str">
        <f>'Drive Summary'!F106</f>
        <v>2ZP186</v>
      </c>
      <c r="G189" s="1314"/>
      <c r="H189" s="294"/>
      <c r="I189" s="294">
        <v>19380</v>
      </c>
      <c r="J189" s="294">
        <v>12940</v>
      </c>
      <c r="K189" s="301">
        <f t="shared" si="343"/>
        <v>32320</v>
      </c>
      <c r="L189" s="1452">
        <f>SUMIF('site MS'!$O:$O,$F189,'site MS'!R:R)</f>
        <v>32320</v>
      </c>
      <c r="M189" s="1425">
        <f t="shared" si="322"/>
        <v>0</v>
      </c>
      <c r="N189" s="1314">
        <v>6380</v>
      </c>
      <c r="O189" s="294">
        <v>13360</v>
      </c>
      <c r="P189" s="294">
        <v>13760</v>
      </c>
      <c r="Q189" s="294">
        <v>1960</v>
      </c>
      <c r="R189" s="301">
        <f t="shared" si="344"/>
        <v>35460</v>
      </c>
      <c r="S189" s="1452">
        <f>SUMIF('site MS'!$O:$O,$F189,'site MS'!S:S)</f>
        <v>35460</v>
      </c>
      <c r="T189" s="1425">
        <f t="shared" si="323"/>
        <v>0</v>
      </c>
      <c r="U189" s="294">
        <v>7000</v>
      </c>
      <c r="V189" s="294">
        <v>12440</v>
      </c>
      <c r="W189" s="294">
        <v>11920</v>
      </c>
      <c r="X189" s="294">
        <v>1640</v>
      </c>
      <c r="Y189" s="294"/>
      <c r="Z189" s="301">
        <f t="shared" si="345"/>
        <v>33000</v>
      </c>
      <c r="AA189" s="1452">
        <f>SUMIF('site MS'!$O:$O,$F189,'site MS'!T:T)</f>
        <v>33000</v>
      </c>
      <c r="AB189" s="1425">
        <f t="shared" si="346"/>
        <v>0</v>
      </c>
      <c r="AC189" s="312">
        <f t="shared" si="347"/>
        <v>100780</v>
      </c>
      <c r="AD189" s="294">
        <f t="shared" si="348"/>
        <v>100780</v>
      </c>
      <c r="AE189" s="312">
        <f t="shared" si="349"/>
        <v>0</v>
      </c>
      <c r="AF189" s="87"/>
      <c r="AG189" s="411"/>
      <c r="AH189" s="121"/>
      <c r="AI189" s="125" t="s">
        <v>288</v>
      </c>
      <c r="AJ189" s="120" t="str">
        <f>"13WKS "&amp;'Drive Summary'!AD$2</f>
        <v>13WKS MS2409A0</v>
      </c>
      <c r="AK189" s="87"/>
      <c r="AL189" s="87"/>
      <c r="AM189" s="87"/>
      <c r="AN189" s="87"/>
      <c r="AO189" s="87"/>
      <c r="AP189" s="87"/>
      <c r="AQ189" s="87"/>
      <c r="AR189" s="87"/>
      <c r="AS189" s="87"/>
      <c r="AT189" s="87"/>
      <c r="AU189" s="87"/>
      <c r="AV189" s="87"/>
      <c r="AW189" s="87"/>
      <c r="AX189" s="87"/>
      <c r="AY189" s="87"/>
      <c r="AZ189" s="87"/>
      <c r="BD189" s="56"/>
      <c r="BE189" s="56"/>
      <c r="BF189" s="56"/>
      <c r="BG189" s="56"/>
      <c r="BH189" s="56"/>
      <c r="BI189" s="56"/>
      <c r="BJ189" s="56"/>
      <c r="BK189" s="56"/>
      <c r="BL189" s="56"/>
      <c r="BM189" s="56"/>
      <c r="BN189" s="56"/>
      <c r="BO189" s="56"/>
      <c r="BP189" s="56"/>
      <c r="BQ189" s="56"/>
      <c r="BR189" s="56"/>
      <c r="BS189" s="56"/>
      <c r="BT189" s="66"/>
      <c r="CA189" s="910" t="s">
        <v>1016</v>
      </c>
      <c r="CB189" s="910">
        <v>6</v>
      </c>
      <c r="CC189" s="910">
        <v>3</v>
      </c>
      <c r="CD189" s="910" t="s">
        <v>406</v>
      </c>
    </row>
    <row r="190" spans="1:82" s="910" customFormat="1" ht="18.75" customHeight="1">
      <c r="A190" s="86"/>
      <c r="B190" s="402" t="str">
        <f>'Drive Summary'!B107</f>
        <v>V15CMR</v>
      </c>
      <c r="C190" s="403">
        <f>'Drive Summary'!C107</f>
        <v>8000</v>
      </c>
      <c r="D190" s="403" t="str">
        <f>'Drive Summary'!D107</f>
        <v>256MB</v>
      </c>
      <c r="E190" s="307" t="str">
        <f>'Drive Summary'!E107</f>
        <v>ST8000VM006</v>
      </c>
      <c r="F190" s="1333" t="str">
        <f>'Drive Summary'!F107</f>
        <v>2ZL188</v>
      </c>
      <c r="G190" s="1314"/>
      <c r="H190" s="294"/>
      <c r="I190" s="294">
        <v>2480</v>
      </c>
      <c r="J190" s="294"/>
      <c r="K190" s="301">
        <f t="shared" si="343"/>
        <v>2480</v>
      </c>
      <c r="L190" s="1452">
        <f>SUMIF('site MS'!$O:$O,$F190,'site MS'!R:R)</f>
        <v>2480</v>
      </c>
      <c r="M190" s="1425">
        <f t="shared" si="322"/>
        <v>0</v>
      </c>
      <c r="N190" s="1314">
        <v>1960</v>
      </c>
      <c r="O190" s="294">
        <v>280</v>
      </c>
      <c r="P190" s="294">
        <v>120</v>
      </c>
      <c r="Q190" s="294"/>
      <c r="R190" s="301">
        <f t="shared" si="344"/>
        <v>2360</v>
      </c>
      <c r="S190" s="1452">
        <f>SUMIF('site MS'!$O:$O,$F190,'site MS'!S:S)</f>
        <v>2360</v>
      </c>
      <c r="T190" s="1425">
        <f t="shared" si="323"/>
        <v>0</v>
      </c>
      <c r="U190" s="294"/>
      <c r="V190" s="294"/>
      <c r="W190" s="294"/>
      <c r="X190" s="909"/>
      <c r="Y190" s="909"/>
      <c r="Z190" s="301">
        <f t="shared" si="345"/>
        <v>0</v>
      </c>
      <c r="AA190" s="1452">
        <f>SUMIF('site MS'!$O:$O,$F190,'site MS'!T:T)</f>
        <v>0</v>
      </c>
      <c r="AB190" s="1425">
        <f t="shared" si="346"/>
        <v>0</v>
      </c>
      <c r="AC190" s="312">
        <f t="shared" si="347"/>
        <v>4840</v>
      </c>
      <c r="AD190" s="294">
        <f t="shared" si="348"/>
        <v>4840</v>
      </c>
      <c r="AE190" s="312">
        <f t="shared" si="349"/>
        <v>0</v>
      </c>
      <c r="AF190" s="87"/>
      <c r="AG190" s="411"/>
      <c r="AH190" s="121"/>
      <c r="AI190" s="125" t="s">
        <v>288</v>
      </c>
      <c r="AJ190" s="120" t="str">
        <f>"13WKS "&amp;'Drive Summary'!AD$2</f>
        <v>13WKS MS2409A0</v>
      </c>
      <c r="AK190" s="87"/>
      <c r="AL190" s="87"/>
      <c r="AM190" s="87"/>
      <c r="AN190" s="87"/>
      <c r="AO190" s="87"/>
      <c r="AP190" s="87"/>
      <c r="AQ190" s="87"/>
      <c r="AR190" s="87"/>
      <c r="AS190" s="87"/>
      <c r="AT190" s="87"/>
      <c r="AU190" s="87"/>
      <c r="AV190" s="87"/>
      <c r="AW190" s="87"/>
      <c r="AX190" s="87"/>
      <c r="AY190" s="87"/>
      <c r="AZ190" s="87"/>
      <c r="BD190" s="56"/>
      <c r="BE190" s="56"/>
      <c r="BF190" s="56"/>
      <c r="BG190" s="56"/>
      <c r="BH190" s="56"/>
      <c r="BI190" s="56"/>
      <c r="BJ190" s="56"/>
      <c r="BK190" s="56"/>
      <c r="BL190" s="56"/>
      <c r="BM190" s="56"/>
      <c r="BN190" s="56"/>
      <c r="BO190" s="56"/>
      <c r="BP190" s="56"/>
      <c r="BQ190" s="56"/>
      <c r="BR190" s="56"/>
      <c r="BS190" s="56"/>
      <c r="BT190" s="66"/>
      <c r="CA190" s="910" t="s">
        <v>1016</v>
      </c>
      <c r="CB190" s="910">
        <v>8</v>
      </c>
      <c r="CC190" s="910">
        <v>4</v>
      </c>
      <c r="CD190" s="910" t="s">
        <v>406</v>
      </c>
    </row>
    <row r="191" spans="1:82" s="87" customFormat="1" ht="18.75" customHeight="1">
      <c r="A191" s="86"/>
      <c r="B191" s="402" t="str">
        <f>'Drive Summary'!B108</f>
        <v>V15CMR</v>
      </c>
      <c r="C191" s="403">
        <f>'Drive Summary'!C108</f>
        <v>8000</v>
      </c>
      <c r="D191" s="403" t="str">
        <f>'Drive Summary'!D108</f>
        <v>256MB</v>
      </c>
      <c r="E191" s="307" t="str">
        <f>'Drive Summary'!E108</f>
        <v>ST8000VN002</v>
      </c>
      <c r="F191" s="1333" t="str">
        <f>'Drive Summary'!F108</f>
        <v>2ZM188</v>
      </c>
      <c r="G191" s="1314"/>
      <c r="H191" s="294"/>
      <c r="I191" s="294">
        <v>3040</v>
      </c>
      <c r="J191" s="294">
        <v>880</v>
      </c>
      <c r="K191" s="301">
        <f t="shared" si="343"/>
        <v>3920</v>
      </c>
      <c r="L191" s="1452">
        <f>SUMIF('site MS'!$O:$O,$F191,'site MS'!R:R)</f>
        <v>3920</v>
      </c>
      <c r="M191" s="1425">
        <f t="shared" si="322"/>
        <v>0</v>
      </c>
      <c r="N191" s="1314">
        <v>1020</v>
      </c>
      <c r="O191" s="294">
        <v>1240</v>
      </c>
      <c r="P191" s="294">
        <v>1080</v>
      </c>
      <c r="Q191" s="294">
        <v>3360</v>
      </c>
      <c r="R191" s="301">
        <f t="shared" si="344"/>
        <v>6700</v>
      </c>
      <c r="S191" s="1452">
        <f>SUMIF('site MS'!$O:$O,$F191,'site MS'!S:S)</f>
        <v>6700</v>
      </c>
      <c r="T191" s="1425">
        <f t="shared" si="323"/>
        <v>0</v>
      </c>
      <c r="U191" s="294">
        <v>1120</v>
      </c>
      <c r="V191" s="294">
        <v>1260</v>
      </c>
      <c r="W191" s="294">
        <v>3700</v>
      </c>
      <c r="X191" s="909">
        <v>1360</v>
      </c>
      <c r="Y191" s="909">
        <v>580</v>
      </c>
      <c r="Z191" s="301">
        <f t="shared" si="345"/>
        <v>8020</v>
      </c>
      <c r="AA191" s="1452">
        <f>SUMIF('site MS'!$O:$O,$F191,'site MS'!T:T)</f>
        <v>8020</v>
      </c>
      <c r="AB191" s="1425">
        <f t="shared" si="346"/>
        <v>0</v>
      </c>
      <c r="AC191" s="312">
        <f t="shared" si="347"/>
        <v>18640</v>
      </c>
      <c r="AD191" s="294">
        <f t="shared" si="348"/>
        <v>18640</v>
      </c>
      <c r="AE191" s="312">
        <f t="shared" si="349"/>
        <v>0</v>
      </c>
      <c r="AG191" s="411"/>
      <c r="AH191" s="121"/>
      <c r="AI191" s="125" t="s">
        <v>288</v>
      </c>
      <c r="AJ191" s="120" t="str">
        <f>"13WKS "&amp;'Drive Summary'!AD$2</f>
        <v>13WKS MS2409A0</v>
      </c>
      <c r="AK191" s="56"/>
      <c r="AL191" s="56"/>
      <c r="BA191" s="66"/>
      <c r="BD191" s="56"/>
      <c r="BE191" s="56"/>
      <c r="BF191" s="56"/>
      <c r="BG191" s="56"/>
      <c r="BH191" s="56"/>
      <c r="BI191" s="56"/>
      <c r="BJ191" s="56"/>
      <c r="BK191" s="56"/>
      <c r="BL191" s="56"/>
      <c r="BM191" s="56"/>
      <c r="BN191" s="56"/>
      <c r="BO191" s="56"/>
      <c r="BP191" s="56"/>
      <c r="BQ191" s="56"/>
      <c r="BR191" s="56"/>
      <c r="BS191" s="56"/>
      <c r="CA191" s="87" t="s">
        <v>1016</v>
      </c>
      <c r="CB191" s="87">
        <v>8</v>
      </c>
      <c r="CC191" s="87">
        <v>4</v>
      </c>
      <c r="CD191" s="87" t="s">
        <v>406</v>
      </c>
    </row>
    <row r="192" spans="1:82" s="56" customFormat="1" ht="18.75" customHeight="1">
      <c r="A192" s="86"/>
      <c r="B192" s="402" t="str">
        <f>'Drive Summary'!B109</f>
        <v>V15CMR</v>
      </c>
      <c r="C192" s="403">
        <f>'Drive Summary'!C109</f>
        <v>8000</v>
      </c>
      <c r="D192" s="403" t="str">
        <f>'Drive Summary'!D109</f>
        <v>256MB</v>
      </c>
      <c r="E192" s="307" t="str">
        <f>'Drive Summary'!E109</f>
        <v>ST8000VN007</v>
      </c>
      <c r="F192" s="1333" t="str">
        <f>'Drive Summary'!F109</f>
        <v>3JG188</v>
      </c>
      <c r="G192" s="1314"/>
      <c r="H192" s="294"/>
      <c r="I192" s="294">
        <v>780</v>
      </c>
      <c r="J192" s="294"/>
      <c r="K192" s="301">
        <f t="shared" ref="K192" si="446">SUM(G192:J192)</f>
        <v>780</v>
      </c>
      <c r="L192" s="1452">
        <f>SUMIF('site MS'!$O:$O,$F192,'site MS'!R:R)</f>
        <v>780</v>
      </c>
      <c r="M192" s="1425">
        <f t="shared" ref="M192" si="447">K192-L192</f>
        <v>0</v>
      </c>
      <c r="N192" s="1314">
        <v>500</v>
      </c>
      <c r="O192" s="294">
        <v>280</v>
      </c>
      <c r="P192" s="294"/>
      <c r="Q192" s="294"/>
      <c r="R192" s="301">
        <f t="shared" ref="R192" si="448">SUM(N192:Q192)</f>
        <v>780</v>
      </c>
      <c r="S192" s="1452">
        <f>SUMIF('site MS'!$O:$O,$F192,'site MS'!S:S)</f>
        <v>780</v>
      </c>
      <c r="T192" s="1425">
        <f t="shared" ref="T192" si="449">R192-S192</f>
        <v>0</v>
      </c>
      <c r="U192" s="294"/>
      <c r="V192" s="294"/>
      <c r="W192" s="294"/>
      <c r="X192" s="909"/>
      <c r="Y192" s="909"/>
      <c r="Z192" s="301">
        <f t="shared" ref="Z192" si="450">SUM(U192:Y192)</f>
        <v>0</v>
      </c>
      <c r="AA192" s="1452">
        <f>SUMIF('site MS'!$O:$O,$F192,'site MS'!T:T)</f>
        <v>0</v>
      </c>
      <c r="AB192" s="1425">
        <f t="shared" ref="AB192" si="451">Z192-AA192</f>
        <v>0</v>
      </c>
      <c r="AC192" s="312">
        <f t="shared" ref="AC192" si="452">Z192+R192+K192</f>
        <v>1560</v>
      </c>
      <c r="AD192" s="294">
        <f t="shared" ref="AD192" si="453">AA192+S192+L192</f>
        <v>1560</v>
      </c>
      <c r="AE192" s="312">
        <f t="shared" ref="AE192" si="454">AC192-AD192</f>
        <v>0</v>
      </c>
      <c r="AF192" s="87"/>
      <c r="AG192" s="411"/>
      <c r="AH192" s="121"/>
      <c r="AI192" s="125" t="s">
        <v>288</v>
      </c>
      <c r="AJ192" s="120" t="str">
        <f>"13WKS "&amp;'Drive Summary'!AD$2</f>
        <v>13WKS MS2409A0</v>
      </c>
      <c r="AK192" s="87"/>
      <c r="AL192" s="87"/>
      <c r="AM192" s="87"/>
      <c r="AN192" s="87"/>
      <c r="AO192" s="87"/>
      <c r="AP192" s="87"/>
      <c r="AQ192" s="87"/>
      <c r="AR192" s="87"/>
      <c r="AS192" s="87"/>
      <c r="AT192" s="87"/>
      <c r="AU192" s="87"/>
      <c r="AV192" s="87"/>
      <c r="AW192" s="87"/>
      <c r="AX192" s="87"/>
      <c r="AY192" s="87"/>
      <c r="AZ192" s="87"/>
      <c r="BC192" s="1283"/>
      <c r="BD192" s="1409"/>
      <c r="BE192" s="1410"/>
      <c r="BF192" s="1410"/>
      <c r="BG192" s="1364"/>
      <c r="BH192" s="1364"/>
      <c r="BI192" s="1364"/>
      <c r="BJ192" s="1364"/>
      <c r="BK192" s="1364"/>
      <c r="BL192" s="1364"/>
      <c r="BM192" s="1364"/>
      <c r="BN192" s="1364"/>
      <c r="BO192" s="1364"/>
      <c r="BP192" s="1364"/>
      <c r="BQ192" s="1364"/>
      <c r="BR192" s="1364"/>
      <c r="BS192" s="1364"/>
      <c r="BT192" s="1364"/>
      <c r="CA192" s="56" t="s">
        <v>1016</v>
      </c>
      <c r="CB192" s="56">
        <v>8</v>
      </c>
      <c r="CC192" s="56">
        <v>4</v>
      </c>
      <c r="CD192" s="56" t="s">
        <v>406</v>
      </c>
    </row>
    <row r="193" spans="1:82" s="56" customFormat="1" ht="18.75" customHeight="1">
      <c r="A193" s="86"/>
      <c r="B193" s="402" t="str">
        <f>'Drive Summary'!B110</f>
        <v>V15CMR</v>
      </c>
      <c r="C193" s="403">
        <f>'Drive Summary'!C110</f>
        <v>8000</v>
      </c>
      <c r="D193" s="403" t="str">
        <f>'Drive Summary'!D110</f>
        <v>256MB</v>
      </c>
      <c r="E193" s="307" t="str">
        <f>'Drive Summary'!E110</f>
        <v>ST8000VX009</v>
      </c>
      <c r="F193" s="1333" t="str">
        <f>'Drive Summary'!F110</f>
        <v>2ZP188</v>
      </c>
      <c r="G193" s="1314"/>
      <c r="H193" s="294"/>
      <c r="I193" s="294">
        <v>11860</v>
      </c>
      <c r="J193" s="294">
        <v>9780</v>
      </c>
      <c r="K193" s="301">
        <f t="shared" ref="K193" si="455">SUM(G193:J193)</f>
        <v>21640</v>
      </c>
      <c r="L193" s="1452">
        <f>SUMIF('site MS'!$O:$O,$F193,'site MS'!R:R)</f>
        <v>21640</v>
      </c>
      <c r="M193" s="1425">
        <f t="shared" ref="M193" si="456">K193-L193</f>
        <v>0</v>
      </c>
      <c r="N193" s="1314">
        <v>2720</v>
      </c>
      <c r="O193" s="294">
        <v>10180</v>
      </c>
      <c r="P193" s="294">
        <v>10460</v>
      </c>
      <c r="Q193" s="294">
        <v>3920</v>
      </c>
      <c r="R193" s="301">
        <f t="shared" ref="R193" si="457">SUM(N193:Q193)</f>
        <v>27280</v>
      </c>
      <c r="S193" s="1452">
        <f>SUMIF('site MS'!$O:$O,$F193,'site MS'!S:S)</f>
        <v>27280</v>
      </c>
      <c r="T193" s="1425">
        <f t="shared" ref="T193" si="458">R193-S193</f>
        <v>0</v>
      </c>
      <c r="U193" s="294">
        <v>1620</v>
      </c>
      <c r="V193" s="294">
        <v>7120</v>
      </c>
      <c r="W193" s="294">
        <v>6360</v>
      </c>
      <c r="X193" s="909">
        <v>1640</v>
      </c>
      <c r="Y193" s="909"/>
      <c r="Z193" s="301">
        <f t="shared" ref="Z193" si="459">SUM(U193:Y193)</f>
        <v>16740</v>
      </c>
      <c r="AA193" s="1452">
        <f>SUMIF('site MS'!$O:$O,$F193,'site MS'!T:T)</f>
        <v>16740</v>
      </c>
      <c r="AB193" s="1425">
        <f t="shared" ref="AB193" si="460">Z193-AA193</f>
        <v>0</v>
      </c>
      <c r="AC193" s="312">
        <f t="shared" ref="AC193" si="461">Z193+R193+K193</f>
        <v>65660</v>
      </c>
      <c r="AD193" s="294">
        <f t="shared" ref="AD193" si="462">AA193+S193+L193</f>
        <v>65660</v>
      </c>
      <c r="AE193" s="312">
        <f t="shared" ref="AE193" si="463">AC193-AD193</f>
        <v>0</v>
      </c>
      <c r="AF193" s="87"/>
      <c r="AG193" s="411"/>
      <c r="AH193" s="121"/>
      <c r="AI193" s="125" t="s">
        <v>288</v>
      </c>
      <c r="AJ193" s="120" t="str">
        <f>"13WKS "&amp;'Drive Summary'!AD$2</f>
        <v>13WKS MS2409A0</v>
      </c>
      <c r="AK193" s="87"/>
      <c r="AL193" s="87"/>
      <c r="AM193" s="87"/>
      <c r="AN193" s="87"/>
      <c r="AO193" s="87"/>
      <c r="AP193" s="87"/>
      <c r="AQ193" s="87"/>
      <c r="AR193" s="87"/>
      <c r="AS193" s="87"/>
      <c r="AT193" s="87"/>
      <c r="AU193" s="87"/>
      <c r="AV193" s="87"/>
      <c r="AW193" s="87"/>
      <c r="AX193" s="87"/>
      <c r="AY193" s="87"/>
      <c r="AZ193" s="87"/>
      <c r="BC193" s="1283"/>
      <c r="BD193" s="1409"/>
      <c r="BE193" s="1410"/>
      <c r="BF193" s="1410"/>
      <c r="BG193" s="1364"/>
      <c r="BH193" s="1364"/>
      <c r="BI193" s="1364"/>
      <c r="BJ193" s="1364"/>
      <c r="BK193" s="1364"/>
      <c r="BL193" s="1364"/>
      <c r="BM193" s="1364"/>
      <c r="BN193" s="1364"/>
      <c r="BO193" s="1364"/>
      <c r="BP193" s="1364"/>
      <c r="BQ193" s="1364"/>
      <c r="BR193" s="1364"/>
      <c r="BS193" s="1364"/>
      <c r="BT193" s="1364"/>
      <c r="CA193" s="56" t="s">
        <v>1016</v>
      </c>
      <c r="CB193" s="56">
        <v>8</v>
      </c>
      <c r="CC193" s="56">
        <v>4</v>
      </c>
      <c r="CD193" s="56" t="s">
        <v>406</v>
      </c>
    </row>
    <row r="194" spans="1:82" s="56" customFormat="1" ht="18.75" hidden="1" customHeight="1">
      <c r="A194" s="86"/>
      <c r="B194" s="402" t="str">
        <f>'Drive Summary'!B111</f>
        <v>V15CMR</v>
      </c>
      <c r="C194" s="403">
        <f>'Drive Summary'!C111</f>
        <v>8000</v>
      </c>
      <c r="D194" s="403" t="str">
        <f>'Drive Summary'!D111</f>
        <v>256MB</v>
      </c>
      <c r="E194" s="307" t="str">
        <f>'Drive Summary'!E111</f>
        <v>ST8000VN3300</v>
      </c>
      <c r="F194" s="1333" t="str">
        <f>'Drive Summary'!F111</f>
        <v>3NE188</v>
      </c>
      <c r="G194" s="1314"/>
      <c r="H194" s="294"/>
      <c r="I194" s="294">
        <v>0</v>
      </c>
      <c r="J194" s="294">
        <v>0</v>
      </c>
      <c r="K194" s="301">
        <f t="shared" ref="K194" si="464">SUM(G194:J194)</f>
        <v>0</v>
      </c>
      <c r="L194" s="1452">
        <f>SUMIF('site MS'!$O:$O,$F194,'site MS'!R:R)</f>
        <v>0</v>
      </c>
      <c r="M194" s="1425">
        <f t="shared" ref="M194" si="465">K194-L194</f>
        <v>0</v>
      </c>
      <c r="N194" s="1314">
        <v>0</v>
      </c>
      <c r="O194" s="294">
        <v>0</v>
      </c>
      <c r="P194" s="294">
        <v>0</v>
      </c>
      <c r="Q194" s="294">
        <v>0</v>
      </c>
      <c r="R194" s="301">
        <f t="shared" ref="R194" si="466">SUM(N194:Q194)</f>
        <v>0</v>
      </c>
      <c r="S194" s="1452">
        <f>SUMIF('site MS'!$O:$O,$F194,'site MS'!S:S)</f>
        <v>0</v>
      </c>
      <c r="T194" s="1425">
        <f t="shared" ref="T194" si="467">R194-S194</f>
        <v>0</v>
      </c>
      <c r="U194" s="294">
        <v>0</v>
      </c>
      <c r="V194" s="294">
        <v>0</v>
      </c>
      <c r="W194" s="294">
        <v>0</v>
      </c>
      <c r="X194" s="909">
        <v>0</v>
      </c>
      <c r="Y194" s="909">
        <v>0</v>
      </c>
      <c r="Z194" s="301">
        <f t="shared" ref="Z194" si="468">SUM(U194:Y194)</f>
        <v>0</v>
      </c>
      <c r="AA194" s="1452">
        <f>SUMIF('site MS'!$O:$O,$F194,'site MS'!T:T)</f>
        <v>0</v>
      </c>
      <c r="AB194" s="1425">
        <f t="shared" ref="AB194" si="469">Z194-AA194</f>
        <v>0</v>
      </c>
      <c r="AC194" s="312">
        <f t="shared" ref="AC194" si="470">Z194+R194+K194</f>
        <v>0</v>
      </c>
      <c r="AD194" s="294">
        <f t="shared" ref="AD194" si="471">AA194+S194+L194</f>
        <v>0</v>
      </c>
      <c r="AE194" s="312">
        <f t="shared" ref="AE194" si="472">AC194-AD194</f>
        <v>0</v>
      </c>
      <c r="AF194" s="87"/>
      <c r="AG194" s="411"/>
      <c r="AH194" s="121"/>
      <c r="AI194" s="125" t="s">
        <v>288</v>
      </c>
      <c r="AJ194" s="120" t="str">
        <f>"13WKS "&amp;'Drive Summary'!AD$2</f>
        <v>13WKS MS2409A0</v>
      </c>
      <c r="AK194" s="87"/>
      <c r="AL194" s="87"/>
      <c r="AM194" s="87"/>
      <c r="AN194" s="87"/>
      <c r="AO194" s="87"/>
      <c r="AP194" s="87"/>
      <c r="AQ194" s="87"/>
      <c r="AR194" s="87"/>
      <c r="AS194" s="87"/>
      <c r="AT194" s="87"/>
      <c r="AU194" s="87"/>
      <c r="AV194" s="87"/>
      <c r="AW194" s="87"/>
      <c r="AX194" s="87"/>
      <c r="AY194" s="87"/>
      <c r="AZ194" s="87"/>
      <c r="BC194" s="1283"/>
      <c r="BD194" s="1409"/>
      <c r="BE194" s="1410"/>
      <c r="BF194" s="1410"/>
      <c r="BG194" s="1364"/>
      <c r="BH194" s="1364"/>
      <c r="BI194" s="1364"/>
      <c r="BJ194" s="1364"/>
      <c r="BK194" s="1364"/>
      <c r="BL194" s="1364"/>
      <c r="BM194" s="1364"/>
      <c r="BN194" s="1364"/>
      <c r="BO194" s="1364"/>
      <c r="BP194" s="1364"/>
      <c r="BQ194" s="1364"/>
      <c r="BR194" s="1364"/>
      <c r="BS194" s="1364"/>
      <c r="BT194" s="1364"/>
      <c r="CA194" s="56" t="s">
        <v>1016</v>
      </c>
      <c r="CB194" s="56">
        <v>8</v>
      </c>
      <c r="CC194" s="56">
        <v>4</v>
      </c>
      <c r="CD194" s="56" t="s">
        <v>406</v>
      </c>
    </row>
    <row r="195" spans="1:82" s="56" customFormat="1" ht="18.75" customHeight="1">
      <c r="A195" s="86"/>
      <c r="B195" s="402" t="str">
        <f>'Drive Summary'!B112</f>
        <v>V15CMR</v>
      </c>
      <c r="C195" s="403">
        <f>'Drive Summary'!C112</f>
        <v>8000</v>
      </c>
      <c r="D195" s="403" t="str">
        <f>'Drive Summary'!D112</f>
        <v>256MB</v>
      </c>
      <c r="E195" s="307" t="str">
        <f>'Drive Summary'!E112</f>
        <v>ST8000HKVS002</v>
      </c>
      <c r="F195" s="1333" t="str">
        <f>'Drive Summary'!F112</f>
        <v>3FX188</v>
      </c>
      <c r="G195" s="1314"/>
      <c r="H195" s="294"/>
      <c r="I195" s="294">
        <v>3140</v>
      </c>
      <c r="J195" s="294">
        <v>2120</v>
      </c>
      <c r="K195" s="301">
        <f t="shared" ref="K195" si="473">SUM(G195:J195)</f>
        <v>5260</v>
      </c>
      <c r="L195" s="1452">
        <f>SUMIF('site MS'!$O:$O,$F195,'site MS'!R:R)</f>
        <v>5260</v>
      </c>
      <c r="M195" s="1425">
        <f t="shared" ref="M195" si="474">K195-L195</f>
        <v>0</v>
      </c>
      <c r="N195" s="1314">
        <v>1240</v>
      </c>
      <c r="O195" s="294">
        <v>1380</v>
      </c>
      <c r="P195" s="294">
        <v>1380</v>
      </c>
      <c r="Q195" s="294">
        <v>1220</v>
      </c>
      <c r="R195" s="301">
        <f t="shared" ref="R195" si="475">SUM(N195:Q195)</f>
        <v>5220</v>
      </c>
      <c r="S195" s="1452">
        <f>SUMIF('site MS'!$O:$O,$F195,'site MS'!S:S)</f>
        <v>5220</v>
      </c>
      <c r="T195" s="1425">
        <f t="shared" ref="T195" si="476">R195-S195</f>
        <v>0</v>
      </c>
      <c r="U195" s="294"/>
      <c r="V195" s="294"/>
      <c r="W195" s="294"/>
      <c r="X195" s="909"/>
      <c r="Y195" s="909"/>
      <c r="Z195" s="301">
        <f t="shared" ref="Z195" si="477">SUM(U195:Y195)</f>
        <v>0</v>
      </c>
      <c r="AA195" s="1452">
        <f>SUMIF('site MS'!$O:$O,$F195,'site MS'!T:T)</f>
        <v>0</v>
      </c>
      <c r="AB195" s="1425">
        <f t="shared" ref="AB195" si="478">Z195-AA195</f>
        <v>0</v>
      </c>
      <c r="AC195" s="312">
        <f t="shared" ref="AC195" si="479">Z195+R195+K195</f>
        <v>10480</v>
      </c>
      <c r="AD195" s="294">
        <f t="shared" ref="AD195" si="480">AA195+S195+L195</f>
        <v>10480</v>
      </c>
      <c r="AE195" s="312">
        <f t="shared" ref="AE195" si="481">AC195-AD195</f>
        <v>0</v>
      </c>
      <c r="AF195" s="87"/>
      <c r="AG195" s="411"/>
      <c r="AH195" s="121"/>
      <c r="AI195" s="125" t="s">
        <v>288</v>
      </c>
      <c r="AJ195" s="120" t="str">
        <f>"13WKS "&amp;'Drive Summary'!AD$2</f>
        <v>13WKS MS2409A0</v>
      </c>
      <c r="AK195" s="87"/>
      <c r="AL195" s="87"/>
      <c r="AM195" s="87"/>
      <c r="AN195" s="87"/>
      <c r="AO195" s="87"/>
      <c r="AP195" s="87"/>
      <c r="AQ195" s="87"/>
      <c r="AR195" s="87"/>
      <c r="AS195" s="87"/>
      <c r="AT195" s="87"/>
      <c r="AU195" s="87"/>
      <c r="AV195" s="87"/>
      <c r="AW195" s="87"/>
      <c r="AX195" s="87"/>
      <c r="AY195" s="87"/>
      <c r="AZ195" s="87"/>
      <c r="BC195" s="1283"/>
      <c r="BD195" s="1409"/>
      <c r="BE195" s="1410"/>
      <c r="BF195" s="1410"/>
      <c r="BG195" s="1364"/>
      <c r="BH195" s="1364"/>
      <c r="BI195" s="1364"/>
      <c r="BJ195" s="1364"/>
      <c r="BK195" s="1364"/>
      <c r="BL195" s="1364"/>
      <c r="BM195" s="1364"/>
      <c r="BN195" s="1364"/>
      <c r="BO195" s="1364"/>
      <c r="BP195" s="1364"/>
      <c r="BQ195" s="1364"/>
      <c r="BR195" s="1364"/>
      <c r="BS195" s="1364"/>
      <c r="BT195" s="1364"/>
      <c r="CA195" s="56" t="s">
        <v>1016</v>
      </c>
      <c r="CB195" s="56">
        <v>8</v>
      </c>
      <c r="CC195" s="56">
        <v>4</v>
      </c>
      <c r="CD195" s="56" t="s">
        <v>406</v>
      </c>
    </row>
    <row r="196" spans="1:82" s="56" customFormat="1" ht="18.75" customHeight="1">
      <c r="A196" s="86"/>
      <c r="B196" s="402" t="str">
        <f>'Drive Summary'!B113</f>
        <v>V15CMR</v>
      </c>
      <c r="C196" s="403">
        <f>'Drive Summary'!C113</f>
        <v>8000</v>
      </c>
      <c r="D196" s="403" t="str">
        <f>'Drive Summary'!D113</f>
        <v>256MB</v>
      </c>
      <c r="E196" s="307" t="str">
        <f>'Drive Summary'!E113</f>
        <v>ST8000VX009</v>
      </c>
      <c r="F196" s="1333" t="str">
        <f>'Drive Summary'!F113</f>
        <v>2ZR188</v>
      </c>
      <c r="G196" s="1314"/>
      <c r="H196" s="294"/>
      <c r="I196" s="294">
        <v>8200</v>
      </c>
      <c r="J196" s="294">
        <v>2400</v>
      </c>
      <c r="K196" s="301">
        <f t="shared" si="343"/>
        <v>10600</v>
      </c>
      <c r="L196" s="1452">
        <f>SUMIF('site MS'!$O:$O,$F196,'site MS'!R:R)</f>
        <v>10600</v>
      </c>
      <c r="M196" s="1425">
        <f t="shared" si="322"/>
        <v>0</v>
      </c>
      <c r="N196" s="1314">
        <v>1400</v>
      </c>
      <c r="O196" s="294">
        <v>6880</v>
      </c>
      <c r="P196" s="294">
        <v>1420</v>
      </c>
      <c r="Q196" s="294">
        <v>2560</v>
      </c>
      <c r="R196" s="301">
        <f t="shared" si="344"/>
        <v>12260</v>
      </c>
      <c r="S196" s="1452">
        <f>SUMIF('site MS'!$O:$O,$F196,'site MS'!S:S)</f>
        <v>12260</v>
      </c>
      <c r="T196" s="1425">
        <f t="shared" si="323"/>
        <v>0</v>
      </c>
      <c r="U196" s="294">
        <v>1300</v>
      </c>
      <c r="V196" s="294">
        <v>6880</v>
      </c>
      <c r="W196" s="294">
        <v>4340</v>
      </c>
      <c r="X196" s="909">
        <v>2580</v>
      </c>
      <c r="Y196" s="909">
        <v>300</v>
      </c>
      <c r="Z196" s="301">
        <f t="shared" si="345"/>
        <v>15400</v>
      </c>
      <c r="AA196" s="1452">
        <f>SUMIF('site MS'!$O:$O,$F196,'site MS'!T:T)</f>
        <v>15400</v>
      </c>
      <c r="AB196" s="1425">
        <f t="shared" si="346"/>
        <v>0</v>
      </c>
      <c r="AC196" s="312">
        <f t="shared" si="347"/>
        <v>38260</v>
      </c>
      <c r="AD196" s="294">
        <f t="shared" si="348"/>
        <v>38260</v>
      </c>
      <c r="AE196" s="312">
        <f t="shared" si="349"/>
        <v>0</v>
      </c>
      <c r="AF196" s="87"/>
      <c r="AG196" s="411"/>
      <c r="AH196" s="121"/>
      <c r="AI196" s="125" t="s">
        <v>288</v>
      </c>
      <c r="AJ196" s="120" t="str">
        <f>"13WKS "&amp;'Drive Summary'!AD$2</f>
        <v>13WKS MS2409A0</v>
      </c>
      <c r="AK196" s="87"/>
      <c r="AL196" s="87"/>
      <c r="AM196" s="87"/>
      <c r="AN196" s="87"/>
      <c r="AO196" s="87"/>
      <c r="AP196" s="87"/>
      <c r="AQ196" s="87"/>
      <c r="AR196" s="87"/>
      <c r="AS196" s="87"/>
      <c r="AT196" s="87"/>
      <c r="AU196" s="87"/>
      <c r="AV196" s="87"/>
      <c r="AW196" s="87"/>
      <c r="AX196" s="87"/>
      <c r="AY196" s="87"/>
      <c r="AZ196" s="87"/>
      <c r="BC196" s="1283"/>
      <c r="BD196" s="1409"/>
      <c r="BE196" s="1410"/>
      <c r="BF196" s="1410"/>
      <c r="BG196" s="1364"/>
      <c r="BH196" s="1364"/>
      <c r="BI196" s="1364"/>
      <c r="BJ196" s="1364"/>
      <c r="BK196" s="1364"/>
      <c r="BL196" s="1364"/>
      <c r="BM196" s="1364"/>
      <c r="BN196" s="1364"/>
      <c r="BO196" s="1364"/>
      <c r="BP196" s="1364"/>
      <c r="BQ196" s="1364"/>
      <c r="BR196" s="1364"/>
      <c r="BS196" s="1364"/>
      <c r="BT196" s="1364"/>
      <c r="CA196" s="56" t="s">
        <v>1016</v>
      </c>
      <c r="CB196" s="56">
        <v>8</v>
      </c>
      <c r="CC196" s="56">
        <v>4</v>
      </c>
      <c r="CD196" s="56" t="s">
        <v>406</v>
      </c>
    </row>
    <row r="197" spans="1:82" s="56" customFormat="1" ht="18.75" customHeight="1">
      <c r="A197" s="62"/>
      <c r="B197" s="324" t="s">
        <v>467</v>
      </c>
      <c r="C197" s="317"/>
      <c r="D197" s="385"/>
      <c r="E197" s="318"/>
      <c r="F197" s="1327"/>
      <c r="G197" s="1311">
        <f t="shared" ref="G197:AE197" si="482">SUM(G161:G196)</f>
        <v>0</v>
      </c>
      <c r="H197" s="319">
        <f t="shared" si="482"/>
        <v>106375</v>
      </c>
      <c r="I197" s="319">
        <f t="shared" si="482"/>
        <v>210570</v>
      </c>
      <c r="J197" s="319">
        <f t="shared" si="482"/>
        <v>121720</v>
      </c>
      <c r="K197" s="320">
        <f t="shared" si="482"/>
        <v>438665</v>
      </c>
      <c r="L197" s="1453">
        <f t="shared" si="482"/>
        <v>438665</v>
      </c>
      <c r="M197" s="1414">
        <f t="shared" si="482"/>
        <v>0</v>
      </c>
      <c r="N197" s="319">
        <f t="shared" si="482"/>
        <v>107215</v>
      </c>
      <c r="O197" s="319">
        <f t="shared" si="482"/>
        <v>177450</v>
      </c>
      <c r="P197" s="319">
        <f t="shared" si="482"/>
        <v>105310</v>
      </c>
      <c r="Q197" s="319">
        <f t="shared" si="482"/>
        <v>75405</v>
      </c>
      <c r="R197" s="320">
        <f t="shared" si="482"/>
        <v>465380</v>
      </c>
      <c r="S197" s="1466">
        <f t="shared" si="482"/>
        <v>465380</v>
      </c>
      <c r="T197" s="1467">
        <f t="shared" si="482"/>
        <v>0</v>
      </c>
      <c r="U197" s="319">
        <f t="shared" si="482"/>
        <v>91575</v>
      </c>
      <c r="V197" s="319">
        <f t="shared" si="482"/>
        <v>205875</v>
      </c>
      <c r="W197" s="319">
        <f t="shared" si="482"/>
        <v>129760</v>
      </c>
      <c r="X197" s="319">
        <f t="shared" si="482"/>
        <v>56615</v>
      </c>
      <c r="Y197" s="319">
        <f t="shared" si="482"/>
        <v>9450</v>
      </c>
      <c r="Z197" s="320">
        <f t="shared" si="482"/>
        <v>493275</v>
      </c>
      <c r="AA197" s="1466">
        <f t="shared" si="482"/>
        <v>493275</v>
      </c>
      <c r="AB197" s="1467">
        <f t="shared" si="482"/>
        <v>0</v>
      </c>
      <c r="AC197" s="325">
        <f t="shared" si="482"/>
        <v>1397320</v>
      </c>
      <c r="AD197" s="1270">
        <f t="shared" si="482"/>
        <v>1397320</v>
      </c>
      <c r="AE197" s="1471">
        <f t="shared" si="482"/>
        <v>0</v>
      </c>
      <c r="AH197" s="121"/>
      <c r="AI197" s="125" t="s">
        <v>288</v>
      </c>
      <c r="AJ197" s="120" t="str">
        <f>"13WKS "&amp;'Drive Summary'!AD$2</f>
        <v>13WKS MS2409A0</v>
      </c>
      <c r="AK197" s="87"/>
      <c r="AL197" s="87"/>
      <c r="AN197" s="87"/>
      <c r="BC197" s="1283"/>
      <c r="BD197" s="1409"/>
      <c r="BE197" s="1409"/>
      <c r="BF197" s="1409"/>
      <c r="BG197" s="1365"/>
      <c r="BH197" s="1365"/>
      <c r="BI197" s="1365"/>
      <c r="BJ197" s="1365"/>
      <c r="BK197" s="1365"/>
      <c r="BL197" s="1365"/>
      <c r="BM197" s="1365"/>
      <c r="BN197" s="1365"/>
      <c r="BO197" s="1365"/>
      <c r="BP197" s="1365"/>
      <c r="BQ197" s="1365"/>
      <c r="BR197" s="1365"/>
      <c r="BS197" s="1365"/>
      <c r="BT197" s="1364"/>
    </row>
    <row r="198" spans="1:82" s="56" customFormat="1" ht="18.75" hidden="1" customHeight="1" outlineLevel="1">
      <c r="A198" s="62"/>
      <c r="B198" s="91" t="s">
        <v>117</v>
      </c>
      <c r="C198" s="114"/>
      <c r="D198" s="114"/>
      <c r="E198" s="306" t="s">
        <v>543</v>
      </c>
      <c r="F198" s="1328"/>
      <c r="G198" s="1312">
        <f t="shared" ref="G198" si="483">AN198</f>
        <v>0</v>
      </c>
      <c r="H198" s="92">
        <f t="shared" ref="H198" si="484">AO198</f>
        <v>0</v>
      </c>
      <c r="I198" s="92">
        <f t="shared" ref="I198" si="485">AP198</f>
        <v>4750</v>
      </c>
      <c r="J198" s="92">
        <f t="shared" ref="J198" si="486">AQ198</f>
        <v>2100</v>
      </c>
      <c r="K198" s="300">
        <f t="shared" ref="K198:K203" si="487">SUM(G198:J198)</f>
        <v>6850</v>
      </c>
      <c r="L198" s="1454"/>
      <c r="M198" s="1416"/>
      <c r="N198" s="92">
        <f t="shared" ref="N198" si="488">AR198</f>
        <v>7450</v>
      </c>
      <c r="O198" s="92">
        <f t="shared" ref="O198" si="489">AS198</f>
        <v>3150</v>
      </c>
      <c r="P198" s="92">
        <f t="shared" ref="P198" si="490">AT198</f>
        <v>10375</v>
      </c>
      <c r="Q198" s="92">
        <f t="shared" ref="Q198" si="491">AU198</f>
        <v>9475</v>
      </c>
      <c r="R198" s="300">
        <f t="shared" ref="R198:R203" si="492">SUM(N198:Q198)</f>
        <v>30450</v>
      </c>
      <c r="S198" s="1454"/>
      <c r="T198" s="1416"/>
      <c r="U198" s="92">
        <f t="shared" ref="U198" si="493">AV198</f>
        <v>3675</v>
      </c>
      <c r="V198" s="92">
        <f t="shared" ref="V198" si="494">AW198</f>
        <v>11800</v>
      </c>
      <c r="W198" s="92">
        <f t="shared" ref="W198" si="495">AX198</f>
        <v>6825</v>
      </c>
      <c r="X198" s="92">
        <f t="shared" ref="X198" si="496">AY198</f>
        <v>10350</v>
      </c>
      <c r="Y198" s="92">
        <f t="shared" ref="Y198" si="497">AZ198</f>
        <v>2825</v>
      </c>
      <c r="Z198" s="300">
        <f t="shared" ref="Z198:Z203" si="498">SUM(U198:Y198)</f>
        <v>35475</v>
      </c>
      <c r="AA198" s="1454"/>
      <c r="AB198" s="1416"/>
      <c r="AC198" s="311">
        <f>Z198+R198+K198</f>
        <v>72775</v>
      </c>
      <c r="AD198" s="92"/>
      <c r="AE198" s="311"/>
      <c r="AH198" s="121"/>
      <c r="AI198" s="125" t="s">
        <v>288</v>
      </c>
      <c r="AJ198" s="120" t="str">
        <f>"13WKS "&amp;'Drive Summary'!AD$2</f>
        <v>13WKS MS2409A0</v>
      </c>
      <c r="AK198" s="87"/>
      <c r="AL198" s="87"/>
      <c r="AM198" s="56" t="s">
        <v>686</v>
      </c>
      <c r="AN198" s="526">
        <f>SUMIF('Site capacity'!$B:$B,$AM198,'Site capacity'!E:E)</f>
        <v>0</v>
      </c>
      <c r="AO198" s="526">
        <f>SUMIF('Site capacity'!$B:$B,$AM198,'Site capacity'!F:F)</f>
        <v>0</v>
      </c>
      <c r="AP198" s="526">
        <f>SUMIF('Site capacity'!$B:$B,$AM198,'Site capacity'!G:G)</f>
        <v>4750</v>
      </c>
      <c r="AQ198" s="526">
        <f>SUMIF('Site capacity'!$B:$B,$AM198,'Site capacity'!H:H)</f>
        <v>2100</v>
      </c>
      <c r="AR198" s="526">
        <f>SUMIF('Site capacity'!$B:$B,$AM198,'Site capacity'!I:I)</f>
        <v>7450</v>
      </c>
      <c r="AS198" s="526">
        <f>SUMIF('Site capacity'!$B:$B,$AM198,'Site capacity'!J:J)</f>
        <v>3150</v>
      </c>
      <c r="AT198" s="526">
        <f>SUMIF('Site capacity'!$B:$B,$AM198,'Site capacity'!K:K)</f>
        <v>10375</v>
      </c>
      <c r="AU198" s="526">
        <f>SUMIF('Site capacity'!$B:$B,$AM198,'Site capacity'!L:L)</f>
        <v>9475</v>
      </c>
      <c r="AV198" s="526">
        <f>SUMIF('Site capacity'!$B:$B,$AM198,'Site capacity'!M:M)</f>
        <v>3675</v>
      </c>
      <c r="AW198" s="526">
        <f>SUMIF('Site capacity'!$B:$B,$AM198,'Site capacity'!N:N)</f>
        <v>11800</v>
      </c>
      <c r="AX198" s="526">
        <f>SUMIF('Site capacity'!$B:$B,$AM198,'Site capacity'!O:O)</f>
        <v>6825</v>
      </c>
      <c r="AY198" s="526">
        <f>SUMIF('Site capacity'!$B:$B,$AM198,'Site capacity'!P:P)</f>
        <v>10350</v>
      </c>
      <c r="AZ198" s="526">
        <f>SUMIF('Site capacity'!$B:$B,$AM198,'Site capacity'!Q:Q)</f>
        <v>2825</v>
      </c>
      <c r="BC198" s="1283"/>
      <c r="BD198" s="1409"/>
      <c r="BE198" s="1410"/>
      <c r="BF198" s="1410"/>
      <c r="BG198" s="1364"/>
      <c r="BH198" s="1364"/>
      <c r="BI198" s="1364"/>
      <c r="BJ198" s="1364"/>
      <c r="BK198" s="1364"/>
      <c r="BL198" s="1364"/>
      <c r="BM198" s="1364"/>
      <c r="BN198" s="1364"/>
      <c r="BO198" s="1364"/>
      <c r="BP198" s="1364"/>
      <c r="BQ198" s="1364"/>
      <c r="BR198" s="1364"/>
      <c r="BS198" s="1364"/>
      <c r="BT198" s="1364"/>
    </row>
    <row r="199" spans="1:82" s="56" customFormat="1" ht="18.75" hidden="1" customHeight="1" outlineLevel="1">
      <c r="A199" s="62"/>
      <c r="B199" s="91"/>
      <c r="C199" s="114"/>
      <c r="D199" s="114"/>
      <c r="E199" s="306" t="s">
        <v>74</v>
      </c>
      <c r="F199" s="1328"/>
      <c r="G199" s="1312">
        <f t="shared" ref="G199:G203" si="499">AN199</f>
        <v>0</v>
      </c>
      <c r="H199" s="92">
        <f t="shared" ref="H199:H203" si="500">AO199</f>
        <v>0</v>
      </c>
      <c r="I199" s="92">
        <f t="shared" ref="I199:I203" si="501">AP199</f>
        <v>10100</v>
      </c>
      <c r="J199" s="92">
        <f t="shared" ref="J199:J203" si="502">AQ199</f>
        <v>4900</v>
      </c>
      <c r="K199" s="300">
        <f t="shared" si="487"/>
        <v>15000</v>
      </c>
      <c r="L199" s="1454"/>
      <c r="M199" s="1416"/>
      <c r="N199" s="92">
        <f t="shared" ref="N199:N203" si="503">AR199</f>
        <v>20975</v>
      </c>
      <c r="O199" s="92">
        <f t="shared" ref="O199:O203" si="504">AS199</f>
        <v>7350</v>
      </c>
      <c r="P199" s="92">
        <f t="shared" ref="P199:P203" si="505">AT199</f>
        <v>10200</v>
      </c>
      <c r="Q199" s="92">
        <f t="shared" ref="Q199:Q203" si="506">AU199</f>
        <v>14775</v>
      </c>
      <c r="R199" s="300">
        <f t="shared" si="492"/>
        <v>53300</v>
      </c>
      <c r="S199" s="1454"/>
      <c r="T199" s="1416"/>
      <c r="U199" s="92">
        <f t="shared" ref="U199:U203" si="507">AV199</f>
        <v>13825</v>
      </c>
      <c r="V199" s="92">
        <f t="shared" ref="V199:V203" si="508">AW199</f>
        <v>16625</v>
      </c>
      <c r="W199" s="92">
        <f t="shared" ref="W199:W203" si="509">AX199</f>
        <v>21975</v>
      </c>
      <c r="X199" s="92">
        <f t="shared" ref="X199:X203" si="510">AY199</f>
        <v>15950</v>
      </c>
      <c r="Y199" s="92">
        <f t="shared" ref="Y199:Y203" si="511">AZ199</f>
        <v>23400</v>
      </c>
      <c r="Z199" s="300">
        <f t="shared" si="498"/>
        <v>91775</v>
      </c>
      <c r="AA199" s="1454"/>
      <c r="AB199" s="1416"/>
      <c r="AC199" s="311">
        <f t="shared" ref="AC199:AC203" si="512">Z199+R199+K199</f>
        <v>160075</v>
      </c>
      <c r="AD199" s="92"/>
      <c r="AE199" s="311"/>
      <c r="AH199" s="121"/>
      <c r="AI199" s="125" t="s">
        <v>288</v>
      </c>
      <c r="AJ199" s="120" t="str">
        <f>"13WKS "&amp;'Drive Summary'!AD$2</f>
        <v>13WKS MS2409A0</v>
      </c>
      <c r="AK199" s="87"/>
      <c r="AL199" s="87"/>
      <c r="AM199" s="56" t="s">
        <v>687</v>
      </c>
      <c r="AN199" s="526">
        <f>SUMIF('Site capacity'!$B:$B,$AM199,'Site capacity'!E:E)</f>
        <v>0</v>
      </c>
      <c r="AO199" s="526">
        <f>SUMIF('Site capacity'!$B:$B,$AM199,'Site capacity'!F:F)</f>
        <v>0</v>
      </c>
      <c r="AP199" s="526">
        <f>SUMIF('Site capacity'!$B:$B,$AM199,'Site capacity'!G:G)</f>
        <v>10100</v>
      </c>
      <c r="AQ199" s="526">
        <f>SUMIF('Site capacity'!$B:$B,$AM199,'Site capacity'!H:H)</f>
        <v>4900</v>
      </c>
      <c r="AR199" s="526">
        <f>SUMIF('Site capacity'!$B:$B,$AM199,'Site capacity'!I:I)</f>
        <v>20975</v>
      </c>
      <c r="AS199" s="526">
        <f>SUMIF('Site capacity'!$B:$B,$AM199,'Site capacity'!J:J)</f>
        <v>7350</v>
      </c>
      <c r="AT199" s="526">
        <f>SUMIF('Site capacity'!$B:$B,$AM199,'Site capacity'!K:K)</f>
        <v>10200</v>
      </c>
      <c r="AU199" s="526">
        <f>SUMIF('Site capacity'!$B:$B,$AM199,'Site capacity'!L:L)</f>
        <v>14775</v>
      </c>
      <c r="AV199" s="526">
        <f>SUMIF('Site capacity'!$B:$B,$AM199,'Site capacity'!M:M)</f>
        <v>13825</v>
      </c>
      <c r="AW199" s="526">
        <f>SUMIF('Site capacity'!$B:$B,$AM199,'Site capacity'!N:N)</f>
        <v>16625</v>
      </c>
      <c r="AX199" s="526">
        <f>SUMIF('Site capacity'!$B:$B,$AM199,'Site capacity'!O:O)</f>
        <v>21975</v>
      </c>
      <c r="AY199" s="526">
        <f>SUMIF('Site capacity'!$B:$B,$AM199,'Site capacity'!P:P)</f>
        <v>15950</v>
      </c>
      <c r="AZ199" s="526">
        <f>SUMIF('Site capacity'!$B:$B,$AM199,'Site capacity'!Q:Q)</f>
        <v>23400</v>
      </c>
      <c r="BC199" s="1283"/>
      <c r="BD199" s="1409"/>
      <c r="BE199" s="1410"/>
      <c r="BF199" s="1410"/>
      <c r="BG199" s="1364"/>
      <c r="BH199" s="1364"/>
      <c r="BI199" s="1364"/>
      <c r="BJ199" s="1364"/>
      <c r="BK199" s="1364"/>
      <c r="BL199" s="1364"/>
      <c r="BM199" s="1364"/>
      <c r="BN199" s="1364"/>
      <c r="BO199" s="1364"/>
      <c r="BP199" s="1364"/>
      <c r="BQ199" s="1364"/>
      <c r="BR199" s="1364"/>
      <c r="BS199" s="1364"/>
      <c r="BT199" s="1365"/>
    </row>
    <row r="200" spans="1:82" s="56" customFormat="1" ht="18.75" hidden="1" customHeight="1" outlineLevel="1">
      <c r="A200" s="62"/>
      <c r="B200" s="91"/>
      <c r="C200" s="114"/>
      <c r="D200" s="114"/>
      <c r="E200" s="306" t="s">
        <v>589</v>
      </c>
      <c r="F200" s="1328"/>
      <c r="G200" s="1312">
        <f t="shared" si="499"/>
        <v>0</v>
      </c>
      <c r="H200" s="92">
        <f t="shared" si="500"/>
        <v>0</v>
      </c>
      <c r="I200" s="92">
        <f t="shared" si="501"/>
        <v>625</v>
      </c>
      <c r="J200" s="92">
        <f t="shared" si="502"/>
        <v>75</v>
      </c>
      <c r="K200" s="300">
        <f t="shared" si="487"/>
        <v>700</v>
      </c>
      <c r="L200" s="1454"/>
      <c r="M200" s="1416"/>
      <c r="N200" s="92">
        <f t="shared" si="503"/>
        <v>1250</v>
      </c>
      <c r="O200" s="92">
        <f t="shared" si="504"/>
        <v>225</v>
      </c>
      <c r="P200" s="92">
        <f t="shared" si="505"/>
        <v>550</v>
      </c>
      <c r="Q200" s="92">
        <f t="shared" si="506"/>
        <v>1000</v>
      </c>
      <c r="R200" s="300">
        <f t="shared" si="492"/>
        <v>3025</v>
      </c>
      <c r="S200" s="1454"/>
      <c r="T200" s="1416"/>
      <c r="U200" s="92">
        <f t="shared" si="507"/>
        <v>375</v>
      </c>
      <c r="V200" s="92">
        <f t="shared" si="508"/>
        <v>350</v>
      </c>
      <c r="W200" s="92">
        <f t="shared" si="509"/>
        <v>375</v>
      </c>
      <c r="X200" s="92">
        <f t="shared" si="510"/>
        <v>225</v>
      </c>
      <c r="Y200" s="92">
        <f t="shared" si="511"/>
        <v>1650</v>
      </c>
      <c r="Z200" s="300">
        <f t="shared" si="498"/>
        <v>2975</v>
      </c>
      <c r="AA200" s="1454"/>
      <c r="AB200" s="1416"/>
      <c r="AC200" s="311">
        <f t="shared" si="512"/>
        <v>6700</v>
      </c>
      <c r="AD200" s="92"/>
      <c r="AE200" s="311"/>
      <c r="AH200" s="121"/>
      <c r="AI200" s="125" t="s">
        <v>288</v>
      </c>
      <c r="AJ200" s="120" t="str">
        <f>"13WKS "&amp;'Drive Summary'!AD$2</f>
        <v>13WKS MS2409A0</v>
      </c>
      <c r="AK200" s="87"/>
      <c r="AL200" s="87"/>
      <c r="AM200" s="56" t="s">
        <v>688</v>
      </c>
      <c r="AN200" s="526">
        <f>SUMIF('Site capacity'!$B:$B,$AM200,'Site capacity'!E:E)</f>
        <v>0</v>
      </c>
      <c r="AO200" s="526">
        <f>SUMIF('Site capacity'!$B:$B,$AM200,'Site capacity'!F:F)</f>
        <v>0</v>
      </c>
      <c r="AP200" s="526">
        <f>SUMIF('Site capacity'!$B:$B,$AM200,'Site capacity'!G:G)</f>
        <v>625</v>
      </c>
      <c r="AQ200" s="526">
        <f>SUMIF('Site capacity'!$B:$B,$AM200,'Site capacity'!H:H)</f>
        <v>75</v>
      </c>
      <c r="AR200" s="526">
        <f>SUMIF('Site capacity'!$B:$B,$AM200,'Site capacity'!I:I)</f>
        <v>1250</v>
      </c>
      <c r="AS200" s="526">
        <f>SUMIF('Site capacity'!$B:$B,$AM200,'Site capacity'!J:J)</f>
        <v>225</v>
      </c>
      <c r="AT200" s="526">
        <f>SUMIF('Site capacity'!$B:$B,$AM200,'Site capacity'!K:K)</f>
        <v>550</v>
      </c>
      <c r="AU200" s="526">
        <f>SUMIF('Site capacity'!$B:$B,$AM200,'Site capacity'!L:L)</f>
        <v>1000</v>
      </c>
      <c r="AV200" s="526">
        <f>SUMIF('Site capacity'!$B:$B,$AM200,'Site capacity'!M:M)</f>
        <v>375</v>
      </c>
      <c r="AW200" s="526">
        <f>SUMIF('Site capacity'!$B:$B,$AM200,'Site capacity'!N:N)</f>
        <v>350</v>
      </c>
      <c r="AX200" s="526">
        <f>SUMIF('Site capacity'!$B:$B,$AM200,'Site capacity'!O:O)</f>
        <v>375</v>
      </c>
      <c r="AY200" s="526">
        <f>SUMIF('Site capacity'!$B:$B,$AM200,'Site capacity'!P:P)</f>
        <v>225</v>
      </c>
      <c r="AZ200" s="526">
        <f>SUMIF('Site capacity'!$B:$B,$AM200,'Site capacity'!Q:Q)</f>
        <v>1650</v>
      </c>
      <c r="BC200" s="1283"/>
      <c r="BD200" s="1409"/>
      <c r="BE200" s="1410"/>
      <c r="BF200" s="1410"/>
      <c r="BG200" s="1364"/>
      <c r="BH200" s="1364"/>
      <c r="BI200" s="1364"/>
      <c r="BJ200" s="1364"/>
      <c r="BK200" s="1364"/>
      <c r="BL200" s="1364"/>
      <c r="BM200" s="1364"/>
      <c r="BN200" s="1364"/>
      <c r="BO200" s="1364"/>
      <c r="BP200" s="1364"/>
      <c r="BQ200" s="1364"/>
      <c r="BR200" s="1364"/>
      <c r="BS200" s="1364"/>
      <c r="BT200" s="1366"/>
    </row>
    <row r="201" spans="1:82" s="87" customFormat="1" ht="18.75" hidden="1" customHeight="1" outlineLevel="1">
      <c r="A201" s="62"/>
      <c r="B201" s="91"/>
      <c r="C201" s="114"/>
      <c r="D201" s="114"/>
      <c r="E201" s="306" t="s">
        <v>590</v>
      </c>
      <c r="F201" s="1328"/>
      <c r="G201" s="1312">
        <f t="shared" si="499"/>
        <v>40000</v>
      </c>
      <c r="H201" s="92">
        <f t="shared" si="500"/>
        <v>2350</v>
      </c>
      <c r="I201" s="92">
        <f t="shared" si="501"/>
        <v>63200</v>
      </c>
      <c r="J201" s="92">
        <f t="shared" si="502"/>
        <v>7325</v>
      </c>
      <c r="K201" s="300">
        <f t="shared" si="487"/>
        <v>112875</v>
      </c>
      <c r="L201" s="1454"/>
      <c r="M201" s="1416"/>
      <c r="N201" s="92">
        <f t="shared" si="503"/>
        <v>60600</v>
      </c>
      <c r="O201" s="92">
        <f t="shared" si="504"/>
        <v>22500</v>
      </c>
      <c r="P201" s="92">
        <f t="shared" si="505"/>
        <v>40000</v>
      </c>
      <c r="Q201" s="92">
        <f t="shared" si="506"/>
        <v>21650</v>
      </c>
      <c r="R201" s="300">
        <f t="shared" si="492"/>
        <v>144750</v>
      </c>
      <c r="S201" s="1454"/>
      <c r="T201" s="1416"/>
      <c r="U201" s="92">
        <f t="shared" si="507"/>
        <v>53800</v>
      </c>
      <c r="V201" s="92">
        <f t="shared" si="508"/>
        <v>74725</v>
      </c>
      <c r="W201" s="92">
        <f t="shared" si="509"/>
        <v>70200</v>
      </c>
      <c r="X201" s="92">
        <f t="shared" si="510"/>
        <v>79825</v>
      </c>
      <c r="Y201" s="92">
        <f t="shared" si="511"/>
        <v>39800</v>
      </c>
      <c r="Z201" s="300">
        <f t="shared" si="498"/>
        <v>318350</v>
      </c>
      <c r="AA201" s="1454"/>
      <c r="AB201" s="1416"/>
      <c r="AC201" s="311">
        <f t="shared" si="512"/>
        <v>575975</v>
      </c>
      <c r="AD201" s="92"/>
      <c r="AE201" s="311"/>
      <c r="AF201" s="56"/>
      <c r="AG201" s="56"/>
      <c r="AH201" s="121"/>
      <c r="AI201" s="125" t="s">
        <v>288</v>
      </c>
      <c r="AJ201" s="120" t="str">
        <f>"13WKS "&amp;'Drive Summary'!AD$2</f>
        <v>13WKS MS2409A0</v>
      </c>
      <c r="AM201" s="56" t="s">
        <v>689</v>
      </c>
      <c r="AN201" s="526">
        <f>SUMIF('Site capacity'!$B:$B,$AM201,'Site capacity'!E:E)</f>
        <v>40000</v>
      </c>
      <c r="AO201" s="526">
        <f>SUMIF('Site capacity'!$B:$B,$AM201,'Site capacity'!F:F)</f>
        <v>2350</v>
      </c>
      <c r="AP201" s="526">
        <f>SUMIF('Site capacity'!$B:$B,$AM201,'Site capacity'!G:G)</f>
        <v>63200</v>
      </c>
      <c r="AQ201" s="526">
        <f>SUMIF('Site capacity'!$B:$B,$AM201,'Site capacity'!H:H)</f>
        <v>7325</v>
      </c>
      <c r="AR201" s="526">
        <f>SUMIF('Site capacity'!$B:$B,$AM201,'Site capacity'!I:I)</f>
        <v>60600</v>
      </c>
      <c r="AS201" s="526">
        <f>SUMIF('Site capacity'!$B:$B,$AM201,'Site capacity'!J:J)</f>
        <v>22500</v>
      </c>
      <c r="AT201" s="526">
        <f>SUMIF('Site capacity'!$B:$B,$AM201,'Site capacity'!K:K)</f>
        <v>40000</v>
      </c>
      <c r="AU201" s="526">
        <f>SUMIF('Site capacity'!$B:$B,$AM201,'Site capacity'!L:L)</f>
        <v>21650</v>
      </c>
      <c r="AV201" s="526">
        <f>SUMIF('Site capacity'!$B:$B,$AM201,'Site capacity'!M:M)</f>
        <v>53800</v>
      </c>
      <c r="AW201" s="526">
        <f>SUMIF('Site capacity'!$B:$B,$AM201,'Site capacity'!N:N)</f>
        <v>74725</v>
      </c>
      <c r="AX201" s="526">
        <f>SUMIF('Site capacity'!$B:$B,$AM201,'Site capacity'!O:O)</f>
        <v>70200</v>
      </c>
      <c r="AY201" s="526">
        <f>SUMIF('Site capacity'!$B:$B,$AM201,'Site capacity'!P:P)</f>
        <v>79825</v>
      </c>
      <c r="AZ201" s="526">
        <f>SUMIF('Site capacity'!$B:$B,$AM201,'Site capacity'!Q:Q)</f>
        <v>39800</v>
      </c>
      <c r="BC201" s="1283"/>
      <c r="BD201" s="1409"/>
      <c r="BE201" s="1410"/>
      <c r="BF201" s="1410"/>
      <c r="BG201" s="1364"/>
      <c r="BH201" s="1364"/>
      <c r="BI201" s="1364"/>
      <c r="BJ201" s="1364"/>
      <c r="BK201" s="1364"/>
      <c r="BL201" s="1364"/>
      <c r="BM201" s="1364"/>
      <c r="BN201" s="1364"/>
      <c r="BO201" s="1364"/>
      <c r="BP201" s="1364"/>
      <c r="BQ201" s="1364"/>
      <c r="BR201" s="1364"/>
      <c r="BS201" s="1364"/>
      <c r="BT201" s="1288"/>
    </row>
    <row r="202" spans="1:82" s="87" customFormat="1" ht="18.75" hidden="1" customHeight="1" outlineLevel="1">
      <c r="A202" s="62"/>
      <c r="B202" s="91"/>
      <c r="C202" s="114"/>
      <c r="D202" s="114"/>
      <c r="E202" s="306" t="s">
        <v>654</v>
      </c>
      <c r="F202" s="1328"/>
      <c r="G202" s="1312">
        <f t="shared" si="499"/>
        <v>0</v>
      </c>
      <c r="H202" s="92">
        <f t="shared" si="500"/>
        <v>0</v>
      </c>
      <c r="I202" s="92">
        <f t="shared" si="501"/>
        <v>14820</v>
      </c>
      <c r="J202" s="92">
        <f t="shared" si="502"/>
        <v>3880</v>
      </c>
      <c r="K202" s="300">
        <f t="shared" si="487"/>
        <v>18700</v>
      </c>
      <c r="L202" s="1454"/>
      <c r="M202" s="1416"/>
      <c r="N202" s="92">
        <f t="shared" si="503"/>
        <v>9320</v>
      </c>
      <c r="O202" s="92">
        <f t="shared" si="504"/>
        <v>8060</v>
      </c>
      <c r="P202" s="92">
        <f t="shared" si="505"/>
        <v>13680</v>
      </c>
      <c r="Q202" s="92">
        <f t="shared" si="506"/>
        <v>12120</v>
      </c>
      <c r="R202" s="300">
        <f t="shared" si="492"/>
        <v>43180</v>
      </c>
      <c r="S202" s="1454"/>
      <c r="T202" s="1416"/>
      <c r="U202" s="92">
        <f t="shared" si="507"/>
        <v>17460</v>
      </c>
      <c r="V202" s="92">
        <f t="shared" si="508"/>
        <v>20360</v>
      </c>
      <c r="W202" s="92">
        <f t="shared" si="509"/>
        <v>20140</v>
      </c>
      <c r="X202" s="92">
        <f t="shared" si="510"/>
        <v>15340</v>
      </c>
      <c r="Y202" s="92">
        <f t="shared" si="511"/>
        <v>11160</v>
      </c>
      <c r="Z202" s="300">
        <f t="shared" si="498"/>
        <v>84460</v>
      </c>
      <c r="AA202" s="1454"/>
      <c r="AB202" s="1416"/>
      <c r="AC202" s="311">
        <f t="shared" si="512"/>
        <v>146340</v>
      </c>
      <c r="AD202" s="92"/>
      <c r="AE202" s="311"/>
      <c r="AF202" s="56"/>
      <c r="AG202" s="56"/>
      <c r="AH202" s="121"/>
      <c r="AI202" s="125" t="s">
        <v>288</v>
      </c>
      <c r="AJ202" s="120" t="str">
        <f>"13WKS "&amp;'Drive Summary'!AD$2</f>
        <v>13WKS MS2409A0</v>
      </c>
      <c r="AM202" s="56" t="s">
        <v>690</v>
      </c>
      <c r="AN202" s="526">
        <f>SUMIF('Site capacity'!$B:$B,$AM202,'Site capacity'!E:E)</f>
        <v>0</v>
      </c>
      <c r="AO202" s="526">
        <f>SUMIF('Site capacity'!$B:$B,$AM202,'Site capacity'!F:F)</f>
        <v>0</v>
      </c>
      <c r="AP202" s="526">
        <f>SUMIF('Site capacity'!$B:$B,$AM202,'Site capacity'!G:G)</f>
        <v>14820</v>
      </c>
      <c r="AQ202" s="526">
        <f>SUMIF('Site capacity'!$B:$B,$AM202,'Site capacity'!H:H)</f>
        <v>3880</v>
      </c>
      <c r="AR202" s="526">
        <f>SUMIF('Site capacity'!$B:$B,$AM202,'Site capacity'!I:I)</f>
        <v>9320</v>
      </c>
      <c r="AS202" s="526">
        <f>SUMIF('Site capacity'!$B:$B,$AM202,'Site capacity'!J:J)</f>
        <v>8060</v>
      </c>
      <c r="AT202" s="526">
        <f>SUMIF('Site capacity'!$B:$B,$AM202,'Site capacity'!K:K)</f>
        <v>13680</v>
      </c>
      <c r="AU202" s="526">
        <f>SUMIF('Site capacity'!$B:$B,$AM202,'Site capacity'!L:L)</f>
        <v>12120</v>
      </c>
      <c r="AV202" s="526">
        <f>SUMIF('Site capacity'!$B:$B,$AM202,'Site capacity'!M:M)</f>
        <v>17460</v>
      </c>
      <c r="AW202" s="526">
        <f>SUMIF('Site capacity'!$B:$B,$AM202,'Site capacity'!N:N)</f>
        <v>20360</v>
      </c>
      <c r="AX202" s="526">
        <f>SUMIF('Site capacity'!$B:$B,$AM202,'Site capacity'!O:O)</f>
        <v>20140</v>
      </c>
      <c r="AY202" s="526">
        <f>SUMIF('Site capacity'!$B:$B,$AM202,'Site capacity'!P:P)</f>
        <v>15340</v>
      </c>
      <c r="AZ202" s="526">
        <f>SUMIF('Site capacity'!$B:$B,$AM202,'Site capacity'!Q:Q)</f>
        <v>11160</v>
      </c>
      <c r="BC202" s="1283"/>
      <c r="BD202" s="1409"/>
      <c r="BE202" s="1409"/>
      <c r="BF202" s="1409"/>
      <c r="BG202" s="1365"/>
      <c r="BH202" s="1365"/>
      <c r="BI202" s="1365"/>
      <c r="BJ202" s="1365"/>
      <c r="BK202" s="1365"/>
      <c r="BL202" s="1365"/>
      <c r="BM202" s="1365"/>
      <c r="BN202" s="1365"/>
      <c r="BO202" s="1365"/>
      <c r="BP202" s="1365"/>
      <c r="BQ202" s="1365"/>
      <c r="BR202" s="1365"/>
      <c r="BS202" s="1365"/>
      <c r="BT202" s="1290"/>
    </row>
    <row r="203" spans="1:82" s="87" customFormat="1" ht="18.75" hidden="1" customHeight="1" outlineLevel="1">
      <c r="A203" s="62"/>
      <c r="B203" s="91"/>
      <c r="C203" s="114"/>
      <c r="D203" s="114"/>
      <c r="E203" s="306" t="s">
        <v>655</v>
      </c>
      <c r="F203" s="1328"/>
      <c r="G203" s="1312">
        <f t="shared" si="499"/>
        <v>0</v>
      </c>
      <c r="H203" s="92">
        <f t="shared" si="500"/>
        <v>0</v>
      </c>
      <c r="I203" s="92">
        <f t="shared" si="501"/>
        <v>7560</v>
      </c>
      <c r="J203" s="92">
        <f t="shared" si="502"/>
        <v>4580</v>
      </c>
      <c r="K203" s="300">
        <f t="shared" si="487"/>
        <v>12140</v>
      </c>
      <c r="L203" s="1454"/>
      <c r="M203" s="1416"/>
      <c r="N203" s="92">
        <f t="shared" si="503"/>
        <v>6500</v>
      </c>
      <c r="O203" s="92">
        <f t="shared" si="504"/>
        <v>5040</v>
      </c>
      <c r="P203" s="92">
        <f t="shared" si="505"/>
        <v>7380</v>
      </c>
      <c r="Q203" s="92">
        <f t="shared" si="506"/>
        <v>11000</v>
      </c>
      <c r="R203" s="300">
        <f t="shared" si="492"/>
        <v>29920</v>
      </c>
      <c r="S203" s="1454"/>
      <c r="T203" s="1416"/>
      <c r="U203" s="92">
        <f t="shared" si="507"/>
        <v>11360</v>
      </c>
      <c r="V203" s="92">
        <f t="shared" si="508"/>
        <v>18320</v>
      </c>
      <c r="W203" s="92">
        <f t="shared" si="509"/>
        <v>16760</v>
      </c>
      <c r="X203" s="92">
        <f t="shared" si="510"/>
        <v>10320</v>
      </c>
      <c r="Y203" s="92">
        <f t="shared" si="511"/>
        <v>12960</v>
      </c>
      <c r="Z203" s="300">
        <f t="shared" si="498"/>
        <v>69720</v>
      </c>
      <c r="AA203" s="1454"/>
      <c r="AB203" s="1416"/>
      <c r="AC203" s="311">
        <f t="shared" si="512"/>
        <v>111780</v>
      </c>
      <c r="AD203" s="92"/>
      <c r="AE203" s="311"/>
      <c r="AF203" s="56"/>
      <c r="AG203" s="56"/>
      <c r="AH203" s="121"/>
      <c r="AI203" s="125" t="s">
        <v>288</v>
      </c>
      <c r="AJ203" s="120" t="str">
        <f>"13WKS "&amp;'Drive Summary'!AD$2</f>
        <v>13WKS MS2409A0</v>
      </c>
      <c r="AM203" s="56" t="s">
        <v>691</v>
      </c>
      <c r="AN203" s="526">
        <f>SUMIF('Site capacity'!$B:$B,$AM203,'Site capacity'!E:E)</f>
        <v>0</v>
      </c>
      <c r="AO203" s="526">
        <f>SUMIF('Site capacity'!$B:$B,$AM203,'Site capacity'!F:F)</f>
        <v>0</v>
      </c>
      <c r="AP203" s="526">
        <f>SUMIF('Site capacity'!$B:$B,$AM203,'Site capacity'!G:G)</f>
        <v>7560</v>
      </c>
      <c r="AQ203" s="526">
        <f>SUMIF('Site capacity'!$B:$B,$AM203,'Site capacity'!H:H)</f>
        <v>4580</v>
      </c>
      <c r="AR203" s="526">
        <f>SUMIF('Site capacity'!$B:$B,$AM203,'Site capacity'!I:I)</f>
        <v>6500</v>
      </c>
      <c r="AS203" s="526">
        <f>SUMIF('Site capacity'!$B:$B,$AM203,'Site capacity'!J:J)</f>
        <v>5040</v>
      </c>
      <c r="AT203" s="526">
        <f>SUMIF('Site capacity'!$B:$B,$AM203,'Site capacity'!K:K)</f>
        <v>7380</v>
      </c>
      <c r="AU203" s="526">
        <f>SUMIF('Site capacity'!$B:$B,$AM203,'Site capacity'!L:L)</f>
        <v>11000</v>
      </c>
      <c r="AV203" s="526">
        <f>SUMIF('Site capacity'!$B:$B,$AM203,'Site capacity'!M:M)</f>
        <v>11360</v>
      </c>
      <c r="AW203" s="526">
        <f>SUMIF('Site capacity'!$B:$B,$AM203,'Site capacity'!N:N)</f>
        <v>18320</v>
      </c>
      <c r="AX203" s="526">
        <f>SUMIF('Site capacity'!$B:$B,$AM203,'Site capacity'!O:O)</f>
        <v>16760</v>
      </c>
      <c r="AY203" s="526">
        <f>SUMIF('Site capacity'!$B:$B,$AM203,'Site capacity'!P:P)</f>
        <v>10320</v>
      </c>
      <c r="AZ203" s="526">
        <f>SUMIF('Site capacity'!$B:$B,$AM203,'Site capacity'!Q:Q)</f>
        <v>12960</v>
      </c>
      <c r="BC203" s="1283"/>
      <c r="BD203" s="1409"/>
      <c r="BE203" s="1410"/>
      <c r="BF203" s="1410"/>
      <c r="BG203" s="1364"/>
      <c r="BH203" s="1364"/>
      <c r="BI203" s="1364"/>
      <c r="BJ203" s="1364"/>
      <c r="BK203" s="1364"/>
      <c r="BL203" s="1364"/>
      <c r="BM203" s="1364"/>
      <c r="BN203" s="1364"/>
      <c r="BO203" s="1364"/>
      <c r="BP203" s="1364"/>
      <c r="BQ203" s="1364"/>
      <c r="BR203" s="1364"/>
      <c r="BS203" s="1364"/>
      <c r="BT203" s="1288"/>
    </row>
    <row r="204" spans="1:82" s="87" customFormat="1" ht="18.75" hidden="1" customHeight="1" outlineLevel="1">
      <c r="A204" s="62"/>
      <c r="B204" s="91" t="s">
        <v>118</v>
      </c>
      <c r="C204" s="114"/>
      <c r="D204" s="114"/>
      <c r="E204" s="306" t="s">
        <v>543</v>
      </c>
      <c r="F204" s="1328"/>
      <c r="G204" s="1312">
        <f t="shared" ref="G204:AC204" si="513">G198-G211</f>
        <v>0</v>
      </c>
      <c r="H204" s="92">
        <f t="shared" si="513"/>
        <v>-12450</v>
      </c>
      <c r="I204" s="92">
        <f t="shared" si="513"/>
        <v>-45875</v>
      </c>
      <c r="J204" s="92">
        <f t="shared" si="513"/>
        <v>-7525</v>
      </c>
      <c r="K204" s="300">
        <f t="shared" si="513"/>
        <v>-65850</v>
      </c>
      <c r="L204" s="1454">
        <f t="shared" si="513"/>
        <v>-72700</v>
      </c>
      <c r="M204" s="1416">
        <f t="shared" si="513"/>
        <v>0</v>
      </c>
      <c r="N204" s="92">
        <f t="shared" si="513"/>
        <v>650</v>
      </c>
      <c r="O204" s="92">
        <f t="shared" si="513"/>
        <v>-6425</v>
      </c>
      <c r="P204" s="92">
        <f t="shared" si="513"/>
        <v>4475</v>
      </c>
      <c r="Q204" s="92">
        <f t="shared" si="513"/>
        <v>525</v>
      </c>
      <c r="R204" s="300">
        <f t="shared" si="513"/>
        <v>-775</v>
      </c>
      <c r="S204" s="1454">
        <f t="shared" si="513"/>
        <v>-31225</v>
      </c>
      <c r="T204" s="1416">
        <f t="shared" si="513"/>
        <v>0</v>
      </c>
      <c r="U204" s="92">
        <f t="shared" si="513"/>
        <v>-950</v>
      </c>
      <c r="V204" s="92">
        <f t="shared" si="513"/>
        <v>1575</v>
      </c>
      <c r="W204" s="92">
        <f t="shared" si="513"/>
        <v>-6850</v>
      </c>
      <c r="X204" s="92">
        <f t="shared" si="513"/>
        <v>5600</v>
      </c>
      <c r="Y204" s="92">
        <f t="shared" si="513"/>
        <v>2550</v>
      </c>
      <c r="Z204" s="300">
        <f t="shared" si="513"/>
        <v>1925</v>
      </c>
      <c r="AA204" s="1454">
        <f t="shared" si="513"/>
        <v>-33550</v>
      </c>
      <c r="AB204" s="1416">
        <f t="shared" si="513"/>
        <v>0</v>
      </c>
      <c r="AC204" s="311">
        <f t="shared" si="513"/>
        <v>-64700</v>
      </c>
      <c r="AD204" s="92"/>
      <c r="AE204" s="311"/>
      <c r="AF204" s="56"/>
      <c r="AG204" s="56"/>
      <c r="AH204" s="121"/>
      <c r="AI204" s="125" t="s">
        <v>288</v>
      </c>
      <c r="AJ204" s="120" t="str">
        <f>"13WKS "&amp;'Drive Summary'!AD$2</f>
        <v>13WKS MS2409A0</v>
      </c>
      <c r="AM204" s="481" t="s">
        <v>77</v>
      </c>
      <c r="AN204" s="482">
        <f>'13wks vs RIE'!C205</f>
        <v>0.47127937336814624</v>
      </c>
      <c r="AO204" s="482">
        <f>'13wks vs RIE'!D205</f>
        <v>0.47127937336814624</v>
      </c>
      <c r="AP204" s="482">
        <f>'13wks vs RIE'!E205</f>
        <v>0.47127937336814624</v>
      </c>
      <c r="AQ204" s="482">
        <f>'13wks vs RIE'!F205</f>
        <v>0.47127937336814624</v>
      </c>
      <c r="AR204" s="482">
        <f>'13wks vs RIE'!G205</f>
        <v>0.47127937336814624</v>
      </c>
      <c r="AS204" s="482">
        <f>'13wks vs RIE'!H205</f>
        <v>0.47127937336814624</v>
      </c>
      <c r="AT204" s="482">
        <f>'13wks vs RIE'!I205</f>
        <v>0.47127937336814624</v>
      </c>
      <c r="AU204" s="482">
        <f>'13wks vs RIE'!J205</f>
        <v>0.47127937336814624</v>
      </c>
      <c r="AV204" s="482">
        <f>'13wks vs RIE'!K205</f>
        <v>0.47127937336814624</v>
      </c>
      <c r="AW204" s="482">
        <f>'13wks vs RIE'!L205</f>
        <v>0.47127937336814624</v>
      </c>
      <c r="AX204" s="482">
        <f>'13wks vs RIE'!M205</f>
        <v>0.47127937336814624</v>
      </c>
      <c r="AY204" s="482">
        <f>'13wks vs RIE'!N205</f>
        <v>0.47127937336814624</v>
      </c>
      <c r="AZ204" s="482">
        <f>'13wks vs RIE'!O205</f>
        <v>0.47127937336814624</v>
      </c>
      <c r="BC204" s="1283"/>
      <c r="BD204" s="1409"/>
      <c r="BE204" s="1410"/>
      <c r="BF204" s="1410"/>
      <c r="BG204" s="1364"/>
      <c r="BH204" s="1364"/>
      <c r="BI204" s="1364"/>
      <c r="BJ204" s="1364"/>
      <c r="BK204" s="1364"/>
      <c r="BL204" s="1364"/>
      <c r="BM204" s="1364"/>
      <c r="BN204" s="1364"/>
      <c r="BO204" s="1364"/>
      <c r="BP204" s="1364"/>
      <c r="BQ204" s="1364"/>
      <c r="BR204" s="1364"/>
      <c r="BS204" s="1364"/>
      <c r="BT204" s="1288"/>
    </row>
    <row r="205" spans="1:82" s="87" customFormat="1" ht="18.75" hidden="1" customHeight="1" outlineLevel="1">
      <c r="A205" s="62"/>
      <c r="B205" s="91"/>
      <c r="C205" s="114"/>
      <c r="D205" s="114"/>
      <c r="E205" s="306" t="s">
        <v>74</v>
      </c>
      <c r="F205" s="1328"/>
      <c r="G205" s="1312">
        <f t="shared" ref="G205:AC205" si="514">G199-G212</f>
        <v>0</v>
      </c>
      <c r="H205" s="92">
        <f t="shared" si="514"/>
        <v>-28850</v>
      </c>
      <c r="I205" s="92">
        <f t="shared" si="514"/>
        <v>-775</v>
      </c>
      <c r="J205" s="92">
        <f t="shared" si="514"/>
        <v>-5525</v>
      </c>
      <c r="K205" s="300">
        <f t="shared" si="514"/>
        <v>-35150</v>
      </c>
      <c r="L205" s="1454">
        <f t="shared" si="514"/>
        <v>-50150</v>
      </c>
      <c r="M205" s="1416">
        <f t="shared" si="514"/>
        <v>0</v>
      </c>
      <c r="N205" s="92">
        <f t="shared" si="514"/>
        <v>6000</v>
      </c>
      <c r="O205" s="92">
        <f t="shared" si="514"/>
        <v>-42900</v>
      </c>
      <c r="P205" s="92">
        <f t="shared" si="514"/>
        <v>-975</v>
      </c>
      <c r="Q205" s="92">
        <f t="shared" si="514"/>
        <v>1700</v>
      </c>
      <c r="R205" s="300">
        <f t="shared" si="514"/>
        <v>-36175</v>
      </c>
      <c r="S205" s="1454">
        <f t="shared" si="514"/>
        <v>-89475</v>
      </c>
      <c r="T205" s="1416">
        <f t="shared" si="514"/>
        <v>0</v>
      </c>
      <c r="U205" s="92">
        <f t="shared" si="514"/>
        <v>-350</v>
      </c>
      <c r="V205" s="92">
        <f t="shared" si="514"/>
        <v>-60350</v>
      </c>
      <c r="W205" s="92">
        <f t="shared" si="514"/>
        <v>4400</v>
      </c>
      <c r="X205" s="92">
        <f t="shared" si="514"/>
        <v>8375</v>
      </c>
      <c r="Y205" s="92">
        <f t="shared" si="514"/>
        <v>22625</v>
      </c>
      <c r="Z205" s="300">
        <f t="shared" si="514"/>
        <v>-25300</v>
      </c>
      <c r="AA205" s="1454">
        <f t="shared" si="514"/>
        <v>-117075</v>
      </c>
      <c r="AB205" s="1416">
        <f t="shared" si="514"/>
        <v>0</v>
      </c>
      <c r="AC205" s="311">
        <f t="shared" si="514"/>
        <v>-96625</v>
      </c>
      <c r="AD205" s="92"/>
      <c r="AE205" s="311"/>
      <c r="AF205" s="56"/>
      <c r="AG205" s="56"/>
      <c r="AH205" s="121"/>
      <c r="AI205" s="125" t="s">
        <v>288</v>
      </c>
      <c r="AJ205" s="120" t="str">
        <f>"13WKS "&amp;'Drive Summary'!AD$2</f>
        <v>13WKS MS2409A0</v>
      </c>
      <c r="AM205" s="654"/>
      <c r="AN205" s="482">
        <f>'13wks vs RIE'!C206</f>
        <v>0.47127937336814624</v>
      </c>
      <c r="AO205" s="482">
        <f>'13wks vs RIE'!D206</f>
        <v>0.47127937336814624</v>
      </c>
      <c r="AP205" s="482">
        <f>'13wks vs RIE'!E206</f>
        <v>0.47127937336814624</v>
      </c>
      <c r="AQ205" s="482">
        <f>'13wks vs RIE'!F206</f>
        <v>0.47127937336814624</v>
      </c>
      <c r="AR205" s="482">
        <f>'13wks vs RIE'!G206</f>
        <v>0.47127937336814624</v>
      </c>
      <c r="AS205" s="482">
        <f>'13wks vs RIE'!H206</f>
        <v>0.47127937336814624</v>
      </c>
      <c r="AT205" s="482">
        <f>'13wks vs RIE'!I206</f>
        <v>0.47127937336814624</v>
      </c>
      <c r="AU205" s="482">
        <f>'13wks vs RIE'!J206</f>
        <v>0.47127937336814624</v>
      </c>
      <c r="AV205" s="482">
        <f>'13wks vs RIE'!K206</f>
        <v>0.47127937336814624</v>
      </c>
      <c r="AW205" s="482">
        <f>'13wks vs RIE'!L206</f>
        <v>0.47127937336814624</v>
      </c>
      <c r="AX205" s="482">
        <f>'13wks vs RIE'!M206</f>
        <v>0.47127937336814624</v>
      </c>
      <c r="AY205" s="482">
        <f>'13wks vs RIE'!N206</f>
        <v>0.47127937336814624</v>
      </c>
      <c r="AZ205" s="482">
        <f>'13wks vs RIE'!O206</f>
        <v>0.47127937336814624</v>
      </c>
      <c r="BC205" s="1283"/>
      <c r="BD205" s="1409"/>
      <c r="BE205" s="1410"/>
      <c r="BF205" s="1410"/>
      <c r="BG205" s="1364"/>
      <c r="BH205" s="1364"/>
      <c r="BI205" s="1364"/>
      <c r="BJ205" s="1364"/>
      <c r="BK205" s="1364"/>
      <c r="BL205" s="1364"/>
      <c r="BM205" s="1364"/>
      <c r="BN205" s="1364"/>
      <c r="BO205" s="1364"/>
      <c r="BP205" s="1364"/>
      <c r="BQ205" s="1364"/>
      <c r="BR205" s="1364"/>
      <c r="BS205" s="1364"/>
      <c r="BT205" s="1288"/>
    </row>
    <row r="206" spans="1:82" s="87" customFormat="1" ht="18.75" hidden="1" customHeight="1" outlineLevel="1">
      <c r="A206" s="62"/>
      <c r="B206" s="91"/>
      <c r="C206" s="114"/>
      <c r="D206" s="114"/>
      <c r="E206" s="306" t="s">
        <v>589</v>
      </c>
      <c r="F206" s="1328"/>
      <c r="G206" s="1312">
        <f t="shared" ref="G206:AC206" si="515">G200-G213</f>
        <v>0</v>
      </c>
      <c r="H206" s="92">
        <f t="shared" si="515"/>
        <v>-2050</v>
      </c>
      <c r="I206" s="92">
        <f t="shared" si="515"/>
        <v>200</v>
      </c>
      <c r="J206" s="92">
        <f t="shared" si="515"/>
        <v>-175</v>
      </c>
      <c r="K206" s="300">
        <f t="shared" si="515"/>
        <v>-2025</v>
      </c>
      <c r="L206" s="1454">
        <f t="shared" si="515"/>
        <v>-2725</v>
      </c>
      <c r="M206" s="1416">
        <f t="shared" si="515"/>
        <v>0</v>
      </c>
      <c r="N206" s="92">
        <f t="shared" si="515"/>
        <v>-225</v>
      </c>
      <c r="O206" s="92">
        <f t="shared" si="515"/>
        <v>-450</v>
      </c>
      <c r="P206" s="92">
        <f t="shared" si="515"/>
        <v>200</v>
      </c>
      <c r="Q206" s="92">
        <f t="shared" si="515"/>
        <v>-25</v>
      </c>
      <c r="R206" s="300">
        <f t="shared" si="515"/>
        <v>-500</v>
      </c>
      <c r="S206" s="1454">
        <f t="shared" si="515"/>
        <v>-3525</v>
      </c>
      <c r="T206" s="1416">
        <f t="shared" si="515"/>
        <v>0</v>
      </c>
      <c r="U206" s="92">
        <f t="shared" si="515"/>
        <v>-1625</v>
      </c>
      <c r="V206" s="92">
        <f t="shared" si="515"/>
        <v>-125</v>
      </c>
      <c r="W206" s="92">
        <f t="shared" si="515"/>
        <v>-925</v>
      </c>
      <c r="X206" s="92">
        <f t="shared" si="515"/>
        <v>-125</v>
      </c>
      <c r="Y206" s="92">
        <f t="shared" si="515"/>
        <v>1475</v>
      </c>
      <c r="Z206" s="300">
        <f t="shared" si="515"/>
        <v>-1325</v>
      </c>
      <c r="AA206" s="1454">
        <f t="shared" si="515"/>
        <v>-4300</v>
      </c>
      <c r="AB206" s="1416">
        <f t="shared" si="515"/>
        <v>0</v>
      </c>
      <c r="AC206" s="311">
        <f t="shared" si="515"/>
        <v>-3850</v>
      </c>
      <c r="AD206" s="92"/>
      <c r="AE206" s="311"/>
      <c r="AF206" s="56"/>
      <c r="AG206" s="56"/>
      <c r="AH206" s="121"/>
      <c r="AI206" s="125" t="s">
        <v>288</v>
      </c>
      <c r="AJ206" s="120" t="str">
        <f>"13WKS "&amp;'Drive Summary'!AD$2</f>
        <v>13WKS MS2409A0</v>
      </c>
      <c r="AM206" s="654"/>
      <c r="AN206" s="482">
        <f>'13wks vs RIE'!C207</f>
        <v>1.0463768115942029</v>
      </c>
      <c r="AO206" s="482">
        <f>'13wks vs RIE'!D207</f>
        <v>1.0463768115942029</v>
      </c>
      <c r="AP206" s="482">
        <f>'13wks vs RIE'!E207</f>
        <v>1.0463768115942029</v>
      </c>
      <c r="AQ206" s="482">
        <f>'13wks vs RIE'!F207</f>
        <v>1.0463768115942029</v>
      </c>
      <c r="AR206" s="482">
        <f>'13wks vs RIE'!G207</f>
        <v>1.0463768115942029</v>
      </c>
      <c r="AS206" s="482">
        <f>'13wks vs RIE'!H207</f>
        <v>1.0463768115942029</v>
      </c>
      <c r="AT206" s="482">
        <f>'13wks vs RIE'!I207</f>
        <v>1.0463768115942029</v>
      </c>
      <c r="AU206" s="482">
        <f>'13wks vs RIE'!J207</f>
        <v>1.0463768115942029</v>
      </c>
      <c r="AV206" s="482">
        <f>'13wks vs RIE'!K207</f>
        <v>1.0463768115942029</v>
      </c>
      <c r="AW206" s="482">
        <f>'13wks vs RIE'!L207</f>
        <v>1.0463768115942029</v>
      </c>
      <c r="AX206" s="482">
        <f>'13wks vs RIE'!M207</f>
        <v>1.0463768115942029</v>
      </c>
      <c r="AY206" s="482">
        <f>'13wks vs RIE'!N207</f>
        <v>1.0463768115942029</v>
      </c>
      <c r="AZ206" s="482">
        <f>'13wks vs RIE'!O207</f>
        <v>1.0463768115942029</v>
      </c>
      <c r="BC206" s="1283"/>
      <c r="BD206" s="1409"/>
      <c r="BE206" s="1410"/>
      <c r="BF206" s="1410"/>
      <c r="BG206" s="1364"/>
      <c r="BH206" s="1364"/>
      <c r="BI206" s="1364"/>
      <c r="BJ206" s="1364"/>
      <c r="BK206" s="1364"/>
      <c r="BL206" s="1364"/>
      <c r="BM206" s="1364"/>
      <c r="BN206" s="1364"/>
      <c r="BO206" s="1364"/>
      <c r="BP206" s="1364"/>
      <c r="BQ206" s="1364"/>
      <c r="BR206" s="1364"/>
      <c r="BS206" s="1364"/>
      <c r="BT206" s="1288"/>
    </row>
    <row r="207" spans="1:82" s="87" customFormat="1" ht="18.75" hidden="1" customHeight="1" outlineLevel="1">
      <c r="A207" s="62"/>
      <c r="B207" s="91"/>
      <c r="C207" s="114"/>
      <c r="D207" s="114"/>
      <c r="E207" s="306" t="s">
        <v>590</v>
      </c>
      <c r="F207" s="1328"/>
      <c r="G207" s="1312">
        <f t="shared" ref="G207:AC207" si="516">G201-G214</f>
        <v>40000</v>
      </c>
      <c r="H207" s="92">
        <f t="shared" si="516"/>
        <v>-60675</v>
      </c>
      <c r="I207" s="92">
        <f t="shared" si="516"/>
        <v>-8625</v>
      </c>
      <c r="J207" s="92">
        <f t="shared" si="516"/>
        <v>-53075</v>
      </c>
      <c r="K207" s="300">
        <f t="shared" si="516"/>
        <v>-82375</v>
      </c>
      <c r="L207" s="1454">
        <f t="shared" si="516"/>
        <v>-195250</v>
      </c>
      <c r="M207" s="1416">
        <f t="shared" si="516"/>
        <v>0</v>
      </c>
      <c r="N207" s="92">
        <f t="shared" si="516"/>
        <v>5475</v>
      </c>
      <c r="O207" s="92">
        <f t="shared" si="516"/>
        <v>-51150</v>
      </c>
      <c r="P207" s="92">
        <f t="shared" si="516"/>
        <v>-11225</v>
      </c>
      <c r="Q207" s="92">
        <f t="shared" si="516"/>
        <v>-6225</v>
      </c>
      <c r="R207" s="300">
        <f t="shared" si="516"/>
        <v>-63125</v>
      </c>
      <c r="S207" s="1454">
        <f t="shared" si="516"/>
        <v>-207875</v>
      </c>
      <c r="T207" s="1416">
        <f t="shared" si="516"/>
        <v>0</v>
      </c>
      <c r="U207" s="92">
        <f t="shared" si="516"/>
        <v>1325</v>
      </c>
      <c r="V207" s="92">
        <f t="shared" si="516"/>
        <v>-4075</v>
      </c>
      <c r="W207" s="92">
        <f t="shared" si="516"/>
        <v>14450</v>
      </c>
      <c r="X207" s="92">
        <f t="shared" si="516"/>
        <v>51325</v>
      </c>
      <c r="Y207" s="92">
        <f t="shared" si="516"/>
        <v>33375</v>
      </c>
      <c r="Z207" s="300">
        <f t="shared" si="516"/>
        <v>96400</v>
      </c>
      <c r="AA207" s="1454">
        <f t="shared" si="516"/>
        <v>-221950</v>
      </c>
      <c r="AB207" s="1416">
        <f t="shared" si="516"/>
        <v>0</v>
      </c>
      <c r="AC207" s="311">
        <f t="shared" si="516"/>
        <v>-49100</v>
      </c>
      <c r="AD207" s="92"/>
      <c r="AE207" s="311"/>
      <c r="AF207" s="56"/>
      <c r="AG207" s="56"/>
      <c r="AH207" s="121"/>
      <c r="AI207" s="125" t="s">
        <v>288</v>
      </c>
      <c r="AJ207" s="120" t="str">
        <f>"13WKS "&amp;'Drive Summary'!AD$2</f>
        <v>13WKS MS2409A0</v>
      </c>
      <c r="AM207" s="66"/>
      <c r="AN207" s="482">
        <f>'13wks vs RIE'!C208</f>
        <v>1.0463768115942029</v>
      </c>
      <c r="AO207" s="482">
        <f>'13wks vs RIE'!D208</f>
        <v>1.0463768115942029</v>
      </c>
      <c r="AP207" s="482">
        <f>'13wks vs RIE'!E208</f>
        <v>1.0463768115942029</v>
      </c>
      <c r="AQ207" s="482">
        <f>'13wks vs RIE'!F208</f>
        <v>1.0463768115942029</v>
      </c>
      <c r="AR207" s="482">
        <f>'13wks vs RIE'!G208</f>
        <v>1.0463768115942029</v>
      </c>
      <c r="AS207" s="482">
        <f>'13wks vs RIE'!H208</f>
        <v>1.0463768115942029</v>
      </c>
      <c r="AT207" s="482">
        <f>'13wks vs RIE'!I208</f>
        <v>1.0463768115942029</v>
      </c>
      <c r="AU207" s="482">
        <f>'13wks vs RIE'!J208</f>
        <v>1.0463768115942029</v>
      </c>
      <c r="AV207" s="482">
        <f>'13wks vs RIE'!K208</f>
        <v>1.0463768115942029</v>
      </c>
      <c r="AW207" s="482">
        <f>'13wks vs RIE'!L208</f>
        <v>1.0463768115942029</v>
      </c>
      <c r="AX207" s="482">
        <f>'13wks vs RIE'!M208</f>
        <v>1.0463768115942029</v>
      </c>
      <c r="AY207" s="482">
        <f>'13wks vs RIE'!N208</f>
        <v>1.0463768115942029</v>
      </c>
      <c r="AZ207" s="482">
        <f>'13wks vs RIE'!O208</f>
        <v>1.0463768115942029</v>
      </c>
      <c r="BC207" s="1283"/>
      <c r="BD207" s="1409"/>
      <c r="BE207" s="1410"/>
      <c r="BF207" s="1410"/>
      <c r="BG207" s="1364"/>
      <c r="BH207" s="1364"/>
      <c r="BI207" s="1364"/>
      <c r="BJ207" s="1364"/>
      <c r="BK207" s="1364"/>
      <c r="BL207" s="1364"/>
      <c r="BM207" s="1364"/>
      <c r="BN207" s="1364"/>
      <c r="BO207" s="1364"/>
      <c r="BP207" s="1364"/>
      <c r="BQ207" s="1364"/>
      <c r="BR207" s="1364"/>
      <c r="BS207" s="1364"/>
      <c r="BT207" s="1288"/>
    </row>
    <row r="208" spans="1:82" s="87" customFormat="1" ht="18.75" hidden="1" customHeight="1" outlineLevel="1">
      <c r="A208" s="62"/>
      <c r="B208" s="91"/>
      <c r="C208" s="114"/>
      <c r="D208" s="114"/>
      <c r="E208" s="306" t="s">
        <v>654</v>
      </c>
      <c r="F208" s="1328"/>
      <c r="G208" s="1312">
        <f t="shared" ref="G208:AC208" si="517">G202-G215</f>
        <v>0</v>
      </c>
      <c r="H208" s="92">
        <f t="shared" si="517"/>
        <v>0</v>
      </c>
      <c r="I208" s="92">
        <f t="shared" si="517"/>
        <v>-32500</v>
      </c>
      <c r="J208" s="92">
        <f t="shared" si="517"/>
        <v>-21960</v>
      </c>
      <c r="K208" s="300">
        <f t="shared" si="517"/>
        <v>-54460</v>
      </c>
      <c r="L208" s="1454">
        <f t="shared" si="517"/>
        <v>-73160</v>
      </c>
      <c r="M208" s="1416">
        <f t="shared" si="517"/>
        <v>0</v>
      </c>
      <c r="N208" s="92">
        <f t="shared" si="517"/>
        <v>-10680</v>
      </c>
      <c r="O208" s="92">
        <f t="shared" si="517"/>
        <v>-15000</v>
      </c>
      <c r="P208" s="92">
        <f t="shared" si="517"/>
        <v>-8520</v>
      </c>
      <c r="Q208" s="92">
        <f t="shared" si="517"/>
        <v>-1300</v>
      </c>
      <c r="R208" s="300">
        <f t="shared" si="517"/>
        <v>-35500</v>
      </c>
      <c r="S208" s="1454">
        <f t="shared" si="517"/>
        <v>-78680</v>
      </c>
      <c r="T208" s="1416">
        <f t="shared" si="517"/>
        <v>0</v>
      </c>
      <c r="U208" s="92">
        <f t="shared" si="517"/>
        <v>3200</v>
      </c>
      <c r="V208" s="92">
        <f t="shared" si="517"/>
        <v>-3780</v>
      </c>
      <c r="W208" s="92">
        <f t="shared" si="517"/>
        <v>-6920</v>
      </c>
      <c r="X208" s="92">
        <f t="shared" si="517"/>
        <v>5480</v>
      </c>
      <c r="Y208" s="92">
        <f t="shared" si="517"/>
        <v>10240</v>
      </c>
      <c r="Z208" s="300">
        <f t="shared" si="517"/>
        <v>8220</v>
      </c>
      <c r="AA208" s="1454">
        <f t="shared" si="517"/>
        <v>-76240</v>
      </c>
      <c r="AB208" s="1416">
        <f t="shared" si="517"/>
        <v>0</v>
      </c>
      <c r="AC208" s="311">
        <f t="shared" si="517"/>
        <v>-81740</v>
      </c>
      <c r="AD208" s="92"/>
      <c r="AE208" s="311"/>
      <c r="AF208" s="56"/>
      <c r="AG208" s="56"/>
      <c r="AH208" s="121"/>
      <c r="AI208" s="125" t="s">
        <v>288</v>
      </c>
      <c r="AJ208" s="120" t="str">
        <f>"13WKS "&amp;'Drive Summary'!AD$2</f>
        <v>13WKS MS2409A0</v>
      </c>
      <c r="AM208" s="56"/>
      <c r="AN208" s="482">
        <f>'13wks vs RIE'!C209</f>
        <v>2.7348484848484849</v>
      </c>
      <c r="AO208" s="482">
        <f>'13wks vs RIE'!D209</f>
        <v>2.7348484848484849</v>
      </c>
      <c r="AP208" s="482">
        <f>'13wks vs RIE'!E209</f>
        <v>2.7348484848484849</v>
      </c>
      <c r="AQ208" s="482">
        <f>'13wks vs RIE'!F209</f>
        <v>2.7348484848484849</v>
      </c>
      <c r="AR208" s="482">
        <f>'13wks vs RIE'!G209</f>
        <v>2.7348484848484849</v>
      </c>
      <c r="AS208" s="482">
        <f>'13wks vs RIE'!H209</f>
        <v>2.7348484848484849</v>
      </c>
      <c r="AT208" s="482">
        <f>'13wks vs RIE'!I209</f>
        <v>2.7348484848484849</v>
      </c>
      <c r="AU208" s="482">
        <f>'13wks vs RIE'!J209</f>
        <v>2.7348484848484849</v>
      </c>
      <c r="AV208" s="482">
        <f>'13wks vs RIE'!K209</f>
        <v>2.7348484848484849</v>
      </c>
      <c r="AW208" s="482">
        <f>'13wks vs RIE'!L209</f>
        <v>2.7348484848484849</v>
      </c>
      <c r="AX208" s="482">
        <f>'13wks vs RIE'!M209</f>
        <v>2.7348484848484849</v>
      </c>
      <c r="AY208" s="482">
        <f>'13wks vs RIE'!N209</f>
        <v>2.7348484848484849</v>
      </c>
      <c r="AZ208" s="482">
        <f>'13wks vs RIE'!O209</f>
        <v>2.7348484848484849</v>
      </c>
      <c r="BC208" s="1283"/>
      <c r="BD208" s="1409"/>
      <c r="BE208" s="1410"/>
      <c r="BF208" s="1410"/>
      <c r="BG208" s="1364"/>
      <c r="BH208" s="1364"/>
      <c r="BI208" s="1364"/>
      <c r="BJ208" s="1364"/>
      <c r="BK208" s="1364"/>
      <c r="BL208" s="1364"/>
      <c r="BM208" s="1364"/>
      <c r="BN208" s="1364"/>
      <c r="BO208" s="1364"/>
      <c r="BP208" s="1364"/>
      <c r="BQ208" s="1364"/>
      <c r="BR208" s="1364"/>
      <c r="BS208" s="1364"/>
      <c r="BT208" s="1288"/>
    </row>
    <row r="209" spans="1:82" s="87" customFormat="1" ht="18.75" hidden="1" customHeight="1" outlineLevel="1">
      <c r="A209" s="62"/>
      <c r="B209" s="91"/>
      <c r="C209" s="114"/>
      <c r="D209" s="114"/>
      <c r="E209" s="306" t="s">
        <v>655</v>
      </c>
      <c r="F209" s="1328"/>
      <c r="G209" s="1312">
        <f t="shared" ref="G209:AC209" si="518">G203-G216</f>
        <v>0</v>
      </c>
      <c r="H209" s="92">
        <f t="shared" si="518"/>
        <v>0</v>
      </c>
      <c r="I209" s="92">
        <f t="shared" si="518"/>
        <v>-21940</v>
      </c>
      <c r="J209" s="92">
        <f t="shared" si="518"/>
        <v>-10600</v>
      </c>
      <c r="K209" s="300">
        <f t="shared" si="518"/>
        <v>-32540</v>
      </c>
      <c r="L209" s="1454">
        <f t="shared" si="518"/>
        <v>-44680</v>
      </c>
      <c r="M209" s="1416">
        <f t="shared" si="518"/>
        <v>0</v>
      </c>
      <c r="N209" s="92">
        <f t="shared" si="518"/>
        <v>-2340</v>
      </c>
      <c r="O209" s="92">
        <f t="shared" si="518"/>
        <v>-15200</v>
      </c>
      <c r="P209" s="92">
        <f t="shared" si="518"/>
        <v>-7080</v>
      </c>
      <c r="Q209" s="92">
        <f t="shared" si="518"/>
        <v>-60</v>
      </c>
      <c r="R209" s="300">
        <f t="shared" si="518"/>
        <v>-24680</v>
      </c>
      <c r="S209" s="1454">
        <f t="shared" si="518"/>
        <v>-54600</v>
      </c>
      <c r="T209" s="1416">
        <f t="shared" si="518"/>
        <v>0</v>
      </c>
      <c r="U209" s="92">
        <f t="shared" si="518"/>
        <v>7320</v>
      </c>
      <c r="V209" s="92">
        <f t="shared" si="518"/>
        <v>3060</v>
      </c>
      <c r="W209" s="92">
        <f t="shared" si="518"/>
        <v>2360</v>
      </c>
      <c r="X209" s="92">
        <f t="shared" si="518"/>
        <v>4740</v>
      </c>
      <c r="Y209" s="92">
        <f t="shared" si="518"/>
        <v>12080</v>
      </c>
      <c r="Z209" s="300">
        <f t="shared" si="518"/>
        <v>29560</v>
      </c>
      <c r="AA209" s="1454">
        <f t="shared" si="518"/>
        <v>-40160</v>
      </c>
      <c r="AB209" s="1416">
        <f t="shared" si="518"/>
        <v>0</v>
      </c>
      <c r="AC209" s="311">
        <f t="shared" si="518"/>
        <v>-27660</v>
      </c>
      <c r="AD209" s="92"/>
      <c r="AE209" s="311"/>
      <c r="AF209" s="56"/>
      <c r="AG209" s="56"/>
      <c r="AH209" s="121"/>
      <c r="AI209" s="125" t="s">
        <v>288</v>
      </c>
      <c r="AJ209" s="120" t="str">
        <f>"13WKS "&amp;'Drive Summary'!AD$2</f>
        <v>13WKS MS2409A0</v>
      </c>
      <c r="AM209" s="56"/>
      <c r="AN209" s="482">
        <f>'13wks vs RIE'!C210</f>
        <v>2.0280898876404496</v>
      </c>
      <c r="AO209" s="482">
        <f>'13wks vs RIE'!D210</f>
        <v>2.0280898876404496</v>
      </c>
      <c r="AP209" s="482">
        <f>'13wks vs RIE'!E210</f>
        <v>2.0280898876404496</v>
      </c>
      <c r="AQ209" s="482">
        <f>'13wks vs RIE'!F210</f>
        <v>2.0280898876404496</v>
      </c>
      <c r="AR209" s="482">
        <f>'13wks vs RIE'!G210</f>
        <v>2.0280898876404496</v>
      </c>
      <c r="AS209" s="482">
        <f>'13wks vs RIE'!H210</f>
        <v>2.0280898876404496</v>
      </c>
      <c r="AT209" s="482">
        <f>'13wks vs RIE'!I210</f>
        <v>2.0280898876404496</v>
      </c>
      <c r="AU209" s="482">
        <f>'13wks vs RIE'!J210</f>
        <v>2.0280898876404496</v>
      </c>
      <c r="AV209" s="482">
        <f>'13wks vs RIE'!K210</f>
        <v>2.0280898876404496</v>
      </c>
      <c r="AW209" s="482">
        <f>'13wks vs RIE'!L210</f>
        <v>2.0280898876404496</v>
      </c>
      <c r="AX209" s="482">
        <f>'13wks vs RIE'!M210</f>
        <v>2.0280898876404496</v>
      </c>
      <c r="AY209" s="482">
        <f>'13wks vs RIE'!N210</f>
        <v>2.0280898876404496</v>
      </c>
      <c r="AZ209" s="482">
        <f>'13wks vs RIE'!O210</f>
        <v>2.0280898876404496</v>
      </c>
      <c r="BC209" s="1283"/>
      <c r="BD209" s="1409"/>
      <c r="BE209" s="1410"/>
      <c r="BF209" s="1410"/>
      <c r="BG209" s="1364"/>
      <c r="BH209" s="1364"/>
      <c r="BI209" s="1364"/>
      <c r="BJ209" s="1364"/>
      <c r="BK209" s="1364"/>
      <c r="BL209" s="1364"/>
      <c r="BM209" s="1364"/>
      <c r="BN209" s="1364"/>
      <c r="BO209" s="1364"/>
      <c r="BP209" s="1364"/>
      <c r="BQ209" s="1364"/>
      <c r="BR209" s="1364"/>
      <c r="BS209" s="1364"/>
      <c r="BT209" s="1288"/>
    </row>
    <row r="210" spans="1:82" s="56" customFormat="1" ht="18.75" hidden="1" customHeight="1" outlineLevel="1">
      <c r="A210" s="62"/>
      <c r="B210" s="91"/>
      <c r="C210" s="114"/>
      <c r="D210" s="114"/>
      <c r="E210" s="306" t="s">
        <v>656</v>
      </c>
      <c r="F210" s="1328"/>
      <c r="G210" s="1312">
        <f>SUM(G204:G209)</f>
        <v>40000</v>
      </c>
      <c r="H210" s="92">
        <f t="shared" ref="H210:AC210" si="519">SUM(H204:H209)</f>
        <v>-104025</v>
      </c>
      <c r="I210" s="92">
        <f t="shared" si="519"/>
        <v>-109515</v>
      </c>
      <c r="J210" s="92">
        <f t="shared" si="519"/>
        <v>-98860</v>
      </c>
      <c r="K210" s="300">
        <f t="shared" si="519"/>
        <v>-272400</v>
      </c>
      <c r="L210" s="1454">
        <f t="shared" si="519"/>
        <v>-438665</v>
      </c>
      <c r="M210" s="1416">
        <f t="shared" si="519"/>
        <v>0</v>
      </c>
      <c r="N210" s="92">
        <f t="shared" si="519"/>
        <v>-1120</v>
      </c>
      <c r="O210" s="92">
        <f t="shared" si="519"/>
        <v>-131125</v>
      </c>
      <c r="P210" s="92">
        <f t="shared" si="519"/>
        <v>-23125</v>
      </c>
      <c r="Q210" s="92">
        <f t="shared" si="519"/>
        <v>-5385</v>
      </c>
      <c r="R210" s="300">
        <f t="shared" si="519"/>
        <v>-160755</v>
      </c>
      <c r="S210" s="1454">
        <f t="shared" si="519"/>
        <v>-465380</v>
      </c>
      <c r="T210" s="1416">
        <f t="shared" si="519"/>
        <v>0</v>
      </c>
      <c r="U210" s="92">
        <f t="shared" si="519"/>
        <v>8920</v>
      </c>
      <c r="V210" s="92">
        <f t="shared" si="519"/>
        <v>-63695</v>
      </c>
      <c r="W210" s="92">
        <f t="shared" si="519"/>
        <v>6515</v>
      </c>
      <c r="X210" s="92">
        <f t="shared" si="519"/>
        <v>75395</v>
      </c>
      <c r="Y210" s="92">
        <f t="shared" si="519"/>
        <v>82345</v>
      </c>
      <c r="Z210" s="300">
        <f t="shared" si="519"/>
        <v>109480</v>
      </c>
      <c r="AA210" s="1454">
        <f t="shared" si="519"/>
        <v>-493275</v>
      </c>
      <c r="AB210" s="1416">
        <f t="shared" si="519"/>
        <v>0</v>
      </c>
      <c r="AC210" s="311">
        <f t="shared" si="519"/>
        <v>-323675</v>
      </c>
      <c r="AD210" s="92"/>
      <c r="AE210" s="311"/>
      <c r="AH210" s="121"/>
      <c r="AI210" s="125" t="s">
        <v>288</v>
      </c>
      <c r="AJ210" s="120" t="str">
        <f>"13WKS "&amp;'Drive Summary'!AD$2</f>
        <v>13WKS MS2409A0</v>
      </c>
      <c r="AK210" s="87"/>
      <c r="AL210" s="87"/>
      <c r="AM210" s="654" t="s">
        <v>557</v>
      </c>
      <c r="AN210" s="484">
        <f>SUMPRODUCT(AN204:AN209,G204:G209)</f>
        <v>41855.07246376812</v>
      </c>
      <c r="AO210" s="484">
        <f>SUMPRODUCT(AO204:AO209,H204:H209)</f>
        <v>-85097.823627350823</v>
      </c>
      <c r="AP210" s="484">
        <f>SUMPRODUCT(AP204:AP209,I204:I209)</f>
        <v>-164179.77529771239</v>
      </c>
      <c r="AQ210" s="484">
        <f>SUMPRODUCT(AQ204:AQ209,J204:J209)</f>
        <v>-143424.78657610712</v>
      </c>
      <c r="AR210" s="484">
        <f>SUMPRODUCT(AR204:AR209,N204:N209)</f>
        <v>-25326.426061492733</v>
      </c>
      <c r="AS210" s="484">
        <f>SUMPRODUCT(AS204:AS209,O204:O209)</f>
        <v>-149088.59213450679</v>
      </c>
      <c r="AT210" s="484">
        <f>SUMPRODUCT(AT204:AT209,P204:P209)</f>
        <v>-47546.612036441045</v>
      </c>
      <c r="AU210" s="484">
        <f>SUMPRODUCT(AU204:AU209,Q204:Q209)</f>
        <v>-9168.2468902810997</v>
      </c>
      <c r="AV210" s="484">
        <f>SUMPRODUCT(AV204:AV209,U204:U209)</f>
        <v>22670.556900186391</v>
      </c>
      <c r="AW210" s="484">
        <f>SUMPRODUCT(AW204:AW209,V204:V209)</f>
        <v>-36225.99999495595</v>
      </c>
      <c r="AX210" s="484">
        <f>SUMPRODUCT(AX204:AX209,W204:W209)</f>
        <v>-1141.2474682604188</v>
      </c>
      <c r="AY210" s="484">
        <f>SUMPRODUCT(AY204:AY209,X204:X209)</f>
        <v>84760.737760828459</v>
      </c>
      <c r="AZ210" s="484">
        <f>SUMPRODUCT(AZ204:AZ209,Y204:Y209)</f>
        <v>100834.86443614616</v>
      </c>
      <c r="BC210" s="1283"/>
      <c r="BD210" s="1409"/>
      <c r="BE210" s="1410"/>
      <c r="BF210" s="1410"/>
      <c r="BG210" s="1364"/>
      <c r="BH210" s="1364"/>
      <c r="BI210" s="1364"/>
      <c r="BJ210" s="1364"/>
      <c r="BK210" s="1364"/>
      <c r="BL210" s="1364"/>
      <c r="BM210" s="1364"/>
      <c r="BN210" s="1364"/>
      <c r="BO210" s="1364"/>
      <c r="BP210" s="1364"/>
      <c r="BQ210" s="1364"/>
      <c r="BR210" s="1364"/>
      <c r="BS210" s="1364"/>
      <c r="BT210" s="1288"/>
    </row>
    <row r="211" spans="1:82" s="56" customFormat="1" ht="18.75" customHeight="1" collapsed="1">
      <c r="A211" s="62"/>
      <c r="B211" s="402" t="s">
        <v>403</v>
      </c>
      <c r="C211" s="403"/>
      <c r="D211" s="403"/>
      <c r="E211" s="307" t="s">
        <v>316</v>
      </c>
      <c r="F211" s="1333"/>
      <c r="G211" s="1314">
        <f t="shared" ref="G211:AE211" si="520">SUM(G161:G165)</f>
        <v>0</v>
      </c>
      <c r="H211" s="294">
        <f t="shared" si="520"/>
        <v>12450</v>
      </c>
      <c r="I211" s="294">
        <f t="shared" si="520"/>
        <v>50625</v>
      </c>
      <c r="J211" s="294">
        <f t="shared" si="520"/>
        <v>9625</v>
      </c>
      <c r="K211" s="301">
        <f t="shared" si="520"/>
        <v>72700</v>
      </c>
      <c r="L211" s="1455">
        <f t="shared" si="520"/>
        <v>72700</v>
      </c>
      <c r="M211" s="1419">
        <f t="shared" si="520"/>
        <v>0</v>
      </c>
      <c r="N211" s="294">
        <f t="shared" si="520"/>
        <v>6800</v>
      </c>
      <c r="O211" s="294">
        <f t="shared" si="520"/>
        <v>9575</v>
      </c>
      <c r="P211" s="294">
        <f t="shared" si="520"/>
        <v>5900</v>
      </c>
      <c r="Q211" s="294">
        <f t="shared" si="520"/>
        <v>8950</v>
      </c>
      <c r="R211" s="301">
        <f t="shared" si="520"/>
        <v>31225</v>
      </c>
      <c r="S211" s="1455">
        <f t="shared" si="520"/>
        <v>31225</v>
      </c>
      <c r="T211" s="1419">
        <f t="shared" si="520"/>
        <v>0</v>
      </c>
      <c r="U211" s="294">
        <f t="shared" si="520"/>
        <v>4625</v>
      </c>
      <c r="V211" s="294">
        <f t="shared" si="520"/>
        <v>10225</v>
      </c>
      <c r="W211" s="294">
        <f t="shared" si="520"/>
        <v>13675</v>
      </c>
      <c r="X211" s="294">
        <f t="shared" si="520"/>
        <v>4750</v>
      </c>
      <c r="Y211" s="294">
        <f t="shared" si="520"/>
        <v>275</v>
      </c>
      <c r="Z211" s="301">
        <f t="shared" si="520"/>
        <v>33550</v>
      </c>
      <c r="AA211" s="1455">
        <f t="shared" si="520"/>
        <v>33550</v>
      </c>
      <c r="AB211" s="1419">
        <f t="shared" si="520"/>
        <v>0</v>
      </c>
      <c r="AC211" s="312">
        <f t="shared" si="520"/>
        <v>137475</v>
      </c>
      <c r="AD211" s="294">
        <f t="shared" si="520"/>
        <v>137475</v>
      </c>
      <c r="AE211" s="312">
        <f t="shared" si="520"/>
        <v>0</v>
      </c>
      <c r="AH211" s="121"/>
      <c r="AI211" s="125" t="s">
        <v>288</v>
      </c>
      <c r="AJ211" s="120" t="str">
        <f>"13WKS "&amp;'Drive Summary'!AD$2</f>
        <v>13WKS MS2409A0</v>
      </c>
      <c r="AK211" s="87"/>
      <c r="AL211" s="87"/>
      <c r="AN211" s="87"/>
      <c r="BC211" s="1283"/>
      <c r="BD211" s="1409"/>
      <c r="BE211" s="1410"/>
      <c r="BF211" s="1410"/>
      <c r="BG211" s="1364"/>
      <c r="BH211" s="1364"/>
      <c r="BI211" s="1364"/>
      <c r="BJ211" s="1364"/>
      <c r="BK211" s="1364"/>
      <c r="BL211" s="1364"/>
      <c r="BM211" s="1364"/>
      <c r="BN211" s="1364"/>
      <c r="BO211" s="1364"/>
      <c r="BP211" s="1364"/>
      <c r="BQ211" s="1364"/>
      <c r="BR211" s="1364"/>
      <c r="BS211" s="1364"/>
      <c r="BT211" s="1290"/>
    </row>
    <row r="212" spans="1:82" s="56" customFormat="1" ht="18.75" customHeight="1">
      <c r="A212" s="62"/>
      <c r="B212" s="402"/>
      <c r="C212" s="403"/>
      <c r="D212" s="403"/>
      <c r="E212" s="307" t="s">
        <v>259</v>
      </c>
      <c r="F212" s="1333"/>
      <c r="G212" s="1314">
        <f t="shared" ref="G212:AE212" si="521">SUM(G166:G170)</f>
        <v>0</v>
      </c>
      <c r="H212" s="294">
        <f t="shared" si="521"/>
        <v>28850</v>
      </c>
      <c r="I212" s="294">
        <f t="shared" si="521"/>
        <v>10875</v>
      </c>
      <c r="J212" s="294">
        <f t="shared" si="521"/>
        <v>10425</v>
      </c>
      <c r="K212" s="301">
        <f t="shared" si="521"/>
        <v>50150</v>
      </c>
      <c r="L212" s="1455">
        <f t="shared" si="521"/>
        <v>50150</v>
      </c>
      <c r="M212" s="1419">
        <f t="shared" si="521"/>
        <v>0</v>
      </c>
      <c r="N212" s="294">
        <f t="shared" si="521"/>
        <v>14975</v>
      </c>
      <c r="O212" s="294">
        <f t="shared" si="521"/>
        <v>50250</v>
      </c>
      <c r="P212" s="294">
        <f t="shared" si="521"/>
        <v>11175</v>
      </c>
      <c r="Q212" s="294">
        <f t="shared" si="521"/>
        <v>13075</v>
      </c>
      <c r="R212" s="301">
        <f t="shared" si="521"/>
        <v>89475</v>
      </c>
      <c r="S212" s="1455">
        <f t="shared" si="521"/>
        <v>89475</v>
      </c>
      <c r="T212" s="1419">
        <f t="shared" si="521"/>
        <v>0</v>
      </c>
      <c r="U212" s="294">
        <f t="shared" si="521"/>
        <v>14175</v>
      </c>
      <c r="V212" s="294">
        <f t="shared" si="521"/>
        <v>76975</v>
      </c>
      <c r="W212" s="294">
        <f t="shared" si="521"/>
        <v>17575</v>
      </c>
      <c r="X212" s="294">
        <f t="shared" si="521"/>
        <v>7575</v>
      </c>
      <c r="Y212" s="294">
        <f t="shared" si="521"/>
        <v>775</v>
      </c>
      <c r="Z212" s="301">
        <f t="shared" si="521"/>
        <v>117075</v>
      </c>
      <c r="AA212" s="1455">
        <f t="shared" si="521"/>
        <v>117075</v>
      </c>
      <c r="AB212" s="1419">
        <f t="shared" si="521"/>
        <v>0</v>
      </c>
      <c r="AC212" s="312">
        <f t="shared" si="521"/>
        <v>256700</v>
      </c>
      <c r="AD212" s="294">
        <f t="shared" si="521"/>
        <v>256700</v>
      </c>
      <c r="AE212" s="312">
        <f t="shared" si="521"/>
        <v>0</v>
      </c>
      <c r="AH212" s="121"/>
      <c r="AI212" s="125" t="s">
        <v>288</v>
      </c>
      <c r="AJ212" s="120" t="str">
        <f>"13WKS "&amp;'Drive Summary'!AD$2</f>
        <v>13WKS MS2409A0</v>
      </c>
      <c r="AK212" s="87"/>
      <c r="AL212" s="87"/>
      <c r="AN212" s="87"/>
      <c r="BC212" s="1283"/>
      <c r="BD212" s="1409"/>
      <c r="BE212" s="1410"/>
      <c r="BF212" s="1410"/>
      <c r="BG212" s="1364"/>
      <c r="BH212" s="1364"/>
      <c r="BI212" s="1364"/>
      <c r="BJ212" s="1364"/>
      <c r="BK212" s="1364"/>
      <c r="BL212" s="1364"/>
      <c r="BM212" s="1364"/>
      <c r="BN212" s="1364"/>
      <c r="BO212" s="1364"/>
      <c r="BP212" s="1364"/>
      <c r="BQ212" s="1364"/>
      <c r="BR212" s="1364"/>
      <c r="BS212" s="1364"/>
      <c r="BT212" s="1290"/>
    </row>
    <row r="213" spans="1:82" s="56" customFormat="1" ht="18.75" customHeight="1">
      <c r="A213" s="62"/>
      <c r="B213" s="402"/>
      <c r="C213" s="403"/>
      <c r="D213" s="403"/>
      <c r="E213" s="307" t="s">
        <v>203</v>
      </c>
      <c r="F213" s="1333"/>
      <c r="G213" s="1314">
        <f t="shared" ref="G213:AE213" si="522">SUM(G171:G175)</f>
        <v>0</v>
      </c>
      <c r="H213" s="294">
        <f t="shared" si="522"/>
        <v>2050</v>
      </c>
      <c r="I213" s="294">
        <f t="shared" si="522"/>
        <v>425</v>
      </c>
      <c r="J213" s="294">
        <f t="shared" si="522"/>
        <v>250</v>
      </c>
      <c r="K213" s="301">
        <f t="shared" si="522"/>
        <v>2725</v>
      </c>
      <c r="L213" s="1455">
        <f t="shared" si="522"/>
        <v>2725</v>
      </c>
      <c r="M213" s="1419">
        <f t="shared" si="522"/>
        <v>0</v>
      </c>
      <c r="N213" s="294">
        <f t="shared" si="522"/>
        <v>1475</v>
      </c>
      <c r="O213" s="294">
        <f t="shared" si="522"/>
        <v>675</v>
      </c>
      <c r="P213" s="294">
        <f t="shared" si="522"/>
        <v>350</v>
      </c>
      <c r="Q213" s="294">
        <f t="shared" si="522"/>
        <v>1025</v>
      </c>
      <c r="R213" s="301">
        <f t="shared" si="522"/>
        <v>3525</v>
      </c>
      <c r="S213" s="1455">
        <f t="shared" si="522"/>
        <v>3525</v>
      </c>
      <c r="T213" s="1419">
        <f t="shared" si="522"/>
        <v>0</v>
      </c>
      <c r="U213" s="294">
        <f t="shared" si="522"/>
        <v>2000</v>
      </c>
      <c r="V213" s="294">
        <f t="shared" si="522"/>
        <v>475</v>
      </c>
      <c r="W213" s="294">
        <f t="shared" si="522"/>
        <v>1300</v>
      </c>
      <c r="X213" s="294">
        <f t="shared" si="522"/>
        <v>350</v>
      </c>
      <c r="Y213" s="294">
        <f t="shared" si="522"/>
        <v>175</v>
      </c>
      <c r="Z213" s="301">
        <f t="shared" si="522"/>
        <v>4300</v>
      </c>
      <c r="AA213" s="1455">
        <f t="shared" si="522"/>
        <v>4300</v>
      </c>
      <c r="AB213" s="1419">
        <f t="shared" si="522"/>
        <v>0</v>
      </c>
      <c r="AC213" s="312">
        <f t="shared" si="522"/>
        <v>10550</v>
      </c>
      <c r="AD213" s="294">
        <f t="shared" si="522"/>
        <v>10550</v>
      </c>
      <c r="AE213" s="312">
        <f t="shared" si="522"/>
        <v>0</v>
      </c>
      <c r="AH213" s="121"/>
      <c r="AI213" s="125" t="s">
        <v>288</v>
      </c>
      <c r="AJ213" s="120" t="str">
        <f>"13WKS "&amp;'Drive Summary'!AD$2</f>
        <v>13WKS MS2409A0</v>
      </c>
      <c r="AK213" s="87"/>
      <c r="AL213" s="87"/>
      <c r="AN213" s="87"/>
      <c r="BA213" s="483"/>
      <c r="BC213" s="1283"/>
      <c r="BD213" s="1409"/>
      <c r="BE213" s="1410"/>
      <c r="BF213" s="1410"/>
      <c r="BG213" s="1364"/>
      <c r="BH213" s="1364"/>
      <c r="BI213" s="1364"/>
      <c r="BJ213" s="1364"/>
      <c r="BK213" s="1364"/>
      <c r="BL213" s="1364"/>
      <c r="BM213" s="1364"/>
      <c r="BN213" s="1364"/>
      <c r="BO213" s="1364"/>
      <c r="BP213" s="1364"/>
      <c r="BQ213" s="1364"/>
      <c r="BR213" s="1364"/>
      <c r="BS213" s="1364"/>
      <c r="BT213" s="1290"/>
    </row>
    <row r="214" spans="1:82" s="85" customFormat="1" ht="18.75" customHeight="1">
      <c r="A214" s="62"/>
      <c r="B214" s="402"/>
      <c r="C214" s="403"/>
      <c r="D214" s="403"/>
      <c r="E214" s="307" t="s">
        <v>204</v>
      </c>
      <c r="F214" s="1333"/>
      <c r="G214" s="1314">
        <f t="shared" ref="G214:AE214" si="523">SUM(G176:G182)</f>
        <v>0</v>
      </c>
      <c r="H214" s="294">
        <f t="shared" si="523"/>
        <v>63025</v>
      </c>
      <c r="I214" s="294">
        <f t="shared" si="523"/>
        <v>71825</v>
      </c>
      <c r="J214" s="294">
        <f t="shared" si="523"/>
        <v>60400</v>
      </c>
      <c r="K214" s="301">
        <f t="shared" si="523"/>
        <v>195250</v>
      </c>
      <c r="L214" s="1455">
        <f t="shared" si="523"/>
        <v>195250</v>
      </c>
      <c r="M214" s="1419">
        <f t="shared" si="523"/>
        <v>0</v>
      </c>
      <c r="N214" s="294">
        <f t="shared" si="523"/>
        <v>55125</v>
      </c>
      <c r="O214" s="294">
        <f t="shared" si="523"/>
        <v>73650</v>
      </c>
      <c r="P214" s="294">
        <f t="shared" si="523"/>
        <v>51225</v>
      </c>
      <c r="Q214" s="294">
        <f>SUM(Q176:Q182)</f>
        <v>27875</v>
      </c>
      <c r="R214" s="301">
        <f t="shared" si="523"/>
        <v>207875</v>
      </c>
      <c r="S214" s="1455">
        <f t="shared" si="523"/>
        <v>207875</v>
      </c>
      <c r="T214" s="1419">
        <f t="shared" si="523"/>
        <v>0</v>
      </c>
      <c r="U214" s="294">
        <f t="shared" si="523"/>
        <v>52475</v>
      </c>
      <c r="V214" s="294">
        <f t="shared" si="523"/>
        <v>78800</v>
      </c>
      <c r="W214" s="294">
        <f t="shared" si="523"/>
        <v>55750</v>
      </c>
      <c r="X214" s="294">
        <f t="shared" si="523"/>
        <v>28500</v>
      </c>
      <c r="Y214" s="294">
        <f t="shared" si="523"/>
        <v>6425</v>
      </c>
      <c r="Z214" s="301">
        <f t="shared" si="523"/>
        <v>221950</v>
      </c>
      <c r="AA214" s="1455">
        <f t="shared" si="523"/>
        <v>221950</v>
      </c>
      <c r="AB214" s="1419">
        <f t="shared" si="523"/>
        <v>0</v>
      </c>
      <c r="AC214" s="312">
        <f t="shared" si="523"/>
        <v>625075</v>
      </c>
      <c r="AD214" s="294">
        <f t="shared" si="523"/>
        <v>625075</v>
      </c>
      <c r="AE214" s="312">
        <f t="shared" si="523"/>
        <v>0</v>
      </c>
      <c r="AF214" s="56"/>
      <c r="AG214" s="56"/>
      <c r="AH214" s="121"/>
      <c r="AI214" s="125" t="s">
        <v>288</v>
      </c>
      <c r="AJ214" s="120" t="str">
        <f>"13WKS "&amp;'Drive Summary'!AD$2</f>
        <v>13WKS MS2409A0</v>
      </c>
      <c r="AK214" s="87"/>
      <c r="AL214" s="87"/>
      <c r="AM214" s="56"/>
      <c r="AN214" s="87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C214" s="1283"/>
      <c r="BD214" s="1409"/>
      <c r="BE214" s="1410"/>
      <c r="BF214" s="1410"/>
      <c r="BG214" s="1364"/>
      <c r="BH214" s="1364"/>
      <c r="BI214" s="1364"/>
      <c r="BJ214" s="1364"/>
      <c r="BK214" s="1364"/>
      <c r="BL214" s="1364"/>
      <c r="BM214" s="1364"/>
      <c r="BN214" s="1364"/>
      <c r="BO214" s="1364"/>
      <c r="BP214" s="1364"/>
      <c r="BQ214" s="1364"/>
      <c r="BR214" s="1364"/>
      <c r="BS214" s="1364"/>
      <c r="BT214" s="1288"/>
    </row>
    <row r="215" spans="1:82" s="85" customFormat="1" ht="18.75" customHeight="1">
      <c r="A215" s="62"/>
      <c r="B215" s="402"/>
      <c r="C215" s="403"/>
      <c r="D215" s="403"/>
      <c r="E215" s="307" t="s">
        <v>317</v>
      </c>
      <c r="F215" s="1333"/>
      <c r="G215" s="1314">
        <f>SUM(G183:G189)</f>
        <v>0</v>
      </c>
      <c r="H215" s="294">
        <f t="shared" ref="H215:AE215" si="524">SUM(H183:H189)</f>
        <v>0</v>
      </c>
      <c r="I215" s="294">
        <f t="shared" si="524"/>
        <v>47320</v>
      </c>
      <c r="J215" s="294">
        <f t="shared" si="524"/>
        <v>25840</v>
      </c>
      <c r="K215" s="301">
        <f t="shared" si="524"/>
        <v>73160</v>
      </c>
      <c r="L215" s="1455">
        <f t="shared" si="524"/>
        <v>73160</v>
      </c>
      <c r="M215" s="1419">
        <f t="shared" si="524"/>
        <v>0</v>
      </c>
      <c r="N215" s="294">
        <f t="shared" si="524"/>
        <v>20000</v>
      </c>
      <c r="O215" s="294">
        <f t="shared" si="524"/>
        <v>23060</v>
      </c>
      <c r="P215" s="294">
        <f t="shared" si="524"/>
        <v>22200</v>
      </c>
      <c r="Q215" s="294">
        <f t="shared" si="524"/>
        <v>13420</v>
      </c>
      <c r="R215" s="301">
        <f t="shared" si="524"/>
        <v>78680</v>
      </c>
      <c r="S215" s="1455">
        <f t="shared" si="524"/>
        <v>78680</v>
      </c>
      <c r="T215" s="1419">
        <f t="shared" si="524"/>
        <v>0</v>
      </c>
      <c r="U215" s="294">
        <f t="shared" si="524"/>
        <v>14260</v>
      </c>
      <c r="V215" s="294">
        <f t="shared" si="524"/>
        <v>24140</v>
      </c>
      <c r="W215" s="294">
        <f t="shared" si="524"/>
        <v>27060</v>
      </c>
      <c r="X215" s="294">
        <f t="shared" si="524"/>
        <v>9860</v>
      </c>
      <c r="Y215" s="294">
        <f t="shared" si="524"/>
        <v>920</v>
      </c>
      <c r="Z215" s="301">
        <f t="shared" si="524"/>
        <v>76240</v>
      </c>
      <c r="AA215" s="1455">
        <f t="shared" si="524"/>
        <v>76240</v>
      </c>
      <c r="AB215" s="1419">
        <f t="shared" si="524"/>
        <v>0</v>
      </c>
      <c r="AC215" s="312">
        <f t="shared" si="524"/>
        <v>228080</v>
      </c>
      <c r="AD215" s="294">
        <f t="shared" si="524"/>
        <v>228080</v>
      </c>
      <c r="AE215" s="312">
        <f t="shared" si="524"/>
        <v>0</v>
      </c>
      <c r="AF215" s="56"/>
      <c r="AG215" s="56"/>
      <c r="AH215" s="121"/>
      <c r="AI215" s="125" t="s">
        <v>288</v>
      </c>
      <c r="AJ215" s="120" t="str">
        <f>"13WKS "&amp;'Drive Summary'!AD$2</f>
        <v>13WKS MS2409A0</v>
      </c>
      <c r="AK215" s="87"/>
      <c r="AL215" s="87"/>
      <c r="AM215" s="56"/>
      <c r="AN215" s="87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C215" s="1283"/>
      <c r="BD215" s="1409"/>
      <c r="BE215" s="1410"/>
      <c r="BF215" s="1410"/>
      <c r="BG215" s="1364"/>
      <c r="BH215" s="1364"/>
      <c r="BI215" s="1364"/>
      <c r="BJ215" s="1364"/>
      <c r="BK215" s="1364"/>
      <c r="BL215" s="1364"/>
      <c r="BM215" s="1364"/>
      <c r="BN215" s="1364"/>
      <c r="BO215" s="1364"/>
      <c r="BP215" s="1364"/>
      <c r="BQ215" s="1364"/>
      <c r="BR215" s="1364"/>
      <c r="BS215" s="1364"/>
      <c r="BT215" s="1288"/>
    </row>
    <row r="216" spans="1:82" s="85" customFormat="1" ht="18" customHeight="1">
      <c r="A216" s="62"/>
      <c r="B216" s="402"/>
      <c r="C216" s="403"/>
      <c r="D216" s="403"/>
      <c r="E216" s="307" t="s">
        <v>258</v>
      </c>
      <c r="F216" s="1333"/>
      <c r="G216" s="1314">
        <f>SUM(G190:G196)</f>
        <v>0</v>
      </c>
      <c r="H216" s="294">
        <f t="shared" ref="H216:AE216" si="525">SUM(H190:H196)</f>
        <v>0</v>
      </c>
      <c r="I216" s="294">
        <f t="shared" si="525"/>
        <v>29500</v>
      </c>
      <c r="J216" s="294">
        <f t="shared" si="525"/>
        <v>15180</v>
      </c>
      <c r="K216" s="301">
        <f t="shared" si="525"/>
        <v>44680</v>
      </c>
      <c r="L216" s="1455">
        <f t="shared" si="525"/>
        <v>44680</v>
      </c>
      <c r="M216" s="1419">
        <f t="shared" si="525"/>
        <v>0</v>
      </c>
      <c r="N216" s="294">
        <f t="shared" si="525"/>
        <v>8840</v>
      </c>
      <c r="O216" s="294">
        <f t="shared" si="525"/>
        <v>20240</v>
      </c>
      <c r="P216" s="294">
        <f t="shared" si="525"/>
        <v>14460</v>
      </c>
      <c r="Q216" s="294">
        <f t="shared" si="525"/>
        <v>11060</v>
      </c>
      <c r="R216" s="301">
        <f t="shared" si="525"/>
        <v>54600</v>
      </c>
      <c r="S216" s="1455">
        <f t="shared" si="525"/>
        <v>54600</v>
      </c>
      <c r="T216" s="1419">
        <f t="shared" si="525"/>
        <v>0</v>
      </c>
      <c r="U216" s="294">
        <f t="shared" si="525"/>
        <v>4040</v>
      </c>
      <c r="V216" s="294">
        <f t="shared" si="525"/>
        <v>15260</v>
      </c>
      <c r="W216" s="294">
        <f t="shared" si="525"/>
        <v>14400</v>
      </c>
      <c r="X216" s="294">
        <f t="shared" si="525"/>
        <v>5580</v>
      </c>
      <c r="Y216" s="294">
        <f t="shared" si="525"/>
        <v>880</v>
      </c>
      <c r="Z216" s="301">
        <f t="shared" si="525"/>
        <v>40160</v>
      </c>
      <c r="AA216" s="1455">
        <f t="shared" si="525"/>
        <v>40160</v>
      </c>
      <c r="AB216" s="1419">
        <f t="shared" si="525"/>
        <v>0</v>
      </c>
      <c r="AC216" s="312">
        <f t="shared" si="525"/>
        <v>139440</v>
      </c>
      <c r="AD216" s="294">
        <f t="shared" si="525"/>
        <v>139440</v>
      </c>
      <c r="AE216" s="312">
        <f t="shared" si="525"/>
        <v>0</v>
      </c>
      <c r="AF216" s="56"/>
      <c r="AG216" s="56"/>
      <c r="AH216" s="121"/>
      <c r="AI216" s="125" t="s">
        <v>288</v>
      </c>
      <c r="AJ216" s="120" t="str">
        <f>"13WKS "&amp;'Drive Summary'!AD$2</f>
        <v>13WKS MS2409A0</v>
      </c>
      <c r="AK216" s="87"/>
      <c r="AL216" s="87"/>
      <c r="AM216" s="56"/>
      <c r="AN216" s="87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C216" s="1283"/>
      <c r="BD216" s="1409"/>
      <c r="BE216" s="1410"/>
      <c r="BF216" s="1410"/>
      <c r="BG216" s="1364"/>
      <c r="BH216" s="1364"/>
      <c r="BI216" s="1364"/>
      <c r="BJ216" s="1364"/>
      <c r="BK216" s="1364"/>
      <c r="BL216" s="1364"/>
      <c r="BM216" s="1364"/>
      <c r="BN216" s="1364"/>
      <c r="BO216" s="1364"/>
      <c r="BP216" s="1364"/>
      <c r="BQ216" s="1364"/>
      <c r="BR216" s="1364"/>
      <c r="BS216" s="1364"/>
      <c r="BT216" s="1288"/>
    </row>
    <row r="217" spans="1:82" s="85" customFormat="1" ht="18.75" customHeight="1">
      <c r="A217" s="62"/>
      <c r="B217" s="1085"/>
      <c r="C217" s="1086"/>
      <c r="D217" s="1086"/>
      <c r="E217" s="321" t="s">
        <v>105</v>
      </c>
      <c r="F217" s="1330"/>
      <c r="G217" s="1315">
        <f>SUM(G211:G216)</f>
        <v>0</v>
      </c>
      <c r="H217" s="977">
        <f t="shared" ref="H217:AE217" si="526">SUM(H211:H216)</f>
        <v>106375</v>
      </c>
      <c r="I217" s="977">
        <f t="shared" si="526"/>
        <v>210570</v>
      </c>
      <c r="J217" s="977">
        <f t="shared" si="526"/>
        <v>121720</v>
      </c>
      <c r="K217" s="316">
        <f t="shared" si="526"/>
        <v>438665</v>
      </c>
      <c r="L217" s="1456">
        <f t="shared" si="526"/>
        <v>438665</v>
      </c>
      <c r="M217" s="1421">
        <f t="shared" si="526"/>
        <v>0</v>
      </c>
      <c r="N217" s="977">
        <f t="shared" si="526"/>
        <v>107215</v>
      </c>
      <c r="O217" s="977">
        <f t="shared" si="526"/>
        <v>177450</v>
      </c>
      <c r="P217" s="977">
        <f t="shared" si="526"/>
        <v>105310</v>
      </c>
      <c r="Q217" s="977">
        <f t="shared" si="526"/>
        <v>75405</v>
      </c>
      <c r="R217" s="316">
        <f t="shared" si="526"/>
        <v>465380</v>
      </c>
      <c r="S217" s="1468">
        <f t="shared" si="526"/>
        <v>465380</v>
      </c>
      <c r="T217" s="1469">
        <f t="shared" si="526"/>
        <v>0</v>
      </c>
      <c r="U217" s="977">
        <f t="shared" si="526"/>
        <v>91575</v>
      </c>
      <c r="V217" s="977">
        <f t="shared" si="526"/>
        <v>205875</v>
      </c>
      <c r="W217" s="977">
        <f t="shared" si="526"/>
        <v>129760</v>
      </c>
      <c r="X217" s="977">
        <f t="shared" si="526"/>
        <v>56615</v>
      </c>
      <c r="Y217" s="977">
        <f t="shared" si="526"/>
        <v>9450</v>
      </c>
      <c r="Z217" s="316">
        <f t="shared" si="526"/>
        <v>493275</v>
      </c>
      <c r="AA217" s="1468">
        <f t="shared" si="526"/>
        <v>493275</v>
      </c>
      <c r="AB217" s="1469">
        <f t="shared" si="526"/>
        <v>0</v>
      </c>
      <c r="AC217" s="1087">
        <f t="shared" si="526"/>
        <v>1397320</v>
      </c>
      <c r="AD217" s="1269">
        <f t="shared" si="526"/>
        <v>1397320</v>
      </c>
      <c r="AE217" s="1087">
        <f t="shared" si="526"/>
        <v>0</v>
      </c>
      <c r="AF217" s="56"/>
      <c r="AG217" s="56"/>
      <c r="AH217" s="121"/>
      <c r="AI217" s="125" t="s">
        <v>288</v>
      </c>
      <c r="AJ217" s="120" t="str">
        <f>"13WKS "&amp;'Drive Summary'!AD$2</f>
        <v>13WKS MS2409A0</v>
      </c>
      <c r="AK217" s="87"/>
      <c r="AL217" s="87"/>
      <c r="AM217" s="56"/>
      <c r="AN217" s="87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C217" s="1283"/>
      <c r="BD217" s="1409"/>
      <c r="BE217" s="1410"/>
      <c r="BF217" s="1410"/>
      <c r="BG217" s="1364"/>
      <c r="BH217" s="1364"/>
      <c r="BI217" s="1364"/>
      <c r="BJ217" s="1364"/>
      <c r="BK217" s="1364"/>
      <c r="BL217" s="1364"/>
      <c r="BM217" s="1364"/>
      <c r="BN217" s="1364"/>
      <c r="BO217" s="1364"/>
      <c r="BP217" s="1364"/>
      <c r="BQ217" s="1364"/>
      <c r="BR217" s="1364"/>
      <c r="BS217" s="1364"/>
      <c r="BT217" s="1288"/>
    </row>
    <row r="218" spans="1:82" s="85" customFormat="1" ht="18.75" customHeight="1" thickBot="1">
      <c r="A218" s="86"/>
      <c r="B218" s="45" t="s">
        <v>15</v>
      </c>
      <c r="C218" s="291"/>
      <c r="D218" s="291"/>
      <c r="E218" s="330"/>
      <c r="F218" s="1335" t="s">
        <v>0</v>
      </c>
      <c r="G218" s="1321">
        <f>SUM(G60,G129)+G153+G14+G29+G101+G197</f>
        <v>0</v>
      </c>
      <c r="H218" s="33">
        <f t="shared" ref="H218:AE218" si="527">SUM(H60,H129)+H153+H14+H29+H101+H197</f>
        <v>158025</v>
      </c>
      <c r="I218" s="33">
        <f>SUM(I60,I129)+I153+I14+I29+I101+I197</f>
        <v>278330</v>
      </c>
      <c r="J218" s="33">
        <f t="shared" si="527"/>
        <v>173985</v>
      </c>
      <c r="K218" s="331">
        <f t="shared" si="527"/>
        <v>610340</v>
      </c>
      <c r="L218" s="1462">
        <f t="shared" si="527"/>
        <v>610340</v>
      </c>
      <c r="M218" s="1463">
        <f t="shared" si="527"/>
        <v>0</v>
      </c>
      <c r="N218" s="33">
        <f t="shared" si="527"/>
        <v>161775</v>
      </c>
      <c r="O218" s="33">
        <f t="shared" si="527"/>
        <v>255520</v>
      </c>
      <c r="P218" s="33">
        <f t="shared" si="527"/>
        <v>156170</v>
      </c>
      <c r="Q218" s="33">
        <f t="shared" si="527"/>
        <v>170680</v>
      </c>
      <c r="R218" s="331">
        <f t="shared" si="527"/>
        <v>744145</v>
      </c>
      <c r="S218" s="33">
        <f t="shared" si="527"/>
        <v>744145</v>
      </c>
      <c r="T218" s="33">
        <f t="shared" si="527"/>
        <v>0</v>
      </c>
      <c r="U218" s="33">
        <f t="shared" si="527"/>
        <v>153555</v>
      </c>
      <c r="V218" s="33">
        <f t="shared" si="527"/>
        <v>265490</v>
      </c>
      <c r="W218" s="33">
        <f t="shared" si="527"/>
        <v>212140</v>
      </c>
      <c r="X218" s="33">
        <f t="shared" si="527"/>
        <v>72995</v>
      </c>
      <c r="Y218" s="33">
        <f t="shared" si="527"/>
        <v>21795</v>
      </c>
      <c r="Z218" s="331">
        <f t="shared" si="527"/>
        <v>725975</v>
      </c>
      <c r="AA218" s="1470">
        <f t="shared" si="527"/>
        <v>725975</v>
      </c>
      <c r="AB218" s="1463">
        <f t="shared" si="527"/>
        <v>0</v>
      </c>
      <c r="AC218" s="333">
        <f t="shared" si="527"/>
        <v>2080460</v>
      </c>
      <c r="AD218" s="1462">
        <f t="shared" si="527"/>
        <v>2080460</v>
      </c>
      <c r="AE218" s="925">
        <f t="shared" si="527"/>
        <v>0</v>
      </c>
      <c r="AF218" s="87"/>
      <c r="AG218" s="87"/>
      <c r="AH218" s="121"/>
      <c r="AI218" s="125" t="s">
        <v>288</v>
      </c>
      <c r="AJ218" s="120" t="str">
        <f>"13WKS "&amp;'Drive Summary'!AD$2</f>
        <v>13WKS MS2409A0</v>
      </c>
      <c r="AK218" s="87"/>
      <c r="AL218" s="87"/>
      <c r="AM218" s="654"/>
      <c r="AN218" s="411"/>
      <c r="AO218" s="411"/>
      <c r="AP218" s="411"/>
      <c r="AQ218" s="411"/>
      <c r="AR218" s="411"/>
      <c r="AS218" s="411"/>
      <c r="AT218" s="411"/>
      <c r="AU218" s="411"/>
      <c r="AV218" s="411"/>
      <c r="AW218" s="411"/>
      <c r="AX218" s="411"/>
      <c r="AY218" s="411"/>
      <c r="AZ218" s="66"/>
      <c r="BC218" s="1283"/>
      <c r="BD218" s="1409"/>
      <c r="BE218" s="1410"/>
      <c r="BF218" s="1410"/>
      <c r="BG218" s="1364"/>
      <c r="BH218" s="1364"/>
      <c r="BI218" s="1364"/>
      <c r="BJ218" s="1364"/>
      <c r="BK218" s="1364"/>
      <c r="BL218" s="1364"/>
      <c r="BM218" s="1364"/>
      <c r="BN218" s="1364"/>
      <c r="BO218" s="1364"/>
      <c r="BP218" s="1364"/>
      <c r="BQ218" s="1364"/>
      <c r="BR218" s="1364"/>
      <c r="BS218" s="1364"/>
      <c r="BT218" s="1288"/>
    </row>
    <row r="219" spans="1:82" s="85" customFormat="1" ht="18.75" hidden="1" customHeight="1">
      <c r="A219" s="1352"/>
      <c r="B219" s="1353"/>
      <c r="C219" s="1353"/>
      <c r="D219" s="1353"/>
      <c r="E219" s="1353"/>
      <c r="F219" s="1349" t="s">
        <v>300</v>
      </c>
      <c r="G219" s="1354"/>
      <c r="H219" s="1354"/>
      <c r="I219" s="1354"/>
      <c r="J219" s="1354"/>
      <c r="K219" s="1355">
        <f>SUM(G218:J218)-K218</f>
        <v>0</v>
      </c>
      <c r="L219" s="1354"/>
      <c r="M219" s="1354"/>
      <c r="N219" s="1354"/>
      <c r="O219" s="1354"/>
      <c r="P219" s="1354"/>
      <c r="Q219" s="1354"/>
      <c r="R219" s="1355">
        <f>SUM(N218:Q218)-R218</f>
        <v>0</v>
      </c>
      <c r="S219" s="1354"/>
      <c r="T219" s="1354"/>
      <c r="U219" s="1354"/>
      <c r="V219" s="1354"/>
      <c r="W219" s="1354"/>
      <c r="X219" s="1354"/>
      <c r="Y219" s="1354"/>
      <c r="Z219" s="1355">
        <f>SUM(U218:Y218)-Z218</f>
        <v>0</v>
      </c>
      <c r="AA219" s="1354"/>
      <c r="AB219" s="1354"/>
      <c r="AC219" s="1356">
        <f>SUM(G218:J218,N218:Q218,U218:Y218)-AC218</f>
        <v>0</v>
      </c>
      <c r="AD219" s="1354"/>
      <c r="AE219" s="1354"/>
      <c r="AF219" s="1357"/>
      <c r="AG219" s="1358"/>
      <c r="AH219" s="1359"/>
      <c r="AI219" s="127"/>
      <c r="AJ219" s="1360"/>
      <c r="AK219" s="87"/>
      <c r="AL219" s="87"/>
      <c r="AM219" s="654"/>
      <c r="AN219" s="1004"/>
      <c r="AO219" s="1004"/>
      <c r="AP219" s="1004"/>
      <c r="AQ219" s="1004"/>
      <c r="AR219" s="1004"/>
      <c r="AS219" s="1004"/>
      <c r="AT219" s="1004"/>
      <c r="AU219" s="1004"/>
      <c r="AV219" s="1004"/>
      <c r="AW219" s="1004"/>
      <c r="AX219" s="1004"/>
      <c r="AY219" s="1004"/>
      <c r="AZ219" s="1361" t="s">
        <v>79</v>
      </c>
      <c r="BC219" s="1283"/>
      <c r="BD219" s="1409"/>
      <c r="BE219" s="1410"/>
      <c r="BF219" s="1410"/>
      <c r="BG219" s="1364"/>
      <c r="BH219" s="1364"/>
      <c r="BI219" s="1364"/>
      <c r="BJ219" s="1364"/>
      <c r="BK219" s="1364"/>
      <c r="BL219" s="1364"/>
      <c r="BM219" s="1364"/>
      <c r="BN219" s="1364"/>
      <c r="BO219" s="1364"/>
      <c r="BP219" s="1364"/>
      <c r="BQ219" s="1364"/>
      <c r="BR219" s="1364"/>
      <c r="BS219" s="1364"/>
      <c r="BT219" s="1288"/>
    </row>
    <row r="220" spans="1:82" s="87" customFormat="1" ht="18.75" hidden="1" customHeight="1">
      <c r="A220" s="63"/>
      <c r="B220" s="34"/>
      <c r="C220" s="34"/>
      <c r="D220" s="34"/>
      <c r="E220" s="1291"/>
      <c r="F220" s="1350"/>
      <c r="G220" s="502"/>
      <c r="H220" s="502"/>
      <c r="I220" s="502"/>
      <c r="J220" s="502"/>
      <c r="K220" s="502"/>
      <c r="L220" s="502"/>
      <c r="M220" s="502"/>
      <c r="N220" s="502"/>
      <c r="O220" s="502"/>
      <c r="P220" s="502"/>
      <c r="Q220" s="502"/>
      <c r="R220" s="502"/>
      <c r="S220" s="502"/>
      <c r="T220" s="502"/>
      <c r="U220" s="502"/>
      <c r="V220" s="502"/>
      <c r="W220" s="502"/>
      <c r="X220" s="502"/>
      <c r="Y220" s="502"/>
      <c r="Z220" s="9"/>
      <c r="AA220" s="9"/>
      <c r="AB220" s="9"/>
      <c r="AC220" s="9"/>
      <c r="AD220" s="35"/>
      <c r="AE220" s="35"/>
      <c r="AF220" s="36"/>
      <c r="AG220" s="36"/>
      <c r="AH220" s="121"/>
      <c r="AI220" s="125"/>
      <c r="AJ220" s="120"/>
      <c r="AM220" s="770" t="s">
        <v>144</v>
      </c>
      <c r="AN220" s="771">
        <f>+SUM(AN154:AN155)+SUM(AN30:AN31)+SUM(AN130:AN135)+SUM(AN15:AN16)+SUM(AN61:AN66)+SUM(AN102:AN107)+SUM(AN198:AN203)</f>
        <v>60000</v>
      </c>
      <c r="AO220" s="771">
        <f t="shared" ref="AO220:AZ220" si="528">+SUM(AO154:AO155)+SUM(AO30:AO31)+SUM(AO130:AO135)+SUM(AO15:AO16)+SUM(AO61:AO66)+SUM(AO102:AO107)+SUM(AO198:AO203)</f>
        <v>13725</v>
      </c>
      <c r="AP220" s="771">
        <f t="shared" si="528"/>
        <v>154745</v>
      </c>
      <c r="AQ220" s="771">
        <f t="shared" si="528"/>
        <v>45805</v>
      </c>
      <c r="AR220" s="771">
        <f t="shared" si="528"/>
        <v>129445</v>
      </c>
      <c r="AS220" s="771">
        <f t="shared" si="528"/>
        <v>73235</v>
      </c>
      <c r="AT220" s="771">
        <f t="shared" si="528"/>
        <v>121710</v>
      </c>
      <c r="AU220" s="771">
        <f t="shared" si="528"/>
        <v>99165</v>
      </c>
      <c r="AV220" s="771">
        <f t="shared" si="528"/>
        <v>141210</v>
      </c>
      <c r="AW220" s="771">
        <f t="shared" si="528"/>
        <v>191430</v>
      </c>
      <c r="AX220" s="771">
        <f t="shared" si="528"/>
        <v>205920</v>
      </c>
      <c r="AY220" s="771">
        <f t="shared" si="528"/>
        <v>234485</v>
      </c>
      <c r="AZ220" s="771">
        <f t="shared" si="528"/>
        <v>162635</v>
      </c>
      <c r="BC220" s="1283"/>
      <c r="BD220" s="1409"/>
      <c r="BE220" s="1410"/>
      <c r="BF220" s="1410"/>
      <c r="BG220" s="1364"/>
      <c r="BH220" s="1364"/>
      <c r="BI220" s="1364"/>
      <c r="BJ220" s="1364"/>
      <c r="BK220" s="1364"/>
      <c r="BL220" s="1364"/>
      <c r="BM220" s="1364"/>
      <c r="BN220" s="1364"/>
      <c r="BO220" s="1364"/>
      <c r="BP220" s="1364"/>
      <c r="BQ220" s="1364"/>
      <c r="BR220" s="1364"/>
      <c r="BS220" s="1364"/>
      <c r="BT220" s="1288"/>
    </row>
    <row r="221" spans="1:82" s="87" customFormat="1" ht="18.75" hidden="1" customHeight="1">
      <c r="A221" s="69"/>
      <c r="B221" s="1"/>
      <c r="C221" s="1"/>
      <c r="D221" s="1"/>
      <c r="E221" s="535"/>
      <c r="F221" s="693"/>
      <c r="G221" s="1351"/>
      <c r="H221" s="1351"/>
      <c r="I221" s="1351"/>
      <c r="J221" s="1351"/>
      <c r="K221" s="1351"/>
      <c r="L221" s="1351"/>
      <c r="M221" s="1351"/>
      <c r="N221" s="1351"/>
      <c r="O221" s="1351"/>
      <c r="P221" s="1351"/>
      <c r="Q221" s="1351"/>
      <c r="R221" s="1351"/>
      <c r="S221" s="1351"/>
      <c r="T221" s="1351"/>
      <c r="U221" s="1351"/>
      <c r="V221" s="1351"/>
      <c r="W221" s="1351"/>
      <c r="X221" s="1351"/>
      <c r="Y221" s="1351"/>
      <c r="Z221" s="9"/>
      <c r="AA221" s="9"/>
      <c r="AB221" s="9"/>
      <c r="AC221" s="9"/>
      <c r="AD221" s="70"/>
      <c r="AE221" s="70"/>
      <c r="AF221" s="1"/>
      <c r="AG221" s="1"/>
      <c r="AH221" s="118"/>
      <c r="AI221" s="125"/>
      <c r="AJ221" s="118"/>
      <c r="AM221" s="654"/>
      <c r="AN221" s="486"/>
      <c r="AO221" s="486"/>
      <c r="AP221" s="486"/>
      <c r="AQ221" s="486"/>
      <c r="AR221" s="486"/>
      <c r="AS221" s="486"/>
      <c r="AT221" s="486"/>
      <c r="AU221" s="486"/>
      <c r="AV221" s="486"/>
      <c r="AW221" s="486"/>
      <c r="AX221" s="486"/>
      <c r="AY221" s="486"/>
      <c r="AZ221" s="486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CA221" s="87" t="str">
        <f>'Drive Summary'!AP74</f>
        <v>V15X</v>
      </c>
      <c r="CB221" s="87">
        <f>'Drive Summary'!AQ74</f>
        <v>2</v>
      </c>
      <c r="CC221" s="87">
        <f>'Drive Summary'!AR74</f>
        <v>1</v>
      </c>
      <c r="CD221" s="87" t="str">
        <f>'Drive Summary'!AS74</f>
        <v>SATA</v>
      </c>
    </row>
    <row r="222" spans="1:82" s="87" customFormat="1" ht="18.75" customHeight="1">
      <c r="A222" s="63"/>
      <c r="B222" s="34"/>
      <c r="C222" s="34"/>
      <c r="D222" s="34"/>
      <c r="E222" s="851"/>
      <c r="F222" s="896"/>
      <c r="G222" s="480"/>
      <c r="H222" s="480"/>
      <c r="I222" s="480"/>
      <c r="J222" s="480"/>
      <c r="K222" s="480"/>
      <c r="L222" s="480"/>
      <c r="M222" s="480"/>
      <c r="N222" s="480"/>
      <c r="O222" s="480"/>
      <c r="P222" s="480"/>
      <c r="Q222" s="480"/>
      <c r="R222" s="480"/>
      <c r="S222" s="480"/>
      <c r="T222" s="480"/>
      <c r="U222" s="480"/>
      <c r="V222" s="480"/>
      <c r="W222" s="480"/>
      <c r="X222" s="480"/>
      <c r="Y222" s="480"/>
      <c r="Z222" s="984"/>
      <c r="AA222" s="984"/>
      <c r="AB222" s="984"/>
      <c r="AC222" s="984">
        <f>AC218+'Wuxi Summary'!AC218</f>
        <v>3590240</v>
      </c>
      <c r="AD222" s="35"/>
      <c r="AE222" s="35"/>
      <c r="AF222" s="36"/>
      <c r="AG222" s="36"/>
      <c r="AH222" s="121"/>
      <c r="AI222" s="125"/>
      <c r="AJ222" s="120"/>
      <c r="AM222" s="769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CA222" s="87" t="str">
        <f>'Drive Summary'!AP75</f>
        <v>V15X</v>
      </c>
      <c r="CB222" s="87">
        <f>'Drive Summary'!AQ75</f>
        <v>2</v>
      </c>
      <c r="CC222" s="87">
        <f>'Drive Summary'!AR75</f>
        <v>1</v>
      </c>
      <c r="CD222" s="87" t="str">
        <f>'Drive Summary'!AS75</f>
        <v>SATA</v>
      </c>
    </row>
    <row r="223" spans="1:82" s="87" customFormat="1" ht="18.75" hidden="1" customHeight="1">
      <c r="A223" s="62"/>
      <c r="B223" s="833"/>
      <c r="C223" s="833"/>
      <c r="D223" s="833"/>
      <c r="E223" s="834"/>
      <c r="F223" s="364"/>
      <c r="G223" s="8"/>
      <c r="H223" s="8"/>
      <c r="I223" s="8"/>
      <c r="J223" s="8"/>
      <c r="K223" s="8"/>
      <c r="L223" s="601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332">
        <f>SUMIF($B$2:$B$219,$E223,AD$2:AD$219)/AD$4</f>
        <v>0</v>
      </c>
      <c r="AE223" s="78">
        <f>+AC223-AD223</f>
        <v>0</v>
      </c>
      <c r="AF223" s="55"/>
      <c r="AG223" s="55"/>
      <c r="AH223" s="121"/>
      <c r="AI223" s="125"/>
      <c r="AJ223" s="120"/>
      <c r="AM223" s="548" t="s">
        <v>364</v>
      </c>
      <c r="AN223" s="549">
        <f>AN160+AN35+AN142+AN19+AN73++AN114+AN210</f>
        <v>54685.954816709302</v>
      </c>
      <c r="AO223" s="549">
        <f t="shared" ref="AO223:AZ223" si="529">AO160+AO35+AO142+AO19+AO73++AO114+AO210</f>
        <v>-111320.60402483591</v>
      </c>
      <c r="AP223" s="549">
        <f t="shared" si="529"/>
        <v>-166305.525565068</v>
      </c>
      <c r="AQ223" s="549">
        <f t="shared" si="529"/>
        <v>-159409.90116363764</v>
      </c>
      <c r="AR223" s="549">
        <f t="shared" si="529"/>
        <v>-49115.159329346425</v>
      </c>
      <c r="AS223" s="549">
        <f t="shared" si="529"/>
        <v>-175764.76460071857</v>
      </c>
      <c r="AT223" s="549">
        <f t="shared" si="529"/>
        <v>-51887.973619771954</v>
      </c>
      <c r="AU223" s="549">
        <f t="shared" si="529"/>
        <v>-58111.849225081569</v>
      </c>
      <c r="AV223" s="549">
        <f t="shared" si="529"/>
        <v>14707.705182680427</v>
      </c>
      <c r="AW223" s="549">
        <f t="shared" si="529"/>
        <v>-21115.664733157242</v>
      </c>
      <c r="AX223" s="549">
        <f t="shared" si="529"/>
        <v>-14831.220639751788</v>
      </c>
      <c r="AY223" s="549">
        <f t="shared" si="529"/>
        <v>144100.67267649417</v>
      </c>
      <c r="AZ223" s="549">
        <f t="shared" si="529"/>
        <v>143115.28492332765</v>
      </c>
      <c r="CA223" s="87" t="str">
        <f>'Drive Summary'!AP76</f>
        <v>V15X</v>
      </c>
      <c r="CB223" s="87">
        <f>'Drive Summary'!AQ76</f>
        <v>2</v>
      </c>
      <c r="CC223" s="87">
        <f>'Drive Summary'!AR76</f>
        <v>1</v>
      </c>
      <c r="CD223" s="87" t="str">
        <f>'Drive Summary'!AS76</f>
        <v>SATA</v>
      </c>
    </row>
    <row r="224" spans="1:82" s="56" customFormat="1" ht="18.75" hidden="1" customHeight="1">
      <c r="A224" s="63"/>
      <c r="B224" s="34"/>
      <c r="C224" s="34"/>
      <c r="D224" s="34"/>
      <c r="E224" s="851" t="s">
        <v>230</v>
      </c>
      <c r="F224" s="896"/>
      <c r="G224" s="480"/>
      <c r="H224" s="480"/>
      <c r="I224" s="480"/>
      <c r="J224" s="480"/>
      <c r="K224" s="480"/>
      <c r="L224" s="480"/>
      <c r="M224" s="480"/>
      <c r="N224" s="480"/>
      <c r="O224" s="480"/>
      <c r="P224" s="480"/>
      <c r="Q224" s="480"/>
      <c r="R224" s="480"/>
      <c r="S224" s="480"/>
      <c r="T224" s="480"/>
      <c r="U224" s="480"/>
      <c r="V224" s="480"/>
      <c r="W224" s="480"/>
      <c r="X224" s="480"/>
      <c r="Y224" s="480"/>
      <c r="Z224" s="984"/>
      <c r="AA224" s="984"/>
      <c r="AB224" s="984"/>
      <c r="AC224" s="984">
        <f>AC222-'Drive Summary'!AC115</f>
        <v>0</v>
      </c>
      <c r="AD224" s="35">
        <f>SUMIF($B$2:$B$219,$E224,AD$2:AD$219)/AD$4</f>
        <v>0</v>
      </c>
      <c r="AE224" s="35">
        <f>+AC224-AD224</f>
        <v>0</v>
      </c>
      <c r="AF224" s="36"/>
      <c r="AG224" s="36"/>
      <c r="AH224" s="121"/>
      <c r="AI224" s="125"/>
      <c r="AJ224" s="120"/>
      <c r="AK224" s="87"/>
      <c r="AL224" s="87"/>
      <c r="AM224" s="769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D224" s="87"/>
      <c r="BE224" s="87"/>
      <c r="BF224" s="87"/>
      <c r="BG224" s="87"/>
      <c r="BH224" s="87"/>
      <c r="BI224" s="87"/>
      <c r="BJ224" s="87"/>
      <c r="BK224" s="87"/>
      <c r="BL224" s="87"/>
      <c r="BM224" s="87"/>
      <c r="BN224" s="87"/>
      <c r="BO224" s="87"/>
      <c r="BP224" s="87"/>
      <c r="BQ224" s="87"/>
      <c r="BR224" s="87"/>
      <c r="BS224" s="87"/>
      <c r="BT224" s="66"/>
    </row>
    <row r="225" spans="1:82" s="87" customFormat="1" ht="18.75" hidden="1" customHeight="1" outlineLevel="1">
      <c r="A225" s="559"/>
      <c r="B225" s="535"/>
      <c r="C225" s="535"/>
      <c r="D225" s="535"/>
      <c r="E225" s="535"/>
      <c r="F225" s="693"/>
      <c r="G225" s="560"/>
      <c r="H225" s="560"/>
      <c r="I225" s="560"/>
      <c r="J225" s="560"/>
      <c r="K225" s="560"/>
      <c r="L225" s="560"/>
      <c r="M225" s="560"/>
      <c r="N225" s="560"/>
      <c r="O225" s="560"/>
      <c r="P225" s="560"/>
      <c r="Q225" s="560"/>
      <c r="R225" s="560"/>
      <c r="S225" s="560"/>
      <c r="T225" s="560"/>
      <c r="U225" s="560"/>
      <c r="V225" s="671"/>
      <c r="W225" s="671"/>
      <c r="X225" s="560"/>
      <c r="Y225" s="560"/>
      <c r="Z225" s="560"/>
      <c r="AA225" s="560"/>
      <c r="AB225" s="560"/>
      <c r="AC225" s="560"/>
      <c r="AD225" s="560"/>
      <c r="AE225" s="560"/>
      <c r="AF225" s="535"/>
      <c r="AG225" s="535"/>
      <c r="AH225" s="561"/>
      <c r="AI225" s="383"/>
      <c r="AJ225" s="561"/>
      <c r="AM225" s="535"/>
      <c r="AN225" s="535"/>
      <c r="AO225" s="535"/>
      <c r="AP225" s="535"/>
      <c r="AQ225" s="535"/>
      <c r="AR225" s="535"/>
      <c r="AS225" s="535"/>
      <c r="AT225" s="535"/>
      <c r="AU225" s="535"/>
      <c r="AV225" s="535"/>
      <c r="AW225" s="535"/>
      <c r="AX225" s="535"/>
      <c r="AY225" s="535"/>
      <c r="AZ225" s="562"/>
      <c r="BA225" s="66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</row>
    <row r="226" spans="1:82" s="87" customFormat="1" ht="18.75" hidden="1" customHeight="1" outlineLevel="1">
      <c r="A226" s="553"/>
      <c r="B226" s="554"/>
      <c r="C226" s="554" t="s">
        <v>89</v>
      </c>
      <c r="D226" s="554"/>
      <c r="E226" s="554" t="s">
        <v>90</v>
      </c>
      <c r="F226" s="900"/>
      <c r="G226" s="555"/>
      <c r="H226" s="555"/>
      <c r="I226" s="555"/>
      <c r="J226" s="555"/>
      <c r="K226" s="555"/>
      <c r="L226" s="555"/>
      <c r="M226" s="555"/>
      <c r="N226" s="555"/>
      <c r="O226" s="555"/>
      <c r="P226" s="555"/>
      <c r="Q226" s="555"/>
      <c r="R226" s="564"/>
      <c r="S226" s="555"/>
      <c r="T226" s="555"/>
      <c r="U226" s="555"/>
      <c r="V226" s="555"/>
      <c r="W226" s="555"/>
      <c r="X226" s="555"/>
      <c r="Y226" s="555"/>
      <c r="Z226" s="555"/>
      <c r="AA226" s="555"/>
      <c r="AB226" s="555"/>
      <c r="AC226" s="555"/>
      <c r="AD226" s="576"/>
      <c r="AE226" s="576"/>
      <c r="AF226" s="575"/>
      <c r="AG226" s="575"/>
      <c r="AH226" s="577"/>
      <c r="AI226" s="578"/>
      <c r="AJ226" s="577"/>
      <c r="AM226" s="575"/>
      <c r="AN226" s="575"/>
      <c r="AO226" s="575"/>
      <c r="AP226" s="575"/>
      <c r="AQ226" s="575"/>
      <c r="AR226" s="575"/>
      <c r="AS226" s="575"/>
      <c r="AT226" s="575"/>
      <c r="AU226" s="575"/>
      <c r="AV226" s="575"/>
      <c r="AW226" s="575"/>
      <c r="AX226" s="575"/>
      <c r="AY226" s="575"/>
      <c r="AZ226" s="579"/>
      <c r="BA226" s="66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</row>
    <row r="227" spans="1:82" s="87" customFormat="1" ht="18.75" hidden="1" customHeight="1" outlineLevel="1">
      <c r="A227" s="557"/>
      <c r="B227" s="563" t="s">
        <v>92</v>
      </c>
      <c r="C227" s="554"/>
      <c r="D227" s="554"/>
      <c r="E227" s="554"/>
      <c r="F227" s="900"/>
      <c r="G227" s="555"/>
      <c r="H227" s="555"/>
      <c r="I227" s="555"/>
      <c r="J227" s="555"/>
      <c r="K227" s="564"/>
      <c r="L227" s="555"/>
      <c r="M227" s="555"/>
      <c r="N227" s="555"/>
      <c r="O227" s="555"/>
      <c r="P227" s="555"/>
      <c r="Q227" s="555"/>
      <c r="R227" s="564"/>
      <c r="S227" s="558"/>
      <c r="T227" s="558"/>
      <c r="U227" s="555"/>
      <c r="V227" s="555"/>
      <c r="W227" s="555"/>
      <c r="X227" s="555"/>
      <c r="Y227" s="555"/>
      <c r="Z227" s="564"/>
      <c r="AA227" s="564"/>
      <c r="AB227" s="564"/>
      <c r="AC227" s="564"/>
      <c r="AD227" s="581"/>
      <c r="AE227" s="581"/>
      <c r="AF227" s="580"/>
      <c r="AG227" s="580"/>
      <c r="AH227" s="582"/>
      <c r="AI227" s="583"/>
      <c r="AJ227" s="582"/>
      <c r="AM227" s="575"/>
      <c r="AN227" s="579"/>
      <c r="AO227" s="579"/>
      <c r="AP227" s="579"/>
      <c r="AQ227" s="579"/>
      <c r="AR227" s="579"/>
      <c r="AS227" s="579"/>
      <c r="AT227" s="579"/>
      <c r="AU227" s="579"/>
      <c r="AV227" s="579"/>
      <c r="AW227" s="579"/>
      <c r="AX227" s="579"/>
      <c r="AY227" s="579"/>
      <c r="AZ227" s="584"/>
      <c r="BA227" s="6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</row>
    <row r="228" spans="1:82" s="87" customFormat="1" ht="18.75" customHeight="1" outlineLevel="1">
      <c r="A228" s="557"/>
      <c r="B228" s="563" t="s">
        <v>93</v>
      </c>
      <c r="C228" s="554" t="s">
        <v>84</v>
      </c>
      <c r="D228" s="554"/>
      <c r="E228" s="554" t="s">
        <v>88</v>
      </c>
      <c r="F228" s="900"/>
      <c r="G228" s="555">
        <f>AN223</f>
        <v>54685.954816709302</v>
      </c>
      <c r="H228" s="555">
        <f t="shared" ref="G228:J229" si="530">AO223</f>
        <v>-111320.60402483591</v>
      </c>
      <c r="I228" s="555">
        <f t="shared" si="530"/>
        <v>-166305.525565068</v>
      </c>
      <c r="J228" s="555">
        <f t="shared" si="530"/>
        <v>-159409.90116363764</v>
      </c>
      <c r="K228" s="564">
        <f t="shared" ref="K228:K236" si="531">SUM(G228:J228)</f>
        <v>-382350.07593683223</v>
      </c>
      <c r="L228" s="555"/>
      <c r="M228" s="555"/>
      <c r="N228" s="555">
        <f t="shared" ref="N228:Q229" si="532">AR223</f>
        <v>-49115.159329346425</v>
      </c>
      <c r="O228" s="555">
        <f t="shared" si="532"/>
        <v>-175764.76460071857</v>
      </c>
      <c r="P228" s="555">
        <f t="shared" si="532"/>
        <v>-51887.973619771954</v>
      </c>
      <c r="Q228" s="555">
        <f t="shared" si="532"/>
        <v>-58111.849225081569</v>
      </c>
      <c r="R228" s="564">
        <f>SUM(N228:Q228)</f>
        <v>-334879.74677491852</v>
      </c>
      <c r="S228" s="558"/>
      <c r="T228" s="558"/>
      <c r="U228" s="555">
        <f t="shared" ref="U228:Y229" si="533">AV223</f>
        <v>14707.705182680427</v>
      </c>
      <c r="V228" s="555">
        <f t="shared" si="533"/>
        <v>-21115.664733157242</v>
      </c>
      <c r="W228" s="555">
        <f t="shared" si="533"/>
        <v>-14831.220639751788</v>
      </c>
      <c r="X228" s="555">
        <f t="shared" si="533"/>
        <v>144100.67267649417</v>
      </c>
      <c r="Y228" s="555">
        <f t="shared" si="533"/>
        <v>143115.28492332765</v>
      </c>
      <c r="Z228" s="564">
        <f t="shared" ref="Z228:Z233" si="534">SUM(U228:Y228)</f>
        <v>265976.77740959323</v>
      </c>
      <c r="AA228" s="564"/>
      <c r="AB228" s="564"/>
      <c r="AC228" s="564">
        <f t="shared" ref="AC228:AC233" si="535">Z228+R228+K228</f>
        <v>-451253.04530215752</v>
      </c>
      <c r="AD228" s="581"/>
      <c r="AE228" s="581"/>
      <c r="AF228" s="580"/>
      <c r="AG228" s="580"/>
      <c r="AH228" s="582"/>
      <c r="AI228" s="583"/>
      <c r="AJ228" s="582"/>
      <c r="AM228" s="575"/>
      <c r="AN228" s="579"/>
      <c r="AO228" s="579"/>
      <c r="AP228" s="579"/>
      <c r="AQ228" s="579"/>
      <c r="AR228" s="579"/>
      <c r="AS228" s="579"/>
      <c r="AT228" s="579"/>
      <c r="AU228" s="579"/>
      <c r="AV228" s="579"/>
      <c r="AW228" s="579"/>
      <c r="AX228" s="579"/>
      <c r="AY228" s="579"/>
      <c r="AZ228" s="584"/>
      <c r="BA228" s="66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</row>
    <row r="229" spans="1:82" s="87" customFormat="1" ht="18.75" hidden="1" customHeight="1" outlineLevel="1">
      <c r="A229" s="557"/>
      <c r="B229" s="554"/>
      <c r="C229" s="554" t="s">
        <v>84</v>
      </c>
      <c r="D229" s="554"/>
      <c r="E229" s="554" t="s">
        <v>85</v>
      </c>
      <c r="F229" s="900"/>
      <c r="G229" s="555">
        <f t="shared" si="530"/>
        <v>0</v>
      </c>
      <c r="H229" s="555">
        <f t="shared" si="530"/>
        <v>0</v>
      </c>
      <c r="I229" s="555">
        <f t="shared" si="530"/>
        <v>0</v>
      </c>
      <c r="J229" s="555">
        <f t="shared" si="530"/>
        <v>0</v>
      </c>
      <c r="K229" s="564">
        <f t="shared" si="531"/>
        <v>0</v>
      </c>
      <c r="L229" s="555"/>
      <c r="M229" s="555"/>
      <c r="N229" s="555">
        <f t="shared" si="532"/>
        <v>0</v>
      </c>
      <c r="O229" s="555">
        <f t="shared" si="532"/>
        <v>0</v>
      </c>
      <c r="P229" s="555">
        <f t="shared" si="532"/>
        <v>0</v>
      </c>
      <c r="Q229" s="555">
        <f t="shared" si="532"/>
        <v>0</v>
      </c>
      <c r="R229" s="564">
        <f t="shared" ref="R229:R241" si="536">SUM(N229:Q229)</f>
        <v>0</v>
      </c>
      <c r="S229" s="558"/>
      <c r="T229" s="558"/>
      <c r="U229" s="555">
        <f t="shared" si="533"/>
        <v>0</v>
      </c>
      <c r="V229" s="555">
        <f t="shared" si="533"/>
        <v>0</v>
      </c>
      <c r="W229" s="555">
        <f t="shared" si="533"/>
        <v>0</v>
      </c>
      <c r="X229" s="555">
        <f t="shared" si="533"/>
        <v>0</v>
      </c>
      <c r="Y229" s="555">
        <f t="shared" si="533"/>
        <v>0</v>
      </c>
      <c r="Z229" s="564">
        <f t="shared" si="534"/>
        <v>0</v>
      </c>
      <c r="AA229" s="564"/>
      <c r="AB229" s="564"/>
      <c r="AC229" s="564">
        <f t="shared" si="535"/>
        <v>0</v>
      </c>
      <c r="AD229" s="581"/>
      <c r="AE229" s="581"/>
      <c r="AF229" s="580"/>
      <c r="AG229" s="580"/>
      <c r="AH229" s="582"/>
      <c r="AI229" s="583"/>
      <c r="AJ229" s="582"/>
      <c r="AM229" s="575"/>
      <c r="AN229" s="579"/>
      <c r="AO229" s="579"/>
      <c r="AP229" s="579"/>
      <c r="AQ229" s="579"/>
      <c r="AR229" s="579"/>
      <c r="AS229" s="579"/>
      <c r="AT229" s="579"/>
      <c r="AU229" s="579"/>
      <c r="AV229" s="579"/>
      <c r="AW229" s="579"/>
      <c r="AX229" s="579"/>
      <c r="AY229" s="579"/>
      <c r="AZ229" s="584"/>
      <c r="BA229" s="66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</row>
    <row r="230" spans="1:82" s="87" customFormat="1" ht="18.75" customHeight="1" outlineLevel="1">
      <c r="A230" s="553"/>
      <c r="B230" s="556" t="s">
        <v>86</v>
      </c>
      <c r="C230" s="554" t="s">
        <v>87</v>
      </c>
      <c r="D230" s="554"/>
      <c r="E230" s="554" t="s">
        <v>88</v>
      </c>
      <c r="F230" s="900"/>
      <c r="G230" s="555">
        <f>'Wuxi Summary'!G226</f>
        <v>82663.768115941988</v>
      </c>
      <c r="H230" s="555">
        <f>'Wuxi Summary'!H226</f>
        <v>-43057.090609203158</v>
      </c>
      <c r="I230" s="555">
        <f>'Wuxi Summary'!I226</f>
        <v>62517.051227666234</v>
      </c>
      <c r="J230" s="555">
        <f>'Wuxi Summary'!J226</f>
        <v>87894.193595365825</v>
      </c>
      <c r="K230" s="564">
        <f t="shared" si="531"/>
        <v>190017.9223297709</v>
      </c>
      <c r="L230" s="555"/>
      <c r="M230" s="555"/>
      <c r="N230" s="555">
        <f>'Wuxi Summary'!N226</f>
        <v>-38092.801591489304</v>
      </c>
      <c r="O230" s="555">
        <f>'Wuxi Summary'!O226</f>
        <v>11787.692299326161</v>
      </c>
      <c r="P230" s="555">
        <f>'Wuxi Summary'!P226</f>
        <v>97091.268752932869</v>
      </c>
      <c r="Q230" s="555">
        <f>'Wuxi Summary'!Q226</f>
        <v>100785.89083036254</v>
      </c>
      <c r="R230" s="564">
        <f t="shared" si="536"/>
        <v>171572.05029113227</v>
      </c>
      <c r="S230" s="555"/>
      <c r="T230" s="555"/>
      <c r="U230" s="555">
        <f>'Wuxi Summary'!U226</f>
        <v>118709.27147383374</v>
      </c>
      <c r="V230" s="555">
        <f>'Wuxi Summary'!V226</f>
        <v>37627.816074768038</v>
      </c>
      <c r="W230" s="555">
        <f>'Wuxi Summary'!W226</f>
        <v>20009.889345519921</v>
      </c>
      <c r="X230" s="555">
        <f>'Wuxi Summary'!X226</f>
        <v>121572.52680700325</v>
      </c>
      <c r="Y230" s="555">
        <f>'Wuxi Summary'!Y226</f>
        <v>205606.55323607975</v>
      </c>
      <c r="Z230" s="564">
        <f t="shared" si="534"/>
        <v>503526.05693720467</v>
      </c>
      <c r="AA230" s="565"/>
      <c r="AB230" s="565"/>
      <c r="AC230" s="564">
        <f t="shared" si="535"/>
        <v>865116.02955810784</v>
      </c>
      <c r="AD230" s="585"/>
      <c r="AE230" s="585"/>
      <c r="AF230" s="579"/>
      <c r="AG230" s="579"/>
      <c r="AH230" s="577"/>
      <c r="AI230" s="578"/>
      <c r="AJ230" s="577"/>
      <c r="AM230" s="575"/>
      <c r="AN230" s="579"/>
      <c r="AO230" s="579"/>
      <c r="AP230" s="579"/>
      <c r="AQ230" s="579"/>
      <c r="AR230" s="579"/>
      <c r="AS230" s="579"/>
      <c r="AT230" s="579"/>
      <c r="AU230" s="579"/>
      <c r="AV230" s="579"/>
      <c r="AW230" s="579"/>
      <c r="AX230" s="579"/>
      <c r="AY230" s="579"/>
      <c r="AZ230" s="579"/>
      <c r="BA230" s="66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</row>
    <row r="231" spans="1:82" s="87" customFormat="1" ht="18.75" hidden="1" customHeight="1">
      <c r="A231" s="553"/>
      <c r="B231" s="556"/>
      <c r="C231" s="563" t="s">
        <v>95</v>
      </c>
      <c r="D231" s="563"/>
      <c r="E231" s="563" t="s">
        <v>96</v>
      </c>
      <c r="F231" s="901"/>
      <c r="G231" s="586">
        <f>G227</f>
        <v>0</v>
      </c>
      <c r="H231" s="586">
        <f>H227</f>
        <v>0</v>
      </c>
      <c r="I231" s="586">
        <f>I227</f>
        <v>0</v>
      </c>
      <c r="J231" s="586">
        <f>J227</f>
        <v>0</v>
      </c>
      <c r="K231" s="564">
        <f t="shared" si="531"/>
        <v>0</v>
      </c>
      <c r="L231" s="586"/>
      <c r="M231" s="586"/>
      <c r="N231" s="586">
        <f t="shared" ref="N231:Q231" si="537">N227</f>
        <v>0</v>
      </c>
      <c r="O231" s="586">
        <f t="shared" si="537"/>
        <v>0</v>
      </c>
      <c r="P231" s="586">
        <f t="shared" si="537"/>
        <v>0</v>
      </c>
      <c r="Q231" s="586">
        <f t="shared" si="537"/>
        <v>0</v>
      </c>
      <c r="R231" s="564">
        <f t="shared" si="536"/>
        <v>0</v>
      </c>
      <c r="S231" s="586"/>
      <c r="T231" s="586"/>
      <c r="U231" s="586">
        <f t="shared" ref="U231:Y231" si="538">U227</f>
        <v>0</v>
      </c>
      <c r="V231" s="586">
        <f t="shared" si="538"/>
        <v>0</v>
      </c>
      <c r="W231" s="586">
        <f t="shared" si="538"/>
        <v>0</v>
      </c>
      <c r="X231" s="586">
        <f t="shared" si="538"/>
        <v>0</v>
      </c>
      <c r="Y231" s="586">
        <f t="shared" si="538"/>
        <v>0</v>
      </c>
      <c r="Z231" s="564">
        <f t="shared" si="534"/>
        <v>0</v>
      </c>
      <c r="AA231" s="565"/>
      <c r="AB231" s="565"/>
      <c r="AC231" s="564">
        <f t="shared" si="535"/>
        <v>0</v>
      </c>
      <c r="AD231" s="585"/>
      <c r="AE231" s="585"/>
      <c r="AF231" s="579"/>
      <c r="AG231" s="579"/>
      <c r="AH231" s="577"/>
      <c r="AI231" s="578"/>
      <c r="AJ231" s="577"/>
      <c r="AM231" s="580"/>
      <c r="AN231" s="584"/>
      <c r="AO231" s="584"/>
      <c r="AP231" s="584"/>
      <c r="AQ231" s="584"/>
      <c r="AR231" s="584"/>
      <c r="AS231" s="584"/>
      <c r="AT231" s="584"/>
      <c r="AU231" s="584"/>
      <c r="AV231" s="584"/>
      <c r="AW231" s="584"/>
      <c r="AX231" s="584"/>
      <c r="AY231" s="584"/>
      <c r="AZ231" s="579"/>
      <c r="BA231" s="66"/>
    </row>
    <row r="232" spans="1:82" s="87" customFormat="1" ht="18.75" customHeight="1">
      <c r="A232" s="553"/>
      <c r="B232" s="556"/>
      <c r="C232" s="563" t="s">
        <v>95</v>
      </c>
      <c r="D232" s="563"/>
      <c r="E232" s="563" t="s">
        <v>97</v>
      </c>
      <c r="F232" s="901"/>
      <c r="G232" s="586">
        <f>G228+G230</f>
        <v>137349.72293265129</v>
      </c>
      <c r="H232" s="586">
        <f t="shared" ref="H232:AC232" si="539">H228+H230</f>
        <v>-154377.69463403907</v>
      </c>
      <c r="I232" s="586">
        <f t="shared" si="539"/>
        <v>-103788.47433740177</v>
      </c>
      <c r="J232" s="586">
        <f t="shared" si="539"/>
        <v>-71515.707568271813</v>
      </c>
      <c r="K232" s="564">
        <f t="shared" si="539"/>
        <v>-192332.15360706134</v>
      </c>
      <c r="L232" s="586"/>
      <c r="M232" s="586"/>
      <c r="N232" s="586">
        <f t="shared" si="539"/>
        <v>-87207.960920835729</v>
      </c>
      <c r="O232" s="586">
        <f t="shared" si="539"/>
        <v>-163977.07230139241</v>
      </c>
      <c r="P232" s="586">
        <f t="shared" si="539"/>
        <v>45203.295133160915</v>
      </c>
      <c r="Q232" s="586">
        <f t="shared" si="539"/>
        <v>42674.041605280967</v>
      </c>
      <c r="R232" s="564">
        <f t="shared" si="539"/>
        <v>-163307.69648378625</v>
      </c>
      <c r="S232" s="586"/>
      <c r="T232" s="586"/>
      <c r="U232" s="586">
        <f t="shared" si="539"/>
        <v>133416.97665651416</v>
      </c>
      <c r="V232" s="586">
        <f t="shared" si="539"/>
        <v>16512.151341610795</v>
      </c>
      <c r="W232" s="586">
        <f t="shared" si="539"/>
        <v>5178.6687057681338</v>
      </c>
      <c r="X232" s="586">
        <f t="shared" si="539"/>
        <v>265673.19948349742</v>
      </c>
      <c r="Y232" s="586">
        <f t="shared" si="539"/>
        <v>348721.83815940737</v>
      </c>
      <c r="Z232" s="564">
        <f t="shared" si="539"/>
        <v>769502.8343467979</v>
      </c>
      <c r="AA232" s="565"/>
      <c r="AB232" s="565"/>
      <c r="AC232" s="564">
        <f t="shared" si="539"/>
        <v>413862.98425595032</v>
      </c>
      <c r="AD232" s="585"/>
      <c r="AE232" s="585"/>
      <c r="AF232" s="579"/>
      <c r="AG232" s="579"/>
      <c r="AH232" s="577"/>
      <c r="AI232" s="578"/>
      <c r="AJ232" s="577"/>
      <c r="AM232" s="580"/>
      <c r="AN232" s="584"/>
      <c r="AO232" s="584"/>
      <c r="AP232" s="584"/>
      <c r="AQ232" s="584"/>
      <c r="AR232" s="584"/>
      <c r="AS232" s="584"/>
      <c r="AT232" s="584"/>
      <c r="AU232" s="584"/>
      <c r="AV232" s="584"/>
      <c r="AW232" s="584"/>
      <c r="AX232" s="584"/>
      <c r="AY232" s="584"/>
      <c r="AZ232" s="579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CA232" s="87" t="str">
        <f>'Drive Summary'!AP78</f>
        <v>V15CMRIR</v>
      </c>
      <c r="CB232" s="87">
        <f>'Drive Summary'!AQ78</f>
        <v>2</v>
      </c>
      <c r="CC232" s="87">
        <f>'Drive Summary'!AR78</f>
        <v>1</v>
      </c>
      <c r="CD232" s="87" t="str">
        <f>'Drive Summary'!AS78</f>
        <v>SATA</v>
      </c>
    </row>
    <row r="233" spans="1:82" s="87" customFormat="1" ht="18.75" hidden="1" customHeight="1">
      <c r="A233" s="553"/>
      <c r="B233" s="556"/>
      <c r="C233" s="563" t="s">
        <v>95</v>
      </c>
      <c r="D233" s="563"/>
      <c r="E233" s="563" t="s">
        <v>98</v>
      </c>
      <c r="F233" s="901"/>
      <c r="G233" s="586">
        <f>G229</f>
        <v>0</v>
      </c>
      <c r="H233" s="586">
        <f>H229</f>
        <v>0</v>
      </c>
      <c r="I233" s="586">
        <f>I229</f>
        <v>0</v>
      </c>
      <c r="J233" s="586">
        <f>J229</f>
        <v>0</v>
      </c>
      <c r="K233" s="564">
        <f t="shared" si="531"/>
        <v>0</v>
      </c>
      <c r="L233" s="586"/>
      <c r="M233" s="586"/>
      <c r="N233" s="586">
        <f t="shared" ref="N233:Q233" si="540">N229</f>
        <v>0</v>
      </c>
      <c r="O233" s="586">
        <f t="shared" si="540"/>
        <v>0</v>
      </c>
      <c r="P233" s="586">
        <f t="shared" si="540"/>
        <v>0</v>
      </c>
      <c r="Q233" s="586">
        <f t="shared" si="540"/>
        <v>0</v>
      </c>
      <c r="R233" s="564">
        <f t="shared" si="536"/>
        <v>0</v>
      </c>
      <c r="S233" s="586"/>
      <c r="T233" s="586"/>
      <c r="U233" s="586">
        <f t="shared" ref="U233:Y233" si="541">U229</f>
        <v>0</v>
      </c>
      <c r="V233" s="586">
        <f t="shared" si="541"/>
        <v>0</v>
      </c>
      <c r="W233" s="586">
        <f t="shared" si="541"/>
        <v>0</v>
      </c>
      <c r="X233" s="586">
        <f t="shared" si="541"/>
        <v>0</v>
      </c>
      <c r="Y233" s="586">
        <f t="shared" si="541"/>
        <v>0</v>
      </c>
      <c r="Z233" s="564">
        <f t="shared" si="534"/>
        <v>0</v>
      </c>
      <c r="AA233" s="565"/>
      <c r="AB233" s="565"/>
      <c r="AC233" s="564">
        <f t="shared" si="535"/>
        <v>0</v>
      </c>
      <c r="AD233" s="585"/>
      <c r="AE233" s="585"/>
      <c r="AF233" s="579"/>
      <c r="AG233" s="579"/>
      <c r="AH233" s="577"/>
      <c r="AI233" s="578"/>
      <c r="AJ233" s="577"/>
      <c r="AK233" s="56"/>
      <c r="AL233" s="56"/>
      <c r="AM233" s="580"/>
      <c r="AN233" s="584"/>
      <c r="AO233" s="584"/>
      <c r="AP233" s="584"/>
      <c r="AQ233" s="584"/>
      <c r="AR233" s="584"/>
      <c r="AS233" s="584"/>
      <c r="AT233" s="584"/>
      <c r="AU233" s="584"/>
      <c r="AV233" s="584"/>
      <c r="AW233" s="584"/>
      <c r="AX233" s="584"/>
      <c r="AY233" s="584"/>
      <c r="AZ233" s="579"/>
      <c r="BD233" s="66"/>
      <c r="BE233" s="66"/>
      <c r="BF233" s="66"/>
      <c r="BG233" s="66"/>
      <c r="BH233" s="66"/>
      <c r="BI233" s="66"/>
      <c r="BJ233" s="66"/>
      <c r="BK233" s="66"/>
      <c r="BL233" s="66"/>
      <c r="BM233" s="66"/>
      <c r="BN233" s="66"/>
      <c r="BO233" s="66"/>
      <c r="BP233" s="66"/>
      <c r="BQ233" s="66"/>
      <c r="BR233" s="66"/>
      <c r="BS233" s="66"/>
    </row>
    <row r="234" spans="1:82" s="87" customFormat="1" ht="18.75" hidden="1" customHeight="1">
      <c r="A234" s="61"/>
      <c r="B234"/>
      <c r="C234"/>
      <c r="D234"/>
      <c r="E234"/>
      <c r="F234" s="893"/>
      <c r="G234" s="18" t="s">
        <v>30</v>
      </c>
      <c r="H234" s="18" t="s">
        <v>30</v>
      </c>
      <c r="I234" s="18" t="s">
        <v>30</v>
      </c>
      <c r="J234" s="18" t="s">
        <v>30</v>
      </c>
      <c r="K234" s="18"/>
      <c r="L234" s="18"/>
      <c r="M234" s="18"/>
      <c r="N234" s="18" t="s">
        <v>30</v>
      </c>
      <c r="O234" s="18" t="s">
        <v>30</v>
      </c>
      <c r="P234" s="18" t="s">
        <v>30</v>
      </c>
      <c r="Q234" s="18" t="s">
        <v>30</v>
      </c>
      <c r="R234" s="18">
        <f t="shared" si="536"/>
        <v>0</v>
      </c>
      <c r="S234" s="18"/>
      <c r="T234" s="18"/>
      <c r="U234" s="18" t="s">
        <v>30</v>
      </c>
      <c r="V234" s="18" t="s">
        <v>30</v>
      </c>
      <c r="W234" s="18" t="s">
        <v>30</v>
      </c>
      <c r="X234" s="18" t="s">
        <v>30</v>
      </c>
      <c r="Y234" s="18" t="s">
        <v>30</v>
      </c>
      <c r="Z234" s="18"/>
      <c r="AA234" s="18"/>
      <c r="AB234" s="18"/>
      <c r="AC234" s="18"/>
      <c r="AD234" s="18"/>
      <c r="AE234" s="18"/>
      <c r="AF234"/>
      <c r="AG234"/>
      <c r="AH234" s="118"/>
      <c r="AI234" s="125"/>
      <c r="AJ234" s="118"/>
      <c r="AK234" s="56"/>
      <c r="AL234" s="56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D234" s="66"/>
      <c r="BE234" s="66"/>
      <c r="BF234" s="66"/>
      <c r="BG234" s="66"/>
      <c r="BH234" s="66"/>
      <c r="BI234" s="66"/>
      <c r="BJ234" s="66"/>
      <c r="BK234" s="66"/>
      <c r="BL234" s="66"/>
      <c r="BM234" s="66"/>
      <c r="BN234" s="66"/>
      <c r="BO234" s="66"/>
      <c r="BP234" s="66"/>
      <c r="BQ234" s="66"/>
      <c r="BR234" s="66"/>
      <c r="BS234" s="66"/>
    </row>
    <row r="235" spans="1:82" s="87" customFormat="1" ht="18.75" hidden="1" customHeight="1">
      <c r="A235" s="566"/>
      <c r="B235" s="567" t="s">
        <v>81</v>
      </c>
      <c r="C235" s="568"/>
      <c r="D235" s="568"/>
      <c r="E235" s="569"/>
      <c r="F235" s="902"/>
      <c r="G235" s="501"/>
      <c r="H235" s="501"/>
      <c r="I235" s="501"/>
      <c r="J235" s="501"/>
      <c r="K235" s="570"/>
      <c r="L235" s="501"/>
      <c r="M235" s="501"/>
      <c r="N235" s="501"/>
      <c r="O235" s="501"/>
      <c r="P235" s="501"/>
      <c r="Q235" s="501"/>
      <c r="R235" s="570">
        <f t="shared" si="536"/>
        <v>0</v>
      </c>
      <c r="S235" s="501"/>
      <c r="T235" s="501"/>
      <c r="U235" s="501"/>
      <c r="V235" s="501"/>
      <c r="W235" s="501"/>
      <c r="X235" s="501"/>
      <c r="Y235" s="501"/>
      <c r="Z235" s="501"/>
      <c r="AA235" s="501"/>
      <c r="AB235" s="501"/>
      <c r="AC235" s="501"/>
      <c r="AD235" s="18"/>
      <c r="AE235" s="18"/>
      <c r="AF235"/>
      <c r="AG235"/>
      <c r="AH235" s="118"/>
      <c r="AI235" s="125"/>
      <c r="AJ235" s="118"/>
      <c r="AK235" s="56"/>
      <c r="AL235" s="56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D235" s="66"/>
      <c r="BE235" s="66"/>
      <c r="BF235" s="66"/>
      <c r="BG235" s="66"/>
      <c r="BH235" s="66"/>
      <c r="BI235" s="66"/>
      <c r="BJ235" s="66"/>
      <c r="BK235" s="66"/>
      <c r="BL235" s="66"/>
      <c r="BM235" s="66"/>
      <c r="BN235" s="66"/>
      <c r="BO235" s="66"/>
      <c r="BP235" s="66"/>
      <c r="BQ235" s="66"/>
      <c r="BR235" s="66"/>
      <c r="BS235" s="66"/>
    </row>
    <row r="236" spans="1:82" s="87" customFormat="1" ht="18.75" customHeight="1">
      <c r="A236" s="566"/>
      <c r="B236" s="567" t="s">
        <v>91</v>
      </c>
      <c r="C236" s="568"/>
      <c r="D236" s="568"/>
      <c r="E236" s="569" t="s">
        <v>82</v>
      </c>
      <c r="F236" s="902"/>
      <c r="G236" s="501">
        <f>'13wks vs RIE'!C170</f>
        <v>137349.72293265129</v>
      </c>
      <c r="H236" s="501">
        <f>'13wks vs RIE'!D170</f>
        <v>-154377.69463403904</v>
      </c>
      <c r="I236" s="501">
        <f>'13wks vs RIE'!E170</f>
        <v>-103788.47433740179</v>
      </c>
      <c r="J236" s="501">
        <f>'13wks vs RIE'!F170</f>
        <v>-71515.707568271828</v>
      </c>
      <c r="K236" s="570">
        <f t="shared" si="531"/>
        <v>-192332.15360706137</v>
      </c>
      <c r="L236" s="501"/>
      <c r="M236" s="501"/>
      <c r="N236" s="501">
        <f>'13wks vs RIE'!G170</f>
        <v>-87207.960920835729</v>
      </c>
      <c r="O236" s="501">
        <f>'13wks vs RIE'!H170</f>
        <v>-163977.07230139239</v>
      </c>
      <c r="P236" s="501">
        <f>'13wks vs RIE'!I170</f>
        <v>45203.295133160922</v>
      </c>
      <c r="Q236" s="501">
        <f>'13wks vs RIE'!J170</f>
        <v>42674.04160528096</v>
      </c>
      <c r="R236" s="570">
        <f t="shared" si="536"/>
        <v>-163307.69648378622</v>
      </c>
      <c r="S236" s="501"/>
      <c r="T236" s="501"/>
      <c r="U236" s="501">
        <f>'13wks vs RIE'!K170</f>
        <v>133416.97665651419</v>
      </c>
      <c r="V236" s="501">
        <f>'13wks vs RIE'!L170</f>
        <v>16512.151341610792</v>
      </c>
      <c r="W236" s="501">
        <f>'13wks vs RIE'!M170</f>
        <v>5178.6687057681374</v>
      </c>
      <c r="X236" s="501">
        <f>'13wks vs RIE'!N170</f>
        <v>265673.19948349748</v>
      </c>
      <c r="Y236" s="501">
        <f>'13wks vs RIE'!O170</f>
        <v>348721.83815940737</v>
      </c>
      <c r="Z236" s="501">
        <f>SUM(U236:Y236)</f>
        <v>769502.83434679802</v>
      </c>
      <c r="AA236" s="501"/>
      <c r="AB236" s="501"/>
      <c r="AC236" s="501">
        <f>Z236+R236+K236</f>
        <v>413862.98425595043</v>
      </c>
      <c r="AD236" s="18"/>
      <c r="AE236" s="18"/>
      <c r="AF236"/>
      <c r="AG236"/>
      <c r="AH236" s="118"/>
      <c r="AI236" s="125"/>
      <c r="AJ236" s="118"/>
      <c r="AK236" s="56"/>
      <c r="AL236" s="5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D236" s="66"/>
      <c r="BE236" s="66"/>
      <c r="BF236" s="66"/>
      <c r="BG236" s="66"/>
      <c r="BH236" s="66"/>
      <c r="BI236" s="66"/>
      <c r="BJ236" s="66"/>
      <c r="BK236" s="66"/>
      <c r="BL236" s="66"/>
      <c r="BM236" s="66"/>
      <c r="BN236" s="66"/>
      <c r="BO236" s="66"/>
      <c r="BP236" s="66"/>
      <c r="BQ236" s="66"/>
      <c r="BR236" s="66"/>
      <c r="BS236" s="66"/>
    </row>
    <row r="237" spans="1:82" s="87" customFormat="1" ht="18.75" hidden="1" customHeight="1">
      <c r="A237" s="566"/>
      <c r="B237" s="567"/>
      <c r="C237" s="568"/>
      <c r="D237" s="568"/>
      <c r="E237" s="569" t="s">
        <v>83</v>
      </c>
      <c r="F237" s="902"/>
      <c r="G237" s="501"/>
      <c r="H237" s="501"/>
      <c r="I237" s="501"/>
      <c r="J237" s="501"/>
      <c r="K237" s="570"/>
      <c r="L237" s="501"/>
      <c r="M237" s="501"/>
      <c r="N237" s="501"/>
      <c r="O237" s="501"/>
      <c r="P237" s="501"/>
      <c r="Q237" s="501"/>
      <c r="R237" s="570"/>
      <c r="S237" s="501"/>
      <c r="T237" s="501"/>
      <c r="U237" s="501"/>
      <c r="V237" s="501"/>
      <c r="W237" s="501"/>
      <c r="X237" s="501"/>
      <c r="Y237" s="501"/>
      <c r="Z237" s="501"/>
      <c r="AA237" s="501"/>
      <c r="AB237" s="501"/>
      <c r="AC237" s="501"/>
      <c r="AD237" s="18"/>
      <c r="AE237" s="18"/>
      <c r="AF237"/>
      <c r="AG237"/>
      <c r="AH237" s="118"/>
      <c r="AI237" s="125"/>
      <c r="AJ237" s="118"/>
      <c r="AK237" s="56"/>
      <c r="AL237" s="56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D237" s="66"/>
      <c r="BE237" s="66"/>
      <c r="BF237" s="66"/>
      <c r="BG237" s="66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</row>
    <row r="238" spans="1:82" s="87" customFormat="1" ht="18.75" hidden="1" customHeight="1">
      <c r="A238" s="571"/>
      <c r="B238" s="572"/>
      <c r="C238" s="562"/>
      <c r="D238" s="562"/>
      <c r="E238" s="573"/>
      <c r="F238" s="561"/>
      <c r="G238" s="502"/>
      <c r="H238" s="502"/>
      <c r="I238" s="502"/>
      <c r="J238" s="502"/>
      <c r="K238" s="502"/>
      <c r="L238" s="502"/>
      <c r="M238" s="502"/>
      <c r="N238" s="502"/>
      <c r="O238" s="502"/>
      <c r="P238" s="502"/>
      <c r="Q238" s="502"/>
      <c r="R238" s="502"/>
      <c r="S238" s="502"/>
      <c r="T238" s="502"/>
      <c r="U238" s="502"/>
      <c r="V238" s="502"/>
      <c r="W238" s="502"/>
      <c r="X238" s="502"/>
      <c r="Y238" s="502"/>
      <c r="Z238" s="502"/>
      <c r="AA238" s="502"/>
      <c r="AB238" s="502"/>
      <c r="AC238" s="502"/>
      <c r="AD238" s="574"/>
      <c r="AE238" s="574"/>
      <c r="AF238" s="562"/>
      <c r="AG238" s="562"/>
      <c r="AH238" s="561"/>
      <c r="AI238" s="383"/>
      <c r="AJ238" s="561"/>
      <c r="AK238" s="56"/>
      <c r="AL238" s="56"/>
      <c r="AM238" s="562"/>
      <c r="AN238" s="562"/>
      <c r="AO238" s="562"/>
      <c r="AP238" s="562"/>
      <c r="AQ238" s="562"/>
      <c r="AR238" s="562"/>
      <c r="AS238" s="562"/>
      <c r="AT238" s="562"/>
      <c r="AU238" s="562"/>
      <c r="AV238" s="562"/>
      <c r="AW238" s="562"/>
      <c r="AX238" s="562"/>
      <c r="AY238" s="562"/>
      <c r="AZ238" s="562"/>
      <c r="BD238" s="66"/>
      <c r="BE238" s="66"/>
      <c r="BF238" s="66"/>
      <c r="BG238" s="66"/>
      <c r="BH238" s="66"/>
      <c r="BI238" s="66"/>
      <c r="BJ238" s="66"/>
      <c r="BK238" s="66"/>
      <c r="BL238" s="66"/>
      <c r="BM238" s="66"/>
      <c r="BN238" s="66"/>
      <c r="BO238" s="66"/>
      <c r="BP238" s="66"/>
      <c r="BQ238" s="66"/>
      <c r="BR238" s="66"/>
      <c r="BS238" s="66"/>
    </row>
    <row r="239" spans="1:82" s="87" customFormat="1" ht="18.75" hidden="1" customHeight="1">
      <c r="A239" s="590"/>
      <c r="B239" s="563" t="s">
        <v>94</v>
      </c>
      <c r="C239" s="591"/>
      <c r="D239" s="591"/>
      <c r="E239" s="592"/>
      <c r="F239" s="903"/>
      <c r="G239" s="503"/>
      <c r="H239" s="503"/>
      <c r="I239" s="503"/>
      <c r="J239" s="503"/>
      <c r="K239" s="564"/>
      <c r="L239" s="503"/>
      <c r="M239" s="503"/>
      <c r="N239" s="503"/>
      <c r="O239" s="503"/>
      <c r="P239" s="503"/>
      <c r="Q239" s="503"/>
      <c r="R239" s="564">
        <f t="shared" si="536"/>
        <v>0</v>
      </c>
      <c r="S239" s="503"/>
      <c r="T239" s="503"/>
      <c r="U239" s="503"/>
      <c r="V239" s="503"/>
      <c r="W239" s="503"/>
      <c r="X239" s="503"/>
      <c r="Y239" s="503"/>
      <c r="Z239" s="503"/>
      <c r="AA239" s="503"/>
      <c r="AB239" s="503"/>
      <c r="AC239" s="503"/>
      <c r="AD239" s="18"/>
      <c r="AE239" s="18"/>
      <c r="AF239"/>
      <c r="AG239"/>
      <c r="AH239" s="118"/>
      <c r="AI239" s="125"/>
      <c r="AJ239" s="118"/>
      <c r="AK239" s="56"/>
      <c r="AL239" s="56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D239" s="66"/>
      <c r="BE239" s="66"/>
      <c r="BF239" s="66"/>
      <c r="BG239" s="66"/>
      <c r="BH239" s="66"/>
      <c r="BI239" s="66"/>
      <c r="BJ239" s="66"/>
      <c r="BK239" s="66"/>
      <c r="BL239" s="66"/>
      <c r="BM239" s="66"/>
      <c r="BN239" s="66"/>
      <c r="BO239" s="66"/>
      <c r="BP239" s="66"/>
      <c r="BQ239" s="66"/>
      <c r="BR239" s="66"/>
      <c r="BS239" s="66"/>
    </row>
    <row r="240" spans="1:82" s="87" customFormat="1" ht="18.75" hidden="1" customHeight="1">
      <c r="A240" s="590"/>
      <c r="B240" s="563" t="s">
        <v>99</v>
      </c>
      <c r="C240" s="591"/>
      <c r="D240" s="591"/>
      <c r="E240" s="592" t="s">
        <v>82</v>
      </c>
      <c r="F240" s="903"/>
      <c r="G240" s="503">
        <f>G236-G232</f>
        <v>0</v>
      </c>
      <c r="H240" s="503">
        <f>H236-H232</f>
        <v>0</v>
      </c>
      <c r="I240" s="503">
        <f t="shared" ref="H240:J241" si="542">I236-I232</f>
        <v>0</v>
      </c>
      <c r="J240" s="503">
        <f t="shared" si="542"/>
        <v>0</v>
      </c>
      <c r="K240" s="564">
        <f>SUM(G240:J240)</f>
        <v>0</v>
      </c>
      <c r="L240" s="503"/>
      <c r="M240" s="503"/>
      <c r="N240" s="503">
        <f t="shared" ref="N240:P241" si="543">N236-N232</f>
        <v>0</v>
      </c>
      <c r="O240" s="503">
        <f t="shared" si="543"/>
        <v>0</v>
      </c>
      <c r="P240" s="503">
        <f t="shared" si="543"/>
        <v>0</v>
      </c>
      <c r="Q240" s="503">
        <f>Q236-Q232</f>
        <v>0</v>
      </c>
      <c r="R240" s="564">
        <f t="shared" si="536"/>
        <v>0</v>
      </c>
      <c r="S240" s="503"/>
      <c r="T240" s="503"/>
      <c r="U240" s="503">
        <f t="shared" ref="U240:Y241" si="544">U236-U232</f>
        <v>0</v>
      </c>
      <c r="V240" s="503">
        <f t="shared" si="544"/>
        <v>0</v>
      </c>
      <c r="W240" s="503">
        <f t="shared" si="544"/>
        <v>0</v>
      </c>
      <c r="X240" s="503">
        <f t="shared" si="544"/>
        <v>0</v>
      </c>
      <c r="Y240" s="503">
        <f t="shared" si="544"/>
        <v>0</v>
      </c>
      <c r="Z240" s="503">
        <f>SUM(U240:Y240)</f>
        <v>0</v>
      </c>
      <c r="AA240" s="503"/>
      <c r="AB240" s="503"/>
      <c r="AC240" s="503">
        <f>Z240+R240+K240</f>
        <v>0</v>
      </c>
      <c r="AD240" s="18"/>
      <c r="AE240" s="18"/>
      <c r="AF240"/>
      <c r="AG240"/>
      <c r="AH240" s="118"/>
      <c r="AI240" s="125"/>
      <c r="AJ240" s="118"/>
      <c r="AK240" s="56"/>
      <c r="AL240" s="56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D240" s="66"/>
      <c r="BE240" s="66"/>
      <c r="BF240" s="66"/>
      <c r="BG240" s="66"/>
      <c r="BH240" s="66"/>
      <c r="BI240" s="66"/>
      <c r="BJ240" s="66"/>
      <c r="BK240" s="66"/>
      <c r="BL240" s="66"/>
      <c r="BM240" s="66"/>
      <c r="BN240" s="66"/>
      <c r="BO240" s="66"/>
      <c r="BP240" s="66"/>
      <c r="BQ240" s="66"/>
      <c r="BR240" s="66"/>
      <c r="BS240" s="66"/>
    </row>
    <row r="241" spans="1:71" s="87" customFormat="1" ht="18.75" hidden="1" customHeight="1">
      <c r="A241" s="590"/>
      <c r="B241" s="563"/>
      <c r="C241" s="591"/>
      <c r="D241" s="591"/>
      <c r="E241" s="592" t="s">
        <v>83</v>
      </c>
      <c r="F241" s="903"/>
      <c r="G241" s="503">
        <f>G237-G233</f>
        <v>0</v>
      </c>
      <c r="H241" s="503">
        <f t="shared" si="542"/>
        <v>0</v>
      </c>
      <c r="I241" s="503">
        <f t="shared" si="542"/>
        <v>0</v>
      </c>
      <c r="J241" s="503">
        <f t="shared" si="542"/>
        <v>0</v>
      </c>
      <c r="K241" s="564">
        <f>SUM(G241:J241)</f>
        <v>0</v>
      </c>
      <c r="L241" s="503"/>
      <c r="M241" s="503"/>
      <c r="N241" s="503">
        <f t="shared" si="543"/>
        <v>0</v>
      </c>
      <c r="O241" s="503">
        <f t="shared" si="543"/>
        <v>0</v>
      </c>
      <c r="P241" s="503">
        <f t="shared" si="543"/>
        <v>0</v>
      </c>
      <c r="Q241" s="503">
        <f>Q237-Q233</f>
        <v>0</v>
      </c>
      <c r="R241" s="564">
        <f t="shared" si="536"/>
        <v>0</v>
      </c>
      <c r="S241" s="503"/>
      <c r="T241" s="503"/>
      <c r="U241" s="503">
        <f t="shared" si="544"/>
        <v>0</v>
      </c>
      <c r="V241" s="503">
        <f t="shared" si="544"/>
        <v>0</v>
      </c>
      <c r="W241" s="503">
        <f t="shared" si="544"/>
        <v>0</v>
      </c>
      <c r="X241" s="503">
        <f t="shared" si="544"/>
        <v>0</v>
      </c>
      <c r="Y241" s="503">
        <f t="shared" si="544"/>
        <v>0</v>
      </c>
      <c r="Z241" s="503">
        <f>SUM(U241:Y241)</f>
        <v>0</v>
      </c>
      <c r="AA241" s="503"/>
      <c r="AB241" s="503"/>
      <c r="AC241" s="503">
        <f>Z241+R241+K241</f>
        <v>0</v>
      </c>
      <c r="AD241" s="18"/>
      <c r="AE241" s="18"/>
      <c r="AF241"/>
      <c r="AG241"/>
      <c r="AH241" s="118"/>
      <c r="AI241" s="125"/>
      <c r="AJ241" s="118"/>
      <c r="AK241" s="56"/>
      <c r="AL241" s="56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D241" s="66"/>
      <c r="BE241" s="66"/>
      <c r="BF241" s="66"/>
      <c r="BG241" s="66"/>
      <c r="BH241" s="66"/>
      <c r="BI241" s="66"/>
      <c r="BJ241" s="66"/>
      <c r="BK241" s="66"/>
      <c r="BL241" s="66"/>
      <c r="BM241" s="66"/>
      <c r="BN241" s="66"/>
      <c r="BO241" s="66"/>
      <c r="BP241" s="66"/>
      <c r="BQ241" s="66"/>
      <c r="BR241" s="66"/>
      <c r="BS241" s="66"/>
    </row>
    <row r="242" spans="1:71" s="87" customFormat="1" ht="18.75" hidden="1" customHeight="1">
      <c r="A242" s="587"/>
      <c r="B242" s="572"/>
      <c r="C242" s="588"/>
      <c r="D242" s="588"/>
      <c r="E242" s="573"/>
      <c r="F242" s="561"/>
      <c r="G242" s="502"/>
      <c r="H242" s="502"/>
      <c r="I242" s="502"/>
      <c r="J242" s="502"/>
      <c r="K242" s="502"/>
      <c r="L242" s="502"/>
      <c r="M242" s="502"/>
      <c r="N242" s="502"/>
      <c r="O242" s="502"/>
      <c r="P242" s="502"/>
      <c r="Q242" s="502"/>
      <c r="R242" s="502"/>
      <c r="S242" s="502"/>
      <c r="T242" s="502"/>
      <c r="U242" s="502"/>
      <c r="V242" s="502"/>
      <c r="W242" s="502"/>
      <c r="X242" s="502"/>
      <c r="Y242" s="502"/>
      <c r="Z242" s="502"/>
      <c r="AA242" s="502"/>
      <c r="AB242" s="502"/>
      <c r="AD242" s="589"/>
      <c r="AE242" s="589"/>
      <c r="AF242" s="588"/>
      <c r="AG242" s="588"/>
      <c r="AH242" s="561"/>
      <c r="AI242" s="383"/>
      <c r="AJ242" s="561"/>
      <c r="AK242" s="56"/>
      <c r="AL242" s="56"/>
      <c r="AM242" s="588"/>
      <c r="AN242" s="588"/>
      <c r="AO242" s="588"/>
      <c r="AP242" s="588"/>
      <c r="AQ242" s="588"/>
      <c r="AR242" s="588"/>
      <c r="AS242" s="588"/>
      <c r="AT242" s="588"/>
      <c r="AU242" s="588"/>
      <c r="AV242" s="588"/>
      <c r="AW242" s="588"/>
      <c r="AX242" s="588"/>
      <c r="AY242" s="588"/>
      <c r="AZ242" s="588"/>
      <c r="BD242" s="66"/>
      <c r="BE242" s="66"/>
      <c r="BF242" s="66"/>
      <c r="BG242" s="66"/>
      <c r="BH242" s="66"/>
      <c r="BI242" s="66"/>
      <c r="BJ242" s="66"/>
      <c r="BK242" s="66"/>
      <c r="BL242" s="66"/>
      <c r="BM242" s="66"/>
      <c r="BN242" s="66"/>
      <c r="BO242" s="66"/>
      <c r="BP242" s="66"/>
      <c r="BQ242" s="66"/>
      <c r="BR242" s="66"/>
      <c r="BS242" s="66"/>
    </row>
    <row r="243" spans="1:71" s="87" customFormat="1" ht="18.75" customHeight="1">
      <c r="A243" s="61"/>
      <c r="B243"/>
      <c r="C243"/>
      <c r="D243"/>
      <c r="E243"/>
      <c r="F243" s="893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502">
        <v>1485080</v>
      </c>
      <c r="AD243" s="18"/>
      <c r="AE243" s="18"/>
      <c r="AF243"/>
      <c r="AG243"/>
      <c r="AH243" s="118"/>
      <c r="AI243" s="125"/>
      <c r="AJ243" s="118"/>
      <c r="AK243" s="56"/>
      <c r="AL243" s="56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D243" s="66"/>
      <c r="BE243" s="66"/>
      <c r="BF243" s="66"/>
      <c r="BG243" s="66"/>
      <c r="BH243" s="66"/>
      <c r="BI243" s="66"/>
      <c r="BJ243" s="66"/>
      <c r="BK243" s="66"/>
      <c r="BL243" s="66"/>
      <c r="BM243" s="66"/>
      <c r="BN243" s="66"/>
      <c r="BO243" s="66"/>
      <c r="BP243" s="66"/>
      <c r="BQ243" s="66"/>
      <c r="BR243" s="66"/>
      <c r="BS243" s="66"/>
    </row>
    <row r="244" spans="1:71" s="87" customFormat="1" ht="18.75" customHeight="1">
      <c r="A244" s="61"/>
      <c r="B244"/>
      <c r="C244"/>
      <c r="D244"/>
      <c r="E244"/>
      <c r="F244" s="893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303"/>
      <c r="V244" s="1303"/>
      <c r="W244" s="1303"/>
      <c r="X244" s="1303"/>
      <c r="Y244" s="1303"/>
      <c r="Z244" s="18"/>
      <c r="AA244" s="18"/>
      <c r="AB244" s="18"/>
      <c r="AC244" s="2110">
        <f>AC218-AC243</f>
        <v>595380</v>
      </c>
      <c r="AD244" s="18"/>
      <c r="AE244" s="18"/>
      <c r="AF244"/>
      <c r="AG244"/>
      <c r="AH244" s="118"/>
      <c r="AI244" s="125"/>
      <c r="AJ244" s="118"/>
      <c r="AK244" s="56"/>
      <c r="AL244" s="56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D244" s="66"/>
      <c r="BE244" s="66"/>
      <c r="BF244" s="66"/>
      <c r="BG244" s="66"/>
      <c r="BH244" s="66"/>
      <c r="BI244" s="66"/>
      <c r="BJ244" s="66"/>
      <c r="BK244" s="66"/>
      <c r="BL244" s="66"/>
      <c r="BM244" s="66"/>
      <c r="BN244" s="66"/>
      <c r="BO244" s="66"/>
      <c r="BP244" s="66"/>
      <c r="BQ244" s="66"/>
      <c r="BR244" s="66"/>
      <c r="BS244" s="66"/>
    </row>
    <row r="245" spans="1:71" s="87" customFormat="1" ht="18.75" customHeight="1">
      <c r="A245" s="61"/>
      <c r="B245"/>
      <c r="C245"/>
      <c r="D245"/>
      <c r="E245" t="s">
        <v>395</v>
      </c>
      <c r="F245" s="893" t="s">
        <v>390</v>
      </c>
      <c r="G245" s="18">
        <f>G108+G68+G67+G109</f>
        <v>0</v>
      </c>
      <c r="H245" s="18">
        <f t="shared" ref="H245:J245" si="545">H108+H68+H67+H109</f>
        <v>0</v>
      </c>
      <c r="I245" s="18">
        <f t="shared" si="545"/>
        <v>0</v>
      </c>
      <c r="J245" s="18">
        <f t="shared" si="545"/>
        <v>0</v>
      </c>
      <c r="K245" s="18"/>
      <c r="L245" s="18"/>
      <c r="M245" s="18"/>
      <c r="N245" s="18">
        <f t="shared" ref="N245:Q245" si="546">N108+N68+N67+N109</f>
        <v>0</v>
      </c>
      <c r="O245" s="18">
        <f t="shared" si="546"/>
        <v>0</v>
      </c>
      <c r="P245" s="18">
        <f t="shared" si="546"/>
        <v>0</v>
      </c>
      <c r="Q245" s="18">
        <f t="shared" si="546"/>
        <v>0</v>
      </c>
      <c r="R245" s="18"/>
      <c r="S245" s="18"/>
      <c r="T245" s="18"/>
      <c r="U245" s="18">
        <f t="shared" ref="U245:Y245" si="547">U108+U68+U67+U109</f>
        <v>0</v>
      </c>
      <c r="V245" s="18">
        <f t="shared" si="547"/>
        <v>0</v>
      </c>
      <c r="W245" s="18">
        <f t="shared" si="547"/>
        <v>0</v>
      </c>
      <c r="X245" s="18">
        <f t="shared" si="547"/>
        <v>0</v>
      </c>
      <c r="Y245" s="18">
        <f t="shared" si="547"/>
        <v>0</v>
      </c>
      <c r="Z245" s="18"/>
      <c r="AA245" s="18"/>
      <c r="AB245" s="18"/>
      <c r="AC245" s="18"/>
      <c r="AD245" s="18"/>
      <c r="AE245" s="18"/>
      <c r="AF245"/>
      <c r="AG245"/>
      <c r="AH245" s="118"/>
      <c r="AI245" s="125"/>
      <c r="AJ245" s="118"/>
      <c r="AK245" s="56"/>
      <c r="AL245" s="56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D245" s="66"/>
      <c r="BE245" s="66"/>
      <c r="BF245" s="66"/>
      <c r="BG245" s="66"/>
      <c r="BH245" s="66"/>
      <c r="BI245" s="66"/>
      <c r="BJ245" s="66"/>
      <c r="BK245" s="66"/>
      <c r="BL245" s="66"/>
      <c r="BM245" s="66"/>
      <c r="BN245" s="66"/>
      <c r="BO245" s="66"/>
      <c r="BP245" s="66"/>
      <c r="BQ245" s="66"/>
      <c r="BR245" s="66"/>
      <c r="BS245" s="66"/>
    </row>
    <row r="246" spans="1:71" s="87" customFormat="1" ht="18.75" customHeight="1">
      <c r="A246" s="61"/>
      <c r="B246"/>
      <c r="C246"/>
      <c r="D246"/>
      <c r="E246" t="s">
        <v>395</v>
      </c>
      <c r="F246" s="893" t="s">
        <v>391</v>
      </c>
      <c r="G246" s="18">
        <f>G111+G69+G70+G110</f>
        <v>0</v>
      </c>
      <c r="H246" s="18">
        <f>H111+H69+H70+H110</f>
        <v>0</v>
      </c>
      <c r="I246" s="18">
        <f>I111+I69+I70+I110</f>
        <v>0</v>
      </c>
      <c r="J246" s="18">
        <f>J111+J69+J70+J110</f>
        <v>0</v>
      </c>
      <c r="K246" s="18"/>
      <c r="L246" s="18"/>
      <c r="M246" s="18"/>
      <c r="N246" s="18">
        <f>N111+N69+N70+N110</f>
        <v>0</v>
      </c>
      <c r="O246" s="18">
        <f>O111+O69+O70+O110</f>
        <v>0</v>
      </c>
      <c r="P246" s="18">
        <f>P111+P69+P70+P110</f>
        <v>0</v>
      </c>
      <c r="Q246" s="18">
        <f>Q111+Q69+Q70+Q110</f>
        <v>0</v>
      </c>
      <c r="R246" s="18"/>
      <c r="S246" s="18"/>
      <c r="T246" s="18"/>
      <c r="U246" s="18">
        <f>U111+U69+U70+U110</f>
        <v>0</v>
      </c>
      <c r="V246" s="18">
        <f>V111+V69+V70+V110</f>
        <v>0</v>
      </c>
      <c r="W246" s="18">
        <f>W111+W69+W70+W110</f>
        <v>0</v>
      </c>
      <c r="X246" s="18">
        <f>X111+X69+X70+X110</f>
        <v>0</v>
      </c>
      <c r="Y246" s="18">
        <f>Y111+Y69+Y70+Y110</f>
        <v>0</v>
      </c>
      <c r="Z246" s="18"/>
      <c r="AA246" s="18"/>
      <c r="AB246" s="18"/>
      <c r="AC246" s="18"/>
      <c r="AD246" s="18"/>
      <c r="AE246" s="18"/>
      <c r="AF246"/>
      <c r="AG246"/>
      <c r="AH246" s="118"/>
      <c r="AI246" s="125"/>
      <c r="AJ246" s="118"/>
      <c r="AK246" s="56"/>
      <c r="AL246" s="5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D246" s="66"/>
      <c r="BE246" s="66"/>
      <c r="BF246" s="66"/>
      <c r="BG246" s="66"/>
      <c r="BH246" s="66"/>
      <c r="BI246" s="66"/>
      <c r="BJ246" s="66"/>
      <c r="BK246" s="66"/>
      <c r="BL246" s="66"/>
      <c r="BM246" s="66"/>
      <c r="BN246" s="66"/>
      <c r="BO246" s="66"/>
      <c r="BP246" s="66"/>
      <c r="BQ246" s="66"/>
      <c r="BR246" s="66"/>
      <c r="BS246" s="66"/>
    </row>
    <row r="247" spans="1:71" s="87" customFormat="1" ht="18.75" customHeight="1">
      <c r="A247" s="61"/>
      <c r="B247"/>
      <c r="C247"/>
      <c r="D247"/>
      <c r="E247" t="s">
        <v>395</v>
      </c>
      <c r="F247" s="893" t="s">
        <v>392</v>
      </c>
      <c r="G247" s="18">
        <f>G112+G113+G71+G72</f>
        <v>0</v>
      </c>
      <c r="H247" s="18">
        <f>H112+H113+H71+H72</f>
        <v>0</v>
      </c>
      <c r="I247" s="18">
        <f>I112+I113+I71+I72</f>
        <v>0</v>
      </c>
      <c r="J247" s="18">
        <f>J112+J113+J71+J72</f>
        <v>0</v>
      </c>
      <c r="K247" s="18"/>
      <c r="L247" s="18"/>
      <c r="M247" s="18"/>
      <c r="N247" s="18">
        <f>N112+N113+N71+N72</f>
        <v>0</v>
      </c>
      <c r="O247" s="18">
        <f>O112+O113+O71+O72</f>
        <v>0</v>
      </c>
      <c r="P247" s="18">
        <f>P112+P113+P71+P72</f>
        <v>0</v>
      </c>
      <c r="Q247" s="18">
        <f>Q112+Q113+Q71+Q72</f>
        <v>0</v>
      </c>
      <c r="R247" s="18"/>
      <c r="S247" s="18"/>
      <c r="T247" s="18"/>
      <c r="U247" s="18">
        <f>U112+U113+U71+U72</f>
        <v>0</v>
      </c>
      <c r="V247" s="18">
        <f>V112+V113+V71+V72</f>
        <v>0</v>
      </c>
      <c r="W247" s="18">
        <f>W112+W113+W71+W72</f>
        <v>0</v>
      </c>
      <c r="X247" s="18">
        <f>X112+X113+X71+X72</f>
        <v>0</v>
      </c>
      <c r="Y247" s="18">
        <f>Y112+Y113+Y71+Y72</f>
        <v>0</v>
      </c>
      <c r="Z247" s="18"/>
      <c r="AA247" s="18"/>
      <c r="AB247" s="18"/>
      <c r="AC247" s="18"/>
      <c r="AD247" s="18"/>
      <c r="AE247" s="18"/>
      <c r="AF247"/>
      <c r="AG247"/>
      <c r="AH247" s="118"/>
      <c r="AI247" s="125"/>
      <c r="AJ247" s="118"/>
      <c r="AK247" s="56"/>
      <c r="AL247" s="56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D247" s="66"/>
      <c r="BE247" s="66"/>
      <c r="BF247" s="66"/>
      <c r="BG247" s="66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  <c r="BR247" s="66"/>
      <c r="BS247" s="66"/>
    </row>
    <row r="248" spans="1:71" s="87" customFormat="1" ht="18.75" customHeight="1">
      <c r="A248" s="61"/>
      <c r="B248"/>
      <c r="C248"/>
      <c r="D248"/>
      <c r="E248"/>
      <c r="F248" s="893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/>
      <c r="AG248"/>
      <c r="AH248" s="118"/>
      <c r="AI248" s="125"/>
      <c r="AJ248" s="118"/>
      <c r="AK248" s="56"/>
      <c r="AL248" s="56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D248" s="66"/>
      <c r="BE248" s="66"/>
      <c r="BF248" s="66"/>
      <c r="BG248" s="66"/>
      <c r="BH248" s="66"/>
      <c r="BI248" s="66"/>
      <c r="BJ248" s="66"/>
      <c r="BK248" s="66"/>
      <c r="BL248" s="66"/>
      <c r="BM248" s="66"/>
      <c r="BN248" s="66"/>
      <c r="BO248" s="66"/>
      <c r="BP248" s="66"/>
      <c r="BQ248" s="66"/>
      <c r="BR248" s="66"/>
      <c r="BS248" s="66"/>
    </row>
    <row r="249" spans="1:71" s="87" customFormat="1" ht="18.75" customHeight="1">
      <c r="A249" s="61"/>
      <c r="B249"/>
      <c r="C249"/>
      <c r="D249"/>
      <c r="E249"/>
      <c r="F249" s="893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528"/>
      <c r="X249" s="18"/>
      <c r="Y249" s="528"/>
      <c r="Z249" s="18"/>
      <c r="AA249" s="18"/>
      <c r="AB249" s="18"/>
      <c r="AC249" s="18"/>
      <c r="AD249" s="18"/>
      <c r="AE249" s="18"/>
      <c r="AF249"/>
      <c r="AG249"/>
      <c r="AH249" s="118"/>
      <c r="AI249" s="125"/>
      <c r="AJ249" s="118"/>
      <c r="AK249" s="56"/>
      <c r="AL249" s="56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D249" s="66"/>
      <c r="BE249" s="66"/>
      <c r="BF249" s="66"/>
      <c r="BG249" s="66"/>
      <c r="BH249" s="66"/>
      <c r="BI249" s="66"/>
      <c r="BJ249" s="66"/>
      <c r="BK249" s="66"/>
      <c r="BL249" s="66"/>
      <c r="BM249" s="66"/>
      <c r="BN249" s="66"/>
      <c r="BO249" s="66"/>
      <c r="BP249" s="66"/>
      <c r="BQ249" s="66"/>
      <c r="BR249" s="66"/>
      <c r="BS249" s="66"/>
    </row>
    <row r="250" spans="1:71" s="87" customFormat="1" ht="18.75" customHeight="1">
      <c r="A250" s="61"/>
      <c r="B250"/>
      <c r="C250"/>
      <c r="D250"/>
      <c r="E250" t="s">
        <v>395</v>
      </c>
      <c r="F250" s="893" t="s">
        <v>747</v>
      </c>
      <c r="G250" s="18">
        <f>G156+G157+G136+G137+G204+G205</f>
        <v>20000</v>
      </c>
      <c r="H250" s="18">
        <f t="shared" ref="H250:J250" si="548">H156+H157+H136+H137+H204+H205</f>
        <v>-80625</v>
      </c>
      <c r="I250" s="18">
        <f t="shared" si="548"/>
        <v>-69650</v>
      </c>
      <c r="J250" s="18">
        <f t="shared" si="548"/>
        <v>-44950</v>
      </c>
      <c r="K250" s="18"/>
      <c r="L250" s="18"/>
      <c r="M250" s="18"/>
      <c r="N250" s="18">
        <f t="shared" ref="N250:Q250" si="549">N156+N157+N136+N137+N204+N205</f>
        <v>-21000</v>
      </c>
      <c r="O250" s="18">
        <f t="shared" si="549"/>
        <v>-103275</v>
      </c>
      <c r="P250" s="18">
        <f t="shared" si="549"/>
        <v>-13975</v>
      </c>
      <c r="Q250" s="18">
        <f t="shared" si="549"/>
        <v>-57550</v>
      </c>
      <c r="R250" s="18"/>
      <c r="S250" s="18"/>
      <c r="T250" s="18"/>
      <c r="U250" s="18">
        <f t="shared" ref="U250:Y250" si="550">U156+U157+U136+U137+U204+U205</f>
        <v>-29700</v>
      </c>
      <c r="V250" s="18">
        <f t="shared" si="550"/>
        <v>-86075</v>
      </c>
      <c r="W250" s="18">
        <f t="shared" si="550"/>
        <v>-11700</v>
      </c>
      <c r="X250" s="18">
        <f t="shared" si="550"/>
        <v>92075</v>
      </c>
      <c r="Y250" s="18">
        <f t="shared" si="550"/>
        <v>75425</v>
      </c>
      <c r="Z250" s="18"/>
      <c r="AA250" s="18"/>
      <c r="AB250" s="18"/>
      <c r="AC250" s="18"/>
      <c r="AD250" s="18"/>
      <c r="AE250" s="18"/>
      <c r="AF250"/>
      <c r="AG250"/>
      <c r="AH250" s="118"/>
      <c r="AI250" s="125"/>
      <c r="AJ250" s="118"/>
      <c r="AK250" s="56"/>
      <c r="AL250" s="56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D250" s="66"/>
      <c r="BE250" s="66"/>
      <c r="BF250" s="66"/>
      <c r="BG250" s="66"/>
      <c r="BH250" s="66"/>
      <c r="BI250" s="66"/>
      <c r="BJ250" s="66"/>
      <c r="BK250" s="66"/>
      <c r="BL250" s="66"/>
      <c r="BM250" s="66"/>
      <c r="BN250" s="66"/>
      <c r="BO250" s="66"/>
      <c r="BP250" s="66"/>
      <c r="BQ250" s="66"/>
      <c r="BR250" s="66"/>
      <c r="BS250" s="66"/>
    </row>
    <row r="251" spans="1:71" s="87" customFormat="1" ht="18.75" customHeight="1">
      <c r="A251" s="61"/>
      <c r="B251"/>
      <c r="C251"/>
      <c r="D251"/>
      <c r="E251" t="s">
        <v>395</v>
      </c>
      <c r="F251" s="893" t="s">
        <v>748</v>
      </c>
      <c r="G251" s="18">
        <f>G138+G139+G206+G207</f>
        <v>40000</v>
      </c>
      <c r="H251" s="18">
        <f>H138+H139+H206+H207</f>
        <v>-63675</v>
      </c>
      <c r="I251" s="18">
        <f>I138+I139+I206+I207</f>
        <v>-3575</v>
      </c>
      <c r="J251" s="18">
        <f>J138+J139+J206+J207</f>
        <v>-52850</v>
      </c>
      <c r="K251" s="18"/>
      <c r="L251" s="18"/>
      <c r="M251" s="18"/>
      <c r="N251" s="18">
        <f>N138+N139+N206+N207</f>
        <v>2850</v>
      </c>
      <c r="O251" s="18">
        <f>O138+O139+O206+O207</f>
        <v>-53150</v>
      </c>
      <c r="P251" s="18">
        <f>P138+P139+P206+P207</f>
        <v>-6125</v>
      </c>
      <c r="Q251" s="18">
        <f>Q138+Q139+Q206+Q207</f>
        <v>-10725</v>
      </c>
      <c r="R251" s="18"/>
      <c r="S251" s="18"/>
      <c r="T251" s="18"/>
      <c r="U251" s="18">
        <f>U138+U139+U206+U207</f>
        <v>3875</v>
      </c>
      <c r="V251" s="18">
        <f>V138+V139+V206+V207</f>
        <v>-25</v>
      </c>
      <c r="W251" s="18">
        <f>W138+W139+W206+W207</f>
        <v>12500</v>
      </c>
      <c r="X251" s="18">
        <f>X138+X139+X206+X207</f>
        <v>57875</v>
      </c>
      <c r="Y251" s="18">
        <f>Y138+Y139+Y206+Y207</f>
        <v>41475</v>
      </c>
      <c r="Z251" s="18"/>
      <c r="AA251" s="18"/>
      <c r="AB251" s="18"/>
      <c r="AC251" s="18"/>
      <c r="AD251" s="18"/>
      <c r="AE251" s="18"/>
      <c r="AF251"/>
      <c r="AG251"/>
      <c r="AH251" s="118"/>
      <c r="AI251" s="125"/>
      <c r="AJ251" s="118"/>
      <c r="AK251" s="56"/>
      <c r="AL251" s="56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D251" s="66"/>
      <c r="BE251" s="66"/>
      <c r="BF251" s="66"/>
      <c r="BG251" s="66"/>
      <c r="BH251" s="66"/>
      <c r="BI251" s="66"/>
      <c r="BJ251" s="66"/>
      <c r="BK251" s="66"/>
      <c r="BL251" s="66"/>
      <c r="BM251" s="66"/>
      <c r="BN251" s="66"/>
      <c r="BO251" s="66"/>
      <c r="BP251" s="66"/>
      <c r="BQ251" s="66"/>
      <c r="BR251" s="66"/>
      <c r="BS251" s="66"/>
    </row>
    <row r="252" spans="1:71" s="87" customFormat="1" ht="18.75" customHeight="1">
      <c r="A252" s="61"/>
      <c r="B252"/>
      <c r="C252"/>
      <c r="D252"/>
      <c r="E252" t="s">
        <v>395</v>
      </c>
      <c r="F252" s="893" t="s">
        <v>749</v>
      </c>
      <c r="G252" s="18">
        <f>G141+G140+G208+G209</f>
        <v>0</v>
      </c>
      <c r="H252" s="18">
        <f>H141+H140+H208+H209</f>
        <v>0</v>
      </c>
      <c r="I252" s="18">
        <f>I141+I140+I208+I209</f>
        <v>-50360</v>
      </c>
      <c r="J252" s="18">
        <f>J141+J140+J208+J209</f>
        <v>-30380</v>
      </c>
      <c r="K252" s="18"/>
      <c r="L252" s="18"/>
      <c r="M252" s="18"/>
      <c r="N252" s="18">
        <f>N141+N140+N208+N209</f>
        <v>-14180</v>
      </c>
      <c r="O252" s="18">
        <f>O141+O140+O208+O209</f>
        <v>-25860</v>
      </c>
      <c r="P252" s="18">
        <f>P141+P140+P208+P209</f>
        <v>-14360</v>
      </c>
      <c r="Q252" s="18">
        <f>Q141+Q140+Q208+Q209</f>
        <v>-3240</v>
      </c>
      <c r="R252" s="18"/>
      <c r="S252" s="18"/>
      <c r="T252" s="18"/>
      <c r="U252" s="18">
        <f>U141+U140+U208+U209</f>
        <v>13480</v>
      </c>
      <c r="V252" s="18">
        <f>V141+V140+V208+V209</f>
        <v>12040</v>
      </c>
      <c r="W252" s="18">
        <f>W141+W140+W208+W209</f>
        <v>-7020</v>
      </c>
      <c r="X252" s="18">
        <f>X141+X140+X208+X209</f>
        <v>11540</v>
      </c>
      <c r="Y252" s="18">
        <f>Y141+Y140+Y208+Y209</f>
        <v>23940</v>
      </c>
      <c r="Z252" s="18"/>
      <c r="AA252" s="18"/>
      <c r="AB252" s="18"/>
      <c r="AC252" s="18"/>
      <c r="AD252" s="18"/>
      <c r="AE252" s="18"/>
      <c r="AF252"/>
      <c r="AG252"/>
      <c r="AH252" s="118"/>
      <c r="AI252" s="125"/>
      <c r="AJ252" s="118"/>
      <c r="AK252" s="56"/>
      <c r="AL252" s="56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D252" s="66"/>
      <c r="BE252" s="66"/>
      <c r="BF252" s="66"/>
      <c r="BG252" s="66"/>
      <c r="BH252" s="66"/>
      <c r="BI252" s="66"/>
      <c r="BJ252" s="66"/>
      <c r="BK252" s="66"/>
      <c r="BL252" s="66"/>
      <c r="BM252" s="66"/>
      <c r="BN252" s="66"/>
      <c r="BO252" s="66"/>
      <c r="BP252" s="66"/>
      <c r="BQ252" s="66"/>
      <c r="BR252" s="66"/>
      <c r="BS252" s="66"/>
    </row>
    <row r="253" spans="1:71" s="87" customFormat="1" ht="18.75" customHeight="1">
      <c r="A253" s="61"/>
      <c r="B253"/>
      <c r="C253"/>
      <c r="D253"/>
      <c r="E253"/>
      <c r="F253" s="893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/>
      <c r="AG253"/>
      <c r="AH253" s="118"/>
      <c r="AI253" s="125"/>
      <c r="AJ253" s="118"/>
      <c r="AK253" s="56"/>
      <c r="AL253" s="56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D253" s="66"/>
      <c r="BE253" s="66"/>
      <c r="BF253" s="66"/>
      <c r="BG253" s="66"/>
      <c r="BH253" s="66"/>
      <c r="BI253" s="66"/>
      <c r="BJ253" s="66"/>
      <c r="BK253" s="66"/>
      <c r="BL253" s="66"/>
      <c r="BM253" s="66"/>
      <c r="BN253" s="66"/>
      <c r="BO253" s="66"/>
      <c r="BP253" s="66"/>
      <c r="BQ253" s="66"/>
      <c r="BR253" s="66"/>
      <c r="BS253" s="66"/>
    </row>
    <row r="254" spans="1:71" s="87" customFormat="1" ht="18.75" customHeight="1">
      <c r="A254" s="61"/>
      <c r="B254"/>
      <c r="C254"/>
      <c r="D254"/>
      <c r="E254" s="847" t="s">
        <v>395</v>
      </c>
      <c r="F254" s="2011" t="s">
        <v>743</v>
      </c>
      <c r="G254" s="2012">
        <f>G245+G250</f>
        <v>20000</v>
      </c>
      <c r="H254" s="2012">
        <f t="shared" ref="H254:J254" si="551">H245+H250</f>
        <v>-80625</v>
      </c>
      <c r="I254" s="2012">
        <f t="shared" si="551"/>
        <v>-69650</v>
      </c>
      <c r="J254" s="2012">
        <f t="shared" si="551"/>
        <v>-44950</v>
      </c>
      <c r="K254" s="2012"/>
      <c r="L254" s="2012"/>
      <c r="M254" s="2012"/>
      <c r="N254" s="2012">
        <f t="shared" ref="N254:Q254" si="552">N245+N250</f>
        <v>-21000</v>
      </c>
      <c r="O254" s="2012">
        <f t="shared" si="552"/>
        <v>-103275</v>
      </c>
      <c r="P254" s="2012">
        <f t="shared" si="552"/>
        <v>-13975</v>
      </c>
      <c r="Q254" s="2012">
        <f t="shared" si="552"/>
        <v>-57550</v>
      </c>
      <c r="R254" s="2012"/>
      <c r="S254" s="2012"/>
      <c r="T254" s="2012"/>
      <c r="U254" s="2012">
        <f t="shared" ref="U254:Y254" si="553">U245+U250</f>
        <v>-29700</v>
      </c>
      <c r="V254" s="2012">
        <f t="shared" si="553"/>
        <v>-86075</v>
      </c>
      <c r="W254" s="2012">
        <f t="shared" si="553"/>
        <v>-11700</v>
      </c>
      <c r="X254" s="2012">
        <f t="shared" si="553"/>
        <v>92075</v>
      </c>
      <c r="Y254" s="2012">
        <f t="shared" si="553"/>
        <v>75425</v>
      </c>
      <c r="Z254" s="18"/>
      <c r="AA254" s="18"/>
      <c r="AB254" s="18"/>
      <c r="AC254" s="18"/>
      <c r="AD254" s="18"/>
      <c r="AE254" s="18"/>
      <c r="AF254"/>
      <c r="AG254"/>
      <c r="AH254" s="118"/>
      <c r="AI254" s="125"/>
      <c r="AJ254" s="118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D254" s="66"/>
      <c r="BE254" s="66"/>
      <c r="BF254" s="66"/>
      <c r="BG254" s="66"/>
      <c r="BH254" s="66"/>
      <c r="BI254" s="66"/>
      <c r="BJ254" s="66"/>
      <c r="BK254" s="66"/>
      <c r="BL254" s="66"/>
      <c r="BM254" s="66"/>
      <c r="BN254" s="66"/>
      <c r="BO254" s="66"/>
      <c r="BP254" s="66"/>
      <c r="BQ254" s="66"/>
      <c r="BR254" s="66"/>
      <c r="BS254" s="66"/>
    </row>
    <row r="255" spans="1:71" s="87" customFormat="1" ht="18.75" customHeight="1">
      <c r="A255" s="61"/>
      <c r="B255"/>
      <c r="C255"/>
      <c r="D255"/>
      <c r="E255" s="847" t="s">
        <v>395</v>
      </c>
      <c r="F255" s="2011" t="s">
        <v>744</v>
      </c>
      <c r="G255" s="2012">
        <f>G246+G251</f>
        <v>40000</v>
      </c>
      <c r="H255" s="2012">
        <f t="shared" ref="H255:J255" si="554">H246+H251</f>
        <v>-63675</v>
      </c>
      <c r="I255" s="2012">
        <f t="shared" si="554"/>
        <v>-3575</v>
      </c>
      <c r="J255" s="2012">
        <f t="shared" si="554"/>
        <v>-52850</v>
      </c>
      <c r="K255" s="2012"/>
      <c r="L255" s="2012"/>
      <c r="M255" s="2012"/>
      <c r="N255" s="2012">
        <f t="shared" ref="N255:Q255" si="555">N246+N251</f>
        <v>2850</v>
      </c>
      <c r="O255" s="2012">
        <f t="shared" si="555"/>
        <v>-53150</v>
      </c>
      <c r="P255" s="2012">
        <f t="shared" si="555"/>
        <v>-6125</v>
      </c>
      <c r="Q255" s="2012">
        <f t="shared" si="555"/>
        <v>-10725</v>
      </c>
      <c r="R255" s="2012"/>
      <c r="S255" s="2012"/>
      <c r="T255" s="2012"/>
      <c r="U255" s="2012">
        <f t="shared" ref="U255:Y255" si="556">U246+U251</f>
        <v>3875</v>
      </c>
      <c r="V255" s="2012">
        <f t="shared" si="556"/>
        <v>-25</v>
      </c>
      <c r="W255" s="2012">
        <f t="shared" si="556"/>
        <v>12500</v>
      </c>
      <c r="X255" s="2012">
        <f t="shared" si="556"/>
        <v>57875</v>
      </c>
      <c r="Y255" s="2012">
        <f t="shared" si="556"/>
        <v>41475</v>
      </c>
      <c r="Z255" s="18"/>
      <c r="AA255" s="18"/>
      <c r="AB255" s="18"/>
      <c r="AC255" s="18"/>
      <c r="AD255" s="18"/>
      <c r="AE255" s="18"/>
      <c r="AF255" s="18"/>
      <c r="AG255" s="18"/>
      <c r="AH255" s="118"/>
      <c r="AI255" s="125"/>
      <c r="AJ255" s="118"/>
      <c r="AK255" s="1358"/>
      <c r="AL255" s="1358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D255" s="66"/>
      <c r="BE255" s="66"/>
      <c r="BF255" s="66"/>
      <c r="BG255" s="66"/>
      <c r="BH255" s="66"/>
      <c r="BI255" s="66"/>
      <c r="BJ255" s="66"/>
      <c r="BK255" s="66"/>
      <c r="BL255" s="66"/>
      <c r="BM255" s="66"/>
      <c r="BN255" s="66"/>
      <c r="BO255" s="66"/>
      <c r="BP255" s="66"/>
      <c r="BQ255" s="66"/>
      <c r="BR255" s="66"/>
      <c r="BS255" s="66"/>
    </row>
    <row r="256" spans="1:71" s="87" customFormat="1" ht="18.75" customHeight="1">
      <c r="A256" s="61"/>
      <c r="B256"/>
      <c r="C256"/>
      <c r="D256"/>
      <c r="E256" s="847" t="s">
        <v>395</v>
      </c>
      <c r="F256" s="2011" t="s">
        <v>745</v>
      </c>
      <c r="G256" s="2012">
        <f>G247+G252</f>
        <v>0</v>
      </c>
      <c r="H256" s="2012">
        <f>H247+H252</f>
        <v>0</v>
      </c>
      <c r="I256" s="2012">
        <f>I247+I252</f>
        <v>-50360</v>
      </c>
      <c r="J256" s="2012">
        <f>J247+J252</f>
        <v>-30380</v>
      </c>
      <c r="K256" s="2012"/>
      <c r="L256" s="2012"/>
      <c r="M256" s="2012"/>
      <c r="N256" s="2012">
        <f t="shared" ref="N256:Q256" si="557">N247+N252</f>
        <v>-14180</v>
      </c>
      <c r="O256" s="2012">
        <f t="shared" si="557"/>
        <v>-25860</v>
      </c>
      <c r="P256" s="2012">
        <f t="shared" si="557"/>
        <v>-14360</v>
      </c>
      <c r="Q256" s="2012">
        <f t="shared" si="557"/>
        <v>-3240</v>
      </c>
      <c r="R256" s="2012"/>
      <c r="S256" s="2012"/>
      <c r="T256" s="2012"/>
      <c r="U256" s="2012">
        <f t="shared" ref="U256:Y256" si="558">U247+U252</f>
        <v>13480</v>
      </c>
      <c r="V256" s="2012">
        <f t="shared" si="558"/>
        <v>12040</v>
      </c>
      <c r="W256" s="2012">
        <f t="shared" si="558"/>
        <v>-7020</v>
      </c>
      <c r="X256" s="2012">
        <f t="shared" si="558"/>
        <v>11540</v>
      </c>
      <c r="Y256" s="2012">
        <f t="shared" si="558"/>
        <v>23940</v>
      </c>
      <c r="Z256" s="18"/>
      <c r="AA256" s="18"/>
      <c r="AB256" s="18"/>
      <c r="AC256" s="18"/>
      <c r="AD256" s="18"/>
      <c r="AE256" s="18"/>
      <c r="AF256"/>
      <c r="AG256"/>
      <c r="AH256" s="118"/>
      <c r="AI256" s="125"/>
      <c r="AJ256" s="118"/>
      <c r="AK256" s="36"/>
      <c r="AL256" s="3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D256" s="66"/>
      <c r="BE256" s="66"/>
      <c r="BF256" s="66"/>
      <c r="BG256" s="66"/>
      <c r="BH256" s="66"/>
      <c r="BI256" s="66"/>
      <c r="BJ256" s="66"/>
      <c r="BK256" s="66"/>
      <c r="BL256" s="66"/>
      <c r="BM256" s="66"/>
      <c r="BN256" s="66"/>
      <c r="BO256" s="66"/>
      <c r="BP256" s="66"/>
      <c r="BQ256" s="66"/>
      <c r="BR256" s="66"/>
      <c r="BS256" s="66"/>
    </row>
    <row r="257" spans="1:82" s="87" customFormat="1" ht="18.75" customHeight="1">
      <c r="A257" s="61"/>
      <c r="B257"/>
      <c r="C257"/>
      <c r="D257"/>
      <c r="E257" s="2078" t="s">
        <v>981</v>
      </c>
      <c r="F257" s="2079"/>
      <c r="G257" s="2080">
        <f>G254+G255+H256*1.15</f>
        <v>60000</v>
      </c>
      <c r="H257" s="2080">
        <f>H254+H255+I256*1.15</f>
        <v>-202214</v>
      </c>
      <c r="I257" s="2080">
        <f>I254+I255+J256*1.15</f>
        <v>-108162</v>
      </c>
      <c r="J257" s="2080">
        <f>J254+J255+N256*1.15</f>
        <v>-114107</v>
      </c>
      <c r="K257" s="2080"/>
      <c r="L257" s="2080"/>
      <c r="M257" s="2080"/>
      <c r="N257" s="2080">
        <f>N254+N255+O256*1.15</f>
        <v>-47889</v>
      </c>
      <c r="O257" s="2080">
        <f>O254+O255+P256*1.15</f>
        <v>-172939</v>
      </c>
      <c r="P257" s="2080">
        <f>P254+P255+Q256*1.15</f>
        <v>-23826</v>
      </c>
      <c r="Q257" s="2080">
        <f>Q254+Q255+U256*1.15</f>
        <v>-52773</v>
      </c>
      <c r="R257" s="2080"/>
      <c r="S257" s="2080"/>
      <c r="T257" s="2080"/>
      <c r="U257" s="2080">
        <f>U254+U255+V256*1.15</f>
        <v>-11979.000000000002</v>
      </c>
      <c r="V257" s="2080">
        <f>V254+V255+W256*1.15</f>
        <v>-94173</v>
      </c>
      <c r="W257" s="2080">
        <f t="shared" ref="W257:X257" si="559">W254+W255+X256*1.15</f>
        <v>14070.999999999998</v>
      </c>
      <c r="X257" s="2080">
        <f t="shared" si="559"/>
        <v>177481</v>
      </c>
      <c r="Y257" s="2080">
        <f>Y255+Y254</f>
        <v>116900</v>
      </c>
      <c r="Z257" s="18"/>
      <c r="AA257" s="18"/>
      <c r="AB257" s="18"/>
      <c r="AC257" s="18"/>
      <c r="AD257" s="18"/>
      <c r="AE257" s="18"/>
      <c r="AF257"/>
      <c r="AG257"/>
      <c r="AH257" s="118"/>
      <c r="AI257" s="125"/>
      <c r="AJ257" s="118"/>
      <c r="AK257" s="1"/>
      <c r="AL257" s="1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D257" s="66"/>
      <c r="BE257" s="66"/>
      <c r="BF257" s="66"/>
      <c r="BG257" s="66"/>
      <c r="BH257" s="66"/>
      <c r="BI257" s="66"/>
      <c r="BJ257" s="66"/>
      <c r="BK257" s="66"/>
      <c r="BL257" s="66"/>
      <c r="BM257" s="66"/>
      <c r="BN257" s="66"/>
      <c r="BO257" s="66"/>
      <c r="BP257" s="66"/>
      <c r="BQ257" s="66"/>
      <c r="BR257" s="66"/>
      <c r="BS257" s="66"/>
    </row>
    <row r="258" spans="1:82" s="87" customFormat="1" ht="18.75" customHeight="1">
      <c r="A258" s="571"/>
      <c r="B258" s="562"/>
      <c r="C258" s="562"/>
      <c r="D258" s="562"/>
      <c r="E258" s="562" t="s">
        <v>1058</v>
      </c>
      <c r="F258" s="1999"/>
      <c r="G258" s="574">
        <v>0</v>
      </c>
      <c r="H258" s="574">
        <v>-3254.1666666666606</v>
      </c>
      <c r="I258" s="574">
        <v>-78753.333333333372</v>
      </c>
      <c r="J258" s="574">
        <v>63380.833333333314</v>
      </c>
      <c r="K258" s="574"/>
      <c r="L258" s="574"/>
      <c r="M258" s="574"/>
      <c r="N258" s="574">
        <v>91333.333333333401</v>
      </c>
      <c r="O258" s="574">
        <v>189076.66666666663</v>
      </c>
      <c r="P258" s="574">
        <v>119890.83333333331</v>
      </c>
      <c r="Q258" s="574">
        <v>127880.83333333334</v>
      </c>
      <c r="R258" s="574"/>
      <c r="S258" s="574"/>
      <c r="T258" s="574"/>
      <c r="U258" s="574">
        <v>107905.83333333337</v>
      </c>
      <c r="V258" s="574">
        <v>77809.166713166691</v>
      </c>
      <c r="W258" s="574">
        <v>45168.333333333227</v>
      </c>
      <c r="X258" s="574">
        <v>728.33333333340124</v>
      </c>
      <c r="Y258" s="574">
        <v>-20275</v>
      </c>
      <c r="Z258" s="574"/>
      <c r="AA258" s="574"/>
      <c r="AB258" s="574"/>
      <c r="AC258" s="574"/>
      <c r="AD258" s="574"/>
      <c r="AE258" s="574"/>
      <c r="AF258" s="562"/>
      <c r="AG258" s="562"/>
      <c r="AH258" s="561"/>
      <c r="AI258" s="383"/>
      <c r="AJ258" s="561"/>
      <c r="AK258" s="36"/>
      <c r="AL258" s="36"/>
      <c r="AM258" s="562"/>
      <c r="AN258" s="562"/>
      <c r="AO258" s="562"/>
      <c r="AP258" s="562"/>
      <c r="AQ258" s="562"/>
      <c r="AR258" s="562"/>
      <c r="AS258" s="562"/>
      <c r="AT258" s="562"/>
      <c r="AU258" s="562"/>
      <c r="AV258" s="562"/>
      <c r="AW258" s="562"/>
      <c r="AX258" s="562"/>
      <c r="AY258" s="562"/>
      <c r="AZ258" s="562"/>
      <c r="CA258" s="87" t="str">
        <f>'Drive Summary'!AP106</f>
        <v>V15CMRPI</v>
      </c>
      <c r="CB258" s="87">
        <f>'Drive Summary'!AQ106</f>
        <v>6</v>
      </c>
      <c r="CC258" s="87">
        <f>'Drive Summary'!AR106</f>
        <v>3</v>
      </c>
      <c r="CD258" s="87" t="str">
        <f>'Drive Summary'!AS106</f>
        <v>SATA</v>
      </c>
    </row>
    <row r="259" spans="1:82" s="87" customFormat="1" ht="18.75" customHeight="1">
      <c r="A259" s="571"/>
      <c r="B259" s="562"/>
      <c r="C259" s="562"/>
      <c r="D259" s="562"/>
      <c r="E259" s="562"/>
      <c r="F259" s="1999"/>
      <c r="G259" s="574"/>
      <c r="H259" s="574"/>
      <c r="I259" s="574"/>
      <c r="J259" s="574"/>
      <c r="K259" s="574"/>
      <c r="L259" s="574"/>
      <c r="M259" s="574"/>
      <c r="N259" s="574"/>
      <c r="O259" s="574"/>
      <c r="P259" s="574"/>
      <c r="Q259" s="574"/>
      <c r="R259" s="574"/>
      <c r="S259" s="574"/>
      <c r="T259" s="574"/>
      <c r="U259" s="574"/>
      <c r="V259" s="574"/>
      <c r="W259" s="574"/>
      <c r="X259" s="574"/>
      <c r="Y259" s="574"/>
      <c r="Z259" s="574"/>
      <c r="AA259" s="574"/>
      <c r="AB259" s="574"/>
      <c r="AC259" s="574"/>
      <c r="AD259" s="574"/>
      <c r="AE259" s="574"/>
      <c r="AF259" s="562"/>
      <c r="AG259" s="562"/>
      <c r="AH259" s="561"/>
      <c r="AI259" s="383"/>
      <c r="AJ259" s="561"/>
      <c r="AK259" s="36"/>
      <c r="AL259" s="36"/>
      <c r="AM259" s="562"/>
      <c r="AN259" s="562"/>
      <c r="AO259" s="562"/>
      <c r="AP259" s="562"/>
      <c r="AQ259" s="562"/>
      <c r="AR259" s="562"/>
      <c r="AS259" s="562"/>
      <c r="AT259" s="562"/>
      <c r="AU259" s="562"/>
      <c r="AV259" s="562"/>
      <c r="AW259" s="562"/>
      <c r="AX259" s="562"/>
      <c r="AY259" s="562"/>
      <c r="AZ259" s="562"/>
    </row>
    <row r="260" spans="1:82" s="87" customFormat="1" ht="18.75" customHeight="1">
      <c r="A260" s="571"/>
      <c r="B260" s="562"/>
      <c r="C260" s="562"/>
      <c r="D260" s="562"/>
      <c r="E260" t="s">
        <v>783</v>
      </c>
      <c r="F260" s="893"/>
      <c r="G260" s="2043">
        <v>6.8000000000000005E-2</v>
      </c>
      <c r="H260" s="2043">
        <v>6.8000000000000005E-2</v>
      </c>
      <c r="I260" s="2043">
        <v>6.8000000000000005E-2</v>
      </c>
      <c r="J260" s="2043">
        <v>6.8000000000000005E-2</v>
      </c>
      <c r="K260" s="18"/>
      <c r="L260" s="18"/>
      <c r="M260" s="18"/>
      <c r="N260" s="2043">
        <v>6.8000000000000005E-2</v>
      </c>
      <c r="O260" s="2043">
        <v>6.8000000000000005E-2</v>
      </c>
      <c r="P260" s="2043">
        <v>6.8000000000000005E-2</v>
      </c>
      <c r="Q260" s="2043">
        <v>6.8000000000000005E-2</v>
      </c>
      <c r="R260" s="18"/>
      <c r="S260" s="18"/>
      <c r="T260" s="18"/>
      <c r="U260" s="2043">
        <v>6.8000000000000005E-2</v>
      </c>
      <c r="V260" s="2043">
        <v>6.8000000000000005E-2</v>
      </c>
      <c r="W260" s="2043">
        <v>6.8000000000000005E-2</v>
      </c>
      <c r="X260" s="2043">
        <v>6.8000000000000005E-2</v>
      </c>
      <c r="Y260" s="2043">
        <v>6.8000000000000005E-2</v>
      </c>
      <c r="Z260" s="2043">
        <v>6.8000000000000005E-2</v>
      </c>
      <c r="AA260" s="18"/>
      <c r="AB260" s="574"/>
      <c r="AC260" s="574"/>
      <c r="AD260" s="574"/>
      <c r="AE260" s="574"/>
      <c r="AF260" s="562"/>
      <c r="AG260" s="562"/>
      <c r="AH260" s="561"/>
      <c r="AI260" s="383"/>
      <c r="AJ260" s="561"/>
      <c r="AK260" s="55"/>
      <c r="AL260" s="55"/>
      <c r="AM260" s="562"/>
      <c r="AN260" s="562"/>
      <c r="AO260" s="562"/>
      <c r="AP260" s="562"/>
      <c r="AQ260" s="562"/>
      <c r="AR260" s="562"/>
      <c r="AS260" s="562"/>
      <c r="AT260" s="562"/>
      <c r="AU260" s="562"/>
      <c r="AV260" s="562"/>
      <c r="AW260" s="562"/>
      <c r="AX260" s="562"/>
      <c r="AY260" s="562"/>
      <c r="AZ260" s="562"/>
      <c r="CA260" s="87" t="str">
        <f>'Drive Summary'!AP107</f>
        <v>V15CMRPI</v>
      </c>
      <c r="CB260" s="87">
        <f>'Drive Summary'!AQ107</f>
        <v>8</v>
      </c>
      <c r="CC260" s="87">
        <f>'Drive Summary'!AR107</f>
        <v>4</v>
      </c>
      <c r="CD260" s="87" t="str">
        <f>'Drive Summary'!AS107</f>
        <v>SATA</v>
      </c>
    </row>
    <row r="261" spans="1:82" s="87" customFormat="1" ht="18.75" customHeight="1">
      <c r="A261" s="571"/>
      <c r="B261" s="562"/>
      <c r="C261" s="562"/>
      <c r="D261" s="562"/>
      <c r="E261" t="s">
        <v>1041</v>
      </c>
      <c r="F261" s="893"/>
      <c r="G261" s="2043">
        <v>4.8000000000000001E-2</v>
      </c>
      <c r="H261" s="2043">
        <v>4.8000000000000001E-2</v>
      </c>
      <c r="I261" s="2043">
        <v>4.8000000000000001E-2</v>
      </c>
      <c r="J261" s="2043">
        <v>4.8000000000000001E-2</v>
      </c>
      <c r="K261" s="18"/>
      <c r="L261" s="18"/>
      <c r="M261" s="18"/>
      <c r="N261" s="2043">
        <v>4.8000000000000001E-2</v>
      </c>
      <c r="O261" s="2043">
        <v>4.8000000000000001E-2</v>
      </c>
      <c r="P261" s="2043">
        <v>4.8000000000000001E-2</v>
      </c>
      <c r="Q261" s="2043">
        <v>4.8000000000000001E-2</v>
      </c>
      <c r="R261" s="18"/>
      <c r="S261" s="18"/>
      <c r="T261" s="18"/>
      <c r="U261" s="2043">
        <v>4.8000000000000001E-2</v>
      </c>
      <c r="V261" s="2043">
        <v>4.8000000000000001E-2</v>
      </c>
      <c r="W261" s="2043">
        <v>4.8000000000000001E-2</v>
      </c>
      <c r="X261" s="2043">
        <v>4.8000000000000001E-2</v>
      </c>
      <c r="Y261" s="2043">
        <v>4.8000000000000001E-2</v>
      </c>
      <c r="Z261" s="2043">
        <v>4.8000000000000001E-2</v>
      </c>
      <c r="AA261" s="18"/>
      <c r="AB261" s="574"/>
      <c r="AC261" s="574"/>
      <c r="AD261" s="574"/>
      <c r="AE261" s="574"/>
      <c r="AF261" s="562"/>
      <c r="AG261" s="562"/>
      <c r="AH261" s="561"/>
      <c r="AI261" s="383"/>
      <c r="AJ261" s="561"/>
      <c r="AK261" s="55"/>
      <c r="AL261" s="55"/>
      <c r="AM261" s="562"/>
      <c r="AN261" s="562"/>
      <c r="AO261" s="562"/>
      <c r="AP261" s="562"/>
      <c r="AQ261" s="562"/>
      <c r="AR261" s="562"/>
      <c r="AS261" s="562"/>
      <c r="AT261" s="562"/>
      <c r="AU261" s="562"/>
      <c r="AV261" s="562"/>
      <c r="AW261" s="562"/>
      <c r="AX261" s="562"/>
      <c r="AY261" s="562"/>
      <c r="AZ261" s="562"/>
    </row>
    <row r="262" spans="1:82" s="87" customFormat="1" ht="18.75" customHeight="1">
      <c r="A262" s="571"/>
      <c r="B262" s="562"/>
      <c r="C262" s="562"/>
      <c r="D262" s="562"/>
      <c r="E262" t="s">
        <v>994</v>
      </c>
      <c r="F262" s="893"/>
      <c r="G262" s="2043">
        <v>0.02</v>
      </c>
      <c r="H262" s="2043">
        <v>0.02</v>
      </c>
      <c r="I262" s="2043">
        <v>0.02</v>
      </c>
      <c r="J262" s="2043">
        <v>0.02</v>
      </c>
      <c r="K262" s="18"/>
      <c r="L262" s="18"/>
      <c r="M262" s="18"/>
      <c r="N262" s="2043">
        <v>0.02</v>
      </c>
      <c r="O262" s="2043">
        <v>0.02</v>
      </c>
      <c r="P262" s="2043">
        <v>0.02</v>
      </c>
      <c r="Q262" s="2043">
        <v>0.02</v>
      </c>
      <c r="R262" s="18"/>
      <c r="S262" s="18"/>
      <c r="T262" s="18"/>
      <c r="U262" s="2043">
        <v>0.02</v>
      </c>
      <c r="V262" s="2043">
        <v>0.02</v>
      </c>
      <c r="W262" s="2043">
        <v>0.02</v>
      </c>
      <c r="X262" s="2043">
        <v>0.02</v>
      </c>
      <c r="Y262" s="2043">
        <v>0.02</v>
      </c>
      <c r="Z262" s="2043">
        <v>0.02</v>
      </c>
      <c r="AA262" s="18"/>
      <c r="AB262" s="574"/>
      <c r="AC262" s="574"/>
      <c r="AD262" s="574"/>
      <c r="AE262" s="574"/>
      <c r="AF262" s="562"/>
      <c r="AG262" s="562"/>
      <c r="AH262" s="561"/>
      <c r="AI262" s="383"/>
      <c r="AJ262" s="561"/>
      <c r="AK262" s="55"/>
      <c r="AL262" s="55"/>
      <c r="AM262" s="562"/>
      <c r="AN262" s="562"/>
      <c r="AO262" s="562"/>
      <c r="AP262" s="562"/>
      <c r="AQ262" s="562"/>
      <c r="AR262" s="562"/>
      <c r="AS262" s="562"/>
      <c r="AT262" s="562"/>
      <c r="AU262" s="562"/>
      <c r="AV262" s="562"/>
      <c r="AW262" s="562"/>
      <c r="AX262" s="562"/>
      <c r="AY262" s="562"/>
      <c r="AZ262" s="562"/>
    </row>
    <row r="263" spans="1:82" s="87" customFormat="1" ht="18.75" customHeight="1">
      <c r="A263" s="571"/>
      <c r="B263" s="562"/>
      <c r="C263" s="562"/>
      <c r="D263" s="562"/>
      <c r="E263" s="2107" t="s">
        <v>1042</v>
      </c>
      <c r="F263" s="893"/>
      <c r="G263" s="2111">
        <v>0</v>
      </c>
      <c r="H263" s="18">
        <f>H261*G214</f>
        <v>0</v>
      </c>
      <c r="I263" s="18">
        <f>I261*H214</f>
        <v>3025.2000000000003</v>
      </c>
      <c r="J263" s="18">
        <f>J261*I214</f>
        <v>3447.6</v>
      </c>
      <c r="K263" s="18"/>
      <c r="L263" s="18"/>
      <c r="M263" s="18"/>
      <c r="N263" s="18">
        <f>J214*N261</f>
        <v>2899.2000000000003</v>
      </c>
      <c r="O263" s="18">
        <f>O261*N214</f>
        <v>2646</v>
      </c>
      <c r="P263" s="18">
        <f>P261*O214</f>
        <v>3535.2000000000003</v>
      </c>
      <c r="Q263" s="18">
        <f>Q261*P214</f>
        <v>2458.8000000000002</v>
      </c>
      <c r="R263" s="18"/>
      <c r="S263" s="18"/>
      <c r="T263" s="18"/>
      <c r="U263" s="18">
        <f>Q214*U261</f>
        <v>1338</v>
      </c>
      <c r="V263" s="18">
        <f>V261*U214</f>
        <v>2518.8000000000002</v>
      </c>
      <c r="W263" s="18">
        <f>W261*V214</f>
        <v>3782.4</v>
      </c>
      <c r="X263" s="18">
        <f>X261*W214</f>
        <v>2676</v>
      </c>
      <c r="Y263" s="18">
        <f>Y261*X214</f>
        <v>1368</v>
      </c>
      <c r="Z263" s="18">
        <f>Z261*Y214</f>
        <v>308.40000000000003</v>
      </c>
      <c r="AA263" s="18"/>
      <c r="AB263" s="574"/>
      <c r="AC263" s="574"/>
      <c r="AD263" s="574"/>
      <c r="AE263" s="574"/>
      <c r="AF263" s="562"/>
      <c r="AG263" s="562"/>
      <c r="AH263" s="561"/>
      <c r="AI263" s="383"/>
      <c r="AJ263" s="561"/>
      <c r="AK263" s="55"/>
      <c r="AL263" s="55"/>
      <c r="AM263" s="562"/>
      <c r="AN263" s="562"/>
      <c r="AO263" s="562"/>
      <c r="AP263" s="562"/>
      <c r="AQ263" s="562"/>
      <c r="AR263" s="562"/>
      <c r="AS263" s="562"/>
      <c r="AT263" s="562"/>
      <c r="AU263" s="562"/>
      <c r="AV263" s="562"/>
      <c r="AW263" s="562"/>
      <c r="AX263" s="562"/>
      <c r="AY263" s="562"/>
      <c r="AZ263" s="562"/>
    </row>
    <row r="264" spans="1:82" s="87" customFormat="1" ht="18.75" customHeight="1">
      <c r="A264" s="571"/>
      <c r="B264" s="562"/>
      <c r="C264" s="562"/>
      <c r="D264" s="562"/>
      <c r="E264" s="2041" t="s">
        <v>995</v>
      </c>
      <c r="F264" s="893"/>
      <c r="G264" s="2111">
        <v>0</v>
      </c>
      <c r="H264" s="18">
        <f>H262*G214</f>
        <v>0</v>
      </c>
      <c r="I264" s="18">
        <f>I262*H214</f>
        <v>1260.5</v>
      </c>
      <c r="J264" s="18">
        <f>J262*I214</f>
        <v>1436.5</v>
      </c>
      <c r="K264" s="18"/>
      <c r="L264" s="18"/>
      <c r="M264" s="18"/>
      <c r="N264" s="18">
        <f>J214*N262</f>
        <v>1208</v>
      </c>
      <c r="O264" s="18">
        <f>O262*N214</f>
        <v>1102.5</v>
      </c>
      <c r="P264" s="18">
        <f>P262*O214</f>
        <v>1473</v>
      </c>
      <c r="Q264" s="18">
        <f>Q262*P214</f>
        <v>1024.5</v>
      </c>
      <c r="R264" s="18"/>
      <c r="S264" s="18"/>
      <c r="T264" s="18"/>
      <c r="U264" s="18">
        <f>Q214*U262</f>
        <v>557.5</v>
      </c>
      <c r="V264" s="18">
        <f>V262*U214</f>
        <v>1049.5</v>
      </c>
      <c r="W264" s="18">
        <f>W262*V214</f>
        <v>1576</v>
      </c>
      <c r="X264" s="18">
        <f>X262*W214</f>
        <v>1115</v>
      </c>
      <c r="Y264" s="18">
        <f>Y262*X214</f>
        <v>570</v>
      </c>
      <c r="Z264" s="18">
        <f>Z262*Y214</f>
        <v>128.5</v>
      </c>
      <c r="AA264" s="18"/>
      <c r="AB264" s="574"/>
      <c r="AC264" s="574"/>
      <c r="AD264" s="574"/>
      <c r="AE264" s="574"/>
      <c r="AF264" s="562"/>
      <c r="AG264" s="562"/>
      <c r="AH264" s="561"/>
      <c r="AI264" s="383"/>
      <c r="AJ264" s="561"/>
      <c r="AK264" s="55"/>
      <c r="AL264" s="55"/>
      <c r="AM264" s="562"/>
      <c r="AN264" s="562"/>
      <c r="AO264" s="562"/>
      <c r="AP264" s="562"/>
      <c r="AQ264" s="562"/>
      <c r="AR264" s="562"/>
      <c r="AS264" s="562"/>
      <c r="AT264" s="562"/>
      <c r="AU264" s="562"/>
      <c r="AV264" s="562"/>
      <c r="AW264" s="562"/>
      <c r="AX264" s="562"/>
      <c r="AY264" s="562"/>
      <c r="AZ264" s="562"/>
    </row>
    <row r="265" spans="1:82" s="87" customFormat="1" ht="18.75" customHeight="1">
      <c r="A265" s="571"/>
      <c r="B265" s="562"/>
      <c r="C265" s="562"/>
      <c r="D265" s="562"/>
      <c r="E265" t="s">
        <v>1043</v>
      </c>
      <c r="F265" s="2044"/>
      <c r="G265" s="574">
        <f>G171+G172</f>
        <v>0</v>
      </c>
      <c r="H265" s="18">
        <f>H171+H172</f>
        <v>325</v>
      </c>
      <c r="I265" s="18">
        <f>I171+I172</f>
        <v>250</v>
      </c>
      <c r="J265" s="18">
        <f>J171+J172</f>
        <v>125</v>
      </c>
      <c r="K265" s="18"/>
      <c r="L265" s="18"/>
      <c r="M265" s="18"/>
      <c r="N265" s="18">
        <f>N171+N172</f>
        <v>225</v>
      </c>
      <c r="O265" s="18">
        <f>O171+O172</f>
        <v>200</v>
      </c>
      <c r="P265" s="18">
        <f>P171+P172</f>
        <v>225</v>
      </c>
      <c r="Q265" s="18">
        <f>Q171+Q172</f>
        <v>150</v>
      </c>
      <c r="R265" s="18"/>
      <c r="S265" s="18"/>
      <c r="T265" s="18"/>
      <c r="U265" s="18">
        <f>U171+U172</f>
        <v>250</v>
      </c>
      <c r="V265" s="18">
        <f>V171+V172</f>
        <v>200</v>
      </c>
      <c r="W265" s="18">
        <f>W171+W172</f>
        <v>375</v>
      </c>
      <c r="X265" s="18">
        <f>X171+X172</f>
        <v>100</v>
      </c>
      <c r="Y265" s="18">
        <f>Y171+Y172</f>
        <v>0</v>
      </c>
      <c r="Z265" s="18"/>
      <c r="AA265" s="18"/>
      <c r="AB265" s="574"/>
      <c r="AC265" s="574"/>
      <c r="AD265" s="574"/>
      <c r="AE265" s="574"/>
      <c r="AF265" s="562"/>
      <c r="AG265" s="562"/>
      <c r="AH265" s="561"/>
      <c r="AI265" s="383"/>
      <c r="AJ265" s="561"/>
      <c r="AK265" s="36"/>
      <c r="AL265" s="36"/>
      <c r="AM265" s="562"/>
      <c r="AN265" s="562"/>
      <c r="AO265" s="562"/>
      <c r="AP265" s="562"/>
      <c r="AQ265" s="562"/>
      <c r="AR265" s="562"/>
      <c r="AS265" s="562"/>
      <c r="AT265" s="562"/>
      <c r="AU265" s="562"/>
      <c r="AV265" s="562"/>
      <c r="AW265" s="562"/>
      <c r="AX265" s="562"/>
      <c r="AY265" s="562"/>
      <c r="AZ265" s="562"/>
      <c r="CA265" s="87" t="str">
        <f>'Drive Summary'!AP108</f>
        <v>V15CMRPI</v>
      </c>
      <c r="CB265" s="87">
        <f>'Drive Summary'!AQ108</f>
        <v>8</v>
      </c>
      <c r="CC265" s="87">
        <f>'Drive Summary'!AR108</f>
        <v>4</v>
      </c>
      <c r="CD265" s="87" t="str">
        <f>'Drive Summary'!AS108</f>
        <v>SATA</v>
      </c>
    </row>
    <row r="266" spans="1:82" s="87" customFormat="1" ht="18.75" customHeight="1">
      <c r="A266" s="61"/>
      <c r="B266"/>
      <c r="C266"/>
      <c r="D266"/>
      <c r="E266" t="s">
        <v>998</v>
      </c>
      <c r="F266" s="893"/>
      <c r="G266" s="18">
        <f>G125-G267</f>
        <v>0</v>
      </c>
      <c r="H266" s="18">
        <f>H125-H267</f>
        <v>5275</v>
      </c>
      <c r="I266" s="18">
        <f>I125-I267</f>
        <v>5625</v>
      </c>
      <c r="J266" s="18">
        <f>J125-J267</f>
        <v>2725</v>
      </c>
      <c r="K266" s="18"/>
      <c r="L266" s="18"/>
      <c r="M266" s="18"/>
      <c r="N266" s="18">
        <f>N125-N267</f>
        <v>5850</v>
      </c>
      <c r="O266" s="18">
        <f>O125-O267</f>
        <v>6250</v>
      </c>
      <c r="P266" s="18">
        <f>P125-P267</f>
        <v>2650</v>
      </c>
      <c r="Q266" s="18">
        <f>Q125-Q267</f>
        <v>8625</v>
      </c>
      <c r="R266" s="18"/>
      <c r="S266" s="18"/>
      <c r="T266" s="18"/>
      <c r="U266" s="18">
        <f>U125-U267</f>
        <v>4300</v>
      </c>
      <c r="V266" s="18">
        <f>V125-V267</f>
        <v>7050</v>
      </c>
      <c r="W266" s="18">
        <f>W125-W267</f>
        <v>10325</v>
      </c>
      <c r="X266" s="18">
        <f>X125-X267</f>
        <v>3300</v>
      </c>
      <c r="Y266" s="18">
        <f>Y125-Y267</f>
        <v>1950</v>
      </c>
      <c r="Z266" s="18"/>
      <c r="AA266" s="18"/>
      <c r="AB266" s="18"/>
      <c r="AC266" s="18"/>
      <c r="AD266" s="18"/>
      <c r="AE266" s="18"/>
      <c r="AF266"/>
      <c r="AG266"/>
      <c r="AH266" s="118"/>
      <c r="AI266" s="125"/>
      <c r="AJ266" s="118"/>
      <c r="AK266" s="535"/>
      <c r="AL266" s="535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CA266" s="87" t="str">
        <f>'Drive Summary'!AP109</f>
        <v>V15CMRPI</v>
      </c>
      <c r="CB266" s="87">
        <f>'Drive Summary'!AQ109</f>
        <v>8</v>
      </c>
      <c r="CC266" s="87">
        <f>'Drive Summary'!AR109</f>
        <v>4</v>
      </c>
      <c r="CD266" s="87" t="str">
        <f>'Drive Summary'!AS109</f>
        <v>SATA</v>
      </c>
    </row>
    <row r="267" spans="1:82" s="87" customFormat="1" ht="18.75" customHeight="1">
      <c r="A267" s="61"/>
      <c r="B267"/>
      <c r="C267"/>
      <c r="D267"/>
      <c r="E267" s="2113" t="s">
        <v>996</v>
      </c>
      <c r="F267" s="2114"/>
      <c r="G267" s="2115">
        <v>0</v>
      </c>
      <c r="H267" s="2115">
        <v>0</v>
      </c>
      <c r="I267" s="2115">
        <v>0</v>
      </c>
      <c r="J267" s="2115">
        <v>0</v>
      </c>
      <c r="K267" s="2115"/>
      <c r="L267" s="2115"/>
      <c r="M267" s="2115"/>
      <c r="N267" s="2115">
        <v>225</v>
      </c>
      <c r="O267" s="2115">
        <v>400</v>
      </c>
      <c r="P267" s="2115">
        <v>400</v>
      </c>
      <c r="Q267" s="2115">
        <v>400</v>
      </c>
      <c r="R267" s="2115"/>
      <c r="S267" s="2115"/>
      <c r="T267" s="2115"/>
      <c r="U267" s="2115">
        <v>400</v>
      </c>
      <c r="V267" s="2115">
        <v>350</v>
      </c>
      <c r="W267" s="2115">
        <v>0</v>
      </c>
      <c r="X267" s="2115">
        <v>0</v>
      </c>
      <c r="Y267" s="2115">
        <v>0</v>
      </c>
      <c r="Z267" s="18"/>
      <c r="AA267" s="18"/>
      <c r="AB267" s="18"/>
      <c r="AC267" s="18"/>
      <c r="AD267" s="18"/>
      <c r="AE267" s="18"/>
      <c r="AF267"/>
      <c r="AG267"/>
      <c r="AH267" s="118"/>
      <c r="AI267" s="125"/>
      <c r="AJ267" s="118"/>
      <c r="AK267" s="535"/>
      <c r="AL267" s="535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82" s="87" customFormat="1" ht="18.75" customHeight="1">
      <c r="A268" s="61"/>
      <c r="B268"/>
      <c r="C268"/>
      <c r="D268"/>
      <c r="E268" s="2108" t="s">
        <v>1040</v>
      </c>
      <c r="F268" s="2109"/>
      <c r="G268" s="2110">
        <f>G265-G263</f>
        <v>0</v>
      </c>
      <c r="H268" s="2110">
        <f t="shared" ref="H268:J268" si="560">H265-H263</f>
        <v>325</v>
      </c>
      <c r="I268" s="2110">
        <f t="shared" si="560"/>
        <v>-2775.2000000000003</v>
      </c>
      <c r="J268" s="2110">
        <f t="shared" si="560"/>
        <v>-3322.6</v>
      </c>
      <c r="K268" s="2110"/>
      <c r="L268" s="2110"/>
      <c r="M268" s="2110"/>
      <c r="N268" s="2110">
        <f t="shared" ref="N268:Q268" si="561">N265-N263</f>
        <v>-2674.2000000000003</v>
      </c>
      <c r="O268" s="2110">
        <f t="shared" si="561"/>
        <v>-2446</v>
      </c>
      <c r="P268" s="2110">
        <f t="shared" si="561"/>
        <v>-3310.2000000000003</v>
      </c>
      <c r="Q268" s="2110">
        <f t="shared" si="561"/>
        <v>-2308.8000000000002</v>
      </c>
      <c r="R268" s="2110"/>
      <c r="S268" s="2110"/>
      <c r="T268" s="2110"/>
      <c r="U268" s="2110">
        <f t="shared" ref="U268:Y268" si="562">U265-U263</f>
        <v>-1088</v>
      </c>
      <c r="V268" s="2110">
        <f t="shared" si="562"/>
        <v>-2318.8000000000002</v>
      </c>
      <c r="W268" s="2110">
        <f t="shared" si="562"/>
        <v>-3407.4</v>
      </c>
      <c r="X268" s="2110">
        <f t="shared" si="562"/>
        <v>-2576</v>
      </c>
      <c r="Y268" s="2110">
        <f t="shared" si="562"/>
        <v>-1368</v>
      </c>
      <c r="Z268" s="574">
        <f t="shared" ref="Z268" si="563">Z265-Z263</f>
        <v>-308.40000000000003</v>
      </c>
      <c r="AA268" s="18"/>
      <c r="AB268" s="18"/>
      <c r="AC268" s="18"/>
      <c r="AD268" s="18"/>
      <c r="AE268" s="18"/>
      <c r="AF268"/>
      <c r="AG268"/>
      <c r="AH268" s="118"/>
      <c r="AI268" s="125"/>
      <c r="AJ268" s="118"/>
      <c r="AK268" s="535"/>
      <c r="AL268" s="535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82" s="87" customFormat="1" ht="18.75" customHeight="1">
      <c r="A269" s="571"/>
      <c r="B269" s="562"/>
      <c r="C269" s="562"/>
      <c r="D269" s="562"/>
      <c r="E269" s="2045" t="s">
        <v>17</v>
      </c>
      <c r="F269" s="2046"/>
      <c r="G269" s="2047">
        <f>G266-G264</f>
        <v>0</v>
      </c>
      <c r="H269" s="2047">
        <f t="shared" ref="H269:J269" si="564">H266-H264</f>
        <v>5275</v>
      </c>
      <c r="I269" s="2047">
        <f t="shared" si="564"/>
        <v>4364.5</v>
      </c>
      <c r="J269" s="2047">
        <f t="shared" si="564"/>
        <v>1288.5</v>
      </c>
      <c r="K269" s="2047"/>
      <c r="L269" s="2047"/>
      <c r="M269" s="2047"/>
      <c r="N269" s="2047">
        <f t="shared" ref="N269:Q269" si="565">N266-N264</f>
        <v>4642</v>
      </c>
      <c r="O269" s="2047">
        <f t="shared" si="565"/>
        <v>5147.5</v>
      </c>
      <c r="P269" s="2047">
        <f t="shared" si="565"/>
        <v>1177</v>
      </c>
      <c r="Q269" s="2047">
        <f t="shared" si="565"/>
        <v>7600.5</v>
      </c>
      <c r="R269" s="2047"/>
      <c r="S269" s="2047"/>
      <c r="T269" s="2047"/>
      <c r="U269" s="2047">
        <f t="shared" ref="U269:Y269" si="566">U266-U264</f>
        <v>3742.5</v>
      </c>
      <c r="V269" s="2047">
        <f t="shared" si="566"/>
        <v>6000.5</v>
      </c>
      <c r="W269" s="2047">
        <f t="shared" si="566"/>
        <v>8749</v>
      </c>
      <c r="X269" s="2047">
        <f t="shared" si="566"/>
        <v>2185</v>
      </c>
      <c r="Y269" s="2047">
        <f t="shared" si="566"/>
        <v>1380</v>
      </c>
      <c r="Z269" s="574">
        <f t="shared" ref="Z269" si="567">Z266-Z264</f>
        <v>-128.5</v>
      </c>
      <c r="AA269" s="18"/>
      <c r="AB269" s="574"/>
      <c r="AC269" s="574"/>
      <c r="AD269" s="574"/>
      <c r="AE269" s="574"/>
      <c r="AF269" s="562"/>
      <c r="AG269" s="562"/>
      <c r="AH269" s="561"/>
      <c r="AI269" s="383"/>
      <c r="AJ269" s="561"/>
      <c r="AK269" s="575"/>
      <c r="AL269" s="575"/>
      <c r="AM269" s="562"/>
      <c r="AN269" s="562"/>
      <c r="AO269" s="562"/>
      <c r="AP269" s="562"/>
      <c r="AQ269" s="562"/>
      <c r="AR269" s="562"/>
      <c r="AS269" s="562"/>
      <c r="AT269" s="562"/>
      <c r="AU269" s="562"/>
      <c r="AV269" s="562"/>
      <c r="AW269" s="562"/>
      <c r="AX269" s="562"/>
      <c r="AY269" s="562"/>
      <c r="AZ269" s="562"/>
    </row>
    <row r="270" spans="1:82" s="87" customFormat="1" ht="18.75" customHeight="1">
      <c r="A270" s="571"/>
      <c r="B270" s="562"/>
      <c r="C270" s="562"/>
      <c r="D270" s="562"/>
      <c r="E270"/>
      <c r="F270" s="893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574"/>
      <c r="AC270" s="574"/>
      <c r="AD270" s="574"/>
      <c r="AE270" s="574"/>
      <c r="AF270" s="562"/>
      <c r="AG270" s="562"/>
      <c r="AH270" s="561"/>
      <c r="AI270" s="383"/>
      <c r="AJ270" s="561"/>
      <c r="AK270" s="580"/>
      <c r="AL270" s="580"/>
      <c r="AM270" s="562"/>
      <c r="AN270" s="562"/>
      <c r="AO270" s="562"/>
      <c r="AP270" s="562"/>
      <c r="AQ270" s="562"/>
      <c r="AR270" s="562"/>
      <c r="AS270" s="562"/>
      <c r="AT270" s="562"/>
      <c r="AU270" s="562"/>
      <c r="AV270" s="562"/>
      <c r="AW270" s="562"/>
      <c r="AX270" s="562"/>
      <c r="AY270" s="562"/>
      <c r="AZ270" s="562"/>
    </row>
    <row r="271" spans="1:82" s="87" customFormat="1" ht="18.75" customHeight="1">
      <c r="A271" s="571"/>
      <c r="B271" s="562"/>
      <c r="C271" s="562"/>
      <c r="D271" s="562"/>
      <c r="E271" t="s">
        <v>784</v>
      </c>
      <c r="F271" s="893"/>
      <c r="G271" s="2043">
        <v>4.909749121029737E-2</v>
      </c>
      <c r="H271" s="2043">
        <v>4.909749121029737E-2</v>
      </c>
      <c r="I271" s="2043">
        <v>4.909749121029737E-2</v>
      </c>
      <c r="J271" s="2043">
        <v>4.909749121029737E-2</v>
      </c>
      <c r="K271" s="2043"/>
      <c r="L271" s="2043"/>
      <c r="M271" s="2043"/>
      <c r="N271" s="2043">
        <v>0.11504996521409153</v>
      </c>
      <c r="O271" s="2043">
        <v>0.11504996521409153</v>
      </c>
      <c r="P271" s="2043">
        <v>0.11504996521409153</v>
      </c>
      <c r="Q271" s="2043">
        <v>0.11504996521409153</v>
      </c>
      <c r="R271" s="2043"/>
      <c r="S271" s="2043"/>
      <c r="T271" s="2043"/>
      <c r="U271" s="2043">
        <v>0.18962367764975405</v>
      </c>
      <c r="V271" s="2043">
        <v>0.18962367764975405</v>
      </c>
      <c r="W271" s="2043">
        <v>0.18962367764975405</v>
      </c>
      <c r="X271" s="2043">
        <v>0.18962367764975405</v>
      </c>
      <c r="Y271" s="2043">
        <v>0.18962367764975405</v>
      </c>
      <c r="Z271" s="2043">
        <v>0.105</v>
      </c>
      <c r="AA271" s="18"/>
      <c r="AB271" s="574"/>
      <c r="AC271" s="574"/>
      <c r="AD271" s="574"/>
      <c r="AE271" s="574"/>
      <c r="AF271" s="562"/>
      <c r="AG271" s="562"/>
      <c r="AH271" s="561"/>
      <c r="AI271" s="383"/>
      <c r="AJ271" s="561"/>
      <c r="AK271" s="580"/>
      <c r="AL271" s="580"/>
      <c r="AM271" s="562"/>
      <c r="AN271" s="562"/>
      <c r="AO271" s="562"/>
      <c r="AP271" s="562"/>
      <c r="AQ271" s="562"/>
      <c r="AR271" s="562"/>
      <c r="AS271" s="562"/>
      <c r="AT271" s="562"/>
      <c r="AU271" s="562"/>
      <c r="AV271" s="562"/>
      <c r="AW271" s="562"/>
      <c r="AX271" s="562"/>
      <c r="AY271" s="562"/>
      <c r="AZ271" s="562"/>
    </row>
    <row r="272" spans="1:82" s="56" customFormat="1" ht="18.649999999999999" customHeight="1">
      <c r="A272" s="61"/>
      <c r="B272"/>
      <c r="C272"/>
      <c r="D272"/>
      <c r="E272" t="s">
        <v>785</v>
      </c>
      <c r="F272" s="893"/>
      <c r="G272" s="2105">
        <v>0</v>
      </c>
      <c r="H272" s="18">
        <f>H271*G77</f>
        <v>0</v>
      </c>
      <c r="I272" s="18">
        <f>I271*H77</f>
        <v>0</v>
      </c>
      <c r="J272" s="18">
        <f>J271*I77</f>
        <v>0</v>
      </c>
      <c r="K272" s="18"/>
      <c r="L272" s="18"/>
      <c r="M272" s="18"/>
      <c r="N272" s="18">
        <f>N271*J77</f>
        <v>0</v>
      </c>
      <c r="O272" s="18">
        <f>O271*N77</f>
        <v>0</v>
      </c>
      <c r="P272" s="18">
        <f>P271*O77</f>
        <v>0</v>
      </c>
      <c r="Q272" s="18">
        <f>Q271*P77</f>
        <v>0</v>
      </c>
      <c r="R272" s="18"/>
      <c r="S272" s="18"/>
      <c r="T272" s="18"/>
      <c r="U272" s="18">
        <f>U271*Q77</f>
        <v>0</v>
      </c>
      <c r="V272" s="18">
        <f>V271*U77</f>
        <v>0</v>
      </c>
      <c r="W272" s="18">
        <f>W271*V77</f>
        <v>0</v>
      </c>
      <c r="X272" s="18">
        <f>X271*W77</f>
        <v>0</v>
      </c>
      <c r="Y272" s="18">
        <f>Y271*X77</f>
        <v>0</v>
      </c>
      <c r="Z272" s="18">
        <f>Z271*Y77</f>
        <v>0</v>
      </c>
      <c r="AA272" s="18"/>
      <c r="AB272" s="18"/>
      <c r="AC272" s="18"/>
      <c r="AD272" s="18"/>
      <c r="AE272" s="18"/>
      <c r="AF272"/>
      <c r="AG272"/>
      <c r="AH272" s="118"/>
      <c r="AI272" s="125"/>
      <c r="AJ272" s="118"/>
      <c r="AK272" s="580"/>
      <c r="AL272" s="580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D272" s="87"/>
      <c r="BE272" s="87"/>
      <c r="BF272" s="87"/>
      <c r="BG272" s="87"/>
      <c r="BH272" s="87"/>
      <c r="BI272" s="87"/>
      <c r="BJ272" s="87"/>
      <c r="BK272" s="87"/>
      <c r="BL272" s="87"/>
      <c r="BM272" s="87"/>
      <c r="BN272" s="87"/>
      <c r="BO272" s="87"/>
      <c r="BP272" s="87"/>
      <c r="BQ272" s="87"/>
      <c r="BR272" s="87"/>
      <c r="BS272" s="87"/>
      <c r="BT272" s="66"/>
    </row>
    <row r="273" spans="1:72" s="56" customFormat="1" ht="18.649999999999999" customHeight="1">
      <c r="A273" s="61"/>
      <c r="B273"/>
      <c r="C273"/>
      <c r="D273"/>
      <c r="E273" t="s">
        <v>704</v>
      </c>
      <c r="F273" s="893"/>
      <c r="G273" s="18">
        <f>G89</f>
        <v>0</v>
      </c>
      <c r="H273" s="18">
        <f>H89</f>
        <v>0</v>
      </c>
      <c r="I273" s="18">
        <f>I89</f>
        <v>0</v>
      </c>
      <c r="J273" s="18">
        <f>J89</f>
        <v>0</v>
      </c>
      <c r="K273" s="18"/>
      <c r="L273" s="18"/>
      <c r="M273" s="18"/>
      <c r="N273" s="18">
        <f>N89</f>
        <v>0</v>
      </c>
      <c r="O273" s="18">
        <f>O89</f>
        <v>0</v>
      </c>
      <c r="P273" s="18">
        <f>P89</f>
        <v>0</v>
      </c>
      <c r="Q273" s="18">
        <f>Q89</f>
        <v>0</v>
      </c>
      <c r="R273" s="18"/>
      <c r="S273" s="18"/>
      <c r="T273" s="18"/>
      <c r="U273" s="18">
        <f>U89</f>
        <v>0</v>
      </c>
      <c r="V273" s="18">
        <f>V89</f>
        <v>0</v>
      </c>
      <c r="W273" s="18">
        <f>W89</f>
        <v>0</v>
      </c>
      <c r="X273" s="18">
        <f>X89</f>
        <v>0</v>
      </c>
      <c r="Y273" s="18">
        <f>Y89</f>
        <v>0</v>
      </c>
      <c r="Z273" s="18"/>
      <c r="AA273" s="18"/>
      <c r="AB273" s="18"/>
      <c r="AC273" s="18"/>
      <c r="AD273" s="18"/>
      <c r="AE273" s="18"/>
      <c r="AF273"/>
      <c r="AG273"/>
      <c r="AH273" s="118"/>
      <c r="AI273" s="125"/>
      <c r="AJ273" s="118"/>
      <c r="AK273" s="579"/>
      <c r="AL273" s="579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D273" s="87"/>
      <c r="BE273" s="87"/>
      <c r="BF273" s="87"/>
      <c r="BG273" s="87"/>
      <c r="BH273" s="87"/>
      <c r="BI273" s="87"/>
      <c r="BJ273" s="87"/>
      <c r="BK273" s="87"/>
      <c r="BL273" s="87"/>
      <c r="BM273" s="87"/>
      <c r="BN273" s="87"/>
      <c r="BO273" s="87"/>
      <c r="BP273" s="87"/>
      <c r="BQ273" s="87"/>
      <c r="BR273" s="87"/>
      <c r="BS273" s="87"/>
      <c r="BT273" s="66"/>
    </row>
    <row r="274" spans="1:72" s="56" customFormat="1" ht="18.75" customHeight="1">
      <c r="A274" s="61"/>
      <c r="B274"/>
      <c r="C274"/>
      <c r="D274"/>
      <c r="E274" s="2045" t="s">
        <v>17</v>
      </c>
      <c r="F274" s="2046"/>
      <c r="G274" s="2047">
        <f>G273-G272</f>
        <v>0</v>
      </c>
      <c r="H274" s="2047">
        <f t="shared" ref="H274:J274" si="568">H273-H272</f>
        <v>0</v>
      </c>
      <c r="I274" s="2047">
        <f t="shared" si="568"/>
        <v>0</v>
      </c>
      <c r="J274" s="2047">
        <f t="shared" si="568"/>
        <v>0</v>
      </c>
      <c r="K274" s="2047"/>
      <c r="L274" s="2047"/>
      <c r="M274" s="2047"/>
      <c r="N274" s="2047">
        <f>N273-N272</f>
        <v>0</v>
      </c>
      <c r="O274" s="2047">
        <f>O273-O272</f>
        <v>0</v>
      </c>
      <c r="P274" s="2047">
        <f>P273-P272</f>
        <v>0</v>
      </c>
      <c r="Q274" s="2047">
        <f>Q273-Q272</f>
        <v>0</v>
      </c>
      <c r="R274" s="2047"/>
      <c r="S274" s="2047"/>
      <c r="T274" s="2047"/>
      <c r="U274" s="2047">
        <f t="shared" ref="U274:Z274" si="569">U273-U272</f>
        <v>0</v>
      </c>
      <c r="V274" s="2047">
        <f t="shared" si="569"/>
        <v>0</v>
      </c>
      <c r="W274" s="2047">
        <f t="shared" si="569"/>
        <v>0</v>
      </c>
      <c r="X274" s="2047">
        <f t="shared" si="569"/>
        <v>0</v>
      </c>
      <c r="Y274" s="2047">
        <f t="shared" si="569"/>
        <v>0</v>
      </c>
      <c r="Z274" s="574">
        <f t="shared" si="569"/>
        <v>0</v>
      </c>
      <c r="AA274" s="18"/>
      <c r="AB274" s="18"/>
      <c r="AC274" s="18"/>
      <c r="AD274" s="18"/>
      <c r="AE274" s="18"/>
      <c r="AF274"/>
      <c r="AG274"/>
      <c r="AH274" s="118"/>
      <c r="AI274" s="125"/>
      <c r="AJ274" s="118"/>
      <c r="AK274" s="579"/>
      <c r="AL274" s="579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D274" s="87"/>
      <c r="BE274" s="87"/>
      <c r="BF274" s="87"/>
      <c r="BG274" s="87"/>
      <c r="BH274" s="87"/>
      <c r="BI274" s="87"/>
      <c r="BJ274" s="87"/>
      <c r="BK274" s="87"/>
      <c r="BL274" s="87"/>
      <c r="BM274" s="87"/>
      <c r="BN274" s="87"/>
      <c r="BO274" s="87"/>
      <c r="BP274" s="87"/>
      <c r="BQ274" s="87"/>
      <c r="BR274" s="87"/>
      <c r="BS274" s="87"/>
      <c r="BT274" s="66"/>
    </row>
    <row r="275" spans="1:72" s="56" customFormat="1" ht="18.649999999999999" customHeight="1">
      <c r="A275" s="61"/>
      <c r="B275"/>
      <c r="C275"/>
      <c r="D275"/>
      <c r="E275" s="2083" t="s">
        <v>965</v>
      </c>
      <c r="F275" s="2084"/>
      <c r="G275" s="2085">
        <f>G269+G274+G268</f>
        <v>0</v>
      </c>
      <c r="H275" s="2085">
        <f t="shared" ref="H275:J275" si="570">H269+H274+H268</f>
        <v>5600</v>
      </c>
      <c r="I275" s="2085">
        <f t="shared" si="570"/>
        <v>1589.2999999999997</v>
      </c>
      <c r="J275" s="2085">
        <f t="shared" si="570"/>
        <v>-2034.1</v>
      </c>
      <c r="K275" s="2085">
        <f t="shared" ref="K275:M275" si="571">K269+K274</f>
        <v>0</v>
      </c>
      <c r="L275" s="2085">
        <f t="shared" si="571"/>
        <v>0</v>
      </c>
      <c r="M275" s="2085">
        <f t="shared" si="571"/>
        <v>0</v>
      </c>
      <c r="N275" s="2085">
        <f t="shared" ref="N275:Q275" si="572">N269+N274+N268</f>
        <v>1967.7999999999997</v>
      </c>
      <c r="O275" s="2085">
        <f t="shared" si="572"/>
        <v>2701.5</v>
      </c>
      <c r="P275" s="2085">
        <f t="shared" si="572"/>
        <v>-2133.2000000000003</v>
      </c>
      <c r="Q275" s="2085">
        <f t="shared" si="572"/>
        <v>5291.7</v>
      </c>
      <c r="R275" s="2085">
        <f t="shared" ref="R275:Z275" si="573">R269+R274</f>
        <v>0</v>
      </c>
      <c r="S275" s="2085">
        <f t="shared" si="573"/>
        <v>0</v>
      </c>
      <c r="T275" s="2085">
        <f t="shared" si="573"/>
        <v>0</v>
      </c>
      <c r="U275" s="2085">
        <f t="shared" ref="U275:Y275" si="574">U269+U274+U268</f>
        <v>2654.5</v>
      </c>
      <c r="V275" s="2085">
        <f t="shared" si="574"/>
        <v>3681.7</v>
      </c>
      <c r="W275" s="2085">
        <f t="shared" si="574"/>
        <v>5341.6</v>
      </c>
      <c r="X275" s="2085">
        <f t="shared" si="574"/>
        <v>-391</v>
      </c>
      <c r="Y275" s="2085">
        <f t="shared" si="574"/>
        <v>12</v>
      </c>
      <c r="Z275" s="2112">
        <f t="shared" si="573"/>
        <v>-128.5</v>
      </c>
      <c r="AA275" s="18"/>
      <c r="AB275" s="18"/>
      <c r="AC275" s="18"/>
      <c r="AD275" s="18"/>
      <c r="AE275" s="18"/>
      <c r="AF275"/>
      <c r="AG275"/>
      <c r="AH275" s="118"/>
      <c r="AI275" s="125"/>
      <c r="AJ275" s="118"/>
      <c r="AK275" s="579"/>
      <c r="AL275" s="579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D275" s="87"/>
      <c r="BE275" s="87"/>
      <c r="BF275" s="87"/>
      <c r="BG275" s="87"/>
      <c r="BH275" s="87"/>
      <c r="BI275" s="87"/>
      <c r="BJ275" s="87"/>
      <c r="BK275" s="87"/>
      <c r="BL275" s="87"/>
      <c r="BM275" s="87"/>
      <c r="BN275" s="87"/>
      <c r="BO275" s="87"/>
      <c r="BP275" s="87"/>
      <c r="BQ275" s="87"/>
      <c r="BR275" s="87"/>
      <c r="BS275" s="87"/>
      <c r="BT275" s="66"/>
    </row>
    <row r="276" spans="1:72" s="56" customFormat="1" ht="16.5" customHeight="1">
      <c r="A276" s="61"/>
      <c r="B276"/>
      <c r="C276"/>
      <c r="D276"/>
      <c r="E276" t="s">
        <v>786</v>
      </c>
      <c r="F276" s="893"/>
      <c r="G276" s="2043">
        <v>0.06</v>
      </c>
      <c r="H276" s="2043">
        <v>0.06</v>
      </c>
      <c r="I276" s="2043">
        <v>0.06</v>
      </c>
      <c r="J276" s="2043">
        <v>0.06</v>
      </c>
      <c r="K276" s="18"/>
      <c r="L276" s="18"/>
      <c r="M276" s="18"/>
      <c r="N276" s="2043">
        <v>0.06</v>
      </c>
      <c r="O276" s="2043">
        <v>0.06</v>
      </c>
      <c r="P276" s="2043">
        <v>0.06</v>
      </c>
      <c r="Q276" s="2043">
        <v>0.06</v>
      </c>
      <c r="R276" s="18"/>
      <c r="S276" s="18"/>
      <c r="T276" s="18"/>
      <c r="U276" s="2043">
        <v>0.06</v>
      </c>
      <c r="V276" s="2043">
        <v>0.06</v>
      </c>
      <c r="W276" s="2043">
        <v>0.06</v>
      </c>
      <c r="X276" s="2043">
        <v>0.06</v>
      </c>
      <c r="Y276" s="2043">
        <v>0.06</v>
      </c>
      <c r="Z276" s="2043">
        <v>0.06</v>
      </c>
      <c r="AA276" s="18"/>
      <c r="AB276" s="18"/>
      <c r="AC276" s="18"/>
      <c r="AD276" s="18"/>
      <c r="AE276" s="18"/>
      <c r="AF276"/>
      <c r="AG276"/>
      <c r="AH276" s="118"/>
      <c r="AI276" s="125"/>
      <c r="AJ276" s="118"/>
      <c r="AK276" s="579"/>
      <c r="AL276" s="579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D276" s="87"/>
      <c r="BE276" s="87"/>
      <c r="BF276" s="87"/>
      <c r="BG276" s="87"/>
      <c r="BH276" s="87"/>
      <c r="BI276" s="87"/>
      <c r="BJ276" s="87"/>
      <c r="BK276" s="87"/>
      <c r="BL276" s="87"/>
      <c r="BM276" s="87"/>
      <c r="BN276" s="87"/>
      <c r="BO276" s="87"/>
      <c r="BP276" s="87"/>
      <c r="BQ276" s="87"/>
      <c r="BR276" s="87"/>
      <c r="BS276" s="87"/>
      <c r="BT276" s="66"/>
    </row>
    <row r="277" spans="1:72" s="56" customFormat="1" ht="16.5" customHeight="1">
      <c r="A277" s="61"/>
      <c r="B277"/>
      <c r="C277"/>
      <c r="D277"/>
      <c r="E277" t="s">
        <v>1047</v>
      </c>
      <c r="F277" s="893"/>
      <c r="G277" s="2043">
        <v>2.7E-2</v>
      </c>
      <c r="H277" s="2043">
        <v>2.7E-2</v>
      </c>
      <c r="I277" s="2043">
        <v>2.7E-2</v>
      </c>
      <c r="J277" s="2043">
        <v>2.7E-2</v>
      </c>
      <c r="K277" s="18"/>
      <c r="L277" s="18"/>
      <c r="M277" s="18"/>
      <c r="N277" s="2043">
        <v>2.7E-2</v>
      </c>
      <c r="O277" s="2043">
        <v>2.7E-2</v>
      </c>
      <c r="P277" s="2043">
        <v>2.7E-2</v>
      </c>
      <c r="Q277" s="2043">
        <v>2.7E-2</v>
      </c>
      <c r="R277" s="18"/>
      <c r="S277" s="18"/>
      <c r="T277" s="18"/>
      <c r="U277" s="2043">
        <v>2.7E-2</v>
      </c>
      <c r="V277" s="2043">
        <v>2.7E-2</v>
      </c>
      <c r="W277" s="2043">
        <v>2.7E-2</v>
      </c>
      <c r="X277" s="2043">
        <v>2.7E-2</v>
      </c>
      <c r="Y277" s="2043">
        <v>2.7E-2</v>
      </c>
      <c r="Z277" s="2043">
        <v>2.7E-2</v>
      </c>
      <c r="AA277" s="18"/>
      <c r="AB277" s="18"/>
      <c r="AC277" s="18"/>
      <c r="AD277" s="18"/>
      <c r="AE277" s="18"/>
      <c r="AF277"/>
      <c r="AG277"/>
      <c r="AH277" s="118"/>
      <c r="AI277" s="125"/>
      <c r="AJ277" s="118"/>
      <c r="AK277" s="579"/>
      <c r="AL277" s="579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D277" s="87"/>
      <c r="BE277" s="87"/>
      <c r="BF277" s="87"/>
      <c r="BG277" s="87"/>
      <c r="BH277" s="87"/>
      <c r="BI277" s="87"/>
      <c r="BJ277" s="87"/>
      <c r="BK277" s="87"/>
      <c r="BL277" s="87"/>
      <c r="BM277" s="87"/>
      <c r="BN277" s="87"/>
      <c r="BO277" s="87"/>
      <c r="BP277" s="87"/>
      <c r="BQ277" s="87"/>
      <c r="BR277" s="87"/>
      <c r="BS277" s="87"/>
      <c r="BT277" s="66"/>
    </row>
    <row r="278" spans="1:72" s="56" customFormat="1" ht="18.75" customHeight="1">
      <c r="A278" s="61"/>
      <c r="B278"/>
      <c r="C278"/>
      <c r="D278"/>
      <c r="E278" t="s">
        <v>787</v>
      </c>
      <c r="F278" s="893"/>
      <c r="G278" s="2043">
        <v>0.02</v>
      </c>
      <c r="H278" s="2043">
        <v>0.02</v>
      </c>
      <c r="I278" s="2043">
        <v>0.02</v>
      </c>
      <c r="J278" s="2043">
        <v>0.02</v>
      </c>
      <c r="K278" s="18"/>
      <c r="L278" s="18"/>
      <c r="M278" s="18"/>
      <c r="N278" s="2043">
        <v>0.02</v>
      </c>
      <c r="O278" s="2043">
        <v>0.02</v>
      </c>
      <c r="P278" s="2043">
        <v>0.02</v>
      </c>
      <c r="Q278" s="2043">
        <v>0.02</v>
      </c>
      <c r="R278" s="18"/>
      <c r="S278" s="18"/>
      <c r="T278" s="18"/>
      <c r="U278" s="2043">
        <v>0.02</v>
      </c>
      <c r="V278" s="2043">
        <v>0.02</v>
      </c>
      <c r="W278" s="2043">
        <v>0.02</v>
      </c>
      <c r="X278" s="2043">
        <v>0.02</v>
      </c>
      <c r="Y278" s="2043">
        <v>0.02</v>
      </c>
      <c r="Z278" s="2043">
        <v>0.02</v>
      </c>
      <c r="AA278" s="18"/>
      <c r="AB278" s="18"/>
      <c r="AC278" s="18"/>
      <c r="AD278" s="18"/>
      <c r="AE278" s="18"/>
      <c r="AF278"/>
      <c r="AG278"/>
      <c r="AH278" s="118"/>
      <c r="AI278" s="125"/>
      <c r="AJ278" s="11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D278" s="87"/>
      <c r="BE278" s="87"/>
      <c r="BF278" s="87"/>
      <c r="BG278" s="87"/>
      <c r="BH278" s="87"/>
      <c r="BI278" s="87"/>
      <c r="BJ278" s="87"/>
      <c r="BK278" s="87"/>
      <c r="BL278" s="87"/>
      <c r="BM278" s="87"/>
      <c r="BN278" s="87"/>
      <c r="BO278" s="87"/>
      <c r="BP278" s="87"/>
      <c r="BQ278" s="87"/>
      <c r="BR278" s="87"/>
      <c r="BS278" s="87"/>
      <c r="BT278" s="66"/>
    </row>
    <row r="279" spans="1:72" s="56" customFormat="1" ht="18.75" customHeight="1">
      <c r="A279" s="61"/>
      <c r="B279"/>
      <c r="C279"/>
      <c r="D279"/>
      <c r="E279" t="s">
        <v>758</v>
      </c>
      <c r="F279" s="2044"/>
      <c r="G279" s="18"/>
      <c r="H279" s="18">
        <f>G212*H277</f>
        <v>0</v>
      </c>
      <c r="I279" s="18">
        <f>H212*I277</f>
        <v>778.95</v>
      </c>
      <c r="J279" s="18">
        <f>I212*J277</f>
        <v>293.625</v>
      </c>
      <c r="K279" s="18"/>
      <c r="L279" s="18"/>
      <c r="M279" s="18"/>
      <c r="N279" s="18">
        <f>J212*N277</f>
        <v>281.47500000000002</v>
      </c>
      <c r="O279" s="18">
        <f>N212*O277</f>
        <v>404.32499999999999</v>
      </c>
      <c r="P279" s="18">
        <f>O212*P277</f>
        <v>1356.75</v>
      </c>
      <c r="Q279" s="18">
        <f>P212*Q277</f>
        <v>301.72500000000002</v>
      </c>
      <c r="R279" s="18"/>
      <c r="S279" s="18"/>
      <c r="T279" s="18"/>
      <c r="U279" s="18">
        <f>Q212*U277</f>
        <v>353.02499999999998</v>
      </c>
      <c r="V279" s="18">
        <f>U212*V277</f>
        <v>382.72500000000002</v>
      </c>
      <c r="W279" s="18">
        <f>V212*W277</f>
        <v>2078.3249999999998</v>
      </c>
      <c r="X279" s="18">
        <f>W212*X277</f>
        <v>474.52499999999998</v>
      </c>
      <c r="Y279" s="18">
        <f>X212*Y277</f>
        <v>204.52500000000001</v>
      </c>
      <c r="Z279" s="18">
        <f>Y212*Z277</f>
        <v>20.925000000000001</v>
      </c>
      <c r="AA279" s="18"/>
      <c r="AB279" s="18"/>
      <c r="AC279" s="18"/>
      <c r="AD279" s="18"/>
      <c r="AE279" s="18"/>
      <c r="AF279"/>
      <c r="AG279"/>
      <c r="AH279" s="118"/>
      <c r="AI279" s="125"/>
      <c r="AJ279" s="118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D279" s="87"/>
      <c r="BE279" s="87"/>
      <c r="BF279" s="87"/>
      <c r="BG279" s="87"/>
      <c r="BH279" s="87"/>
      <c r="BI279" s="87"/>
      <c r="BJ279" s="87"/>
      <c r="BK279" s="87"/>
      <c r="BL279" s="87"/>
      <c r="BM279" s="87"/>
      <c r="BN279" s="87"/>
      <c r="BO279" s="87"/>
      <c r="BP279" s="87"/>
      <c r="BQ279" s="87"/>
      <c r="BR279" s="87"/>
      <c r="BS279" s="87"/>
      <c r="BT279" s="66"/>
    </row>
    <row r="280" spans="1:72" s="56" customFormat="1" ht="18.75" customHeight="1">
      <c r="A280" s="61"/>
      <c r="B280"/>
      <c r="C280"/>
      <c r="D280"/>
      <c r="E280" t="s">
        <v>788</v>
      </c>
      <c r="F280" s="2044"/>
      <c r="G280" s="18"/>
      <c r="H280" s="18">
        <f>G159*G278</f>
        <v>0</v>
      </c>
      <c r="I280" s="18">
        <f>H159*H278</f>
        <v>265</v>
      </c>
      <c r="J280" s="18">
        <f>I159*I278</f>
        <v>370</v>
      </c>
      <c r="K280" s="18"/>
      <c r="L280" s="18"/>
      <c r="M280" s="18"/>
      <c r="N280" s="18">
        <f>J151*N278</f>
        <v>183</v>
      </c>
      <c r="O280" s="18">
        <f>N159*N278</f>
        <v>151</v>
      </c>
      <c r="P280" s="18">
        <f>O159*O278</f>
        <v>376.5</v>
      </c>
      <c r="Q280" s="18">
        <f>P159*P278</f>
        <v>147</v>
      </c>
      <c r="R280" s="18"/>
      <c r="S280" s="18"/>
      <c r="T280" s="18"/>
      <c r="U280" s="18">
        <f>Q151*U278</f>
        <v>624</v>
      </c>
      <c r="V280" s="18">
        <f>U159*U278</f>
        <v>177.5</v>
      </c>
      <c r="W280" s="18">
        <f>V159*V278</f>
        <v>616.5</v>
      </c>
      <c r="X280" s="18">
        <f>W159*W278</f>
        <v>639</v>
      </c>
      <c r="Y280" s="18">
        <f>X159*X278</f>
        <v>86</v>
      </c>
      <c r="Z280" s="18">
        <f>Y159*Y278</f>
        <v>100</v>
      </c>
      <c r="AA280" s="18"/>
      <c r="AB280" s="18"/>
      <c r="AC280" s="18"/>
      <c r="AD280" s="18"/>
      <c r="AE280" s="18"/>
      <c r="AF280"/>
      <c r="AG280"/>
      <c r="AH280" s="118"/>
      <c r="AI280" s="125"/>
      <c r="AJ280" s="118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D280" s="87"/>
      <c r="BE280" s="87"/>
      <c r="BF280" s="87"/>
      <c r="BG280" s="87"/>
      <c r="BH280" s="87"/>
      <c r="BI280" s="87"/>
      <c r="BJ280" s="87"/>
      <c r="BK280" s="87"/>
      <c r="BL280" s="87"/>
      <c r="BM280" s="87"/>
      <c r="BN280" s="87"/>
      <c r="BO280" s="87"/>
      <c r="BP280" s="87"/>
      <c r="BQ280" s="87"/>
      <c r="BR280" s="87"/>
      <c r="BS280" s="87"/>
      <c r="BT280" s="66"/>
    </row>
    <row r="281" spans="1:72" s="56" customFormat="1" ht="18.75" customHeight="1">
      <c r="A281" s="61"/>
      <c r="B281"/>
      <c r="C281"/>
      <c r="D281"/>
      <c r="E281" t="s">
        <v>704</v>
      </c>
      <c r="F281" s="893"/>
      <c r="G281" s="18">
        <f>G123</f>
        <v>0</v>
      </c>
      <c r="H281" s="18">
        <f>H123</f>
        <v>0</v>
      </c>
      <c r="I281" s="18">
        <f>I123</f>
        <v>0</v>
      </c>
      <c r="J281" s="18">
        <f>J123</f>
        <v>0</v>
      </c>
      <c r="K281" s="18"/>
      <c r="L281" s="18"/>
      <c r="M281" s="18"/>
      <c r="N281" s="18">
        <f>N123</f>
        <v>0</v>
      </c>
      <c r="O281" s="18">
        <f>O123</f>
        <v>0</v>
      </c>
      <c r="P281" s="18">
        <f>P123</f>
        <v>0</v>
      </c>
      <c r="Q281" s="18">
        <f>Q123</f>
        <v>0</v>
      </c>
      <c r="R281" s="18"/>
      <c r="S281" s="18"/>
      <c r="T281" s="18"/>
      <c r="U281" s="18">
        <f>U123</f>
        <v>0</v>
      </c>
      <c r="V281" s="18">
        <f>V123</f>
        <v>0</v>
      </c>
      <c r="W281" s="18">
        <f>W123</f>
        <v>0</v>
      </c>
      <c r="X281" s="18">
        <f>X123</f>
        <v>0</v>
      </c>
      <c r="Y281" s="18">
        <f>Y123</f>
        <v>0</v>
      </c>
      <c r="Z281" s="18"/>
      <c r="AA281" s="18"/>
      <c r="AB281" s="18"/>
      <c r="AC281" s="18"/>
      <c r="AD281" s="18"/>
      <c r="AE281" s="18"/>
      <c r="AF281"/>
      <c r="AG281"/>
      <c r="AH281" s="118"/>
      <c r="AI281" s="125"/>
      <c r="AJ281" s="118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D281" s="87"/>
      <c r="BE281" s="87"/>
      <c r="BF281" s="87"/>
      <c r="BG281" s="87"/>
      <c r="BH281" s="87"/>
      <c r="BI281" s="87"/>
      <c r="BJ281" s="87"/>
      <c r="BK281" s="87"/>
      <c r="BL281" s="87"/>
      <c r="BM281" s="87"/>
      <c r="BN281" s="87"/>
      <c r="BO281" s="87"/>
      <c r="BP281" s="87"/>
      <c r="BQ281" s="87"/>
      <c r="BR281" s="87"/>
      <c r="BS281" s="87"/>
      <c r="BT281" s="66"/>
    </row>
    <row r="282" spans="1:72" s="56" customFormat="1" ht="18.75" customHeight="1">
      <c r="A282" s="61"/>
      <c r="B282"/>
      <c r="C282"/>
      <c r="D282"/>
      <c r="E282" s="2048" t="s">
        <v>17</v>
      </c>
      <c r="F282" s="2049"/>
      <c r="G282" s="2050">
        <f>G281-G279-G280</f>
        <v>0</v>
      </c>
      <c r="H282" s="2050">
        <f t="shared" ref="H282:Z282" si="575">H281-H279-H280</f>
        <v>0</v>
      </c>
      <c r="I282" s="2050">
        <f t="shared" si="575"/>
        <v>-1043.95</v>
      </c>
      <c r="J282" s="2050">
        <f t="shared" si="575"/>
        <v>-663.625</v>
      </c>
      <c r="K282" s="2050"/>
      <c r="L282" s="2050">
        <f t="shared" si="575"/>
        <v>0</v>
      </c>
      <c r="M282" s="2050">
        <f t="shared" si="575"/>
        <v>0</v>
      </c>
      <c r="N282" s="2050">
        <f t="shared" si="575"/>
        <v>-464.47500000000002</v>
      </c>
      <c r="O282" s="2050">
        <f t="shared" si="575"/>
        <v>-555.32500000000005</v>
      </c>
      <c r="P282" s="2050">
        <f>P281-P279-P280</f>
        <v>-1733.25</v>
      </c>
      <c r="Q282" s="2050">
        <f t="shared" si="575"/>
        <v>-448.72500000000002</v>
      </c>
      <c r="R282" s="2050"/>
      <c r="S282" s="2050">
        <f t="shared" si="575"/>
        <v>0</v>
      </c>
      <c r="T282" s="2050">
        <f t="shared" si="575"/>
        <v>0</v>
      </c>
      <c r="U282" s="2050">
        <f t="shared" si="575"/>
        <v>-977.02499999999998</v>
      </c>
      <c r="V282" s="2050">
        <f t="shared" si="575"/>
        <v>-560.22500000000002</v>
      </c>
      <c r="W282" s="2050">
        <f t="shared" si="575"/>
        <v>-2694.8249999999998</v>
      </c>
      <c r="X282" s="2050">
        <f t="shared" si="575"/>
        <v>-1113.5250000000001</v>
      </c>
      <c r="Y282" s="2050">
        <f t="shared" si="575"/>
        <v>-290.52499999999998</v>
      </c>
      <c r="Z282" s="2050">
        <f t="shared" si="575"/>
        <v>-120.925</v>
      </c>
      <c r="AA282" s="18"/>
      <c r="AB282" s="18"/>
      <c r="AC282" s="18"/>
      <c r="AD282" s="18"/>
      <c r="AE282" s="18"/>
      <c r="AF282"/>
      <c r="AG282"/>
      <c r="AH282" s="118"/>
      <c r="AI282" s="125"/>
      <c r="AJ282" s="118"/>
      <c r="AK282" s="562"/>
      <c r="AL282" s="56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D282" s="87"/>
      <c r="BE282" s="87"/>
      <c r="BF282" s="87"/>
      <c r="BG282" s="87"/>
      <c r="BH282" s="87"/>
      <c r="BI282" s="87"/>
      <c r="BJ282" s="87"/>
      <c r="BK282" s="87"/>
      <c r="BL282" s="87"/>
      <c r="BM282" s="87"/>
      <c r="BN282" s="87"/>
      <c r="BO282" s="87"/>
      <c r="BP282" s="87"/>
      <c r="BQ282" s="87"/>
      <c r="BR282" s="87"/>
      <c r="BS282" s="87"/>
      <c r="BT282" s="66"/>
    </row>
    <row r="283" spans="1:72" s="56" customFormat="1" ht="18.75" customHeight="1">
      <c r="A283" s="61"/>
      <c r="B283"/>
      <c r="C283"/>
      <c r="D283"/>
      <c r="E283"/>
      <c r="F283" s="893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/>
      <c r="AG283"/>
      <c r="AH283" s="118"/>
      <c r="AI283" s="125"/>
      <c r="AJ283" s="118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D283" s="87"/>
      <c r="BE283" s="87"/>
      <c r="BF283" s="87"/>
      <c r="BG283" s="87"/>
      <c r="BH283" s="87"/>
      <c r="BI283" s="87"/>
      <c r="BJ283" s="87"/>
      <c r="BK283" s="87"/>
      <c r="BL283" s="87"/>
      <c r="BM283" s="87"/>
      <c r="BN283" s="87"/>
      <c r="BO283" s="87"/>
      <c r="BP283" s="87"/>
      <c r="BQ283" s="87"/>
      <c r="BR283" s="87"/>
      <c r="BS283" s="87"/>
      <c r="BT283" s="66"/>
    </row>
    <row r="284" spans="1:72" s="56" customFormat="1" ht="18.75" customHeight="1">
      <c r="A284" s="61"/>
      <c r="B284"/>
      <c r="C284"/>
      <c r="D284"/>
      <c r="E284" t="s">
        <v>789</v>
      </c>
      <c r="F284" s="893"/>
      <c r="G284" s="2043">
        <v>0.05</v>
      </c>
      <c r="H284" s="2043">
        <v>0.05</v>
      </c>
      <c r="I284" s="2043">
        <v>0.05</v>
      </c>
      <c r="J284" s="2043">
        <v>0.05</v>
      </c>
      <c r="K284" s="2043"/>
      <c r="L284" s="2043"/>
      <c r="M284" s="2043"/>
      <c r="N284" s="2043">
        <v>0.05</v>
      </c>
      <c r="O284" s="2043">
        <v>0.05</v>
      </c>
      <c r="P284" s="2043">
        <v>0.05</v>
      </c>
      <c r="Q284" s="2043">
        <v>0.05</v>
      </c>
      <c r="R284" s="2043"/>
      <c r="S284" s="2043"/>
      <c r="T284" s="2043"/>
      <c r="U284" s="2043">
        <v>0.05</v>
      </c>
      <c r="V284" s="2043">
        <v>0.05</v>
      </c>
      <c r="W284" s="2043">
        <v>0.05</v>
      </c>
      <c r="X284" s="2043">
        <v>0.05</v>
      </c>
      <c r="Y284" s="2043">
        <v>0.05</v>
      </c>
      <c r="Z284" s="2043">
        <v>0.05</v>
      </c>
      <c r="AA284" s="18"/>
      <c r="AB284" s="18"/>
      <c r="AC284" s="18"/>
      <c r="AD284" s="18"/>
      <c r="AE284" s="18"/>
      <c r="AF284"/>
      <c r="AG284"/>
      <c r="AH284" s="118"/>
      <c r="AI284" s="125"/>
      <c r="AJ284" s="118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D284" s="87"/>
      <c r="BE284" s="87"/>
      <c r="BF284" s="87"/>
      <c r="BG284" s="87"/>
      <c r="BH284" s="87"/>
      <c r="BI284" s="87"/>
      <c r="BJ284" s="87"/>
      <c r="BK284" s="87"/>
      <c r="BL284" s="87"/>
      <c r="BM284" s="87"/>
      <c r="BN284" s="87"/>
      <c r="BO284" s="87"/>
      <c r="BP284" s="87"/>
      <c r="BQ284" s="87"/>
      <c r="BR284" s="87"/>
      <c r="BS284" s="87"/>
      <c r="BT284" s="66"/>
    </row>
    <row r="285" spans="1:72" s="56" customFormat="1" ht="18.75" customHeight="1">
      <c r="A285" s="61"/>
      <c r="B285"/>
      <c r="C285"/>
      <c r="D285"/>
      <c r="E285" t="s">
        <v>790</v>
      </c>
      <c r="F285" s="893"/>
      <c r="G285" s="2043">
        <v>0.05</v>
      </c>
      <c r="H285" s="2043">
        <v>0.05</v>
      </c>
      <c r="I285" s="2043">
        <v>0.05</v>
      </c>
      <c r="J285" s="2043">
        <v>0.05</v>
      </c>
      <c r="K285" s="2043"/>
      <c r="L285" s="2043"/>
      <c r="M285" s="2043"/>
      <c r="N285" s="2043">
        <v>0.05</v>
      </c>
      <c r="O285" s="2043">
        <v>0.05</v>
      </c>
      <c r="P285" s="2043">
        <v>0.05</v>
      </c>
      <c r="Q285" s="2043">
        <v>0.05</v>
      </c>
      <c r="R285" s="2043"/>
      <c r="S285" s="2043"/>
      <c r="T285" s="2043"/>
      <c r="U285" s="2043">
        <v>0.05</v>
      </c>
      <c r="V285" s="2043">
        <v>0.05</v>
      </c>
      <c r="W285" s="2043">
        <v>0.05</v>
      </c>
      <c r="X285" s="2043">
        <v>0.05</v>
      </c>
      <c r="Y285" s="2043">
        <v>0.05</v>
      </c>
      <c r="Z285" s="2043">
        <v>0.05</v>
      </c>
      <c r="AA285" s="18"/>
      <c r="AB285" s="18"/>
      <c r="AC285" s="18"/>
      <c r="AD285" s="18"/>
      <c r="AE285" s="18"/>
      <c r="AF285"/>
      <c r="AG285"/>
      <c r="AH285" s="118"/>
      <c r="AI285" s="125"/>
      <c r="AJ285" s="118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D285" s="87"/>
      <c r="BE285" s="87"/>
      <c r="BF285" s="87"/>
      <c r="BG285" s="87"/>
      <c r="BH285" s="87"/>
      <c r="BI285" s="87"/>
      <c r="BJ285" s="87"/>
      <c r="BK285" s="87"/>
      <c r="BL285" s="87"/>
      <c r="BM285" s="87"/>
      <c r="BN285" s="87"/>
      <c r="BO285" s="87"/>
      <c r="BP285" s="87"/>
      <c r="BQ285" s="87"/>
      <c r="BR285" s="87"/>
      <c r="BS285" s="87"/>
      <c r="BT285" s="66"/>
    </row>
    <row r="286" spans="1:72" s="56" customFormat="1" ht="18.75" customHeight="1">
      <c r="A286" s="61"/>
      <c r="B286"/>
      <c r="C286"/>
      <c r="D286"/>
      <c r="E286" t="s">
        <v>791</v>
      </c>
      <c r="F286" s="893"/>
      <c r="G286" s="18"/>
      <c r="H286" s="18">
        <f>G75*H284+(H83+H85)*H285</f>
        <v>0</v>
      </c>
      <c r="I286" s="18">
        <f>H75*I284+(I83+I85)*I285</f>
        <v>0</v>
      </c>
      <c r="J286" s="18">
        <f>I75*J284+(J83+J85)*J285</f>
        <v>0</v>
      </c>
      <c r="K286" s="18"/>
      <c r="L286" s="18"/>
      <c r="M286" s="18"/>
      <c r="N286" s="18">
        <f>J75*N284+N285*(N83+N85)</f>
        <v>0</v>
      </c>
      <c r="O286" s="18">
        <f>N75*O284+(O83+O85)*O285</f>
        <v>0</v>
      </c>
      <c r="P286" s="18">
        <f>O75*P284+(P83+P85)*P285</f>
        <v>0</v>
      </c>
      <c r="Q286" s="18">
        <f>P75*Q284+(Q83+Q85)*Q285</f>
        <v>0</v>
      </c>
      <c r="R286" s="18"/>
      <c r="S286" s="18"/>
      <c r="T286" s="18"/>
      <c r="U286" s="18">
        <f>Q75*U284+U285*(U83+U85)</f>
        <v>0</v>
      </c>
      <c r="V286" s="18">
        <f>U75*V284+(V83+V85)*V285</f>
        <v>0</v>
      </c>
      <c r="W286" s="18">
        <f>V75*W284+(W83+W85)*W285</f>
        <v>0</v>
      </c>
      <c r="X286" s="18">
        <f>W75*X284+(X83+X85)*X285</f>
        <v>0</v>
      </c>
      <c r="Y286" s="18">
        <f>X75*Y284+(Y83+Y85)*Y285</f>
        <v>0</v>
      </c>
      <c r="Z286" s="18">
        <f>Y75*Z284</f>
        <v>0</v>
      </c>
      <c r="AA286" s="18"/>
      <c r="AB286" s="18"/>
      <c r="AC286" s="18"/>
      <c r="AD286" s="18"/>
      <c r="AE286" s="18"/>
      <c r="AF286"/>
      <c r="AG286"/>
      <c r="AH286" s="118"/>
      <c r="AI286" s="125"/>
      <c r="AJ286" s="118"/>
      <c r="AK286" s="588"/>
      <c r="AL286" s="588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D286" s="87"/>
      <c r="BE286" s="87"/>
      <c r="BF286" s="87"/>
      <c r="BG286" s="87"/>
      <c r="BH286" s="87"/>
      <c r="BI286" s="87"/>
      <c r="BJ286" s="87"/>
      <c r="BK286" s="87"/>
      <c r="BL286" s="87"/>
      <c r="BM286" s="87"/>
      <c r="BN286" s="87"/>
      <c r="BO286" s="87"/>
      <c r="BP286" s="87"/>
      <c r="BQ286" s="87"/>
      <c r="BR286" s="87"/>
      <c r="BS286" s="87"/>
      <c r="BT286" s="66"/>
    </row>
    <row r="287" spans="1:72" s="56" customFormat="1" ht="18.75" customHeight="1">
      <c r="A287" s="61"/>
      <c r="B287"/>
      <c r="C287"/>
      <c r="D287"/>
      <c r="E287" t="s">
        <v>704</v>
      </c>
      <c r="F287" s="893"/>
      <c r="G287" s="18">
        <f>G82</f>
        <v>0</v>
      </c>
      <c r="H287" s="18">
        <f>H82</f>
        <v>0</v>
      </c>
      <c r="I287" s="18">
        <f>I82</f>
        <v>0</v>
      </c>
      <c r="J287" s="18">
        <f>J82</f>
        <v>0</v>
      </c>
      <c r="K287" s="18"/>
      <c r="L287" s="18"/>
      <c r="M287" s="18"/>
      <c r="N287" s="18">
        <f>N82</f>
        <v>0</v>
      </c>
      <c r="O287" s="18">
        <f>O82</f>
        <v>0</v>
      </c>
      <c r="P287" s="18">
        <f>P82</f>
        <v>0</v>
      </c>
      <c r="Q287" s="18">
        <f>Q82</f>
        <v>0</v>
      </c>
      <c r="R287" s="18"/>
      <c r="S287" s="18"/>
      <c r="T287" s="18"/>
      <c r="U287" s="18">
        <f>U82</f>
        <v>0</v>
      </c>
      <c r="V287" s="18">
        <f>V82</f>
        <v>0</v>
      </c>
      <c r="W287" s="18">
        <f>W82</f>
        <v>0</v>
      </c>
      <c r="X287" s="18">
        <f>X82</f>
        <v>0</v>
      </c>
      <c r="Y287" s="18">
        <f>Y82</f>
        <v>0</v>
      </c>
      <c r="Z287" s="18"/>
      <c r="AA287" s="18"/>
      <c r="AB287" s="18"/>
      <c r="AC287" s="18"/>
      <c r="AD287" s="18"/>
      <c r="AE287" s="18"/>
      <c r="AF287"/>
      <c r="AG287"/>
      <c r="AH287" s="118"/>
      <c r="AI287" s="125"/>
      <c r="AJ287" s="118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D287" s="87"/>
      <c r="BE287" s="87"/>
      <c r="BF287" s="87"/>
      <c r="BG287" s="87"/>
      <c r="BH287" s="87"/>
      <c r="BI287" s="87"/>
      <c r="BJ287" s="87"/>
      <c r="BK287" s="87"/>
      <c r="BL287" s="87"/>
      <c r="BM287" s="87"/>
      <c r="BN287" s="87"/>
      <c r="BO287" s="87"/>
      <c r="BP287" s="87"/>
      <c r="BQ287" s="87"/>
      <c r="BR287" s="87"/>
      <c r="BS287" s="87"/>
      <c r="BT287" s="66"/>
    </row>
    <row r="288" spans="1:72" s="56" customFormat="1" ht="18.75" customHeight="1">
      <c r="A288" s="61"/>
      <c r="B288"/>
      <c r="C288"/>
      <c r="D288"/>
      <c r="E288" s="2048" t="s">
        <v>17</v>
      </c>
      <c r="F288" s="2049"/>
      <c r="G288" s="2050">
        <f>G287-G286</f>
        <v>0</v>
      </c>
      <c r="H288" s="2050">
        <f t="shared" ref="H288:J288" si="576">H287-H286</f>
        <v>0</v>
      </c>
      <c r="I288" s="2050">
        <f t="shared" si="576"/>
        <v>0</v>
      </c>
      <c r="J288" s="2050">
        <f t="shared" si="576"/>
        <v>0</v>
      </c>
      <c r="K288" s="2050"/>
      <c r="L288" s="2050"/>
      <c r="M288" s="2050"/>
      <c r="N288" s="2050">
        <f t="shared" ref="N288:Q288" si="577">N287-N286</f>
        <v>0</v>
      </c>
      <c r="O288" s="2050">
        <f t="shared" si="577"/>
        <v>0</v>
      </c>
      <c r="P288" s="2050">
        <f t="shared" si="577"/>
        <v>0</v>
      </c>
      <c r="Q288" s="2050">
        <f t="shared" si="577"/>
        <v>0</v>
      </c>
      <c r="R288" s="2050"/>
      <c r="S288" s="2050"/>
      <c r="T288" s="2050"/>
      <c r="U288" s="2050">
        <f t="shared" ref="U288:Y288" si="578">U287-U286</f>
        <v>0</v>
      </c>
      <c r="V288" s="2050">
        <f t="shared" si="578"/>
        <v>0</v>
      </c>
      <c r="W288" s="2050">
        <f t="shared" si="578"/>
        <v>0</v>
      </c>
      <c r="X288" s="2050">
        <f t="shared" si="578"/>
        <v>0</v>
      </c>
      <c r="Y288" s="2050">
        <f t="shared" si="578"/>
        <v>0</v>
      </c>
      <c r="Z288" s="2050">
        <f>Z287-Z286</f>
        <v>0</v>
      </c>
      <c r="AA288" s="18"/>
      <c r="AB288" s="18"/>
      <c r="AC288" s="18"/>
      <c r="AD288" s="18"/>
      <c r="AE288" s="18"/>
      <c r="AF288"/>
      <c r="AG288"/>
      <c r="AH288" s="118"/>
      <c r="AI288" s="125"/>
      <c r="AJ288" s="11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D288" s="87"/>
      <c r="BE288" s="87"/>
      <c r="BF288" s="87"/>
      <c r="BG288" s="87"/>
      <c r="BH288" s="87"/>
      <c r="BI288" s="87"/>
      <c r="BJ288" s="87"/>
      <c r="BK288" s="87"/>
      <c r="BL288" s="87"/>
      <c r="BM288" s="87"/>
      <c r="BN288" s="87"/>
      <c r="BO288" s="87"/>
      <c r="BP288" s="87"/>
      <c r="BQ288" s="87"/>
      <c r="BR288" s="87"/>
      <c r="BS288" s="87"/>
      <c r="BT288" s="66"/>
    </row>
    <row r="289" spans="1:72" s="56" customFormat="1" ht="18.75" customHeight="1">
      <c r="A289" s="61"/>
      <c r="B289"/>
      <c r="C289"/>
      <c r="D289"/>
      <c r="E289" s="2083" t="s">
        <v>966</v>
      </c>
      <c r="F289" s="2084"/>
      <c r="G289" s="2085">
        <f>G282+G288</f>
        <v>0</v>
      </c>
      <c r="H289" s="2085">
        <f t="shared" ref="H289:J289" si="579">H282+H288</f>
        <v>0</v>
      </c>
      <c r="I289" s="2085">
        <f t="shared" si="579"/>
        <v>-1043.95</v>
      </c>
      <c r="J289" s="2085">
        <f t="shared" si="579"/>
        <v>-663.625</v>
      </c>
      <c r="K289" s="2085"/>
      <c r="L289" s="2085"/>
      <c r="M289" s="2085"/>
      <c r="N289" s="2085">
        <f t="shared" ref="N289:Q289" si="580">N282+N288</f>
        <v>-464.47500000000002</v>
      </c>
      <c r="O289" s="2085">
        <f t="shared" si="580"/>
        <v>-555.32500000000005</v>
      </c>
      <c r="P289" s="2085">
        <f t="shared" si="580"/>
        <v>-1733.25</v>
      </c>
      <c r="Q289" s="2085">
        <f t="shared" si="580"/>
        <v>-448.72500000000002</v>
      </c>
      <c r="R289" s="2085"/>
      <c r="S289" s="2085"/>
      <c r="T289" s="2085"/>
      <c r="U289" s="2085">
        <f t="shared" ref="U289:Z289" si="581">U282+U288</f>
        <v>-977.02499999999998</v>
      </c>
      <c r="V289" s="2085">
        <f t="shared" si="581"/>
        <v>-560.22500000000002</v>
      </c>
      <c r="W289" s="2085">
        <f t="shared" si="581"/>
        <v>-2694.8249999999998</v>
      </c>
      <c r="X289" s="2085">
        <f t="shared" si="581"/>
        <v>-1113.5250000000001</v>
      </c>
      <c r="Y289" s="2085">
        <f t="shared" si="581"/>
        <v>-290.52499999999998</v>
      </c>
      <c r="Z289" s="2085">
        <f t="shared" si="581"/>
        <v>-120.925</v>
      </c>
      <c r="AA289" s="18"/>
      <c r="AB289" s="18"/>
      <c r="AC289" s="18"/>
      <c r="AD289" s="18"/>
      <c r="AE289" s="18"/>
      <c r="AF289"/>
      <c r="AG289"/>
      <c r="AH289" s="118"/>
      <c r="AI289" s="125"/>
      <c r="AJ289" s="118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D289" s="87"/>
      <c r="BE289" s="87"/>
      <c r="BF289" s="87"/>
      <c r="BG289" s="87"/>
      <c r="BH289" s="87"/>
      <c r="BI289" s="87"/>
      <c r="BJ289" s="87"/>
      <c r="BK289" s="87"/>
      <c r="BL289" s="87"/>
      <c r="BM289" s="87"/>
      <c r="BN289" s="87"/>
      <c r="BO289" s="87"/>
      <c r="BP289" s="87"/>
      <c r="BQ289" s="87"/>
      <c r="BR289" s="87"/>
      <c r="BS289" s="87"/>
      <c r="BT289" s="66"/>
    </row>
    <row r="290" spans="1:72" s="56" customFormat="1" ht="18.75" customHeight="1">
      <c r="A290" s="61"/>
      <c r="B290"/>
      <c r="C290"/>
      <c r="D290"/>
      <c r="E290" t="s">
        <v>792</v>
      </c>
      <c r="F290" s="893"/>
      <c r="G290" s="2043">
        <v>4.2000000000000003E-2</v>
      </c>
      <c r="H290" s="2043">
        <v>4.2000000000000003E-2</v>
      </c>
      <c r="I290" s="2043">
        <v>4.2000000000000003E-2</v>
      </c>
      <c r="J290" s="2043">
        <v>4.2000000000000003E-2</v>
      </c>
      <c r="K290" s="2043"/>
      <c r="L290" s="2043"/>
      <c r="M290" s="2043"/>
      <c r="N290" s="2043">
        <v>4.2000000000000003E-2</v>
      </c>
      <c r="O290" s="2043">
        <v>4.2000000000000003E-2</v>
      </c>
      <c r="P290" s="2043">
        <v>4.2000000000000003E-2</v>
      </c>
      <c r="Q290" s="2043">
        <v>4.2000000000000003E-2</v>
      </c>
      <c r="R290" s="2043"/>
      <c r="S290" s="2043"/>
      <c r="T290" s="2043"/>
      <c r="U290" s="2043">
        <v>4.2000000000000003E-2</v>
      </c>
      <c r="V290" s="2043">
        <v>4.2000000000000003E-2</v>
      </c>
      <c r="W290" s="2043">
        <v>4.2000000000000003E-2</v>
      </c>
      <c r="X290" s="2043">
        <v>4.2000000000000003E-2</v>
      </c>
      <c r="Y290" s="2043">
        <v>4.2000000000000003E-2</v>
      </c>
      <c r="Z290" s="2043">
        <v>4.2000000000000003E-2</v>
      </c>
      <c r="AA290" s="2043">
        <v>4.2000000000000003E-2</v>
      </c>
      <c r="AB290" s="18"/>
      <c r="AC290" s="18"/>
      <c r="AD290" s="18"/>
      <c r="AE290" s="18"/>
      <c r="AF290"/>
      <c r="AG290"/>
      <c r="AH290" s="118"/>
      <c r="AI290" s="125"/>
      <c r="AJ290" s="118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D290" s="87"/>
      <c r="BE290" s="87"/>
      <c r="BF290" s="87"/>
      <c r="BG290" s="87"/>
      <c r="BH290" s="87"/>
      <c r="BI290" s="87"/>
      <c r="BJ290" s="87"/>
      <c r="BK290" s="87"/>
      <c r="BL290" s="87"/>
      <c r="BM290" s="87"/>
      <c r="BN290" s="87"/>
      <c r="BO290" s="87"/>
      <c r="BP290" s="87"/>
      <c r="BQ290" s="87"/>
      <c r="BR290" s="87"/>
      <c r="BS290" s="87"/>
      <c r="BT290" s="66"/>
    </row>
    <row r="291" spans="1:72" s="56" customFormat="1" ht="18.75" customHeight="1">
      <c r="A291" s="61"/>
      <c r="B291"/>
      <c r="C291"/>
      <c r="D291"/>
      <c r="E291" t="s">
        <v>793</v>
      </c>
      <c r="F291" s="893"/>
      <c r="G291" s="2043">
        <v>0.11700000000000001</v>
      </c>
      <c r="H291" s="2043">
        <v>0.11700000000000001</v>
      </c>
      <c r="I291" s="2043">
        <v>0.11700000000000001</v>
      </c>
      <c r="J291" s="2043">
        <v>0.11700000000000001</v>
      </c>
      <c r="K291" s="2043"/>
      <c r="L291" s="2043"/>
      <c r="M291" s="2043"/>
      <c r="N291" s="2043">
        <v>0.11700000000000001</v>
      </c>
      <c r="O291" s="2043">
        <v>0.11700000000000001</v>
      </c>
      <c r="P291" s="2043">
        <v>0.11700000000000001</v>
      </c>
      <c r="Q291" s="2043">
        <v>0.11700000000000001</v>
      </c>
      <c r="R291" s="2043"/>
      <c r="S291" s="2043"/>
      <c r="T291" s="2043"/>
      <c r="U291" s="2043">
        <v>0.11700000000000001</v>
      </c>
      <c r="V291" s="2043">
        <v>0.11700000000000001</v>
      </c>
      <c r="W291" s="2043">
        <v>0.11700000000000001</v>
      </c>
      <c r="X291" s="2043">
        <v>0.11700000000000001</v>
      </c>
      <c r="Y291" s="2043">
        <v>0.11700000000000001</v>
      </c>
      <c r="Z291" s="2043">
        <v>0.11700000000000001</v>
      </c>
      <c r="AA291" s="2043">
        <v>0.11700000000000001</v>
      </c>
      <c r="AB291" s="18"/>
      <c r="AC291" s="18"/>
      <c r="AD291" s="18"/>
      <c r="AE291" s="18"/>
      <c r="AF291"/>
      <c r="AG291"/>
      <c r="AH291" s="118"/>
      <c r="AI291" s="125"/>
      <c r="AJ291" s="118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D291" s="87"/>
      <c r="BE291" s="87"/>
      <c r="BF291" s="87"/>
      <c r="BG291" s="87"/>
      <c r="BH291" s="87"/>
      <c r="BI291" s="87"/>
      <c r="BJ291" s="87"/>
      <c r="BK291" s="87"/>
      <c r="BL291" s="87"/>
      <c r="BM291" s="87"/>
      <c r="BN291" s="87"/>
      <c r="BO291" s="87"/>
      <c r="BP291" s="87"/>
      <c r="BQ291" s="87"/>
      <c r="BR291" s="87"/>
      <c r="BS291" s="87"/>
      <c r="BT291" s="66"/>
    </row>
    <row r="292" spans="1:72" s="56" customFormat="1" ht="18.75" customHeight="1">
      <c r="A292" s="61"/>
      <c r="B292"/>
      <c r="C292"/>
      <c r="D292"/>
      <c r="E292" t="s">
        <v>794</v>
      </c>
      <c r="F292" s="893"/>
      <c r="G292" s="18"/>
      <c r="H292" s="18"/>
      <c r="I292" s="18">
        <f>(G93+G96+G53+G54+G55)*I290+G127*I291</f>
        <v>0</v>
      </c>
      <c r="J292" s="18">
        <f>(H93+H96+H53+H54+H55)*J290+H127*J291</f>
        <v>0</v>
      </c>
      <c r="K292" s="18"/>
      <c r="L292" s="18"/>
      <c r="M292" s="18"/>
      <c r="N292" s="18">
        <f>(I93+I96+I53+I54+I55)*N290+N291*I127</f>
        <v>1661.4</v>
      </c>
      <c r="O292" s="18">
        <f>(J93+J96+J53+J54+J55)*O290+O291*J127</f>
        <v>863.46</v>
      </c>
      <c r="P292" s="18">
        <f>(N93+N96+N53+N54+N55)*P290+N127*P291</f>
        <v>769.86</v>
      </c>
      <c r="Q292" s="18">
        <f>(O93+O96+O53+O54+O55)*Q290+O127*Q291</f>
        <v>589.68000000000006</v>
      </c>
      <c r="R292" s="18"/>
      <c r="S292" s="18"/>
      <c r="T292" s="18"/>
      <c r="U292" s="18">
        <f>(P93+P96+P53+P54+P55)*U290+U291*P127</f>
        <v>957.06000000000006</v>
      </c>
      <c r="V292" s="18">
        <f>(Q93+Q96+Q53+Q54+Q55)*V290+V291*Q127</f>
        <v>1064.7</v>
      </c>
      <c r="W292" s="18">
        <f>(U93+U96+U53+U54+U55)*W290+U127*W291</f>
        <v>716.04000000000008</v>
      </c>
      <c r="X292" s="18">
        <f>(V93+V96+V53+V54+V55)*X290+V127*X291</f>
        <v>685.62</v>
      </c>
      <c r="Y292" s="18">
        <f>(W93+W96+W53+W54+W55)*Y290+W127*Y291</f>
        <v>1387.6200000000001</v>
      </c>
      <c r="Z292" s="18">
        <f>(X93+X96+X53+X54+X55)*Z290+X127*Z291</f>
        <v>634.14</v>
      </c>
      <c r="AA292" s="18">
        <f>(Y93+Y96+Y53+Y54+Y55)*AA290+Y127*AA291</f>
        <v>524.16000000000008</v>
      </c>
      <c r="AB292" s="18"/>
      <c r="AC292" s="18"/>
      <c r="AD292" s="18"/>
      <c r="AE292" s="18"/>
      <c r="AF292"/>
      <c r="AG292"/>
      <c r="AH292" s="118"/>
      <c r="AI292" s="125"/>
      <c r="AJ292" s="118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D292" s="87"/>
      <c r="BE292" s="87"/>
      <c r="BF292" s="87"/>
      <c r="BG292" s="87"/>
      <c r="BH292" s="87"/>
      <c r="BI292" s="87"/>
      <c r="BJ292" s="87"/>
      <c r="BK292" s="87"/>
      <c r="BL292" s="87"/>
      <c r="BM292" s="87"/>
      <c r="BN292" s="87"/>
      <c r="BO292" s="87"/>
      <c r="BP292" s="87"/>
      <c r="BQ292" s="87"/>
      <c r="BR292" s="87"/>
      <c r="BS292" s="87"/>
      <c r="BT292" s="66"/>
    </row>
    <row r="293" spans="1:72" s="56" customFormat="1" ht="18.75" customHeight="1">
      <c r="A293" s="61"/>
      <c r="B293"/>
      <c r="C293"/>
      <c r="D293"/>
      <c r="E293" t="s">
        <v>795</v>
      </c>
      <c r="F293" s="893"/>
      <c r="G293" s="18">
        <f>G126</f>
        <v>0</v>
      </c>
      <c r="H293" s="18">
        <f>H126</f>
        <v>0</v>
      </c>
      <c r="I293" s="18">
        <f>I126</f>
        <v>2760</v>
      </c>
      <c r="J293" s="18">
        <f>J126</f>
        <v>860</v>
      </c>
      <c r="K293" s="18"/>
      <c r="L293" s="18"/>
      <c r="M293" s="18"/>
      <c r="N293" s="18">
        <f>N126</f>
        <v>2880</v>
      </c>
      <c r="O293" s="18">
        <f>O126</f>
        <v>1080</v>
      </c>
      <c r="P293" s="18">
        <f>P126</f>
        <v>980</v>
      </c>
      <c r="Q293" s="18">
        <f>Q126</f>
        <v>2400</v>
      </c>
      <c r="R293" s="18"/>
      <c r="S293" s="18"/>
      <c r="T293" s="18"/>
      <c r="U293" s="18">
        <f>U126</f>
        <v>1860</v>
      </c>
      <c r="V293" s="18">
        <f>V126</f>
        <v>1280</v>
      </c>
      <c r="W293" s="18">
        <f>W126</f>
        <v>2420</v>
      </c>
      <c r="X293" s="18">
        <f>X126</f>
        <v>860</v>
      </c>
      <c r="Y293" s="18">
        <f>Y126</f>
        <v>840</v>
      </c>
      <c r="Z293" s="18"/>
      <c r="AA293" s="18"/>
      <c r="AB293" s="18"/>
      <c r="AC293" s="18"/>
      <c r="AD293" s="18"/>
      <c r="AE293" s="18"/>
      <c r="AF293"/>
      <c r="AG293"/>
      <c r="AH293" s="118"/>
      <c r="AI293" s="125"/>
      <c r="AJ293" s="118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D293" s="87"/>
      <c r="BE293" s="87"/>
      <c r="BF293" s="87"/>
      <c r="BG293" s="87"/>
      <c r="BH293" s="87"/>
      <c r="BI293" s="87"/>
      <c r="BJ293" s="87"/>
      <c r="BK293" s="87"/>
      <c r="BL293" s="87"/>
      <c r="BM293" s="87"/>
      <c r="BN293" s="87"/>
      <c r="BO293" s="87"/>
      <c r="BP293" s="87"/>
      <c r="BQ293" s="87"/>
      <c r="BR293" s="87"/>
      <c r="BS293" s="87"/>
      <c r="BT293" s="66"/>
    </row>
    <row r="294" spans="1:72" s="87" customFormat="1" ht="18.75" customHeight="1">
      <c r="A294" s="61"/>
      <c r="B294"/>
      <c r="C294"/>
      <c r="D294"/>
      <c r="E294" s="2029" t="s">
        <v>17</v>
      </c>
      <c r="F294" s="2030"/>
      <c r="G294" s="2031">
        <f>G293-G292</f>
        <v>0</v>
      </c>
      <c r="H294" s="2031">
        <f t="shared" ref="H294:J294" si="582">H293-H292</f>
        <v>0</v>
      </c>
      <c r="I294" s="2031">
        <f t="shared" si="582"/>
        <v>2760</v>
      </c>
      <c r="J294" s="2031">
        <f t="shared" si="582"/>
        <v>860</v>
      </c>
      <c r="K294" s="2031"/>
      <c r="L294" s="2031"/>
      <c r="M294" s="2031"/>
      <c r="N294" s="2031">
        <f t="shared" ref="N294:Q294" si="583">N293-N292</f>
        <v>1218.5999999999999</v>
      </c>
      <c r="O294" s="2031">
        <f t="shared" si="583"/>
        <v>216.53999999999996</v>
      </c>
      <c r="P294" s="2031">
        <f t="shared" si="583"/>
        <v>210.14</v>
      </c>
      <c r="Q294" s="2031">
        <f t="shared" si="583"/>
        <v>1810.32</v>
      </c>
      <c r="R294" s="2031"/>
      <c r="S294" s="2031"/>
      <c r="T294" s="2031"/>
      <c r="U294" s="2031">
        <f t="shared" ref="U294:AA294" si="584">U293-U292</f>
        <v>902.93999999999994</v>
      </c>
      <c r="V294" s="2031">
        <f t="shared" si="584"/>
        <v>215.29999999999995</v>
      </c>
      <c r="W294" s="2031">
        <f t="shared" si="584"/>
        <v>1703.96</v>
      </c>
      <c r="X294" s="2031">
        <f t="shared" si="584"/>
        <v>174.38</v>
      </c>
      <c r="Y294" s="2031">
        <f t="shared" si="584"/>
        <v>-547.62000000000012</v>
      </c>
      <c r="Z294" s="2031">
        <f t="shared" si="584"/>
        <v>-634.14</v>
      </c>
      <c r="AA294" s="2031">
        <f t="shared" si="584"/>
        <v>-524.16000000000008</v>
      </c>
      <c r="AB294" s="18"/>
      <c r="AC294" s="18"/>
      <c r="AD294" s="18"/>
      <c r="AE294" s="18"/>
      <c r="AF294"/>
      <c r="AG294"/>
      <c r="AH294" s="118"/>
      <c r="AI294" s="125"/>
      <c r="AJ294" s="118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 s="66"/>
      <c r="BD294" s="66"/>
      <c r="BE294" s="66"/>
      <c r="BF294" s="66"/>
      <c r="BG294" s="66"/>
      <c r="BH294" s="66"/>
      <c r="BI294" s="66"/>
      <c r="BJ294" s="66"/>
      <c r="BK294" s="66"/>
      <c r="BL294" s="66"/>
      <c r="BM294" s="66"/>
      <c r="BN294" s="66"/>
      <c r="BO294" s="66"/>
      <c r="BP294" s="66"/>
      <c r="BQ294" s="66"/>
      <c r="BR294" s="66"/>
      <c r="BS294" s="66"/>
    </row>
    <row r="295" spans="1:72" s="1358" customFormat="1" ht="18" customHeight="1">
      <c r="A295" s="61"/>
      <c r="B295"/>
      <c r="C295"/>
      <c r="D295"/>
      <c r="E295"/>
      <c r="F295" s="893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/>
      <c r="AG295"/>
      <c r="AH295" s="118"/>
      <c r="AI295" s="125"/>
      <c r="AJ295" s="118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D295" s="66"/>
      <c r="BE295" s="66"/>
      <c r="BF295" s="66"/>
      <c r="BG295" s="66"/>
      <c r="BH295" s="66"/>
      <c r="BI295" s="66"/>
      <c r="BJ295" s="66"/>
      <c r="BK295" s="66"/>
      <c r="BL295" s="66"/>
      <c r="BM295" s="66"/>
      <c r="BN295" s="66"/>
      <c r="BO295" s="66"/>
      <c r="BP295" s="66"/>
      <c r="BQ295" s="66"/>
      <c r="BR295" s="66"/>
      <c r="BS295" s="66"/>
      <c r="BT295" s="1367"/>
    </row>
    <row r="296" spans="1:72" s="36" customFormat="1" ht="18.75" customHeight="1">
      <c r="A296" s="61"/>
      <c r="B296"/>
      <c r="C296"/>
      <c r="D296"/>
      <c r="E296"/>
      <c r="F296" s="893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/>
      <c r="AG296"/>
      <c r="AH296" s="118"/>
      <c r="AI296" s="125"/>
      <c r="AJ296" s="118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 s="68"/>
      <c r="BD296" s="66"/>
      <c r="BE296" s="66"/>
      <c r="BF296" s="66"/>
      <c r="BG296" s="66"/>
      <c r="BH296" s="66"/>
      <c r="BI296" s="66"/>
      <c r="BJ296" s="66"/>
      <c r="BK296" s="66"/>
      <c r="BL296" s="66"/>
      <c r="BM296" s="66"/>
      <c r="BN296" s="66"/>
      <c r="BO296" s="66"/>
      <c r="BP296" s="66"/>
      <c r="BQ296" s="66"/>
      <c r="BR296" s="66"/>
      <c r="BS296" s="66"/>
      <c r="BT296" s="602"/>
    </row>
    <row r="297" spans="1:72" s="1" customFormat="1" ht="12.75" customHeight="1">
      <c r="A297" s="61"/>
      <c r="B297"/>
      <c r="C297"/>
      <c r="D297"/>
      <c r="E297"/>
      <c r="F297" s="893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/>
      <c r="AG297"/>
      <c r="AH297" s="118"/>
      <c r="AI297" s="125"/>
      <c r="AJ297" s="118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 s="31"/>
      <c r="BD297" s="66"/>
      <c r="BE297" s="66"/>
      <c r="BF297" s="66"/>
      <c r="BG297" s="66"/>
      <c r="BH297" s="66"/>
      <c r="BI297" s="66"/>
      <c r="BJ297" s="66"/>
      <c r="BK297" s="66"/>
      <c r="BL297" s="66"/>
      <c r="BM297" s="66"/>
      <c r="BN297" s="66"/>
      <c r="BO297" s="66"/>
      <c r="BP297" s="66"/>
      <c r="BQ297" s="66"/>
      <c r="BR297" s="66"/>
      <c r="BS297" s="66"/>
      <c r="BT297" s="535"/>
    </row>
    <row r="298" spans="1:72" s="36" customFormat="1" ht="18.75" customHeight="1">
      <c r="A298" s="61"/>
      <c r="B298"/>
      <c r="C298"/>
      <c r="D298"/>
      <c r="E298"/>
      <c r="F298" s="893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/>
      <c r="AG298"/>
      <c r="AH298" s="118"/>
      <c r="AI298" s="125"/>
      <c r="AJ298" s="11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 s="68"/>
      <c r="BD298" s="66"/>
      <c r="BE298" s="66"/>
      <c r="BF298" s="66"/>
      <c r="BG298" s="66"/>
      <c r="BH298" s="66"/>
      <c r="BI298" s="66"/>
      <c r="BJ298" s="66"/>
      <c r="BK298" s="66"/>
      <c r="BL298" s="66"/>
      <c r="BM298" s="66"/>
      <c r="BN298" s="66"/>
      <c r="BO298" s="66"/>
      <c r="BP298" s="66"/>
      <c r="BQ298" s="66"/>
      <c r="BR298" s="66"/>
      <c r="BS298" s="66"/>
      <c r="BT298" s="602"/>
    </row>
    <row r="299" spans="1:72" s="55" customFormat="1" ht="18" customHeight="1">
      <c r="A299" s="61"/>
      <c r="B299"/>
      <c r="C299"/>
      <c r="D299"/>
      <c r="E299"/>
      <c r="F299" s="893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/>
      <c r="AG299"/>
      <c r="AH299" s="118"/>
      <c r="AI299" s="125"/>
      <c r="AJ299" s="118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D299" s="66"/>
      <c r="BE299" s="66"/>
      <c r="BF299" s="66"/>
      <c r="BG299" s="66"/>
      <c r="BH299" s="66"/>
      <c r="BI299" s="66"/>
      <c r="BJ299" s="66"/>
      <c r="BK299" s="66"/>
      <c r="BL299" s="66"/>
      <c r="BM299" s="66"/>
      <c r="BN299" s="66"/>
      <c r="BO299" s="66"/>
      <c r="BP299" s="66"/>
      <c r="BQ299" s="66"/>
      <c r="BR299" s="66"/>
      <c r="BS299" s="66"/>
      <c r="BT299" s="87"/>
    </row>
    <row r="300" spans="1:72" s="36" customFormat="1" ht="18.75" customHeight="1">
      <c r="A300" s="61"/>
      <c r="B300"/>
      <c r="C300"/>
      <c r="D300"/>
      <c r="E300"/>
      <c r="F300" s="893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/>
      <c r="AG300"/>
      <c r="AH300" s="118"/>
      <c r="AI300" s="125"/>
      <c r="AJ300" s="118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 s="68"/>
      <c r="BD300" s="66"/>
      <c r="BE300" s="66"/>
      <c r="BF300" s="66"/>
      <c r="BG300" s="66"/>
      <c r="BH300" s="66"/>
      <c r="BI300" s="66"/>
      <c r="BJ300" s="66"/>
      <c r="BK300" s="66"/>
      <c r="BL300" s="66"/>
      <c r="BM300" s="66"/>
      <c r="BN300" s="66"/>
      <c r="BO300" s="66"/>
      <c r="BP300" s="66"/>
      <c r="BQ300" s="66"/>
      <c r="BR300" s="66"/>
      <c r="BS300" s="66"/>
      <c r="BT300" s="602"/>
    </row>
    <row r="301" spans="1:72" s="535" customFormat="1">
      <c r="A301" s="61"/>
      <c r="B301"/>
      <c r="C301"/>
      <c r="D301"/>
      <c r="E301"/>
      <c r="F301" s="893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/>
      <c r="AG301"/>
      <c r="AH301" s="118"/>
      <c r="AI301" s="125"/>
      <c r="AJ301" s="118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 s="562"/>
      <c r="BB301" s="562"/>
      <c r="BC301" s="562"/>
      <c r="BD301" s="66"/>
      <c r="BE301" s="66"/>
      <c r="BF301" s="66"/>
      <c r="BG301" s="66"/>
      <c r="BH301" s="66"/>
      <c r="BI301" s="66"/>
      <c r="BJ301" s="66"/>
      <c r="BK301" s="66"/>
      <c r="BL301" s="66"/>
      <c r="BM301" s="66"/>
      <c r="BN301" s="66"/>
      <c r="BO301" s="66"/>
      <c r="BP301" s="66"/>
      <c r="BQ301" s="66"/>
      <c r="BR301" s="66"/>
      <c r="BS301" s="66"/>
    </row>
    <row r="302" spans="1:72" s="575" customFormat="1" ht="12" customHeight="1" outlineLevel="1">
      <c r="A302" s="61"/>
      <c r="B302"/>
      <c r="C302"/>
      <c r="D302"/>
      <c r="E302"/>
      <c r="F302" s="893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/>
      <c r="AG302"/>
      <c r="AH302" s="118"/>
      <c r="AI302" s="125"/>
      <c r="AJ302" s="118"/>
      <c r="AK302" s="562"/>
      <c r="AL302" s="56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 s="579"/>
      <c r="BB302" s="579"/>
      <c r="BC302" s="579"/>
      <c r="BD302" s="87"/>
      <c r="BE302" s="87"/>
      <c r="BF302" s="87"/>
      <c r="BG302" s="87"/>
      <c r="BH302" s="87"/>
      <c r="BI302" s="87"/>
      <c r="BJ302" s="87"/>
      <c r="BK302" s="87"/>
      <c r="BL302" s="87"/>
      <c r="BM302" s="87"/>
      <c r="BN302" s="87"/>
      <c r="BO302" s="87"/>
      <c r="BP302" s="87"/>
      <c r="BQ302" s="87"/>
      <c r="BR302" s="87"/>
      <c r="BS302" s="87"/>
    </row>
    <row r="303" spans="1:72" s="580" customFormat="1" ht="12" customHeight="1" outlineLevel="1">
      <c r="A303" s="61"/>
      <c r="B303"/>
      <c r="C303"/>
      <c r="D303"/>
      <c r="E303"/>
      <c r="F303" s="893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/>
      <c r="AG303"/>
      <c r="AH303" s="118"/>
      <c r="AI303" s="125"/>
      <c r="AJ303" s="118"/>
      <c r="AK303" s="562"/>
      <c r="AL303" s="562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 s="584"/>
      <c r="BB303" s="584"/>
      <c r="BC303" s="584"/>
      <c r="BD303" s="87"/>
      <c r="BE303" s="87"/>
      <c r="BF303" s="87"/>
      <c r="BG303" s="87"/>
      <c r="BH303" s="87"/>
      <c r="BI303" s="87"/>
      <c r="BJ303" s="87"/>
      <c r="BK303" s="87"/>
      <c r="BL303" s="87"/>
      <c r="BM303" s="87"/>
      <c r="BN303" s="87"/>
      <c r="BO303" s="87"/>
      <c r="BP303" s="87"/>
      <c r="BQ303" s="87"/>
      <c r="BR303" s="87"/>
      <c r="BS303" s="87"/>
    </row>
    <row r="304" spans="1:72" s="580" customFormat="1" ht="12" customHeight="1" outlineLevel="1">
      <c r="A304" s="61"/>
      <c r="B304"/>
      <c r="C304"/>
      <c r="D304"/>
      <c r="E304"/>
      <c r="F304" s="893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/>
      <c r="AG304"/>
      <c r="AH304" s="118"/>
      <c r="AI304" s="125"/>
      <c r="AJ304" s="118"/>
      <c r="AK304" s="562"/>
      <c r="AL304" s="562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 s="584"/>
      <c r="BB304" s="584"/>
      <c r="BC304" s="584"/>
      <c r="BD304" s="1367"/>
      <c r="BE304" s="1367"/>
      <c r="BF304" s="1367"/>
      <c r="BG304" s="1367"/>
      <c r="BH304" s="1367"/>
      <c r="BI304" s="1367"/>
      <c r="BJ304" s="1367"/>
      <c r="BK304" s="1367"/>
      <c r="BL304" s="1367"/>
      <c r="BM304" s="1367"/>
      <c r="BN304" s="1367"/>
      <c r="BO304" s="1367"/>
      <c r="BP304" s="1367"/>
      <c r="BQ304" s="1367"/>
      <c r="BR304" s="1367"/>
      <c r="BS304" s="1367"/>
    </row>
    <row r="305" spans="1:71" s="580" customFormat="1" ht="12" customHeight="1" outlineLevel="1">
      <c r="A305" s="61"/>
      <c r="B305"/>
      <c r="C305"/>
      <c r="D305"/>
      <c r="E305"/>
      <c r="F305" s="893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/>
      <c r="AG305"/>
      <c r="AH305" s="118"/>
      <c r="AI305" s="125"/>
      <c r="AJ305" s="118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 s="584"/>
      <c r="BB305" s="584"/>
      <c r="BC305" s="584"/>
      <c r="BD305" s="602"/>
      <c r="BE305" s="602"/>
      <c r="BF305" s="602"/>
      <c r="BG305" s="602"/>
      <c r="BH305" s="602"/>
      <c r="BI305" s="602"/>
      <c r="BJ305" s="602"/>
      <c r="BK305" s="602"/>
      <c r="BL305" s="602"/>
      <c r="BM305" s="602"/>
      <c r="BN305" s="602"/>
      <c r="BO305" s="602"/>
      <c r="BP305" s="602"/>
      <c r="BQ305" s="602"/>
      <c r="BR305" s="602"/>
      <c r="BS305" s="602"/>
    </row>
    <row r="306" spans="1:71" s="579" customFormat="1" ht="12" customHeight="1" outlineLevel="1">
      <c r="A306" s="61"/>
      <c r="B306"/>
      <c r="C306"/>
      <c r="D306"/>
      <c r="E306"/>
      <c r="F306" s="893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/>
      <c r="AG306"/>
      <c r="AH306" s="118"/>
      <c r="AI306" s="125"/>
      <c r="AJ306" s="118"/>
      <c r="AK306" s="562"/>
      <c r="AL306" s="562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D306" s="535"/>
      <c r="BE306" s="535"/>
      <c r="BF306" s="535"/>
      <c r="BG306" s="535"/>
      <c r="BH306" s="535"/>
      <c r="BI306" s="535"/>
      <c r="BJ306" s="535"/>
      <c r="BK306" s="535"/>
      <c r="BL306" s="535"/>
      <c r="BM306" s="535"/>
      <c r="BN306" s="535"/>
      <c r="BO306" s="535"/>
      <c r="BP306" s="535"/>
      <c r="BQ306" s="535"/>
      <c r="BR306" s="535"/>
      <c r="BS306" s="535"/>
    </row>
    <row r="307" spans="1:71" s="579" customFormat="1" ht="12" customHeight="1" outlineLevel="1">
      <c r="A307" s="61"/>
      <c r="B307"/>
      <c r="C307"/>
      <c r="D307"/>
      <c r="E307"/>
      <c r="F307" s="893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/>
      <c r="AG307"/>
      <c r="AH307" s="118"/>
      <c r="AI307" s="125"/>
      <c r="AJ307" s="118"/>
      <c r="AK307" s="562"/>
      <c r="AL307" s="562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D307" s="602"/>
      <c r="BE307" s="602"/>
      <c r="BF307" s="602"/>
      <c r="BG307" s="602"/>
      <c r="BH307" s="602"/>
      <c r="BI307" s="602"/>
      <c r="BJ307" s="602"/>
      <c r="BK307" s="602"/>
      <c r="BL307" s="602"/>
      <c r="BM307" s="602"/>
      <c r="BN307" s="602"/>
      <c r="BO307" s="602"/>
      <c r="BP307" s="602"/>
      <c r="BQ307" s="602"/>
      <c r="BR307" s="602"/>
      <c r="BS307" s="602"/>
    </row>
    <row r="308" spans="1:71" s="579" customFormat="1" ht="12" customHeight="1" outlineLevel="1">
      <c r="A308" s="61"/>
      <c r="B308"/>
      <c r="C308"/>
      <c r="D308"/>
      <c r="E308"/>
      <c r="F308" s="893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/>
      <c r="AG308"/>
      <c r="AH308" s="118"/>
      <c r="AI308" s="125"/>
      <c r="AJ308" s="118"/>
      <c r="AK308" s="562"/>
      <c r="AL308" s="562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D308" s="562"/>
      <c r="BE308" s="562"/>
      <c r="BF308" s="562"/>
      <c r="BG308" s="562"/>
      <c r="BH308" s="535"/>
      <c r="BI308" s="535"/>
      <c r="BJ308" s="535"/>
      <c r="BK308" s="535"/>
      <c r="BL308" s="535"/>
      <c r="BM308" s="535"/>
      <c r="BN308" s="535"/>
      <c r="BO308" s="535"/>
      <c r="BP308" s="535"/>
      <c r="BQ308" s="535"/>
      <c r="BR308" s="535"/>
      <c r="BS308" s="535"/>
    </row>
    <row r="309" spans="1:71" s="579" customFormat="1" ht="12" customHeight="1" outlineLevel="1">
      <c r="A309" s="61"/>
      <c r="B309"/>
      <c r="C309"/>
      <c r="D309"/>
      <c r="E309"/>
      <c r="F309" s="893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/>
      <c r="AG309"/>
      <c r="AH309" s="118"/>
      <c r="AI309" s="125"/>
      <c r="AJ309" s="118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H309" s="575"/>
      <c r="BI309" s="575"/>
      <c r="BJ309" s="575"/>
      <c r="BK309" s="575"/>
      <c r="BL309" s="575"/>
      <c r="BM309" s="575"/>
      <c r="BN309" s="575"/>
      <c r="BO309" s="575"/>
      <c r="BP309" s="575"/>
      <c r="BQ309" s="575"/>
      <c r="BR309" s="575"/>
      <c r="BS309" s="575"/>
    </row>
    <row r="310" spans="1:71" ht="3.65" customHeight="1" outlineLevel="1">
      <c r="BD310" s="584"/>
      <c r="BE310" s="584"/>
      <c r="BF310" s="584"/>
      <c r="BG310" s="584"/>
      <c r="BH310" s="580"/>
      <c r="BI310" s="580"/>
      <c r="BJ310" s="580"/>
      <c r="BK310" s="580"/>
      <c r="BL310" s="580"/>
      <c r="BM310" s="580"/>
      <c r="BN310" s="580"/>
      <c r="BO310" s="580"/>
      <c r="BP310" s="580"/>
      <c r="BQ310" s="580"/>
      <c r="BR310" s="580"/>
      <c r="BS310" s="580"/>
    </row>
    <row r="311" spans="1:71" ht="15" customHeight="1" outlineLevel="1">
      <c r="BD311" s="584"/>
      <c r="BE311" s="584"/>
      <c r="BF311" s="584"/>
      <c r="BG311" s="584"/>
      <c r="BH311" s="580"/>
      <c r="BI311" s="580"/>
      <c r="BJ311" s="580"/>
      <c r="BK311" s="580"/>
      <c r="BL311" s="580"/>
      <c r="BM311" s="580"/>
      <c r="BN311" s="580"/>
      <c r="BO311" s="580"/>
      <c r="BP311" s="580"/>
      <c r="BQ311" s="580"/>
      <c r="BR311" s="580"/>
      <c r="BS311" s="580"/>
    </row>
    <row r="312" spans="1:71" ht="15" customHeight="1" outlineLevel="1">
      <c r="BD312" s="584"/>
      <c r="BE312" s="584"/>
      <c r="BF312" s="584"/>
      <c r="BG312" s="584"/>
      <c r="BH312" s="580"/>
      <c r="BI312" s="580"/>
      <c r="BJ312" s="580"/>
      <c r="BK312" s="580"/>
      <c r="BL312" s="580"/>
      <c r="BM312" s="580"/>
      <c r="BN312" s="580"/>
      <c r="BO312" s="580"/>
      <c r="BP312" s="580"/>
      <c r="BQ312" s="580"/>
      <c r="BR312" s="580"/>
      <c r="BS312" s="580"/>
    </row>
    <row r="313" spans="1:71" ht="15" customHeight="1" outlineLevel="1">
      <c r="BD313" s="579"/>
      <c r="BE313" s="579"/>
      <c r="BF313" s="579"/>
      <c r="BG313" s="579"/>
      <c r="BH313" s="579"/>
      <c r="BI313" s="579"/>
      <c r="BJ313" s="579"/>
      <c r="BK313" s="579"/>
      <c r="BL313" s="579"/>
      <c r="BM313" s="579"/>
      <c r="BN313" s="579"/>
      <c r="BO313" s="579"/>
      <c r="BP313" s="579"/>
      <c r="BQ313" s="579"/>
      <c r="BR313" s="579"/>
      <c r="BS313" s="579"/>
    </row>
    <row r="314" spans="1:71" s="562" customFormat="1" ht="5.15" customHeight="1" outlineLevel="1">
      <c r="A314" s="61"/>
      <c r="B314"/>
      <c r="C314"/>
      <c r="D314"/>
      <c r="E314"/>
      <c r="F314" s="893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/>
      <c r="AG314"/>
      <c r="AH314" s="118"/>
      <c r="AI314" s="125"/>
      <c r="AJ314" s="118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D314" s="579"/>
      <c r="BE314" s="579"/>
      <c r="BF314" s="579"/>
      <c r="BG314" s="579"/>
      <c r="BH314" s="579"/>
      <c r="BI314" s="579"/>
      <c r="BJ314" s="579"/>
      <c r="BK314" s="579"/>
      <c r="BL314" s="579"/>
      <c r="BM314" s="579"/>
      <c r="BN314" s="579"/>
      <c r="BO314" s="579"/>
      <c r="BP314" s="579"/>
      <c r="BQ314" s="579"/>
      <c r="BR314" s="579"/>
      <c r="BS314" s="579"/>
    </row>
    <row r="315" spans="1:71" ht="15" customHeight="1" outlineLevel="1">
      <c r="BD315" s="579"/>
      <c r="BE315" s="579"/>
      <c r="BF315" s="579"/>
      <c r="BG315" s="579"/>
      <c r="BH315" s="579"/>
      <c r="BI315" s="579"/>
      <c r="BJ315" s="579"/>
      <c r="BK315" s="579"/>
      <c r="BL315" s="579"/>
      <c r="BM315" s="579"/>
      <c r="BN315" s="579"/>
      <c r="BO315" s="579"/>
      <c r="BP315" s="579"/>
      <c r="BQ315" s="579"/>
      <c r="BR315" s="579"/>
      <c r="BS315" s="579"/>
    </row>
    <row r="316" spans="1:71" ht="15" customHeight="1" outlineLevel="1">
      <c r="BD316" s="579"/>
      <c r="BE316" s="579"/>
      <c r="BF316" s="579"/>
      <c r="BG316" s="579"/>
      <c r="BH316" s="579"/>
      <c r="BI316" s="579"/>
      <c r="BJ316" s="579"/>
      <c r="BK316" s="579"/>
      <c r="BL316" s="579"/>
      <c r="BM316" s="579"/>
      <c r="BN316" s="579"/>
      <c r="BO316" s="579"/>
      <c r="BP316" s="579"/>
      <c r="BQ316" s="579"/>
      <c r="BR316" s="579"/>
      <c r="BS316" s="579"/>
    </row>
    <row r="317" spans="1:71" ht="15" customHeight="1" outlineLevel="1">
      <c r="BD317" s="579"/>
      <c r="BE317" s="579"/>
      <c r="BF317" s="579"/>
      <c r="BG317" s="579"/>
      <c r="BH317" s="579"/>
      <c r="BI317" s="579"/>
      <c r="BJ317" s="579"/>
      <c r="BK317" s="579"/>
      <c r="BL317" s="579"/>
      <c r="BM317" s="579"/>
      <c r="BN317" s="579"/>
      <c r="BO317" s="579"/>
      <c r="BP317" s="579"/>
      <c r="BQ317" s="579"/>
      <c r="BR317" s="579"/>
      <c r="BS317" s="579"/>
    </row>
    <row r="318" spans="1:71" s="588" customFormat="1" ht="15" customHeight="1" outlineLevel="1">
      <c r="A318" s="61"/>
      <c r="B318"/>
      <c r="C318"/>
      <c r="D318"/>
      <c r="E318"/>
      <c r="F318" s="893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/>
      <c r="AG318"/>
      <c r="AH318" s="118"/>
      <c r="AI318" s="125"/>
      <c r="AJ318" s="1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D318" s="579"/>
      <c r="BE318" s="579"/>
      <c r="BF318" s="579"/>
      <c r="BG318" s="579"/>
      <c r="BH318" s="579"/>
      <c r="BI318" s="579"/>
      <c r="BJ318" s="579"/>
      <c r="BK318" s="579"/>
      <c r="BL318" s="579"/>
      <c r="BM318" s="579"/>
      <c r="BN318" s="579"/>
      <c r="BO318" s="579"/>
      <c r="BP318" s="579"/>
      <c r="BQ318" s="579"/>
      <c r="BR318" s="579"/>
      <c r="BS318" s="579"/>
    </row>
    <row r="319" spans="1:71" collapsed="1"/>
    <row r="334" spans="1:52" s="562" customFormat="1">
      <c r="A334" s="61"/>
      <c r="B334"/>
      <c r="C334"/>
      <c r="D334"/>
      <c r="E334"/>
      <c r="F334" s="893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/>
      <c r="AG334"/>
      <c r="AH334" s="118"/>
      <c r="AI334" s="125"/>
      <c r="AJ334" s="118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</row>
    <row r="335" spans="1:52" s="562" customFormat="1">
      <c r="A335" s="61"/>
      <c r="B335"/>
      <c r="C335"/>
      <c r="D335"/>
      <c r="E335"/>
      <c r="F335" s="893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/>
      <c r="AG335"/>
      <c r="AH335" s="118"/>
      <c r="AI335" s="125"/>
      <c r="AJ335" s="118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</row>
    <row r="336" spans="1:52" s="562" customFormat="1">
      <c r="A336" s="61"/>
      <c r="B336"/>
      <c r="C336"/>
      <c r="D336"/>
      <c r="E336"/>
      <c r="F336" s="893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/>
      <c r="AG336"/>
      <c r="AH336" s="118"/>
      <c r="AI336" s="125"/>
      <c r="AJ336" s="118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</row>
    <row r="338" spans="1:52" s="562" customFormat="1">
      <c r="A338" s="61"/>
      <c r="B338"/>
      <c r="C338"/>
      <c r="D338"/>
      <c r="E338"/>
      <c r="F338" s="893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/>
      <c r="AG338"/>
      <c r="AH338" s="118"/>
      <c r="AI338" s="125"/>
      <c r="AJ338" s="11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</row>
    <row r="339" spans="1:52" s="562" customFormat="1">
      <c r="A339" s="61"/>
      <c r="B339"/>
      <c r="C339"/>
      <c r="D339"/>
      <c r="E339"/>
      <c r="F339" s="893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/>
      <c r="AG339"/>
      <c r="AH339" s="118"/>
      <c r="AI339" s="125"/>
      <c r="AJ339" s="118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</row>
    <row r="340" spans="1:52" s="562" customFormat="1">
      <c r="A340" s="61"/>
      <c r="B340"/>
      <c r="C340"/>
      <c r="D340"/>
      <c r="E340"/>
      <c r="F340" s="893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/>
      <c r="AG340"/>
      <c r="AH340" s="118"/>
      <c r="AI340" s="125"/>
      <c r="AJ340" s="118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</row>
  </sheetData>
  <phoneticPr fontId="13" type="noConversion"/>
  <pageMargins left="0.75" right="0.75" top="0.47" bottom="0.26" header="0.41" footer="0.26"/>
  <pageSetup paperSize="9" scale="50" orientation="landscape" r:id="rId1"/>
  <headerFooter alignWithMargins="0">
    <oddFooter>&amp;C&amp;1#&amp;"Calibri"&amp;10&amp;K008000Seagate Internal</oddFooter>
  </headerFooter>
  <ignoredErrors>
    <ignoredError sqref="AN104:AZ107 AC14:AC19 K14:Z19 L97:M97 R97:T97 L35:M37 K40:M40 K51:M51 L80:M80 L74:M74 S35:T37 S74:T74 S80:T80 R70 Z70 R40:T40 K46:M47 R46:T47 R51:T51 Z40 Z46:Z47 Z51 Z97 K44 R42:T42 AD43 Z42:AD42 K193 R193 Z196 Z182:Z184 R182:R184 K182:K184 Z189:Z191 R189:R191 K189:K191 K170:K173 R170:R173 Z170:Z173 K176:K178 R176:R178 Z176:Z178 Z193" formula="1"/>
    <ignoredError sqref="G20:J22 AA20:AB21 AA29:AB34 AA153:AB154 AA48:AC49 AA81:AC96 AC74 G29:J37 AC80 AA22:AC28 AA58:AC73 AA98:AC114 G129:J134 G101:J114 G60:J66 H80:J80 AA121:AC121 G136:J140 AA41:AC41 AA130:AC149 AC122:AC129 AC150:AC152 G121:J121 G153:J154 G74:J74 H73:J73 G67:G69 G142:J149 AA38:AC39 G119:J120 AA119:AC120 G116:AC118 G211:AE212 G214:AE216" formulaRange="1"/>
    <ignoredError sqref="AC153:AC154 AC20:AC21 AC29:AC37 U73:Z74 S70:T70 N80:R80 U80:Z80 K43:M43 R74 U35:Y37 N35:R37 K35:K37 L121:Z121 L81:M96 R81:T96 Z81:Z96 K38:M39 R38:T39 Z38:Z39 L68:M73 Z150:Z152 Z122:Z128 Z98:Z100 Z48:Z49 Z58:Z59 R150:R152 R122:R128 R98:T100 R48:T49 R58:T59 R23:T28 L130:Z134 L98:M100 K48:M49 K58:M59 K23:M28 K29:Y34 K60:Z66 L101:Z114 K20:Z22 Z23:Z37 L149:Z149 K68:K74 K80:K114 R71:T73 R68:T69 N73:Q74 K136:Z140 Z41 R41:T41 K41:M41 K121:K134 K149:K154 L153:Z154 K67:M67 R67:T67 Z71:Z72 Z68:Z69 Z67 K143:Z148 L141:M141 S141:T141 AA43:AC43 Z43 R43:T43 N129:R129 U129:Z129 K142:T142 Z142 L119:M119 K119:K120 N119:Z120 L120:M120" formula="1" formulaRange="1"/>
  </ignoredErrors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>
              <from>
                <xdr:col>1</xdr:col>
                <xdr:colOff>127000</xdr:colOff>
                <xdr:row>0</xdr:row>
                <xdr:rowOff>127000</xdr:rowOff>
              </from>
              <to>
                <xdr:col>1</xdr:col>
                <xdr:colOff>1035050</xdr:colOff>
                <xdr:row>1</xdr:row>
                <xdr:rowOff>6350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>
              <from>
                <xdr:col>2</xdr:col>
                <xdr:colOff>127000</xdr:colOff>
                <xdr:row>0</xdr:row>
                <xdr:rowOff>127000</xdr:rowOff>
              </from>
              <to>
                <xdr:col>4</xdr:col>
                <xdr:colOff>336550</xdr:colOff>
                <xdr:row>1</xdr:row>
                <xdr:rowOff>57150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T414"/>
  <sheetViews>
    <sheetView showGridLines="0" zoomScale="70" zoomScaleNormal="70" workbookViewId="0">
      <pane xSplit="2" ySplit="2" topLeftCell="C156" activePane="bottomRight" state="frozen"/>
      <selection pane="topRight" activeCell="C1" sqref="C1"/>
      <selection pane="bottomLeft" activeCell="A3" sqref="A3"/>
      <selection pane="bottomRight" activeCell="C118" sqref="C118:S124"/>
    </sheetView>
  </sheetViews>
  <sheetFormatPr defaultColWidth="7" defaultRowHeight="12.5" outlineLevelRow="1" outlineLevelCol="1"/>
  <cols>
    <col min="1" max="1" width="18.08203125" style="1" bestFit="1" customWidth="1"/>
    <col min="2" max="2" width="10.08203125" style="1" customWidth="1"/>
    <col min="3" max="4" width="10.08203125" style="263" customWidth="1" outlineLevel="1"/>
    <col min="5" max="6" width="10.58203125" style="263" customWidth="1" outlineLevel="1"/>
    <col min="7" max="7" width="10.58203125" style="264" bestFit="1" customWidth="1"/>
    <col min="8" max="8" width="10.08203125" style="263" customWidth="1" outlineLevel="1"/>
    <col min="9" max="9" width="10.5" style="263" customWidth="1" outlineLevel="1"/>
    <col min="10" max="11" width="10.58203125" style="263" customWidth="1" outlineLevel="1"/>
    <col min="12" max="12" width="10.58203125" style="264" bestFit="1" customWidth="1"/>
    <col min="13" max="13" width="10.58203125" style="263" customWidth="1" outlineLevel="1"/>
    <col min="14" max="15" width="10.5" style="263" customWidth="1" outlineLevel="1"/>
    <col min="16" max="17" width="10.58203125" style="263" customWidth="1" outlineLevel="1"/>
    <col min="18" max="18" width="11.08203125" style="264" bestFit="1" customWidth="1"/>
    <col min="19" max="19" width="12.5" style="265" customWidth="1"/>
    <col min="20" max="20" width="8.08203125" style="185" customWidth="1"/>
    <col min="21" max="21" width="11.58203125" style="185" customWidth="1"/>
    <col min="22" max="22" width="8.08203125" style="186" customWidth="1"/>
    <col min="23" max="23" width="9" style="186" bestFit="1" customWidth="1"/>
    <col min="24" max="24" width="8.08203125" style="186" customWidth="1"/>
    <col min="25" max="25" width="16.08203125" style="186" bestFit="1" customWidth="1"/>
    <col min="26" max="26" width="18.08203125" style="186" customWidth="1"/>
    <col min="27" max="28" width="8.08203125" style="186" customWidth="1"/>
    <col min="29" max="16384" width="7" style="1"/>
  </cols>
  <sheetData>
    <row r="1" spans="1:124" s="2" customFormat="1" ht="13">
      <c r="A1" s="171"/>
      <c r="B1" s="172"/>
      <c r="C1" s="173" t="s">
        <v>35</v>
      </c>
      <c r="D1" s="173" t="s">
        <v>35</v>
      </c>
      <c r="E1" s="173" t="s">
        <v>35</v>
      </c>
      <c r="F1" s="173" t="s">
        <v>35</v>
      </c>
      <c r="G1" s="174" t="s">
        <v>1081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542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1082</v>
      </c>
      <c r="S1" s="175" t="s">
        <v>1084</v>
      </c>
      <c r="T1" s="54"/>
      <c r="U1" s="54"/>
    </row>
    <row r="2" spans="1:124" s="2" customFormat="1" ht="13.5" thickBot="1">
      <c r="A2" s="176"/>
      <c r="B2" s="177"/>
      <c r="C2" s="178">
        <v>1</v>
      </c>
      <c r="D2" s="178">
        <f>C2+1</f>
        <v>2</v>
      </c>
      <c r="E2" s="178">
        <f>D2+1</f>
        <v>3</v>
      </c>
      <c r="F2" s="178">
        <f>E2+1</f>
        <v>4</v>
      </c>
      <c r="G2" s="179" t="s">
        <v>32</v>
      </c>
      <c r="H2" s="178">
        <f>F2+1</f>
        <v>5</v>
      </c>
      <c r="I2" s="178">
        <f>H2+1</f>
        <v>6</v>
      </c>
      <c r="J2" s="178">
        <f>I2+1</f>
        <v>7</v>
      </c>
      <c r="K2" s="178">
        <f>J2+1</f>
        <v>8</v>
      </c>
      <c r="L2" s="179" t="s">
        <v>32</v>
      </c>
      <c r="M2" s="178">
        <f>K2+1</f>
        <v>9</v>
      </c>
      <c r="N2" s="178">
        <f>M2+1</f>
        <v>10</v>
      </c>
      <c r="O2" s="178">
        <f>N2+1</f>
        <v>11</v>
      </c>
      <c r="P2" s="178">
        <f>O2+1</f>
        <v>12</v>
      </c>
      <c r="Q2" s="178">
        <f>P2+1</f>
        <v>13</v>
      </c>
      <c r="R2" s="179" t="s">
        <v>32</v>
      </c>
      <c r="S2" s="180" t="s">
        <v>32</v>
      </c>
      <c r="T2" s="54"/>
      <c r="U2" s="54"/>
    </row>
    <row r="3" spans="1:124" ht="13">
      <c r="A3" s="181" t="s">
        <v>147</v>
      </c>
      <c r="B3" s="182" t="s">
        <v>60</v>
      </c>
      <c r="C3" s="6">
        <v>0</v>
      </c>
      <c r="D3" s="6">
        <v>0</v>
      </c>
      <c r="E3" s="6">
        <v>0</v>
      </c>
      <c r="F3" s="6">
        <v>0</v>
      </c>
      <c r="G3" s="200">
        <v>0</v>
      </c>
      <c r="H3" s="6">
        <v>0</v>
      </c>
      <c r="I3" s="6">
        <v>0</v>
      </c>
      <c r="J3" s="6">
        <v>0</v>
      </c>
      <c r="K3" s="6">
        <v>0</v>
      </c>
      <c r="L3" s="200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183">
        <v>0</v>
      </c>
      <c r="S3" s="197">
        <v>0</v>
      </c>
      <c r="T3" s="542"/>
      <c r="U3" s="542"/>
      <c r="V3" s="187"/>
      <c r="W3" s="187"/>
      <c r="X3" s="187"/>
      <c r="Y3" s="187"/>
      <c r="Z3" s="187"/>
      <c r="AA3" s="187"/>
      <c r="AC3" s="186"/>
      <c r="AD3" s="186"/>
      <c r="AE3" s="186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186"/>
      <c r="BA3" s="186"/>
      <c r="BB3" s="186"/>
      <c r="BC3" s="186"/>
      <c r="BD3" s="186"/>
      <c r="BE3" s="186"/>
      <c r="BF3" s="186"/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86"/>
      <c r="BS3" s="186"/>
      <c r="BT3" s="186"/>
      <c r="BU3" s="186"/>
      <c r="BV3" s="186"/>
      <c r="BW3" s="186"/>
      <c r="BX3" s="186"/>
      <c r="BY3" s="186"/>
      <c r="BZ3" s="186"/>
      <c r="CA3" s="186"/>
      <c r="CB3" s="186"/>
      <c r="CC3" s="186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186"/>
      <c r="CY3" s="186"/>
      <c r="CZ3" s="186"/>
      <c r="DA3" s="186"/>
      <c r="DB3" s="186"/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  <c r="DT3" s="186"/>
    </row>
    <row r="4" spans="1:124">
      <c r="A4" s="195" t="s">
        <v>1057</v>
      </c>
      <c r="B4" s="182" t="s">
        <v>78</v>
      </c>
      <c r="C4" s="1304">
        <v>0</v>
      </c>
      <c r="D4" s="6">
        <v>0</v>
      </c>
      <c r="E4" s="6">
        <v>0</v>
      </c>
      <c r="F4" s="6">
        <v>0</v>
      </c>
      <c r="G4" s="200">
        <v>0</v>
      </c>
      <c r="H4" s="6">
        <v>0</v>
      </c>
      <c r="I4" s="6">
        <v>0</v>
      </c>
      <c r="J4" s="6">
        <v>0</v>
      </c>
      <c r="K4" s="6">
        <v>0</v>
      </c>
      <c r="L4" s="200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183">
        <v>0</v>
      </c>
      <c r="S4" s="197">
        <v>0</v>
      </c>
      <c r="T4" s="542"/>
      <c r="U4" s="542"/>
      <c r="V4" s="187"/>
      <c r="W4" s="187"/>
      <c r="X4" s="187"/>
      <c r="Y4" s="187"/>
      <c r="Z4" s="187"/>
      <c r="AA4" s="187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  <c r="DS4" s="186"/>
      <c r="DT4" s="186"/>
    </row>
    <row r="5" spans="1:124" s="194" customFormat="1">
      <c r="A5" s="189" t="s">
        <v>30</v>
      </c>
      <c r="B5" s="190" t="s">
        <v>32</v>
      </c>
      <c r="C5" s="191">
        <v>0</v>
      </c>
      <c r="D5" s="191">
        <v>0</v>
      </c>
      <c r="E5" s="191">
        <v>0</v>
      </c>
      <c r="F5" s="191">
        <v>0</v>
      </c>
      <c r="G5" s="192">
        <v>0</v>
      </c>
      <c r="H5" s="191">
        <v>0</v>
      </c>
      <c r="I5" s="191">
        <v>0</v>
      </c>
      <c r="J5" s="191">
        <v>0</v>
      </c>
      <c r="K5" s="191">
        <v>0</v>
      </c>
      <c r="L5" s="192">
        <v>0</v>
      </c>
      <c r="M5" s="191">
        <v>0</v>
      </c>
      <c r="N5" s="191">
        <v>0</v>
      </c>
      <c r="O5" s="191">
        <v>0</v>
      </c>
      <c r="P5" s="191">
        <v>0</v>
      </c>
      <c r="Q5" s="191">
        <v>0</v>
      </c>
      <c r="R5" s="192">
        <v>0</v>
      </c>
      <c r="S5" s="193">
        <v>0</v>
      </c>
      <c r="T5" s="542"/>
      <c r="U5" s="542"/>
      <c r="V5" s="187"/>
      <c r="W5" s="187"/>
      <c r="X5" s="187"/>
      <c r="Y5" s="187"/>
      <c r="Z5" s="187"/>
      <c r="AA5" s="187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  <c r="DS5" s="186"/>
      <c r="DT5" s="186"/>
    </row>
    <row r="6" spans="1:124" s="186" customFormat="1">
      <c r="A6" s="188" t="s">
        <v>147</v>
      </c>
      <c r="B6" s="196" t="str">
        <f>B3</f>
        <v>500GB</v>
      </c>
      <c r="C6" s="10">
        <f>'Drive Summary'!G120</f>
        <v>0</v>
      </c>
      <c r="D6" s="8">
        <f>'Drive Summary'!H120</f>
        <v>0</v>
      </c>
      <c r="E6" s="8">
        <f>'Drive Summary'!I120</f>
        <v>0</v>
      </c>
      <c r="F6" s="8">
        <f>'Drive Summary'!J120</f>
        <v>0</v>
      </c>
      <c r="G6" s="664">
        <f>SUM(C6:F6)</f>
        <v>0</v>
      </c>
      <c r="H6" s="8">
        <f>'Drive Summary'!N120</f>
        <v>0</v>
      </c>
      <c r="I6" s="8">
        <f>'Drive Summary'!O120</f>
        <v>0</v>
      </c>
      <c r="J6" s="8">
        <f>'Drive Summary'!P120</f>
        <v>0</v>
      </c>
      <c r="K6" s="8">
        <f>'Drive Summary'!Q120</f>
        <v>0</v>
      </c>
      <c r="L6" s="664">
        <f>SUM(H6:K6)</f>
        <v>0</v>
      </c>
      <c r="M6" s="8">
        <f>'Drive Summary'!U120</f>
        <v>0</v>
      </c>
      <c r="N6" s="8">
        <f>'Drive Summary'!V120</f>
        <v>0</v>
      </c>
      <c r="O6" s="8">
        <f>'Drive Summary'!W120</f>
        <v>0</v>
      </c>
      <c r="P6" s="8">
        <f>'Drive Summary'!X120</f>
        <v>0</v>
      </c>
      <c r="Q6" s="8">
        <f>'Drive Summary'!Y120</f>
        <v>0</v>
      </c>
      <c r="R6" s="664">
        <f>SUM(M6:Q6)</f>
        <v>0</v>
      </c>
      <c r="S6" s="197">
        <f>R6+L6+G6</f>
        <v>0</v>
      </c>
      <c r="T6" s="542"/>
      <c r="U6" s="542"/>
      <c r="V6" s="187"/>
      <c r="W6" s="187"/>
      <c r="X6" s="187"/>
      <c r="Y6" s="187"/>
      <c r="Z6" s="187"/>
      <c r="AA6" s="187"/>
    </row>
    <row r="7" spans="1:124" s="186" customFormat="1">
      <c r="A7" s="195" t="str">
        <f>'Drive Summary'!AD2</f>
        <v>MS2409A0</v>
      </c>
      <c r="B7" s="196" t="str">
        <f>B4</f>
        <v>1000GB</v>
      </c>
      <c r="C7" s="10">
        <f>'Drive Summary'!G121</f>
        <v>0</v>
      </c>
      <c r="D7" s="10">
        <f>'Drive Summary'!H121</f>
        <v>0</v>
      </c>
      <c r="E7" s="10">
        <f>'Drive Summary'!I121</f>
        <v>0</v>
      </c>
      <c r="F7" s="10">
        <f>'Drive Summary'!J121</f>
        <v>0</v>
      </c>
      <c r="G7" s="183">
        <f>SUM(C7:F7)</f>
        <v>0</v>
      </c>
      <c r="H7" s="8">
        <f>'Drive Summary'!N121</f>
        <v>0</v>
      </c>
      <c r="I7" s="10">
        <f>'Drive Summary'!O121</f>
        <v>0</v>
      </c>
      <c r="J7" s="10">
        <f>'Drive Summary'!P121</f>
        <v>0</v>
      </c>
      <c r="K7" s="10">
        <f>'Drive Summary'!Q121</f>
        <v>0</v>
      </c>
      <c r="L7" s="183">
        <f>SUM(H7:K7)</f>
        <v>0</v>
      </c>
      <c r="M7" s="10">
        <f>'Drive Summary'!U121</f>
        <v>0</v>
      </c>
      <c r="N7" s="10">
        <f>'Drive Summary'!V121</f>
        <v>0</v>
      </c>
      <c r="O7" s="10">
        <f>'Drive Summary'!W121</f>
        <v>0</v>
      </c>
      <c r="P7" s="10">
        <f>'Drive Summary'!X121</f>
        <v>0</v>
      </c>
      <c r="Q7" s="10">
        <f>'Drive Summary'!Y121</f>
        <v>0</v>
      </c>
      <c r="R7" s="183">
        <f>SUM(M7:Q7)</f>
        <v>0</v>
      </c>
      <c r="S7" s="197">
        <f>R7+L7+G7</f>
        <v>0</v>
      </c>
      <c r="T7" s="542"/>
      <c r="U7" s="542"/>
      <c r="V7" s="187"/>
      <c r="W7" s="187"/>
      <c r="X7" s="187"/>
      <c r="Y7" s="187"/>
      <c r="Z7" s="187"/>
      <c r="AA7" s="187"/>
    </row>
    <row r="8" spans="1:124" s="194" customFormat="1">
      <c r="A8" s="189" t="s">
        <v>30</v>
      </c>
      <c r="B8" s="190" t="s">
        <v>32</v>
      </c>
      <c r="C8" s="191">
        <f>SUM(C6:C7)</f>
        <v>0</v>
      </c>
      <c r="D8" s="191">
        <f t="shared" ref="D8:S8" si="0">SUM(D6:D7)</f>
        <v>0</v>
      </c>
      <c r="E8" s="191">
        <f t="shared" si="0"/>
        <v>0</v>
      </c>
      <c r="F8" s="191">
        <f t="shared" si="0"/>
        <v>0</v>
      </c>
      <c r="G8" s="192">
        <f t="shared" si="0"/>
        <v>0</v>
      </c>
      <c r="H8" s="191">
        <f t="shared" si="0"/>
        <v>0</v>
      </c>
      <c r="I8" s="191">
        <f t="shared" si="0"/>
        <v>0</v>
      </c>
      <c r="J8" s="191">
        <f t="shared" si="0"/>
        <v>0</v>
      </c>
      <c r="K8" s="191">
        <f t="shared" si="0"/>
        <v>0</v>
      </c>
      <c r="L8" s="192">
        <f t="shared" si="0"/>
        <v>0</v>
      </c>
      <c r="M8" s="191">
        <f t="shared" si="0"/>
        <v>0</v>
      </c>
      <c r="N8" s="191">
        <f t="shared" si="0"/>
        <v>0</v>
      </c>
      <c r="O8" s="191">
        <f t="shared" si="0"/>
        <v>0</v>
      </c>
      <c r="P8" s="191">
        <f t="shared" si="0"/>
        <v>0</v>
      </c>
      <c r="Q8" s="191">
        <f t="shared" si="0"/>
        <v>0</v>
      </c>
      <c r="R8" s="192">
        <f t="shared" si="0"/>
        <v>0</v>
      </c>
      <c r="S8" s="193">
        <f t="shared" si="0"/>
        <v>0</v>
      </c>
      <c r="T8" s="542"/>
      <c r="U8" s="542"/>
      <c r="V8" s="187"/>
      <c r="W8" s="187"/>
      <c r="X8" s="186"/>
      <c r="Y8" s="187"/>
      <c r="Z8" s="187"/>
      <c r="AA8" s="187"/>
      <c r="AB8" s="186"/>
      <c r="AC8" s="186"/>
      <c r="AD8" s="186"/>
      <c r="AE8" s="186"/>
      <c r="AF8" s="186"/>
      <c r="AG8" s="186"/>
      <c r="AH8" s="186"/>
      <c r="AI8" s="186"/>
      <c r="AJ8" s="186"/>
      <c r="AK8" s="186"/>
      <c r="AL8" s="186"/>
      <c r="AM8" s="186"/>
      <c r="AN8" s="186"/>
      <c r="AO8" s="186"/>
      <c r="AP8" s="186"/>
      <c r="AQ8" s="186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6"/>
      <c r="BS8" s="186"/>
      <c r="BT8" s="186"/>
      <c r="BU8" s="186"/>
      <c r="BV8" s="186"/>
      <c r="BW8" s="186"/>
      <c r="BX8" s="186"/>
      <c r="BY8" s="186"/>
      <c r="BZ8" s="186"/>
      <c r="CA8" s="186"/>
      <c r="CB8" s="186"/>
      <c r="CC8" s="186"/>
      <c r="CD8" s="186"/>
      <c r="CE8" s="186"/>
      <c r="CF8" s="186"/>
      <c r="CG8" s="186"/>
      <c r="CH8" s="186"/>
      <c r="CI8" s="186"/>
      <c r="CJ8" s="186"/>
      <c r="CK8" s="186"/>
      <c r="CL8" s="186"/>
      <c r="CM8" s="186"/>
      <c r="CN8" s="186"/>
      <c r="CO8" s="186"/>
      <c r="CP8" s="186"/>
      <c r="CQ8" s="186"/>
      <c r="CR8" s="186"/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  <c r="DS8" s="186"/>
      <c r="DT8" s="186"/>
    </row>
    <row r="9" spans="1:124">
      <c r="A9" s="442" t="s">
        <v>17</v>
      </c>
      <c r="B9" s="446" t="str">
        <f>B3</f>
        <v>500GB</v>
      </c>
      <c r="C9" s="443">
        <f>C6-C3</f>
        <v>0</v>
      </c>
      <c r="D9" s="443">
        <f t="shared" ref="D9:S9" si="1">D6-D3</f>
        <v>0</v>
      </c>
      <c r="E9" s="443">
        <f t="shared" si="1"/>
        <v>0</v>
      </c>
      <c r="F9" s="443">
        <f t="shared" si="1"/>
        <v>0</v>
      </c>
      <c r="G9" s="444">
        <f t="shared" si="1"/>
        <v>0</v>
      </c>
      <c r="H9" s="443">
        <f t="shared" si="1"/>
        <v>0</v>
      </c>
      <c r="I9" s="443">
        <f t="shared" si="1"/>
        <v>0</v>
      </c>
      <c r="J9" s="443">
        <f t="shared" si="1"/>
        <v>0</v>
      </c>
      <c r="K9" s="443">
        <f t="shared" si="1"/>
        <v>0</v>
      </c>
      <c r="L9" s="444">
        <f t="shared" si="1"/>
        <v>0</v>
      </c>
      <c r="M9" s="443">
        <f t="shared" si="1"/>
        <v>0</v>
      </c>
      <c r="N9" s="443">
        <f t="shared" si="1"/>
        <v>0</v>
      </c>
      <c r="O9" s="443">
        <f t="shared" si="1"/>
        <v>0</v>
      </c>
      <c r="P9" s="443">
        <f t="shared" si="1"/>
        <v>0</v>
      </c>
      <c r="Q9" s="443">
        <f t="shared" si="1"/>
        <v>0</v>
      </c>
      <c r="R9" s="444">
        <f>R6-R3</f>
        <v>0</v>
      </c>
      <c r="S9" s="445">
        <f t="shared" si="1"/>
        <v>0</v>
      </c>
      <c r="T9" s="541"/>
      <c r="U9" s="218"/>
      <c r="V9" s="187"/>
      <c r="W9" s="187"/>
      <c r="Y9" s="187"/>
      <c r="Z9" s="187"/>
      <c r="AA9" s="187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  <c r="DS9" s="186"/>
      <c r="DT9" s="186"/>
    </row>
    <row r="10" spans="1:124">
      <c r="A10" s="442"/>
      <c r="B10" s="446" t="str">
        <f>B4</f>
        <v>1000GB</v>
      </c>
      <c r="C10" s="443">
        <f>C7-C4</f>
        <v>0</v>
      </c>
      <c r="D10" s="443">
        <f t="shared" ref="D10:S11" si="2">D7-D4</f>
        <v>0</v>
      </c>
      <c r="E10" s="443">
        <f t="shared" si="2"/>
        <v>0</v>
      </c>
      <c r="F10" s="443">
        <f t="shared" si="2"/>
        <v>0</v>
      </c>
      <c r="G10" s="444">
        <f t="shared" si="2"/>
        <v>0</v>
      </c>
      <c r="H10" s="443">
        <f t="shared" si="2"/>
        <v>0</v>
      </c>
      <c r="I10" s="443">
        <f t="shared" si="2"/>
        <v>0</v>
      </c>
      <c r="J10" s="443">
        <f t="shared" si="2"/>
        <v>0</v>
      </c>
      <c r="K10" s="443">
        <f t="shared" si="2"/>
        <v>0</v>
      </c>
      <c r="L10" s="444">
        <f t="shared" si="2"/>
        <v>0</v>
      </c>
      <c r="M10" s="443">
        <f t="shared" si="2"/>
        <v>0</v>
      </c>
      <c r="N10" s="443">
        <f t="shared" si="2"/>
        <v>0</v>
      </c>
      <c r="O10" s="443">
        <f t="shared" si="2"/>
        <v>0</v>
      </c>
      <c r="P10" s="443">
        <f t="shared" si="2"/>
        <v>0</v>
      </c>
      <c r="Q10" s="443">
        <f t="shared" si="2"/>
        <v>0</v>
      </c>
      <c r="R10" s="444">
        <f>R7-R4</f>
        <v>0</v>
      </c>
      <c r="S10" s="445">
        <f t="shared" si="2"/>
        <v>0</v>
      </c>
      <c r="T10" s="541"/>
      <c r="U10" s="218"/>
      <c r="V10" s="187"/>
      <c r="W10" s="187"/>
      <c r="Y10" s="540"/>
      <c r="Z10" s="187"/>
      <c r="AA10" s="187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</row>
    <row r="11" spans="1:124" s="1165" customFormat="1" ht="13.5" thickBot="1">
      <c r="A11" s="1161"/>
      <c r="B11" s="1162" t="s">
        <v>32</v>
      </c>
      <c r="C11" s="1163">
        <f>SUM(C9:C10)</f>
        <v>0</v>
      </c>
      <c r="D11" s="1163">
        <f>SUM(D9:D10)</f>
        <v>0</v>
      </c>
      <c r="E11" s="1163">
        <f>SUM(E9:E10)</f>
        <v>0</v>
      </c>
      <c r="F11" s="1163">
        <f>SUM(F9:F10)</f>
        <v>0</v>
      </c>
      <c r="G11" s="444">
        <f>SUM(C11:F11)</f>
        <v>0</v>
      </c>
      <c r="H11" s="1163">
        <f>SUM(H9:H10)</f>
        <v>0</v>
      </c>
      <c r="I11" s="1163">
        <f>SUM(I9:I10)</f>
        <v>0</v>
      </c>
      <c r="J11" s="1163">
        <f>SUM(J9:J10)</f>
        <v>0</v>
      </c>
      <c r="K11" s="1163">
        <f>SUM(K9:K10)</f>
        <v>0</v>
      </c>
      <c r="L11" s="444">
        <f>SUM(H11:K11)</f>
        <v>0</v>
      </c>
      <c r="M11" s="1163">
        <f>SUM(M9:M10)</f>
        <v>0</v>
      </c>
      <c r="N11" s="1163">
        <f>SUM(N9:N10)</f>
        <v>0</v>
      </c>
      <c r="O11" s="1163">
        <f>SUM(O9:O10)</f>
        <v>0</v>
      </c>
      <c r="P11" s="1163">
        <f>SUM(P9:P10)</f>
        <v>0</v>
      </c>
      <c r="Q11" s="1163">
        <f>SUM(Q9:Q10)</f>
        <v>0</v>
      </c>
      <c r="R11" s="444">
        <f>SUM(M11:Q11)</f>
        <v>0</v>
      </c>
      <c r="S11" s="445">
        <f t="shared" si="2"/>
        <v>0</v>
      </c>
      <c r="T11" s="218"/>
      <c r="U11" s="218"/>
      <c r="V11" s="1164"/>
      <c r="W11" s="1164"/>
      <c r="X11" s="2"/>
      <c r="Y11" s="1164"/>
      <c r="Z11" s="1164"/>
      <c r="AA11" s="1164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</row>
    <row r="12" spans="1:124" s="207" customFormat="1" ht="13" outlineLevel="1">
      <c r="A12" s="220" t="s">
        <v>67</v>
      </c>
      <c r="B12" s="221"/>
      <c r="C12" s="222">
        <f>C9*1+C10*2</f>
        <v>0</v>
      </c>
      <c r="D12" s="222">
        <f t="shared" ref="D12:S12" si="3">D9*1+D10*2</f>
        <v>0</v>
      </c>
      <c r="E12" s="222">
        <f t="shared" si="3"/>
        <v>0</v>
      </c>
      <c r="F12" s="222">
        <f t="shared" si="3"/>
        <v>0</v>
      </c>
      <c r="G12" s="223">
        <f t="shared" si="3"/>
        <v>0</v>
      </c>
      <c r="H12" s="222">
        <f t="shared" si="3"/>
        <v>0</v>
      </c>
      <c r="I12" s="222">
        <f t="shared" si="3"/>
        <v>0</v>
      </c>
      <c r="J12" s="222">
        <f t="shared" si="3"/>
        <v>0</v>
      </c>
      <c r="K12" s="222">
        <f t="shared" si="3"/>
        <v>0</v>
      </c>
      <c r="L12" s="223">
        <f t="shared" si="3"/>
        <v>0</v>
      </c>
      <c r="M12" s="222">
        <f t="shared" si="3"/>
        <v>0</v>
      </c>
      <c r="N12" s="222">
        <f t="shared" si="3"/>
        <v>0</v>
      </c>
      <c r="O12" s="222">
        <f t="shared" si="3"/>
        <v>0</v>
      </c>
      <c r="P12" s="222">
        <f t="shared" si="3"/>
        <v>0</v>
      </c>
      <c r="Q12" s="222">
        <f t="shared" si="3"/>
        <v>0</v>
      </c>
      <c r="R12" s="223">
        <f t="shared" si="3"/>
        <v>0</v>
      </c>
      <c r="S12" s="223">
        <f t="shared" si="3"/>
        <v>0</v>
      </c>
      <c r="T12" s="218"/>
      <c r="U12" s="218"/>
      <c r="V12" s="217"/>
      <c r="W12" s="217"/>
      <c r="X12" s="219"/>
      <c r="Y12" s="219"/>
      <c r="Z12" s="219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</row>
    <row r="13" spans="1:124" s="207" customFormat="1" ht="13" outlineLevel="1">
      <c r="A13" s="420"/>
      <c r="B13" s="421"/>
      <c r="C13" s="422"/>
      <c r="D13" s="422"/>
      <c r="E13" s="422"/>
      <c r="F13" s="422"/>
      <c r="G13" s="192"/>
      <c r="H13" s="422"/>
      <c r="I13" s="422"/>
      <c r="J13" s="422"/>
      <c r="K13" s="422"/>
      <c r="L13" s="192"/>
      <c r="M13" s="422"/>
      <c r="N13" s="422"/>
      <c r="O13" s="422"/>
      <c r="P13" s="422"/>
      <c r="Q13" s="422"/>
      <c r="R13" s="192"/>
      <c r="S13" s="193"/>
      <c r="T13" s="218"/>
      <c r="U13" s="218"/>
      <c r="V13" s="217"/>
      <c r="W13" s="217"/>
      <c r="X13" s="219"/>
      <c r="Y13" s="219"/>
      <c r="Z13" s="219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  <c r="DS13" s="217"/>
      <c r="DT13" s="217"/>
    </row>
    <row r="14" spans="1:124" s="207" customFormat="1" ht="13.5" outlineLevel="1" thickBot="1">
      <c r="A14" s="225" t="s">
        <v>68</v>
      </c>
      <c r="B14" s="226"/>
      <c r="C14" s="227">
        <f>C9+C10</f>
        <v>0</v>
      </c>
      <c r="D14" s="227">
        <f t="shared" ref="D14:S14" si="4">D9+D10</f>
        <v>0</v>
      </c>
      <c r="E14" s="227">
        <f t="shared" si="4"/>
        <v>0</v>
      </c>
      <c r="F14" s="227">
        <f t="shared" si="4"/>
        <v>0</v>
      </c>
      <c r="G14" s="203">
        <f t="shared" si="4"/>
        <v>0</v>
      </c>
      <c r="H14" s="227">
        <f t="shared" si="4"/>
        <v>0</v>
      </c>
      <c r="I14" s="227">
        <f t="shared" si="4"/>
        <v>0</v>
      </c>
      <c r="J14" s="227">
        <f t="shared" si="4"/>
        <v>0</v>
      </c>
      <c r="K14" s="227">
        <f t="shared" si="4"/>
        <v>0</v>
      </c>
      <c r="L14" s="203">
        <f t="shared" si="4"/>
        <v>0</v>
      </c>
      <c r="M14" s="227">
        <f t="shared" si="4"/>
        <v>0</v>
      </c>
      <c r="N14" s="227">
        <f t="shared" si="4"/>
        <v>0</v>
      </c>
      <c r="O14" s="227">
        <f t="shared" si="4"/>
        <v>0</v>
      </c>
      <c r="P14" s="227">
        <f t="shared" si="4"/>
        <v>0</v>
      </c>
      <c r="Q14" s="227">
        <f t="shared" si="4"/>
        <v>0</v>
      </c>
      <c r="R14" s="203">
        <f t="shared" si="4"/>
        <v>0</v>
      </c>
      <c r="S14" s="204">
        <f t="shared" si="4"/>
        <v>0</v>
      </c>
      <c r="T14" s="218"/>
      <c r="U14" s="218"/>
      <c r="V14" s="217"/>
      <c r="W14" s="217"/>
      <c r="X14" s="219"/>
      <c r="Y14" s="219"/>
      <c r="Z14" s="219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</row>
    <row r="15" spans="1:124" s="207" customFormat="1" ht="13" outlineLevel="1">
      <c r="A15" s="208"/>
      <c r="B15" s="237"/>
      <c r="C15" s="238"/>
      <c r="D15" s="209"/>
      <c r="E15" s="209"/>
      <c r="F15" s="209"/>
      <c r="G15" s="236"/>
      <c r="H15" s="238"/>
      <c r="I15" s="205"/>
      <c r="J15" s="209"/>
      <c r="K15" s="209"/>
      <c r="L15" s="236"/>
      <c r="M15" s="209"/>
      <c r="N15" s="209"/>
      <c r="O15" s="209"/>
      <c r="P15" s="209"/>
      <c r="Q15" s="239"/>
      <c r="R15" s="183"/>
      <c r="S15" s="197"/>
      <c r="T15" s="218"/>
      <c r="U15" s="218"/>
      <c r="V15" s="217"/>
      <c r="W15" s="217"/>
      <c r="X15" s="219"/>
      <c r="Y15" s="219"/>
      <c r="Z15" s="219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  <c r="DS15" s="217"/>
      <c r="DT15" s="217"/>
    </row>
    <row r="16" spans="1:124" ht="13">
      <c r="A16" s="181" t="s">
        <v>162</v>
      </c>
      <c r="B16" s="182" t="s">
        <v>141</v>
      </c>
      <c r="C16" s="6">
        <v>0</v>
      </c>
      <c r="D16" s="6">
        <v>0</v>
      </c>
      <c r="E16" s="6">
        <v>0</v>
      </c>
      <c r="F16" s="6">
        <v>0</v>
      </c>
      <c r="G16" s="200">
        <v>0</v>
      </c>
      <c r="H16" s="6">
        <v>0</v>
      </c>
      <c r="I16" s="6">
        <v>0</v>
      </c>
      <c r="J16" s="6">
        <v>0</v>
      </c>
      <c r="K16" s="6">
        <v>0</v>
      </c>
      <c r="L16" s="200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64">
        <v>0</v>
      </c>
      <c r="S16" s="665">
        <v>0</v>
      </c>
      <c r="T16" s="198"/>
      <c r="U16" s="198"/>
      <c r="V16" s="187"/>
      <c r="W16" s="187"/>
      <c r="X16" s="187"/>
      <c r="Y16" s="187"/>
      <c r="Z16" s="187"/>
      <c r="AA16" s="187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  <c r="DS16" s="186"/>
      <c r="DT16" s="186"/>
    </row>
    <row r="17" spans="1:124" ht="13">
      <c r="A17" s="810" t="str">
        <f>A4</f>
        <v>MS2408D0</v>
      </c>
      <c r="B17" s="182" t="s">
        <v>111</v>
      </c>
      <c r="C17" s="6">
        <v>0</v>
      </c>
      <c r="D17" s="6">
        <v>0</v>
      </c>
      <c r="E17" s="6">
        <v>0</v>
      </c>
      <c r="F17" s="6">
        <v>0</v>
      </c>
      <c r="G17" s="200">
        <v>0</v>
      </c>
      <c r="H17" s="6">
        <v>0</v>
      </c>
      <c r="I17" s="6">
        <v>0</v>
      </c>
      <c r="J17" s="6">
        <v>0</v>
      </c>
      <c r="K17" s="6">
        <v>0</v>
      </c>
      <c r="L17" s="200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183">
        <v>0</v>
      </c>
      <c r="S17" s="197">
        <v>0</v>
      </c>
      <c r="T17" s="198"/>
      <c r="U17" s="198"/>
      <c r="V17" s="187"/>
      <c r="W17" s="187"/>
      <c r="X17" s="187"/>
      <c r="Y17" s="187"/>
      <c r="Z17" s="187"/>
      <c r="AA17" s="187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  <c r="DS17" s="186"/>
      <c r="DT17" s="186"/>
    </row>
    <row r="18" spans="1:124" ht="13">
      <c r="A18" s="624"/>
      <c r="B18" s="182"/>
      <c r="C18" s="6"/>
      <c r="D18" s="6"/>
      <c r="E18" s="6"/>
      <c r="F18" s="6"/>
      <c r="G18" s="200">
        <v>0</v>
      </c>
      <c r="H18" s="6"/>
      <c r="I18" s="6"/>
      <c r="J18" s="6"/>
      <c r="K18" s="6"/>
      <c r="L18" s="200">
        <v>0</v>
      </c>
      <c r="M18" s="6"/>
      <c r="N18" s="6"/>
      <c r="O18" s="6"/>
      <c r="P18" s="6"/>
      <c r="Q18" s="6"/>
      <c r="R18" s="664">
        <v>0</v>
      </c>
      <c r="S18" s="665">
        <v>0</v>
      </c>
      <c r="T18" s="198"/>
      <c r="U18" s="198"/>
      <c r="V18" s="187"/>
      <c r="W18" s="187"/>
      <c r="X18" s="187"/>
      <c r="Y18" s="187"/>
      <c r="Z18" s="187"/>
      <c r="AA18" s="187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186"/>
      <c r="BB18" s="186"/>
      <c r="BC18" s="186"/>
      <c r="BD18" s="186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6"/>
      <c r="BS18" s="186"/>
      <c r="BT18" s="186"/>
      <c r="BU18" s="186"/>
      <c r="BV18" s="186"/>
      <c r="BW18" s="186"/>
      <c r="BX18" s="186"/>
      <c r="BY18" s="186"/>
      <c r="BZ18" s="186"/>
      <c r="CA18" s="186"/>
      <c r="CB18" s="186"/>
      <c r="CC18" s="186"/>
      <c r="CD18" s="186"/>
      <c r="CE18" s="186"/>
      <c r="CF18" s="186"/>
      <c r="CG18" s="186"/>
      <c r="CH18" s="186"/>
      <c r="CI18" s="186"/>
      <c r="CJ18" s="186"/>
      <c r="CK18" s="186"/>
      <c r="CL18" s="186"/>
      <c r="CM18" s="186"/>
      <c r="CN18" s="186"/>
      <c r="CO18" s="186"/>
      <c r="CP18" s="186"/>
      <c r="CQ18" s="186"/>
      <c r="CR18" s="186"/>
      <c r="CS18" s="186"/>
      <c r="CT18" s="186"/>
      <c r="CU18" s="186"/>
      <c r="CV18" s="186"/>
      <c r="CW18" s="186"/>
      <c r="CX18" s="186"/>
      <c r="CY18" s="186"/>
      <c r="CZ18" s="186"/>
      <c r="DA18" s="186"/>
      <c r="DB18" s="186"/>
      <c r="DC18" s="186"/>
      <c r="DD18" s="186"/>
      <c r="DE18" s="186"/>
      <c r="DF18" s="186"/>
      <c r="DG18" s="186"/>
      <c r="DH18" s="186"/>
      <c r="DI18" s="186"/>
      <c r="DJ18" s="186"/>
      <c r="DK18" s="186"/>
      <c r="DL18" s="186"/>
      <c r="DM18" s="186"/>
      <c r="DN18" s="186"/>
      <c r="DO18" s="186"/>
      <c r="DP18" s="186"/>
      <c r="DQ18" s="186"/>
      <c r="DR18" s="186"/>
      <c r="DS18" s="186"/>
      <c r="DT18" s="186"/>
    </row>
    <row r="19" spans="1:124" ht="13">
      <c r="A19" s="181"/>
      <c r="B19" s="182"/>
      <c r="C19" s="6"/>
      <c r="D19" s="6"/>
      <c r="E19" s="6"/>
      <c r="F19" s="6"/>
      <c r="G19" s="200">
        <v>0</v>
      </c>
      <c r="H19" s="6"/>
      <c r="I19" s="6"/>
      <c r="J19" s="6"/>
      <c r="K19" s="6"/>
      <c r="L19" s="200">
        <v>0</v>
      </c>
      <c r="M19" s="6"/>
      <c r="N19" s="6"/>
      <c r="O19" s="6"/>
      <c r="P19" s="6"/>
      <c r="Q19" s="6"/>
      <c r="R19" s="183">
        <v>0</v>
      </c>
      <c r="S19" s="197">
        <v>0</v>
      </c>
      <c r="T19" s="198"/>
      <c r="U19" s="198"/>
      <c r="V19" s="187"/>
      <c r="W19" s="187"/>
      <c r="X19" s="187"/>
      <c r="Y19" s="187"/>
      <c r="Z19" s="187"/>
      <c r="AA19" s="187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6"/>
      <c r="CA19" s="186"/>
      <c r="CB19" s="186"/>
      <c r="CC19" s="186"/>
      <c r="CD19" s="186"/>
      <c r="CE19" s="186"/>
      <c r="CF19" s="186"/>
      <c r="CG19" s="186"/>
      <c r="CH19" s="186"/>
      <c r="CI19" s="186"/>
      <c r="CJ19" s="186"/>
      <c r="CK19" s="186"/>
      <c r="CL19" s="186"/>
      <c r="CM19" s="186"/>
      <c r="CN19" s="186"/>
      <c r="CO19" s="186"/>
      <c r="CP19" s="186"/>
      <c r="CQ19" s="186"/>
      <c r="CR19" s="186"/>
      <c r="CS19" s="186"/>
      <c r="CT19" s="186"/>
      <c r="CU19" s="186"/>
      <c r="CV19" s="186"/>
      <c r="CW19" s="186"/>
      <c r="CX19" s="186"/>
      <c r="CY19" s="186"/>
      <c r="CZ19" s="186"/>
      <c r="DA19" s="186"/>
      <c r="DB19" s="186"/>
      <c r="DC19" s="186"/>
      <c r="DD19" s="186"/>
      <c r="DE19" s="186"/>
      <c r="DF19" s="186"/>
      <c r="DG19" s="186"/>
      <c r="DH19" s="186"/>
      <c r="DI19" s="186"/>
      <c r="DJ19" s="186"/>
      <c r="DK19" s="186"/>
      <c r="DL19" s="186"/>
      <c r="DM19" s="186"/>
      <c r="DN19" s="186"/>
      <c r="DO19" s="186"/>
      <c r="DP19" s="186"/>
      <c r="DQ19" s="186"/>
      <c r="DR19" s="186"/>
      <c r="DS19" s="186"/>
      <c r="DT19" s="186"/>
    </row>
    <row r="20" spans="1:124" s="194" customFormat="1">
      <c r="A20" s="189" t="s">
        <v>30</v>
      </c>
      <c r="B20" s="190" t="s">
        <v>32</v>
      </c>
      <c r="C20" s="191">
        <v>0</v>
      </c>
      <c r="D20" s="191">
        <v>0</v>
      </c>
      <c r="E20" s="191">
        <v>0</v>
      </c>
      <c r="F20" s="191">
        <v>0</v>
      </c>
      <c r="G20" s="192">
        <v>0</v>
      </c>
      <c r="H20" s="191">
        <v>0</v>
      </c>
      <c r="I20" s="191">
        <v>0</v>
      </c>
      <c r="J20" s="191">
        <v>0</v>
      </c>
      <c r="K20" s="191">
        <v>0</v>
      </c>
      <c r="L20" s="192">
        <v>0</v>
      </c>
      <c r="M20" s="191">
        <v>0</v>
      </c>
      <c r="N20" s="191">
        <v>0</v>
      </c>
      <c r="O20" s="191">
        <v>0</v>
      </c>
      <c r="P20" s="191">
        <v>0</v>
      </c>
      <c r="Q20" s="191">
        <v>0</v>
      </c>
      <c r="R20" s="192">
        <v>0</v>
      </c>
      <c r="S20" s="193">
        <v>0</v>
      </c>
      <c r="T20" s="198"/>
      <c r="U20" s="198"/>
      <c r="V20" s="187"/>
      <c r="W20" s="187"/>
      <c r="X20" s="187"/>
      <c r="Y20" s="187"/>
      <c r="Z20" s="187"/>
      <c r="AA20" s="187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6"/>
      <c r="CA20" s="186"/>
      <c r="CB20" s="186"/>
      <c r="CC20" s="186"/>
      <c r="CD20" s="186"/>
      <c r="CE20" s="186"/>
      <c r="CF20" s="186"/>
      <c r="CG20" s="186"/>
      <c r="CH20" s="186"/>
      <c r="CI20" s="186"/>
      <c r="CJ20" s="186"/>
      <c r="CK20" s="186"/>
      <c r="CL20" s="186"/>
      <c r="CM20" s="186"/>
      <c r="CN20" s="186"/>
      <c r="CO20" s="186"/>
      <c r="CP20" s="186"/>
      <c r="CQ20" s="186"/>
      <c r="CR20" s="186"/>
      <c r="CS20" s="186"/>
      <c r="CT20" s="186"/>
      <c r="CU20" s="186"/>
      <c r="CV20" s="186"/>
      <c r="CW20" s="186"/>
      <c r="CX20" s="186"/>
      <c r="CY20" s="186"/>
      <c r="CZ20" s="186"/>
      <c r="DA20" s="186"/>
      <c r="DB20" s="186"/>
      <c r="DC20" s="186"/>
      <c r="DD20" s="186"/>
      <c r="DE20" s="186"/>
      <c r="DF20" s="186"/>
      <c r="DG20" s="186"/>
      <c r="DH20" s="186"/>
      <c r="DI20" s="186"/>
      <c r="DJ20" s="186"/>
      <c r="DK20" s="186"/>
      <c r="DL20" s="186"/>
      <c r="DM20" s="186"/>
      <c r="DN20" s="186"/>
      <c r="DO20" s="186"/>
      <c r="DP20" s="186"/>
      <c r="DQ20" s="186"/>
      <c r="DR20" s="186"/>
      <c r="DS20" s="186"/>
      <c r="DT20" s="186"/>
    </row>
    <row r="21" spans="1:124" s="186" customFormat="1">
      <c r="A21" s="188" t="s">
        <v>162</v>
      </c>
      <c r="B21" s="182" t="s">
        <v>141</v>
      </c>
      <c r="C21" s="6">
        <f>'Drive Summary'!G123</f>
        <v>0</v>
      </c>
      <c r="D21" s="6">
        <f>'Drive Summary'!H123</f>
        <v>0</v>
      </c>
      <c r="E21" s="6">
        <f>'Drive Summary'!I123</f>
        <v>0</v>
      </c>
      <c r="F21" s="6">
        <f>'Drive Summary'!J123</f>
        <v>0</v>
      </c>
      <c r="G21" s="200">
        <f>SUM(C21:F21)</f>
        <v>0</v>
      </c>
      <c r="H21" s="6">
        <f>'Drive Summary'!N123</f>
        <v>0</v>
      </c>
      <c r="I21" s="6">
        <f>'Drive Summary'!O123</f>
        <v>0</v>
      </c>
      <c r="J21" s="6">
        <f>'Drive Summary'!P123</f>
        <v>0</v>
      </c>
      <c r="K21" s="6">
        <f>'Drive Summary'!Q123</f>
        <v>0</v>
      </c>
      <c r="L21" s="200">
        <f>SUM(H21:K21)</f>
        <v>0</v>
      </c>
      <c r="M21" s="6">
        <f>'Drive Summary'!U123</f>
        <v>0</v>
      </c>
      <c r="N21" s="6">
        <f>'Drive Summary'!V123</f>
        <v>0</v>
      </c>
      <c r="O21" s="6">
        <f>'Drive Summary'!W123</f>
        <v>0</v>
      </c>
      <c r="P21" s="6">
        <f>'Drive Summary'!X123</f>
        <v>0</v>
      </c>
      <c r="Q21" s="6">
        <f>'Drive Summary'!Y123</f>
        <v>0</v>
      </c>
      <c r="R21" s="664">
        <f>SUM(M21:Q21)</f>
        <v>0</v>
      </c>
      <c r="S21" s="665">
        <f>R21+L21+G21</f>
        <v>0</v>
      </c>
      <c r="T21" s="198"/>
      <c r="U21" s="198"/>
      <c r="V21" s="187"/>
      <c r="W21" s="187"/>
      <c r="X21" s="187"/>
      <c r="Y21" s="187"/>
      <c r="Z21" s="187"/>
      <c r="AA21" s="187"/>
    </row>
    <row r="22" spans="1:124" s="186" customFormat="1">
      <c r="A22" s="195" t="str">
        <f>A7</f>
        <v>MS2409A0</v>
      </c>
      <c r="B22" s="182" t="s">
        <v>111</v>
      </c>
      <c r="C22" s="6">
        <f>'Drive Summary'!G124</f>
        <v>0</v>
      </c>
      <c r="D22" s="10">
        <f>'Drive Summary'!H124</f>
        <v>0</v>
      </c>
      <c r="E22" s="10">
        <f>'Drive Summary'!I124</f>
        <v>0</v>
      </c>
      <c r="F22" s="10">
        <f>'Drive Summary'!J124</f>
        <v>0</v>
      </c>
      <c r="G22" s="241">
        <f>SUM(C22:F22)</f>
        <v>0</v>
      </c>
      <c r="H22" s="8">
        <f>'Drive Summary'!N124</f>
        <v>0</v>
      </c>
      <c r="I22" s="10">
        <f>'Drive Summary'!O124</f>
        <v>0</v>
      </c>
      <c r="J22" s="10">
        <f>'Drive Summary'!P124</f>
        <v>0</v>
      </c>
      <c r="K22" s="10">
        <f>'Drive Summary'!Q124</f>
        <v>0</v>
      </c>
      <c r="L22" s="241">
        <f t="shared" ref="L22:L25" si="5">SUM(H22:K22)</f>
        <v>0</v>
      </c>
      <c r="M22" s="8">
        <f>'Drive Summary'!U124</f>
        <v>0</v>
      </c>
      <c r="N22" s="10">
        <f>'Drive Summary'!V124</f>
        <v>0</v>
      </c>
      <c r="O22" s="10">
        <f>'Drive Summary'!W124</f>
        <v>0</v>
      </c>
      <c r="P22" s="10">
        <f>'Drive Summary'!X124</f>
        <v>0</v>
      </c>
      <c r="Q22" s="10">
        <f>'Drive Summary'!Y124</f>
        <v>0</v>
      </c>
      <c r="R22" s="183">
        <f>SUM(M22:Q22)</f>
        <v>0</v>
      </c>
      <c r="S22" s="197">
        <f>R22+L22+G22</f>
        <v>0</v>
      </c>
      <c r="T22" s="198"/>
      <c r="U22" s="198"/>
      <c r="V22" s="187"/>
      <c r="W22" s="187"/>
      <c r="X22" s="187"/>
      <c r="Y22" s="187"/>
      <c r="Z22" s="187"/>
      <c r="AA22" s="187"/>
    </row>
    <row r="23" spans="1:124" s="186" customFormat="1">
      <c r="A23" s="195"/>
      <c r="B23" s="182"/>
      <c r="C23" s="8"/>
      <c r="D23" s="10"/>
      <c r="E23" s="10"/>
      <c r="F23" s="10"/>
      <c r="G23" s="241">
        <f>SUM(C23:F23)</f>
        <v>0</v>
      </c>
      <c r="H23" s="8"/>
      <c r="I23" s="10"/>
      <c r="J23" s="10"/>
      <c r="K23" s="10"/>
      <c r="L23" s="241">
        <f t="shared" si="5"/>
        <v>0</v>
      </c>
      <c r="M23" s="8"/>
      <c r="N23" s="10"/>
      <c r="O23" s="10"/>
      <c r="P23" s="10"/>
      <c r="Q23" s="10"/>
      <c r="R23" s="183">
        <f>SUM(M23:Q23)</f>
        <v>0</v>
      </c>
      <c r="S23" s="197">
        <f>R23+L23+G23</f>
        <v>0</v>
      </c>
      <c r="T23" s="198"/>
      <c r="U23" s="198"/>
      <c r="V23" s="187"/>
      <c r="W23" s="187"/>
      <c r="X23" s="187"/>
      <c r="Y23" s="187"/>
      <c r="Z23" s="187"/>
      <c r="AA23" s="187"/>
    </row>
    <row r="24" spans="1:124" s="186" customFormat="1">
      <c r="A24" s="188" t="s">
        <v>30</v>
      </c>
      <c r="B24" s="182"/>
      <c r="C24" s="8"/>
      <c r="D24" s="10"/>
      <c r="E24" s="10"/>
      <c r="F24" s="10"/>
      <c r="G24" s="241">
        <f>SUM(C24:F24)</f>
        <v>0</v>
      </c>
      <c r="H24" s="8"/>
      <c r="I24" s="10"/>
      <c r="J24" s="10"/>
      <c r="K24" s="10"/>
      <c r="L24" s="241">
        <f t="shared" si="5"/>
        <v>0</v>
      </c>
      <c r="M24" s="8"/>
      <c r="N24" s="10"/>
      <c r="O24" s="10"/>
      <c r="P24" s="10"/>
      <c r="Q24" s="10"/>
      <c r="R24" s="183">
        <f>SUM(M24:Q24)</f>
        <v>0</v>
      </c>
      <c r="S24" s="197">
        <f>R24+L24+G24</f>
        <v>0</v>
      </c>
      <c r="T24" s="198"/>
      <c r="U24" s="198"/>
      <c r="V24" s="187"/>
      <c r="W24" s="187"/>
      <c r="X24" s="187"/>
      <c r="Y24" s="187"/>
      <c r="Z24" s="187"/>
      <c r="AA24" s="187"/>
    </row>
    <row r="25" spans="1:124" s="194" customFormat="1">
      <c r="A25" s="189" t="s">
        <v>30</v>
      </c>
      <c r="B25" s="190" t="s">
        <v>32</v>
      </c>
      <c r="C25" s="191">
        <f>SUM(C21:C24)</f>
        <v>0</v>
      </c>
      <c r="D25" s="191">
        <f>SUM(D21:D24)</f>
        <v>0</v>
      </c>
      <c r="E25" s="191">
        <f>SUM(E21:E24)</f>
        <v>0</v>
      </c>
      <c r="F25" s="191">
        <f>SUM(F21:F24)</f>
        <v>0</v>
      </c>
      <c r="G25" s="192">
        <f>SUM(C25:F25)</f>
        <v>0</v>
      </c>
      <c r="H25" s="191">
        <f>SUM(H21:H24)</f>
        <v>0</v>
      </c>
      <c r="I25" s="191">
        <f>SUM(I21:I24)</f>
        <v>0</v>
      </c>
      <c r="J25" s="191">
        <f>SUM(J21:J24)</f>
        <v>0</v>
      </c>
      <c r="K25" s="191">
        <f>SUM(K21:K24)</f>
        <v>0</v>
      </c>
      <c r="L25" s="192">
        <f t="shared" si="5"/>
        <v>0</v>
      </c>
      <c r="M25" s="191">
        <f>SUM(M21:M24)</f>
        <v>0</v>
      </c>
      <c r="N25" s="191">
        <f>SUM(N21:N24)</f>
        <v>0</v>
      </c>
      <c r="O25" s="191">
        <f>SUM(O21:O24)</f>
        <v>0</v>
      </c>
      <c r="P25" s="191">
        <f>SUM(P21:P24)</f>
        <v>0</v>
      </c>
      <c r="Q25" s="191">
        <f>SUM(Q21:Q24)</f>
        <v>0</v>
      </c>
      <c r="R25" s="192">
        <f>SUM(M25:Q25)</f>
        <v>0</v>
      </c>
      <c r="S25" s="193">
        <f>R25+L25+G25</f>
        <v>0</v>
      </c>
      <c r="T25" s="198"/>
      <c r="U25" s="198"/>
      <c r="V25" s="187"/>
      <c r="W25" s="187"/>
      <c r="X25" s="186"/>
      <c r="Y25" s="187"/>
      <c r="Z25" s="187"/>
      <c r="AA25" s="187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6"/>
      <c r="AO25" s="186"/>
      <c r="AP25" s="186"/>
      <c r="AQ25" s="186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186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86"/>
      <c r="BT25" s="186"/>
      <c r="BU25" s="186"/>
      <c r="BV25" s="186"/>
      <c r="BW25" s="186"/>
      <c r="BX25" s="186"/>
      <c r="BY25" s="186"/>
      <c r="BZ25" s="186"/>
      <c r="CA25" s="186"/>
      <c r="CB25" s="186"/>
      <c r="CC25" s="186"/>
      <c r="CD25" s="186"/>
      <c r="CE25" s="186"/>
      <c r="CF25" s="186"/>
      <c r="CG25" s="186"/>
      <c r="CH25" s="186"/>
      <c r="CI25" s="186"/>
      <c r="CJ25" s="186"/>
      <c r="CK25" s="186"/>
      <c r="CL25" s="186"/>
      <c r="CM25" s="186"/>
      <c r="CN25" s="186"/>
      <c r="CO25" s="186"/>
      <c r="CP25" s="186"/>
      <c r="CQ25" s="186"/>
      <c r="CR25" s="186"/>
      <c r="CS25" s="186"/>
      <c r="CT25" s="186"/>
      <c r="CU25" s="186"/>
      <c r="CV25" s="186"/>
      <c r="CW25" s="186"/>
      <c r="CX25" s="186"/>
      <c r="CY25" s="186"/>
      <c r="CZ25" s="186"/>
      <c r="DA25" s="186"/>
      <c r="DB25" s="186"/>
      <c r="DC25" s="186"/>
      <c r="DD25" s="186"/>
      <c r="DE25" s="186"/>
      <c r="DF25" s="186"/>
      <c r="DG25" s="186"/>
      <c r="DH25" s="186"/>
      <c r="DI25" s="186"/>
      <c r="DJ25" s="186"/>
      <c r="DK25" s="186"/>
      <c r="DL25" s="186"/>
      <c r="DM25" s="186"/>
      <c r="DN25" s="186"/>
      <c r="DO25" s="186"/>
      <c r="DP25" s="186"/>
      <c r="DQ25" s="186"/>
      <c r="DR25" s="186"/>
      <c r="DS25" s="186"/>
      <c r="DT25" s="186"/>
    </row>
    <row r="26" spans="1:124">
      <c r="A26" s="453" t="s">
        <v>17</v>
      </c>
      <c r="B26" s="454" t="s">
        <v>140</v>
      </c>
      <c r="C26" s="456">
        <f>C21-C16</f>
        <v>0</v>
      </c>
      <c r="D26" s="456">
        <f t="shared" ref="D26:S26" si="6">D21-D16</f>
        <v>0</v>
      </c>
      <c r="E26" s="456">
        <f t="shared" si="6"/>
        <v>0</v>
      </c>
      <c r="F26" s="456">
        <f t="shared" si="6"/>
        <v>0</v>
      </c>
      <c r="G26" s="418">
        <f t="shared" si="6"/>
        <v>0</v>
      </c>
      <c r="H26" s="456">
        <f t="shared" si="6"/>
        <v>0</v>
      </c>
      <c r="I26" s="456">
        <f t="shared" si="6"/>
        <v>0</v>
      </c>
      <c r="J26" s="456">
        <f t="shared" si="6"/>
        <v>0</v>
      </c>
      <c r="K26" s="456">
        <f t="shared" si="6"/>
        <v>0</v>
      </c>
      <c r="L26" s="418">
        <f t="shared" si="6"/>
        <v>0</v>
      </c>
      <c r="M26" s="456">
        <f t="shared" si="6"/>
        <v>0</v>
      </c>
      <c r="N26" s="456">
        <f t="shared" si="6"/>
        <v>0</v>
      </c>
      <c r="O26" s="456">
        <f t="shared" si="6"/>
        <v>0</v>
      </c>
      <c r="P26" s="456">
        <f t="shared" si="6"/>
        <v>0</v>
      </c>
      <c r="Q26" s="456">
        <f t="shared" si="6"/>
        <v>0</v>
      </c>
      <c r="R26" s="418">
        <f t="shared" si="6"/>
        <v>0</v>
      </c>
      <c r="S26" s="419">
        <f t="shared" si="6"/>
        <v>0</v>
      </c>
      <c r="T26" s="627">
        <f>'13wks vs RIE'!W185</f>
        <v>0.12911579726230116</v>
      </c>
      <c r="U26" s="218">
        <f>S26*T26</f>
        <v>0</v>
      </c>
      <c r="V26" s="187"/>
      <c r="W26" s="187"/>
      <c r="X26" s="625"/>
      <c r="Y26" s="625"/>
      <c r="Z26" s="625"/>
      <c r="AA26" s="187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6"/>
      <c r="AO26" s="186"/>
      <c r="AP26" s="186"/>
      <c r="AQ26" s="186"/>
      <c r="AR26" s="186"/>
      <c r="AS26" s="186"/>
      <c r="AT26" s="186"/>
      <c r="AU26" s="186"/>
      <c r="AV26" s="186"/>
      <c r="AW26" s="186"/>
      <c r="AX26" s="186"/>
      <c r="AY26" s="186"/>
      <c r="AZ26" s="186"/>
      <c r="BA26" s="186"/>
      <c r="BB26" s="186"/>
      <c r="BC26" s="186"/>
      <c r="BD26" s="186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6"/>
      <c r="BS26" s="186"/>
      <c r="BT26" s="186"/>
      <c r="BU26" s="186"/>
      <c r="BV26" s="186"/>
      <c r="BW26" s="186"/>
      <c r="BX26" s="186"/>
      <c r="BY26" s="186"/>
      <c r="BZ26" s="186"/>
      <c r="CA26" s="186"/>
      <c r="CB26" s="186"/>
      <c r="CC26" s="186"/>
      <c r="CD26" s="186"/>
      <c r="CE26" s="186"/>
      <c r="CF26" s="186"/>
      <c r="CG26" s="186"/>
      <c r="CH26" s="186"/>
      <c r="CI26" s="186"/>
      <c r="CJ26" s="186"/>
      <c r="CK26" s="186"/>
      <c r="CL26" s="186"/>
      <c r="CM26" s="186"/>
      <c r="CN26" s="186"/>
      <c r="CO26" s="186"/>
      <c r="CP26" s="186"/>
      <c r="CQ26" s="186"/>
      <c r="CR26" s="186"/>
      <c r="CS26" s="186"/>
      <c r="CT26" s="186"/>
      <c r="CU26" s="186"/>
      <c r="CV26" s="186"/>
      <c r="CW26" s="186"/>
      <c r="CX26" s="186"/>
      <c r="CY26" s="186"/>
      <c r="CZ26" s="186"/>
      <c r="DA26" s="186"/>
      <c r="DB26" s="186"/>
      <c r="DC26" s="186"/>
      <c r="DD26" s="186"/>
      <c r="DE26" s="186"/>
      <c r="DF26" s="186"/>
      <c r="DG26" s="186"/>
      <c r="DH26" s="186"/>
      <c r="DI26" s="186"/>
      <c r="DJ26" s="186"/>
      <c r="DK26" s="186"/>
      <c r="DL26" s="186"/>
      <c r="DM26" s="186"/>
      <c r="DN26" s="186"/>
      <c r="DO26" s="186"/>
      <c r="DP26" s="186"/>
      <c r="DQ26" s="186"/>
      <c r="DR26" s="186"/>
      <c r="DS26" s="186"/>
      <c r="DT26" s="186"/>
    </row>
    <row r="27" spans="1:124">
      <c r="A27" s="453"/>
      <c r="B27" s="454" t="s">
        <v>41</v>
      </c>
      <c r="C27" s="456">
        <f>C22-C17</f>
        <v>0</v>
      </c>
      <c r="D27" s="456">
        <f t="shared" ref="D27:S29" si="7">D22-D17</f>
        <v>0</v>
      </c>
      <c r="E27" s="456">
        <f t="shared" si="7"/>
        <v>0</v>
      </c>
      <c r="F27" s="456">
        <f t="shared" si="7"/>
        <v>0</v>
      </c>
      <c r="G27" s="418">
        <f t="shared" si="7"/>
        <v>0</v>
      </c>
      <c r="H27" s="456">
        <f t="shared" si="7"/>
        <v>0</v>
      </c>
      <c r="I27" s="456">
        <f t="shared" si="7"/>
        <v>0</v>
      </c>
      <c r="J27" s="456">
        <f t="shared" si="7"/>
        <v>0</v>
      </c>
      <c r="K27" s="456">
        <f t="shared" si="7"/>
        <v>0</v>
      </c>
      <c r="L27" s="418">
        <f t="shared" si="7"/>
        <v>0</v>
      </c>
      <c r="M27" s="456">
        <f t="shared" si="7"/>
        <v>0</v>
      </c>
      <c r="N27" s="456">
        <f t="shared" si="7"/>
        <v>0</v>
      </c>
      <c r="O27" s="456">
        <f t="shared" si="7"/>
        <v>0</v>
      </c>
      <c r="P27" s="456">
        <f t="shared" si="7"/>
        <v>0</v>
      </c>
      <c r="Q27" s="456">
        <f t="shared" si="7"/>
        <v>0</v>
      </c>
      <c r="R27" s="418">
        <f t="shared" si="7"/>
        <v>0</v>
      </c>
      <c r="S27" s="419">
        <f t="shared" si="7"/>
        <v>0</v>
      </c>
      <c r="T27" s="627"/>
      <c r="U27" s="218">
        <f>S27*T27</f>
        <v>0</v>
      </c>
      <c r="V27" s="187"/>
      <c r="W27" s="187"/>
      <c r="X27" s="625"/>
      <c r="Y27" s="625"/>
      <c r="Z27" s="625"/>
      <c r="AA27" s="187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6"/>
      <c r="AO27" s="186"/>
      <c r="AP27" s="186"/>
      <c r="AQ27" s="186"/>
      <c r="AR27" s="186"/>
      <c r="AS27" s="186"/>
      <c r="AT27" s="186"/>
      <c r="AU27" s="186"/>
      <c r="AV27" s="186"/>
      <c r="AW27" s="186"/>
      <c r="AX27" s="186"/>
      <c r="AY27" s="186"/>
      <c r="AZ27" s="186"/>
      <c r="BA27" s="186"/>
      <c r="BB27" s="186"/>
      <c r="BC27" s="186"/>
      <c r="BD27" s="186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6"/>
      <c r="BS27" s="186"/>
      <c r="BT27" s="186"/>
      <c r="BU27" s="186"/>
      <c r="BV27" s="186"/>
      <c r="BW27" s="186"/>
      <c r="BX27" s="186"/>
      <c r="BY27" s="186"/>
      <c r="BZ27" s="186"/>
      <c r="CA27" s="186"/>
      <c r="CB27" s="186"/>
      <c r="CC27" s="186"/>
      <c r="CD27" s="186"/>
      <c r="CE27" s="186"/>
      <c r="CF27" s="186"/>
      <c r="CG27" s="186"/>
      <c r="CH27" s="186"/>
      <c r="CI27" s="186"/>
      <c r="CJ27" s="186"/>
      <c r="CK27" s="186"/>
      <c r="CL27" s="186"/>
      <c r="CM27" s="186"/>
      <c r="CN27" s="186"/>
      <c r="CO27" s="186"/>
      <c r="CP27" s="186"/>
      <c r="CQ27" s="186"/>
      <c r="CR27" s="186"/>
      <c r="CS27" s="186"/>
      <c r="CT27" s="186"/>
      <c r="CU27" s="186"/>
      <c r="CV27" s="186"/>
      <c r="CW27" s="186"/>
      <c r="CX27" s="186"/>
      <c r="CY27" s="186"/>
      <c r="CZ27" s="186"/>
      <c r="DA27" s="186"/>
      <c r="DB27" s="186"/>
      <c r="DC27" s="186"/>
      <c r="DD27" s="186"/>
      <c r="DE27" s="186"/>
      <c r="DF27" s="186"/>
      <c r="DG27" s="186"/>
      <c r="DH27" s="186"/>
      <c r="DI27" s="186"/>
      <c r="DJ27" s="186"/>
      <c r="DK27" s="186"/>
      <c r="DL27" s="186"/>
      <c r="DM27" s="186"/>
      <c r="DN27" s="186"/>
      <c r="DO27" s="186"/>
      <c r="DP27" s="186"/>
      <c r="DQ27" s="186"/>
      <c r="DR27" s="186"/>
      <c r="DS27" s="186"/>
      <c r="DT27" s="186"/>
    </row>
    <row r="28" spans="1:124">
      <c r="A28" s="453"/>
      <c r="B28" s="454"/>
      <c r="C28" s="456">
        <f>C23-C18</f>
        <v>0</v>
      </c>
      <c r="D28" s="456">
        <f t="shared" si="7"/>
        <v>0</v>
      </c>
      <c r="E28" s="456">
        <f t="shared" si="7"/>
        <v>0</v>
      </c>
      <c r="F28" s="456">
        <f t="shared" si="7"/>
        <v>0</v>
      </c>
      <c r="G28" s="418">
        <f t="shared" si="7"/>
        <v>0</v>
      </c>
      <c r="H28" s="456">
        <f t="shared" si="7"/>
        <v>0</v>
      </c>
      <c r="I28" s="456">
        <f t="shared" si="7"/>
        <v>0</v>
      </c>
      <c r="J28" s="456">
        <f t="shared" si="7"/>
        <v>0</v>
      </c>
      <c r="K28" s="456">
        <f t="shared" si="7"/>
        <v>0</v>
      </c>
      <c r="L28" s="418">
        <f t="shared" si="7"/>
        <v>0</v>
      </c>
      <c r="M28" s="456">
        <f t="shared" si="7"/>
        <v>0</v>
      </c>
      <c r="N28" s="456">
        <f t="shared" si="7"/>
        <v>0</v>
      </c>
      <c r="O28" s="456">
        <f t="shared" si="7"/>
        <v>0</v>
      </c>
      <c r="P28" s="456">
        <f t="shared" si="7"/>
        <v>0</v>
      </c>
      <c r="Q28" s="456">
        <f t="shared" si="7"/>
        <v>0</v>
      </c>
      <c r="R28" s="418">
        <f t="shared" si="7"/>
        <v>0</v>
      </c>
      <c r="S28" s="419">
        <f t="shared" si="7"/>
        <v>0</v>
      </c>
      <c r="T28" s="627"/>
      <c r="U28" s="218">
        <f>S28*T28</f>
        <v>0</v>
      </c>
      <c r="V28" s="187"/>
      <c r="W28" s="187"/>
      <c r="X28" s="625"/>
      <c r="Y28" s="625"/>
      <c r="Z28" s="625"/>
      <c r="AA28" s="187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6"/>
      <c r="AO28" s="186"/>
      <c r="AP28" s="186"/>
      <c r="AQ28" s="186"/>
      <c r="AR28" s="186"/>
      <c r="AS28" s="186"/>
      <c r="AT28" s="186"/>
      <c r="AU28" s="186"/>
      <c r="AV28" s="186"/>
      <c r="AW28" s="186"/>
      <c r="AX28" s="186"/>
      <c r="AY28" s="186"/>
      <c r="AZ28" s="186"/>
      <c r="BA28" s="186"/>
      <c r="BB28" s="186"/>
      <c r="BC28" s="186"/>
      <c r="BD28" s="186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6"/>
      <c r="BS28" s="186"/>
      <c r="BT28" s="186"/>
      <c r="BU28" s="186"/>
      <c r="BV28" s="186"/>
      <c r="BW28" s="186"/>
      <c r="BX28" s="186"/>
      <c r="BY28" s="186"/>
      <c r="BZ28" s="186"/>
      <c r="CA28" s="186"/>
      <c r="CB28" s="186"/>
      <c r="CC28" s="186"/>
      <c r="CD28" s="186"/>
      <c r="CE28" s="186"/>
      <c r="CF28" s="186"/>
      <c r="CG28" s="186"/>
      <c r="CH28" s="186"/>
      <c r="CI28" s="186"/>
      <c r="CJ28" s="186"/>
      <c r="CK28" s="186"/>
      <c r="CL28" s="186"/>
      <c r="CM28" s="186"/>
      <c r="CN28" s="186"/>
      <c r="CO28" s="186"/>
      <c r="CP28" s="186"/>
      <c r="CQ28" s="186"/>
      <c r="CR28" s="186"/>
      <c r="CS28" s="186"/>
      <c r="CT28" s="186"/>
      <c r="CU28" s="186"/>
      <c r="CV28" s="186"/>
      <c r="CW28" s="186"/>
      <c r="CX28" s="186"/>
      <c r="CY28" s="186"/>
      <c r="CZ28" s="186"/>
      <c r="DA28" s="186"/>
      <c r="DB28" s="186"/>
      <c r="DC28" s="186"/>
      <c r="DD28" s="186"/>
      <c r="DE28" s="186"/>
      <c r="DF28" s="186"/>
      <c r="DG28" s="186"/>
      <c r="DH28" s="186"/>
      <c r="DI28" s="186"/>
      <c r="DJ28" s="186"/>
      <c r="DK28" s="186"/>
      <c r="DL28" s="186"/>
      <c r="DM28" s="186"/>
      <c r="DN28" s="186"/>
      <c r="DO28" s="186"/>
      <c r="DP28" s="186"/>
      <c r="DQ28" s="186"/>
      <c r="DR28" s="186"/>
      <c r="DS28" s="186"/>
      <c r="DT28" s="186"/>
    </row>
    <row r="29" spans="1:124">
      <c r="A29" s="453"/>
      <c r="B29" s="454"/>
      <c r="C29" s="456">
        <f>C24-C19</f>
        <v>0</v>
      </c>
      <c r="D29" s="456">
        <f t="shared" si="7"/>
        <v>0</v>
      </c>
      <c r="E29" s="456">
        <f t="shared" si="7"/>
        <v>0</v>
      </c>
      <c r="F29" s="456">
        <f t="shared" si="7"/>
        <v>0</v>
      </c>
      <c r="G29" s="418">
        <f t="shared" si="7"/>
        <v>0</v>
      </c>
      <c r="H29" s="456">
        <f t="shared" si="7"/>
        <v>0</v>
      </c>
      <c r="I29" s="456">
        <f t="shared" si="7"/>
        <v>0</v>
      </c>
      <c r="J29" s="456">
        <f t="shared" si="7"/>
        <v>0</v>
      </c>
      <c r="K29" s="456">
        <f t="shared" si="7"/>
        <v>0</v>
      </c>
      <c r="L29" s="418">
        <f t="shared" si="7"/>
        <v>0</v>
      </c>
      <c r="M29" s="456">
        <f t="shared" si="7"/>
        <v>0</v>
      </c>
      <c r="N29" s="456">
        <f t="shared" si="7"/>
        <v>0</v>
      </c>
      <c r="O29" s="456">
        <f t="shared" si="7"/>
        <v>0</v>
      </c>
      <c r="P29" s="456">
        <f t="shared" si="7"/>
        <v>0</v>
      </c>
      <c r="Q29" s="456">
        <f t="shared" si="7"/>
        <v>0</v>
      </c>
      <c r="R29" s="418">
        <f t="shared" si="7"/>
        <v>0</v>
      </c>
      <c r="S29" s="419">
        <f t="shared" si="7"/>
        <v>0</v>
      </c>
      <c r="T29" s="627"/>
      <c r="U29" s="218">
        <f>S29*T29</f>
        <v>0</v>
      </c>
      <c r="V29" s="187"/>
      <c r="W29" s="187"/>
      <c r="X29" s="625"/>
      <c r="Y29" s="625"/>
      <c r="Z29" s="625"/>
      <c r="AA29" s="187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6"/>
      <c r="AO29" s="186"/>
      <c r="AP29" s="186"/>
      <c r="AQ29" s="186"/>
      <c r="AR29" s="186"/>
      <c r="AS29" s="186"/>
      <c r="AT29" s="186"/>
      <c r="AU29" s="186"/>
      <c r="AV29" s="186"/>
      <c r="AW29" s="186"/>
      <c r="AX29" s="186"/>
      <c r="AY29" s="186"/>
      <c r="AZ29" s="186"/>
      <c r="BA29" s="186"/>
      <c r="BB29" s="186"/>
      <c r="BC29" s="186"/>
      <c r="BD29" s="186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6"/>
      <c r="BS29" s="186"/>
      <c r="BT29" s="186"/>
      <c r="BU29" s="186"/>
      <c r="BV29" s="186"/>
      <c r="BW29" s="186"/>
      <c r="BX29" s="186"/>
      <c r="BY29" s="186"/>
      <c r="BZ29" s="186"/>
      <c r="CA29" s="186"/>
      <c r="CB29" s="186"/>
      <c r="CC29" s="186"/>
      <c r="CD29" s="186"/>
      <c r="CE29" s="186"/>
      <c r="CF29" s="186"/>
      <c r="CG29" s="186"/>
      <c r="CH29" s="186"/>
      <c r="CI29" s="186"/>
      <c r="CJ29" s="186"/>
      <c r="CK29" s="186"/>
      <c r="CL29" s="186"/>
      <c r="CM29" s="186"/>
      <c r="CN29" s="186"/>
      <c r="CO29" s="186"/>
      <c r="CP29" s="186"/>
      <c r="CQ29" s="186"/>
      <c r="CR29" s="186"/>
      <c r="CS29" s="186"/>
      <c r="CT29" s="186"/>
      <c r="CU29" s="186"/>
      <c r="CV29" s="186"/>
      <c r="CW29" s="186"/>
      <c r="CX29" s="186"/>
      <c r="CY29" s="186"/>
      <c r="CZ29" s="186"/>
      <c r="DA29" s="186"/>
      <c r="DB29" s="186"/>
      <c r="DC29" s="186"/>
      <c r="DD29" s="186"/>
      <c r="DE29" s="186"/>
      <c r="DF29" s="186"/>
      <c r="DG29" s="186"/>
      <c r="DH29" s="186"/>
      <c r="DI29" s="186"/>
      <c r="DJ29" s="186"/>
      <c r="DK29" s="186"/>
      <c r="DL29" s="186"/>
      <c r="DM29" s="186"/>
      <c r="DN29" s="186"/>
      <c r="DO29" s="186"/>
      <c r="DP29" s="186"/>
      <c r="DQ29" s="186"/>
      <c r="DR29" s="186"/>
      <c r="DS29" s="186"/>
      <c r="DT29" s="186"/>
    </row>
    <row r="30" spans="1:124" s="1165" customFormat="1" ht="13.5" thickBot="1">
      <c r="A30" s="1166"/>
      <c r="B30" s="1167" t="s">
        <v>32</v>
      </c>
      <c r="C30" s="1168">
        <f>SUM(C26:C29)</f>
        <v>0</v>
      </c>
      <c r="D30" s="1168">
        <f t="shared" ref="D30:S30" si="8">SUM(D26:D29)</f>
        <v>0</v>
      </c>
      <c r="E30" s="1168">
        <f t="shared" si="8"/>
        <v>0</v>
      </c>
      <c r="F30" s="1168">
        <f t="shared" si="8"/>
        <v>0</v>
      </c>
      <c r="G30" s="413">
        <f t="shared" si="8"/>
        <v>0</v>
      </c>
      <c r="H30" s="1168">
        <f t="shared" si="8"/>
        <v>0</v>
      </c>
      <c r="I30" s="1168">
        <f t="shared" si="8"/>
        <v>0</v>
      </c>
      <c r="J30" s="1168">
        <f t="shared" si="8"/>
        <v>0</v>
      </c>
      <c r="K30" s="1168">
        <f t="shared" si="8"/>
        <v>0</v>
      </c>
      <c r="L30" s="413">
        <f t="shared" si="8"/>
        <v>0</v>
      </c>
      <c r="M30" s="1168">
        <f t="shared" si="8"/>
        <v>0</v>
      </c>
      <c r="N30" s="1168">
        <f t="shared" si="8"/>
        <v>0</v>
      </c>
      <c r="O30" s="1168">
        <f t="shared" si="8"/>
        <v>0</v>
      </c>
      <c r="P30" s="1168">
        <f t="shared" si="8"/>
        <v>0</v>
      </c>
      <c r="Q30" s="1168">
        <f t="shared" si="8"/>
        <v>0</v>
      </c>
      <c r="R30" s="413">
        <f t="shared" si="8"/>
        <v>0</v>
      </c>
      <c r="S30" s="414">
        <f t="shared" si="8"/>
        <v>0</v>
      </c>
      <c r="T30" s="1174"/>
      <c r="U30" s="1174"/>
      <c r="V30" s="1164"/>
      <c r="W30" s="1164"/>
      <c r="X30" s="2"/>
      <c r="Y30" s="1164"/>
      <c r="Z30" s="1164"/>
      <c r="AA30" s="1164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</row>
    <row r="31" spans="1:124" s="207" customFormat="1" ht="13" outlineLevel="1">
      <c r="A31" s="245" t="s">
        <v>40</v>
      </c>
      <c r="B31" s="246">
        <v>0</v>
      </c>
      <c r="C31" s="210">
        <f>C26*1+C27*2</f>
        <v>0</v>
      </c>
      <c r="D31" s="210">
        <f t="shared" ref="D31:S31" si="9">D26*1+D27*2</f>
        <v>0</v>
      </c>
      <c r="E31" s="210">
        <f t="shared" si="9"/>
        <v>0</v>
      </c>
      <c r="F31" s="210">
        <f t="shared" si="9"/>
        <v>0</v>
      </c>
      <c r="G31" s="206">
        <f t="shared" si="9"/>
        <v>0</v>
      </c>
      <c r="H31" s="210">
        <f t="shared" si="9"/>
        <v>0</v>
      </c>
      <c r="I31" s="210">
        <f t="shared" si="9"/>
        <v>0</v>
      </c>
      <c r="J31" s="210">
        <f t="shared" si="9"/>
        <v>0</v>
      </c>
      <c r="K31" s="210">
        <f t="shared" si="9"/>
        <v>0</v>
      </c>
      <c r="L31" s="206">
        <f t="shared" si="9"/>
        <v>0</v>
      </c>
      <c r="M31" s="210">
        <f t="shared" si="9"/>
        <v>0</v>
      </c>
      <c r="N31" s="210">
        <f t="shared" si="9"/>
        <v>0</v>
      </c>
      <c r="O31" s="210">
        <f t="shared" si="9"/>
        <v>0</v>
      </c>
      <c r="P31" s="210">
        <f t="shared" si="9"/>
        <v>0</v>
      </c>
      <c r="Q31" s="210">
        <f t="shared" si="9"/>
        <v>0</v>
      </c>
      <c r="R31" s="206">
        <f t="shared" si="9"/>
        <v>0</v>
      </c>
      <c r="S31" s="837">
        <f t="shared" si="9"/>
        <v>0</v>
      </c>
      <c r="T31" s="218"/>
      <c r="U31" s="218"/>
      <c r="V31" s="217"/>
      <c r="W31" s="217"/>
      <c r="X31" s="219"/>
      <c r="Y31" s="219"/>
      <c r="Z31" s="219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  <c r="DS31" s="217"/>
      <c r="DT31" s="217"/>
    </row>
    <row r="32" spans="1:124" s="207" customFormat="1" ht="13.5" outlineLevel="1" thickBot="1">
      <c r="A32" s="213" t="s">
        <v>43</v>
      </c>
      <c r="B32" s="248" t="s">
        <v>30</v>
      </c>
      <c r="C32" s="214">
        <f>C26+C27</f>
        <v>0</v>
      </c>
      <c r="D32" s="214">
        <f t="shared" ref="D32:S32" si="10">D26+D27</f>
        <v>0</v>
      </c>
      <c r="E32" s="214">
        <f t="shared" si="10"/>
        <v>0</v>
      </c>
      <c r="F32" s="214">
        <f t="shared" si="10"/>
        <v>0</v>
      </c>
      <c r="G32" s="215">
        <f t="shared" si="10"/>
        <v>0</v>
      </c>
      <c r="H32" s="214">
        <f t="shared" si="10"/>
        <v>0</v>
      </c>
      <c r="I32" s="214">
        <f t="shared" si="10"/>
        <v>0</v>
      </c>
      <c r="J32" s="214">
        <f t="shared" si="10"/>
        <v>0</v>
      </c>
      <c r="K32" s="214">
        <f t="shared" si="10"/>
        <v>0</v>
      </c>
      <c r="L32" s="215">
        <f t="shared" si="10"/>
        <v>0</v>
      </c>
      <c r="M32" s="214">
        <f t="shared" si="10"/>
        <v>0</v>
      </c>
      <c r="N32" s="214">
        <f t="shared" si="10"/>
        <v>0</v>
      </c>
      <c r="O32" s="214">
        <f t="shared" si="10"/>
        <v>0</v>
      </c>
      <c r="P32" s="214">
        <f t="shared" si="10"/>
        <v>0</v>
      </c>
      <c r="Q32" s="214">
        <f t="shared" si="10"/>
        <v>0</v>
      </c>
      <c r="R32" s="215">
        <f t="shared" si="10"/>
        <v>0</v>
      </c>
      <c r="S32" s="838">
        <f t="shared" si="10"/>
        <v>0</v>
      </c>
      <c r="T32" s="218"/>
      <c r="U32" s="218"/>
      <c r="V32" s="217"/>
      <c r="W32" s="217"/>
      <c r="X32" s="219"/>
      <c r="Y32" s="219"/>
      <c r="Z32" s="219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  <c r="DS32" s="217"/>
      <c r="DT32" s="217"/>
    </row>
    <row r="33" spans="1:124" s="207" customFormat="1" ht="13">
      <c r="A33" s="211"/>
      <c r="B33" s="235"/>
      <c r="C33" s="212"/>
      <c r="D33" s="212"/>
      <c r="E33" s="212"/>
      <c r="F33" s="212"/>
      <c r="G33" s="183"/>
      <c r="H33" s="212"/>
      <c r="I33" s="212"/>
      <c r="J33" s="212"/>
      <c r="K33" s="212"/>
      <c r="L33" s="183"/>
      <c r="M33" s="212"/>
      <c r="N33" s="212"/>
      <c r="O33" s="212"/>
      <c r="P33" s="212"/>
      <c r="Q33" s="212"/>
      <c r="R33" s="183"/>
      <c r="S33" s="665"/>
      <c r="T33" s="218"/>
      <c r="U33" s="218"/>
      <c r="V33" s="217"/>
      <c r="W33" s="217"/>
      <c r="X33" s="219"/>
      <c r="Y33" s="219"/>
      <c r="Z33" s="219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  <c r="DS33" s="217"/>
      <c r="DT33" s="217"/>
    </row>
    <row r="34" spans="1:124" ht="13">
      <c r="A34" s="181" t="s">
        <v>313</v>
      </c>
      <c r="B34" s="182" t="s">
        <v>316</v>
      </c>
      <c r="C34" s="6">
        <v>0</v>
      </c>
      <c r="D34" s="6">
        <v>0</v>
      </c>
      <c r="E34" s="6">
        <v>0</v>
      </c>
      <c r="F34" s="6">
        <v>0</v>
      </c>
      <c r="G34" s="200">
        <v>0</v>
      </c>
      <c r="H34" s="6">
        <v>0</v>
      </c>
      <c r="I34" s="6">
        <v>0</v>
      </c>
      <c r="J34" s="6">
        <v>0</v>
      </c>
      <c r="K34" s="6">
        <v>0</v>
      </c>
      <c r="L34" s="200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183">
        <v>0</v>
      </c>
      <c r="S34" s="197">
        <v>0</v>
      </c>
      <c r="T34" s="198"/>
      <c r="U34" s="198"/>
      <c r="V34" s="187"/>
      <c r="W34" s="187"/>
      <c r="X34" s="187"/>
      <c r="Y34" s="187"/>
      <c r="Z34" s="187"/>
      <c r="AA34" s="187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6"/>
      <c r="AO34" s="186"/>
      <c r="AP34" s="186"/>
      <c r="AQ34" s="186"/>
      <c r="AR34" s="186"/>
      <c r="AS34" s="186"/>
      <c r="AT34" s="186"/>
      <c r="AU34" s="186"/>
      <c r="AV34" s="186"/>
      <c r="AW34" s="186"/>
      <c r="AX34" s="186"/>
      <c r="AY34" s="186"/>
      <c r="AZ34" s="186"/>
      <c r="BA34" s="186"/>
      <c r="BB34" s="186"/>
      <c r="BC34" s="186"/>
      <c r="BD34" s="186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6"/>
      <c r="BS34" s="186"/>
      <c r="BT34" s="186"/>
      <c r="BU34" s="186"/>
      <c r="BV34" s="186"/>
      <c r="BW34" s="186"/>
      <c r="BX34" s="186"/>
      <c r="BY34" s="186"/>
      <c r="BZ34" s="186"/>
      <c r="CA34" s="186"/>
      <c r="CB34" s="186"/>
      <c r="CC34" s="186"/>
      <c r="CD34" s="186"/>
      <c r="CE34" s="186"/>
      <c r="CF34" s="186"/>
      <c r="CG34" s="186"/>
      <c r="CH34" s="186"/>
      <c r="CI34" s="186"/>
      <c r="CJ34" s="186"/>
      <c r="CK34" s="186"/>
      <c r="CL34" s="186"/>
      <c r="CM34" s="186"/>
      <c r="CN34" s="186"/>
      <c r="CO34" s="186"/>
      <c r="CP34" s="186"/>
      <c r="CQ34" s="186"/>
      <c r="CR34" s="186"/>
      <c r="CS34" s="186"/>
      <c r="CT34" s="186"/>
      <c r="CU34" s="186"/>
      <c r="CV34" s="186"/>
      <c r="CW34" s="186"/>
      <c r="CX34" s="186"/>
      <c r="CY34" s="186"/>
      <c r="CZ34" s="186"/>
      <c r="DA34" s="186"/>
      <c r="DB34" s="186"/>
      <c r="DC34" s="186"/>
      <c r="DD34" s="186"/>
      <c r="DE34" s="186"/>
      <c r="DF34" s="186"/>
      <c r="DG34" s="186"/>
      <c r="DH34" s="186"/>
      <c r="DI34" s="186"/>
      <c r="DJ34" s="186"/>
      <c r="DK34" s="186"/>
      <c r="DL34" s="186"/>
      <c r="DM34" s="186"/>
      <c r="DN34" s="186"/>
      <c r="DO34" s="186"/>
      <c r="DP34" s="186"/>
      <c r="DQ34" s="186"/>
      <c r="DR34" s="186"/>
      <c r="DS34" s="186"/>
      <c r="DT34" s="186"/>
    </row>
    <row r="35" spans="1:124" ht="13">
      <c r="A35" s="181"/>
      <c r="B35" s="182" t="s">
        <v>259</v>
      </c>
      <c r="C35" s="6">
        <v>0</v>
      </c>
      <c r="D35" s="6">
        <v>0</v>
      </c>
      <c r="E35" s="6">
        <v>0</v>
      </c>
      <c r="F35" s="6">
        <v>0</v>
      </c>
      <c r="G35" s="200">
        <v>0</v>
      </c>
      <c r="H35" s="6">
        <v>0</v>
      </c>
      <c r="I35" s="6">
        <v>0</v>
      </c>
      <c r="J35" s="6">
        <v>0</v>
      </c>
      <c r="K35" s="6">
        <v>0</v>
      </c>
      <c r="L35" s="200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183">
        <v>0</v>
      </c>
      <c r="S35" s="197">
        <v>0</v>
      </c>
      <c r="T35" s="198"/>
      <c r="U35" s="198"/>
      <c r="V35" s="187"/>
      <c r="W35" s="187"/>
      <c r="X35" s="187"/>
      <c r="Y35" s="187"/>
      <c r="Z35" s="187"/>
      <c r="AA35" s="187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6"/>
      <c r="AO35" s="186"/>
      <c r="AP35" s="186"/>
      <c r="AQ35" s="186"/>
      <c r="AR35" s="186"/>
      <c r="AS35" s="186"/>
      <c r="AT35" s="186"/>
      <c r="AU35" s="186"/>
      <c r="AV35" s="186"/>
      <c r="AW35" s="186"/>
      <c r="AX35" s="186"/>
      <c r="AY35" s="186"/>
      <c r="AZ35" s="186"/>
      <c r="BA35" s="186"/>
      <c r="BB35" s="186"/>
      <c r="BC35" s="186"/>
      <c r="BD35" s="186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6"/>
      <c r="BS35" s="186"/>
      <c r="BT35" s="186"/>
      <c r="BU35" s="186"/>
      <c r="BV35" s="186"/>
      <c r="BW35" s="186"/>
      <c r="BX35" s="186"/>
      <c r="BY35" s="186"/>
      <c r="BZ35" s="186"/>
      <c r="CA35" s="186"/>
      <c r="CB35" s="186"/>
      <c r="CC35" s="186"/>
      <c r="CD35" s="186"/>
      <c r="CE35" s="186"/>
      <c r="CF35" s="186"/>
      <c r="CG35" s="186"/>
      <c r="CH35" s="186"/>
      <c r="CI35" s="186"/>
      <c r="CJ35" s="186"/>
      <c r="CK35" s="186"/>
      <c r="CL35" s="186"/>
      <c r="CM35" s="186"/>
      <c r="CN35" s="186"/>
      <c r="CO35" s="186"/>
      <c r="CP35" s="186"/>
      <c r="CQ35" s="186"/>
      <c r="CR35" s="186"/>
      <c r="CS35" s="186"/>
      <c r="CT35" s="186"/>
      <c r="CU35" s="186"/>
      <c r="CV35" s="186"/>
      <c r="CW35" s="186"/>
      <c r="CX35" s="186"/>
      <c r="CY35" s="186"/>
      <c r="CZ35" s="186"/>
      <c r="DA35" s="186"/>
      <c r="DB35" s="186"/>
      <c r="DC35" s="186"/>
      <c r="DD35" s="186"/>
      <c r="DE35" s="186"/>
      <c r="DF35" s="186"/>
      <c r="DG35" s="186"/>
      <c r="DH35" s="186"/>
      <c r="DI35" s="186"/>
      <c r="DJ35" s="186"/>
      <c r="DK35" s="186"/>
      <c r="DL35" s="186"/>
      <c r="DM35" s="186"/>
      <c r="DN35" s="186"/>
      <c r="DO35" s="186"/>
      <c r="DP35" s="186"/>
      <c r="DQ35" s="186"/>
      <c r="DR35" s="186"/>
      <c r="DS35" s="186"/>
      <c r="DT35" s="186"/>
    </row>
    <row r="36" spans="1:124">
      <c r="A36" s="371" t="str">
        <f>A4</f>
        <v>MS2408D0</v>
      </c>
      <c r="B36" s="182" t="s">
        <v>203</v>
      </c>
      <c r="C36" s="6">
        <v>0</v>
      </c>
      <c r="D36" s="6">
        <v>0</v>
      </c>
      <c r="E36" s="6">
        <v>0</v>
      </c>
      <c r="F36" s="6">
        <v>0</v>
      </c>
      <c r="G36" s="200">
        <v>0</v>
      </c>
      <c r="H36" s="6">
        <v>0</v>
      </c>
      <c r="I36" s="6">
        <v>0</v>
      </c>
      <c r="J36" s="6">
        <v>0</v>
      </c>
      <c r="K36" s="6">
        <v>0</v>
      </c>
      <c r="L36" s="200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183">
        <v>0</v>
      </c>
      <c r="S36" s="197">
        <v>0</v>
      </c>
      <c r="T36" s="198"/>
      <c r="U36" s="198"/>
      <c r="V36" s="187"/>
      <c r="W36" s="187"/>
      <c r="X36" s="187"/>
      <c r="Y36" s="187"/>
      <c r="Z36" s="187"/>
      <c r="AA36" s="187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6"/>
      <c r="AO36" s="186"/>
      <c r="AP36" s="186"/>
      <c r="AQ36" s="186"/>
      <c r="AR36" s="186"/>
      <c r="AS36" s="186"/>
      <c r="AT36" s="186"/>
      <c r="AU36" s="186"/>
      <c r="AV36" s="186"/>
      <c r="AW36" s="186"/>
      <c r="AX36" s="186"/>
      <c r="AY36" s="186"/>
      <c r="AZ36" s="186"/>
      <c r="BA36" s="186"/>
      <c r="BB36" s="186"/>
      <c r="BC36" s="186"/>
      <c r="BD36" s="186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6"/>
      <c r="CG36" s="186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6"/>
      <c r="CU36" s="186"/>
      <c r="CV36" s="186"/>
      <c r="CW36" s="186"/>
      <c r="CX36" s="186"/>
      <c r="CY36" s="186"/>
      <c r="CZ36" s="186"/>
      <c r="DA36" s="186"/>
      <c r="DB36" s="186"/>
      <c r="DC36" s="186"/>
      <c r="DD36" s="186"/>
      <c r="DE36" s="186"/>
      <c r="DF36" s="186"/>
      <c r="DG36" s="186"/>
      <c r="DH36" s="186"/>
      <c r="DI36" s="186"/>
      <c r="DJ36" s="186"/>
      <c r="DK36" s="186"/>
      <c r="DL36" s="186"/>
      <c r="DM36" s="186"/>
      <c r="DN36" s="186"/>
      <c r="DO36" s="186"/>
      <c r="DP36" s="186"/>
      <c r="DQ36" s="186"/>
      <c r="DR36" s="186"/>
      <c r="DS36" s="186"/>
      <c r="DT36" s="186"/>
    </row>
    <row r="37" spans="1:124">
      <c r="A37" s="371"/>
      <c r="B37" s="182" t="s">
        <v>204</v>
      </c>
      <c r="C37" s="6">
        <v>0</v>
      </c>
      <c r="D37" s="6">
        <v>0</v>
      </c>
      <c r="E37" s="6">
        <v>0</v>
      </c>
      <c r="F37" s="6">
        <v>0</v>
      </c>
      <c r="G37" s="200">
        <v>0</v>
      </c>
      <c r="H37" s="6">
        <v>0</v>
      </c>
      <c r="I37" s="6">
        <v>0</v>
      </c>
      <c r="J37" s="6">
        <v>0</v>
      </c>
      <c r="K37" s="6">
        <v>0</v>
      </c>
      <c r="L37" s="200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183">
        <v>0</v>
      </c>
      <c r="S37" s="197">
        <v>0</v>
      </c>
      <c r="T37" s="198"/>
      <c r="U37" s="198"/>
      <c r="V37" s="187"/>
      <c r="W37" s="187"/>
      <c r="X37" s="187"/>
      <c r="Y37" s="187"/>
      <c r="Z37" s="187"/>
      <c r="AA37" s="187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</row>
    <row r="38" spans="1:124">
      <c r="A38" s="371"/>
      <c r="B38" s="182" t="s">
        <v>612</v>
      </c>
      <c r="C38" s="6">
        <v>0</v>
      </c>
      <c r="D38" s="6">
        <v>0</v>
      </c>
      <c r="E38" s="6">
        <v>0</v>
      </c>
      <c r="F38" s="6">
        <v>0</v>
      </c>
      <c r="G38" s="200">
        <v>0</v>
      </c>
      <c r="H38" s="6">
        <v>0</v>
      </c>
      <c r="I38" s="6">
        <v>0</v>
      </c>
      <c r="J38" s="6">
        <v>0</v>
      </c>
      <c r="K38" s="6">
        <v>0</v>
      </c>
      <c r="L38" s="200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183">
        <v>0</v>
      </c>
      <c r="S38" s="197">
        <v>0</v>
      </c>
      <c r="T38" s="198"/>
      <c r="U38" s="198"/>
      <c r="V38" s="187"/>
      <c r="W38" s="187"/>
      <c r="X38" s="187"/>
      <c r="Y38" s="187"/>
      <c r="Z38" s="187"/>
      <c r="AA38" s="187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</row>
    <row r="39" spans="1:124" ht="13">
      <c r="A39" s="181"/>
      <c r="B39" s="447" t="s">
        <v>258</v>
      </c>
      <c r="C39" s="6">
        <v>0</v>
      </c>
      <c r="D39" s="6">
        <v>0</v>
      </c>
      <c r="E39" s="6">
        <v>0</v>
      </c>
      <c r="F39" s="6">
        <v>0</v>
      </c>
      <c r="G39" s="200">
        <v>0</v>
      </c>
      <c r="H39" s="6">
        <v>0</v>
      </c>
      <c r="I39" s="6">
        <v>0</v>
      </c>
      <c r="J39" s="6">
        <v>0</v>
      </c>
      <c r="K39" s="6">
        <v>0</v>
      </c>
      <c r="L39" s="200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183">
        <v>0</v>
      </c>
      <c r="S39" s="197">
        <v>0</v>
      </c>
      <c r="T39" s="198"/>
      <c r="U39" s="198"/>
      <c r="V39" s="187"/>
      <c r="W39" s="187"/>
      <c r="X39" s="187"/>
      <c r="Y39" s="187"/>
      <c r="Z39" s="187"/>
      <c r="AA39" s="187"/>
      <c r="AC39" s="186"/>
      <c r="AD39" s="186"/>
      <c r="AE39" s="186"/>
      <c r="AF39" s="186"/>
      <c r="AG39" s="186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6"/>
      <c r="CA39" s="186"/>
      <c r="CB39" s="186"/>
      <c r="CC39" s="186"/>
      <c r="CD39" s="186"/>
      <c r="CE39" s="186"/>
      <c r="CF39" s="186"/>
      <c r="CG39" s="186"/>
      <c r="CH39" s="186"/>
      <c r="CI39" s="186"/>
      <c r="CJ39" s="186"/>
      <c r="CK39" s="186"/>
      <c r="CL39" s="186"/>
      <c r="CM39" s="186"/>
      <c r="CN39" s="186"/>
      <c r="CO39" s="186"/>
      <c r="CP39" s="186"/>
      <c r="CQ39" s="186"/>
      <c r="CR39" s="186"/>
      <c r="CS39" s="186"/>
      <c r="CT39" s="186"/>
      <c r="CU39" s="186"/>
      <c r="CV39" s="186"/>
      <c r="CW39" s="186"/>
      <c r="CX39" s="186"/>
      <c r="CY39" s="186"/>
      <c r="CZ39" s="186"/>
      <c r="DA39" s="186"/>
      <c r="DB39" s="186"/>
      <c r="DC39" s="186"/>
      <c r="DD39" s="186"/>
      <c r="DE39" s="186"/>
      <c r="DF39" s="186"/>
      <c r="DG39" s="186"/>
      <c r="DH39" s="186"/>
      <c r="DI39" s="186"/>
      <c r="DJ39" s="186"/>
      <c r="DK39" s="186"/>
      <c r="DL39" s="186"/>
      <c r="DM39" s="186"/>
      <c r="DN39" s="186"/>
      <c r="DO39" s="186"/>
      <c r="DP39" s="186"/>
      <c r="DQ39" s="186"/>
      <c r="DR39" s="186"/>
      <c r="DS39" s="186"/>
      <c r="DT39" s="186"/>
    </row>
    <row r="40" spans="1:124">
      <c r="A40" s="189"/>
      <c r="B40" s="190" t="s">
        <v>32</v>
      </c>
      <c r="C40" s="191">
        <v>0</v>
      </c>
      <c r="D40" s="191">
        <v>0</v>
      </c>
      <c r="E40" s="191">
        <v>0</v>
      </c>
      <c r="F40" s="191">
        <v>0</v>
      </c>
      <c r="G40" s="192">
        <v>0</v>
      </c>
      <c r="H40" s="191">
        <v>0</v>
      </c>
      <c r="I40" s="191">
        <v>0</v>
      </c>
      <c r="J40" s="191">
        <v>0</v>
      </c>
      <c r="K40" s="191">
        <v>0</v>
      </c>
      <c r="L40" s="192">
        <v>0</v>
      </c>
      <c r="M40" s="191">
        <v>0</v>
      </c>
      <c r="N40" s="191">
        <v>0</v>
      </c>
      <c r="O40" s="191">
        <v>0</v>
      </c>
      <c r="P40" s="191">
        <v>0</v>
      </c>
      <c r="Q40" s="191">
        <v>0</v>
      </c>
      <c r="R40" s="192">
        <v>0</v>
      </c>
      <c r="S40" s="193">
        <v>0</v>
      </c>
      <c r="T40" s="198"/>
      <c r="U40" s="198"/>
      <c r="V40" s="187"/>
      <c r="W40" s="187"/>
      <c r="X40" s="187"/>
      <c r="Y40" s="187"/>
      <c r="Z40" s="187"/>
      <c r="AA40" s="187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</row>
    <row r="41" spans="1:124">
      <c r="A41" s="199" t="str">
        <f>A34</f>
        <v>V11LC</v>
      </c>
      <c r="B41" s="182" t="s">
        <v>316</v>
      </c>
      <c r="C41" s="8">
        <f>'Drive Summary'!G126</f>
        <v>0</v>
      </c>
      <c r="D41" s="8">
        <f>'Drive Summary'!H126</f>
        <v>0</v>
      </c>
      <c r="E41" s="8">
        <f>'Drive Summary'!I126</f>
        <v>0</v>
      </c>
      <c r="F41" s="8">
        <f>'Drive Summary'!J126</f>
        <v>0</v>
      </c>
      <c r="G41" s="241">
        <f>SUM(C41:F41)</f>
        <v>0</v>
      </c>
      <c r="H41" s="10">
        <f>'Drive Summary'!N126</f>
        <v>0</v>
      </c>
      <c r="I41" s="10">
        <f>'Drive Summary'!O126</f>
        <v>0</v>
      </c>
      <c r="J41" s="10">
        <f>'Drive Summary'!P126</f>
        <v>0</v>
      </c>
      <c r="K41" s="10">
        <f>'Drive Summary'!Q126</f>
        <v>0</v>
      </c>
      <c r="L41" s="241">
        <f>SUM(H41:K41)</f>
        <v>0</v>
      </c>
      <c r="M41" s="10">
        <f>'Drive Summary'!U126</f>
        <v>0</v>
      </c>
      <c r="N41" s="10">
        <f>'Drive Summary'!V126</f>
        <v>0</v>
      </c>
      <c r="O41" s="10">
        <f>'Drive Summary'!W126</f>
        <v>0</v>
      </c>
      <c r="P41" s="10">
        <f>'Drive Summary'!X126</f>
        <v>0</v>
      </c>
      <c r="Q41" s="10">
        <f>'Drive Summary'!Y126</f>
        <v>0</v>
      </c>
      <c r="R41" s="183">
        <f t="shared" ref="R41:R42" si="11">SUM(M41:Q41)</f>
        <v>0</v>
      </c>
      <c r="S41" s="197">
        <f>R41+L41+G41</f>
        <v>0</v>
      </c>
      <c r="T41" s="198"/>
      <c r="U41" s="198"/>
      <c r="V41" s="187"/>
      <c r="W41" s="187"/>
      <c r="X41" s="187"/>
      <c r="Y41" s="187"/>
      <c r="Z41" s="187"/>
      <c r="AA41" s="187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</row>
    <row r="42" spans="1:124">
      <c r="A42" s="199"/>
      <c r="B42" s="182" t="s">
        <v>259</v>
      </c>
      <c r="C42" s="8">
        <f>'Drive Summary'!G127</f>
        <v>0</v>
      </c>
      <c r="D42" s="8">
        <f>'Drive Summary'!H127</f>
        <v>0</v>
      </c>
      <c r="E42" s="8">
        <f>'Drive Summary'!I127</f>
        <v>0</v>
      </c>
      <c r="F42" s="8">
        <f>'Drive Summary'!J127</f>
        <v>0</v>
      </c>
      <c r="G42" s="241">
        <f>SUM(C42:F42)</f>
        <v>0</v>
      </c>
      <c r="H42" s="10">
        <f>'Drive Summary'!N127</f>
        <v>0</v>
      </c>
      <c r="I42" s="10">
        <f>'Drive Summary'!O127</f>
        <v>0</v>
      </c>
      <c r="J42" s="10">
        <f>'Drive Summary'!P127</f>
        <v>0</v>
      </c>
      <c r="K42" s="10">
        <f>'Drive Summary'!Q127</f>
        <v>0</v>
      </c>
      <c r="L42" s="241">
        <f t="shared" ref="L42:L43" si="12">SUM(H42:K42)</f>
        <v>0</v>
      </c>
      <c r="M42" s="10">
        <f>'Drive Summary'!U127</f>
        <v>0</v>
      </c>
      <c r="N42" s="10">
        <f>'Drive Summary'!V127</f>
        <v>0</v>
      </c>
      <c r="O42" s="10">
        <f>'Drive Summary'!W127</f>
        <v>0</v>
      </c>
      <c r="P42" s="10">
        <f>'Drive Summary'!X127</f>
        <v>0</v>
      </c>
      <c r="Q42" s="10">
        <f>'Drive Summary'!Y127</f>
        <v>0</v>
      </c>
      <c r="R42" s="183">
        <f t="shared" si="11"/>
        <v>0</v>
      </c>
      <c r="S42" s="197">
        <f>R42+L42+G42</f>
        <v>0</v>
      </c>
      <c r="T42" s="198"/>
      <c r="U42" s="198"/>
      <c r="V42" s="187"/>
      <c r="W42" s="187"/>
      <c r="X42" s="187"/>
      <c r="Y42" s="187"/>
      <c r="Z42" s="187"/>
      <c r="AA42" s="187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6"/>
      <c r="CH42" s="186"/>
      <c r="CI42" s="186"/>
      <c r="CJ42" s="186"/>
      <c r="CK42" s="186"/>
      <c r="CL42" s="186"/>
      <c r="CM42" s="186"/>
      <c r="CN42" s="186"/>
      <c r="CO42" s="186"/>
      <c r="CP42" s="186"/>
      <c r="CQ42" s="186"/>
      <c r="CR42" s="186"/>
      <c r="CS42" s="186"/>
      <c r="CT42" s="186"/>
      <c r="CU42" s="186"/>
      <c r="CV42" s="186"/>
      <c r="CW42" s="186"/>
      <c r="CX42" s="186"/>
      <c r="CY42" s="186"/>
      <c r="CZ42" s="186"/>
      <c r="DA42" s="186"/>
      <c r="DB42" s="186"/>
      <c r="DC42" s="186"/>
      <c r="DD42" s="186"/>
      <c r="DE42" s="186"/>
      <c r="DF42" s="186"/>
      <c r="DG42" s="186"/>
      <c r="DH42" s="186"/>
      <c r="DI42" s="186"/>
      <c r="DJ42" s="186"/>
      <c r="DK42" s="186"/>
      <c r="DL42" s="186"/>
      <c r="DM42" s="186"/>
      <c r="DN42" s="186"/>
      <c r="DO42" s="186"/>
      <c r="DP42" s="186"/>
      <c r="DQ42" s="186"/>
      <c r="DR42" s="186"/>
      <c r="DS42" s="186"/>
      <c r="DT42" s="186"/>
    </row>
    <row r="43" spans="1:124">
      <c r="A43" s="372" t="str">
        <f>A7</f>
        <v>MS2409A0</v>
      </c>
      <c r="B43" s="182" t="s">
        <v>203</v>
      </c>
      <c r="C43" s="8">
        <f>'Drive Summary'!G128</f>
        <v>0</v>
      </c>
      <c r="D43" s="8">
        <f>'Drive Summary'!H128</f>
        <v>0</v>
      </c>
      <c r="E43" s="8">
        <f>'Drive Summary'!I128</f>
        <v>0</v>
      </c>
      <c r="F43" s="8">
        <f>'Drive Summary'!J128</f>
        <v>0</v>
      </c>
      <c r="G43" s="241">
        <f t="shared" ref="G43:G44" si="13">SUM(C43:F43)</f>
        <v>0</v>
      </c>
      <c r="H43" s="10">
        <f>'Drive Summary'!N128</f>
        <v>0</v>
      </c>
      <c r="I43" s="10">
        <f>'Drive Summary'!O128</f>
        <v>0</v>
      </c>
      <c r="J43" s="10">
        <f>'Drive Summary'!P128</f>
        <v>0</v>
      </c>
      <c r="K43" s="10">
        <f>'Drive Summary'!Q128</f>
        <v>0</v>
      </c>
      <c r="L43" s="241">
        <f t="shared" si="12"/>
        <v>0</v>
      </c>
      <c r="M43" s="10">
        <f>'Drive Summary'!U128</f>
        <v>0</v>
      </c>
      <c r="N43" s="10">
        <f>'Drive Summary'!V128</f>
        <v>0</v>
      </c>
      <c r="O43" s="10">
        <f>'Drive Summary'!W128</f>
        <v>0</v>
      </c>
      <c r="P43" s="10">
        <f>'Drive Summary'!X128</f>
        <v>0</v>
      </c>
      <c r="Q43" s="10">
        <f>'Drive Summary'!Y128</f>
        <v>0</v>
      </c>
      <c r="R43" s="183">
        <f>SUM(M43:Q43)</f>
        <v>0</v>
      </c>
      <c r="S43" s="197">
        <f t="shared" ref="S43" si="14">R43+L43+G43</f>
        <v>0</v>
      </c>
      <c r="T43" s="198"/>
      <c r="U43" s="198"/>
      <c r="V43" s="187"/>
      <c r="W43" s="187"/>
      <c r="X43" s="187"/>
      <c r="Y43" s="187"/>
      <c r="Z43" s="187"/>
      <c r="AA43" s="187"/>
      <c r="AC43" s="186"/>
      <c r="AD43" s="186"/>
      <c r="AE43" s="186"/>
      <c r="AF43" s="186"/>
      <c r="AG43" s="186"/>
      <c r="AH43" s="186"/>
      <c r="AI43" s="186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  <c r="AV43" s="186"/>
      <c r="AW43" s="186"/>
      <c r="AX43" s="186"/>
      <c r="AY43" s="186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86"/>
      <c r="BT43" s="186"/>
      <c r="BU43" s="186"/>
      <c r="BV43" s="186"/>
      <c r="BW43" s="186"/>
      <c r="BX43" s="186"/>
      <c r="BY43" s="186"/>
      <c r="BZ43" s="186"/>
      <c r="CA43" s="186"/>
      <c r="CB43" s="186"/>
      <c r="CC43" s="186"/>
      <c r="CD43" s="186"/>
      <c r="CE43" s="186"/>
      <c r="CF43" s="186"/>
      <c r="CG43" s="186"/>
      <c r="CH43" s="186"/>
      <c r="CI43" s="186"/>
      <c r="CJ43" s="186"/>
      <c r="CK43" s="186"/>
      <c r="CL43" s="186"/>
      <c r="CM43" s="186"/>
      <c r="CN43" s="186"/>
      <c r="CO43" s="186"/>
      <c r="CP43" s="186"/>
      <c r="CQ43" s="186"/>
      <c r="CR43" s="186"/>
      <c r="CS43" s="186"/>
      <c r="CT43" s="186"/>
      <c r="CU43" s="186"/>
      <c r="CV43" s="186"/>
      <c r="CW43" s="186"/>
      <c r="CX43" s="186"/>
      <c r="CY43" s="186"/>
      <c r="CZ43" s="186"/>
      <c r="DA43" s="186"/>
      <c r="DB43" s="186"/>
      <c r="DC43" s="186"/>
      <c r="DD43" s="186"/>
      <c r="DE43" s="186"/>
      <c r="DF43" s="186"/>
      <c r="DG43" s="186"/>
      <c r="DH43" s="186"/>
      <c r="DI43" s="186"/>
      <c r="DJ43" s="186"/>
      <c r="DK43" s="186"/>
      <c r="DL43" s="186"/>
      <c r="DM43" s="186"/>
      <c r="DN43" s="186"/>
      <c r="DO43" s="186"/>
      <c r="DP43" s="186"/>
      <c r="DQ43" s="186"/>
      <c r="DR43" s="186"/>
      <c r="DS43" s="186"/>
      <c r="DT43" s="186"/>
    </row>
    <row r="44" spans="1:124">
      <c r="A44" s="372"/>
      <c r="B44" s="182" t="s">
        <v>204</v>
      </c>
      <c r="C44" s="8">
        <f>'Drive Summary'!G129</f>
        <v>0</v>
      </c>
      <c r="D44" s="8">
        <f>'Drive Summary'!H129</f>
        <v>0</v>
      </c>
      <c r="E44" s="8">
        <f>'Drive Summary'!I129</f>
        <v>0</v>
      </c>
      <c r="F44" s="8">
        <f>'Drive Summary'!J129</f>
        <v>0</v>
      </c>
      <c r="G44" s="241">
        <f t="shared" si="13"/>
        <v>0</v>
      </c>
      <c r="H44" s="10">
        <f>'Drive Summary'!N129</f>
        <v>0</v>
      </c>
      <c r="I44" s="10">
        <f>'Drive Summary'!O129</f>
        <v>0</v>
      </c>
      <c r="J44" s="10">
        <f>'Drive Summary'!P129</f>
        <v>0</v>
      </c>
      <c r="K44" s="10">
        <f>'Drive Summary'!Q129</f>
        <v>0</v>
      </c>
      <c r="L44" s="241">
        <f>SUM(H44:K44)</f>
        <v>0</v>
      </c>
      <c r="M44" s="10">
        <f>'Drive Summary'!U129</f>
        <v>0</v>
      </c>
      <c r="N44" s="10">
        <f>'Drive Summary'!V129</f>
        <v>0</v>
      </c>
      <c r="O44" s="10">
        <f>'Drive Summary'!W129</f>
        <v>0</v>
      </c>
      <c r="P44" s="10">
        <f>'Drive Summary'!X129</f>
        <v>0</v>
      </c>
      <c r="Q44" s="10">
        <f>'Drive Summary'!Y129</f>
        <v>0</v>
      </c>
      <c r="R44" s="183">
        <f t="shared" ref="R44" si="15">SUM(M44:Q44)</f>
        <v>0</v>
      </c>
      <c r="S44" s="197">
        <f>R44+L44+G44</f>
        <v>0</v>
      </c>
      <c r="T44" s="198"/>
      <c r="U44" s="198"/>
      <c r="V44" s="187"/>
      <c r="W44" s="187"/>
      <c r="X44" s="187"/>
      <c r="Y44" s="187"/>
      <c r="Z44" s="187"/>
      <c r="AA44" s="187"/>
      <c r="AC44" s="186"/>
      <c r="AD44" s="186"/>
      <c r="AE44" s="186"/>
      <c r="AF44" s="186"/>
      <c r="AG44" s="186"/>
      <c r="AH44" s="186"/>
      <c r="AI44" s="186"/>
      <c r="AJ44" s="186"/>
      <c r="AK44" s="186"/>
      <c r="AL44" s="186"/>
      <c r="AM44" s="186"/>
      <c r="AN44" s="186"/>
      <c r="AO44" s="186"/>
      <c r="AP44" s="186"/>
      <c r="AQ44" s="186"/>
      <c r="AR44" s="186"/>
      <c r="AS44" s="186"/>
      <c r="AT44" s="186"/>
      <c r="AU44" s="186"/>
      <c r="AV44" s="186"/>
      <c r="AW44" s="186"/>
      <c r="AX44" s="186"/>
      <c r="AY44" s="186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86"/>
      <c r="BT44" s="186"/>
      <c r="BU44" s="186"/>
      <c r="BV44" s="186"/>
      <c r="BW44" s="186"/>
      <c r="BX44" s="186"/>
      <c r="BY44" s="186"/>
      <c r="BZ44" s="186"/>
      <c r="CA44" s="186"/>
      <c r="CB44" s="186"/>
      <c r="CC44" s="186"/>
      <c r="CD44" s="186"/>
      <c r="CE44" s="186"/>
      <c r="CF44" s="186"/>
      <c r="CG44" s="186"/>
      <c r="CH44" s="186"/>
      <c r="CI44" s="186"/>
      <c r="CJ44" s="186"/>
      <c r="CK44" s="186"/>
      <c r="CL44" s="186"/>
      <c r="CM44" s="186"/>
      <c r="CN44" s="186"/>
      <c r="CO44" s="186"/>
      <c r="CP44" s="186"/>
      <c r="CQ44" s="186"/>
      <c r="CR44" s="186"/>
      <c r="CS44" s="186"/>
      <c r="CT44" s="186"/>
      <c r="CU44" s="186"/>
      <c r="CV44" s="186"/>
      <c r="CW44" s="186"/>
      <c r="CX44" s="186"/>
      <c r="CY44" s="186"/>
      <c r="CZ44" s="186"/>
      <c r="DA44" s="186"/>
      <c r="DB44" s="186"/>
      <c r="DC44" s="186"/>
      <c r="DD44" s="186"/>
      <c r="DE44" s="186"/>
      <c r="DF44" s="186"/>
      <c r="DG44" s="186"/>
      <c r="DH44" s="186"/>
      <c r="DI44" s="186"/>
      <c r="DJ44" s="186"/>
      <c r="DK44" s="186"/>
      <c r="DL44" s="186"/>
      <c r="DM44" s="186"/>
      <c r="DN44" s="186"/>
      <c r="DO44" s="186"/>
      <c r="DP44" s="186"/>
      <c r="DQ44" s="186"/>
      <c r="DR44" s="186"/>
      <c r="DS44" s="186"/>
      <c r="DT44" s="186"/>
    </row>
    <row r="45" spans="1:124">
      <c r="A45" s="397"/>
      <c r="B45" s="182" t="s">
        <v>612</v>
      </c>
      <c r="C45" s="8">
        <f>'Drive Summary'!G130</f>
        <v>0</v>
      </c>
      <c r="D45" s="8">
        <f>'Drive Summary'!H130</f>
        <v>0</v>
      </c>
      <c r="E45" s="8">
        <f>'Drive Summary'!I130</f>
        <v>0</v>
      </c>
      <c r="F45" s="8">
        <f>'Drive Summary'!J130</f>
        <v>0</v>
      </c>
      <c r="G45" s="241">
        <f>SUM(C45:F45)</f>
        <v>0</v>
      </c>
      <c r="H45" s="10">
        <f>'Drive Summary'!N130</f>
        <v>0</v>
      </c>
      <c r="I45" s="10">
        <f>'Drive Summary'!O130</f>
        <v>0</v>
      </c>
      <c r="J45" s="10">
        <f>'Drive Summary'!P130</f>
        <v>0</v>
      </c>
      <c r="K45" s="10">
        <f>'Drive Summary'!Q130</f>
        <v>0</v>
      </c>
      <c r="L45" s="241">
        <f t="shared" ref="L45" si="16">SUM(H45:K45)</f>
        <v>0</v>
      </c>
      <c r="M45" s="10">
        <f>'Drive Summary'!U130</f>
        <v>0</v>
      </c>
      <c r="N45" s="10">
        <f>'Drive Summary'!V130</f>
        <v>0</v>
      </c>
      <c r="O45" s="10">
        <f>'Drive Summary'!W130</f>
        <v>0</v>
      </c>
      <c r="P45" s="10">
        <f>'Drive Summary'!X130</f>
        <v>0</v>
      </c>
      <c r="Q45" s="10">
        <f>'Drive Summary'!Y130</f>
        <v>0</v>
      </c>
      <c r="R45" s="183">
        <f>SUM(M45:Q45)</f>
        <v>0</v>
      </c>
      <c r="S45" s="197">
        <f t="shared" ref="S45:S46" si="17">R45+L45+G45</f>
        <v>0</v>
      </c>
      <c r="T45" s="198"/>
      <c r="U45" s="198"/>
      <c r="V45" s="187"/>
      <c r="W45" s="187"/>
      <c r="X45" s="187"/>
      <c r="Y45" s="187"/>
      <c r="Z45" s="187"/>
      <c r="AA45" s="187"/>
      <c r="AC45" s="186"/>
      <c r="AD45" s="186"/>
      <c r="AE45" s="186"/>
      <c r="AF45" s="186"/>
      <c r="AG45" s="186"/>
      <c r="AH45" s="186"/>
      <c r="AI45" s="186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  <c r="AV45" s="186"/>
      <c r="AW45" s="186"/>
      <c r="AX45" s="186"/>
      <c r="AY45" s="186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86"/>
      <c r="BT45" s="186"/>
      <c r="BU45" s="186"/>
      <c r="BV45" s="186"/>
      <c r="BW45" s="186"/>
      <c r="BX45" s="186"/>
      <c r="BY45" s="186"/>
      <c r="BZ45" s="186"/>
      <c r="CA45" s="186"/>
      <c r="CB45" s="186"/>
      <c r="CC45" s="186"/>
      <c r="CD45" s="186"/>
      <c r="CE45" s="186"/>
      <c r="CF45" s="186"/>
      <c r="CG45" s="186"/>
      <c r="CH45" s="186"/>
      <c r="CI45" s="186"/>
      <c r="CJ45" s="186"/>
      <c r="CK45" s="186"/>
      <c r="CL45" s="186"/>
      <c r="CM45" s="186"/>
      <c r="CN45" s="186"/>
      <c r="CO45" s="186"/>
      <c r="CP45" s="186"/>
      <c r="CQ45" s="186"/>
      <c r="CR45" s="186"/>
      <c r="CS45" s="186"/>
      <c r="CT45" s="186"/>
      <c r="CU45" s="186"/>
      <c r="CV45" s="186"/>
      <c r="CW45" s="186"/>
      <c r="CX45" s="186"/>
      <c r="CY45" s="186"/>
      <c r="CZ45" s="186"/>
      <c r="DA45" s="186"/>
      <c r="DB45" s="186"/>
      <c r="DC45" s="186"/>
      <c r="DD45" s="186"/>
      <c r="DE45" s="186"/>
      <c r="DF45" s="186"/>
      <c r="DG45" s="186"/>
      <c r="DH45" s="186"/>
      <c r="DI45" s="186"/>
      <c r="DJ45" s="186"/>
      <c r="DK45" s="186"/>
      <c r="DL45" s="186"/>
      <c r="DM45" s="186"/>
      <c r="DN45" s="186"/>
      <c r="DO45" s="186"/>
      <c r="DP45" s="186"/>
      <c r="DQ45" s="186"/>
      <c r="DR45" s="186"/>
      <c r="DS45" s="186"/>
      <c r="DT45" s="186"/>
    </row>
    <row r="46" spans="1:124">
      <c r="A46" s="199"/>
      <c r="B46" s="447" t="s">
        <v>258</v>
      </c>
      <c r="C46" s="8">
        <f>'Drive Summary'!G131</f>
        <v>0</v>
      </c>
      <c r="D46" s="8">
        <f>'Drive Summary'!H131</f>
        <v>0</v>
      </c>
      <c r="E46" s="8">
        <f>'Drive Summary'!I131</f>
        <v>0</v>
      </c>
      <c r="F46" s="8">
        <f>'Drive Summary'!J131</f>
        <v>0</v>
      </c>
      <c r="G46" s="241">
        <f>SUM(C46:F46)</f>
        <v>0</v>
      </c>
      <c r="H46" s="10">
        <f>'Drive Summary'!N131</f>
        <v>0</v>
      </c>
      <c r="I46" s="10">
        <f>'Drive Summary'!O131</f>
        <v>0</v>
      </c>
      <c r="J46" s="10">
        <f>'Drive Summary'!P131</f>
        <v>0</v>
      </c>
      <c r="K46" s="10">
        <f>'Drive Summary'!Q131</f>
        <v>0</v>
      </c>
      <c r="L46" s="241">
        <f>SUM(H46:K46)</f>
        <v>0</v>
      </c>
      <c r="M46" s="10">
        <f>'Drive Summary'!U131</f>
        <v>0</v>
      </c>
      <c r="N46" s="10">
        <f>'Drive Summary'!V131</f>
        <v>0</v>
      </c>
      <c r="O46" s="10">
        <f>'Drive Summary'!W131</f>
        <v>0</v>
      </c>
      <c r="P46" s="10">
        <f>'Drive Summary'!X131</f>
        <v>0</v>
      </c>
      <c r="Q46" s="10">
        <f>'Drive Summary'!Y131</f>
        <v>0</v>
      </c>
      <c r="R46" s="183">
        <f>SUM(M46:Q46)</f>
        <v>0</v>
      </c>
      <c r="S46" s="197">
        <f t="shared" si="17"/>
        <v>0</v>
      </c>
      <c r="T46" s="809"/>
      <c r="U46" s="198"/>
      <c r="V46" s="187"/>
      <c r="W46" s="187"/>
      <c r="X46" s="187"/>
      <c r="Y46" s="187"/>
      <c r="Z46" s="187"/>
      <c r="AA46" s="187"/>
      <c r="AC46" s="186"/>
      <c r="AD46" s="186"/>
      <c r="AE46" s="186"/>
      <c r="AF46" s="186"/>
      <c r="AG46" s="186"/>
      <c r="AH46" s="186"/>
      <c r="AI46" s="186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  <c r="AV46" s="186"/>
      <c r="AW46" s="186"/>
      <c r="AX46" s="186"/>
      <c r="AY46" s="186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6"/>
      <c r="BX46" s="186"/>
      <c r="BY46" s="186"/>
      <c r="BZ46" s="186"/>
      <c r="CA46" s="186"/>
      <c r="CB46" s="186"/>
      <c r="CC46" s="186"/>
      <c r="CD46" s="186"/>
      <c r="CE46" s="186"/>
      <c r="CF46" s="186"/>
      <c r="CG46" s="186"/>
      <c r="CH46" s="186"/>
      <c r="CI46" s="186"/>
      <c r="CJ46" s="186"/>
      <c r="CK46" s="186"/>
      <c r="CL46" s="186"/>
      <c r="CM46" s="186"/>
      <c r="CN46" s="186"/>
      <c r="CO46" s="186"/>
      <c r="CP46" s="186"/>
      <c r="CQ46" s="186"/>
      <c r="CR46" s="186"/>
      <c r="CS46" s="186"/>
      <c r="CT46" s="186"/>
      <c r="CU46" s="186"/>
      <c r="CV46" s="186"/>
      <c r="CW46" s="186"/>
      <c r="CX46" s="186"/>
      <c r="CY46" s="186"/>
      <c r="CZ46" s="186"/>
      <c r="DA46" s="186"/>
      <c r="DB46" s="186"/>
      <c r="DC46" s="186"/>
      <c r="DD46" s="186"/>
      <c r="DE46" s="186"/>
      <c r="DF46" s="186"/>
      <c r="DG46" s="186"/>
      <c r="DH46" s="186"/>
      <c r="DI46" s="186"/>
      <c r="DJ46" s="186"/>
      <c r="DK46" s="186"/>
      <c r="DL46" s="186"/>
      <c r="DM46" s="186"/>
      <c r="DN46" s="186"/>
      <c r="DO46" s="186"/>
      <c r="DP46" s="186"/>
      <c r="DQ46" s="186"/>
      <c r="DR46" s="186"/>
      <c r="DS46" s="186"/>
      <c r="DT46" s="186"/>
    </row>
    <row r="47" spans="1:124">
      <c r="A47" s="189"/>
      <c r="B47" s="190" t="s">
        <v>32</v>
      </c>
      <c r="C47" s="191">
        <f>SUM(C41:C46)</f>
        <v>0</v>
      </c>
      <c r="D47" s="191">
        <f t="shared" ref="D47:Q47" si="18">SUM(D41:D46)</f>
        <v>0</v>
      </c>
      <c r="E47" s="191">
        <f t="shared" si="18"/>
        <v>0</v>
      </c>
      <c r="F47" s="191">
        <f t="shared" si="18"/>
        <v>0</v>
      </c>
      <c r="G47" s="192">
        <f>SUM(G41:G46)</f>
        <v>0</v>
      </c>
      <c r="H47" s="191">
        <f t="shared" si="18"/>
        <v>0</v>
      </c>
      <c r="I47" s="191">
        <f t="shared" si="18"/>
        <v>0</v>
      </c>
      <c r="J47" s="191">
        <f t="shared" si="18"/>
        <v>0</v>
      </c>
      <c r="K47" s="191">
        <f>SUM(K41:K46)</f>
        <v>0</v>
      </c>
      <c r="L47" s="192">
        <f>SUM(H47:K47)</f>
        <v>0</v>
      </c>
      <c r="M47" s="191">
        <f t="shared" si="18"/>
        <v>0</v>
      </c>
      <c r="N47" s="191">
        <f t="shared" si="18"/>
        <v>0</v>
      </c>
      <c r="O47" s="191">
        <f t="shared" si="18"/>
        <v>0</v>
      </c>
      <c r="P47" s="191">
        <f t="shared" si="18"/>
        <v>0</v>
      </c>
      <c r="Q47" s="191">
        <f t="shared" si="18"/>
        <v>0</v>
      </c>
      <c r="R47" s="192">
        <f>SUM(M47:Q47)</f>
        <v>0</v>
      </c>
      <c r="S47" s="193">
        <f>R47+L47+G47</f>
        <v>0</v>
      </c>
      <c r="T47" s="198"/>
      <c r="U47" s="198"/>
      <c r="V47" s="187"/>
      <c r="W47" s="187"/>
      <c r="X47" s="187"/>
      <c r="Y47" s="187"/>
      <c r="Z47" s="187"/>
      <c r="AA47" s="187"/>
      <c r="AC47" s="186"/>
      <c r="AD47" s="186"/>
      <c r="AE47" s="186"/>
      <c r="AF47" s="186"/>
      <c r="AG47" s="186"/>
      <c r="AH47" s="186"/>
      <c r="AI47" s="186"/>
      <c r="AJ47" s="186"/>
      <c r="AK47" s="186"/>
      <c r="AL47" s="186"/>
      <c r="AM47" s="186"/>
      <c r="AN47" s="186"/>
      <c r="AO47" s="186"/>
      <c r="AP47" s="186"/>
      <c r="AQ47" s="186"/>
      <c r="AR47" s="186"/>
      <c r="AS47" s="186"/>
      <c r="AT47" s="186"/>
      <c r="AU47" s="186"/>
      <c r="AV47" s="186"/>
      <c r="AW47" s="186"/>
      <c r="AX47" s="186"/>
      <c r="AY47" s="186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6"/>
      <c r="BX47" s="186"/>
      <c r="BY47" s="186"/>
      <c r="BZ47" s="186"/>
      <c r="CA47" s="186"/>
      <c r="CB47" s="186"/>
      <c r="CC47" s="186"/>
      <c r="CD47" s="186"/>
      <c r="CE47" s="186"/>
      <c r="CF47" s="186"/>
      <c r="CG47" s="186"/>
      <c r="CH47" s="186"/>
      <c r="CI47" s="186"/>
      <c r="CJ47" s="186"/>
      <c r="CK47" s="186"/>
      <c r="CL47" s="186"/>
      <c r="CM47" s="186"/>
      <c r="CN47" s="186"/>
      <c r="CO47" s="186"/>
      <c r="CP47" s="186"/>
      <c r="CQ47" s="186"/>
      <c r="CR47" s="186"/>
      <c r="CS47" s="186"/>
      <c r="CT47" s="186"/>
      <c r="CU47" s="186"/>
      <c r="CV47" s="186"/>
      <c r="CW47" s="186"/>
      <c r="CX47" s="186"/>
      <c r="CY47" s="186"/>
      <c r="CZ47" s="186"/>
      <c r="DA47" s="186"/>
      <c r="DB47" s="186"/>
      <c r="DC47" s="186"/>
      <c r="DD47" s="186"/>
      <c r="DE47" s="186"/>
      <c r="DF47" s="186"/>
      <c r="DG47" s="186"/>
      <c r="DH47" s="186"/>
      <c r="DI47" s="186"/>
      <c r="DJ47" s="186"/>
      <c r="DK47" s="186"/>
      <c r="DL47" s="186"/>
      <c r="DM47" s="186"/>
      <c r="DN47" s="186"/>
      <c r="DO47" s="186"/>
      <c r="DP47" s="186"/>
      <c r="DQ47" s="186"/>
      <c r="DR47" s="186"/>
      <c r="DS47" s="186"/>
      <c r="DT47" s="186"/>
    </row>
    <row r="48" spans="1:124">
      <c r="A48" s="453" t="s">
        <v>17</v>
      </c>
      <c r="B48" s="454" t="s">
        <v>316</v>
      </c>
      <c r="C48" s="456">
        <f t="shared" ref="C48:C53" si="19">C41-C34</f>
        <v>0</v>
      </c>
      <c r="D48" s="456">
        <f t="shared" ref="D48:F53" si="20">D41-D34</f>
        <v>0</v>
      </c>
      <c r="E48" s="456">
        <f t="shared" si="20"/>
        <v>0</v>
      </c>
      <c r="F48" s="456">
        <f t="shared" si="20"/>
        <v>0</v>
      </c>
      <c r="G48" s="418">
        <f t="shared" ref="G48:S53" si="21">G41-G34</f>
        <v>0</v>
      </c>
      <c r="H48" s="456">
        <f t="shared" si="21"/>
        <v>0</v>
      </c>
      <c r="I48" s="456">
        <f t="shared" si="21"/>
        <v>0</v>
      </c>
      <c r="J48" s="456">
        <f t="shared" si="21"/>
        <v>0</v>
      </c>
      <c r="K48" s="456">
        <f t="shared" si="21"/>
        <v>0</v>
      </c>
      <c r="L48" s="418">
        <f t="shared" si="21"/>
        <v>0</v>
      </c>
      <c r="M48" s="456">
        <f t="shared" si="21"/>
        <v>0</v>
      </c>
      <c r="N48" s="456">
        <f t="shared" si="21"/>
        <v>0</v>
      </c>
      <c r="O48" s="456">
        <f t="shared" si="21"/>
        <v>0</v>
      </c>
      <c r="P48" s="456">
        <f t="shared" si="21"/>
        <v>0</v>
      </c>
      <c r="Q48" s="457">
        <f t="shared" si="21"/>
        <v>0</v>
      </c>
      <c r="R48" s="418">
        <f t="shared" si="21"/>
        <v>0</v>
      </c>
      <c r="S48" s="419">
        <f t="shared" si="21"/>
        <v>0</v>
      </c>
      <c r="T48" s="629"/>
      <c r="U48" s="218"/>
      <c r="V48" s="603"/>
      <c r="W48" s="604"/>
      <c r="X48" s="604"/>
      <c r="Y48" s="604"/>
      <c r="Z48" s="538" t="s">
        <v>30</v>
      </c>
      <c r="AA48" s="187"/>
      <c r="AC48" s="186"/>
      <c r="AD48" s="186"/>
      <c r="AE48" s="186"/>
      <c r="AF48" s="186"/>
      <c r="AG48" s="186"/>
      <c r="AH48" s="186"/>
      <c r="AI48" s="186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  <c r="AV48" s="186"/>
      <c r="AW48" s="186"/>
      <c r="AX48" s="186"/>
      <c r="AY48" s="186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86"/>
      <c r="BT48" s="186"/>
      <c r="BU48" s="186"/>
      <c r="BV48" s="186"/>
      <c r="BW48" s="186"/>
      <c r="BX48" s="186"/>
      <c r="BY48" s="186"/>
      <c r="BZ48" s="186"/>
      <c r="CA48" s="186"/>
      <c r="CB48" s="186"/>
      <c r="CC48" s="186"/>
      <c r="CD48" s="186"/>
      <c r="CE48" s="186"/>
      <c r="CF48" s="186"/>
      <c r="CG48" s="186"/>
      <c r="CH48" s="186"/>
      <c r="CI48" s="186"/>
      <c r="CJ48" s="186"/>
      <c r="CK48" s="186"/>
      <c r="CL48" s="186"/>
      <c r="CM48" s="186"/>
      <c r="CN48" s="186"/>
      <c r="CO48" s="186"/>
      <c r="CP48" s="186"/>
      <c r="CQ48" s="186"/>
      <c r="CR48" s="186"/>
      <c r="CS48" s="186"/>
      <c r="CT48" s="186"/>
      <c r="CU48" s="186"/>
      <c r="CV48" s="186"/>
      <c r="CW48" s="186"/>
      <c r="CX48" s="186"/>
      <c r="CY48" s="186"/>
      <c r="CZ48" s="186"/>
      <c r="DA48" s="186"/>
      <c r="DB48" s="186"/>
      <c r="DC48" s="186"/>
      <c r="DD48" s="186"/>
      <c r="DE48" s="186"/>
      <c r="DF48" s="186"/>
      <c r="DG48" s="186"/>
      <c r="DH48" s="186"/>
      <c r="DI48" s="186"/>
      <c r="DJ48" s="186"/>
      <c r="DK48" s="186"/>
      <c r="DL48" s="186"/>
      <c r="DM48" s="186"/>
      <c r="DN48" s="186"/>
      <c r="DO48" s="186"/>
      <c r="DP48" s="186"/>
      <c r="DQ48" s="186"/>
      <c r="DR48" s="186"/>
      <c r="DS48" s="186"/>
      <c r="DT48" s="186"/>
    </row>
    <row r="49" spans="1:124">
      <c r="A49" s="453"/>
      <c r="B49" s="454" t="s">
        <v>259</v>
      </c>
      <c r="C49" s="456">
        <f t="shared" si="19"/>
        <v>0</v>
      </c>
      <c r="D49" s="456">
        <f t="shared" si="20"/>
        <v>0</v>
      </c>
      <c r="E49" s="456">
        <f t="shared" si="20"/>
        <v>0</v>
      </c>
      <c r="F49" s="456">
        <f t="shared" si="20"/>
        <v>0</v>
      </c>
      <c r="G49" s="418">
        <f t="shared" si="21"/>
        <v>0</v>
      </c>
      <c r="H49" s="456">
        <f t="shared" si="21"/>
        <v>0</v>
      </c>
      <c r="I49" s="456">
        <f t="shared" si="21"/>
        <v>0</v>
      </c>
      <c r="J49" s="456">
        <f t="shared" si="21"/>
        <v>0</v>
      </c>
      <c r="K49" s="456">
        <f t="shared" si="21"/>
        <v>0</v>
      </c>
      <c r="L49" s="418">
        <f t="shared" si="21"/>
        <v>0</v>
      </c>
      <c r="M49" s="456">
        <f t="shared" si="21"/>
        <v>0</v>
      </c>
      <c r="N49" s="456">
        <f t="shared" si="21"/>
        <v>0</v>
      </c>
      <c r="O49" s="456">
        <f t="shared" si="21"/>
        <v>0</v>
      </c>
      <c r="P49" s="456">
        <f t="shared" si="21"/>
        <v>0</v>
      </c>
      <c r="Q49" s="457">
        <f t="shared" si="21"/>
        <v>0</v>
      </c>
      <c r="R49" s="418">
        <f t="shared" si="21"/>
        <v>0</v>
      </c>
      <c r="S49" s="419">
        <f t="shared" si="21"/>
        <v>0</v>
      </c>
      <c r="T49" s="629">
        <f>'13wks vs RIE'!W192</f>
        <v>0.52798789712556737</v>
      </c>
      <c r="U49" s="218">
        <f>S49*T49</f>
        <v>0</v>
      </c>
      <c r="V49" s="604"/>
      <c r="W49" s="604"/>
      <c r="X49" s="604"/>
      <c r="Y49" s="10"/>
      <c r="Z49" s="538"/>
      <c r="AA49" s="187"/>
      <c r="AC49" s="186"/>
      <c r="AD49" s="186"/>
      <c r="AE49" s="186"/>
      <c r="AF49" s="186"/>
      <c r="AG49" s="186"/>
      <c r="AH49" s="186"/>
      <c r="AI49" s="186"/>
      <c r="AJ49" s="186"/>
      <c r="AK49" s="186"/>
      <c r="AL49" s="186"/>
      <c r="AM49" s="186"/>
      <c r="AN49" s="186"/>
      <c r="AO49" s="186"/>
      <c r="AP49" s="186"/>
      <c r="AQ49" s="186"/>
      <c r="AR49" s="186"/>
      <c r="AS49" s="186"/>
      <c r="AT49" s="186"/>
      <c r="AU49" s="186"/>
      <c r="AV49" s="186"/>
      <c r="AW49" s="186"/>
      <c r="AX49" s="186"/>
      <c r="AY49" s="186"/>
      <c r="AZ49" s="186"/>
      <c r="BA49" s="186"/>
      <c r="BB49" s="186"/>
      <c r="BC49" s="186"/>
      <c r="BD49" s="186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6"/>
      <c r="CA49" s="186"/>
      <c r="CB49" s="186"/>
      <c r="CC49" s="186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  <c r="DT49" s="186"/>
    </row>
    <row r="50" spans="1:124">
      <c r="A50" s="453"/>
      <c r="B50" s="1874" t="s">
        <v>203</v>
      </c>
      <c r="C50" s="1854">
        <f t="shared" si="19"/>
        <v>0</v>
      </c>
      <c r="D50" s="1855">
        <f t="shared" si="20"/>
        <v>0</v>
      </c>
      <c r="E50" s="1855">
        <f t="shared" si="20"/>
        <v>0</v>
      </c>
      <c r="F50" s="1855">
        <f t="shared" si="20"/>
        <v>0</v>
      </c>
      <c r="G50" s="1856">
        <f t="shared" si="21"/>
        <v>0</v>
      </c>
      <c r="H50" s="1855">
        <f t="shared" si="21"/>
        <v>0</v>
      </c>
      <c r="I50" s="1855">
        <f t="shared" si="21"/>
        <v>0</v>
      </c>
      <c r="J50" s="1855">
        <f t="shared" si="21"/>
        <v>0</v>
      </c>
      <c r="K50" s="1855">
        <f t="shared" si="21"/>
        <v>0</v>
      </c>
      <c r="L50" s="1856">
        <f t="shared" si="21"/>
        <v>0</v>
      </c>
      <c r="M50" s="1855">
        <f t="shared" si="21"/>
        <v>0</v>
      </c>
      <c r="N50" s="1855">
        <f t="shared" si="21"/>
        <v>0</v>
      </c>
      <c r="O50" s="1855">
        <f t="shared" si="21"/>
        <v>0</v>
      </c>
      <c r="P50" s="1855">
        <f t="shared" si="21"/>
        <v>0</v>
      </c>
      <c r="Q50" s="1857">
        <f t="shared" si="21"/>
        <v>0</v>
      </c>
      <c r="R50" s="1856">
        <f t="shared" si="21"/>
        <v>0</v>
      </c>
      <c r="S50" s="1875">
        <f t="shared" si="21"/>
        <v>0</v>
      </c>
      <c r="T50" s="629">
        <f>'13wks vs RIE'!W193</f>
        <v>0.52798789712556737</v>
      </c>
      <c r="U50" s="218">
        <f>S50*T50</f>
        <v>0</v>
      </c>
      <c r="V50" s="603"/>
      <c r="W50" s="605"/>
      <c r="X50" s="604"/>
      <c r="Y50" s="10"/>
      <c r="Z50" s="187"/>
      <c r="AA50" s="187"/>
      <c r="AC50" s="186"/>
      <c r="AD50" s="186"/>
      <c r="AE50" s="186"/>
      <c r="AF50" s="186"/>
      <c r="AG50" s="186"/>
      <c r="AH50" s="186"/>
      <c r="AI50" s="186"/>
      <c r="AJ50" s="186"/>
      <c r="AK50" s="186"/>
      <c r="AL50" s="186"/>
      <c r="AM50" s="186"/>
      <c r="AN50" s="186"/>
      <c r="AO50" s="186"/>
      <c r="AP50" s="186"/>
      <c r="AQ50" s="186"/>
      <c r="AR50" s="186"/>
      <c r="AS50" s="186"/>
      <c r="AT50" s="186"/>
      <c r="AU50" s="186"/>
      <c r="AV50" s="186"/>
      <c r="AW50" s="186"/>
      <c r="AX50" s="186"/>
      <c r="AY50" s="186"/>
      <c r="AZ50" s="186"/>
      <c r="BA50" s="186"/>
      <c r="BB50" s="186"/>
      <c r="BC50" s="186"/>
      <c r="BD50" s="186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6"/>
      <c r="CA50" s="186"/>
      <c r="CB50" s="186"/>
      <c r="CC50" s="186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  <c r="DT50" s="186"/>
    </row>
    <row r="51" spans="1:124">
      <c r="A51" s="453"/>
      <c r="B51" s="1876" t="s">
        <v>204</v>
      </c>
      <c r="C51" s="1858">
        <f t="shared" si="19"/>
        <v>0</v>
      </c>
      <c r="D51" s="1859">
        <f t="shared" si="20"/>
        <v>0</v>
      </c>
      <c r="E51" s="1859">
        <f t="shared" si="20"/>
        <v>0</v>
      </c>
      <c r="F51" s="1859">
        <f t="shared" si="20"/>
        <v>0</v>
      </c>
      <c r="G51" s="1860">
        <f t="shared" si="21"/>
        <v>0</v>
      </c>
      <c r="H51" s="1859">
        <f t="shared" si="21"/>
        <v>0</v>
      </c>
      <c r="I51" s="1859">
        <f t="shared" si="21"/>
        <v>0</v>
      </c>
      <c r="J51" s="1859">
        <f t="shared" si="21"/>
        <v>0</v>
      </c>
      <c r="K51" s="1859">
        <f t="shared" si="21"/>
        <v>0</v>
      </c>
      <c r="L51" s="1860">
        <f t="shared" si="21"/>
        <v>0</v>
      </c>
      <c r="M51" s="1859">
        <f t="shared" si="21"/>
        <v>0</v>
      </c>
      <c r="N51" s="1859">
        <f t="shared" si="21"/>
        <v>0</v>
      </c>
      <c r="O51" s="1859">
        <f t="shared" si="21"/>
        <v>0</v>
      </c>
      <c r="P51" s="1859">
        <f t="shared" si="21"/>
        <v>0</v>
      </c>
      <c r="Q51" s="1861">
        <f t="shared" si="21"/>
        <v>0</v>
      </c>
      <c r="R51" s="1860">
        <f t="shared" si="21"/>
        <v>0</v>
      </c>
      <c r="S51" s="1877">
        <f t="shared" si="21"/>
        <v>0</v>
      </c>
      <c r="T51" s="629">
        <f>'13wks vs RIE'!W194</f>
        <v>1</v>
      </c>
      <c r="U51" s="218">
        <f>S51*T51</f>
        <v>0</v>
      </c>
      <c r="V51" s="603"/>
      <c r="W51" s="605"/>
      <c r="X51" s="604"/>
      <c r="Y51" s="10"/>
      <c r="Z51" s="187"/>
      <c r="AA51" s="187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6"/>
      <c r="AS51" s="186"/>
      <c r="AT51" s="186"/>
      <c r="AU51" s="186"/>
      <c r="AV51" s="186"/>
      <c r="AW51" s="186"/>
      <c r="AX51" s="186"/>
      <c r="AY51" s="186"/>
      <c r="AZ51" s="186"/>
      <c r="BA51" s="186"/>
      <c r="BB51" s="186"/>
      <c r="BC51" s="186"/>
      <c r="BD51" s="186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86"/>
      <c r="BT51" s="186"/>
      <c r="BU51" s="186"/>
      <c r="BV51" s="186"/>
      <c r="BW51" s="186"/>
      <c r="BX51" s="186"/>
      <c r="BY51" s="186"/>
      <c r="BZ51" s="186"/>
      <c r="CA51" s="186"/>
      <c r="CB51" s="186"/>
      <c r="CC51" s="186"/>
      <c r="CD51" s="186"/>
      <c r="CE51" s="186"/>
      <c r="CF51" s="186"/>
      <c r="CG51" s="186"/>
      <c r="CH51" s="186"/>
      <c r="CI51" s="186"/>
      <c r="CJ51" s="186"/>
      <c r="CK51" s="186"/>
      <c r="CL51" s="186"/>
      <c r="CM51" s="186"/>
      <c r="CN51" s="186"/>
      <c r="CO51" s="186"/>
      <c r="CP51" s="186"/>
      <c r="CQ51" s="186"/>
      <c r="CR51" s="186"/>
      <c r="CS51" s="186"/>
      <c r="CT51" s="186"/>
      <c r="CU51" s="186"/>
      <c r="CV51" s="186"/>
      <c r="CW51" s="186"/>
      <c r="CX51" s="186"/>
      <c r="CY51" s="186"/>
      <c r="CZ51" s="186"/>
      <c r="DA51" s="186"/>
      <c r="DB51" s="186"/>
      <c r="DC51" s="186"/>
      <c r="DD51" s="186"/>
      <c r="DE51" s="186"/>
      <c r="DF51" s="186"/>
      <c r="DG51" s="186"/>
      <c r="DH51" s="186"/>
      <c r="DI51" s="186"/>
      <c r="DJ51" s="186"/>
      <c r="DK51" s="186"/>
      <c r="DL51" s="186"/>
      <c r="DM51" s="186"/>
      <c r="DN51" s="186"/>
      <c r="DO51" s="186"/>
      <c r="DP51" s="186"/>
      <c r="DQ51" s="186"/>
      <c r="DR51" s="186"/>
      <c r="DS51" s="186"/>
      <c r="DT51" s="186"/>
    </row>
    <row r="52" spans="1:124">
      <c r="A52" s="453"/>
      <c r="B52" s="1874" t="s">
        <v>612</v>
      </c>
      <c r="C52" s="1855">
        <f t="shared" si="19"/>
        <v>0</v>
      </c>
      <c r="D52" s="1855">
        <f t="shared" si="20"/>
        <v>0</v>
      </c>
      <c r="E52" s="1855">
        <f t="shared" si="20"/>
        <v>0</v>
      </c>
      <c r="F52" s="1855">
        <f t="shared" si="20"/>
        <v>0</v>
      </c>
      <c r="G52" s="1856">
        <f t="shared" si="21"/>
        <v>0</v>
      </c>
      <c r="H52" s="1855">
        <f t="shared" si="21"/>
        <v>0</v>
      </c>
      <c r="I52" s="1855">
        <f t="shared" si="21"/>
        <v>0</v>
      </c>
      <c r="J52" s="1855">
        <f t="shared" si="21"/>
        <v>0</v>
      </c>
      <c r="K52" s="1855">
        <f t="shared" si="21"/>
        <v>0</v>
      </c>
      <c r="L52" s="1856">
        <f t="shared" si="21"/>
        <v>0</v>
      </c>
      <c r="M52" s="1855">
        <f t="shared" si="21"/>
        <v>0</v>
      </c>
      <c r="N52" s="1855">
        <f t="shared" si="21"/>
        <v>0</v>
      </c>
      <c r="O52" s="1855">
        <f t="shared" si="21"/>
        <v>0</v>
      </c>
      <c r="P52" s="1855">
        <f t="shared" si="21"/>
        <v>0</v>
      </c>
      <c r="Q52" s="1857">
        <f t="shared" si="21"/>
        <v>0</v>
      </c>
      <c r="R52" s="1856">
        <f t="shared" si="21"/>
        <v>0</v>
      </c>
      <c r="S52" s="1875">
        <f t="shared" si="21"/>
        <v>0</v>
      </c>
      <c r="T52" s="629"/>
      <c r="U52" s="218"/>
      <c r="V52" s="603"/>
      <c r="W52" s="605"/>
      <c r="X52" s="604"/>
      <c r="Y52" s="10"/>
      <c r="Z52" s="187"/>
      <c r="AA52" s="187"/>
      <c r="AC52" s="186"/>
      <c r="AD52" s="186"/>
      <c r="AE52" s="186"/>
      <c r="AF52" s="186"/>
      <c r="AG52" s="186"/>
      <c r="AH52" s="186"/>
      <c r="AI52" s="186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6"/>
      <c r="CA52" s="186"/>
      <c r="CB52" s="186"/>
      <c r="CC52" s="186"/>
      <c r="CD52" s="186"/>
      <c r="CE52" s="186"/>
      <c r="CF52" s="186"/>
      <c r="CG52" s="186"/>
      <c r="CH52" s="186"/>
      <c r="CI52" s="186"/>
      <c r="CJ52" s="186"/>
      <c r="CK52" s="186"/>
      <c r="CL52" s="186"/>
      <c r="CM52" s="186"/>
      <c r="CN52" s="186"/>
      <c r="CO52" s="186"/>
      <c r="CP52" s="186"/>
      <c r="CQ52" s="186"/>
      <c r="CR52" s="186"/>
      <c r="CS52" s="186"/>
      <c r="CT52" s="186"/>
      <c r="CU52" s="186"/>
      <c r="CV52" s="186"/>
      <c r="CW52" s="186"/>
      <c r="CX52" s="186"/>
      <c r="CY52" s="186"/>
      <c r="CZ52" s="186"/>
      <c r="DA52" s="186"/>
      <c r="DB52" s="186"/>
      <c r="DC52" s="186"/>
      <c r="DD52" s="186"/>
      <c r="DE52" s="186"/>
      <c r="DF52" s="186"/>
      <c r="DG52" s="186"/>
      <c r="DH52" s="186"/>
      <c r="DI52" s="186"/>
      <c r="DJ52" s="186"/>
      <c r="DK52" s="186"/>
      <c r="DL52" s="186"/>
      <c r="DM52" s="186"/>
      <c r="DN52" s="186"/>
      <c r="DO52" s="186"/>
      <c r="DP52" s="186"/>
      <c r="DQ52" s="186"/>
      <c r="DR52" s="186"/>
      <c r="DS52" s="186"/>
      <c r="DT52" s="186"/>
    </row>
    <row r="53" spans="1:124">
      <c r="A53" s="453"/>
      <c r="B53" s="1878" t="s">
        <v>258</v>
      </c>
      <c r="C53" s="1879">
        <f t="shared" si="19"/>
        <v>0</v>
      </c>
      <c r="D53" s="1879">
        <f t="shared" si="20"/>
        <v>0</v>
      </c>
      <c r="E53" s="1879">
        <f t="shared" si="20"/>
        <v>0</v>
      </c>
      <c r="F53" s="1879">
        <f t="shared" si="20"/>
        <v>0</v>
      </c>
      <c r="G53" s="1880">
        <f t="shared" si="21"/>
        <v>0</v>
      </c>
      <c r="H53" s="1879">
        <f t="shared" si="21"/>
        <v>0</v>
      </c>
      <c r="I53" s="1879">
        <f t="shared" si="21"/>
        <v>0</v>
      </c>
      <c r="J53" s="1879">
        <f t="shared" si="21"/>
        <v>0</v>
      </c>
      <c r="K53" s="1879">
        <f t="shared" si="21"/>
        <v>0</v>
      </c>
      <c r="L53" s="1880">
        <f t="shared" si="21"/>
        <v>0</v>
      </c>
      <c r="M53" s="1879">
        <f t="shared" si="21"/>
        <v>0</v>
      </c>
      <c r="N53" s="1879">
        <f t="shared" si="21"/>
        <v>0</v>
      </c>
      <c r="O53" s="1879">
        <f t="shared" si="21"/>
        <v>0</v>
      </c>
      <c r="P53" s="1879">
        <f t="shared" si="21"/>
        <v>0</v>
      </c>
      <c r="Q53" s="1881">
        <f t="shared" si="21"/>
        <v>0</v>
      </c>
      <c r="R53" s="1880">
        <f t="shared" si="21"/>
        <v>0</v>
      </c>
      <c r="S53" s="1882">
        <f t="shared" si="21"/>
        <v>0</v>
      </c>
      <c r="T53" s="629"/>
      <c r="U53" s="218"/>
      <c r="V53" s="604"/>
      <c r="W53" s="605"/>
      <c r="X53" s="604"/>
      <c r="Y53" s="10"/>
      <c r="Z53" s="187"/>
      <c r="AA53" s="187"/>
      <c r="AC53" s="186"/>
      <c r="AD53" s="186"/>
      <c r="AE53" s="186"/>
      <c r="AF53" s="186"/>
      <c r="AG53" s="186"/>
      <c r="AH53" s="186"/>
      <c r="AI53" s="186"/>
      <c r="AJ53" s="186"/>
      <c r="AK53" s="186"/>
      <c r="AL53" s="186"/>
      <c r="AM53" s="186"/>
      <c r="AN53" s="186"/>
      <c r="AO53" s="186"/>
      <c r="AP53" s="186"/>
      <c r="AQ53" s="186"/>
      <c r="AR53" s="186"/>
      <c r="AS53" s="186"/>
      <c r="AT53" s="186"/>
      <c r="AU53" s="186"/>
      <c r="AV53" s="186"/>
      <c r="AW53" s="186"/>
      <c r="AX53" s="186"/>
      <c r="AY53" s="186"/>
      <c r="AZ53" s="186"/>
      <c r="BA53" s="186"/>
      <c r="BB53" s="186"/>
      <c r="BC53" s="186"/>
      <c r="BD53" s="186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6"/>
      <c r="BS53" s="186"/>
      <c r="BT53" s="186"/>
      <c r="BU53" s="186"/>
      <c r="BV53" s="186"/>
      <c r="BW53" s="186"/>
      <c r="BX53" s="186"/>
      <c r="BY53" s="186"/>
      <c r="BZ53" s="186"/>
      <c r="CA53" s="186"/>
      <c r="CB53" s="186"/>
      <c r="CC53" s="186"/>
      <c r="CD53" s="186"/>
      <c r="CE53" s="186"/>
      <c r="CF53" s="186"/>
      <c r="CG53" s="186"/>
      <c r="CH53" s="186"/>
      <c r="CI53" s="186"/>
      <c r="CJ53" s="186"/>
      <c r="CK53" s="186"/>
      <c r="CL53" s="186"/>
      <c r="CM53" s="186"/>
      <c r="CN53" s="186"/>
      <c r="CO53" s="186"/>
      <c r="CP53" s="186"/>
      <c r="CQ53" s="186"/>
      <c r="CR53" s="186"/>
      <c r="CS53" s="186"/>
      <c r="CT53" s="186"/>
      <c r="CU53" s="186"/>
      <c r="CV53" s="186"/>
      <c r="CW53" s="186"/>
      <c r="CX53" s="186"/>
      <c r="CY53" s="186"/>
      <c r="CZ53" s="186"/>
      <c r="DA53" s="186"/>
      <c r="DB53" s="186"/>
      <c r="DC53" s="186"/>
      <c r="DD53" s="186"/>
      <c r="DE53" s="186"/>
      <c r="DF53" s="186"/>
      <c r="DG53" s="186"/>
      <c r="DH53" s="186"/>
      <c r="DI53" s="186"/>
      <c r="DJ53" s="186"/>
      <c r="DK53" s="186"/>
      <c r="DL53" s="186"/>
      <c r="DM53" s="186"/>
      <c r="DN53" s="186"/>
      <c r="DO53" s="186"/>
      <c r="DP53" s="186"/>
      <c r="DQ53" s="186"/>
      <c r="DR53" s="186"/>
      <c r="DS53" s="186"/>
      <c r="DT53" s="186"/>
    </row>
    <row r="54" spans="1:124" s="504" customFormat="1" ht="13.5" thickBot="1">
      <c r="A54" s="1166"/>
      <c r="B54" s="1167" t="s">
        <v>32</v>
      </c>
      <c r="C54" s="1168">
        <f>SUM(C48:C53)</f>
        <v>0</v>
      </c>
      <c r="D54" s="1168">
        <f t="shared" ref="D54:S54" si="22">SUM(D48:D53)</f>
        <v>0</v>
      </c>
      <c r="E54" s="1168">
        <f t="shared" si="22"/>
        <v>0</v>
      </c>
      <c r="F54" s="1168">
        <f t="shared" si="22"/>
        <v>0</v>
      </c>
      <c r="G54" s="413">
        <f t="shared" si="22"/>
        <v>0</v>
      </c>
      <c r="H54" s="1168">
        <f t="shared" si="22"/>
        <v>0</v>
      </c>
      <c r="I54" s="1168">
        <f t="shared" si="22"/>
        <v>0</v>
      </c>
      <c r="J54" s="1168">
        <f t="shared" si="22"/>
        <v>0</v>
      </c>
      <c r="K54" s="1168">
        <f t="shared" si="22"/>
        <v>0</v>
      </c>
      <c r="L54" s="413">
        <f t="shared" si="22"/>
        <v>0</v>
      </c>
      <c r="M54" s="1168">
        <f t="shared" si="22"/>
        <v>0</v>
      </c>
      <c r="N54" s="1168">
        <f t="shared" si="22"/>
        <v>0</v>
      </c>
      <c r="O54" s="1168">
        <f t="shared" si="22"/>
        <v>0</v>
      </c>
      <c r="P54" s="1168">
        <f t="shared" si="22"/>
        <v>0</v>
      </c>
      <c r="Q54" s="1168">
        <f t="shared" si="22"/>
        <v>0</v>
      </c>
      <c r="R54" s="413">
        <f t="shared" si="22"/>
        <v>0</v>
      </c>
      <c r="S54" s="414">
        <f t="shared" si="22"/>
        <v>0</v>
      </c>
      <c r="T54" s="1169"/>
      <c r="U54" s="1170" t="s">
        <v>30</v>
      </c>
      <c r="V54" s="1171"/>
      <c r="W54" s="1172"/>
      <c r="X54" s="1173"/>
      <c r="Y54" s="1173"/>
      <c r="Z54" s="1164"/>
      <c r="AA54" s="1164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</row>
    <row r="55" spans="1:124" s="534" customFormat="1" ht="10.5" outlineLevel="1">
      <c r="A55" s="533" t="s">
        <v>110</v>
      </c>
      <c r="B55" s="234"/>
      <c r="C55" s="212">
        <f>C48*1+C49*2+C50*4+C51*4+C52*8+C53*8</f>
        <v>0</v>
      </c>
      <c r="D55" s="212">
        <f t="shared" ref="D55:S55" si="23">D48*1+D49*2+D50*4+D51*4+D52*8+D53*8</f>
        <v>0</v>
      </c>
      <c r="E55" s="212">
        <f t="shared" si="23"/>
        <v>0</v>
      </c>
      <c r="F55" s="212">
        <f t="shared" si="23"/>
        <v>0</v>
      </c>
      <c r="G55" s="183">
        <f t="shared" si="23"/>
        <v>0</v>
      </c>
      <c r="H55" s="212">
        <f t="shared" si="23"/>
        <v>0</v>
      </c>
      <c r="I55" s="212">
        <f t="shared" si="23"/>
        <v>0</v>
      </c>
      <c r="J55" s="212">
        <f t="shared" si="23"/>
        <v>0</v>
      </c>
      <c r="K55" s="212">
        <f t="shared" si="23"/>
        <v>0</v>
      </c>
      <c r="L55" s="183">
        <f t="shared" si="23"/>
        <v>0</v>
      </c>
      <c r="M55" s="212">
        <f t="shared" si="23"/>
        <v>0</v>
      </c>
      <c r="N55" s="212">
        <f t="shared" si="23"/>
        <v>0</v>
      </c>
      <c r="O55" s="212">
        <f t="shared" si="23"/>
        <v>0</v>
      </c>
      <c r="P55" s="212">
        <f t="shared" si="23"/>
        <v>0</v>
      </c>
      <c r="Q55" s="212">
        <f t="shared" si="23"/>
        <v>0</v>
      </c>
      <c r="R55" s="206">
        <f t="shared" si="23"/>
        <v>0</v>
      </c>
      <c r="S55" s="837">
        <f t="shared" si="23"/>
        <v>0</v>
      </c>
      <c r="T55" s="392"/>
      <c r="U55" s="218"/>
      <c r="V55" s="216"/>
      <c r="W55" s="216"/>
      <c r="X55" s="218"/>
      <c r="Y55" s="218"/>
      <c r="Z55" s="218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AM55" s="216"/>
      <c r="AN55" s="216"/>
      <c r="AO55" s="216"/>
      <c r="AP55" s="216"/>
      <c r="AQ55" s="216"/>
      <c r="AR55" s="216"/>
      <c r="AS55" s="216"/>
      <c r="AT55" s="216"/>
      <c r="AU55" s="216"/>
      <c r="AV55" s="216"/>
      <c r="AW55" s="216"/>
      <c r="AX55" s="216"/>
      <c r="AY55" s="216"/>
      <c r="AZ55" s="216"/>
      <c r="BA55" s="216"/>
      <c r="BB55" s="216"/>
      <c r="BC55" s="216"/>
      <c r="BD55" s="216"/>
      <c r="BE55" s="216"/>
      <c r="BF55" s="216"/>
      <c r="BG55" s="216"/>
      <c r="BH55" s="216"/>
      <c r="BI55" s="216"/>
      <c r="BJ55" s="216"/>
      <c r="BK55" s="216"/>
      <c r="BL55" s="216"/>
      <c r="BM55" s="216"/>
      <c r="BN55" s="216"/>
      <c r="BO55" s="216"/>
      <c r="BP55" s="216"/>
      <c r="BQ55" s="216"/>
      <c r="BR55" s="216"/>
      <c r="BS55" s="216"/>
      <c r="BT55" s="216"/>
      <c r="BU55" s="216"/>
      <c r="BV55" s="216"/>
      <c r="BW55" s="216"/>
      <c r="BX55" s="216"/>
      <c r="BY55" s="216"/>
      <c r="BZ55" s="216"/>
      <c r="CA55" s="216"/>
      <c r="CB55" s="216"/>
      <c r="CC55" s="216"/>
      <c r="CD55" s="216"/>
      <c r="CE55" s="216"/>
      <c r="CF55" s="216"/>
      <c r="CG55" s="216"/>
      <c r="CH55" s="216"/>
      <c r="CI55" s="216"/>
      <c r="CJ55" s="216"/>
      <c r="CK55" s="216"/>
      <c r="CL55" s="216"/>
      <c r="CM55" s="216"/>
      <c r="CN55" s="216"/>
      <c r="CO55" s="216"/>
      <c r="CP55" s="216"/>
      <c r="CQ55" s="216"/>
      <c r="CR55" s="216"/>
      <c r="CS55" s="216"/>
      <c r="CT55" s="216"/>
      <c r="CU55" s="216"/>
      <c r="CV55" s="216"/>
      <c r="CW55" s="216"/>
      <c r="CX55" s="216"/>
      <c r="CY55" s="216"/>
      <c r="CZ55" s="216"/>
      <c r="DA55" s="216"/>
      <c r="DB55" s="216"/>
      <c r="DC55" s="216"/>
      <c r="DD55" s="216"/>
      <c r="DE55" s="216"/>
      <c r="DF55" s="216"/>
      <c r="DG55" s="216"/>
      <c r="DH55" s="216"/>
      <c r="DI55" s="216"/>
      <c r="DJ55" s="216"/>
      <c r="DK55" s="216"/>
      <c r="DL55" s="216"/>
      <c r="DM55" s="216"/>
      <c r="DN55" s="216"/>
      <c r="DO55" s="216"/>
      <c r="DP55" s="216"/>
      <c r="DQ55" s="216"/>
      <c r="DR55" s="216"/>
      <c r="DS55" s="216"/>
      <c r="DT55" s="216"/>
    </row>
    <row r="56" spans="1:124" s="534" customFormat="1" ht="10.5" outlineLevel="1">
      <c r="A56" s="533"/>
      <c r="B56" s="234"/>
      <c r="C56" s="212"/>
      <c r="D56" s="212"/>
      <c r="E56" s="212"/>
      <c r="F56" s="212"/>
      <c r="G56" s="183"/>
      <c r="H56" s="212"/>
      <c r="I56" s="212"/>
      <c r="J56" s="212"/>
      <c r="K56" s="212"/>
      <c r="L56" s="183"/>
      <c r="M56" s="212"/>
      <c r="N56" s="212"/>
      <c r="O56" s="212"/>
      <c r="P56" s="212"/>
      <c r="Q56" s="212"/>
      <c r="R56" s="183"/>
      <c r="S56" s="665"/>
      <c r="T56" s="218"/>
      <c r="U56" s="218"/>
      <c r="V56" s="216"/>
      <c r="W56" s="216"/>
      <c r="X56" s="218"/>
      <c r="Y56" s="218"/>
      <c r="Z56" s="218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R56" s="216"/>
      <c r="AS56" s="216"/>
      <c r="AT56" s="216"/>
      <c r="AU56" s="216"/>
      <c r="AV56" s="216"/>
      <c r="AW56" s="216"/>
      <c r="AX56" s="216"/>
      <c r="AY56" s="216"/>
      <c r="AZ56" s="216"/>
      <c r="BA56" s="216"/>
      <c r="BB56" s="216"/>
      <c r="BC56" s="216"/>
      <c r="BD56" s="216"/>
      <c r="BE56" s="216"/>
      <c r="BF56" s="216"/>
      <c r="BG56" s="216"/>
      <c r="BH56" s="216"/>
      <c r="BI56" s="216"/>
      <c r="BJ56" s="216"/>
      <c r="BK56" s="216"/>
      <c r="BL56" s="216"/>
      <c r="BM56" s="216"/>
      <c r="BN56" s="216"/>
      <c r="BO56" s="216"/>
      <c r="BP56" s="216"/>
      <c r="BQ56" s="216"/>
      <c r="BR56" s="216"/>
      <c r="BS56" s="216"/>
      <c r="BT56" s="216"/>
      <c r="BU56" s="216"/>
      <c r="BV56" s="216"/>
      <c r="BW56" s="216"/>
      <c r="BX56" s="216"/>
      <c r="BY56" s="216"/>
      <c r="BZ56" s="216"/>
      <c r="CA56" s="216"/>
      <c r="CB56" s="216"/>
      <c r="CC56" s="216"/>
      <c r="CD56" s="216"/>
      <c r="CE56" s="216"/>
      <c r="CF56" s="216"/>
      <c r="CG56" s="216"/>
      <c r="CH56" s="216"/>
      <c r="CI56" s="216"/>
      <c r="CJ56" s="216"/>
      <c r="CK56" s="216"/>
      <c r="CL56" s="216"/>
      <c r="CM56" s="216"/>
      <c r="CN56" s="216"/>
      <c r="CO56" s="216"/>
      <c r="CP56" s="216"/>
      <c r="CQ56" s="216"/>
      <c r="CR56" s="216"/>
      <c r="CS56" s="216"/>
      <c r="CT56" s="216"/>
      <c r="CU56" s="216"/>
      <c r="CV56" s="216"/>
      <c r="CW56" s="216"/>
      <c r="CX56" s="216"/>
      <c r="CY56" s="216"/>
      <c r="CZ56" s="216"/>
      <c r="DA56" s="216"/>
      <c r="DB56" s="216"/>
      <c r="DC56" s="216"/>
      <c r="DD56" s="216"/>
      <c r="DE56" s="216"/>
      <c r="DF56" s="216"/>
      <c r="DG56" s="216"/>
      <c r="DH56" s="216"/>
      <c r="DI56" s="216"/>
      <c r="DJ56" s="216"/>
      <c r="DK56" s="216"/>
      <c r="DL56" s="216"/>
      <c r="DM56" s="216"/>
      <c r="DN56" s="216"/>
      <c r="DO56" s="216"/>
      <c r="DP56" s="216"/>
      <c r="DQ56" s="216"/>
      <c r="DR56" s="216"/>
      <c r="DS56" s="216"/>
      <c r="DT56" s="216"/>
    </row>
    <row r="57" spans="1:124" s="207" customFormat="1" ht="13.5" outlineLevel="1" thickBot="1">
      <c r="A57" s="213" t="s">
        <v>43</v>
      </c>
      <c r="B57" s="248" t="s">
        <v>30</v>
      </c>
      <c r="C57" s="214">
        <f>C48+C49+C50*2+C51*2+C52*4</f>
        <v>0</v>
      </c>
      <c r="D57" s="214">
        <f t="shared" ref="D57:S57" si="24">D48+D49+D50*2+D51*2+D52*4</f>
        <v>0</v>
      </c>
      <c r="E57" s="214">
        <f t="shared" si="24"/>
        <v>0</v>
      </c>
      <c r="F57" s="214">
        <f t="shared" si="24"/>
        <v>0</v>
      </c>
      <c r="G57" s="215">
        <f t="shared" si="24"/>
        <v>0</v>
      </c>
      <c r="H57" s="214">
        <f t="shared" si="24"/>
        <v>0</v>
      </c>
      <c r="I57" s="214">
        <f t="shared" si="24"/>
        <v>0</v>
      </c>
      <c r="J57" s="214">
        <f t="shared" si="24"/>
        <v>0</v>
      </c>
      <c r="K57" s="214">
        <f t="shared" si="24"/>
        <v>0</v>
      </c>
      <c r="L57" s="215">
        <f t="shared" si="24"/>
        <v>0</v>
      </c>
      <c r="M57" s="214">
        <f t="shared" si="24"/>
        <v>0</v>
      </c>
      <c r="N57" s="214">
        <f t="shared" si="24"/>
        <v>0</v>
      </c>
      <c r="O57" s="214">
        <f t="shared" si="24"/>
        <v>0</v>
      </c>
      <c r="P57" s="214">
        <f t="shared" si="24"/>
        <v>0</v>
      </c>
      <c r="Q57" s="214">
        <f t="shared" si="24"/>
        <v>0</v>
      </c>
      <c r="R57" s="215">
        <f t="shared" si="24"/>
        <v>0</v>
      </c>
      <c r="S57" s="838">
        <f t="shared" si="24"/>
        <v>0</v>
      </c>
      <c r="T57" s="218"/>
      <c r="U57" s="218"/>
      <c r="V57" s="217"/>
      <c r="W57" s="217"/>
      <c r="X57" s="219"/>
      <c r="Y57" s="219"/>
      <c r="Z57" s="219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  <c r="DS57" s="217"/>
      <c r="DT57" s="217"/>
    </row>
    <row r="58" spans="1:124" ht="13">
      <c r="A58" s="181" t="s">
        <v>195</v>
      </c>
      <c r="B58" s="182" t="s">
        <v>476</v>
      </c>
      <c r="C58" s="6">
        <v>0</v>
      </c>
      <c r="D58" s="6">
        <v>0</v>
      </c>
      <c r="E58" s="6">
        <v>0</v>
      </c>
      <c r="F58" s="6">
        <v>0</v>
      </c>
      <c r="G58" s="200">
        <v>0</v>
      </c>
      <c r="H58" s="6">
        <v>0</v>
      </c>
      <c r="I58" s="6">
        <v>0</v>
      </c>
      <c r="J58" s="6">
        <v>0</v>
      </c>
      <c r="K58" s="6">
        <v>0</v>
      </c>
      <c r="L58" s="200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183">
        <v>0</v>
      </c>
      <c r="S58" s="197">
        <v>0</v>
      </c>
      <c r="T58" s="542"/>
      <c r="U58" s="542"/>
      <c r="V58" s="187"/>
      <c r="W58" s="187"/>
      <c r="X58" s="187"/>
      <c r="Y58" s="187"/>
      <c r="Z58" s="187"/>
      <c r="AA58" s="187"/>
      <c r="AC58" s="186"/>
      <c r="AD58" s="186"/>
      <c r="AE58" s="186"/>
      <c r="AF58" s="186"/>
      <c r="AG58" s="186"/>
      <c r="AH58" s="186"/>
      <c r="AI58" s="186"/>
      <c r="AJ58" s="186"/>
      <c r="AK58" s="186"/>
      <c r="AL58" s="186"/>
      <c r="AM58" s="186"/>
      <c r="AN58" s="186"/>
      <c r="AO58" s="186"/>
      <c r="AP58" s="186"/>
      <c r="AQ58" s="186"/>
      <c r="AR58" s="186"/>
      <c r="AS58" s="186"/>
      <c r="AT58" s="186"/>
      <c r="AU58" s="186"/>
      <c r="AV58" s="186"/>
      <c r="AW58" s="186"/>
      <c r="AX58" s="186"/>
      <c r="AY58" s="186"/>
      <c r="AZ58" s="186"/>
      <c r="BA58" s="186"/>
      <c r="BB58" s="186"/>
      <c r="BC58" s="186"/>
      <c r="BD58" s="186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6"/>
      <c r="BS58" s="186"/>
      <c r="BT58" s="186"/>
      <c r="BU58" s="186"/>
      <c r="BV58" s="186"/>
      <c r="BW58" s="186"/>
      <c r="BX58" s="186"/>
      <c r="BY58" s="186"/>
      <c r="BZ58" s="186"/>
      <c r="CA58" s="186"/>
      <c r="CB58" s="186"/>
      <c r="CC58" s="186"/>
      <c r="CD58" s="186"/>
      <c r="CE58" s="186"/>
      <c r="CF58" s="186"/>
      <c r="CG58" s="186"/>
      <c r="CH58" s="186"/>
      <c r="CI58" s="186"/>
      <c r="CJ58" s="186"/>
      <c r="CK58" s="186"/>
      <c r="CL58" s="186"/>
      <c r="CM58" s="186"/>
      <c r="CN58" s="186"/>
      <c r="CO58" s="186"/>
      <c r="CP58" s="186"/>
      <c r="CQ58" s="186"/>
      <c r="CR58" s="186"/>
      <c r="CS58" s="186"/>
      <c r="CT58" s="186"/>
      <c r="CU58" s="186"/>
      <c r="CV58" s="186"/>
      <c r="CW58" s="186"/>
      <c r="CX58" s="186"/>
      <c r="CY58" s="186"/>
      <c r="CZ58" s="186"/>
      <c r="DA58" s="186"/>
      <c r="DB58" s="186"/>
      <c r="DC58" s="186"/>
      <c r="DD58" s="186"/>
      <c r="DE58" s="186"/>
      <c r="DF58" s="186"/>
      <c r="DG58" s="186"/>
      <c r="DH58" s="186"/>
      <c r="DI58" s="186"/>
      <c r="DJ58" s="186"/>
      <c r="DK58" s="186"/>
      <c r="DL58" s="186"/>
      <c r="DM58" s="186"/>
      <c r="DN58" s="186"/>
      <c r="DO58" s="186"/>
      <c r="DP58" s="186"/>
      <c r="DQ58" s="186"/>
      <c r="DR58" s="186"/>
      <c r="DS58" s="186"/>
      <c r="DT58" s="186"/>
    </row>
    <row r="59" spans="1:124">
      <c r="A59" s="195" t="str">
        <f>A4</f>
        <v>MS2408D0</v>
      </c>
      <c r="B59" s="182" t="s">
        <v>263</v>
      </c>
      <c r="C59" s="6">
        <v>0</v>
      </c>
      <c r="D59" s="6">
        <v>0</v>
      </c>
      <c r="E59" s="6">
        <v>0</v>
      </c>
      <c r="F59" s="6">
        <v>0</v>
      </c>
      <c r="G59" s="200">
        <v>0</v>
      </c>
      <c r="H59" s="6">
        <v>0</v>
      </c>
      <c r="I59" s="6">
        <v>0</v>
      </c>
      <c r="J59" s="6">
        <v>0</v>
      </c>
      <c r="K59" s="6">
        <v>0</v>
      </c>
      <c r="L59" s="200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183">
        <v>0</v>
      </c>
      <c r="S59" s="197">
        <v>0</v>
      </c>
      <c r="T59" s="542"/>
      <c r="U59" s="542"/>
      <c r="V59" s="187"/>
      <c r="W59" s="187"/>
      <c r="X59" s="187"/>
      <c r="Y59" s="187"/>
      <c r="Z59" s="187"/>
      <c r="AA59" s="187"/>
      <c r="AC59" s="186"/>
      <c r="AD59" s="186"/>
      <c r="AE59" s="186"/>
      <c r="AF59" s="186"/>
      <c r="AG59" s="186"/>
      <c r="AH59" s="186"/>
      <c r="AI59" s="186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  <c r="AT59" s="186"/>
      <c r="AU59" s="186"/>
      <c r="AV59" s="186"/>
      <c r="AW59" s="186"/>
      <c r="AX59" s="186"/>
      <c r="AY59" s="186"/>
      <c r="AZ59" s="186"/>
      <c r="BA59" s="186"/>
      <c r="BB59" s="186"/>
      <c r="BC59" s="186"/>
      <c r="BD59" s="186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6"/>
      <c r="BS59" s="186"/>
      <c r="BT59" s="186"/>
      <c r="BU59" s="186"/>
      <c r="BV59" s="186"/>
      <c r="BW59" s="186"/>
      <c r="BX59" s="186"/>
      <c r="BY59" s="186"/>
      <c r="BZ59" s="186"/>
      <c r="CA59" s="186"/>
      <c r="CB59" s="186"/>
      <c r="CC59" s="186"/>
      <c r="CD59" s="186"/>
      <c r="CE59" s="186"/>
      <c r="CF59" s="186"/>
      <c r="CG59" s="186"/>
      <c r="CH59" s="186"/>
      <c r="CI59" s="186"/>
      <c r="CJ59" s="186"/>
      <c r="CK59" s="186"/>
      <c r="CL59" s="186"/>
      <c r="CM59" s="186"/>
      <c r="CN59" s="186"/>
      <c r="CO59" s="186"/>
      <c r="CP59" s="186"/>
      <c r="CQ59" s="186"/>
      <c r="CR59" s="186"/>
      <c r="CS59" s="186"/>
      <c r="CT59" s="186"/>
      <c r="CU59" s="186"/>
      <c r="CV59" s="186"/>
      <c r="CW59" s="186"/>
      <c r="CX59" s="186"/>
      <c r="CY59" s="186"/>
      <c r="CZ59" s="186"/>
      <c r="DA59" s="186"/>
      <c r="DB59" s="186"/>
      <c r="DC59" s="186"/>
      <c r="DD59" s="186"/>
      <c r="DE59" s="186"/>
      <c r="DF59" s="186"/>
      <c r="DG59" s="186"/>
      <c r="DH59" s="186"/>
      <c r="DI59" s="186"/>
      <c r="DJ59" s="186"/>
      <c r="DK59" s="186"/>
      <c r="DL59" s="186"/>
      <c r="DM59" s="186"/>
      <c r="DN59" s="186"/>
      <c r="DO59" s="186"/>
      <c r="DP59" s="186"/>
      <c r="DQ59" s="186"/>
      <c r="DR59" s="186"/>
      <c r="DS59" s="186"/>
      <c r="DT59" s="186"/>
    </row>
    <row r="60" spans="1:124">
      <c r="A60" s="195"/>
      <c r="B60" s="182" t="s">
        <v>205</v>
      </c>
      <c r="C60" s="6">
        <v>0</v>
      </c>
      <c r="D60" s="6">
        <v>0</v>
      </c>
      <c r="E60" s="6">
        <v>0</v>
      </c>
      <c r="F60" s="6">
        <v>0</v>
      </c>
      <c r="G60" s="200">
        <v>0</v>
      </c>
      <c r="H60" s="6">
        <v>0</v>
      </c>
      <c r="I60" s="6">
        <v>0</v>
      </c>
      <c r="J60" s="6">
        <v>0</v>
      </c>
      <c r="K60" s="6">
        <v>0</v>
      </c>
      <c r="L60" s="200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183">
        <v>0</v>
      </c>
      <c r="S60" s="197">
        <v>0</v>
      </c>
      <c r="T60" s="542"/>
      <c r="U60" s="542"/>
      <c r="V60" s="187"/>
      <c r="W60" s="187"/>
      <c r="X60" s="187"/>
      <c r="Y60" s="187"/>
      <c r="Z60" s="187"/>
      <c r="AA60" s="187"/>
      <c r="AC60" s="186"/>
      <c r="AD60" s="186"/>
      <c r="AE60" s="186"/>
      <c r="AF60" s="186"/>
      <c r="AG60" s="186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6"/>
      <c r="BS60" s="186"/>
      <c r="BT60" s="186"/>
      <c r="BU60" s="186"/>
      <c r="BV60" s="186"/>
      <c r="BW60" s="186"/>
      <c r="BX60" s="186"/>
      <c r="BY60" s="186"/>
      <c r="BZ60" s="186"/>
      <c r="CA60" s="186"/>
      <c r="CB60" s="186"/>
      <c r="CC60" s="186"/>
      <c r="CD60" s="186"/>
      <c r="CE60" s="186"/>
      <c r="CF60" s="186"/>
      <c r="CG60" s="186"/>
      <c r="CH60" s="186"/>
      <c r="CI60" s="186"/>
      <c r="CJ60" s="186"/>
      <c r="CK60" s="186"/>
      <c r="CL60" s="186"/>
      <c r="CM60" s="186"/>
      <c r="CN60" s="186"/>
      <c r="CO60" s="186"/>
      <c r="CP60" s="186"/>
      <c r="CQ60" s="186"/>
      <c r="CR60" s="186"/>
      <c r="CS60" s="186"/>
      <c r="CT60" s="186"/>
      <c r="CU60" s="186"/>
      <c r="CV60" s="186"/>
      <c r="CW60" s="186"/>
      <c r="CX60" s="186"/>
      <c r="CY60" s="186"/>
      <c r="CZ60" s="186"/>
      <c r="DA60" s="186"/>
      <c r="DB60" s="186"/>
      <c r="DC60" s="186"/>
      <c r="DD60" s="186"/>
      <c r="DE60" s="186"/>
      <c r="DF60" s="186"/>
      <c r="DG60" s="186"/>
      <c r="DH60" s="186"/>
      <c r="DI60" s="186"/>
      <c r="DJ60" s="186"/>
      <c r="DK60" s="186"/>
      <c r="DL60" s="186"/>
      <c r="DM60" s="186"/>
      <c r="DN60" s="186"/>
      <c r="DO60" s="186"/>
      <c r="DP60" s="186"/>
      <c r="DQ60" s="186"/>
      <c r="DR60" s="186"/>
      <c r="DS60" s="186"/>
      <c r="DT60" s="186"/>
    </row>
    <row r="61" spans="1:124">
      <c r="A61" s="195"/>
      <c r="B61" s="182" t="s">
        <v>206</v>
      </c>
      <c r="C61" s="6">
        <v>0</v>
      </c>
      <c r="D61" s="6">
        <v>0</v>
      </c>
      <c r="E61" s="6">
        <v>0</v>
      </c>
      <c r="F61" s="6">
        <v>0</v>
      </c>
      <c r="G61" s="200">
        <v>0</v>
      </c>
      <c r="H61" s="6">
        <v>0</v>
      </c>
      <c r="I61" s="6">
        <v>0</v>
      </c>
      <c r="J61" s="6">
        <v>0</v>
      </c>
      <c r="K61" s="6">
        <v>0</v>
      </c>
      <c r="L61" s="200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183">
        <v>0</v>
      </c>
      <c r="S61" s="197">
        <v>0</v>
      </c>
      <c r="T61" s="542"/>
      <c r="U61" s="542"/>
      <c r="V61" s="187"/>
      <c r="W61" s="187"/>
      <c r="X61" s="187"/>
      <c r="Y61" s="187"/>
      <c r="Z61" s="187"/>
      <c r="AA61" s="187"/>
      <c r="AC61" s="186"/>
      <c r="AD61" s="186"/>
      <c r="AE61" s="186"/>
      <c r="AF61" s="186"/>
      <c r="AG61" s="186"/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6"/>
      <c r="BX61" s="186"/>
      <c r="BY61" s="186"/>
      <c r="BZ61" s="186"/>
      <c r="CA61" s="186"/>
      <c r="CB61" s="186"/>
      <c r="CC61" s="186"/>
      <c r="CD61" s="186"/>
      <c r="CE61" s="186"/>
      <c r="CF61" s="186"/>
      <c r="CG61" s="186"/>
      <c r="CH61" s="186"/>
      <c r="CI61" s="186"/>
      <c r="CJ61" s="186"/>
      <c r="CK61" s="186"/>
      <c r="CL61" s="186"/>
      <c r="CM61" s="186"/>
      <c r="CN61" s="186"/>
      <c r="CO61" s="186"/>
      <c r="CP61" s="186"/>
      <c r="CQ61" s="186"/>
      <c r="CR61" s="186"/>
      <c r="CS61" s="186"/>
      <c r="CT61" s="186"/>
      <c r="CU61" s="186"/>
      <c r="CV61" s="186"/>
      <c r="CW61" s="186"/>
      <c r="CX61" s="186"/>
      <c r="CY61" s="186"/>
      <c r="CZ61" s="186"/>
      <c r="DA61" s="186"/>
      <c r="DB61" s="186"/>
      <c r="DC61" s="186"/>
      <c r="DD61" s="186"/>
      <c r="DE61" s="186"/>
      <c r="DF61" s="186"/>
      <c r="DG61" s="186"/>
      <c r="DH61" s="186"/>
      <c r="DI61" s="186"/>
      <c r="DJ61" s="186"/>
      <c r="DK61" s="186"/>
      <c r="DL61" s="186"/>
      <c r="DM61" s="186"/>
      <c r="DN61" s="186"/>
      <c r="DO61" s="186"/>
      <c r="DP61" s="186"/>
      <c r="DQ61" s="186"/>
      <c r="DR61" s="186"/>
      <c r="DS61" s="186"/>
      <c r="DT61" s="186"/>
    </row>
    <row r="62" spans="1:124">
      <c r="A62" s="188"/>
      <c r="B62" s="182" t="s">
        <v>611</v>
      </c>
      <c r="C62" s="6">
        <v>0</v>
      </c>
      <c r="D62" s="6">
        <v>0</v>
      </c>
      <c r="E62" s="6">
        <v>0</v>
      </c>
      <c r="F62" s="6">
        <v>0</v>
      </c>
      <c r="G62" s="200">
        <v>0</v>
      </c>
      <c r="H62" s="6">
        <v>0</v>
      </c>
      <c r="I62" s="6">
        <v>0</v>
      </c>
      <c r="J62" s="6">
        <v>0</v>
      </c>
      <c r="K62" s="6">
        <v>0</v>
      </c>
      <c r="L62" s="200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183">
        <v>0</v>
      </c>
      <c r="S62" s="197">
        <v>0</v>
      </c>
      <c r="T62" s="542"/>
      <c r="U62" s="542"/>
      <c r="V62" s="187"/>
      <c r="W62" s="187"/>
      <c r="X62" s="187"/>
      <c r="Y62" s="187"/>
      <c r="Z62" s="187"/>
      <c r="AA62" s="187"/>
      <c r="AC62" s="186"/>
      <c r="AD62" s="186"/>
      <c r="AE62" s="186"/>
      <c r="AF62" s="186"/>
      <c r="AG62" s="186"/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6"/>
      <c r="BS62" s="186"/>
      <c r="BT62" s="186"/>
      <c r="BU62" s="186"/>
      <c r="BV62" s="186"/>
      <c r="BW62" s="186"/>
      <c r="BX62" s="186"/>
      <c r="BY62" s="186"/>
      <c r="BZ62" s="186"/>
      <c r="CA62" s="186"/>
      <c r="CB62" s="186"/>
      <c r="CC62" s="186"/>
      <c r="CD62" s="186"/>
      <c r="CE62" s="186"/>
      <c r="CF62" s="186"/>
      <c r="CG62" s="186"/>
      <c r="CH62" s="186"/>
      <c r="CI62" s="186"/>
      <c r="CJ62" s="186"/>
      <c r="CK62" s="186"/>
      <c r="CL62" s="186"/>
      <c r="CM62" s="186"/>
      <c r="CN62" s="186"/>
      <c r="CO62" s="186"/>
      <c r="CP62" s="186"/>
      <c r="CQ62" s="186"/>
      <c r="CR62" s="186"/>
      <c r="CS62" s="186"/>
      <c r="CT62" s="186"/>
      <c r="CU62" s="186"/>
      <c r="CV62" s="186"/>
      <c r="CW62" s="186"/>
      <c r="CX62" s="186"/>
      <c r="CY62" s="186"/>
      <c r="CZ62" s="186"/>
      <c r="DA62" s="186"/>
      <c r="DB62" s="186"/>
      <c r="DC62" s="186"/>
      <c r="DD62" s="186"/>
      <c r="DE62" s="186"/>
      <c r="DF62" s="186"/>
      <c r="DG62" s="186"/>
      <c r="DH62" s="186"/>
      <c r="DI62" s="186"/>
      <c r="DJ62" s="186"/>
      <c r="DK62" s="186"/>
      <c r="DL62" s="186"/>
      <c r="DM62" s="186"/>
      <c r="DN62" s="186"/>
      <c r="DO62" s="186"/>
      <c r="DP62" s="186"/>
      <c r="DQ62" s="186"/>
      <c r="DR62" s="186"/>
      <c r="DS62" s="186"/>
      <c r="DT62" s="186"/>
    </row>
    <row r="63" spans="1:124">
      <c r="A63" s="188"/>
      <c r="B63" s="182" t="s">
        <v>264</v>
      </c>
      <c r="C63" s="6">
        <v>0</v>
      </c>
      <c r="D63" s="6">
        <v>0</v>
      </c>
      <c r="E63" s="6">
        <v>0</v>
      </c>
      <c r="F63" s="6">
        <v>0</v>
      </c>
      <c r="G63" s="200">
        <v>0</v>
      </c>
      <c r="H63" s="6">
        <v>0</v>
      </c>
      <c r="I63" s="6">
        <v>0</v>
      </c>
      <c r="J63" s="6">
        <v>0</v>
      </c>
      <c r="K63" s="6">
        <v>0</v>
      </c>
      <c r="L63" s="200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183">
        <v>0</v>
      </c>
      <c r="S63" s="197">
        <v>0</v>
      </c>
      <c r="T63" s="542"/>
      <c r="U63" s="542"/>
      <c r="V63" s="187"/>
      <c r="W63" s="187"/>
      <c r="X63" s="187"/>
      <c r="Y63" s="187"/>
      <c r="Z63" s="187"/>
      <c r="AA63" s="187"/>
      <c r="AC63" s="186"/>
      <c r="AD63" s="186"/>
      <c r="AE63" s="186"/>
      <c r="AF63" s="186"/>
      <c r="AG63" s="186"/>
      <c r="AH63" s="186"/>
      <c r="AI63" s="186"/>
      <c r="AJ63" s="186"/>
      <c r="AK63" s="186"/>
      <c r="AL63" s="186"/>
      <c r="AM63" s="186"/>
      <c r="AN63" s="186"/>
      <c r="AO63" s="186"/>
      <c r="AP63" s="186"/>
      <c r="AQ63" s="186"/>
      <c r="AR63" s="186"/>
      <c r="AS63" s="186"/>
      <c r="AT63" s="186"/>
      <c r="AU63" s="186"/>
      <c r="AV63" s="186"/>
      <c r="AW63" s="186"/>
      <c r="AX63" s="186"/>
      <c r="AY63" s="186"/>
      <c r="AZ63" s="186"/>
      <c r="BA63" s="186"/>
      <c r="BB63" s="186"/>
      <c r="BC63" s="186"/>
      <c r="BD63" s="186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6"/>
      <c r="BS63" s="186"/>
      <c r="BT63" s="186"/>
      <c r="BU63" s="186"/>
      <c r="BV63" s="186"/>
      <c r="BW63" s="186"/>
      <c r="BX63" s="186"/>
      <c r="BY63" s="186"/>
      <c r="BZ63" s="186"/>
      <c r="CA63" s="186"/>
      <c r="CB63" s="186"/>
      <c r="CC63" s="186"/>
      <c r="CD63" s="186"/>
      <c r="CE63" s="186"/>
      <c r="CF63" s="186"/>
      <c r="CG63" s="186"/>
      <c r="CH63" s="186"/>
      <c r="CI63" s="186"/>
      <c r="CJ63" s="186"/>
      <c r="CK63" s="186"/>
      <c r="CL63" s="186"/>
      <c r="CM63" s="186"/>
      <c r="CN63" s="186"/>
      <c r="CO63" s="186"/>
      <c r="CP63" s="186"/>
      <c r="CQ63" s="186"/>
      <c r="CR63" s="186"/>
      <c r="CS63" s="186"/>
      <c r="CT63" s="186"/>
      <c r="CU63" s="186"/>
      <c r="CV63" s="186"/>
      <c r="CW63" s="186"/>
      <c r="CX63" s="186"/>
      <c r="CY63" s="186"/>
      <c r="CZ63" s="186"/>
      <c r="DA63" s="186"/>
      <c r="DB63" s="186"/>
      <c r="DC63" s="186"/>
      <c r="DD63" s="186"/>
      <c r="DE63" s="186"/>
      <c r="DF63" s="186"/>
      <c r="DG63" s="186"/>
      <c r="DH63" s="186"/>
      <c r="DI63" s="186"/>
      <c r="DJ63" s="186"/>
      <c r="DK63" s="186"/>
      <c r="DL63" s="186"/>
      <c r="DM63" s="186"/>
      <c r="DN63" s="186"/>
      <c r="DO63" s="186"/>
      <c r="DP63" s="186"/>
      <c r="DQ63" s="186"/>
      <c r="DR63" s="186"/>
      <c r="DS63" s="186"/>
      <c r="DT63" s="186"/>
    </row>
    <row r="64" spans="1:124" s="194" customFormat="1">
      <c r="A64" s="841"/>
      <c r="B64" s="190" t="s">
        <v>32</v>
      </c>
      <c r="C64" s="191">
        <v>0</v>
      </c>
      <c r="D64" s="191">
        <v>0</v>
      </c>
      <c r="E64" s="191">
        <v>0</v>
      </c>
      <c r="F64" s="191">
        <v>0</v>
      </c>
      <c r="G64" s="192">
        <v>0</v>
      </c>
      <c r="H64" s="191">
        <v>0</v>
      </c>
      <c r="I64" s="191">
        <v>0</v>
      </c>
      <c r="J64" s="191">
        <v>0</v>
      </c>
      <c r="K64" s="191">
        <v>0</v>
      </c>
      <c r="L64" s="192">
        <v>0</v>
      </c>
      <c r="M64" s="191">
        <v>0</v>
      </c>
      <c r="N64" s="191">
        <v>0</v>
      </c>
      <c r="O64" s="191">
        <v>0</v>
      </c>
      <c r="P64" s="191">
        <v>0</v>
      </c>
      <c r="Q64" s="191">
        <v>0</v>
      </c>
      <c r="R64" s="192">
        <v>0</v>
      </c>
      <c r="S64" s="193">
        <v>0</v>
      </c>
      <c r="T64" s="542"/>
      <c r="U64" s="542"/>
      <c r="V64" s="187"/>
      <c r="W64" s="187"/>
      <c r="X64" s="187"/>
      <c r="Y64" s="187"/>
      <c r="Z64" s="187"/>
      <c r="AA64" s="187"/>
      <c r="AB64" s="186"/>
      <c r="AC64" s="186"/>
      <c r="AD64" s="186"/>
      <c r="AE64" s="186"/>
      <c r="AF64" s="186"/>
      <c r="AG64" s="186"/>
      <c r="AH64" s="186"/>
      <c r="AI64" s="186"/>
      <c r="AJ64" s="186"/>
      <c r="AK64" s="186"/>
      <c r="AL64" s="186"/>
      <c r="AM64" s="186"/>
      <c r="AN64" s="186"/>
      <c r="AO64" s="186"/>
      <c r="AP64" s="186"/>
      <c r="AQ64" s="186"/>
      <c r="AR64" s="186"/>
      <c r="AS64" s="186"/>
      <c r="AT64" s="186"/>
      <c r="AU64" s="186"/>
      <c r="AV64" s="186"/>
      <c r="AW64" s="186"/>
      <c r="AX64" s="186"/>
      <c r="AY64" s="186"/>
      <c r="AZ64" s="186"/>
      <c r="BA64" s="186"/>
      <c r="BB64" s="186"/>
      <c r="BC64" s="186"/>
      <c r="BD64" s="186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6"/>
      <c r="BS64" s="186"/>
      <c r="BT64" s="186"/>
      <c r="BU64" s="186"/>
      <c r="BV64" s="186"/>
      <c r="BW64" s="186"/>
      <c r="BX64" s="186"/>
      <c r="BY64" s="186"/>
      <c r="BZ64" s="186"/>
      <c r="CA64" s="186"/>
      <c r="CB64" s="186"/>
      <c r="CC64" s="186"/>
      <c r="CD64" s="186"/>
      <c r="CE64" s="186"/>
      <c r="CF64" s="186"/>
      <c r="CG64" s="186"/>
      <c r="CH64" s="186"/>
      <c r="CI64" s="186"/>
      <c r="CJ64" s="186"/>
      <c r="CK64" s="186"/>
      <c r="CL64" s="186"/>
      <c r="CM64" s="186"/>
      <c r="CN64" s="186"/>
      <c r="CO64" s="186"/>
      <c r="CP64" s="186"/>
      <c r="CQ64" s="186"/>
      <c r="CR64" s="186"/>
      <c r="CS64" s="186"/>
      <c r="CT64" s="186"/>
      <c r="CU64" s="186"/>
      <c r="CV64" s="186"/>
      <c r="CW64" s="186"/>
      <c r="CX64" s="186"/>
      <c r="CY64" s="186"/>
      <c r="CZ64" s="186"/>
      <c r="DA64" s="186"/>
      <c r="DB64" s="186"/>
      <c r="DC64" s="186"/>
      <c r="DD64" s="186"/>
      <c r="DE64" s="186"/>
      <c r="DF64" s="186"/>
      <c r="DG64" s="186"/>
      <c r="DH64" s="186"/>
      <c r="DI64" s="186"/>
      <c r="DJ64" s="186"/>
      <c r="DK64" s="186"/>
      <c r="DL64" s="186"/>
      <c r="DM64" s="186"/>
      <c r="DN64" s="186"/>
      <c r="DO64" s="186"/>
      <c r="DP64" s="186"/>
      <c r="DQ64" s="186"/>
      <c r="DR64" s="186"/>
      <c r="DS64" s="186"/>
      <c r="DT64" s="186"/>
    </row>
    <row r="65" spans="1:124" s="186" customFormat="1" ht="13">
      <c r="A65" s="181" t="s">
        <v>195</v>
      </c>
      <c r="B65" s="196" t="s">
        <v>476</v>
      </c>
      <c r="C65" s="8">
        <f>'Drive Summary'!G133</f>
        <v>0</v>
      </c>
      <c r="D65" s="8">
        <f>'Drive Summary'!H133</f>
        <v>0</v>
      </c>
      <c r="E65" s="8">
        <f>'Drive Summary'!I133</f>
        <v>0</v>
      </c>
      <c r="F65" s="8">
        <f>'Drive Summary'!J133</f>
        <v>0</v>
      </c>
      <c r="G65" s="664">
        <f t="shared" ref="G65:G70" si="25">SUM(C65:F65)</f>
        <v>0</v>
      </c>
      <c r="H65" s="8">
        <f>'Drive Summary'!N133</f>
        <v>0</v>
      </c>
      <c r="I65" s="8">
        <f>'Drive Summary'!O133</f>
        <v>0</v>
      </c>
      <c r="J65" s="8">
        <f>'Drive Summary'!P133</f>
        <v>0</v>
      </c>
      <c r="K65" s="8">
        <f>'Drive Summary'!Q133</f>
        <v>0</v>
      </c>
      <c r="L65" s="664">
        <f t="shared" ref="L65:L70" si="26">SUM(H65:K65)</f>
        <v>0</v>
      </c>
      <c r="M65" s="8">
        <f>'Drive Summary'!U133</f>
        <v>0</v>
      </c>
      <c r="N65" s="8">
        <f>'Drive Summary'!V133</f>
        <v>0</v>
      </c>
      <c r="O65" s="8">
        <f>'Drive Summary'!W133</f>
        <v>0</v>
      </c>
      <c r="P65" s="8">
        <f>'Drive Summary'!X133</f>
        <v>0</v>
      </c>
      <c r="Q65" s="8">
        <f>'Drive Summary'!Y133</f>
        <v>0</v>
      </c>
      <c r="R65" s="664">
        <f t="shared" ref="R65:R70" si="27">SUM(M65:Q65)</f>
        <v>0</v>
      </c>
      <c r="S65" s="197">
        <f t="shared" ref="S65:S70" si="28">R65+L65+G65</f>
        <v>0</v>
      </c>
      <c r="T65" s="542"/>
      <c r="U65" s="542"/>
      <c r="V65" s="187"/>
      <c r="W65" s="187"/>
      <c r="X65" s="187"/>
      <c r="Y65" s="187"/>
      <c r="Z65" s="187"/>
      <c r="AA65" s="187"/>
    </row>
    <row r="66" spans="1:124" s="186" customFormat="1">
      <c r="A66" s="195" t="str">
        <f>A7</f>
        <v>MS2409A0</v>
      </c>
      <c r="B66" s="196" t="s">
        <v>263</v>
      </c>
      <c r="C66" s="8">
        <f>'Drive Summary'!G134</f>
        <v>0</v>
      </c>
      <c r="D66" s="10">
        <f>'Drive Summary'!H134</f>
        <v>0</v>
      </c>
      <c r="E66" s="10">
        <f>'Drive Summary'!I134</f>
        <v>0</v>
      </c>
      <c r="F66" s="10">
        <f>'Drive Summary'!J134</f>
        <v>0</v>
      </c>
      <c r="G66" s="183">
        <f t="shared" si="25"/>
        <v>0</v>
      </c>
      <c r="H66" s="8">
        <f>'Drive Summary'!N134</f>
        <v>0</v>
      </c>
      <c r="I66" s="10">
        <f>'Drive Summary'!O134</f>
        <v>0</v>
      </c>
      <c r="J66" s="10">
        <f>'Drive Summary'!P134</f>
        <v>0</v>
      </c>
      <c r="K66" s="10">
        <f>'Drive Summary'!Q134</f>
        <v>0</v>
      </c>
      <c r="L66" s="664">
        <f t="shared" si="26"/>
        <v>0</v>
      </c>
      <c r="M66" s="8">
        <f>'Drive Summary'!U134</f>
        <v>0</v>
      </c>
      <c r="N66" s="8">
        <f>'Drive Summary'!V134</f>
        <v>0</v>
      </c>
      <c r="O66" s="8">
        <f>'Drive Summary'!W134</f>
        <v>0</v>
      </c>
      <c r="P66" s="8">
        <f>'Drive Summary'!X134</f>
        <v>0</v>
      </c>
      <c r="Q66" s="8">
        <f>'Drive Summary'!Y134</f>
        <v>0</v>
      </c>
      <c r="R66" s="183">
        <f t="shared" si="27"/>
        <v>0</v>
      </c>
      <c r="S66" s="197">
        <f t="shared" si="28"/>
        <v>0</v>
      </c>
      <c r="T66" s="542"/>
      <c r="U66" s="542"/>
      <c r="V66" s="187"/>
      <c r="W66" s="187"/>
      <c r="X66" s="187"/>
      <c r="Y66" s="187"/>
      <c r="Z66" s="187"/>
      <c r="AA66" s="187"/>
    </row>
    <row r="67" spans="1:124" s="186" customFormat="1">
      <c r="A67" s="195"/>
      <c r="B67" s="196" t="s">
        <v>205</v>
      </c>
      <c r="C67" s="8">
        <f>'Drive Summary'!G135</f>
        <v>0</v>
      </c>
      <c r="D67" s="10">
        <f>'Drive Summary'!H135</f>
        <v>0</v>
      </c>
      <c r="E67" s="10">
        <f>'Drive Summary'!I135</f>
        <v>0</v>
      </c>
      <c r="F67" s="10">
        <f>'Drive Summary'!J135</f>
        <v>0</v>
      </c>
      <c r="G67" s="183">
        <f t="shared" si="25"/>
        <v>0</v>
      </c>
      <c r="H67" s="8">
        <f>'Drive Summary'!N135</f>
        <v>0</v>
      </c>
      <c r="I67" s="10">
        <f>'Drive Summary'!O135</f>
        <v>0</v>
      </c>
      <c r="J67" s="10">
        <f>'Drive Summary'!P135</f>
        <v>0</v>
      </c>
      <c r="K67" s="10">
        <f>'Drive Summary'!Q135</f>
        <v>0</v>
      </c>
      <c r="L67" s="664">
        <f t="shared" si="26"/>
        <v>0</v>
      </c>
      <c r="M67" s="8">
        <f>'Drive Summary'!U135</f>
        <v>0</v>
      </c>
      <c r="N67" s="8">
        <f>'Drive Summary'!V135</f>
        <v>0</v>
      </c>
      <c r="O67" s="8">
        <f>'Drive Summary'!W135</f>
        <v>0</v>
      </c>
      <c r="P67" s="8">
        <f>'Drive Summary'!X135</f>
        <v>0</v>
      </c>
      <c r="Q67" s="8">
        <f>'Drive Summary'!Y135</f>
        <v>0</v>
      </c>
      <c r="R67" s="183">
        <f t="shared" si="27"/>
        <v>0</v>
      </c>
      <c r="S67" s="197">
        <f t="shared" si="28"/>
        <v>0</v>
      </c>
      <c r="T67" s="542"/>
      <c r="U67" s="542"/>
      <c r="V67" s="187"/>
      <c r="W67" s="187"/>
      <c r="X67" s="187"/>
      <c r="Y67" s="187"/>
      <c r="Z67" s="187"/>
      <c r="AA67" s="187"/>
    </row>
    <row r="68" spans="1:124" s="186" customFormat="1">
      <c r="A68" s="195"/>
      <c r="B68" s="196" t="s">
        <v>206</v>
      </c>
      <c r="C68" s="8">
        <f>'Drive Summary'!G136</f>
        <v>0</v>
      </c>
      <c r="D68" s="10">
        <f>'Drive Summary'!H136</f>
        <v>0</v>
      </c>
      <c r="E68" s="10">
        <f>'Drive Summary'!I136</f>
        <v>0</v>
      </c>
      <c r="F68" s="10">
        <f>'Drive Summary'!J136</f>
        <v>0</v>
      </c>
      <c r="G68" s="183">
        <f t="shared" si="25"/>
        <v>0</v>
      </c>
      <c r="H68" s="8">
        <f>'Drive Summary'!N136</f>
        <v>0</v>
      </c>
      <c r="I68" s="10">
        <f>'Drive Summary'!O136</f>
        <v>0</v>
      </c>
      <c r="J68" s="10">
        <f>'Drive Summary'!P136</f>
        <v>0</v>
      </c>
      <c r="K68" s="10">
        <f>'Drive Summary'!Q136</f>
        <v>0</v>
      </c>
      <c r="L68" s="664">
        <f t="shared" si="26"/>
        <v>0</v>
      </c>
      <c r="M68" s="8">
        <f>'Drive Summary'!U136</f>
        <v>0</v>
      </c>
      <c r="N68" s="8">
        <f>'Drive Summary'!V136</f>
        <v>0</v>
      </c>
      <c r="O68" s="8">
        <f>'Drive Summary'!W136</f>
        <v>0</v>
      </c>
      <c r="P68" s="8">
        <f>'Drive Summary'!X136</f>
        <v>0</v>
      </c>
      <c r="Q68" s="8">
        <f>'Drive Summary'!Y136</f>
        <v>0</v>
      </c>
      <c r="R68" s="183">
        <f t="shared" si="27"/>
        <v>0</v>
      </c>
      <c r="S68" s="197">
        <f t="shared" si="28"/>
        <v>0</v>
      </c>
      <c r="T68" s="542"/>
      <c r="U68" s="542"/>
      <c r="V68" s="187"/>
      <c r="W68" s="187"/>
      <c r="X68" s="187"/>
      <c r="Y68" s="187"/>
      <c r="Z68" s="187"/>
      <c r="AA68" s="187"/>
    </row>
    <row r="69" spans="1:124" s="186" customFormat="1">
      <c r="A69" s="195"/>
      <c r="B69" s="196" t="s">
        <v>611</v>
      </c>
      <c r="C69" s="8">
        <f>'Drive Summary'!G137</f>
        <v>0</v>
      </c>
      <c r="D69" s="10">
        <f>'Drive Summary'!H137</f>
        <v>0</v>
      </c>
      <c r="E69" s="10">
        <f>'Drive Summary'!I137</f>
        <v>0</v>
      </c>
      <c r="F69" s="10">
        <f>'Drive Summary'!J137</f>
        <v>0</v>
      </c>
      <c r="G69" s="183">
        <f t="shared" si="25"/>
        <v>0</v>
      </c>
      <c r="H69" s="8">
        <f>'Drive Summary'!N137</f>
        <v>0</v>
      </c>
      <c r="I69" s="10">
        <f>'Drive Summary'!O137</f>
        <v>0</v>
      </c>
      <c r="J69" s="10">
        <f>'Drive Summary'!P137</f>
        <v>0</v>
      </c>
      <c r="K69" s="10">
        <f>'Drive Summary'!Q137</f>
        <v>0</v>
      </c>
      <c r="L69" s="664">
        <f t="shared" si="26"/>
        <v>0</v>
      </c>
      <c r="M69" s="8">
        <f>'Drive Summary'!U137</f>
        <v>0</v>
      </c>
      <c r="N69" s="8">
        <f>'Drive Summary'!V137</f>
        <v>0</v>
      </c>
      <c r="O69" s="8">
        <f>'Drive Summary'!W137</f>
        <v>0</v>
      </c>
      <c r="P69" s="8">
        <f>'Drive Summary'!X137</f>
        <v>0</v>
      </c>
      <c r="Q69" s="8">
        <f>'Drive Summary'!Y137</f>
        <v>0</v>
      </c>
      <c r="R69" s="183">
        <f t="shared" si="27"/>
        <v>0</v>
      </c>
      <c r="S69" s="197">
        <f t="shared" si="28"/>
        <v>0</v>
      </c>
      <c r="T69" s="542"/>
      <c r="U69" s="542"/>
      <c r="V69" s="187"/>
      <c r="W69" s="187"/>
      <c r="X69" s="187"/>
      <c r="Y69" s="187"/>
      <c r="Z69" s="187"/>
      <c r="AA69" s="187"/>
    </row>
    <row r="70" spans="1:124" s="186" customFormat="1">
      <c r="A70" s="195"/>
      <c r="B70" s="182" t="s">
        <v>264</v>
      </c>
      <c r="C70" s="8">
        <f>'Drive Summary'!G138</f>
        <v>0</v>
      </c>
      <c r="D70" s="10">
        <f>'Drive Summary'!H138</f>
        <v>0</v>
      </c>
      <c r="E70" s="10">
        <f>'Drive Summary'!I138</f>
        <v>0</v>
      </c>
      <c r="F70" s="10">
        <f>'Drive Summary'!J138</f>
        <v>0</v>
      </c>
      <c r="G70" s="183">
        <f t="shared" si="25"/>
        <v>0</v>
      </c>
      <c r="H70" s="8">
        <f>'Drive Summary'!N138</f>
        <v>0</v>
      </c>
      <c r="I70" s="10">
        <f>'Drive Summary'!O138</f>
        <v>0</v>
      </c>
      <c r="J70" s="10">
        <f>'Drive Summary'!P138</f>
        <v>0</v>
      </c>
      <c r="K70" s="10">
        <f>'Drive Summary'!Q138</f>
        <v>0</v>
      </c>
      <c r="L70" s="664">
        <f t="shared" si="26"/>
        <v>0</v>
      </c>
      <c r="M70" s="8">
        <f>'Drive Summary'!U138</f>
        <v>0</v>
      </c>
      <c r="N70" s="8">
        <f>'Drive Summary'!V138</f>
        <v>0</v>
      </c>
      <c r="O70" s="8">
        <f>'Drive Summary'!W138</f>
        <v>0</v>
      </c>
      <c r="P70" s="8">
        <f>'Drive Summary'!X138</f>
        <v>0</v>
      </c>
      <c r="Q70" s="8">
        <f>'Drive Summary'!Y138</f>
        <v>0</v>
      </c>
      <c r="R70" s="183">
        <f t="shared" si="27"/>
        <v>0</v>
      </c>
      <c r="S70" s="197">
        <f t="shared" si="28"/>
        <v>0</v>
      </c>
      <c r="T70" s="542"/>
      <c r="U70" s="542"/>
      <c r="V70" s="187"/>
      <c r="W70" s="187"/>
      <c r="X70" s="187"/>
      <c r="Y70" s="187"/>
      <c r="Z70" s="187"/>
      <c r="AA70" s="187"/>
    </row>
    <row r="71" spans="1:124" s="194" customFormat="1">
      <c r="A71" s="841"/>
      <c r="B71" s="190" t="s">
        <v>32</v>
      </c>
      <c r="C71" s="191">
        <f>SUM(C65:C70)</f>
        <v>0</v>
      </c>
      <c r="D71" s="191">
        <f t="shared" ref="D71:S71" si="29">SUM(D65:D70)</f>
        <v>0</v>
      </c>
      <c r="E71" s="191">
        <f t="shared" si="29"/>
        <v>0</v>
      </c>
      <c r="F71" s="191">
        <f t="shared" si="29"/>
        <v>0</v>
      </c>
      <c r="G71" s="192">
        <f t="shared" si="29"/>
        <v>0</v>
      </c>
      <c r="H71" s="191">
        <f t="shared" si="29"/>
        <v>0</v>
      </c>
      <c r="I71" s="191">
        <f t="shared" si="29"/>
        <v>0</v>
      </c>
      <c r="J71" s="191">
        <f t="shared" si="29"/>
        <v>0</v>
      </c>
      <c r="K71" s="191">
        <f t="shared" si="29"/>
        <v>0</v>
      </c>
      <c r="L71" s="192">
        <f t="shared" si="29"/>
        <v>0</v>
      </c>
      <c r="M71" s="191">
        <f t="shared" si="29"/>
        <v>0</v>
      </c>
      <c r="N71" s="191">
        <f>SUM(N65:N70)</f>
        <v>0</v>
      </c>
      <c r="O71" s="191">
        <f>SUM(O65:O70)</f>
        <v>0</v>
      </c>
      <c r="P71" s="191">
        <f>SUM(P65:P70)</f>
        <v>0</v>
      </c>
      <c r="Q71" s="191">
        <f>SUM(Q65:Q70)</f>
        <v>0</v>
      </c>
      <c r="R71" s="192">
        <f t="shared" si="29"/>
        <v>0</v>
      </c>
      <c r="S71" s="193">
        <f t="shared" si="29"/>
        <v>0</v>
      </c>
      <c r="T71" s="542"/>
      <c r="U71" s="542"/>
      <c r="V71" s="187"/>
      <c r="W71" s="187"/>
      <c r="X71" s="186"/>
      <c r="Y71" s="187"/>
      <c r="Z71" s="187"/>
      <c r="AA71" s="187"/>
      <c r="AB71" s="186"/>
      <c r="AC71" s="186"/>
      <c r="AD71" s="186"/>
      <c r="AE71" s="186"/>
      <c r="AF71" s="186"/>
      <c r="AG71" s="186"/>
      <c r="AH71" s="186"/>
      <c r="AI71" s="186"/>
      <c r="AJ71" s="186"/>
      <c r="AK71" s="186"/>
      <c r="AL71" s="186"/>
      <c r="AM71" s="186"/>
      <c r="AN71" s="186"/>
      <c r="AO71" s="186"/>
      <c r="AP71" s="186"/>
      <c r="AQ71" s="186"/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86"/>
      <c r="BT71" s="186"/>
      <c r="BU71" s="186"/>
      <c r="BV71" s="186"/>
      <c r="BW71" s="186"/>
      <c r="BX71" s="186"/>
      <c r="BY71" s="186"/>
      <c r="BZ71" s="186"/>
      <c r="CA71" s="186"/>
      <c r="CB71" s="186"/>
      <c r="CC71" s="186"/>
      <c r="CD71" s="186"/>
      <c r="CE71" s="186"/>
      <c r="CF71" s="186"/>
      <c r="CG71" s="186"/>
      <c r="CH71" s="186"/>
      <c r="CI71" s="186"/>
      <c r="CJ71" s="186"/>
      <c r="CK71" s="186"/>
      <c r="CL71" s="186"/>
      <c r="CM71" s="186"/>
      <c r="CN71" s="186"/>
      <c r="CO71" s="186"/>
      <c r="CP71" s="186"/>
      <c r="CQ71" s="186"/>
      <c r="CR71" s="186"/>
      <c r="CS71" s="186"/>
      <c r="CT71" s="186"/>
      <c r="CU71" s="186"/>
      <c r="CV71" s="186"/>
      <c r="CW71" s="186"/>
      <c r="CX71" s="186"/>
      <c r="CY71" s="186"/>
      <c r="CZ71" s="186"/>
      <c r="DA71" s="186"/>
      <c r="DB71" s="186"/>
      <c r="DC71" s="186"/>
      <c r="DD71" s="186"/>
      <c r="DE71" s="186"/>
      <c r="DF71" s="186"/>
      <c r="DG71" s="186"/>
      <c r="DH71" s="186"/>
      <c r="DI71" s="186"/>
      <c r="DJ71" s="186"/>
      <c r="DK71" s="186"/>
      <c r="DL71" s="186"/>
      <c r="DM71" s="186"/>
      <c r="DN71" s="186"/>
      <c r="DO71" s="186"/>
      <c r="DP71" s="186"/>
      <c r="DQ71" s="186"/>
      <c r="DR71" s="186"/>
      <c r="DS71" s="186"/>
      <c r="DT71" s="186"/>
    </row>
    <row r="72" spans="1:124">
      <c r="A72" s="442" t="s">
        <v>17</v>
      </c>
      <c r="B72" s="446" t="s">
        <v>476</v>
      </c>
      <c r="C72" s="443">
        <f t="shared" ref="C72:C77" si="30">C65-C58</f>
        <v>0</v>
      </c>
      <c r="D72" s="443">
        <f t="shared" ref="D72:S77" si="31">D65-D58</f>
        <v>0</v>
      </c>
      <c r="E72" s="443">
        <f t="shared" si="31"/>
        <v>0</v>
      </c>
      <c r="F72" s="443">
        <f t="shared" si="31"/>
        <v>0</v>
      </c>
      <c r="G72" s="444">
        <f t="shared" si="31"/>
        <v>0</v>
      </c>
      <c r="H72" s="443">
        <f t="shared" si="31"/>
        <v>0</v>
      </c>
      <c r="I72" s="443">
        <f t="shared" si="31"/>
        <v>0</v>
      </c>
      <c r="J72" s="443">
        <f t="shared" si="31"/>
        <v>0</v>
      </c>
      <c r="K72" s="443">
        <f t="shared" si="31"/>
        <v>0</v>
      </c>
      <c r="L72" s="444">
        <f t="shared" si="31"/>
        <v>0</v>
      </c>
      <c r="M72" s="443">
        <f t="shared" si="31"/>
        <v>0</v>
      </c>
      <c r="N72" s="443">
        <f t="shared" si="31"/>
        <v>0</v>
      </c>
      <c r="O72" s="443">
        <f t="shared" si="31"/>
        <v>0</v>
      </c>
      <c r="P72" s="443">
        <f t="shared" si="31"/>
        <v>0</v>
      </c>
      <c r="Q72" s="443">
        <f t="shared" si="31"/>
        <v>0</v>
      </c>
      <c r="R72" s="444">
        <f t="shared" si="31"/>
        <v>0</v>
      </c>
      <c r="S72" s="445">
        <f t="shared" si="31"/>
        <v>0</v>
      </c>
      <c r="T72" s="541">
        <f>S72/1.9</f>
        <v>0</v>
      </c>
      <c r="U72" s="218"/>
      <c r="V72" s="187"/>
      <c r="W72" s="187"/>
      <c r="Y72" s="187"/>
      <c r="Z72" s="187"/>
      <c r="AA72" s="187"/>
      <c r="AC72" s="186"/>
      <c r="AD72" s="186"/>
      <c r="AE72" s="186"/>
      <c r="AF72" s="186"/>
      <c r="AG72" s="186"/>
      <c r="AH72" s="186"/>
      <c r="AI72" s="186"/>
      <c r="AJ72" s="186"/>
      <c r="AK72" s="186"/>
      <c r="AL72" s="186"/>
      <c r="AM72" s="186"/>
      <c r="AN72" s="186"/>
      <c r="AO72" s="186"/>
      <c r="AP72" s="186"/>
      <c r="AQ72" s="186"/>
      <c r="AR72" s="186"/>
      <c r="AS72" s="186"/>
      <c r="AT72" s="186"/>
      <c r="AU72" s="186"/>
      <c r="AV72" s="186"/>
      <c r="AW72" s="186"/>
      <c r="AX72" s="186"/>
      <c r="AY72" s="186"/>
      <c r="AZ72" s="186"/>
      <c r="BA72" s="186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6"/>
      <c r="BS72" s="186"/>
      <c r="BT72" s="186"/>
      <c r="BU72" s="186"/>
      <c r="BV72" s="186"/>
      <c r="BW72" s="186"/>
      <c r="BX72" s="186"/>
      <c r="BY72" s="186"/>
      <c r="BZ72" s="186"/>
      <c r="CA72" s="186"/>
      <c r="CB72" s="186"/>
      <c r="CC72" s="186"/>
      <c r="CD72" s="186"/>
      <c r="CE72" s="186"/>
      <c r="CF72" s="186"/>
      <c r="CG72" s="186"/>
      <c r="CH72" s="186"/>
      <c r="CI72" s="186"/>
      <c r="CJ72" s="186"/>
      <c r="CK72" s="186"/>
      <c r="CL72" s="186"/>
      <c r="CM72" s="186"/>
      <c r="CN72" s="186"/>
      <c r="CO72" s="186"/>
      <c r="CP72" s="186"/>
      <c r="CQ72" s="186"/>
      <c r="CR72" s="186"/>
      <c r="CS72" s="186"/>
      <c r="CT72" s="186"/>
      <c r="CU72" s="186"/>
      <c r="CV72" s="186"/>
      <c r="CW72" s="186"/>
      <c r="CX72" s="186"/>
      <c r="CY72" s="186"/>
      <c r="CZ72" s="186"/>
      <c r="DA72" s="186"/>
      <c r="DB72" s="186"/>
      <c r="DC72" s="186"/>
      <c r="DD72" s="186"/>
      <c r="DE72" s="186"/>
      <c r="DF72" s="186"/>
      <c r="DG72" s="186"/>
      <c r="DH72" s="186"/>
      <c r="DI72" s="186"/>
      <c r="DJ72" s="186"/>
      <c r="DK72" s="186"/>
      <c r="DL72" s="186"/>
      <c r="DM72" s="186"/>
      <c r="DN72" s="186"/>
      <c r="DO72" s="186"/>
      <c r="DP72" s="186"/>
      <c r="DQ72" s="186"/>
      <c r="DR72" s="186"/>
      <c r="DS72" s="186"/>
      <c r="DT72" s="186"/>
    </row>
    <row r="73" spans="1:124">
      <c r="A73" s="442"/>
      <c r="B73" s="446" t="s">
        <v>263</v>
      </c>
      <c r="C73" s="443">
        <f t="shared" si="30"/>
        <v>0</v>
      </c>
      <c r="D73" s="443">
        <f t="shared" si="31"/>
        <v>0</v>
      </c>
      <c r="E73" s="443">
        <f t="shared" si="31"/>
        <v>0</v>
      </c>
      <c r="F73" s="443">
        <f t="shared" si="31"/>
        <v>0</v>
      </c>
      <c r="G73" s="444">
        <f t="shared" si="31"/>
        <v>0</v>
      </c>
      <c r="H73" s="443">
        <f t="shared" si="31"/>
        <v>0</v>
      </c>
      <c r="I73" s="443">
        <f t="shared" si="31"/>
        <v>0</v>
      </c>
      <c r="J73" s="443">
        <f t="shared" si="31"/>
        <v>0</v>
      </c>
      <c r="K73" s="443">
        <f t="shared" si="31"/>
        <v>0</v>
      </c>
      <c r="L73" s="444">
        <f t="shared" si="31"/>
        <v>0</v>
      </c>
      <c r="M73" s="443">
        <f t="shared" si="31"/>
        <v>0</v>
      </c>
      <c r="N73" s="443">
        <f t="shared" si="31"/>
        <v>0</v>
      </c>
      <c r="O73" s="443">
        <f t="shared" si="31"/>
        <v>0</v>
      </c>
      <c r="P73" s="443">
        <f t="shared" si="31"/>
        <v>0</v>
      </c>
      <c r="Q73" s="443">
        <f t="shared" si="31"/>
        <v>0</v>
      </c>
      <c r="R73" s="444">
        <f t="shared" si="31"/>
        <v>0</v>
      </c>
      <c r="S73" s="445">
        <f t="shared" si="31"/>
        <v>0</v>
      </c>
      <c r="T73" s="541">
        <f>S73+S74+T72+S54</f>
        <v>0</v>
      </c>
      <c r="U73" s="218"/>
      <c r="V73" s="187"/>
      <c r="W73" s="187"/>
      <c r="Y73" s="540"/>
      <c r="Z73" s="187"/>
      <c r="AA73" s="187"/>
      <c r="AC73" s="186"/>
      <c r="AD73" s="186"/>
      <c r="AE73" s="186"/>
      <c r="AF73" s="186"/>
      <c r="AG73" s="186"/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6"/>
      <c r="CA73" s="186"/>
      <c r="CB73" s="186"/>
      <c r="CC73" s="186"/>
      <c r="CD73" s="186"/>
      <c r="CE73" s="186"/>
      <c r="CF73" s="186"/>
      <c r="CG73" s="186"/>
      <c r="CH73" s="186"/>
      <c r="CI73" s="186"/>
      <c r="CJ73" s="186"/>
      <c r="CK73" s="186"/>
      <c r="CL73" s="186"/>
      <c r="CM73" s="186"/>
      <c r="CN73" s="186"/>
      <c r="CO73" s="186"/>
      <c r="CP73" s="186"/>
      <c r="CQ73" s="186"/>
      <c r="CR73" s="186"/>
      <c r="CS73" s="186"/>
      <c r="CT73" s="186"/>
      <c r="CU73" s="186"/>
      <c r="CV73" s="186"/>
      <c r="CW73" s="186"/>
      <c r="CX73" s="186"/>
      <c r="CY73" s="186"/>
      <c r="CZ73" s="186"/>
      <c r="DA73" s="186"/>
      <c r="DB73" s="186"/>
      <c r="DC73" s="186"/>
      <c r="DD73" s="186"/>
      <c r="DE73" s="186"/>
      <c r="DF73" s="186"/>
      <c r="DG73" s="186"/>
      <c r="DH73" s="186"/>
      <c r="DI73" s="186"/>
      <c r="DJ73" s="186"/>
      <c r="DK73" s="186"/>
      <c r="DL73" s="186"/>
      <c r="DM73" s="186"/>
      <c r="DN73" s="186"/>
      <c r="DO73" s="186"/>
      <c r="DP73" s="186"/>
      <c r="DQ73" s="186"/>
      <c r="DR73" s="186"/>
      <c r="DS73" s="186"/>
      <c r="DT73" s="186"/>
    </row>
    <row r="74" spans="1:124">
      <c r="A74" s="442"/>
      <c r="B74" s="1883" t="s">
        <v>205</v>
      </c>
      <c r="C74" s="1884">
        <f t="shared" si="30"/>
        <v>0</v>
      </c>
      <c r="D74" s="1884">
        <f t="shared" si="31"/>
        <v>0</v>
      </c>
      <c r="E74" s="1884">
        <f t="shared" si="31"/>
        <v>0</v>
      </c>
      <c r="F74" s="1884">
        <f t="shared" si="31"/>
        <v>0</v>
      </c>
      <c r="G74" s="1885">
        <f t="shared" si="31"/>
        <v>0</v>
      </c>
      <c r="H74" s="1884">
        <f t="shared" si="31"/>
        <v>0</v>
      </c>
      <c r="I74" s="1884">
        <f t="shared" si="31"/>
        <v>0</v>
      </c>
      <c r="J74" s="1884">
        <f t="shared" si="31"/>
        <v>0</v>
      </c>
      <c r="K74" s="1884">
        <f t="shared" si="31"/>
        <v>0</v>
      </c>
      <c r="L74" s="1885">
        <f t="shared" si="31"/>
        <v>0</v>
      </c>
      <c r="M74" s="1884">
        <f t="shared" si="31"/>
        <v>0</v>
      </c>
      <c r="N74" s="1884">
        <f t="shared" si="31"/>
        <v>0</v>
      </c>
      <c r="O74" s="1884">
        <f t="shared" si="31"/>
        <v>0</v>
      </c>
      <c r="P74" s="1884">
        <f t="shared" si="31"/>
        <v>0</v>
      </c>
      <c r="Q74" s="1884">
        <f t="shared" si="31"/>
        <v>0</v>
      </c>
      <c r="R74" s="1885">
        <f t="shared" si="31"/>
        <v>0</v>
      </c>
      <c r="S74" s="1886">
        <f t="shared" si="31"/>
        <v>0</v>
      </c>
      <c r="T74" s="541">
        <f>T73*1.6</f>
        <v>0</v>
      </c>
      <c r="U74" s="218"/>
      <c r="V74" s="187"/>
      <c r="W74" s="187"/>
      <c r="Y74" s="540"/>
      <c r="Z74" s="187"/>
      <c r="AA74" s="187"/>
      <c r="AC74" s="186"/>
      <c r="AD74" s="186"/>
      <c r="AE74" s="186"/>
      <c r="AF74" s="186"/>
      <c r="AG74" s="186"/>
      <c r="AH74" s="186"/>
      <c r="AI74" s="186"/>
      <c r="AJ74" s="186"/>
      <c r="AK74" s="186"/>
      <c r="AL74" s="186"/>
      <c r="AM74" s="186"/>
      <c r="AN74" s="186"/>
      <c r="AO74" s="186"/>
      <c r="AP74" s="186"/>
      <c r="AQ74" s="186"/>
      <c r="AR74" s="186"/>
      <c r="AS74" s="186"/>
      <c r="AT74" s="186"/>
      <c r="AU74" s="186"/>
      <c r="AV74" s="186"/>
      <c r="AW74" s="186"/>
      <c r="AX74" s="186"/>
      <c r="AY74" s="186"/>
      <c r="AZ74" s="186"/>
      <c r="BA74" s="186"/>
      <c r="BB74" s="186"/>
      <c r="BC74" s="186"/>
      <c r="BD74" s="186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6"/>
      <c r="BS74" s="186"/>
      <c r="BT74" s="186"/>
      <c r="BU74" s="186"/>
      <c r="BV74" s="186"/>
      <c r="BW74" s="186"/>
      <c r="BX74" s="186"/>
      <c r="BY74" s="186"/>
      <c r="BZ74" s="186"/>
      <c r="CA74" s="186"/>
      <c r="CB74" s="186"/>
      <c r="CC74" s="186"/>
      <c r="CD74" s="186"/>
      <c r="CE74" s="186"/>
      <c r="CF74" s="186"/>
      <c r="CG74" s="186"/>
      <c r="CH74" s="186"/>
      <c r="CI74" s="186"/>
      <c r="CJ74" s="186"/>
      <c r="CK74" s="186"/>
      <c r="CL74" s="186"/>
      <c r="CM74" s="186"/>
      <c r="CN74" s="186"/>
      <c r="CO74" s="186"/>
      <c r="CP74" s="186"/>
      <c r="CQ74" s="186"/>
      <c r="CR74" s="186"/>
      <c r="CS74" s="186"/>
      <c r="CT74" s="186"/>
      <c r="CU74" s="186"/>
      <c r="CV74" s="186"/>
      <c r="CW74" s="186"/>
      <c r="CX74" s="186"/>
      <c r="CY74" s="186"/>
      <c r="CZ74" s="186"/>
      <c r="DA74" s="186"/>
      <c r="DB74" s="186"/>
      <c r="DC74" s="186"/>
      <c r="DD74" s="186"/>
      <c r="DE74" s="186"/>
      <c r="DF74" s="186"/>
      <c r="DG74" s="186"/>
      <c r="DH74" s="186"/>
      <c r="DI74" s="186"/>
      <c r="DJ74" s="186"/>
      <c r="DK74" s="186"/>
      <c r="DL74" s="186"/>
      <c r="DM74" s="186"/>
      <c r="DN74" s="186"/>
      <c r="DO74" s="186"/>
      <c r="DP74" s="186"/>
      <c r="DQ74" s="186"/>
      <c r="DR74" s="186"/>
      <c r="DS74" s="186"/>
      <c r="DT74" s="186"/>
    </row>
    <row r="75" spans="1:124">
      <c r="A75" s="442"/>
      <c r="B75" s="1887" t="s">
        <v>206</v>
      </c>
      <c r="C75" s="1888">
        <f t="shared" si="30"/>
        <v>0</v>
      </c>
      <c r="D75" s="1888">
        <f t="shared" si="31"/>
        <v>0</v>
      </c>
      <c r="E75" s="1888">
        <f t="shared" si="31"/>
        <v>0</v>
      </c>
      <c r="F75" s="1888">
        <f t="shared" si="31"/>
        <v>0</v>
      </c>
      <c r="G75" s="1889">
        <f t="shared" si="31"/>
        <v>0</v>
      </c>
      <c r="H75" s="1888">
        <f t="shared" si="31"/>
        <v>0</v>
      </c>
      <c r="I75" s="1888">
        <f t="shared" si="31"/>
        <v>0</v>
      </c>
      <c r="J75" s="1888">
        <f>J68-J61</f>
        <v>0</v>
      </c>
      <c r="K75" s="1888">
        <f t="shared" si="31"/>
        <v>0</v>
      </c>
      <c r="L75" s="1889">
        <f t="shared" si="31"/>
        <v>0</v>
      </c>
      <c r="M75" s="1888">
        <f t="shared" si="31"/>
        <v>0</v>
      </c>
      <c r="N75" s="1888">
        <f t="shared" si="31"/>
        <v>0</v>
      </c>
      <c r="O75" s="1888">
        <f t="shared" si="31"/>
        <v>0</v>
      </c>
      <c r="P75" s="1888">
        <f t="shared" si="31"/>
        <v>0</v>
      </c>
      <c r="Q75" s="1888">
        <f t="shared" si="31"/>
        <v>0</v>
      </c>
      <c r="R75" s="1889">
        <f t="shared" si="31"/>
        <v>0</v>
      </c>
      <c r="S75" s="1890">
        <f t="shared" si="31"/>
        <v>0</v>
      </c>
      <c r="T75" s="541"/>
      <c r="U75" s="218"/>
      <c r="V75" s="187"/>
      <c r="W75" s="187"/>
      <c r="Y75" s="540"/>
      <c r="Z75" s="187"/>
      <c r="AA75" s="187"/>
      <c r="AC75" s="186"/>
      <c r="AD75" s="186"/>
      <c r="AE75" s="186"/>
      <c r="AF75" s="186"/>
      <c r="AG75" s="186"/>
      <c r="AH75" s="186"/>
      <c r="AI75" s="186"/>
      <c r="AJ75" s="186"/>
      <c r="AK75" s="186"/>
      <c r="AL75" s="186"/>
      <c r="AM75" s="186"/>
      <c r="AN75" s="186"/>
      <c r="AO75" s="186"/>
      <c r="AP75" s="186"/>
      <c r="AQ75" s="186"/>
      <c r="AR75" s="186"/>
      <c r="AS75" s="186"/>
      <c r="AT75" s="186"/>
      <c r="AU75" s="186"/>
      <c r="AV75" s="186"/>
      <c r="AW75" s="186"/>
      <c r="AX75" s="186"/>
      <c r="AY75" s="186"/>
      <c r="AZ75" s="186"/>
      <c r="BA75" s="186"/>
      <c r="BB75" s="186"/>
      <c r="BC75" s="186"/>
      <c r="BD75" s="186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6"/>
      <c r="BS75" s="186"/>
      <c r="BT75" s="186"/>
      <c r="BU75" s="186"/>
      <c r="BV75" s="186"/>
      <c r="BW75" s="186"/>
      <c r="BX75" s="186"/>
      <c r="BY75" s="186"/>
      <c r="BZ75" s="186"/>
      <c r="CA75" s="186"/>
      <c r="CB75" s="186"/>
      <c r="CC75" s="186"/>
      <c r="CD75" s="186"/>
      <c r="CE75" s="186"/>
      <c r="CF75" s="186"/>
      <c r="CG75" s="186"/>
      <c r="CH75" s="186"/>
      <c r="CI75" s="186"/>
      <c r="CJ75" s="186"/>
      <c r="CK75" s="186"/>
      <c r="CL75" s="186"/>
      <c r="CM75" s="186"/>
      <c r="CN75" s="186"/>
      <c r="CO75" s="186"/>
      <c r="CP75" s="186"/>
      <c r="CQ75" s="186"/>
      <c r="CR75" s="186"/>
      <c r="CS75" s="186"/>
      <c r="CT75" s="186"/>
      <c r="CU75" s="186"/>
      <c r="CV75" s="186"/>
      <c r="CW75" s="186"/>
      <c r="CX75" s="186"/>
      <c r="CY75" s="186"/>
      <c r="CZ75" s="186"/>
      <c r="DA75" s="186"/>
      <c r="DB75" s="186"/>
      <c r="DC75" s="186"/>
      <c r="DD75" s="186"/>
      <c r="DE75" s="186"/>
      <c r="DF75" s="186"/>
      <c r="DG75" s="186"/>
      <c r="DH75" s="186"/>
      <c r="DI75" s="186"/>
      <c r="DJ75" s="186"/>
      <c r="DK75" s="186"/>
      <c r="DL75" s="186"/>
      <c r="DM75" s="186"/>
      <c r="DN75" s="186"/>
      <c r="DO75" s="186"/>
      <c r="DP75" s="186"/>
      <c r="DQ75" s="186"/>
      <c r="DR75" s="186"/>
      <c r="DS75" s="186"/>
      <c r="DT75" s="186"/>
    </row>
    <row r="76" spans="1:124">
      <c r="A76" s="442"/>
      <c r="B76" s="1883" t="s">
        <v>611</v>
      </c>
      <c r="C76" s="1884">
        <f t="shared" si="30"/>
        <v>0</v>
      </c>
      <c r="D76" s="1884">
        <f t="shared" si="31"/>
        <v>0</v>
      </c>
      <c r="E76" s="1884">
        <f t="shared" si="31"/>
        <v>0</v>
      </c>
      <c r="F76" s="1884">
        <f t="shared" si="31"/>
        <v>0</v>
      </c>
      <c r="G76" s="1885">
        <f t="shared" si="31"/>
        <v>0</v>
      </c>
      <c r="H76" s="1884">
        <f t="shared" si="31"/>
        <v>0</v>
      </c>
      <c r="I76" s="1884">
        <f t="shared" si="31"/>
        <v>0</v>
      </c>
      <c r="J76" s="1884">
        <f t="shared" si="31"/>
        <v>0</v>
      </c>
      <c r="K76" s="1884">
        <f t="shared" si="31"/>
        <v>0</v>
      </c>
      <c r="L76" s="1885">
        <f t="shared" si="31"/>
        <v>0</v>
      </c>
      <c r="M76" s="1884">
        <f t="shared" si="31"/>
        <v>0</v>
      </c>
      <c r="N76" s="1884">
        <f t="shared" si="31"/>
        <v>0</v>
      </c>
      <c r="O76" s="1884">
        <f t="shared" si="31"/>
        <v>0</v>
      </c>
      <c r="P76" s="1884">
        <f t="shared" si="31"/>
        <v>0</v>
      </c>
      <c r="Q76" s="1884">
        <f t="shared" si="31"/>
        <v>0</v>
      </c>
      <c r="R76" s="1885">
        <f t="shared" si="31"/>
        <v>0</v>
      </c>
      <c r="S76" s="1886">
        <f t="shared" si="31"/>
        <v>0</v>
      </c>
      <c r="T76" s="541"/>
      <c r="U76" s="218"/>
      <c r="V76" s="187"/>
      <c r="W76" s="187"/>
      <c r="Y76" s="540"/>
      <c r="Z76" s="187"/>
      <c r="AA76" s="187"/>
      <c r="AC76" s="186"/>
      <c r="AD76" s="186"/>
      <c r="AE76" s="186"/>
      <c r="AF76" s="186"/>
      <c r="AG76" s="186"/>
      <c r="AH76" s="186"/>
      <c r="AI76" s="186"/>
      <c r="AJ76" s="186"/>
      <c r="AK76" s="186"/>
      <c r="AL76" s="186"/>
      <c r="AM76" s="186"/>
      <c r="AN76" s="186"/>
      <c r="AO76" s="186"/>
      <c r="AP76" s="186"/>
      <c r="AQ76" s="186"/>
      <c r="AR76" s="186"/>
      <c r="AS76" s="186"/>
      <c r="AT76" s="186"/>
      <c r="AU76" s="186"/>
      <c r="AV76" s="186"/>
      <c r="AW76" s="186"/>
      <c r="AX76" s="186"/>
      <c r="AY76" s="186"/>
      <c r="AZ76" s="186"/>
      <c r="BA76" s="186"/>
      <c r="BB76" s="186"/>
      <c r="BC76" s="186"/>
      <c r="BD76" s="186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6"/>
      <c r="BS76" s="186"/>
      <c r="BT76" s="186"/>
      <c r="BU76" s="186"/>
      <c r="BV76" s="186"/>
      <c r="BW76" s="186"/>
      <c r="BX76" s="186"/>
      <c r="BY76" s="186"/>
      <c r="BZ76" s="186"/>
      <c r="CA76" s="186"/>
      <c r="CB76" s="186"/>
      <c r="CC76" s="186"/>
      <c r="CD76" s="186"/>
      <c r="CE76" s="186"/>
      <c r="CF76" s="186"/>
      <c r="CG76" s="186"/>
      <c r="CH76" s="186"/>
      <c r="CI76" s="186"/>
      <c r="CJ76" s="186"/>
      <c r="CK76" s="186"/>
      <c r="CL76" s="186"/>
      <c r="CM76" s="186"/>
      <c r="CN76" s="186"/>
      <c r="CO76" s="186"/>
      <c r="CP76" s="186"/>
      <c r="CQ76" s="186"/>
      <c r="CR76" s="186"/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  <c r="DS76" s="186"/>
      <c r="DT76" s="186"/>
    </row>
    <row r="77" spans="1:124">
      <c r="A77" s="442"/>
      <c r="B77" s="1887" t="s">
        <v>264</v>
      </c>
      <c r="C77" s="1888">
        <f t="shared" si="30"/>
        <v>0</v>
      </c>
      <c r="D77" s="1888">
        <f t="shared" si="31"/>
        <v>0</v>
      </c>
      <c r="E77" s="1888">
        <f t="shared" si="31"/>
        <v>0</v>
      </c>
      <c r="F77" s="1888">
        <f t="shared" si="31"/>
        <v>0</v>
      </c>
      <c r="G77" s="1889">
        <f t="shared" si="31"/>
        <v>0</v>
      </c>
      <c r="H77" s="1888">
        <f t="shared" si="31"/>
        <v>0</v>
      </c>
      <c r="I77" s="1888">
        <f t="shared" si="31"/>
        <v>0</v>
      </c>
      <c r="J77" s="1888">
        <f t="shared" si="31"/>
        <v>0</v>
      </c>
      <c r="K77" s="1888">
        <f t="shared" si="31"/>
        <v>0</v>
      </c>
      <c r="L77" s="1889">
        <f t="shared" si="31"/>
        <v>0</v>
      </c>
      <c r="M77" s="1888">
        <f t="shared" si="31"/>
        <v>0</v>
      </c>
      <c r="N77" s="1888">
        <f t="shared" si="31"/>
        <v>0</v>
      </c>
      <c r="O77" s="1888">
        <f t="shared" si="31"/>
        <v>0</v>
      </c>
      <c r="P77" s="1888">
        <f t="shared" si="31"/>
        <v>0</v>
      </c>
      <c r="Q77" s="1888">
        <f t="shared" si="31"/>
        <v>0</v>
      </c>
      <c r="R77" s="1889">
        <f t="shared" si="31"/>
        <v>0</v>
      </c>
      <c r="S77" s="1890">
        <f t="shared" si="31"/>
        <v>0</v>
      </c>
      <c r="T77" s="541"/>
      <c r="U77" s="218"/>
      <c r="V77" s="187"/>
      <c r="W77" s="187"/>
      <c r="Y77" s="540"/>
      <c r="Z77" s="187"/>
      <c r="AA77" s="187"/>
      <c r="AC77" s="186"/>
      <c r="AD77" s="186"/>
      <c r="AE77" s="186"/>
      <c r="AF77" s="186"/>
      <c r="AG77" s="186"/>
      <c r="AH77" s="186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86"/>
      <c r="AX77" s="186"/>
      <c r="AY77" s="186"/>
      <c r="AZ77" s="186"/>
      <c r="BA77" s="186"/>
      <c r="BB77" s="186"/>
      <c r="BC77" s="186"/>
      <c r="BD77" s="186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6"/>
      <c r="BS77" s="186"/>
      <c r="BT77" s="186"/>
      <c r="BU77" s="186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86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186"/>
      <c r="DK77" s="186"/>
      <c r="DL77" s="186"/>
      <c r="DM77" s="186"/>
      <c r="DN77" s="186"/>
      <c r="DO77" s="186"/>
      <c r="DP77" s="186"/>
      <c r="DQ77" s="186"/>
      <c r="DR77" s="186"/>
      <c r="DS77" s="186"/>
      <c r="DT77" s="186"/>
    </row>
    <row r="78" spans="1:124" s="1165" customFormat="1" ht="13.5" thickBot="1">
      <c r="A78" s="1161"/>
      <c r="B78" s="1162" t="s">
        <v>32</v>
      </c>
      <c r="C78" s="1163">
        <f>SUM(C72:C77)</f>
        <v>0</v>
      </c>
      <c r="D78" s="1163">
        <f t="shared" ref="D78:S78" si="32">SUM(D72:D77)</f>
        <v>0</v>
      </c>
      <c r="E78" s="1163">
        <f t="shared" si="32"/>
        <v>0</v>
      </c>
      <c r="F78" s="1163">
        <f t="shared" si="32"/>
        <v>0</v>
      </c>
      <c r="G78" s="444">
        <f t="shared" si="32"/>
        <v>0</v>
      </c>
      <c r="H78" s="1163">
        <f t="shared" si="32"/>
        <v>0</v>
      </c>
      <c r="I78" s="1163">
        <f t="shared" si="32"/>
        <v>0</v>
      </c>
      <c r="J78" s="1163">
        <f t="shared" si="32"/>
        <v>0</v>
      </c>
      <c r="K78" s="1163">
        <f t="shared" si="32"/>
        <v>0</v>
      </c>
      <c r="L78" s="444">
        <f t="shared" si="32"/>
        <v>0</v>
      </c>
      <c r="M78" s="1163">
        <f t="shared" si="32"/>
        <v>0</v>
      </c>
      <c r="N78" s="1163">
        <f>SUM(N72:N77)</f>
        <v>0</v>
      </c>
      <c r="O78" s="1163">
        <f t="shared" si="32"/>
        <v>0</v>
      </c>
      <c r="P78" s="1163">
        <f t="shared" si="32"/>
        <v>0</v>
      </c>
      <c r="Q78" s="1163">
        <f t="shared" si="32"/>
        <v>0</v>
      </c>
      <c r="R78" s="444">
        <f t="shared" si="32"/>
        <v>0</v>
      </c>
      <c r="S78" s="445">
        <f t="shared" si="32"/>
        <v>0</v>
      </c>
      <c r="T78" s="218"/>
      <c r="U78" s="218"/>
      <c r="V78" s="1164"/>
      <c r="W78" s="1164"/>
      <c r="X78" s="2"/>
      <c r="Y78" s="1164"/>
      <c r="Z78" s="1164"/>
      <c r="AA78" s="1164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</row>
    <row r="79" spans="1:124" s="207" customFormat="1" ht="13" outlineLevel="1">
      <c r="A79" s="220" t="s">
        <v>40</v>
      </c>
      <c r="B79" s="221"/>
      <c r="C79" s="222">
        <f>C72*2+C73*2+C74*4+C75*4+C76*8+C77*8</f>
        <v>0</v>
      </c>
      <c r="D79" s="222">
        <f t="shared" ref="D79:S79" si="33">D72*2+D73*2+D74*4+D75*4+D76*8+D77*8</f>
        <v>0</v>
      </c>
      <c r="E79" s="222">
        <f t="shared" si="33"/>
        <v>0</v>
      </c>
      <c r="F79" s="222">
        <f t="shared" si="33"/>
        <v>0</v>
      </c>
      <c r="G79" s="223">
        <f t="shared" si="33"/>
        <v>0</v>
      </c>
      <c r="H79" s="222">
        <f t="shared" si="33"/>
        <v>0</v>
      </c>
      <c r="I79" s="222">
        <f t="shared" si="33"/>
        <v>0</v>
      </c>
      <c r="J79" s="222">
        <f t="shared" si="33"/>
        <v>0</v>
      </c>
      <c r="K79" s="222">
        <f t="shared" si="33"/>
        <v>0</v>
      </c>
      <c r="L79" s="223">
        <f t="shared" si="33"/>
        <v>0</v>
      </c>
      <c r="M79" s="222">
        <f t="shared" si="33"/>
        <v>0</v>
      </c>
      <c r="N79" s="222">
        <f t="shared" si="33"/>
        <v>0</v>
      </c>
      <c r="O79" s="222">
        <f t="shared" si="33"/>
        <v>0</v>
      </c>
      <c r="P79" s="222">
        <f t="shared" si="33"/>
        <v>0</v>
      </c>
      <c r="Q79" s="222">
        <f t="shared" si="33"/>
        <v>0</v>
      </c>
      <c r="R79" s="223">
        <f t="shared" si="33"/>
        <v>0</v>
      </c>
      <c r="S79" s="223">
        <f t="shared" si="33"/>
        <v>0</v>
      </c>
      <c r="T79" s="218"/>
      <c r="U79" s="218"/>
      <c r="V79" s="217"/>
      <c r="W79" s="217"/>
      <c r="X79" s="219"/>
      <c r="Y79" s="219"/>
      <c r="Z79" s="219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  <c r="DS79" s="217"/>
      <c r="DT79" s="217"/>
    </row>
    <row r="80" spans="1:124" s="207" customFormat="1" ht="13.5" outlineLevel="1" thickBot="1">
      <c r="A80" s="225" t="s">
        <v>207</v>
      </c>
      <c r="B80" s="226"/>
      <c r="C80" s="227">
        <f>C72+C73+C74*2+C75*2+C76*4+C77*4</f>
        <v>0</v>
      </c>
      <c r="D80" s="227">
        <f t="shared" ref="D80:S80" si="34">D72+D73+D74*2+D75*2+D76*4+D77*4</f>
        <v>0</v>
      </c>
      <c r="E80" s="227">
        <f t="shared" si="34"/>
        <v>0</v>
      </c>
      <c r="F80" s="227">
        <f t="shared" si="34"/>
        <v>0</v>
      </c>
      <c r="G80" s="203">
        <f t="shared" si="34"/>
        <v>0</v>
      </c>
      <c r="H80" s="227">
        <f t="shared" si="34"/>
        <v>0</v>
      </c>
      <c r="I80" s="227">
        <f t="shared" si="34"/>
        <v>0</v>
      </c>
      <c r="J80" s="227">
        <f t="shared" si="34"/>
        <v>0</v>
      </c>
      <c r="K80" s="227">
        <f t="shared" si="34"/>
        <v>0</v>
      </c>
      <c r="L80" s="203">
        <f t="shared" si="34"/>
        <v>0</v>
      </c>
      <c r="M80" s="227">
        <f t="shared" si="34"/>
        <v>0</v>
      </c>
      <c r="N80" s="227">
        <f t="shared" si="34"/>
        <v>0</v>
      </c>
      <c r="O80" s="227">
        <f t="shared" si="34"/>
        <v>0</v>
      </c>
      <c r="P80" s="227">
        <f t="shared" si="34"/>
        <v>0</v>
      </c>
      <c r="Q80" s="227">
        <f t="shared" si="34"/>
        <v>0</v>
      </c>
      <c r="R80" s="203">
        <f t="shared" si="34"/>
        <v>0</v>
      </c>
      <c r="S80" s="204">
        <f t="shared" si="34"/>
        <v>0</v>
      </c>
      <c r="T80" s="218"/>
      <c r="U80" s="218"/>
      <c r="V80" s="217"/>
      <c r="W80" s="217"/>
      <c r="X80" s="219"/>
      <c r="Y80" s="219"/>
      <c r="Z80" s="219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  <c r="DS80" s="217"/>
      <c r="DT80" s="217"/>
    </row>
    <row r="81" spans="1:124" s="207" customFormat="1" ht="13">
      <c r="A81" s="211"/>
      <c r="B81" s="235"/>
      <c r="C81" s="212"/>
      <c r="D81" s="212"/>
      <c r="E81" s="212"/>
      <c r="F81" s="212"/>
      <c r="G81" s="183"/>
      <c r="H81" s="212"/>
      <c r="I81" s="212"/>
      <c r="J81" s="212"/>
      <c r="K81" s="212"/>
      <c r="L81" s="183"/>
      <c r="M81" s="212"/>
      <c r="N81" s="212"/>
      <c r="O81" s="212"/>
      <c r="P81" s="212"/>
      <c r="Q81" s="212"/>
      <c r="R81" s="183"/>
      <c r="S81" s="665"/>
      <c r="T81" s="218"/>
      <c r="U81" s="218"/>
      <c r="V81" s="217"/>
      <c r="W81" s="217"/>
      <c r="X81" s="219"/>
      <c r="Y81" s="219"/>
      <c r="Z81" s="219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  <c r="DS81" s="217"/>
      <c r="DT81" s="217"/>
    </row>
    <row r="82" spans="1:124" s="207" customFormat="1" ht="13">
      <c r="A82" s="181" t="s">
        <v>339</v>
      </c>
      <c r="B82" s="182" t="s">
        <v>316</v>
      </c>
      <c r="C82" s="6">
        <v>0</v>
      </c>
      <c r="D82" s="6">
        <v>0</v>
      </c>
      <c r="E82" s="6">
        <v>0</v>
      </c>
      <c r="F82" s="6">
        <v>0</v>
      </c>
      <c r="G82" s="200">
        <v>0</v>
      </c>
      <c r="H82" s="6">
        <v>0</v>
      </c>
      <c r="I82" s="6">
        <v>0</v>
      </c>
      <c r="J82" s="6">
        <v>0</v>
      </c>
      <c r="K82" s="6">
        <v>0</v>
      </c>
      <c r="L82" s="200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183">
        <v>0</v>
      </c>
      <c r="S82" s="197">
        <v>0</v>
      </c>
      <c r="T82" s="537"/>
      <c r="U82" s="218"/>
      <c r="V82" s="272"/>
      <c r="W82" s="272"/>
      <c r="X82" s="212"/>
      <c r="Y82" s="212"/>
      <c r="Z82" s="219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  <c r="DS82" s="217"/>
      <c r="DT82" s="217"/>
    </row>
    <row r="83" spans="1:124" s="207" customFormat="1" ht="13">
      <c r="A83" s="181"/>
      <c r="B83" s="182" t="s">
        <v>259</v>
      </c>
      <c r="C83" s="6">
        <v>5325</v>
      </c>
      <c r="D83" s="6">
        <v>5300</v>
      </c>
      <c r="E83" s="6">
        <v>5300</v>
      </c>
      <c r="F83" s="6">
        <v>5300</v>
      </c>
      <c r="G83" s="200">
        <v>21225</v>
      </c>
      <c r="H83" s="6">
        <v>8200</v>
      </c>
      <c r="I83" s="6">
        <v>8175</v>
      </c>
      <c r="J83" s="6">
        <v>8175</v>
      </c>
      <c r="K83" s="6">
        <v>8175</v>
      </c>
      <c r="L83" s="200">
        <v>32725</v>
      </c>
      <c r="M83" s="6">
        <v>6900</v>
      </c>
      <c r="N83" s="6">
        <v>6900</v>
      </c>
      <c r="O83" s="6">
        <v>6900</v>
      </c>
      <c r="P83" s="6">
        <v>6900</v>
      </c>
      <c r="Q83" s="6">
        <v>6900</v>
      </c>
      <c r="R83" s="183">
        <v>34500</v>
      </c>
      <c r="S83" s="197">
        <v>88450</v>
      </c>
      <c r="T83" s="537"/>
      <c r="U83" s="218"/>
      <c r="V83" s="272"/>
      <c r="W83" s="272"/>
      <c r="X83" s="212"/>
      <c r="Y83" s="212"/>
      <c r="Z83" s="219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  <c r="DS83" s="217"/>
      <c r="DT83" s="217"/>
    </row>
    <row r="84" spans="1:124" s="207" customFormat="1" ht="13">
      <c r="A84" s="181"/>
      <c r="B84" s="182" t="s">
        <v>354</v>
      </c>
      <c r="C84" s="6">
        <v>150</v>
      </c>
      <c r="D84" s="6">
        <v>125</v>
      </c>
      <c r="E84" s="6">
        <v>125</v>
      </c>
      <c r="F84" s="6">
        <v>150</v>
      </c>
      <c r="G84" s="200">
        <v>550</v>
      </c>
      <c r="H84" s="6">
        <v>200</v>
      </c>
      <c r="I84" s="6">
        <v>200</v>
      </c>
      <c r="J84" s="6">
        <v>200</v>
      </c>
      <c r="K84" s="6">
        <v>200</v>
      </c>
      <c r="L84" s="200">
        <v>800</v>
      </c>
      <c r="M84" s="6">
        <v>175</v>
      </c>
      <c r="N84" s="6">
        <v>175</v>
      </c>
      <c r="O84" s="6">
        <v>175</v>
      </c>
      <c r="P84" s="6">
        <v>175</v>
      </c>
      <c r="Q84" s="6">
        <v>175</v>
      </c>
      <c r="R84" s="183">
        <v>875</v>
      </c>
      <c r="S84" s="197">
        <v>2225</v>
      </c>
      <c r="T84" s="537"/>
      <c r="U84" s="218"/>
      <c r="V84" s="217"/>
      <c r="W84" s="217"/>
      <c r="X84" s="539"/>
      <c r="Y84" s="539"/>
      <c r="Z84" s="219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  <c r="DS84" s="217"/>
      <c r="DT84" s="217"/>
    </row>
    <row r="85" spans="1:124" s="207" customFormat="1" ht="13">
      <c r="A85" s="188" t="str">
        <f>A36</f>
        <v>MS2408D0</v>
      </c>
      <c r="B85" s="182" t="s">
        <v>204</v>
      </c>
      <c r="C85" s="6">
        <v>6925</v>
      </c>
      <c r="D85" s="6">
        <v>6925</v>
      </c>
      <c r="E85" s="6">
        <v>6925</v>
      </c>
      <c r="F85" s="6">
        <v>6900</v>
      </c>
      <c r="G85" s="200">
        <v>27675</v>
      </c>
      <c r="H85" s="6">
        <v>10675</v>
      </c>
      <c r="I85" s="6">
        <v>10675</v>
      </c>
      <c r="J85" s="6">
        <v>10650</v>
      </c>
      <c r="K85" s="6">
        <v>10675</v>
      </c>
      <c r="L85" s="200">
        <v>42675</v>
      </c>
      <c r="M85" s="6">
        <v>9000</v>
      </c>
      <c r="N85" s="6">
        <v>8975</v>
      </c>
      <c r="O85" s="6">
        <v>9000</v>
      </c>
      <c r="P85" s="6">
        <v>9000</v>
      </c>
      <c r="Q85" s="6">
        <v>9000</v>
      </c>
      <c r="R85" s="183">
        <v>44975</v>
      </c>
      <c r="S85" s="197">
        <v>115325</v>
      </c>
      <c r="T85" s="537"/>
      <c r="U85" s="218"/>
      <c r="V85" s="217"/>
      <c r="W85" s="217"/>
      <c r="X85" s="539"/>
      <c r="Y85" s="539"/>
      <c r="Z85" s="219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  <c r="DS85" s="217"/>
      <c r="DT85" s="217"/>
    </row>
    <row r="86" spans="1:124" s="207" customFormat="1" ht="13">
      <c r="A86" s="181"/>
      <c r="B86" s="182" t="s">
        <v>221</v>
      </c>
      <c r="C86" s="6">
        <v>1940</v>
      </c>
      <c r="D86" s="6">
        <v>1920</v>
      </c>
      <c r="E86" s="6">
        <v>1920</v>
      </c>
      <c r="F86" s="6">
        <v>1920</v>
      </c>
      <c r="G86" s="200">
        <v>7700</v>
      </c>
      <c r="H86" s="6">
        <v>2960</v>
      </c>
      <c r="I86" s="6">
        <v>2960</v>
      </c>
      <c r="J86" s="6">
        <v>2980</v>
      </c>
      <c r="K86" s="6">
        <v>2960</v>
      </c>
      <c r="L86" s="200">
        <v>11860</v>
      </c>
      <c r="M86" s="6">
        <v>2500</v>
      </c>
      <c r="N86" s="6">
        <v>2500</v>
      </c>
      <c r="O86" s="6">
        <v>2500</v>
      </c>
      <c r="P86" s="6">
        <v>2480</v>
      </c>
      <c r="Q86" s="6">
        <v>2500</v>
      </c>
      <c r="R86" s="183">
        <v>12480</v>
      </c>
      <c r="S86" s="197">
        <v>32040</v>
      </c>
      <c r="T86" s="537"/>
      <c r="U86" s="218"/>
      <c r="V86" s="217"/>
      <c r="W86" s="217"/>
      <c r="X86" s="539"/>
      <c r="Y86" s="539"/>
      <c r="Z86" s="219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  <c r="DS86" s="217"/>
      <c r="DT86" s="217"/>
    </row>
    <row r="87" spans="1:124" s="207" customFormat="1" ht="13">
      <c r="A87" s="181"/>
      <c r="B87" s="182" t="s">
        <v>258</v>
      </c>
      <c r="C87" s="6">
        <v>7320</v>
      </c>
      <c r="D87" s="6">
        <v>7320</v>
      </c>
      <c r="E87" s="6">
        <v>7300</v>
      </c>
      <c r="F87" s="6">
        <v>7320</v>
      </c>
      <c r="G87" s="200">
        <v>29260</v>
      </c>
      <c r="H87" s="6">
        <v>11260</v>
      </c>
      <c r="I87" s="6">
        <v>11280</v>
      </c>
      <c r="J87" s="6">
        <v>11260</v>
      </c>
      <c r="K87" s="6">
        <v>11280</v>
      </c>
      <c r="L87" s="200">
        <v>45080</v>
      </c>
      <c r="M87" s="6">
        <v>9500</v>
      </c>
      <c r="N87" s="6">
        <v>9500</v>
      </c>
      <c r="O87" s="6">
        <v>9500</v>
      </c>
      <c r="P87" s="6">
        <v>9500</v>
      </c>
      <c r="Q87" s="6">
        <v>9500</v>
      </c>
      <c r="R87" s="183">
        <v>47500</v>
      </c>
      <c r="S87" s="197">
        <v>121840</v>
      </c>
      <c r="T87" s="537"/>
      <c r="U87" s="218"/>
      <c r="V87" s="217"/>
      <c r="W87" s="217"/>
      <c r="X87" s="539"/>
      <c r="Y87" s="539"/>
      <c r="Z87" s="219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  <c r="DS87" s="217"/>
      <c r="DT87" s="217"/>
    </row>
    <row r="88" spans="1:124" s="207" customFormat="1" ht="13">
      <c r="A88" s="189" t="s">
        <v>30</v>
      </c>
      <c r="B88" s="190" t="s">
        <v>32</v>
      </c>
      <c r="C88" s="191">
        <v>21660</v>
      </c>
      <c r="D88" s="191">
        <v>21590</v>
      </c>
      <c r="E88" s="191">
        <v>21570</v>
      </c>
      <c r="F88" s="191">
        <v>21590</v>
      </c>
      <c r="G88" s="192">
        <v>86410</v>
      </c>
      <c r="H88" s="191">
        <v>33295</v>
      </c>
      <c r="I88" s="191">
        <v>33290</v>
      </c>
      <c r="J88" s="191">
        <v>33265</v>
      </c>
      <c r="K88" s="191">
        <v>33290</v>
      </c>
      <c r="L88" s="192">
        <v>133140</v>
      </c>
      <c r="M88" s="191">
        <v>28075</v>
      </c>
      <c r="N88" s="191">
        <v>28050</v>
      </c>
      <c r="O88" s="191">
        <v>28075</v>
      </c>
      <c r="P88" s="191">
        <v>28055</v>
      </c>
      <c r="Q88" s="191">
        <v>28075</v>
      </c>
      <c r="R88" s="192">
        <v>140330</v>
      </c>
      <c r="S88" s="193">
        <v>359880</v>
      </c>
      <c r="T88" s="537"/>
      <c r="U88" s="218">
        <f>200-73</f>
        <v>127</v>
      </c>
      <c r="V88" s="217"/>
      <c r="W88" s="217"/>
      <c r="X88" s="539"/>
      <c r="Y88" s="539"/>
      <c r="Z88" s="219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  <c r="DS88" s="217"/>
      <c r="DT88" s="217"/>
    </row>
    <row r="89" spans="1:124" s="207" customFormat="1" ht="13">
      <c r="A89" s="181" t="str">
        <f>A82</f>
        <v>V15</v>
      </c>
      <c r="B89" s="182" t="s">
        <v>316</v>
      </c>
      <c r="C89" s="10">
        <f>'Drive Summary'!G140</f>
        <v>0</v>
      </c>
      <c r="D89" s="10">
        <f>'Drive Summary'!H140</f>
        <v>0</v>
      </c>
      <c r="E89" s="10">
        <f>'Drive Summary'!I140</f>
        <v>0</v>
      </c>
      <c r="F89" s="10">
        <f>'Drive Summary'!J140</f>
        <v>0</v>
      </c>
      <c r="G89" s="241">
        <f>SUM(C89:F89)</f>
        <v>0</v>
      </c>
      <c r="H89" s="10">
        <f>'Drive Summary'!N140</f>
        <v>0</v>
      </c>
      <c r="I89" s="10">
        <f>'Drive Summary'!O140</f>
        <v>0</v>
      </c>
      <c r="J89" s="10">
        <f>'Drive Summary'!P140</f>
        <v>0</v>
      </c>
      <c r="K89" s="10">
        <f>'Drive Summary'!Q140</f>
        <v>0</v>
      </c>
      <c r="L89" s="241">
        <f>SUM(H89:K89)</f>
        <v>0</v>
      </c>
      <c r="M89" s="10">
        <f>'Drive Summary'!U140</f>
        <v>0</v>
      </c>
      <c r="N89" s="10">
        <f>'Drive Summary'!V140</f>
        <v>0</v>
      </c>
      <c r="O89" s="10">
        <f>'Drive Summary'!W140</f>
        <v>0</v>
      </c>
      <c r="P89" s="10">
        <f>'Drive Summary'!X140</f>
        <v>0</v>
      </c>
      <c r="Q89" s="10">
        <f>'Drive Summary'!Y140</f>
        <v>0</v>
      </c>
      <c r="R89" s="183">
        <f>SUM(M89:Q89)</f>
        <v>0</v>
      </c>
      <c r="S89" s="197">
        <f>R89+L89+G89</f>
        <v>0</v>
      </c>
      <c r="T89" s="537"/>
      <c r="U89" s="218">
        <f>428+U88</f>
        <v>555</v>
      </c>
      <c r="V89" s="217"/>
      <c r="W89" s="217"/>
      <c r="X89" s="219"/>
      <c r="Y89" s="219"/>
      <c r="Z89" s="219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  <c r="DS89" s="217"/>
      <c r="DT89" s="217"/>
    </row>
    <row r="90" spans="1:124" s="207" customFormat="1" ht="13">
      <c r="A90" s="188"/>
      <c r="B90" s="182" t="s">
        <v>259</v>
      </c>
      <c r="C90" s="10">
        <f>'Drive Summary'!G141</f>
        <v>0</v>
      </c>
      <c r="D90" s="10">
        <f>'Drive Summary'!H141</f>
        <v>500</v>
      </c>
      <c r="E90" s="10">
        <f>'Drive Summary'!I141</f>
        <v>19700</v>
      </c>
      <c r="F90" s="10">
        <f>'Drive Summary'!J141</f>
        <v>625</v>
      </c>
      <c r="G90" s="241">
        <f t="shared" ref="G90:G94" si="35">SUM(C90:F90)</f>
        <v>20825</v>
      </c>
      <c r="H90" s="10">
        <f>'Drive Summary'!N141</f>
        <v>500</v>
      </c>
      <c r="I90" s="10">
        <f>'Drive Summary'!O141</f>
        <v>24500</v>
      </c>
      <c r="J90" s="10">
        <f>'Drive Summary'!P141</f>
        <v>25</v>
      </c>
      <c r="K90" s="10">
        <f>'Drive Summary'!Q141</f>
        <v>500</v>
      </c>
      <c r="L90" s="241">
        <f t="shared" ref="L90:L94" si="36">SUM(H90:K90)</f>
        <v>25525</v>
      </c>
      <c r="M90" s="10">
        <f>'Drive Summary'!U141</f>
        <v>1700</v>
      </c>
      <c r="N90" s="10">
        <f>'Drive Summary'!V141</f>
        <v>38900</v>
      </c>
      <c r="O90" s="10">
        <f>'Drive Summary'!W141</f>
        <v>0</v>
      </c>
      <c r="P90" s="10">
        <f>'Drive Summary'!X141</f>
        <v>1000</v>
      </c>
      <c r="Q90" s="10">
        <f>'Drive Summary'!Y141</f>
        <v>500</v>
      </c>
      <c r="R90" s="183">
        <f t="shared" ref="R90:R94" si="37">SUM(M90:Q90)</f>
        <v>42100</v>
      </c>
      <c r="S90" s="197">
        <f t="shared" ref="S90:S95" si="38">R90+L90+G90</f>
        <v>88450</v>
      </c>
      <c r="T90" s="537"/>
      <c r="U90" s="218"/>
      <c r="V90" s="217"/>
      <c r="W90" s="217"/>
      <c r="X90" s="219"/>
      <c r="Y90" s="219"/>
      <c r="Z90" s="219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  <c r="DS90" s="217"/>
      <c r="DT90" s="217"/>
    </row>
    <row r="91" spans="1:124" s="207" customFormat="1" ht="13">
      <c r="A91" s="188"/>
      <c r="B91" s="182" t="s">
        <v>354</v>
      </c>
      <c r="C91" s="10">
        <f>'Drive Summary'!G142</f>
        <v>0</v>
      </c>
      <c r="D91" s="10">
        <f>'Drive Summary'!H142</f>
        <v>150</v>
      </c>
      <c r="E91" s="10">
        <f>'Drive Summary'!I142</f>
        <v>325</v>
      </c>
      <c r="F91" s="10">
        <f>'Drive Summary'!J142</f>
        <v>25</v>
      </c>
      <c r="G91" s="241">
        <f t="shared" si="35"/>
        <v>500</v>
      </c>
      <c r="H91" s="10">
        <f>'Drive Summary'!N142</f>
        <v>225</v>
      </c>
      <c r="I91" s="10">
        <f>'Drive Summary'!O142</f>
        <v>125</v>
      </c>
      <c r="J91" s="10">
        <f>'Drive Summary'!P142</f>
        <v>25</v>
      </c>
      <c r="K91" s="10">
        <f>'Drive Summary'!Q142</f>
        <v>175</v>
      </c>
      <c r="L91" s="241">
        <f t="shared" si="36"/>
        <v>550</v>
      </c>
      <c r="M91" s="10">
        <f>'Drive Summary'!U142</f>
        <v>250</v>
      </c>
      <c r="N91" s="10">
        <f>'Drive Summary'!V142</f>
        <v>50</v>
      </c>
      <c r="O91" s="10">
        <f>'Drive Summary'!W142</f>
        <v>150</v>
      </c>
      <c r="P91" s="10">
        <f>'Drive Summary'!X142</f>
        <v>50</v>
      </c>
      <c r="Q91" s="10">
        <f>'Drive Summary'!Y142</f>
        <v>50</v>
      </c>
      <c r="R91" s="183">
        <f t="shared" si="37"/>
        <v>550</v>
      </c>
      <c r="S91" s="197">
        <f t="shared" si="38"/>
        <v>1600</v>
      </c>
      <c r="T91" s="537"/>
      <c r="U91" s="218"/>
      <c r="V91" s="217"/>
      <c r="W91" s="217"/>
      <c r="X91" s="219"/>
      <c r="Y91" s="219"/>
      <c r="Z91" s="219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  <c r="DS91" s="217"/>
      <c r="DT91" s="217"/>
    </row>
    <row r="92" spans="1:124" s="207" customFormat="1" ht="13">
      <c r="A92" s="195" t="str">
        <f>A43</f>
        <v>MS2409A0</v>
      </c>
      <c r="B92" s="182" t="s">
        <v>204</v>
      </c>
      <c r="C92" s="10">
        <f>'Drive Summary'!G143</f>
        <v>0</v>
      </c>
      <c r="D92" s="10">
        <f>'Drive Summary'!H143</f>
        <v>9175</v>
      </c>
      <c r="E92" s="10">
        <f>'Drive Summary'!I143</f>
        <v>9875</v>
      </c>
      <c r="F92" s="10">
        <f>'Drive Summary'!J143</f>
        <v>4775</v>
      </c>
      <c r="G92" s="241">
        <f t="shared" si="35"/>
        <v>23825</v>
      </c>
      <c r="H92" s="10">
        <f>'Drive Summary'!N143</f>
        <v>8425</v>
      </c>
      <c r="I92" s="10">
        <f>'Drive Summary'!O143</f>
        <v>11775</v>
      </c>
      <c r="J92" s="10">
        <f>'Drive Summary'!P143</f>
        <v>5375</v>
      </c>
      <c r="K92" s="10">
        <f>'Drive Summary'!Q143</f>
        <v>16025</v>
      </c>
      <c r="L92" s="241">
        <f t="shared" si="36"/>
        <v>41600</v>
      </c>
      <c r="M92" s="10">
        <f>'Drive Summary'!U143</f>
        <v>8225</v>
      </c>
      <c r="N92" s="10">
        <f>'Drive Summary'!V143</f>
        <v>13100</v>
      </c>
      <c r="O92" s="10">
        <f>'Drive Summary'!W143</f>
        <v>18350</v>
      </c>
      <c r="P92" s="10">
        <f>'Drive Summary'!X143</f>
        <v>5825</v>
      </c>
      <c r="Q92" s="10">
        <f>'Drive Summary'!Y143</f>
        <v>3175</v>
      </c>
      <c r="R92" s="183">
        <f t="shared" si="37"/>
        <v>48675</v>
      </c>
      <c r="S92" s="197">
        <f t="shared" si="38"/>
        <v>114100</v>
      </c>
      <c r="T92" s="537"/>
      <c r="U92" s="218"/>
      <c r="V92" s="217"/>
      <c r="W92" s="217"/>
      <c r="X92" s="219"/>
      <c r="Y92" s="219"/>
      <c r="Z92" s="219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  <c r="DS92" s="217"/>
      <c r="DT92" s="217"/>
    </row>
    <row r="93" spans="1:124" s="207" customFormat="1" ht="13">
      <c r="A93" s="188"/>
      <c r="B93" s="182" t="s">
        <v>221</v>
      </c>
      <c r="C93" s="10">
        <f>'Drive Summary'!G144</f>
        <v>0</v>
      </c>
      <c r="D93" s="10">
        <f>'Drive Summary'!H144</f>
        <v>0</v>
      </c>
      <c r="E93" s="10">
        <f>'Drive Summary'!I144</f>
        <v>4380</v>
      </c>
      <c r="F93" s="10">
        <f>'Drive Summary'!J144</f>
        <v>1580</v>
      </c>
      <c r="G93" s="241">
        <f t="shared" si="35"/>
        <v>5960</v>
      </c>
      <c r="H93" s="10">
        <f>'Drive Summary'!N144</f>
        <v>3680</v>
      </c>
      <c r="I93" s="10">
        <f>'Drive Summary'!O144</f>
        <v>2580</v>
      </c>
      <c r="J93" s="10">
        <f>'Drive Summary'!P144</f>
        <v>1720</v>
      </c>
      <c r="K93" s="10">
        <f>'Drive Summary'!Q144</f>
        <v>4820</v>
      </c>
      <c r="L93" s="241">
        <f t="shared" si="36"/>
        <v>12800</v>
      </c>
      <c r="M93" s="10">
        <f>'Drive Summary'!U144</f>
        <v>2680</v>
      </c>
      <c r="N93" s="10">
        <f>'Drive Summary'!V144</f>
        <v>3060</v>
      </c>
      <c r="O93" s="10">
        <f>'Drive Summary'!W144</f>
        <v>5440</v>
      </c>
      <c r="P93" s="10">
        <f>'Drive Summary'!X144</f>
        <v>1160</v>
      </c>
      <c r="Q93" s="10">
        <f>'Drive Summary'!Y144</f>
        <v>1560</v>
      </c>
      <c r="R93" s="183">
        <f t="shared" si="37"/>
        <v>13900</v>
      </c>
      <c r="S93" s="197">
        <f t="shared" si="38"/>
        <v>32660</v>
      </c>
      <c r="T93" s="537"/>
      <c r="U93" s="218"/>
      <c r="V93" s="217"/>
      <c r="W93" s="217"/>
      <c r="X93" s="219"/>
      <c r="Y93" s="219"/>
      <c r="Z93" s="219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</row>
    <row r="94" spans="1:124" s="207" customFormat="1" ht="13">
      <c r="A94" s="188"/>
      <c r="B94" s="182" t="s">
        <v>258</v>
      </c>
      <c r="C94" s="10">
        <f>'Drive Summary'!G145</f>
        <v>0</v>
      </c>
      <c r="D94" s="10">
        <f>'Drive Summary'!H145</f>
        <v>0</v>
      </c>
      <c r="E94" s="10">
        <f>'Drive Summary'!I145</f>
        <v>21860</v>
      </c>
      <c r="F94" s="10">
        <f>'Drive Summary'!J145</f>
        <v>10040</v>
      </c>
      <c r="G94" s="241">
        <f t="shared" si="35"/>
        <v>31900</v>
      </c>
      <c r="H94" s="10">
        <f>'Drive Summary'!N145</f>
        <v>9560</v>
      </c>
      <c r="I94" s="10">
        <f>'Drive Summary'!O145</f>
        <v>8260</v>
      </c>
      <c r="J94" s="10">
        <f>'Drive Summary'!P145</f>
        <v>10860</v>
      </c>
      <c r="K94" s="10">
        <f>'Drive Summary'!Q145</f>
        <v>15600</v>
      </c>
      <c r="L94" s="241">
        <f t="shared" si="36"/>
        <v>44280</v>
      </c>
      <c r="M94" s="10">
        <f>'Drive Summary'!U145</f>
        <v>8700</v>
      </c>
      <c r="N94" s="10">
        <f>'Drive Summary'!V145</f>
        <v>9640</v>
      </c>
      <c r="O94" s="10">
        <f>'Drive Summary'!W145</f>
        <v>19960</v>
      </c>
      <c r="P94" s="10">
        <f>'Drive Summary'!X145</f>
        <v>8520</v>
      </c>
      <c r="Q94" s="10">
        <f>'Drive Summary'!Y145</f>
        <v>6940</v>
      </c>
      <c r="R94" s="183">
        <f t="shared" si="37"/>
        <v>53760</v>
      </c>
      <c r="S94" s="197">
        <f t="shared" si="38"/>
        <v>129940</v>
      </c>
      <c r="T94" s="537"/>
      <c r="U94" s="218"/>
      <c r="V94" s="217"/>
      <c r="W94" s="217"/>
      <c r="X94" s="219"/>
      <c r="Y94" s="219"/>
      <c r="Z94" s="219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  <c r="DS94" s="217"/>
      <c r="DT94" s="217"/>
    </row>
    <row r="95" spans="1:124" s="207" customFormat="1" ht="13.5" thickBot="1">
      <c r="A95" s="189" t="s">
        <v>30</v>
      </c>
      <c r="B95" s="190" t="s">
        <v>32</v>
      </c>
      <c r="C95" s="191">
        <f>SUM(C89:C94)</f>
        <v>0</v>
      </c>
      <c r="D95" s="191">
        <f t="shared" ref="D95:Q95" si="39">SUM(D89:D94)</f>
        <v>9825</v>
      </c>
      <c r="E95" s="191">
        <f t="shared" si="39"/>
        <v>56140</v>
      </c>
      <c r="F95" s="191">
        <f t="shared" si="39"/>
        <v>17045</v>
      </c>
      <c r="G95" s="192">
        <f t="shared" si="39"/>
        <v>83010</v>
      </c>
      <c r="H95" s="232">
        <f t="shared" si="39"/>
        <v>22390</v>
      </c>
      <c r="I95" s="191">
        <f t="shared" si="39"/>
        <v>47240</v>
      </c>
      <c r="J95" s="191">
        <f t="shared" si="39"/>
        <v>18005</v>
      </c>
      <c r="K95" s="191">
        <f t="shared" si="39"/>
        <v>37120</v>
      </c>
      <c r="L95" s="192">
        <f>SUM(L89:L94)</f>
        <v>124755</v>
      </c>
      <c r="M95" s="191">
        <f t="shared" si="39"/>
        <v>21555</v>
      </c>
      <c r="N95" s="191">
        <f t="shared" si="39"/>
        <v>64750</v>
      </c>
      <c r="O95" s="191">
        <f t="shared" si="39"/>
        <v>43900</v>
      </c>
      <c r="P95" s="191">
        <f t="shared" si="39"/>
        <v>16555</v>
      </c>
      <c r="Q95" s="233">
        <f t="shared" si="39"/>
        <v>12225</v>
      </c>
      <c r="R95" s="192">
        <f>SUM(R89:R94)</f>
        <v>158985</v>
      </c>
      <c r="S95" s="193">
        <f t="shared" si="38"/>
        <v>366750</v>
      </c>
      <c r="T95" s="537"/>
      <c r="U95" s="218"/>
      <c r="V95" s="217"/>
      <c r="W95" s="217"/>
      <c r="X95" s="219"/>
      <c r="Y95" s="219"/>
      <c r="Z95" s="219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  <c r="DS95" s="217"/>
      <c r="DT95" s="217"/>
    </row>
    <row r="96" spans="1:124" s="207" customFormat="1" ht="13">
      <c r="A96" s="448" t="s">
        <v>17</v>
      </c>
      <c r="B96" s="449" t="s">
        <v>316</v>
      </c>
      <c r="C96" s="451">
        <f>C89-C82</f>
        <v>0</v>
      </c>
      <c r="D96" s="451">
        <f>D89-D82</f>
        <v>0</v>
      </c>
      <c r="E96" s="451">
        <f>E89-E82</f>
        <v>0</v>
      </c>
      <c r="F96" s="451">
        <f>F89-F82</f>
        <v>0</v>
      </c>
      <c r="G96" s="463">
        <f>SUM(C96:F96)</f>
        <v>0</v>
      </c>
      <c r="H96" s="450">
        <f>H89-H82</f>
        <v>0</v>
      </c>
      <c r="I96" s="451">
        <f>I89-I82</f>
        <v>0</v>
      </c>
      <c r="J96" s="451">
        <f>J89-J82</f>
        <v>0</v>
      </c>
      <c r="K96" s="451">
        <f>K89-K82</f>
        <v>0</v>
      </c>
      <c r="L96" s="463">
        <f>SUM(H96:K96)</f>
        <v>0</v>
      </c>
      <c r="M96" s="451">
        <f>M89-M82</f>
        <v>0</v>
      </c>
      <c r="N96" s="451">
        <f t="shared" ref="N96:Q96" si="40">N89-N82</f>
        <v>0</v>
      </c>
      <c r="O96" s="451">
        <f t="shared" si="40"/>
        <v>0</v>
      </c>
      <c r="P96" s="451">
        <f t="shared" si="40"/>
        <v>0</v>
      </c>
      <c r="Q96" s="452">
        <f t="shared" si="40"/>
        <v>0</v>
      </c>
      <c r="R96" s="463">
        <f>SUM(M96:Q96)</f>
        <v>0</v>
      </c>
      <c r="S96" s="464">
        <f>R96+L96+G96</f>
        <v>0</v>
      </c>
      <c r="T96" s="628"/>
      <c r="U96" s="218"/>
      <c r="V96" s="217"/>
      <c r="W96" s="217"/>
      <c r="X96" s="219"/>
      <c r="Y96" s="219"/>
      <c r="Z96" s="219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  <c r="DS96" s="217"/>
      <c r="DT96" s="217"/>
    </row>
    <row r="97" spans="1:124" s="207" customFormat="1" ht="13">
      <c r="A97" s="453"/>
      <c r="B97" s="454" t="s">
        <v>259</v>
      </c>
      <c r="C97" s="456">
        <f t="shared" ref="C97:F97" si="41">C90-C83</f>
        <v>-5325</v>
      </c>
      <c r="D97" s="456">
        <f t="shared" si="41"/>
        <v>-4800</v>
      </c>
      <c r="E97" s="456">
        <f t="shared" si="41"/>
        <v>14400</v>
      </c>
      <c r="F97" s="456">
        <f t="shared" si="41"/>
        <v>-4675</v>
      </c>
      <c r="G97" s="418">
        <f t="shared" ref="G97:G101" si="42">SUM(C97:F97)</f>
        <v>-400</v>
      </c>
      <c r="H97" s="455">
        <f t="shared" ref="H97:K97" si="43">H90-H83</f>
        <v>-7700</v>
      </c>
      <c r="I97" s="456">
        <f t="shared" si="43"/>
        <v>16325</v>
      </c>
      <c r="J97" s="456">
        <f t="shared" si="43"/>
        <v>-8150</v>
      </c>
      <c r="K97" s="456">
        <f t="shared" si="43"/>
        <v>-7675</v>
      </c>
      <c r="L97" s="418">
        <f t="shared" ref="L97:L101" si="44">SUM(H97:K97)</f>
        <v>-7200</v>
      </c>
      <c r="M97" s="456">
        <f t="shared" ref="M97:Q97" si="45">M90-M83</f>
        <v>-5200</v>
      </c>
      <c r="N97" s="456">
        <f t="shared" si="45"/>
        <v>32000</v>
      </c>
      <c r="O97" s="456">
        <f t="shared" si="45"/>
        <v>-6900</v>
      </c>
      <c r="P97" s="456">
        <f t="shared" si="45"/>
        <v>-5900</v>
      </c>
      <c r="Q97" s="457">
        <f t="shared" si="45"/>
        <v>-6400</v>
      </c>
      <c r="R97" s="418">
        <f t="shared" ref="R97:R101" si="46">SUM(M97:Q97)</f>
        <v>7600</v>
      </c>
      <c r="S97" s="419">
        <f t="shared" ref="S97:S101" si="47">R97+L97+G97</f>
        <v>0</v>
      </c>
      <c r="T97" s="628"/>
      <c r="U97" s="218"/>
      <c r="V97" s="217"/>
      <c r="W97" s="217"/>
      <c r="X97" s="219"/>
      <c r="Y97" s="219"/>
      <c r="Z97" s="219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  <c r="DS97" s="217"/>
      <c r="DT97" s="217"/>
    </row>
    <row r="98" spans="1:124" s="207" customFormat="1" ht="13">
      <c r="A98" s="453"/>
      <c r="B98" s="1891" t="s">
        <v>354</v>
      </c>
      <c r="C98" s="1892">
        <f t="shared" ref="C98:F98" si="48">C91-C84</f>
        <v>-150</v>
      </c>
      <c r="D98" s="1892">
        <f t="shared" si="48"/>
        <v>25</v>
      </c>
      <c r="E98" s="1892">
        <f t="shared" si="48"/>
        <v>200</v>
      </c>
      <c r="F98" s="1892">
        <f t="shared" si="48"/>
        <v>-125</v>
      </c>
      <c r="G98" s="1893">
        <f t="shared" si="42"/>
        <v>-50</v>
      </c>
      <c r="H98" s="1894">
        <f t="shared" ref="H98:K98" si="49">H91-H84</f>
        <v>25</v>
      </c>
      <c r="I98" s="1892">
        <f t="shared" si="49"/>
        <v>-75</v>
      </c>
      <c r="J98" s="1892">
        <f t="shared" si="49"/>
        <v>-175</v>
      </c>
      <c r="K98" s="1892">
        <f t="shared" si="49"/>
        <v>-25</v>
      </c>
      <c r="L98" s="1893">
        <f t="shared" si="44"/>
        <v>-250</v>
      </c>
      <c r="M98" s="1892">
        <f t="shared" ref="M98:Q98" si="50">M91-M84</f>
        <v>75</v>
      </c>
      <c r="N98" s="1892">
        <f t="shared" si="50"/>
        <v>-125</v>
      </c>
      <c r="O98" s="1892">
        <f t="shared" si="50"/>
        <v>-25</v>
      </c>
      <c r="P98" s="1892">
        <f t="shared" si="50"/>
        <v>-125</v>
      </c>
      <c r="Q98" s="1895">
        <f t="shared" si="50"/>
        <v>-125</v>
      </c>
      <c r="R98" s="1893">
        <f t="shared" si="46"/>
        <v>-325</v>
      </c>
      <c r="S98" s="1896">
        <f t="shared" si="47"/>
        <v>-625</v>
      </c>
      <c r="T98" s="628">
        <f>'13wks vs RIE'!W178</f>
        <v>0.47127937336814624</v>
      </c>
      <c r="U98" s="218">
        <f>S98*T98</f>
        <v>-294.54960835509138</v>
      </c>
      <c r="V98" s="217"/>
      <c r="W98" s="217"/>
      <c r="X98" s="219"/>
      <c r="Y98" s="219"/>
      <c r="Z98" s="219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  <c r="DS98" s="217"/>
      <c r="DT98" s="217"/>
    </row>
    <row r="99" spans="1:124" s="207" customFormat="1" ht="13">
      <c r="A99" s="453"/>
      <c r="B99" s="1878" t="s">
        <v>204</v>
      </c>
      <c r="C99" s="1879">
        <f t="shared" ref="C99:F99" si="51">C92-C85</f>
        <v>-6925</v>
      </c>
      <c r="D99" s="1879">
        <f t="shared" si="51"/>
        <v>2250</v>
      </c>
      <c r="E99" s="1879">
        <f t="shared" si="51"/>
        <v>2950</v>
      </c>
      <c r="F99" s="1879">
        <f t="shared" si="51"/>
        <v>-2125</v>
      </c>
      <c r="G99" s="1880">
        <f t="shared" si="42"/>
        <v>-3850</v>
      </c>
      <c r="H99" s="1897">
        <f t="shared" ref="H99:K99" si="52">H92-H85</f>
        <v>-2250</v>
      </c>
      <c r="I99" s="1879">
        <f t="shared" si="52"/>
        <v>1100</v>
      </c>
      <c r="J99" s="1879">
        <f t="shared" si="52"/>
        <v>-5275</v>
      </c>
      <c r="K99" s="1879">
        <f t="shared" si="52"/>
        <v>5350</v>
      </c>
      <c r="L99" s="1880">
        <f t="shared" si="44"/>
        <v>-1075</v>
      </c>
      <c r="M99" s="1879">
        <f t="shared" ref="M99:Q99" si="53">M92-M85</f>
        <v>-775</v>
      </c>
      <c r="N99" s="1879">
        <f t="shared" si="53"/>
        <v>4125</v>
      </c>
      <c r="O99" s="1879">
        <f t="shared" si="53"/>
        <v>9350</v>
      </c>
      <c r="P99" s="1879">
        <f t="shared" si="53"/>
        <v>-3175</v>
      </c>
      <c r="Q99" s="1881">
        <f t="shared" si="53"/>
        <v>-5825</v>
      </c>
      <c r="R99" s="1880">
        <f t="shared" si="46"/>
        <v>3700</v>
      </c>
      <c r="S99" s="1882">
        <f t="shared" si="47"/>
        <v>-1225</v>
      </c>
      <c r="T99" s="628">
        <f>'13wks vs RIE'!W179</f>
        <v>0.47127937336814624</v>
      </c>
      <c r="U99" s="218">
        <f>S99*T99</f>
        <v>-577.31723237597919</v>
      </c>
      <c r="V99" s="217"/>
      <c r="W99" s="217"/>
      <c r="X99" s="219"/>
      <c r="Y99" s="219"/>
      <c r="Z99" s="219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  <c r="DS99" s="217"/>
      <c r="DT99" s="217"/>
    </row>
    <row r="100" spans="1:124" s="207" customFormat="1" ht="13">
      <c r="A100" s="453"/>
      <c r="B100" s="454" t="s">
        <v>221</v>
      </c>
      <c r="C100" s="456">
        <f t="shared" ref="C100:F100" si="54">C93-C86</f>
        <v>-1940</v>
      </c>
      <c r="D100" s="456">
        <f t="shared" si="54"/>
        <v>-1920</v>
      </c>
      <c r="E100" s="456">
        <f t="shared" si="54"/>
        <v>2460</v>
      </c>
      <c r="F100" s="456">
        <f t="shared" si="54"/>
        <v>-340</v>
      </c>
      <c r="G100" s="418">
        <f t="shared" si="42"/>
        <v>-1740</v>
      </c>
      <c r="H100" s="455">
        <f t="shared" ref="H100:K100" si="55">H93-H86</f>
        <v>720</v>
      </c>
      <c r="I100" s="456">
        <f t="shared" si="55"/>
        <v>-380</v>
      </c>
      <c r="J100" s="456">
        <f t="shared" si="55"/>
        <v>-1260</v>
      </c>
      <c r="K100" s="456">
        <f t="shared" si="55"/>
        <v>1860</v>
      </c>
      <c r="L100" s="418">
        <f t="shared" si="44"/>
        <v>940</v>
      </c>
      <c r="M100" s="456">
        <f t="shared" ref="M100:Q100" si="56">M93-M86</f>
        <v>180</v>
      </c>
      <c r="N100" s="456">
        <f t="shared" si="56"/>
        <v>560</v>
      </c>
      <c r="O100" s="456">
        <f t="shared" si="56"/>
        <v>2940</v>
      </c>
      <c r="P100" s="456">
        <f t="shared" si="56"/>
        <v>-1320</v>
      </c>
      <c r="Q100" s="457">
        <f t="shared" si="56"/>
        <v>-940</v>
      </c>
      <c r="R100" s="418">
        <f t="shared" si="46"/>
        <v>1420</v>
      </c>
      <c r="S100" s="419">
        <f t="shared" si="47"/>
        <v>620</v>
      </c>
      <c r="T100" s="628"/>
      <c r="U100" s="218"/>
      <c r="V100" s="217"/>
      <c r="W100" s="217"/>
      <c r="X100" s="219"/>
      <c r="Y100" s="219"/>
      <c r="Z100" s="219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217"/>
      <c r="AS100" s="217"/>
      <c r="AT100" s="217"/>
      <c r="AU100" s="217"/>
      <c r="AV100" s="217"/>
      <c r="AW100" s="217"/>
      <c r="AX100" s="217"/>
      <c r="AY100" s="217"/>
      <c r="AZ100" s="217"/>
      <c r="BA100" s="217"/>
      <c r="BB100" s="217"/>
      <c r="BC100" s="217"/>
      <c r="BD100" s="217"/>
      <c r="BE100" s="217"/>
      <c r="BF100" s="217"/>
      <c r="BG100" s="217"/>
      <c r="BH100" s="217"/>
      <c r="BI100" s="217"/>
      <c r="BJ100" s="217"/>
      <c r="BK100" s="217"/>
      <c r="BL100" s="217"/>
      <c r="BM100" s="217"/>
      <c r="BN100" s="217"/>
      <c r="BO100" s="217"/>
      <c r="BP100" s="217"/>
      <c r="BQ100" s="217"/>
      <c r="BR100" s="217"/>
      <c r="BS100" s="217"/>
      <c r="BT100" s="217"/>
      <c r="BU100" s="217"/>
      <c r="BV100" s="217"/>
      <c r="BW100" s="217"/>
      <c r="BX100" s="217"/>
      <c r="BY100" s="217"/>
      <c r="BZ100" s="217"/>
      <c r="CA100" s="217"/>
      <c r="CB100" s="217"/>
      <c r="CC100" s="217"/>
      <c r="CD100" s="217"/>
      <c r="CE100" s="217"/>
      <c r="CF100" s="217"/>
      <c r="CG100" s="217"/>
      <c r="CH100" s="217"/>
      <c r="CI100" s="217"/>
      <c r="CJ100" s="217"/>
      <c r="CK100" s="217"/>
      <c r="CL100" s="217"/>
      <c r="CM100" s="217"/>
      <c r="CN100" s="217"/>
      <c r="CO100" s="217"/>
      <c r="CP100" s="217"/>
      <c r="CQ100" s="217"/>
      <c r="CR100" s="217"/>
      <c r="CS100" s="217"/>
      <c r="CT100" s="217"/>
      <c r="CU100" s="217"/>
      <c r="CV100" s="217"/>
      <c r="CW100" s="217"/>
      <c r="CX100" s="217"/>
      <c r="CY100" s="217"/>
      <c r="CZ100" s="217"/>
      <c r="DA100" s="217"/>
      <c r="DB100" s="217"/>
      <c r="DC100" s="217"/>
      <c r="DD100" s="217"/>
      <c r="DE100" s="217"/>
      <c r="DF100" s="217"/>
      <c r="DG100" s="217"/>
      <c r="DH100" s="217"/>
      <c r="DI100" s="217"/>
      <c r="DJ100" s="217"/>
      <c r="DK100" s="217"/>
      <c r="DL100" s="217"/>
      <c r="DM100" s="217"/>
      <c r="DN100" s="217"/>
      <c r="DO100" s="217"/>
      <c r="DP100" s="217"/>
      <c r="DQ100" s="217"/>
      <c r="DR100" s="217"/>
      <c r="DS100" s="217"/>
      <c r="DT100" s="217"/>
    </row>
    <row r="101" spans="1:124" s="207" customFormat="1" ht="13">
      <c r="A101" s="453"/>
      <c r="B101" s="454" t="s">
        <v>258</v>
      </c>
      <c r="C101" s="456">
        <f t="shared" ref="C101:F101" si="57">C94-C87</f>
        <v>-7320</v>
      </c>
      <c r="D101" s="456">
        <f t="shared" si="57"/>
        <v>-7320</v>
      </c>
      <c r="E101" s="456">
        <f t="shared" si="57"/>
        <v>14560</v>
      </c>
      <c r="F101" s="456">
        <f t="shared" si="57"/>
        <v>2720</v>
      </c>
      <c r="G101" s="418">
        <f t="shared" si="42"/>
        <v>2640</v>
      </c>
      <c r="H101" s="456">
        <f t="shared" ref="H101:K101" si="58">H94-H87</f>
        <v>-1700</v>
      </c>
      <c r="I101" s="456">
        <f t="shared" si="58"/>
        <v>-3020</v>
      </c>
      <c r="J101" s="456">
        <f t="shared" si="58"/>
        <v>-400</v>
      </c>
      <c r="K101" s="456">
        <f t="shared" si="58"/>
        <v>4320</v>
      </c>
      <c r="L101" s="418">
        <f t="shared" si="44"/>
        <v>-800</v>
      </c>
      <c r="M101" s="456">
        <f t="shared" ref="M101:Q101" si="59">M94-M87</f>
        <v>-800</v>
      </c>
      <c r="N101" s="456">
        <f t="shared" si="59"/>
        <v>140</v>
      </c>
      <c r="O101" s="456">
        <f t="shared" si="59"/>
        <v>10460</v>
      </c>
      <c r="P101" s="456">
        <f t="shared" si="59"/>
        <v>-980</v>
      </c>
      <c r="Q101" s="456">
        <f t="shared" si="59"/>
        <v>-2560</v>
      </c>
      <c r="R101" s="418">
        <f t="shared" si="46"/>
        <v>6260</v>
      </c>
      <c r="S101" s="419">
        <f t="shared" si="47"/>
        <v>8100</v>
      </c>
      <c r="T101" s="628"/>
      <c r="U101" s="218"/>
      <c r="V101" s="217"/>
      <c r="W101" s="217"/>
      <c r="X101" s="219"/>
      <c r="Y101" s="219"/>
      <c r="Z101" s="219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  <c r="AL101" s="217"/>
      <c r="AM101" s="217"/>
      <c r="AN101" s="217"/>
      <c r="AO101" s="217"/>
      <c r="AP101" s="217"/>
      <c r="AQ101" s="217"/>
      <c r="AR101" s="217"/>
      <c r="AS101" s="217"/>
      <c r="AT101" s="217"/>
      <c r="AU101" s="217"/>
      <c r="AV101" s="217"/>
      <c r="AW101" s="217"/>
      <c r="AX101" s="217"/>
      <c r="AY101" s="217"/>
      <c r="AZ101" s="217"/>
      <c r="BA101" s="217"/>
      <c r="BB101" s="217"/>
      <c r="BC101" s="217"/>
      <c r="BD101" s="217"/>
      <c r="BE101" s="217"/>
      <c r="BF101" s="217"/>
      <c r="BG101" s="217"/>
      <c r="BH101" s="217"/>
      <c r="BI101" s="217"/>
      <c r="BJ101" s="217"/>
      <c r="BK101" s="217"/>
      <c r="BL101" s="217"/>
      <c r="BM101" s="217"/>
      <c r="BN101" s="217"/>
      <c r="BO101" s="217"/>
      <c r="BP101" s="217"/>
      <c r="BQ101" s="217"/>
      <c r="BR101" s="217"/>
      <c r="BS101" s="217"/>
      <c r="BT101" s="217"/>
      <c r="BU101" s="217"/>
      <c r="BV101" s="217"/>
      <c r="BW101" s="217"/>
      <c r="BX101" s="217"/>
      <c r="BY101" s="217"/>
      <c r="BZ101" s="217"/>
      <c r="CA101" s="217"/>
      <c r="CB101" s="217"/>
      <c r="CC101" s="217"/>
      <c r="CD101" s="217"/>
      <c r="CE101" s="217"/>
      <c r="CF101" s="217"/>
      <c r="CG101" s="217"/>
      <c r="CH101" s="217"/>
      <c r="CI101" s="217"/>
      <c r="CJ101" s="217"/>
      <c r="CK101" s="217"/>
      <c r="CL101" s="217"/>
      <c r="CM101" s="217"/>
      <c r="CN101" s="217"/>
      <c r="CO101" s="217"/>
      <c r="CP101" s="217"/>
      <c r="CQ101" s="217"/>
      <c r="CR101" s="217"/>
      <c r="CS101" s="217"/>
      <c r="CT101" s="217"/>
      <c r="CU101" s="217"/>
      <c r="CV101" s="217"/>
      <c r="CW101" s="217"/>
      <c r="CX101" s="217"/>
      <c r="CY101" s="217"/>
      <c r="CZ101" s="217"/>
      <c r="DA101" s="217"/>
      <c r="DB101" s="217"/>
      <c r="DC101" s="217"/>
      <c r="DD101" s="217"/>
      <c r="DE101" s="217"/>
      <c r="DF101" s="217"/>
      <c r="DG101" s="217"/>
      <c r="DH101" s="217"/>
      <c r="DI101" s="217"/>
      <c r="DJ101" s="217"/>
      <c r="DK101" s="217"/>
      <c r="DL101" s="217"/>
      <c r="DM101" s="217"/>
      <c r="DN101" s="217"/>
      <c r="DO101" s="217"/>
      <c r="DP101" s="217"/>
      <c r="DQ101" s="217"/>
      <c r="DR101" s="217"/>
      <c r="DS101" s="217"/>
      <c r="DT101" s="217"/>
    </row>
    <row r="102" spans="1:124" s="207" customFormat="1" ht="13.5" thickBot="1">
      <c r="A102" s="1166"/>
      <c r="B102" s="1898" t="s">
        <v>32</v>
      </c>
      <c r="C102" s="1899">
        <f>SUM(C96:C101)</f>
        <v>-21660</v>
      </c>
      <c r="D102" s="1899">
        <f t="shared" ref="D102:S102" si="60">SUM(D96:D101)</f>
        <v>-11765</v>
      </c>
      <c r="E102" s="1899">
        <f t="shared" si="60"/>
        <v>34570</v>
      </c>
      <c r="F102" s="1899">
        <f t="shared" si="60"/>
        <v>-4545</v>
      </c>
      <c r="G102" s="1900">
        <f t="shared" si="60"/>
        <v>-3400</v>
      </c>
      <c r="H102" s="1899">
        <f t="shared" si="60"/>
        <v>-10905</v>
      </c>
      <c r="I102" s="1899">
        <f t="shared" si="60"/>
        <v>13950</v>
      </c>
      <c r="J102" s="1899">
        <f t="shared" si="60"/>
        <v>-15260</v>
      </c>
      <c r="K102" s="1899">
        <f t="shared" si="60"/>
        <v>3830</v>
      </c>
      <c r="L102" s="1900">
        <f t="shared" si="60"/>
        <v>-8385</v>
      </c>
      <c r="M102" s="1899">
        <f t="shared" si="60"/>
        <v>-6520</v>
      </c>
      <c r="N102" s="1899">
        <f t="shared" si="60"/>
        <v>36700</v>
      </c>
      <c r="O102" s="1899">
        <f t="shared" si="60"/>
        <v>15825</v>
      </c>
      <c r="P102" s="1899">
        <f t="shared" si="60"/>
        <v>-11500</v>
      </c>
      <c r="Q102" s="1899">
        <f t="shared" si="60"/>
        <v>-15850</v>
      </c>
      <c r="R102" s="1900">
        <f t="shared" si="60"/>
        <v>18655</v>
      </c>
      <c r="S102" s="1901">
        <f t="shared" si="60"/>
        <v>6870</v>
      </c>
      <c r="T102" s="1169"/>
      <c r="U102" s="218" t="s">
        <v>30</v>
      </c>
      <c r="V102" s="217"/>
      <c r="W102" s="217"/>
      <c r="X102" s="219"/>
      <c r="Y102" s="219"/>
      <c r="Z102" s="219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217"/>
      <c r="AK102" s="217"/>
      <c r="AL102" s="217"/>
      <c r="AM102" s="217"/>
      <c r="AN102" s="217"/>
      <c r="AO102" s="217"/>
      <c r="AP102" s="217"/>
      <c r="AQ102" s="217"/>
      <c r="AR102" s="217"/>
      <c r="AS102" s="217"/>
      <c r="AT102" s="217"/>
      <c r="AU102" s="217"/>
      <c r="AV102" s="217"/>
      <c r="AW102" s="217"/>
      <c r="AX102" s="217"/>
      <c r="AY102" s="217"/>
      <c r="AZ102" s="217"/>
      <c r="BA102" s="217"/>
      <c r="BB102" s="217"/>
      <c r="BC102" s="217"/>
      <c r="BD102" s="217"/>
      <c r="BE102" s="217"/>
      <c r="BF102" s="217"/>
      <c r="BG102" s="217"/>
      <c r="BH102" s="217"/>
      <c r="BI102" s="217"/>
      <c r="BJ102" s="217"/>
      <c r="BK102" s="217"/>
      <c r="BL102" s="217"/>
      <c r="BM102" s="217"/>
      <c r="BN102" s="217"/>
      <c r="BO102" s="217"/>
      <c r="BP102" s="217"/>
      <c r="BQ102" s="217"/>
      <c r="BR102" s="217"/>
      <c r="BS102" s="217"/>
      <c r="BT102" s="217"/>
      <c r="BU102" s="217"/>
      <c r="BV102" s="217"/>
      <c r="BW102" s="217"/>
      <c r="BX102" s="217"/>
      <c r="BY102" s="217"/>
      <c r="BZ102" s="217"/>
      <c r="CA102" s="217"/>
      <c r="CB102" s="217"/>
      <c r="CC102" s="217"/>
      <c r="CD102" s="217"/>
      <c r="CE102" s="217"/>
      <c r="CF102" s="217"/>
      <c r="CG102" s="217"/>
      <c r="CH102" s="217"/>
      <c r="CI102" s="217"/>
      <c r="CJ102" s="217"/>
      <c r="CK102" s="217"/>
      <c r="CL102" s="217"/>
      <c r="CM102" s="217"/>
      <c r="CN102" s="217"/>
      <c r="CO102" s="217"/>
      <c r="CP102" s="217"/>
      <c r="CQ102" s="217"/>
      <c r="CR102" s="217"/>
      <c r="CS102" s="217"/>
      <c r="CT102" s="217"/>
      <c r="CU102" s="217"/>
      <c r="CV102" s="217"/>
      <c r="CW102" s="217"/>
      <c r="CX102" s="217"/>
      <c r="CY102" s="217"/>
      <c r="CZ102" s="217"/>
      <c r="DA102" s="217"/>
      <c r="DB102" s="217"/>
      <c r="DC102" s="217"/>
      <c r="DD102" s="217"/>
      <c r="DE102" s="217"/>
      <c r="DF102" s="217"/>
      <c r="DG102" s="217"/>
      <c r="DH102" s="217"/>
      <c r="DI102" s="217"/>
      <c r="DJ102" s="217"/>
      <c r="DK102" s="217"/>
      <c r="DL102" s="217"/>
      <c r="DM102" s="217"/>
      <c r="DN102" s="217"/>
      <c r="DO102" s="217"/>
      <c r="DP102" s="217"/>
      <c r="DQ102" s="217"/>
      <c r="DR102" s="217"/>
      <c r="DS102" s="217"/>
      <c r="DT102" s="217"/>
    </row>
    <row r="103" spans="1:124" s="534" customFormat="1" ht="10.5" outlineLevel="1">
      <c r="A103" s="533" t="s">
        <v>110</v>
      </c>
      <c r="B103" s="234"/>
      <c r="C103" s="212">
        <f>C96+C97*2+C98*3+C99*4+C100*6+C101*8</f>
        <v>-109000</v>
      </c>
      <c r="D103" s="212">
        <f t="shared" ref="D103:F103" si="61">D96+D97*2+D98*3+D99*4+D100*6+D101*8</f>
        <v>-70605</v>
      </c>
      <c r="E103" s="212">
        <f t="shared" si="61"/>
        <v>172440</v>
      </c>
      <c r="F103" s="212">
        <f t="shared" si="61"/>
        <v>1495</v>
      </c>
      <c r="G103" s="183">
        <f>SUM(C103:F103)</f>
        <v>-5670</v>
      </c>
      <c r="H103" s="212">
        <f t="shared" ref="H103:K103" si="62">H96+H97*2+H98*3+H99*4+H100*6+H101*8</f>
        <v>-33605</v>
      </c>
      <c r="I103" s="212">
        <f t="shared" si="62"/>
        <v>10385</v>
      </c>
      <c r="J103" s="212">
        <f t="shared" si="62"/>
        <v>-48685</v>
      </c>
      <c r="K103" s="212">
        <f t="shared" si="62"/>
        <v>51695</v>
      </c>
      <c r="L103" s="183">
        <f>SUM(H103:K103)</f>
        <v>-20210</v>
      </c>
      <c r="M103" s="212">
        <f t="shared" ref="M103:Q103" si="63">M96+M97*2+M98*3+M99*4+M100*6+M101*8</f>
        <v>-18595</v>
      </c>
      <c r="N103" s="212">
        <f t="shared" si="63"/>
        <v>84605</v>
      </c>
      <c r="O103" s="212">
        <f t="shared" si="63"/>
        <v>124845</v>
      </c>
      <c r="P103" s="212">
        <f t="shared" si="63"/>
        <v>-40635</v>
      </c>
      <c r="Q103" s="212">
        <f t="shared" si="63"/>
        <v>-62595</v>
      </c>
      <c r="R103" s="206">
        <f>SUM(M103:Q103)</f>
        <v>87625</v>
      </c>
      <c r="S103" s="837">
        <f>R103+L103+G103</f>
        <v>61745</v>
      </c>
      <c r="T103" s="392" t="s">
        <v>30</v>
      </c>
      <c r="U103" s="218"/>
      <c r="V103" s="216"/>
      <c r="W103" s="216"/>
      <c r="X103" s="218"/>
      <c r="Y103" s="218"/>
      <c r="Z103" s="218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  <c r="AO103" s="216"/>
      <c r="AP103" s="216"/>
      <c r="AQ103" s="216"/>
      <c r="AR103" s="216"/>
      <c r="AS103" s="216"/>
      <c r="AT103" s="216"/>
      <c r="AU103" s="216"/>
      <c r="AV103" s="216"/>
      <c r="AW103" s="216"/>
      <c r="AX103" s="216"/>
      <c r="AY103" s="216"/>
      <c r="AZ103" s="216"/>
      <c r="BA103" s="216"/>
      <c r="BB103" s="216"/>
      <c r="BC103" s="216"/>
      <c r="BD103" s="216"/>
      <c r="BE103" s="216"/>
      <c r="BF103" s="216"/>
      <c r="BG103" s="216"/>
      <c r="BH103" s="216"/>
      <c r="BI103" s="216"/>
      <c r="BJ103" s="216"/>
      <c r="BK103" s="216"/>
      <c r="BL103" s="216"/>
      <c r="BM103" s="216"/>
      <c r="BN103" s="216"/>
      <c r="BO103" s="216"/>
      <c r="BP103" s="216"/>
      <c r="BQ103" s="216"/>
      <c r="BR103" s="216"/>
      <c r="BS103" s="216"/>
      <c r="BT103" s="216"/>
      <c r="BU103" s="216"/>
      <c r="BV103" s="216"/>
      <c r="BW103" s="216"/>
      <c r="BX103" s="216"/>
      <c r="BY103" s="216"/>
      <c r="BZ103" s="216"/>
      <c r="CA103" s="216"/>
      <c r="CB103" s="216"/>
      <c r="CC103" s="216"/>
      <c r="CD103" s="216"/>
      <c r="CE103" s="216"/>
      <c r="CF103" s="216"/>
      <c r="CG103" s="216"/>
      <c r="CH103" s="216"/>
      <c r="CI103" s="216"/>
      <c r="CJ103" s="216"/>
      <c r="CK103" s="216"/>
      <c r="CL103" s="216"/>
      <c r="CM103" s="216"/>
      <c r="CN103" s="216"/>
      <c r="CO103" s="216"/>
      <c r="CP103" s="216"/>
      <c r="CQ103" s="216"/>
      <c r="CR103" s="216"/>
      <c r="CS103" s="216"/>
      <c r="CT103" s="216"/>
      <c r="CU103" s="216"/>
      <c r="CV103" s="216"/>
      <c r="CW103" s="216"/>
      <c r="CX103" s="216"/>
      <c r="CY103" s="216"/>
      <c r="CZ103" s="216"/>
      <c r="DA103" s="216"/>
      <c r="DB103" s="216"/>
      <c r="DC103" s="216"/>
      <c r="DD103" s="216"/>
      <c r="DE103" s="216"/>
      <c r="DF103" s="216"/>
      <c r="DG103" s="216"/>
      <c r="DH103" s="216"/>
      <c r="DI103" s="216"/>
      <c r="DJ103" s="216"/>
      <c r="DK103" s="216"/>
      <c r="DL103" s="216"/>
      <c r="DM103" s="216"/>
      <c r="DN103" s="216"/>
      <c r="DO103" s="216"/>
      <c r="DP103" s="216"/>
      <c r="DQ103" s="216"/>
      <c r="DR103" s="216"/>
      <c r="DS103" s="216"/>
      <c r="DT103" s="216"/>
    </row>
    <row r="104" spans="1:124" s="534" customFormat="1" ht="10.5" outlineLevel="1">
      <c r="A104" s="533"/>
      <c r="B104" s="234"/>
      <c r="C104" s="212"/>
      <c r="D104" s="212"/>
      <c r="E104" s="212"/>
      <c r="F104" s="212"/>
      <c r="G104" s="183"/>
      <c r="H104" s="212"/>
      <c r="I104" s="212"/>
      <c r="J104" s="212"/>
      <c r="K104" s="212"/>
      <c r="L104" s="183"/>
      <c r="M104" s="212"/>
      <c r="N104" s="212"/>
      <c r="O104" s="212"/>
      <c r="P104" s="212"/>
      <c r="Q104" s="212"/>
      <c r="R104" s="183"/>
      <c r="S104" s="665"/>
      <c r="T104" s="218"/>
      <c r="U104" s="218"/>
      <c r="V104" s="216"/>
      <c r="W104" s="216"/>
      <c r="X104" s="218"/>
      <c r="Y104" s="218"/>
      <c r="Z104" s="218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R104" s="216"/>
      <c r="AS104" s="216"/>
      <c r="AT104" s="216"/>
      <c r="AU104" s="216"/>
      <c r="AV104" s="216"/>
      <c r="AW104" s="216"/>
      <c r="AX104" s="216"/>
      <c r="AY104" s="216"/>
      <c r="AZ104" s="216"/>
      <c r="BA104" s="216"/>
      <c r="BB104" s="216"/>
      <c r="BC104" s="216"/>
      <c r="BD104" s="216"/>
      <c r="BE104" s="216"/>
      <c r="BF104" s="216"/>
      <c r="BG104" s="216"/>
      <c r="BH104" s="216"/>
      <c r="BI104" s="216"/>
      <c r="BJ104" s="216"/>
      <c r="BK104" s="216"/>
      <c r="BL104" s="216"/>
      <c r="BM104" s="216"/>
      <c r="BN104" s="216"/>
      <c r="BO104" s="216"/>
      <c r="BP104" s="216"/>
      <c r="BQ104" s="216"/>
      <c r="BR104" s="216"/>
      <c r="BS104" s="216"/>
      <c r="BT104" s="216"/>
      <c r="BU104" s="216"/>
      <c r="BV104" s="216"/>
      <c r="BW104" s="216"/>
      <c r="BX104" s="216"/>
      <c r="BY104" s="216"/>
      <c r="BZ104" s="216"/>
      <c r="CA104" s="216"/>
      <c r="CB104" s="216"/>
      <c r="CC104" s="216"/>
      <c r="CD104" s="216"/>
      <c r="CE104" s="216"/>
      <c r="CF104" s="216"/>
      <c r="CG104" s="216"/>
      <c r="CH104" s="216"/>
      <c r="CI104" s="216"/>
      <c r="CJ104" s="216"/>
      <c r="CK104" s="216"/>
      <c r="CL104" s="216"/>
      <c r="CM104" s="216"/>
      <c r="CN104" s="216"/>
      <c r="CO104" s="216"/>
      <c r="CP104" s="216"/>
      <c r="CQ104" s="216"/>
      <c r="CR104" s="216"/>
      <c r="CS104" s="216"/>
      <c r="CT104" s="216"/>
      <c r="CU104" s="216"/>
      <c r="CV104" s="216"/>
      <c r="CW104" s="216"/>
      <c r="CX104" s="216"/>
      <c r="CY104" s="216"/>
      <c r="CZ104" s="216"/>
      <c r="DA104" s="216"/>
      <c r="DB104" s="216"/>
      <c r="DC104" s="216"/>
      <c r="DD104" s="216"/>
      <c r="DE104" s="216"/>
      <c r="DF104" s="216"/>
      <c r="DG104" s="216"/>
      <c r="DH104" s="216"/>
      <c r="DI104" s="216"/>
      <c r="DJ104" s="216"/>
      <c r="DK104" s="216"/>
      <c r="DL104" s="216"/>
      <c r="DM104" s="216"/>
      <c r="DN104" s="216"/>
      <c r="DO104" s="216"/>
      <c r="DP104" s="216"/>
      <c r="DQ104" s="216"/>
      <c r="DR104" s="216"/>
      <c r="DS104" s="216"/>
      <c r="DT104" s="216"/>
    </row>
    <row r="105" spans="1:124" s="207" customFormat="1" ht="13.5" outlineLevel="1" thickBot="1">
      <c r="A105" s="213" t="s">
        <v>43</v>
      </c>
      <c r="B105" s="248" t="s">
        <v>30</v>
      </c>
      <c r="C105" s="214">
        <f>C96+C97+C98*2+C99*2+C100*3+C101*4</f>
        <v>-54575</v>
      </c>
      <c r="D105" s="214">
        <f t="shared" ref="D105:F105" si="64">D96+D97+D98*2+D99*2+D100*3+D101*4</f>
        <v>-35290</v>
      </c>
      <c r="E105" s="214">
        <f t="shared" si="64"/>
        <v>86320</v>
      </c>
      <c r="F105" s="214">
        <f t="shared" si="64"/>
        <v>685</v>
      </c>
      <c r="G105" s="215">
        <f>SUM(C105:F105)</f>
        <v>-2860</v>
      </c>
      <c r="H105" s="214">
        <f t="shared" ref="H105:K105" si="65">H96+H97+H98*2+H99*2+H100*3+H101*4</f>
        <v>-16790</v>
      </c>
      <c r="I105" s="214">
        <f t="shared" si="65"/>
        <v>5155</v>
      </c>
      <c r="J105" s="214">
        <f t="shared" si="65"/>
        <v>-24430</v>
      </c>
      <c r="K105" s="214">
        <f t="shared" si="65"/>
        <v>25835</v>
      </c>
      <c r="L105" s="215">
        <f>SUM(H105:K105)</f>
        <v>-10230</v>
      </c>
      <c r="M105" s="214">
        <f t="shared" ref="M105:Q105" si="66">M96+M97+M98*2+M99*2+M100*3+M101*4</f>
        <v>-9260</v>
      </c>
      <c r="N105" s="214">
        <f t="shared" si="66"/>
        <v>42240</v>
      </c>
      <c r="O105" s="214">
        <f t="shared" si="66"/>
        <v>62410</v>
      </c>
      <c r="P105" s="214">
        <f t="shared" si="66"/>
        <v>-20380</v>
      </c>
      <c r="Q105" s="214">
        <f t="shared" si="66"/>
        <v>-31360</v>
      </c>
      <c r="R105" s="215">
        <f>SUM(M105:Q105)</f>
        <v>43650</v>
      </c>
      <c r="S105" s="838">
        <f>R105+L105+G105</f>
        <v>30560</v>
      </c>
      <c r="T105" s="218"/>
      <c r="U105" s="218"/>
      <c r="V105" s="217"/>
      <c r="W105" s="217"/>
      <c r="X105" s="219"/>
      <c r="Y105" s="219"/>
      <c r="Z105" s="219"/>
      <c r="AA105" s="217"/>
      <c r="AB105" s="217"/>
      <c r="AC105" s="217"/>
      <c r="AD105" s="217"/>
      <c r="AE105" s="217"/>
      <c r="AF105" s="217"/>
      <c r="AG105" s="217"/>
      <c r="AH105" s="217"/>
      <c r="AI105" s="217"/>
      <c r="AJ105" s="217"/>
      <c r="AK105" s="217"/>
      <c r="AL105" s="217"/>
      <c r="AM105" s="217"/>
      <c r="AN105" s="217"/>
      <c r="AO105" s="217"/>
      <c r="AP105" s="217"/>
      <c r="AQ105" s="217"/>
      <c r="AR105" s="217"/>
      <c r="AS105" s="217"/>
      <c r="AT105" s="217"/>
      <c r="AU105" s="217"/>
      <c r="AV105" s="217"/>
      <c r="AW105" s="217"/>
      <c r="AX105" s="217"/>
      <c r="AY105" s="217"/>
      <c r="AZ105" s="217"/>
      <c r="BA105" s="217"/>
      <c r="BB105" s="217"/>
      <c r="BC105" s="217"/>
      <c r="BD105" s="217"/>
      <c r="BE105" s="217"/>
      <c r="BF105" s="217"/>
      <c r="BG105" s="217"/>
      <c r="BH105" s="217"/>
      <c r="BI105" s="217"/>
      <c r="BJ105" s="217"/>
      <c r="BK105" s="217"/>
      <c r="BL105" s="217"/>
      <c r="BM105" s="217"/>
      <c r="BN105" s="217"/>
      <c r="BO105" s="217"/>
      <c r="BP105" s="217"/>
      <c r="BQ105" s="217"/>
      <c r="BR105" s="217"/>
      <c r="BS105" s="217"/>
      <c r="BT105" s="217"/>
      <c r="BU105" s="217"/>
      <c r="BV105" s="217"/>
      <c r="BW105" s="217"/>
      <c r="BX105" s="217"/>
      <c r="BY105" s="217"/>
      <c r="BZ105" s="217"/>
      <c r="CA105" s="217"/>
      <c r="CB105" s="217"/>
      <c r="CC105" s="217"/>
      <c r="CD105" s="217"/>
      <c r="CE105" s="217"/>
      <c r="CF105" s="217"/>
      <c r="CG105" s="217"/>
      <c r="CH105" s="217"/>
      <c r="CI105" s="217"/>
      <c r="CJ105" s="217"/>
      <c r="CK105" s="217"/>
      <c r="CL105" s="217"/>
      <c r="CM105" s="217"/>
      <c r="CN105" s="217"/>
      <c r="CO105" s="217"/>
      <c r="CP105" s="217"/>
      <c r="CQ105" s="217"/>
      <c r="CR105" s="217"/>
      <c r="CS105" s="217"/>
      <c r="CT105" s="217"/>
      <c r="CU105" s="217"/>
      <c r="CV105" s="217"/>
      <c r="CW105" s="217"/>
      <c r="CX105" s="217"/>
      <c r="CY105" s="217"/>
      <c r="CZ105" s="217"/>
      <c r="DA105" s="217"/>
      <c r="DB105" s="217"/>
      <c r="DC105" s="217"/>
      <c r="DD105" s="217"/>
      <c r="DE105" s="217"/>
      <c r="DF105" s="217"/>
      <c r="DG105" s="217"/>
      <c r="DH105" s="217"/>
      <c r="DI105" s="217"/>
      <c r="DJ105" s="217"/>
      <c r="DK105" s="217"/>
      <c r="DL105" s="217"/>
      <c r="DM105" s="217"/>
      <c r="DN105" s="217"/>
      <c r="DO105" s="217"/>
      <c r="DP105" s="217"/>
      <c r="DQ105" s="217"/>
      <c r="DR105" s="217"/>
      <c r="DS105" s="217"/>
      <c r="DT105" s="217"/>
    </row>
    <row r="106" spans="1:124" ht="20.25" customHeight="1">
      <c r="A106" s="181" t="s">
        <v>341</v>
      </c>
      <c r="B106" s="182" t="s">
        <v>543</v>
      </c>
      <c r="C106" s="6">
        <v>14300</v>
      </c>
      <c r="D106" s="6">
        <v>14300</v>
      </c>
      <c r="E106" s="6">
        <v>14275</v>
      </c>
      <c r="F106" s="6">
        <v>14300</v>
      </c>
      <c r="G106" s="200">
        <v>57175</v>
      </c>
      <c r="H106" s="6">
        <v>22025</v>
      </c>
      <c r="I106" s="6">
        <v>22050</v>
      </c>
      <c r="J106" s="6">
        <v>22025</v>
      </c>
      <c r="K106" s="6">
        <v>22025</v>
      </c>
      <c r="L106" s="200">
        <v>88125</v>
      </c>
      <c r="M106" s="6">
        <v>18600</v>
      </c>
      <c r="N106" s="6">
        <v>18575</v>
      </c>
      <c r="O106" s="6">
        <v>18575</v>
      </c>
      <c r="P106" s="6">
        <v>18575</v>
      </c>
      <c r="Q106" s="6">
        <v>18575</v>
      </c>
      <c r="R106" s="664">
        <v>92900</v>
      </c>
      <c r="S106" s="665">
        <v>238200</v>
      </c>
      <c r="T106" s="198"/>
      <c r="U106" s="198"/>
      <c r="V106" s="187"/>
      <c r="W106" s="187"/>
      <c r="X106" s="187"/>
      <c r="Y106" s="187"/>
      <c r="Z106" s="187"/>
      <c r="AA106" s="187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  <c r="DS106" s="186"/>
      <c r="DT106" s="186"/>
    </row>
    <row r="107" spans="1:124" ht="13">
      <c r="A107" s="1139" t="str">
        <f>A4</f>
        <v>MS2408D0</v>
      </c>
      <c r="B107" s="182" t="s">
        <v>74</v>
      </c>
      <c r="C107" s="6">
        <v>14850</v>
      </c>
      <c r="D107" s="6">
        <v>14825</v>
      </c>
      <c r="E107" s="6">
        <v>14825</v>
      </c>
      <c r="F107" s="6">
        <v>14825</v>
      </c>
      <c r="G107" s="200">
        <v>59325</v>
      </c>
      <c r="H107" s="6">
        <v>22875</v>
      </c>
      <c r="I107" s="6">
        <v>22875</v>
      </c>
      <c r="J107" s="6">
        <v>22850</v>
      </c>
      <c r="K107" s="6">
        <v>22875</v>
      </c>
      <c r="L107" s="200">
        <v>91475</v>
      </c>
      <c r="M107" s="6">
        <v>19275</v>
      </c>
      <c r="N107" s="6">
        <v>19275</v>
      </c>
      <c r="O107" s="6">
        <v>19275</v>
      </c>
      <c r="P107" s="6">
        <v>19300</v>
      </c>
      <c r="Q107" s="6">
        <v>19275</v>
      </c>
      <c r="R107" s="183">
        <v>96400</v>
      </c>
      <c r="S107" s="197">
        <v>247200</v>
      </c>
      <c r="T107" s="198"/>
      <c r="U107" s="198"/>
      <c r="V107" s="187"/>
      <c r="W107" s="187"/>
      <c r="X107" s="187"/>
      <c r="Y107" s="187"/>
      <c r="Z107" s="187"/>
      <c r="AA107" s="187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  <c r="DS107" s="186"/>
      <c r="DT107" s="186"/>
    </row>
    <row r="108" spans="1:124">
      <c r="A108" s="189" t="s">
        <v>30</v>
      </c>
      <c r="B108" s="190" t="s">
        <v>32</v>
      </c>
      <c r="C108" s="191">
        <v>29150</v>
      </c>
      <c r="D108" s="191">
        <v>29125</v>
      </c>
      <c r="E108" s="191">
        <v>29100</v>
      </c>
      <c r="F108" s="191">
        <v>29125</v>
      </c>
      <c r="G108" s="192">
        <v>116500</v>
      </c>
      <c r="H108" s="191">
        <v>44900</v>
      </c>
      <c r="I108" s="191">
        <v>44925</v>
      </c>
      <c r="J108" s="191">
        <v>44875</v>
      </c>
      <c r="K108" s="191">
        <v>44900</v>
      </c>
      <c r="L108" s="192">
        <v>179600</v>
      </c>
      <c r="M108" s="191">
        <v>37875</v>
      </c>
      <c r="N108" s="191">
        <v>37850</v>
      </c>
      <c r="O108" s="191">
        <v>37850</v>
      </c>
      <c r="P108" s="191">
        <v>37875</v>
      </c>
      <c r="Q108" s="191">
        <v>37850</v>
      </c>
      <c r="R108" s="192">
        <v>189300</v>
      </c>
      <c r="S108" s="193">
        <v>485400</v>
      </c>
      <c r="T108" s="198"/>
      <c r="U108" s="198"/>
      <c r="V108" s="187"/>
      <c r="W108" s="187"/>
      <c r="X108" s="187"/>
      <c r="Y108" s="187"/>
      <c r="Z108" s="187"/>
      <c r="AA108" s="187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  <c r="DS108" s="186"/>
      <c r="DT108" s="186"/>
    </row>
    <row r="109" spans="1:124" ht="13">
      <c r="A109" s="181" t="str">
        <f>A106</f>
        <v>V15X</v>
      </c>
      <c r="B109" s="182" t="s">
        <v>543</v>
      </c>
      <c r="C109" s="10">
        <f>'Drive Summary'!G147</f>
        <v>0</v>
      </c>
      <c r="D109" s="8">
        <f>'Drive Summary'!H147</f>
        <v>49525</v>
      </c>
      <c r="E109" s="8">
        <f>'Drive Summary'!I147</f>
        <v>38425</v>
      </c>
      <c r="F109" s="8">
        <f>'Drive Summary'!J147</f>
        <v>47700</v>
      </c>
      <c r="G109" s="663">
        <f>SUM(C109:F109)</f>
        <v>135650</v>
      </c>
      <c r="H109" s="8">
        <f>'Drive Summary'!N147</f>
        <v>46150</v>
      </c>
      <c r="I109" s="8">
        <f>'Drive Summary'!O147</f>
        <v>65450</v>
      </c>
      <c r="J109" s="8">
        <f>'Drive Summary'!P147</f>
        <v>45875</v>
      </c>
      <c r="K109" s="8">
        <f>'Drive Summary'!Q147</f>
        <v>58475</v>
      </c>
      <c r="L109" s="663">
        <f>SUM(H109:K109)</f>
        <v>215950</v>
      </c>
      <c r="M109" s="8">
        <f>'Drive Summary'!U147</f>
        <v>58725</v>
      </c>
      <c r="N109" s="8">
        <f>'Drive Summary'!V147</f>
        <v>20475</v>
      </c>
      <c r="O109" s="8">
        <f>'Drive Summary'!W147</f>
        <v>36250</v>
      </c>
      <c r="P109" s="8">
        <f>'Drive Summary'!X147</f>
        <v>3425</v>
      </c>
      <c r="Q109" s="8">
        <f>'Drive Summary'!Y147</f>
        <v>75</v>
      </c>
      <c r="R109" s="664">
        <f>SUM(M109:Q109)</f>
        <v>118950</v>
      </c>
      <c r="S109" s="665">
        <f>R109+L109+G109</f>
        <v>470550</v>
      </c>
      <c r="T109" s="198"/>
      <c r="U109" s="198"/>
      <c r="V109" s="187"/>
      <c r="W109" s="187"/>
      <c r="X109" s="187"/>
      <c r="Y109" s="187"/>
      <c r="Z109" s="187"/>
      <c r="AA109" s="187"/>
      <c r="AC109" s="186"/>
      <c r="AD109" s="186"/>
      <c r="AE109" s="186"/>
      <c r="AF109" s="186"/>
      <c r="AG109" s="186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6"/>
      <c r="CA109" s="186"/>
      <c r="CB109" s="186"/>
      <c r="CC109" s="186"/>
      <c r="CD109" s="186"/>
      <c r="CE109" s="186"/>
      <c r="CF109" s="186"/>
      <c r="CG109" s="186"/>
      <c r="CH109" s="186"/>
      <c r="CI109" s="186"/>
      <c r="CJ109" s="186"/>
      <c r="CK109" s="186"/>
      <c r="CL109" s="186"/>
      <c r="CM109" s="186"/>
      <c r="CN109" s="186"/>
      <c r="CO109" s="186"/>
      <c r="CP109" s="186"/>
      <c r="CQ109" s="186"/>
      <c r="CR109" s="186"/>
      <c r="CS109" s="186"/>
      <c r="CT109" s="186"/>
      <c r="CU109" s="186"/>
      <c r="CV109" s="186"/>
      <c r="CW109" s="186"/>
      <c r="CX109" s="186"/>
      <c r="CY109" s="186"/>
      <c r="CZ109" s="186"/>
      <c r="DA109" s="186"/>
      <c r="DB109" s="186"/>
      <c r="DC109" s="186"/>
      <c r="DD109" s="186"/>
      <c r="DE109" s="186"/>
      <c r="DF109" s="186"/>
      <c r="DG109" s="186"/>
      <c r="DH109" s="186"/>
      <c r="DI109" s="186"/>
      <c r="DJ109" s="186"/>
      <c r="DK109" s="186"/>
      <c r="DL109" s="186"/>
      <c r="DM109" s="186"/>
      <c r="DN109" s="186"/>
      <c r="DO109" s="186"/>
      <c r="DP109" s="186"/>
      <c r="DQ109" s="186"/>
      <c r="DR109" s="186"/>
      <c r="DS109" s="186"/>
      <c r="DT109" s="186"/>
    </row>
    <row r="110" spans="1:124">
      <c r="A110" s="195" t="str">
        <f>A7</f>
        <v>MS2409A0</v>
      </c>
      <c r="B110" s="182" t="s">
        <v>74</v>
      </c>
      <c r="C110" s="10">
        <f>'Drive Summary'!G148</f>
        <v>0</v>
      </c>
      <c r="D110" s="10">
        <f>'Drive Summary'!H148</f>
        <v>16600</v>
      </c>
      <c r="E110" s="10">
        <f>'Drive Summary'!I148</f>
        <v>25850</v>
      </c>
      <c r="F110" s="10">
        <f>'Drive Summary'!J148</f>
        <v>11175</v>
      </c>
      <c r="G110" s="241">
        <f>SUM(C110:F110)</f>
        <v>53625</v>
      </c>
      <c r="H110" s="8">
        <f>'Drive Summary'!N148</f>
        <v>9625</v>
      </c>
      <c r="I110" s="10">
        <f>'Drive Summary'!O148</f>
        <v>27625</v>
      </c>
      <c r="J110" s="10">
        <f>'Drive Summary'!P148</f>
        <v>9275</v>
      </c>
      <c r="K110" s="10">
        <f>'Drive Summary'!Q148</f>
        <v>48200</v>
      </c>
      <c r="L110" s="241">
        <f>SUM(H110:K110)</f>
        <v>94725</v>
      </c>
      <c r="M110" s="10">
        <f>'Drive Summary'!U148</f>
        <v>11600</v>
      </c>
      <c r="N110" s="10">
        <f>'Drive Summary'!V148</f>
        <v>43850</v>
      </c>
      <c r="O110" s="10">
        <f>'Drive Summary'!W148</f>
        <v>46200</v>
      </c>
      <c r="P110" s="10">
        <f>'Drive Summary'!X148</f>
        <v>6300</v>
      </c>
      <c r="Q110" s="10">
        <f>'Drive Summary'!Y148</f>
        <v>7150</v>
      </c>
      <c r="R110" s="183">
        <f>SUM(M110:Q110)</f>
        <v>115100</v>
      </c>
      <c r="S110" s="665">
        <f>R110+L110+G110</f>
        <v>263450</v>
      </c>
      <c r="T110" s="198"/>
      <c r="U110" s="198"/>
      <c r="V110" s="187"/>
      <c r="W110" s="187"/>
      <c r="X110" s="187"/>
      <c r="Y110" s="187"/>
      <c r="Z110" s="187"/>
      <c r="AA110" s="187"/>
      <c r="AC110" s="186"/>
      <c r="AD110" s="186"/>
      <c r="AE110" s="186"/>
      <c r="AF110" s="186"/>
      <c r="AG110" s="186"/>
      <c r="AH110" s="186"/>
      <c r="AI110" s="186"/>
      <c r="AJ110" s="186"/>
      <c r="AK110" s="186"/>
      <c r="AL110" s="186"/>
      <c r="AM110" s="186"/>
      <c r="AN110" s="186"/>
      <c r="AO110" s="186"/>
      <c r="AP110" s="186"/>
      <c r="AQ110" s="186"/>
      <c r="AR110" s="186"/>
      <c r="AS110" s="186"/>
      <c r="AT110" s="186"/>
      <c r="AU110" s="186"/>
      <c r="AV110" s="186"/>
      <c r="AW110" s="186"/>
      <c r="AX110" s="186"/>
      <c r="AY110" s="186"/>
      <c r="AZ110" s="186"/>
      <c r="BA110" s="186"/>
      <c r="BB110" s="186"/>
      <c r="BC110" s="186"/>
      <c r="BD110" s="186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6"/>
      <c r="BS110" s="186"/>
      <c r="BT110" s="186"/>
      <c r="BU110" s="186"/>
      <c r="BV110" s="186"/>
      <c r="BW110" s="186"/>
      <c r="BX110" s="186"/>
      <c r="BY110" s="186"/>
      <c r="BZ110" s="186"/>
      <c r="CA110" s="186"/>
      <c r="CB110" s="186"/>
      <c r="CC110" s="186"/>
      <c r="CD110" s="186"/>
      <c r="CE110" s="186"/>
      <c r="CF110" s="186"/>
      <c r="CG110" s="186"/>
      <c r="CH110" s="186"/>
      <c r="CI110" s="186"/>
      <c r="CJ110" s="186"/>
      <c r="CK110" s="186"/>
      <c r="CL110" s="186"/>
      <c r="CM110" s="186"/>
      <c r="CN110" s="186"/>
      <c r="CO110" s="186"/>
      <c r="CP110" s="186"/>
      <c r="CQ110" s="186"/>
      <c r="CR110" s="186"/>
      <c r="CS110" s="186"/>
      <c r="CT110" s="186"/>
      <c r="CU110" s="186"/>
      <c r="CV110" s="186"/>
      <c r="CW110" s="186"/>
      <c r="CX110" s="186"/>
      <c r="CY110" s="186"/>
      <c r="CZ110" s="186"/>
      <c r="DA110" s="186"/>
      <c r="DB110" s="186"/>
      <c r="DC110" s="186"/>
      <c r="DD110" s="186"/>
      <c r="DE110" s="186"/>
      <c r="DF110" s="186"/>
      <c r="DG110" s="186"/>
      <c r="DH110" s="186"/>
      <c r="DI110" s="186"/>
      <c r="DJ110" s="186"/>
      <c r="DK110" s="186"/>
      <c r="DL110" s="186"/>
      <c r="DM110" s="186"/>
      <c r="DN110" s="186"/>
      <c r="DO110" s="186"/>
      <c r="DP110" s="186"/>
      <c r="DQ110" s="186"/>
      <c r="DR110" s="186"/>
      <c r="DS110" s="186"/>
      <c r="DT110" s="186"/>
    </row>
    <row r="111" spans="1:124">
      <c r="A111" s="189" t="s">
        <v>30</v>
      </c>
      <c r="B111" s="190" t="s">
        <v>32</v>
      </c>
      <c r="C111" s="191">
        <f>SUM(C109:C110)</f>
        <v>0</v>
      </c>
      <c r="D111" s="191">
        <f t="shared" ref="D111:F111" si="67">SUM(D109:D110)</f>
        <v>66125</v>
      </c>
      <c r="E111" s="191">
        <f t="shared" si="67"/>
        <v>64275</v>
      </c>
      <c r="F111" s="191">
        <f t="shared" si="67"/>
        <v>58875</v>
      </c>
      <c r="G111" s="192">
        <f>SUM(G110,G109)</f>
        <v>189275</v>
      </c>
      <c r="H111" s="191">
        <f t="shared" ref="H111:K111" si="68">SUM(H109:H110)</f>
        <v>55775</v>
      </c>
      <c r="I111" s="191">
        <f t="shared" si="68"/>
        <v>93075</v>
      </c>
      <c r="J111" s="191">
        <f t="shared" si="68"/>
        <v>55150</v>
      </c>
      <c r="K111" s="191">
        <f t="shared" si="68"/>
        <v>106675</v>
      </c>
      <c r="L111" s="192">
        <f>SUM(L110,L109)</f>
        <v>310675</v>
      </c>
      <c r="M111" s="191">
        <f t="shared" ref="M111" si="69">SUM(M109:M110)</f>
        <v>70325</v>
      </c>
      <c r="N111" s="191">
        <f t="shared" ref="N111" si="70">SUM(N109:N110)</f>
        <v>64325</v>
      </c>
      <c r="O111" s="191">
        <f t="shared" ref="O111" si="71">SUM(O109:O110)</f>
        <v>82450</v>
      </c>
      <c r="P111" s="191">
        <f t="shared" ref="P111" si="72">SUM(P109:P110)</f>
        <v>9725</v>
      </c>
      <c r="Q111" s="191">
        <f t="shared" ref="Q111" si="73">SUM(Q109:Q110)</f>
        <v>7225</v>
      </c>
      <c r="R111" s="192">
        <f>SUM(R110,R109)</f>
        <v>234050</v>
      </c>
      <c r="S111" s="193">
        <f>SUM(S110,S109)</f>
        <v>734000</v>
      </c>
      <c r="T111" s="198"/>
      <c r="U111" s="198"/>
      <c r="V111" s="187"/>
      <c r="W111" s="187"/>
      <c r="X111" s="187"/>
      <c r="Y111" s="187"/>
      <c r="Z111" s="187"/>
      <c r="AA111" s="187"/>
      <c r="AC111" s="186"/>
      <c r="AD111" s="186"/>
      <c r="AE111" s="186"/>
      <c r="AF111" s="186"/>
      <c r="AG111" s="186"/>
      <c r="AH111" s="186"/>
      <c r="AI111" s="186"/>
      <c r="AJ111" s="186"/>
      <c r="AK111" s="186"/>
      <c r="AL111" s="186"/>
      <c r="AM111" s="186"/>
      <c r="AN111" s="186"/>
      <c r="AO111" s="186"/>
      <c r="AP111" s="186"/>
      <c r="AQ111" s="186"/>
      <c r="AR111" s="186"/>
      <c r="AS111" s="186"/>
      <c r="AT111" s="186"/>
      <c r="AU111" s="186"/>
      <c r="AV111" s="186"/>
      <c r="AW111" s="186"/>
      <c r="AX111" s="186"/>
      <c r="AY111" s="186"/>
      <c r="AZ111" s="186"/>
      <c r="BA111" s="186"/>
      <c r="BB111" s="186"/>
      <c r="BC111" s="186"/>
      <c r="BD111" s="186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6"/>
      <c r="BS111" s="186"/>
      <c r="BT111" s="186"/>
      <c r="BU111" s="186"/>
      <c r="BV111" s="186"/>
      <c r="BW111" s="186"/>
      <c r="BX111" s="186"/>
      <c r="BY111" s="186"/>
      <c r="BZ111" s="186"/>
      <c r="CA111" s="186"/>
      <c r="CB111" s="186"/>
      <c r="CC111" s="186"/>
      <c r="CD111" s="186"/>
      <c r="CE111" s="186"/>
      <c r="CF111" s="186"/>
      <c r="CG111" s="186"/>
      <c r="CH111" s="186"/>
      <c r="CI111" s="186"/>
      <c r="CJ111" s="186"/>
      <c r="CK111" s="186"/>
      <c r="CL111" s="186"/>
      <c r="CM111" s="186"/>
      <c r="CN111" s="186"/>
      <c r="CO111" s="186"/>
      <c r="CP111" s="186"/>
      <c r="CQ111" s="186"/>
      <c r="CR111" s="186"/>
      <c r="CS111" s="186"/>
      <c r="CT111" s="186"/>
      <c r="CU111" s="186"/>
      <c r="CV111" s="186"/>
      <c r="CW111" s="186"/>
      <c r="CX111" s="186"/>
      <c r="CY111" s="186"/>
      <c r="CZ111" s="186"/>
      <c r="DA111" s="186"/>
      <c r="DB111" s="186"/>
      <c r="DC111" s="186"/>
      <c r="DD111" s="186"/>
      <c r="DE111" s="186"/>
      <c r="DF111" s="186"/>
      <c r="DG111" s="186"/>
      <c r="DH111" s="186"/>
      <c r="DI111" s="186"/>
      <c r="DJ111" s="186"/>
      <c r="DK111" s="186"/>
      <c r="DL111" s="186"/>
      <c r="DM111" s="186"/>
      <c r="DN111" s="186"/>
      <c r="DO111" s="186"/>
      <c r="DP111" s="186"/>
      <c r="DQ111" s="186"/>
      <c r="DR111" s="186"/>
      <c r="DS111" s="186"/>
      <c r="DT111" s="186"/>
    </row>
    <row r="112" spans="1:124">
      <c r="A112" s="453" t="s">
        <v>17</v>
      </c>
      <c r="B112" s="454" t="s">
        <v>543</v>
      </c>
      <c r="C112" s="456">
        <f>C109-C106</f>
        <v>-14300</v>
      </c>
      <c r="D112" s="456">
        <f t="shared" ref="D112:S112" si="74">D109-D106</f>
        <v>35225</v>
      </c>
      <c r="E112" s="456">
        <f t="shared" si="74"/>
        <v>24150</v>
      </c>
      <c r="F112" s="456">
        <f t="shared" si="74"/>
        <v>33400</v>
      </c>
      <c r="G112" s="418">
        <f t="shared" si="74"/>
        <v>78475</v>
      </c>
      <c r="H112" s="456">
        <f t="shared" si="74"/>
        <v>24125</v>
      </c>
      <c r="I112" s="456">
        <f t="shared" si="74"/>
        <v>43400</v>
      </c>
      <c r="J112" s="456">
        <f t="shared" si="74"/>
        <v>23850</v>
      </c>
      <c r="K112" s="456">
        <f t="shared" si="74"/>
        <v>36450</v>
      </c>
      <c r="L112" s="418">
        <f t="shared" si="74"/>
        <v>127825</v>
      </c>
      <c r="M112" s="456">
        <f t="shared" si="74"/>
        <v>40125</v>
      </c>
      <c r="N112" s="456">
        <f t="shared" si="74"/>
        <v>1900</v>
      </c>
      <c r="O112" s="456">
        <f t="shared" si="74"/>
        <v>17675</v>
      </c>
      <c r="P112" s="456">
        <f t="shared" si="74"/>
        <v>-15150</v>
      </c>
      <c r="Q112" s="456">
        <f t="shared" si="74"/>
        <v>-18500</v>
      </c>
      <c r="R112" s="418">
        <f t="shared" si="74"/>
        <v>26050</v>
      </c>
      <c r="S112" s="419">
        <f t="shared" si="74"/>
        <v>232350</v>
      </c>
      <c r="T112" s="198"/>
      <c r="U112" s="198"/>
      <c r="V112" s="187"/>
      <c r="W112" s="187"/>
      <c r="X112" s="187"/>
      <c r="Y112" s="187"/>
      <c r="Z112" s="187"/>
      <c r="AA112" s="187"/>
      <c r="AC112" s="186"/>
      <c r="AD112" s="186"/>
      <c r="AE112" s="186"/>
      <c r="AF112" s="186"/>
      <c r="AG112" s="186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6"/>
      <c r="CA112" s="186"/>
      <c r="CB112" s="186"/>
      <c r="CC112" s="186"/>
      <c r="CD112" s="186"/>
      <c r="CE112" s="186"/>
      <c r="CF112" s="186"/>
      <c r="CG112" s="186"/>
      <c r="CH112" s="186"/>
      <c r="CI112" s="186"/>
      <c r="CJ112" s="186"/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186"/>
      <c r="CZ112" s="186"/>
      <c r="DA112" s="186"/>
      <c r="DB112" s="186"/>
      <c r="DC112" s="186"/>
      <c r="DD112" s="186"/>
      <c r="DE112" s="186"/>
      <c r="DF112" s="186"/>
      <c r="DG112" s="186"/>
      <c r="DH112" s="186"/>
      <c r="DI112" s="186"/>
      <c r="DJ112" s="186"/>
      <c r="DK112" s="186"/>
      <c r="DL112" s="186"/>
      <c r="DM112" s="186"/>
      <c r="DN112" s="186"/>
      <c r="DO112" s="186"/>
      <c r="DP112" s="186"/>
      <c r="DQ112" s="186"/>
      <c r="DR112" s="186"/>
      <c r="DS112" s="186"/>
      <c r="DT112" s="186"/>
    </row>
    <row r="113" spans="1:124">
      <c r="A113" s="453"/>
      <c r="B113" s="454" t="s">
        <v>74</v>
      </c>
      <c r="C113" s="456">
        <f>C110-C107</f>
        <v>-14850</v>
      </c>
      <c r="D113" s="456">
        <f t="shared" ref="D113:S113" si="75">D110-D107</f>
        <v>1775</v>
      </c>
      <c r="E113" s="456">
        <f t="shared" si="75"/>
        <v>11025</v>
      </c>
      <c r="F113" s="456">
        <f t="shared" si="75"/>
        <v>-3650</v>
      </c>
      <c r="G113" s="418">
        <f t="shared" si="75"/>
        <v>-5700</v>
      </c>
      <c r="H113" s="456">
        <f t="shared" si="75"/>
        <v>-13250</v>
      </c>
      <c r="I113" s="456">
        <f t="shared" si="75"/>
        <v>4750</v>
      </c>
      <c r="J113" s="456">
        <f t="shared" si="75"/>
        <v>-13575</v>
      </c>
      <c r="K113" s="456">
        <f t="shared" si="75"/>
        <v>25325</v>
      </c>
      <c r="L113" s="418">
        <f t="shared" si="75"/>
        <v>3250</v>
      </c>
      <c r="M113" s="456">
        <f t="shared" si="75"/>
        <v>-7675</v>
      </c>
      <c r="N113" s="456">
        <f t="shared" si="75"/>
        <v>24575</v>
      </c>
      <c r="O113" s="456">
        <f t="shared" si="75"/>
        <v>26925</v>
      </c>
      <c r="P113" s="456">
        <f t="shared" si="75"/>
        <v>-13000</v>
      </c>
      <c r="Q113" s="456">
        <f t="shared" si="75"/>
        <v>-12125</v>
      </c>
      <c r="R113" s="418">
        <f t="shared" si="75"/>
        <v>18700</v>
      </c>
      <c r="S113" s="419">
        <f t="shared" si="75"/>
        <v>16250</v>
      </c>
      <c r="T113" s="198"/>
      <c r="U113" s="198"/>
      <c r="V113" s="187"/>
      <c r="W113" s="187"/>
      <c r="X113" s="187"/>
      <c r="Y113" s="187"/>
      <c r="Z113" s="187"/>
      <c r="AA113" s="187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  <c r="DS113" s="186"/>
      <c r="DT113" s="186"/>
    </row>
    <row r="114" spans="1:124" s="504" customFormat="1" ht="13.5" thickBot="1">
      <c r="A114" s="1166"/>
      <c r="B114" s="1167" t="s">
        <v>32</v>
      </c>
      <c r="C114" s="1168">
        <f>SUM(C112:C113)</f>
        <v>-29150</v>
      </c>
      <c r="D114" s="1168">
        <f t="shared" ref="D114:K114" si="76">SUM(D112:D113)</f>
        <v>37000</v>
      </c>
      <c r="E114" s="1168">
        <f t="shared" si="76"/>
        <v>35175</v>
      </c>
      <c r="F114" s="1168">
        <f t="shared" si="76"/>
        <v>29750</v>
      </c>
      <c r="G114" s="413">
        <f t="shared" si="76"/>
        <v>72775</v>
      </c>
      <c r="H114" s="1168">
        <f t="shared" si="76"/>
        <v>10875</v>
      </c>
      <c r="I114" s="1168">
        <f t="shared" si="76"/>
        <v>48150</v>
      </c>
      <c r="J114" s="1168">
        <f t="shared" si="76"/>
        <v>10275</v>
      </c>
      <c r="K114" s="1168">
        <f t="shared" si="76"/>
        <v>61775</v>
      </c>
      <c r="L114" s="413">
        <f t="shared" ref="L114" si="77">SUM(H114:K114)</f>
        <v>131075</v>
      </c>
      <c r="M114" s="1168">
        <f t="shared" ref="M114:S114" si="78">SUM(M112:M113)</f>
        <v>32450</v>
      </c>
      <c r="N114" s="1168">
        <f t="shared" si="78"/>
        <v>26475</v>
      </c>
      <c r="O114" s="1168">
        <f t="shared" si="78"/>
        <v>44600</v>
      </c>
      <c r="P114" s="1168">
        <f t="shared" si="78"/>
        <v>-28150</v>
      </c>
      <c r="Q114" s="1168">
        <f t="shared" si="78"/>
        <v>-30625</v>
      </c>
      <c r="R114" s="413">
        <f t="shared" si="78"/>
        <v>44750</v>
      </c>
      <c r="S114" s="414">
        <f t="shared" si="78"/>
        <v>248600</v>
      </c>
      <c r="T114" s="1174"/>
      <c r="U114" s="1174"/>
      <c r="V114" s="1164"/>
      <c r="W114" s="1164"/>
      <c r="X114" s="1164"/>
      <c r="Y114" s="1164"/>
      <c r="Z114" s="1164"/>
      <c r="AA114" s="1164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</row>
    <row r="115" spans="1:124" s="207" customFormat="1" ht="13" outlineLevel="1">
      <c r="A115" s="245" t="s">
        <v>40</v>
      </c>
      <c r="B115" s="1088"/>
      <c r="C115" s="1089">
        <f>C113*2+C112*1</f>
        <v>-44000</v>
      </c>
      <c r="D115" s="1089">
        <f t="shared" ref="D115:S115" si="79">D113*2+D112*1</f>
        <v>38775</v>
      </c>
      <c r="E115" s="1089">
        <f t="shared" si="79"/>
        <v>46200</v>
      </c>
      <c r="F115" s="1089">
        <f t="shared" si="79"/>
        <v>26100</v>
      </c>
      <c r="G115" s="206">
        <f t="shared" si="79"/>
        <v>67075</v>
      </c>
      <c r="H115" s="1089">
        <f t="shared" si="79"/>
        <v>-2375</v>
      </c>
      <c r="I115" s="1089">
        <f t="shared" si="79"/>
        <v>52900</v>
      </c>
      <c r="J115" s="1089">
        <f t="shared" si="79"/>
        <v>-3300</v>
      </c>
      <c r="K115" s="1089">
        <f t="shared" si="79"/>
        <v>87100</v>
      </c>
      <c r="L115" s="206">
        <f t="shared" si="79"/>
        <v>134325</v>
      </c>
      <c r="M115" s="1089">
        <f t="shared" si="79"/>
        <v>24775</v>
      </c>
      <c r="N115" s="1089">
        <f t="shared" si="79"/>
        <v>51050</v>
      </c>
      <c r="O115" s="1089">
        <f t="shared" si="79"/>
        <v>71525</v>
      </c>
      <c r="P115" s="1089">
        <f t="shared" si="79"/>
        <v>-41150</v>
      </c>
      <c r="Q115" s="1089">
        <f t="shared" si="79"/>
        <v>-42750</v>
      </c>
      <c r="R115" s="206">
        <f t="shared" si="79"/>
        <v>63450</v>
      </c>
      <c r="S115" s="837">
        <f t="shared" si="79"/>
        <v>264850</v>
      </c>
      <c r="T115" s="218"/>
      <c r="U115" s="218"/>
      <c r="V115" s="217"/>
      <c r="W115" s="217"/>
      <c r="X115" s="219"/>
      <c r="Y115" s="219"/>
      <c r="Z115" s="219"/>
      <c r="AA115" s="217"/>
      <c r="AB115" s="217"/>
      <c r="AC115" s="217"/>
      <c r="AD115" s="217"/>
      <c r="AE115" s="217"/>
      <c r="AF115" s="217"/>
      <c r="AG115" s="217"/>
      <c r="AH115" s="217"/>
      <c r="AI115" s="217"/>
      <c r="AJ115" s="217"/>
      <c r="AK115" s="217"/>
      <c r="AL115" s="217"/>
      <c r="AM115" s="217"/>
      <c r="AN115" s="217"/>
      <c r="AO115" s="217"/>
      <c r="AP115" s="217"/>
      <c r="AQ115" s="217"/>
      <c r="AR115" s="217"/>
      <c r="AS115" s="217"/>
      <c r="AT115" s="217"/>
      <c r="AU115" s="217"/>
      <c r="AV115" s="217"/>
      <c r="AW115" s="217"/>
      <c r="AX115" s="217"/>
      <c r="AY115" s="217"/>
      <c r="AZ115" s="217"/>
      <c r="BA115" s="217"/>
      <c r="BB115" s="217"/>
      <c r="BC115" s="217"/>
      <c r="BD115" s="217"/>
      <c r="BE115" s="217"/>
      <c r="BF115" s="217"/>
      <c r="BG115" s="217"/>
      <c r="BH115" s="217"/>
      <c r="BI115" s="217"/>
      <c r="BJ115" s="217"/>
      <c r="BK115" s="217"/>
      <c r="BL115" s="217"/>
      <c r="BM115" s="217"/>
      <c r="BN115" s="217"/>
      <c r="BO115" s="217"/>
      <c r="BP115" s="217"/>
      <c r="BQ115" s="217"/>
      <c r="BR115" s="217"/>
      <c r="BS115" s="217"/>
      <c r="BT115" s="217"/>
      <c r="BU115" s="217"/>
      <c r="BV115" s="217"/>
      <c r="BW115" s="217"/>
      <c r="BX115" s="217"/>
      <c r="BY115" s="217"/>
      <c r="BZ115" s="217"/>
      <c r="CA115" s="217"/>
      <c r="CB115" s="217"/>
      <c r="CC115" s="217"/>
      <c r="CD115" s="217"/>
      <c r="CE115" s="217"/>
      <c r="CF115" s="217"/>
      <c r="CG115" s="217"/>
      <c r="CH115" s="217"/>
      <c r="CI115" s="217"/>
      <c r="CJ115" s="217"/>
      <c r="CK115" s="217"/>
      <c r="CL115" s="217"/>
      <c r="CM115" s="217"/>
      <c r="CN115" s="217"/>
      <c r="CO115" s="217"/>
      <c r="CP115" s="217"/>
      <c r="CQ115" s="217"/>
      <c r="CR115" s="217"/>
      <c r="CS115" s="217"/>
      <c r="CT115" s="217"/>
      <c r="CU115" s="217"/>
      <c r="CV115" s="217"/>
      <c r="CW115" s="217"/>
      <c r="CX115" s="217"/>
      <c r="CY115" s="217"/>
      <c r="CZ115" s="217"/>
      <c r="DA115" s="217"/>
      <c r="DB115" s="217"/>
      <c r="DC115" s="217"/>
      <c r="DD115" s="217"/>
      <c r="DE115" s="217"/>
      <c r="DF115" s="217"/>
      <c r="DG115" s="217"/>
      <c r="DH115" s="217"/>
      <c r="DI115" s="217"/>
      <c r="DJ115" s="217"/>
      <c r="DK115" s="217"/>
      <c r="DL115" s="217"/>
      <c r="DM115" s="217"/>
      <c r="DN115" s="217"/>
      <c r="DO115" s="217"/>
      <c r="DP115" s="217"/>
      <c r="DQ115" s="217"/>
      <c r="DR115" s="217"/>
      <c r="DS115" s="217"/>
      <c r="DT115" s="217"/>
    </row>
    <row r="116" spans="1:124" s="207" customFormat="1" ht="13.5" outlineLevel="1" thickBot="1">
      <c r="A116" s="1090" t="s">
        <v>43</v>
      </c>
      <c r="B116" s="1091"/>
      <c r="C116" s="1092">
        <f>C113+C112</f>
        <v>-29150</v>
      </c>
      <c r="D116" s="1092">
        <f t="shared" ref="D116:S116" si="80">D113+D112</f>
        <v>37000</v>
      </c>
      <c r="E116" s="1092">
        <f t="shared" si="80"/>
        <v>35175</v>
      </c>
      <c r="F116" s="1092">
        <f t="shared" si="80"/>
        <v>29750</v>
      </c>
      <c r="G116" s="1093">
        <f t="shared" si="80"/>
        <v>72775</v>
      </c>
      <c r="H116" s="1092">
        <f t="shared" si="80"/>
        <v>10875</v>
      </c>
      <c r="I116" s="1092">
        <f t="shared" si="80"/>
        <v>48150</v>
      </c>
      <c r="J116" s="1092">
        <f t="shared" si="80"/>
        <v>10275</v>
      </c>
      <c r="K116" s="1092">
        <f t="shared" si="80"/>
        <v>61775</v>
      </c>
      <c r="L116" s="1093">
        <f t="shared" si="80"/>
        <v>131075</v>
      </c>
      <c r="M116" s="1092">
        <f t="shared" si="80"/>
        <v>32450</v>
      </c>
      <c r="N116" s="1092">
        <f t="shared" si="80"/>
        <v>26475</v>
      </c>
      <c r="O116" s="1092">
        <f t="shared" si="80"/>
        <v>44600</v>
      </c>
      <c r="P116" s="1092">
        <f t="shared" si="80"/>
        <v>-28150</v>
      </c>
      <c r="Q116" s="1092">
        <f t="shared" si="80"/>
        <v>-30625</v>
      </c>
      <c r="R116" s="1093">
        <f t="shared" si="80"/>
        <v>44750</v>
      </c>
      <c r="S116" s="1094">
        <f t="shared" si="80"/>
        <v>248600</v>
      </c>
      <c r="T116" s="218"/>
      <c r="U116" s="218"/>
      <c r="V116" s="217"/>
      <c r="W116" s="217"/>
      <c r="X116" s="219"/>
      <c r="Y116" s="219"/>
      <c r="Z116" s="219"/>
      <c r="AA116" s="217"/>
      <c r="AB116" s="217"/>
      <c r="AC116" s="217"/>
      <c r="AD116" s="217"/>
      <c r="AE116" s="217"/>
      <c r="AF116" s="217"/>
      <c r="AG116" s="217"/>
      <c r="AH116" s="217"/>
      <c r="AI116" s="217"/>
      <c r="AJ116" s="217"/>
      <c r="AK116" s="217"/>
      <c r="AL116" s="217"/>
      <c r="AM116" s="217"/>
      <c r="AN116" s="217"/>
      <c r="AO116" s="217"/>
      <c r="AP116" s="217"/>
      <c r="AQ116" s="217"/>
      <c r="AR116" s="217"/>
      <c r="AS116" s="217"/>
      <c r="AT116" s="217"/>
      <c r="AU116" s="217"/>
      <c r="AV116" s="217"/>
      <c r="AW116" s="217"/>
      <c r="AX116" s="217"/>
      <c r="AY116" s="217"/>
      <c r="AZ116" s="217"/>
      <c r="BA116" s="217"/>
      <c r="BB116" s="217"/>
      <c r="BC116" s="217"/>
      <c r="BD116" s="217"/>
      <c r="BE116" s="217"/>
      <c r="BF116" s="217"/>
      <c r="BG116" s="217"/>
      <c r="BH116" s="217"/>
      <c r="BI116" s="217"/>
      <c r="BJ116" s="217"/>
      <c r="BK116" s="217"/>
      <c r="BL116" s="217"/>
      <c r="BM116" s="217"/>
      <c r="BN116" s="217"/>
      <c r="BO116" s="217"/>
      <c r="BP116" s="217"/>
      <c r="BQ116" s="217"/>
      <c r="BR116" s="217"/>
      <c r="BS116" s="217"/>
      <c r="BT116" s="217"/>
      <c r="BU116" s="217"/>
      <c r="BV116" s="217"/>
      <c r="BW116" s="217"/>
      <c r="BX116" s="217"/>
      <c r="BY116" s="217"/>
      <c r="BZ116" s="217"/>
      <c r="CA116" s="217"/>
      <c r="CB116" s="217"/>
      <c r="CC116" s="217"/>
      <c r="CD116" s="217"/>
      <c r="CE116" s="217"/>
      <c r="CF116" s="217"/>
      <c r="CG116" s="217"/>
      <c r="CH116" s="217"/>
      <c r="CI116" s="217"/>
      <c r="CJ116" s="217"/>
      <c r="CK116" s="217"/>
      <c r="CL116" s="217"/>
      <c r="CM116" s="217"/>
      <c r="CN116" s="217"/>
      <c r="CO116" s="217"/>
      <c r="CP116" s="217"/>
      <c r="CQ116" s="217"/>
      <c r="CR116" s="217"/>
      <c r="CS116" s="217"/>
      <c r="CT116" s="217"/>
      <c r="CU116" s="217"/>
      <c r="CV116" s="217"/>
      <c r="CW116" s="217"/>
      <c r="CX116" s="217"/>
      <c r="CY116" s="217"/>
      <c r="CZ116" s="217"/>
      <c r="DA116" s="217"/>
      <c r="DB116" s="217"/>
      <c r="DC116" s="217"/>
      <c r="DD116" s="217"/>
      <c r="DE116" s="217"/>
      <c r="DF116" s="217"/>
      <c r="DG116" s="217"/>
      <c r="DH116" s="217"/>
      <c r="DI116" s="217"/>
      <c r="DJ116" s="217"/>
      <c r="DK116" s="217"/>
      <c r="DL116" s="217"/>
      <c r="DM116" s="217"/>
      <c r="DN116" s="217"/>
      <c r="DO116" s="217"/>
      <c r="DP116" s="217"/>
      <c r="DQ116" s="217"/>
      <c r="DR116" s="217"/>
      <c r="DS116" s="217"/>
      <c r="DT116" s="217"/>
    </row>
    <row r="117" spans="1:124" s="207" customFormat="1" ht="13" outlineLevel="1">
      <c r="A117" s="211"/>
      <c r="B117" s="235"/>
      <c r="C117" s="212"/>
      <c r="D117" s="212"/>
      <c r="E117" s="212"/>
      <c r="F117" s="212"/>
      <c r="G117" s="183"/>
      <c r="H117" s="212"/>
      <c r="I117" s="212"/>
      <c r="J117" s="212"/>
      <c r="K117" s="212"/>
      <c r="L117" s="183"/>
      <c r="M117" s="212"/>
      <c r="N117" s="212"/>
      <c r="O117" s="212"/>
      <c r="P117" s="212"/>
      <c r="Q117" s="212"/>
      <c r="R117" s="183"/>
      <c r="S117" s="665"/>
      <c r="T117" s="218"/>
      <c r="U117" s="218"/>
      <c r="V117" s="217"/>
      <c r="W117" s="217"/>
      <c r="X117" s="219"/>
      <c r="Y117" s="219"/>
      <c r="Z117" s="219"/>
      <c r="AA117" s="217"/>
      <c r="AB117" s="217"/>
      <c r="AC117" s="217"/>
      <c r="AD117" s="217"/>
      <c r="AE117" s="217"/>
      <c r="AF117" s="217"/>
      <c r="AG117" s="217"/>
      <c r="AH117" s="217"/>
      <c r="AI117" s="217"/>
      <c r="AJ117" s="217"/>
      <c r="AK117" s="217"/>
      <c r="AL117" s="217"/>
      <c r="AM117" s="217"/>
      <c r="AN117" s="217"/>
      <c r="AO117" s="217"/>
      <c r="AP117" s="217"/>
      <c r="AQ117" s="217"/>
      <c r="AR117" s="217"/>
      <c r="AS117" s="217"/>
      <c r="AT117" s="217"/>
      <c r="AU117" s="217"/>
      <c r="AV117" s="217"/>
      <c r="AW117" s="217"/>
      <c r="AX117" s="217"/>
      <c r="AY117" s="217"/>
      <c r="AZ117" s="217"/>
      <c r="BA117" s="217"/>
      <c r="BB117" s="217"/>
      <c r="BC117" s="217"/>
      <c r="BD117" s="217"/>
      <c r="BE117" s="217"/>
      <c r="BF117" s="217"/>
      <c r="BG117" s="217"/>
      <c r="BH117" s="217"/>
      <c r="BI117" s="217"/>
      <c r="BJ117" s="217"/>
      <c r="BK117" s="217"/>
      <c r="BL117" s="217"/>
      <c r="BM117" s="217"/>
      <c r="BN117" s="217"/>
      <c r="BO117" s="217"/>
      <c r="BP117" s="217"/>
      <c r="BQ117" s="217"/>
      <c r="BR117" s="217"/>
      <c r="BS117" s="217"/>
      <c r="BT117" s="217"/>
      <c r="BU117" s="217"/>
      <c r="BV117" s="217"/>
      <c r="BW117" s="217"/>
      <c r="BX117" s="217"/>
      <c r="BY117" s="217"/>
      <c r="BZ117" s="217"/>
      <c r="CA117" s="217"/>
      <c r="CB117" s="217"/>
      <c r="CC117" s="217"/>
      <c r="CD117" s="217"/>
      <c r="CE117" s="217"/>
      <c r="CF117" s="217"/>
      <c r="CG117" s="217"/>
      <c r="CH117" s="217"/>
      <c r="CI117" s="217"/>
      <c r="CJ117" s="217"/>
      <c r="CK117" s="217"/>
      <c r="CL117" s="217"/>
      <c r="CM117" s="217"/>
      <c r="CN117" s="217"/>
      <c r="CO117" s="217"/>
      <c r="CP117" s="217"/>
      <c r="CQ117" s="217"/>
      <c r="CR117" s="217"/>
      <c r="CS117" s="217"/>
      <c r="CT117" s="217"/>
      <c r="CU117" s="217"/>
      <c r="CV117" s="217"/>
      <c r="CW117" s="217"/>
      <c r="CX117" s="217"/>
      <c r="CY117" s="217"/>
      <c r="CZ117" s="217"/>
      <c r="DA117" s="217"/>
      <c r="DB117" s="217"/>
      <c r="DC117" s="217"/>
      <c r="DD117" s="217"/>
      <c r="DE117" s="217"/>
      <c r="DF117" s="217"/>
      <c r="DG117" s="217"/>
      <c r="DH117" s="217"/>
      <c r="DI117" s="217"/>
      <c r="DJ117" s="217"/>
      <c r="DK117" s="217"/>
      <c r="DL117" s="217"/>
      <c r="DM117" s="217"/>
      <c r="DN117" s="217"/>
      <c r="DO117" s="217"/>
      <c r="DP117" s="217"/>
      <c r="DQ117" s="217"/>
      <c r="DR117" s="217"/>
      <c r="DS117" s="217"/>
      <c r="DT117" s="217"/>
    </row>
    <row r="118" spans="1:124" ht="13">
      <c r="A118" s="181" t="s">
        <v>403</v>
      </c>
      <c r="B118" s="182" t="s">
        <v>543</v>
      </c>
      <c r="C118" s="6">
        <v>12175</v>
      </c>
      <c r="D118" s="6">
        <v>12125</v>
      </c>
      <c r="E118" s="6">
        <v>12100</v>
      </c>
      <c r="F118" s="6">
        <v>12100</v>
      </c>
      <c r="G118" s="200">
        <v>48500</v>
      </c>
      <c r="H118" s="6">
        <v>12550</v>
      </c>
      <c r="I118" s="6">
        <v>12525</v>
      </c>
      <c r="J118" s="6">
        <v>12500</v>
      </c>
      <c r="K118" s="6">
        <v>12550</v>
      </c>
      <c r="L118" s="200">
        <v>50125</v>
      </c>
      <c r="M118" s="6">
        <v>12625</v>
      </c>
      <c r="N118" s="6">
        <v>12575</v>
      </c>
      <c r="O118" s="6">
        <v>12600</v>
      </c>
      <c r="P118" s="6">
        <v>12600</v>
      </c>
      <c r="Q118" s="6">
        <v>12600</v>
      </c>
      <c r="R118" s="664">
        <v>63000</v>
      </c>
      <c r="S118" s="665">
        <v>161625</v>
      </c>
      <c r="T118" s="198"/>
      <c r="U118" s="198"/>
      <c r="V118" s="187"/>
      <c r="W118" s="187"/>
      <c r="X118" s="187"/>
      <c r="Y118" s="187"/>
      <c r="Z118" s="187"/>
      <c r="AA118" s="187"/>
      <c r="AC118" s="186"/>
      <c r="AD118" s="186"/>
      <c r="AE118" s="186"/>
      <c r="AF118" s="186"/>
      <c r="AG118" s="186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6"/>
      <c r="CA118" s="186"/>
      <c r="CB118" s="186"/>
      <c r="CC118" s="186"/>
      <c r="CD118" s="186"/>
      <c r="CE118" s="186"/>
      <c r="CF118" s="186"/>
      <c r="CG118" s="186"/>
      <c r="CH118" s="186"/>
      <c r="CI118" s="186"/>
      <c r="CJ118" s="186"/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  <c r="DS118" s="186"/>
      <c r="DT118" s="186"/>
    </row>
    <row r="119" spans="1:124" ht="13">
      <c r="A119" s="1139" t="str">
        <f>A4</f>
        <v>MS2408D0</v>
      </c>
      <c r="B119" s="182" t="s">
        <v>74</v>
      </c>
      <c r="C119" s="6">
        <v>40400</v>
      </c>
      <c r="D119" s="6">
        <v>40375</v>
      </c>
      <c r="E119" s="6">
        <v>40375</v>
      </c>
      <c r="F119" s="6">
        <v>40350</v>
      </c>
      <c r="G119" s="200">
        <v>161500</v>
      </c>
      <c r="H119" s="6">
        <v>41725</v>
      </c>
      <c r="I119" s="6">
        <v>41700</v>
      </c>
      <c r="J119" s="6">
        <v>41725</v>
      </c>
      <c r="K119" s="6">
        <v>41700</v>
      </c>
      <c r="L119" s="200">
        <v>166850</v>
      </c>
      <c r="M119" s="6">
        <v>41950</v>
      </c>
      <c r="N119" s="6">
        <v>42000</v>
      </c>
      <c r="O119" s="6">
        <v>41975</v>
      </c>
      <c r="P119" s="6">
        <v>41950</v>
      </c>
      <c r="Q119" s="6">
        <v>42025</v>
      </c>
      <c r="R119" s="183">
        <v>209900</v>
      </c>
      <c r="S119" s="197">
        <v>538250</v>
      </c>
      <c r="T119" s="198"/>
      <c r="U119" s="198"/>
      <c r="V119" s="187"/>
      <c r="W119" s="187"/>
      <c r="X119" s="187"/>
      <c r="Y119" s="187"/>
      <c r="Z119" s="187"/>
      <c r="AA119" s="187"/>
      <c r="AC119" s="186"/>
      <c r="AD119" s="186"/>
      <c r="AE119" s="186"/>
      <c r="AF119" s="186"/>
      <c r="AG119" s="186"/>
      <c r="AH119" s="186"/>
      <c r="AI119" s="186"/>
      <c r="AJ119" s="186"/>
      <c r="AK119" s="186"/>
      <c r="AL119" s="186"/>
      <c r="AM119" s="186"/>
      <c r="AN119" s="186"/>
      <c r="AO119" s="186"/>
      <c r="AP119" s="186"/>
      <c r="AQ119" s="186"/>
      <c r="AR119" s="186"/>
      <c r="AS119" s="186"/>
      <c r="AT119" s="186"/>
      <c r="AU119" s="186"/>
      <c r="AV119" s="186"/>
      <c r="AW119" s="186"/>
      <c r="AX119" s="186"/>
      <c r="AY119" s="186"/>
      <c r="AZ119" s="186"/>
      <c r="BA119" s="186"/>
      <c r="BB119" s="186"/>
      <c r="BC119" s="186"/>
      <c r="BD119" s="186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6"/>
      <c r="BS119" s="186"/>
      <c r="BT119" s="186"/>
      <c r="BU119" s="186"/>
      <c r="BV119" s="186"/>
      <c r="BW119" s="186"/>
      <c r="BX119" s="186"/>
      <c r="BY119" s="186"/>
      <c r="BZ119" s="186"/>
      <c r="CA119" s="186"/>
      <c r="CB119" s="186"/>
      <c r="CC119" s="186"/>
      <c r="CD119" s="186"/>
      <c r="CE119" s="186"/>
      <c r="CF119" s="186"/>
      <c r="CG119" s="186"/>
      <c r="CH119" s="186"/>
      <c r="CI119" s="186"/>
      <c r="CJ119" s="186"/>
      <c r="CK119" s="186"/>
      <c r="CL119" s="186"/>
      <c r="CM119" s="186"/>
      <c r="CN119" s="186"/>
      <c r="CO119" s="186"/>
      <c r="CP119" s="186"/>
      <c r="CQ119" s="186"/>
      <c r="CR119" s="186"/>
      <c r="CS119" s="186"/>
      <c r="CT119" s="186"/>
      <c r="CU119" s="186"/>
      <c r="CV119" s="186"/>
      <c r="CW119" s="186"/>
      <c r="CX119" s="186"/>
      <c r="CY119" s="186"/>
      <c r="CZ119" s="186"/>
      <c r="DA119" s="186"/>
      <c r="DB119" s="186"/>
      <c r="DC119" s="186"/>
      <c r="DD119" s="186"/>
      <c r="DE119" s="186"/>
      <c r="DF119" s="186"/>
      <c r="DG119" s="186"/>
      <c r="DH119" s="186"/>
      <c r="DI119" s="186"/>
      <c r="DJ119" s="186"/>
      <c r="DK119" s="186"/>
      <c r="DL119" s="186"/>
      <c r="DM119" s="186"/>
      <c r="DN119" s="186"/>
      <c r="DO119" s="186"/>
      <c r="DP119" s="186"/>
      <c r="DQ119" s="186"/>
      <c r="DR119" s="186"/>
      <c r="DS119" s="186"/>
      <c r="DT119" s="186"/>
    </row>
    <row r="120" spans="1:124" ht="13">
      <c r="A120" s="1139"/>
      <c r="B120" s="182" t="s">
        <v>589</v>
      </c>
      <c r="C120" s="6">
        <v>1450</v>
      </c>
      <c r="D120" s="6">
        <v>1375</v>
      </c>
      <c r="E120" s="6">
        <v>1375</v>
      </c>
      <c r="F120" s="6">
        <v>1375</v>
      </c>
      <c r="G120" s="200">
        <v>5575</v>
      </c>
      <c r="H120" s="6">
        <v>1475</v>
      </c>
      <c r="I120" s="6">
        <v>1400</v>
      </c>
      <c r="J120" s="6">
        <v>1425</v>
      </c>
      <c r="K120" s="6">
        <v>1425</v>
      </c>
      <c r="L120" s="200">
        <v>5725</v>
      </c>
      <c r="M120" s="6">
        <v>1425</v>
      </c>
      <c r="N120" s="6">
        <v>1475</v>
      </c>
      <c r="O120" s="6">
        <v>1400</v>
      </c>
      <c r="P120" s="6">
        <v>1475</v>
      </c>
      <c r="Q120" s="6">
        <v>1425</v>
      </c>
      <c r="R120" s="183">
        <v>7200</v>
      </c>
      <c r="S120" s="197">
        <v>18500</v>
      </c>
      <c r="T120" s="198"/>
      <c r="U120" s="198"/>
      <c r="V120" s="187"/>
      <c r="W120" s="187"/>
      <c r="X120" s="187"/>
      <c r="Y120" s="187"/>
      <c r="Z120" s="187"/>
      <c r="AA120" s="187"/>
      <c r="AC120" s="186"/>
      <c r="AD120" s="186"/>
      <c r="AE120" s="186"/>
      <c r="AF120" s="186"/>
      <c r="AG120" s="186"/>
      <c r="AH120" s="186"/>
      <c r="AI120" s="186"/>
      <c r="AJ120" s="186"/>
      <c r="AK120" s="186"/>
      <c r="AL120" s="186"/>
      <c r="AM120" s="186"/>
      <c r="AN120" s="186"/>
      <c r="AO120" s="186"/>
      <c r="AP120" s="186"/>
      <c r="AQ120" s="186"/>
      <c r="AR120" s="186"/>
      <c r="AS120" s="186"/>
      <c r="AT120" s="186"/>
      <c r="AU120" s="186"/>
      <c r="AV120" s="186"/>
      <c r="AW120" s="186"/>
      <c r="AX120" s="186"/>
      <c r="AY120" s="186"/>
      <c r="AZ120" s="186"/>
      <c r="BA120" s="186"/>
      <c r="BB120" s="186"/>
      <c r="BC120" s="186"/>
      <c r="BD120" s="186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6"/>
      <c r="BS120" s="186"/>
      <c r="BT120" s="186"/>
      <c r="BU120" s="186"/>
      <c r="BV120" s="186"/>
      <c r="BW120" s="186"/>
      <c r="BX120" s="186"/>
      <c r="BY120" s="186"/>
      <c r="BZ120" s="186"/>
      <c r="CA120" s="186"/>
      <c r="CB120" s="186"/>
      <c r="CC120" s="186"/>
      <c r="CD120" s="186"/>
      <c r="CE120" s="186"/>
      <c r="CF120" s="186"/>
      <c r="CG120" s="186"/>
      <c r="CH120" s="186"/>
      <c r="CI120" s="186"/>
      <c r="CJ120" s="186"/>
      <c r="CK120" s="186"/>
      <c r="CL120" s="186"/>
      <c r="CM120" s="186"/>
      <c r="CN120" s="186"/>
      <c r="CO120" s="186"/>
      <c r="CP120" s="186"/>
      <c r="CQ120" s="186"/>
      <c r="CR120" s="186"/>
      <c r="CS120" s="186"/>
      <c r="CT120" s="186"/>
      <c r="CU120" s="186"/>
      <c r="CV120" s="186"/>
      <c r="CW120" s="186"/>
      <c r="CX120" s="186"/>
      <c r="CY120" s="186"/>
      <c r="CZ120" s="186"/>
      <c r="DA120" s="186"/>
      <c r="DB120" s="186"/>
      <c r="DC120" s="186"/>
      <c r="DD120" s="186"/>
      <c r="DE120" s="186"/>
      <c r="DF120" s="186"/>
      <c r="DG120" s="186"/>
      <c r="DH120" s="186"/>
      <c r="DI120" s="186"/>
      <c r="DJ120" s="186"/>
      <c r="DK120" s="186"/>
      <c r="DL120" s="186"/>
      <c r="DM120" s="186"/>
      <c r="DN120" s="186"/>
      <c r="DO120" s="186"/>
      <c r="DP120" s="186"/>
      <c r="DQ120" s="186"/>
      <c r="DR120" s="186"/>
      <c r="DS120" s="186"/>
      <c r="DT120" s="186"/>
    </row>
    <row r="121" spans="1:124" ht="13">
      <c r="A121" s="1139"/>
      <c r="B121" s="182" t="s">
        <v>590</v>
      </c>
      <c r="C121" s="6">
        <v>92000</v>
      </c>
      <c r="D121" s="6">
        <v>91900</v>
      </c>
      <c r="E121" s="6">
        <v>91875</v>
      </c>
      <c r="F121" s="6">
        <v>91975</v>
      </c>
      <c r="G121" s="200">
        <v>367750</v>
      </c>
      <c r="H121" s="6">
        <v>95000</v>
      </c>
      <c r="I121" s="6">
        <v>94950</v>
      </c>
      <c r="J121" s="6">
        <v>95000</v>
      </c>
      <c r="K121" s="6">
        <v>94975</v>
      </c>
      <c r="L121" s="200">
        <v>379925</v>
      </c>
      <c r="M121" s="6">
        <v>95575</v>
      </c>
      <c r="N121" s="6">
        <v>95575</v>
      </c>
      <c r="O121" s="6">
        <v>95600</v>
      </c>
      <c r="P121" s="6">
        <v>95625</v>
      </c>
      <c r="Q121" s="6">
        <v>95600</v>
      </c>
      <c r="R121" s="183">
        <v>477975</v>
      </c>
      <c r="S121" s="197">
        <v>1225650</v>
      </c>
      <c r="T121" s="198"/>
      <c r="U121" s="198"/>
      <c r="V121" s="187"/>
      <c r="W121" s="187"/>
      <c r="X121" s="187"/>
      <c r="Y121" s="187"/>
      <c r="Z121" s="187"/>
      <c r="AA121" s="187"/>
      <c r="AC121" s="186"/>
      <c r="AD121" s="186"/>
      <c r="AE121" s="186"/>
      <c r="AF121" s="186"/>
      <c r="AG121" s="186"/>
      <c r="AH121" s="186"/>
      <c r="AI121" s="186"/>
      <c r="AJ121" s="186"/>
      <c r="AK121" s="186"/>
      <c r="AL121" s="186"/>
      <c r="AM121" s="186"/>
      <c r="AN121" s="186"/>
      <c r="AO121" s="186"/>
      <c r="AP121" s="186"/>
      <c r="AQ121" s="186"/>
      <c r="AR121" s="186"/>
      <c r="AS121" s="186"/>
      <c r="AT121" s="186"/>
      <c r="AU121" s="186"/>
      <c r="AV121" s="186"/>
      <c r="AW121" s="186"/>
      <c r="AX121" s="186"/>
      <c r="AY121" s="186"/>
      <c r="AZ121" s="186"/>
      <c r="BA121" s="186"/>
      <c r="BB121" s="186"/>
      <c r="BC121" s="186"/>
      <c r="BD121" s="186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6"/>
      <c r="BS121" s="186"/>
      <c r="BT121" s="186"/>
      <c r="BU121" s="186"/>
      <c r="BV121" s="186"/>
      <c r="BW121" s="186"/>
      <c r="BX121" s="186"/>
      <c r="BY121" s="186"/>
      <c r="BZ121" s="186"/>
      <c r="CA121" s="186"/>
      <c r="CB121" s="186"/>
      <c r="CC121" s="186"/>
      <c r="CD121" s="186"/>
      <c r="CE121" s="186"/>
      <c r="CF121" s="186"/>
      <c r="CG121" s="186"/>
      <c r="CH121" s="186"/>
      <c r="CI121" s="186"/>
      <c r="CJ121" s="186"/>
      <c r="CK121" s="186"/>
      <c r="CL121" s="186"/>
      <c r="CM121" s="186"/>
      <c r="CN121" s="186"/>
      <c r="CO121" s="186"/>
      <c r="CP121" s="186"/>
      <c r="CQ121" s="186"/>
      <c r="CR121" s="186"/>
      <c r="CS121" s="186"/>
      <c r="CT121" s="186"/>
      <c r="CU121" s="186"/>
      <c r="CV121" s="186"/>
      <c r="CW121" s="186"/>
      <c r="CX121" s="186"/>
      <c r="CY121" s="186"/>
      <c r="CZ121" s="186"/>
      <c r="DA121" s="186"/>
      <c r="DB121" s="186"/>
      <c r="DC121" s="186"/>
      <c r="DD121" s="186"/>
      <c r="DE121" s="186"/>
      <c r="DF121" s="186"/>
      <c r="DG121" s="186"/>
      <c r="DH121" s="186"/>
      <c r="DI121" s="186"/>
      <c r="DJ121" s="186"/>
      <c r="DK121" s="186"/>
      <c r="DL121" s="186"/>
      <c r="DM121" s="186"/>
      <c r="DN121" s="186"/>
      <c r="DO121" s="186"/>
      <c r="DP121" s="186"/>
      <c r="DQ121" s="186"/>
      <c r="DR121" s="186"/>
      <c r="DS121" s="186"/>
      <c r="DT121" s="186"/>
    </row>
    <row r="122" spans="1:124" ht="13">
      <c r="A122" s="1139"/>
      <c r="B122" s="182" t="s">
        <v>654</v>
      </c>
      <c r="C122" s="6">
        <v>29320</v>
      </c>
      <c r="D122" s="6">
        <v>29240</v>
      </c>
      <c r="E122" s="6">
        <v>29240</v>
      </c>
      <c r="F122" s="6">
        <v>29260</v>
      </c>
      <c r="G122" s="200">
        <v>117060</v>
      </c>
      <c r="H122" s="6">
        <v>30280</v>
      </c>
      <c r="I122" s="6">
        <v>30160</v>
      </c>
      <c r="J122" s="6">
        <v>30260</v>
      </c>
      <c r="K122" s="6">
        <v>30220</v>
      </c>
      <c r="L122" s="200">
        <v>120920</v>
      </c>
      <c r="M122" s="6">
        <v>30420</v>
      </c>
      <c r="N122" s="6">
        <v>30420</v>
      </c>
      <c r="O122" s="6">
        <v>30460</v>
      </c>
      <c r="P122" s="6">
        <v>30380</v>
      </c>
      <c r="Q122" s="6">
        <v>30460</v>
      </c>
      <c r="R122" s="183">
        <v>152140</v>
      </c>
      <c r="S122" s="197">
        <v>390120</v>
      </c>
      <c r="T122" s="198"/>
      <c r="U122" s="198"/>
      <c r="V122" s="187"/>
      <c r="W122" s="187"/>
      <c r="X122" s="187"/>
      <c r="Y122" s="187"/>
      <c r="Z122" s="187"/>
      <c r="AA122" s="187"/>
      <c r="AC122" s="186"/>
      <c r="AD122" s="186"/>
      <c r="AE122" s="186"/>
      <c r="AF122" s="186"/>
      <c r="AG122" s="186"/>
      <c r="AH122" s="186"/>
      <c r="AI122" s="186"/>
      <c r="AJ122" s="186"/>
      <c r="AK122" s="186"/>
      <c r="AL122" s="186"/>
      <c r="AM122" s="186"/>
      <c r="AN122" s="186"/>
      <c r="AO122" s="186"/>
      <c r="AP122" s="186"/>
      <c r="AQ122" s="186"/>
      <c r="AR122" s="186"/>
      <c r="AS122" s="186"/>
      <c r="AT122" s="186"/>
      <c r="AU122" s="186"/>
      <c r="AV122" s="186"/>
      <c r="AW122" s="186"/>
      <c r="AX122" s="186"/>
      <c r="AY122" s="186"/>
      <c r="AZ122" s="186"/>
      <c r="BA122" s="186"/>
      <c r="BB122" s="186"/>
      <c r="BC122" s="186"/>
      <c r="BD122" s="186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6"/>
      <c r="BS122" s="186"/>
      <c r="BT122" s="186"/>
      <c r="BU122" s="186"/>
      <c r="BV122" s="186"/>
      <c r="BW122" s="186"/>
      <c r="BX122" s="186"/>
      <c r="BY122" s="186"/>
      <c r="BZ122" s="186"/>
      <c r="CA122" s="186"/>
      <c r="CB122" s="186"/>
      <c r="CC122" s="186"/>
      <c r="CD122" s="186"/>
      <c r="CE122" s="186"/>
      <c r="CF122" s="186"/>
      <c r="CG122" s="186"/>
      <c r="CH122" s="186"/>
      <c r="CI122" s="186"/>
      <c r="CJ122" s="186"/>
      <c r="CK122" s="186"/>
      <c r="CL122" s="186"/>
      <c r="CM122" s="186"/>
      <c r="CN122" s="186"/>
      <c r="CO122" s="186"/>
      <c r="CP122" s="186"/>
      <c r="CQ122" s="186"/>
      <c r="CR122" s="186"/>
      <c r="CS122" s="186"/>
      <c r="CT122" s="186"/>
      <c r="CU122" s="186"/>
      <c r="CV122" s="186"/>
      <c r="CW122" s="186"/>
      <c r="CX122" s="186"/>
      <c r="CY122" s="186"/>
      <c r="CZ122" s="186"/>
      <c r="DA122" s="186"/>
      <c r="DB122" s="186"/>
      <c r="DC122" s="186"/>
      <c r="DD122" s="186"/>
      <c r="DE122" s="186"/>
      <c r="DF122" s="186"/>
      <c r="DG122" s="186"/>
      <c r="DH122" s="186"/>
      <c r="DI122" s="186"/>
      <c r="DJ122" s="186"/>
      <c r="DK122" s="186"/>
      <c r="DL122" s="186"/>
      <c r="DM122" s="186"/>
      <c r="DN122" s="186"/>
      <c r="DO122" s="186"/>
      <c r="DP122" s="186"/>
      <c r="DQ122" s="186"/>
      <c r="DR122" s="186"/>
      <c r="DS122" s="186"/>
      <c r="DT122" s="186"/>
    </row>
    <row r="123" spans="1:124" ht="13">
      <c r="A123" s="1139"/>
      <c r="B123" s="182" t="s">
        <v>655</v>
      </c>
      <c r="C123" s="6">
        <v>18200</v>
      </c>
      <c r="D123" s="6">
        <v>18200</v>
      </c>
      <c r="E123" s="6">
        <v>18200</v>
      </c>
      <c r="F123" s="6">
        <v>18200</v>
      </c>
      <c r="G123" s="200">
        <v>72800</v>
      </c>
      <c r="H123" s="6">
        <v>18840</v>
      </c>
      <c r="I123" s="6">
        <v>18780</v>
      </c>
      <c r="J123" s="6">
        <v>18800</v>
      </c>
      <c r="K123" s="6">
        <v>18800</v>
      </c>
      <c r="L123" s="200">
        <v>75220</v>
      </c>
      <c r="M123" s="6">
        <v>18940</v>
      </c>
      <c r="N123" s="6">
        <v>18900</v>
      </c>
      <c r="O123" s="6">
        <v>18940</v>
      </c>
      <c r="P123" s="6">
        <v>18920</v>
      </c>
      <c r="Q123" s="6">
        <v>18920</v>
      </c>
      <c r="R123" s="183">
        <v>94620</v>
      </c>
      <c r="S123" s="197">
        <v>242640</v>
      </c>
      <c r="T123" s="198"/>
      <c r="U123" s="198"/>
      <c r="V123" s="187"/>
      <c r="W123" s="187"/>
      <c r="X123" s="187"/>
      <c r="Y123" s="187"/>
      <c r="Z123" s="187"/>
      <c r="AA123" s="187"/>
      <c r="AC123" s="186"/>
      <c r="AD123" s="186"/>
      <c r="AE123" s="186"/>
      <c r="AF123" s="186"/>
      <c r="AG123" s="186"/>
      <c r="AH123" s="186"/>
      <c r="AI123" s="186"/>
      <c r="AJ123" s="186"/>
      <c r="AK123" s="186"/>
      <c r="AL123" s="186"/>
      <c r="AM123" s="186"/>
      <c r="AN123" s="186"/>
      <c r="AO123" s="186"/>
      <c r="AP123" s="186"/>
      <c r="AQ123" s="186"/>
      <c r="AR123" s="186"/>
      <c r="AS123" s="186"/>
      <c r="AT123" s="186"/>
      <c r="AU123" s="186"/>
      <c r="AV123" s="186"/>
      <c r="AW123" s="186"/>
      <c r="AX123" s="186"/>
      <c r="AY123" s="186"/>
      <c r="AZ123" s="186"/>
      <c r="BA123" s="186"/>
      <c r="BB123" s="186"/>
      <c r="BC123" s="186"/>
      <c r="BD123" s="186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6"/>
      <c r="BS123" s="186"/>
      <c r="BT123" s="186"/>
      <c r="BU123" s="186"/>
      <c r="BV123" s="186"/>
      <c r="BW123" s="186"/>
      <c r="BX123" s="186"/>
      <c r="BY123" s="186"/>
      <c r="BZ123" s="186"/>
      <c r="CA123" s="186"/>
      <c r="CB123" s="186"/>
      <c r="CC123" s="186"/>
      <c r="CD123" s="186"/>
      <c r="CE123" s="186"/>
      <c r="CF123" s="186"/>
      <c r="CG123" s="186"/>
      <c r="CH123" s="186"/>
      <c r="CI123" s="186"/>
      <c r="CJ123" s="186"/>
      <c r="CK123" s="186"/>
      <c r="CL123" s="186"/>
      <c r="CM123" s="186"/>
      <c r="CN123" s="186"/>
      <c r="CO123" s="186"/>
      <c r="CP123" s="186"/>
      <c r="CQ123" s="186"/>
      <c r="CR123" s="186"/>
      <c r="CS123" s="186"/>
      <c r="CT123" s="186"/>
      <c r="CU123" s="186"/>
      <c r="CV123" s="186"/>
      <c r="CW123" s="186"/>
      <c r="CX123" s="186"/>
      <c r="CY123" s="186"/>
      <c r="CZ123" s="186"/>
      <c r="DA123" s="186"/>
      <c r="DB123" s="186"/>
      <c r="DC123" s="186"/>
      <c r="DD123" s="186"/>
      <c r="DE123" s="186"/>
      <c r="DF123" s="186"/>
      <c r="DG123" s="186"/>
      <c r="DH123" s="186"/>
      <c r="DI123" s="186"/>
      <c r="DJ123" s="186"/>
      <c r="DK123" s="186"/>
      <c r="DL123" s="186"/>
      <c r="DM123" s="186"/>
      <c r="DN123" s="186"/>
      <c r="DO123" s="186"/>
      <c r="DP123" s="186"/>
      <c r="DQ123" s="186"/>
      <c r="DR123" s="186"/>
      <c r="DS123" s="186"/>
      <c r="DT123" s="186"/>
    </row>
    <row r="124" spans="1:124">
      <c r="A124" s="189" t="s">
        <v>30</v>
      </c>
      <c r="B124" s="190" t="s">
        <v>32</v>
      </c>
      <c r="C124" s="191">
        <v>193545</v>
      </c>
      <c r="D124" s="191">
        <v>193215</v>
      </c>
      <c r="E124" s="191">
        <v>193165</v>
      </c>
      <c r="F124" s="191">
        <v>193260</v>
      </c>
      <c r="G124" s="192">
        <v>773185</v>
      </c>
      <c r="H124" s="191">
        <v>199870</v>
      </c>
      <c r="I124" s="191">
        <v>199515</v>
      </c>
      <c r="J124" s="191">
        <v>199710</v>
      </c>
      <c r="K124" s="191">
        <v>199670</v>
      </c>
      <c r="L124" s="192">
        <v>798765</v>
      </c>
      <c r="M124" s="191">
        <v>200935</v>
      </c>
      <c r="N124" s="191">
        <v>200945</v>
      </c>
      <c r="O124" s="191">
        <v>200975</v>
      </c>
      <c r="P124" s="191">
        <v>200950</v>
      </c>
      <c r="Q124" s="191">
        <v>201030</v>
      </c>
      <c r="R124" s="192">
        <v>1004835</v>
      </c>
      <c r="S124" s="193">
        <v>2576785</v>
      </c>
      <c r="T124" s="198"/>
      <c r="U124" s="198"/>
      <c r="V124" s="187"/>
      <c r="W124" s="187"/>
      <c r="X124" s="187"/>
      <c r="Y124" s="187"/>
      <c r="Z124" s="187"/>
      <c r="AA124" s="187"/>
      <c r="AC124" s="186"/>
      <c r="AD124" s="186"/>
      <c r="AE124" s="186"/>
      <c r="AF124" s="186"/>
      <c r="AG124" s="186"/>
      <c r="AH124" s="186"/>
      <c r="AI124" s="186"/>
      <c r="AJ124" s="186"/>
      <c r="AK124" s="186"/>
      <c r="AL124" s="186"/>
      <c r="AM124" s="186"/>
      <c r="AN124" s="186"/>
      <c r="AO124" s="186"/>
      <c r="AP124" s="186"/>
      <c r="AQ124" s="186"/>
      <c r="AR124" s="186"/>
      <c r="AS124" s="186"/>
      <c r="AT124" s="186"/>
      <c r="AU124" s="186"/>
      <c r="AV124" s="186"/>
      <c r="AW124" s="186"/>
      <c r="AX124" s="186"/>
      <c r="AY124" s="186"/>
      <c r="AZ124" s="186"/>
      <c r="BA124" s="186"/>
      <c r="BB124" s="186"/>
      <c r="BC124" s="186"/>
      <c r="BD124" s="186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6"/>
      <c r="CA124" s="186"/>
      <c r="CB124" s="186"/>
      <c r="CC124" s="186"/>
      <c r="CD124" s="186"/>
      <c r="CE124" s="186"/>
      <c r="CF124" s="186"/>
      <c r="CG124" s="186"/>
      <c r="CH124" s="186"/>
      <c r="CI124" s="186"/>
      <c r="CJ124" s="186"/>
      <c r="CK124" s="186"/>
      <c r="CL124" s="186"/>
      <c r="CM124" s="186"/>
      <c r="CN124" s="186"/>
      <c r="CO124" s="186"/>
      <c r="CP124" s="186"/>
      <c r="CQ124" s="186"/>
      <c r="CR124" s="186"/>
      <c r="CS124" s="186"/>
      <c r="CT124" s="186"/>
      <c r="CU124" s="186"/>
      <c r="CV124" s="186"/>
      <c r="CW124" s="186"/>
      <c r="CX124" s="186"/>
      <c r="CY124" s="186"/>
      <c r="CZ124" s="186"/>
      <c r="DA124" s="186"/>
      <c r="DB124" s="186"/>
      <c r="DC124" s="186"/>
      <c r="DD124" s="186"/>
      <c r="DE124" s="186"/>
      <c r="DF124" s="186"/>
      <c r="DG124" s="186"/>
      <c r="DH124" s="186"/>
      <c r="DI124" s="186"/>
      <c r="DJ124" s="186"/>
      <c r="DK124" s="186"/>
      <c r="DL124" s="186"/>
      <c r="DM124" s="186"/>
      <c r="DN124" s="186"/>
      <c r="DO124" s="186"/>
      <c r="DP124" s="186"/>
      <c r="DQ124" s="186"/>
      <c r="DR124" s="186"/>
      <c r="DS124" s="186"/>
      <c r="DT124" s="186"/>
    </row>
    <row r="125" spans="1:124" ht="13">
      <c r="A125" s="181" t="str">
        <f>A118</f>
        <v>V15CMR</v>
      </c>
      <c r="B125" s="182" t="s">
        <v>543</v>
      </c>
      <c r="C125" s="8">
        <f>'Drive Summary'!G150</f>
        <v>0</v>
      </c>
      <c r="D125" s="8">
        <f>'Drive Summary'!H150</f>
        <v>22100</v>
      </c>
      <c r="E125" s="8">
        <f>'Drive Summary'!I150</f>
        <v>59275</v>
      </c>
      <c r="F125" s="8">
        <f>'Drive Summary'!J150</f>
        <v>15125</v>
      </c>
      <c r="G125" s="663">
        <f>SUM(C125:F125)</f>
        <v>96500</v>
      </c>
      <c r="H125" s="8">
        <f>'Drive Summary'!N150</f>
        <v>12325</v>
      </c>
      <c r="I125" s="8">
        <f>'Drive Summary'!O150</f>
        <v>16950</v>
      </c>
      <c r="J125" s="8">
        <f>'Drive Summary'!P150</f>
        <v>10975</v>
      </c>
      <c r="K125" s="8">
        <f>'Drive Summary'!Q150</f>
        <v>13000</v>
      </c>
      <c r="L125" s="663">
        <f>SUM(H125:K125)</f>
        <v>53250</v>
      </c>
      <c r="M125" s="8">
        <f>'Drive Summary'!U150</f>
        <v>8200</v>
      </c>
      <c r="N125" s="8">
        <f>'Drive Summary'!V150</f>
        <v>18250</v>
      </c>
      <c r="O125" s="8">
        <f>'Drive Summary'!W150</f>
        <v>23200</v>
      </c>
      <c r="P125" s="8">
        <f>'Drive Summary'!X150</f>
        <v>6450</v>
      </c>
      <c r="Q125" s="8">
        <f>'Drive Summary'!Y150</f>
        <v>500</v>
      </c>
      <c r="R125" s="664">
        <f>SUM(M125:Q125)</f>
        <v>56600</v>
      </c>
      <c r="S125" s="665">
        <f>R125+L125+G125</f>
        <v>206350</v>
      </c>
      <c r="T125" s="198"/>
      <c r="U125" s="198"/>
      <c r="V125" s="187"/>
      <c r="W125" s="187"/>
      <c r="X125" s="187"/>
      <c r="Y125" s="187"/>
      <c r="Z125" s="187"/>
      <c r="AA125" s="187"/>
      <c r="AC125" s="186"/>
      <c r="AD125" s="186"/>
      <c r="AE125" s="186"/>
      <c r="AF125" s="186"/>
      <c r="AG125" s="186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6"/>
      <c r="CD125" s="186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6"/>
      <c r="DF125" s="186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  <c r="DS125" s="186"/>
      <c r="DT125" s="186"/>
    </row>
    <row r="126" spans="1:124">
      <c r="A126" s="195" t="str">
        <f>A7</f>
        <v>MS2409A0</v>
      </c>
      <c r="B126" s="182" t="s">
        <v>74</v>
      </c>
      <c r="C126" s="10">
        <f>'Drive Summary'!G151</f>
        <v>0</v>
      </c>
      <c r="D126" s="10">
        <f>'Drive Summary'!H151</f>
        <v>51375</v>
      </c>
      <c r="E126" s="10">
        <f>'Drive Summary'!I151</f>
        <v>50400</v>
      </c>
      <c r="F126" s="10">
        <f>'Drive Summary'!J151</f>
        <v>20600</v>
      </c>
      <c r="G126" s="241">
        <f>SUM(C126:F126)</f>
        <v>122375</v>
      </c>
      <c r="H126" s="8">
        <f>'Drive Summary'!N151</f>
        <v>26375</v>
      </c>
      <c r="I126" s="10">
        <f>'Drive Summary'!O151</f>
        <v>89575</v>
      </c>
      <c r="J126" s="10">
        <f>'Drive Summary'!P151</f>
        <v>19450</v>
      </c>
      <c r="K126" s="10">
        <f>'Drive Summary'!Q151</f>
        <v>26250</v>
      </c>
      <c r="L126" s="241">
        <f>SUM(H126:K126)</f>
        <v>161650</v>
      </c>
      <c r="M126" s="10">
        <f>'Drive Summary'!U151</f>
        <v>25250</v>
      </c>
      <c r="N126" s="10">
        <f>'Drive Summary'!V151</f>
        <v>137325</v>
      </c>
      <c r="O126" s="10">
        <f>'Drive Summary'!W151</f>
        <v>32500</v>
      </c>
      <c r="P126" s="10">
        <f>'Drive Summary'!X151</f>
        <v>15575</v>
      </c>
      <c r="Q126" s="10">
        <f>'Drive Summary'!Y151</f>
        <v>1325</v>
      </c>
      <c r="R126" s="183">
        <f>SUM(M126:Q126)</f>
        <v>211975</v>
      </c>
      <c r="S126" s="665">
        <f>R126+L126+G126</f>
        <v>496000</v>
      </c>
      <c r="T126" s="198"/>
      <c r="U126" s="198"/>
      <c r="V126" s="187"/>
      <c r="W126" s="187"/>
      <c r="X126" s="187"/>
      <c r="Y126" s="187"/>
      <c r="Z126" s="187"/>
      <c r="AA126" s="187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  <c r="DS126" s="186"/>
      <c r="DT126" s="186"/>
    </row>
    <row r="127" spans="1:124">
      <c r="A127" s="195"/>
      <c r="B127" s="182" t="s">
        <v>589</v>
      </c>
      <c r="C127" s="10">
        <f>'Drive Summary'!G152</f>
        <v>0</v>
      </c>
      <c r="D127" s="10">
        <f>'Drive Summary'!H152</f>
        <v>3600</v>
      </c>
      <c r="E127" s="10">
        <f>'Drive Summary'!I152</f>
        <v>800</v>
      </c>
      <c r="F127" s="10">
        <f>'Drive Summary'!J152</f>
        <v>400</v>
      </c>
      <c r="G127" s="241">
        <f t="shared" ref="G127:G130" si="81">SUM(C127:F127)</f>
        <v>4800</v>
      </c>
      <c r="H127" s="8">
        <f>'Drive Summary'!N152</f>
        <v>2825</v>
      </c>
      <c r="I127" s="10">
        <f>'Drive Summary'!O152</f>
        <v>1200</v>
      </c>
      <c r="J127" s="10">
        <f>'Drive Summary'!P152</f>
        <v>550</v>
      </c>
      <c r="K127" s="10">
        <f>'Drive Summary'!Q152</f>
        <v>1975</v>
      </c>
      <c r="L127" s="241">
        <f t="shared" ref="L127:L130" si="82">SUM(H127:K127)</f>
        <v>6550</v>
      </c>
      <c r="M127" s="10">
        <f>'Drive Summary'!U152</f>
        <v>3475</v>
      </c>
      <c r="N127" s="10">
        <f>'Drive Summary'!V152</f>
        <v>775</v>
      </c>
      <c r="O127" s="10">
        <f>'Drive Summary'!W152</f>
        <v>2425</v>
      </c>
      <c r="P127" s="10">
        <f>'Drive Summary'!X152</f>
        <v>600</v>
      </c>
      <c r="Q127" s="10">
        <f>'Drive Summary'!Y152</f>
        <v>325</v>
      </c>
      <c r="R127" s="183">
        <f t="shared" ref="R127:R130" si="83">SUM(M127:Q127)</f>
        <v>7600</v>
      </c>
      <c r="S127" s="665">
        <f t="shared" ref="S127:S130" si="84">R127+L127+G127</f>
        <v>18950</v>
      </c>
      <c r="T127" s="198"/>
      <c r="U127" s="198"/>
      <c r="V127" s="187"/>
      <c r="W127" s="187"/>
      <c r="X127" s="187"/>
      <c r="Y127" s="187"/>
      <c r="Z127" s="187"/>
      <c r="AA127" s="187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  <c r="DS127" s="186"/>
      <c r="DT127" s="186"/>
    </row>
    <row r="128" spans="1:124">
      <c r="A128" s="195"/>
      <c r="B128" s="182" t="s">
        <v>590</v>
      </c>
      <c r="C128" s="10">
        <f>'Drive Summary'!G153</f>
        <v>0</v>
      </c>
      <c r="D128" s="10">
        <f>'Drive Summary'!H153</f>
        <v>112200</v>
      </c>
      <c r="E128" s="10">
        <f>'Drive Summary'!I153</f>
        <v>128225</v>
      </c>
      <c r="F128" s="10">
        <f>'Drive Summary'!J153</f>
        <v>107775</v>
      </c>
      <c r="G128" s="241">
        <f t="shared" si="81"/>
        <v>348200</v>
      </c>
      <c r="H128" s="8">
        <f>'Drive Summary'!N153</f>
        <v>98075</v>
      </c>
      <c r="I128" s="10">
        <f>'Drive Summary'!O153</f>
        <v>131275</v>
      </c>
      <c r="J128" s="10">
        <f>'Drive Summary'!P153</f>
        <v>91425</v>
      </c>
      <c r="K128" s="10">
        <f>'Drive Summary'!Q153</f>
        <v>49525</v>
      </c>
      <c r="L128" s="241">
        <f t="shared" si="82"/>
        <v>370300</v>
      </c>
      <c r="M128" s="10">
        <f>'Drive Summary'!U153</f>
        <v>93575</v>
      </c>
      <c r="N128" s="10">
        <f>'Drive Summary'!V153</f>
        <v>140600</v>
      </c>
      <c r="O128" s="10">
        <f>'Drive Summary'!W153</f>
        <v>99300</v>
      </c>
      <c r="P128" s="10">
        <f>'Drive Summary'!X153</f>
        <v>50775</v>
      </c>
      <c r="Q128" s="10">
        <f>'Drive Summary'!Y153</f>
        <v>11400</v>
      </c>
      <c r="R128" s="183">
        <f t="shared" si="83"/>
        <v>395650</v>
      </c>
      <c r="S128" s="665">
        <f t="shared" si="84"/>
        <v>1114150</v>
      </c>
      <c r="T128" s="198"/>
      <c r="U128" s="198"/>
      <c r="V128" s="187"/>
      <c r="W128" s="187"/>
      <c r="X128" s="187"/>
      <c r="Y128" s="187"/>
      <c r="Z128" s="187"/>
      <c r="AA128" s="187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  <c r="DS128" s="186"/>
      <c r="DT128" s="186"/>
    </row>
    <row r="129" spans="1:124">
      <c r="A129" s="195"/>
      <c r="B129" s="182" t="s">
        <v>654</v>
      </c>
      <c r="C129" s="10">
        <f>'Drive Summary'!G154</f>
        <v>0</v>
      </c>
      <c r="D129" s="10">
        <f>'Drive Summary'!H154</f>
        <v>0</v>
      </c>
      <c r="E129" s="10">
        <f>'Drive Summary'!I154</f>
        <v>82380</v>
      </c>
      <c r="F129" s="10">
        <f>'Drive Summary'!J154</f>
        <v>46120</v>
      </c>
      <c r="G129" s="241">
        <f t="shared" si="81"/>
        <v>128500</v>
      </c>
      <c r="H129" s="8">
        <f>'Drive Summary'!N154</f>
        <v>34120</v>
      </c>
      <c r="I129" s="10">
        <f>'Drive Summary'!O154</f>
        <v>40980</v>
      </c>
      <c r="J129" s="10">
        <f>'Drive Summary'!P154</f>
        <v>39620</v>
      </c>
      <c r="K129" s="10">
        <f>'Drive Summary'!Q154</f>
        <v>23100</v>
      </c>
      <c r="L129" s="241">
        <f t="shared" si="82"/>
        <v>137820</v>
      </c>
      <c r="M129" s="10">
        <f>'Drive Summary'!U154</f>
        <v>25660</v>
      </c>
      <c r="N129" s="10">
        <f>'Drive Summary'!V154</f>
        <v>42980</v>
      </c>
      <c r="O129" s="10">
        <f>'Drive Summary'!W154</f>
        <v>48180</v>
      </c>
      <c r="P129" s="10">
        <f>'Drive Summary'!X154</f>
        <v>17760</v>
      </c>
      <c r="Q129" s="10">
        <f>'Drive Summary'!Y154</f>
        <v>1040</v>
      </c>
      <c r="R129" s="183">
        <f t="shared" si="83"/>
        <v>135620</v>
      </c>
      <c r="S129" s="665">
        <f t="shared" si="84"/>
        <v>401940</v>
      </c>
      <c r="T129" s="198"/>
      <c r="U129" s="198"/>
      <c r="V129" s="187"/>
      <c r="W129" s="187"/>
      <c r="X129" s="187"/>
      <c r="Y129" s="187"/>
      <c r="Z129" s="187"/>
      <c r="AA129" s="187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  <c r="DS129" s="186"/>
      <c r="DT129" s="186"/>
    </row>
    <row r="130" spans="1:124">
      <c r="A130" s="195"/>
      <c r="B130" s="182" t="s">
        <v>655</v>
      </c>
      <c r="C130" s="10">
        <f>'Drive Summary'!G155</f>
        <v>0</v>
      </c>
      <c r="D130" s="10">
        <f>'Drive Summary'!H155</f>
        <v>0</v>
      </c>
      <c r="E130" s="10">
        <f>'Drive Summary'!I155</f>
        <v>54180</v>
      </c>
      <c r="F130" s="10">
        <f>'Drive Summary'!J155</f>
        <v>27020</v>
      </c>
      <c r="G130" s="241">
        <f t="shared" si="81"/>
        <v>81200</v>
      </c>
      <c r="H130" s="8">
        <f>'Drive Summary'!N155</f>
        <v>17060</v>
      </c>
      <c r="I130" s="10">
        <f>'Drive Summary'!O155</f>
        <v>36180</v>
      </c>
      <c r="J130" s="10">
        <f>'Drive Summary'!P155</f>
        <v>25680</v>
      </c>
      <c r="K130" s="10">
        <f>'Drive Summary'!Q155</f>
        <v>20460</v>
      </c>
      <c r="L130" s="241">
        <f t="shared" si="82"/>
        <v>99380</v>
      </c>
      <c r="M130" s="10">
        <f>'Drive Summary'!U155</f>
        <v>6900</v>
      </c>
      <c r="N130" s="10">
        <f>'Drive Summary'!V155</f>
        <v>27140</v>
      </c>
      <c r="O130" s="10">
        <f>'Drive Summary'!W155</f>
        <v>25620</v>
      </c>
      <c r="P130" s="10">
        <f>'Drive Summary'!X155</f>
        <v>9720</v>
      </c>
      <c r="Q130" s="10">
        <f>'Drive Summary'!Y155</f>
        <v>2140</v>
      </c>
      <c r="R130" s="183">
        <f t="shared" si="83"/>
        <v>71520</v>
      </c>
      <c r="S130" s="665">
        <f t="shared" si="84"/>
        <v>252100</v>
      </c>
      <c r="T130" s="198"/>
      <c r="U130" s="198"/>
      <c r="V130" s="187"/>
      <c r="W130" s="187"/>
      <c r="X130" s="187"/>
      <c r="Y130" s="187"/>
      <c r="Z130" s="187"/>
      <c r="AA130" s="187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  <c r="DS130" s="186"/>
      <c r="DT130" s="186"/>
    </row>
    <row r="131" spans="1:124">
      <c r="A131" s="189" t="s">
        <v>30</v>
      </c>
      <c r="B131" s="190" t="s">
        <v>32</v>
      </c>
      <c r="C131" s="191">
        <f>SUM(C125:C130)</f>
        <v>0</v>
      </c>
      <c r="D131" s="191">
        <f t="shared" ref="D131:Q131" si="85">SUM(D125:D130)</f>
        <v>189275</v>
      </c>
      <c r="E131" s="191">
        <f t="shared" si="85"/>
        <v>375260</v>
      </c>
      <c r="F131" s="191">
        <f t="shared" si="85"/>
        <v>217040</v>
      </c>
      <c r="G131" s="192">
        <f t="shared" si="85"/>
        <v>781575</v>
      </c>
      <c r="H131" s="191">
        <f t="shared" si="85"/>
        <v>190780</v>
      </c>
      <c r="I131" s="191">
        <f t="shared" si="85"/>
        <v>316160</v>
      </c>
      <c r="J131" s="191">
        <f t="shared" si="85"/>
        <v>187700</v>
      </c>
      <c r="K131" s="191">
        <f t="shared" si="85"/>
        <v>134310</v>
      </c>
      <c r="L131" s="192">
        <f t="shared" si="85"/>
        <v>828950</v>
      </c>
      <c r="M131" s="191">
        <f t="shared" si="85"/>
        <v>163060</v>
      </c>
      <c r="N131" s="191">
        <f t="shared" si="85"/>
        <v>367070</v>
      </c>
      <c r="O131" s="191">
        <f t="shared" si="85"/>
        <v>231225</v>
      </c>
      <c r="P131" s="191">
        <f t="shared" si="85"/>
        <v>100880</v>
      </c>
      <c r="Q131" s="191">
        <f t="shared" si="85"/>
        <v>16730</v>
      </c>
      <c r="R131" s="192">
        <f>SUM(R125:R130)</f>
        <v>878965</v>
      </c>
      <c r="S131" s="193">
        <f>SUM(S125:S130)</f>
        <v>2489490</v>
      </c>
      <c r="T131" s="198"/>
      <c r="U131" s="198"/>
      <c r="V131" s="187"/>
      <c r="W131" s="187"/>
      <c r="X131" s="187"/>
      <c r="Y131" s="187"/>
      <c r="Z131" s="187"/>
      <c r="AA131" s="187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  <c r="DS131" s="186"/>
      <c r="DT131" s="186"/>
    </row>
    <row r="132" spans="1:124">
      <c r="A132" s="453" t="s">
        <v>17</v>
      </c>
      <c r="B132" s="454" t="s">
        <v>543</v>
      </c>
      <c r="C132" s="456">
        <f t="shared" ref="C132:C137" si="86">C125-C118</f>
        <v>-12175</v>
      </c>
      <c r="D132" s="456">
        <f t="shared" ref="D132:S132" si="87">D125-D118</f>
        <v>9975</v>
      </c>
      <c r="E132" s="456">
        <f t="shared" si="87"/>
        <v>47175</v>
      </c>
      <c r="F132" s="456">
        <f t="shared" si="87"/>
        <v>3025</v>
      </c>
      <c r="G132" s="418">
        <f t="shared" si="87"/>
        <v>48000</v>
      </c>
      <c r="H132" s="456">
        <f t="shared" si="87"/>
        <v>-225</v>
      </c>
      <c r="I132" s="456">
        <f t="shared" si="87"/>
        <v>4425</v>
      </c>
      <c r="J132" s="456">
        <f t="shared" si="87"/>
        <v>-1525</v>
      </c>
      <c r="K132" s="456">
        <f t="shared" si="87"/>
        <v>450</v>
      </c>
      <c r="L132" s="418">
        <f t="shared" si="87"/>
        <v>3125</v>
      </c>
      <c r="M132" s="456">
        <f t="shared" si="87"/>
        <v>-4425</v>
      </c>
      <c r="N132" s="456">
        <f t="shared" si="87"/>
        <v>5675</v>
      </c>
      <c r="O132" s="456">
        <f t="shared" si="87"/>
        <v>10600</v>
      </c>
      <c r="P132" s="456">
        <f t="shared" si="87"/>
        <v>-6150</v>
      </c>
      <c r="Q132" s="456">
        <f t="shared" si="87"/>
        <v>-12100</v>
      </c>
      <c r="R132" s="418">
        <f t="shared" si="87"/>
        <v>-6400</v>
      </c>
      <c r="S132" s="419">
        <f t="shared" si="87"/>
        <v>44725</v>
      </c>
      <c r="T132" s="198"/>
      <c r="U132" s="198"/>
      <c r="V132" s="187"/>
      <c r="W132" s="187"/>
      <c r="X132" s="187"/>
      <c r="Y132" s="187"/>
      <c r="Z132" s="187"/>
      <c r="AA132" s="187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  <c r="DS132" s="186"/>
      <c r="DT132" s="186"/>
    </row>
    <row r="133" spans="1:124">
      <c r="A133" s="453"/>
      <c r="B133" s="454" t="s">
        <v>74</v>
      </c>
      <c r="C133" s="456">
        <f t="shared" si="86"/>
        <v>-40400</v>
      </c>
      <c r="D133" s="456">
        <f t="shared" ref="D133:S137" si="88">D126-D119</f>
        <v>11000</v>
      </c>
      <c r="E133" s="456">
        <f t="shared" si="88"/>
        <v>10025</v>
      </c>
      <c r="F133" s="456">
        <f t="shared" si="88"/>
        <v>-19750</v>
      </c>
      <c r="G133" s="418">
        <f t="shared" si="88"/>
        <v>-39125</v>
      </c>
      <c r="H133" s="456">
        <f t="shared" si="88"/>
        <v>-15350</v>
      </c>
      <c r="I133" s="456">
        <f t="shared" si="88"/>
        <v>47875</v>
      </c>
      <c r="J133" s="456">
        <f t="shared" si="88"/>
        <v>-22275</v>
      </c>
      <c r="K133" s="456">
        <f t="shared" si="88"/>
        <v>-15450</v>
      </c>
      <c r="L133" s="418">
        <f t="shared" si="88"/>
        <v>-5200</v>
      </c>
      <c r="M133" s="456">
        <f t="shared" si="88"/>
        <v>-16700</v>
      </c>
      <c r="N133" s="456">
        <f t="shared" si="88"/>
        <v>95325</v>
      </c>
      <c r="O133" s="456">
        <f t="shared" si="88"/>
        <v>-9475</v>
      </c>
      <c r="P133" s="456">
        <f t="shared" si="88"/>
        <v>-26375</v>
      </c>
      <c r="Q133" s="456">
        <f t="shared" si="88"/>
        <v>-40700</v>
      </c>
      <c r="R133" s="418">
        <f t="shared" si="88"/>
        <v>2075</v>
      </c>
      <c r="S133" s="419">
        <f t="shared" si="88"/>
        <v>-42250</v>
      </c>
      <c r="T133" s="198"/>
      <c r="U133" s="198"/>
      <c r="V133" s="187"/>
      <c r="W133" s="187"/>
      <c r="X133" s="187"/>
      <c r="Y133" s="187"/>
      <c r="Z133" s="187"/>
      <c r="AA133" s="187"/>
      <c r="AC133" s="186"/>
      <c r="AD133" s="186"/>
      <c r="AE133" s="186"/>
      <c r="AF133" s="186"/>
      <c r="AG133" s="186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6"/>
      <c r="CD133" s="186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6"/>
      <c r="DF133" s="186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  <c r="DS133" s="186"/>
      <c r="DT133" s="186"/>
    </row>
    <row r="134" spans="1:124">
      <c r="A134" s="453"/>
      <c r="B134" s="454" t="s">
        <v>589</v>
      </c>
      <c r="C134" s="456">
        <f t="shared" si="86"/>
        <v>-1450</v>
      </c>
      <c r="D134" s="456">
        <f t="shared" si="88"/>
        <v>2225</v>
      </c>
      <c r="E134" s="456">
        <f t="shared" si="88"/>
        <v>-575</v>
      </c>
      <c r="F134" s="456">
        <f t="shared" si="88"/>
        <v>-975</v>
      </c>
      <c r="G134" s="418">
        <f t="shared" si="88"/>
        <v>-775</v>
      </c>
      <c r="H134" s="456">
        <f t="shared" si="88"/>
        <v>1350</v>
      </c>
      <c r="I134" s="456">
        <f t="shared" si="88"/>
        <v>-200</v>
      </c>
      <c r="J134" s="456">
        <f t="shared" si="88"/>
        <v>-875</v>
      </c>
      <c r="K134" s="456">
        <f t="shared" si="88"/>
        <v>550</v>
      </c>
      <c r="L134" s="418">
        <f t="shared" si="88"/>
        <v>825</v>
      </c>
      <c r="M134" s="456">
        <f t="shared" si="88"/>
        <v>2050</v>
      </c>
      <c r="N134" s="456">
        <f t="shared" si="88"/>
        <v>-700</v>
      </c>
      <c r="O134" s="456">
        <f t="shared" si="88"/>
        <v>1025</v>
      </c>
      <c r="P134" s="456">
        <f t="shared" si="88"/>
        <v>-875</v>
      </c>
      <c r="Q134" s="456">
        <f t="shared" si="88"/>
        <v>-1100</v>
      </c>
      <c r="R134" s="418">
        <f t="shared" si="88"/>
        <v>400</v>
      </c>
      <c r="S134" s="419">
        <f t="shared" si="88"/>
        <v>450</v>
      </c>
      <c r="T134" s="198"/>
      <c r="U134" s="198"/>
      <c r="V134" s="187"/>
      <c r="W134" s="187"/>
      <c r="X134" s="187"/>
      <c r="Y134" s="187"/>
      <c r="Z134" s="187"/>
      <c r="AA134" s="187"/>
      <c r="AC134" s="186"/>
      <c r="AD134" s="186"/>
      <c r="AE134" s="186"/>
      <c r="AF134" s="186"/>
      <c r="AG134" s="186"/>
      <c r="AH134" s="186"/>
      <c r="AI134" s="186"/>
      <c r="AJ134" s="186"/>
      <c r="AK134" s="186"/>
      <c r="AL134" s="186"/>
      <c r="AM134" s="186"/>
      <c r="AN134" s="186"/>
      <c r="AO134" s="186"/>
      <c r="AP134" s="186"/>
      <c r="AQ134" s="186"/>
      <c r="AR134" s="186"/>
      <c r="AS134" s="186"/>
      <c r="AT134" s="186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86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6"/>
      <c r="BS134" s="186"/>
      <c r="BT134" s="186"/>
      <c r="BU134" s="186"/>
      <c r="BV134" s="186"/>
      <c r="BW134" s="186"/>
      <c r="BX134" s="186"/>
      <c r="BY134" s="186"/>
      <c r="BZ134" s="186"/>
      <c r="CA134" s="186"/>
      <c r="CB134" s="186"/>
      <c r="CC134" s="186"/>
      <c r="CD134" s="186"/>
      <c r="CE134" s="186"/>
      <c r="CF134" s="186"/>
      <c r="CG134" s="186"/>
      <c r="CH134" s="186"/>
      <c r="CI134" s="186"/>
      <c r="CJ134" s="186"/>
      <c r="CK134" s="186"/>
      <c r="CL134" s="186"/>
      <c r="CM134" s="186"/>
      <c r="CN134" s="186"/>
      <c r="CO134" s="186"/>
      <c r="CP134" s="186"/>
      <c r="CQ134" s="186"/>
      <c r="CR134" s="186"/>
      <c r="CS134" s="186"/>
      <c r="CT134" s="186"/>
      <c r="CU134" s="186"/>
      <c r="CV134" s="186"/>
      <c r="CW134" s="186"/>
      <c r="CX134" s="186"/>
      <c r="CY134" s="186"/>
      <c r="CZ134" s="186"/>
      <c r="DA134" s="186"/>
      <c r="DB134" s="186"/>
      <c r="DC134" s="186"/>
      <c r="DD134" s="186"/>
      <c r="DE134" s="186"/>
      <c r="DF134" s="186"/>
      <c r="DG134" s="186"/>
      <c r="DH134" s="186"/>
      <c r="DI134" s="186"/>
      <c r="DJ134" s="186"/>
      <c r="DK134" s="186"/>
      <c r="DL134" s="186"/>
      <c r="DM134" s="186"/>
      <c r="DN134" s="186"/>
      <c r="DO134" s="186"/>
      <c r="DP134" s="186"/>
      <c r="DQ134" s="186"/>
      <c r="DR134" s="186"/>
      <c r="DS134" s="186"/>
      <c r="DT134" s="186"/>
    </row>
    <row r="135" spans="1:124">
      <c r="A135" s="453"/>
      <c r="B135" s="454" t="s">
        <v>590</v>
      </c>
      <c r="C135" s="456">
        <f t="shared" si="86"/>
        <v>-92000</v>
      </c>
      <c r="D135" s="456">
        <f t="shared" si="88"/>
        <v>20300</v>
      </c>
      <c r="E135" s="456">
        <f t="shared" si="88"/>
        <v>36350</v>
      </c>
      <c r="F135" s="456">
        <f t="shared" si="88"/>
        <v>15800</v>
      </c>
      <c r="G135" s="418">
        <f t="shared" si="88"/>
        <v>-19550</v>
      </c>
      <c r="H135" s="456">
        <f t="shared" si="88"/>
        <v>3075</v>
      </c>
      <c r="I135" s="456">
        <f t="shared" si="88"/>
        <v>36325</v>
      </c>
      <c r="J135" s="456">
        <f t="shared" si="88"/>
        <v>-3575</v>
      </c>
      <c r="K135" s="456">
        <f t="shared" si="88"/>
        <v>-45450</v>
      </c>
      <c r="L135" s="418">
        <f t="shared" si="88"/>
        <v>-9625</v>
      </c>
      <c r="M135" s="456">
        <f t="shared" si="88"/>
        <v>-2000</v>
      </c>
      <c r="N135" s="456">
        <f t="shared" si="88"/>
        <v>45025</v>
      </c>
      <c r="O135" s="456">
        <f t="shared" si="88"/>
        <v>3700</v>
      </c>
      <c r="P135" s="456">
        <f t="shared" si="88"/>
        <v>-44850</v>
      </c>
      <c r="Q135" s="456">
        <f t="shared" si="88"/>
        <v>-84200</v>
      </c>
      <c r="R135" s="418">
        <f t="shared" si="88"/>
        <v>-82325</v>
      </c>
      <c r="S135" s="419">
        <f t="shared" si="88"/>
        <v>-111500</v>
      </c>
      <c r="T135" s="198"/>
      <c r="U135" s="198"/>
      <c r="V135" s="187"/>
      <c r="W135" s="187"/>
      <c r="X135" s="187"/>
      <c r="Y135" s="187"/>
      <c r="Z135" s="187"/>
      <c r="AA135" s="187"/>
      <c r="AC135" s="186"/>
      <c r="AD135" s="186"/>
      <c r="AE135" s="186"/>
      <c r="AF135" s="186"/>
      <c r="AG135" s="186"/>
      <c r="AH135" s="186"/>
      <c r="AI135" s="186"/>
      <c r="AJ135" s="186"/>
      <c r="AK135" s="186"/>
      <c r="AL135" s="186"/>
      <c r="AM135" s="186"/>
      <c r="AN135" s="186"/>
      <c r="AO135" s="186"/>
      <c r="AP135" s="186"/>
      <c r="AQ135" s="186"/>
      <c r="AR135" s="186"/>
      <c r="AS135" s="186"/>
      <c r="AT135" s="186"/>
      <c r="AU135" s="186"/>
      <c r="AV135" s="186"/>
      <c r="AW135" s="186"/>
      <c r="AX135" s="186"/>
      <c r="AY135" s="186"/>
      <c r="AZ135" s="186"/>
      <c r="BA135" s="186"/>
      <c r="BB135" s="186"/>
      <c r="BC135" s="186"/>
      <c r="BD135" s="186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6"/>
      <c r="BS135" s="186"/>
      <c r="BT135" s="186"/>
      <c r="BU135" s="186"/>
      <c r="BV135" s="186"/>
      <c r="BW135" s="186"/>
      <c r="BX135" s="186"/>
      <c r="BY135" s="186"/>
      <c r="BZ135" s="186"/>
      <c r="CA135" s="186"/>
      <c r="CB135" s="186"/>
      <c r="CC135" s="186"/>
      <c r="CD135" s="186"/>
      <c r="CE135" s="186"/>
      <c r="CF135" s="186"/>
      <c r="CG135" s="186"/>
      <c r="CH135" s="186"/>
      <c r="CI135" s="186"/>
      <c r="CJ135" s="186"/>
      <c r="CK135" s="186"/>
      <c r="CL135" s="186"/>
      <c r="CM135" s="186"/>
      <c r="CN135" s="186"/>
      <c r="CO135" s="186"/>
      <c r="CP135" s="186"/>
      <c r="CQ135" s="186"/>
      <c r="CR135" s="186"/>
      <c r="CS135" s="186"/>
      <c r="CT135" s="186"/>
      <c r="CU135" s="186"/>
      <c r="CV135" s="186"/>
      <c r="CW135" s="186"/>
      <c r="CX135" s="186"/>
      <c r="CY135" s="186"/>
      <c r="CZ135" s="186"/>
      <c r="DA135" s="186"/>
      <c r="DB135" s="186"/>
      <c r="DC135" s="186"/>
      <c r="DD135" s="186"/>
      <c r="DE135" s="186"/>
      <c r="DF135" s="186"/>
      <c r="DG135" s="186"/>
      <c r="DH135" s="186"/>
      <c r="DI135" s="186"/>
      <c r="DJ135" s="186"/>
      <c r="DK135" s="186"/>
      <c r="DL135" s="186"/>
      <c r="DM135" s="186"/>
      <c r="DN135" s="186"/>
      <c r="DO135" s="186"/>
      <c r="DP135" s="186"/>
      <c r="DQ135" s="186"/>
      <c r="DR135" s="186"/>
      <c r="DS135" s="186"/>
      <c r="DT135" s="186"/>
    </row>
    <row r="136" spans="1:124">
      <c r="A136" s="453"/>
      <c r="B136" s="454" t="s">
        <v>654</v>
      </c>
      <c r="C136" s="456">
        <f t="shared" si="86"/>
        <v>-29320</v>
      </c>
      <c r="D136" s="456">
        <f t="shared" si="88"/>
        <v>-29240</v>
      </c>
      <c r="E136" s="456">
        <f t="shared" si="88"/>
        <v>53140</v>
      </c>
      <c r="F136" s="456">
        <f t="shared" si="88"/>
        <v>16860</v>
      </c>
      <c r="G136" s="418">
        <f t="shared" si="88"/>
        <v>11440</v>
      </c>
      <c r="H136" s="456">
        <f t="shared" si="88"/>
        <v>3840</v>
      </c>
      <c r="I136" s="456">
        <f t="shared" si="88"/>
        <v>10820</v>
      </c>
      <c r="J136" s="456">
        <f t="shared" si="88"/>
        <v>9360</v>
      </c>
      <c r="K136" s="456">
        <f t="shared" si="88"/>
        <v>-7120</v>
      </c>
      <c r="L136" s="418">
        <f t="shared" si="88"/>
        <v>16900</v>
      </c>
      <c r="M136" s="456">
        <f t="shared" si="88"/>
        <v>-4760</v>
      </c>
      <c r="N136" s="456">
        <f t="shared" si="88"/>
        <v>12560</v>
      </c>
      <c r="O136" s="456">
        <f t="shared" si="88"/>
        <v>17720</v>
      </c>
      <c r="P136" s="456">
        <f t="shared" si="88"/>
        <v>-12620</v>
      </c>
      <c r="Q136" s="456">
        <f t="shared" si="88"/>
        <v>-29420</v>
      </c>
      <c r="R136" s="418">
        <f t="shared" si="88"/>
        <v>-16520</v>
      </c>
      <c r="S136" s="419">
        <f t="shared" si="88"/>
        <v>11820</v>
      </c>
      <c r="T136" s="198"/>
      <c r="U136" s="198"/>
      <c r="V136" s="187"/>
      <c r="W136" s="187"/>
      <c r="X136" s="187"/>
      <c r="Y136" s="187"/>
      <c r="Z136" s="187"/>
      <c r="AA136" s="187"/>
      <c r="AC136" s="186"/>
      <c r="AD136" s="186"/>
      <c r="AE136" s="186"/>
      <c r="AF136" s="186"/>
      <c r="AG136" s="186"/>
      <c r="AH136" s="186"/>
      <c r="AI136" s="186"/>
      <c r="AJ136" s="186"/>
      <c r="AK136" s="186"/>
      <c r="AL136" s="186"/>
      <c r="AM136" s="186"/>
      <c r="AN136" s="186"/>
      <c r="AO136" s="186"/>
      <c r="AP136" s="186"/>
      <c r="AQ136" s="186"/>
      <c r="AR136" s="186"/>
      <c r="AS136" s="186"/>
      <c r="AT136" s="186"/>
      <c r="AU136" s="186"/>
      <c r="AV136" s="186"/>
      <c r="AW136" s="186"/>
      <c r="AX136" s="186"/>
      <c r="AY136" s="186"/>
      <c r="AZ136" s="186"/>
      <c r="BA136" s="186"/>
      <c r="BB136" s="186"/>
      <c r="BC136" s="186"/>
      <c r="BD136" s="186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6"/>
      <c r="BS136" s="186"/>
      <c r="BT136" s="186"/>
      <c r="BU136" s="186"/>
      <c r="BV136" s="186"/>
      <c r="BW136" s="186"/>
      <c r="BX136" s="186"/>
      <c r="BY136" s="186"/>
      <c r="BZ136" s="186"/>
      <c r="CA136" s="186"/>
      <c r="CB136" s="186"/>
      <c r="CC136" s="186"/>
      <c r="CD136" s="186"/>
      <c r="CE136" s="186"/>
      <c r="CF136" s="186"/>
      <c r="CG136" s="186"/>
      <c r="CH136" s="186"/>
      <c r="CI136" s="186"/>
      <c r="CJ136" s="186"/>
      <c r="CK136" s="186"/>
      <c r="CL136" s="186"/>
      <c r="CM136" s="186"/>
      <c r="CN136" s="186"/>
      <c r="CO136" s="186"/>
      <c r="CP136" s="186"/>
      <c r="CQ136" s="186"/>
      <c r="CR136" s="186"/>
      <c r="CS136" s="186"/>
      <c r="CT136" s="186"/>
      <c r="CU136" s="186"/>
      <c r="CV136" s="186"/>
      <c r="CW136" s="186"/>
      <c r="CX136" s="186"/>
      <c r="CY136" s="186"/>
      <c r="CZ136" s="186"/>
      <c r="DA136" s="186"/>
      <c r="DB136" s="186"/>
      <c r="DC136" s="186"/>
      <c r="DD136" s="186"/>
      <c r="DE136" s="186"/>
      <c r="DF136" s="186"/>
      <c r="DG136" s="186"/>
      <c r="DH136" s="186"/>
      <c r="DI136" s="186"/>
      <c r="DJ136" s="186"/>
      <c r="DK136" s="186"/>
      <c r="DL136" s="186"/>
      <c r="DM136" s="186"/>
      <c r="DN136" s="186"/>
      <c r="DO136" s="186"/>
      <c r="DP136" s="186"/>
      <c r="DQ136" s="186"/>
      <c r="DR136" s="186"/>
      <c r="DS136" s="186"/>
      <c r="DT136" s="186"/>
    </row>
    <row r="137" spans="1:124">
      <c r="A137" s="453"/>
      <c r="B137" s="454" t="s">
        <v>655</v>
      </c>
      <c r="C137" s="456">
        <f t="shared" si="86"/>
        <v>-18200</v>
      </c>
      <c r="D137" s="456">
        <f t="shared" si="88"/>
        <v>-18200</v>
      </c>
      <c r="E137" s="456">
        <f t="shared" si="88"/>
        <v>35980</v>
      </c>
      <c r="F137" s="456">
        <f t="shared" si="88"/>
        <v>8820</v>
      </c>
      <c r="G137" s="418">
        <f t="shared" si="88"/>
        <v>8400</v>
      </c>
      <c r="H137" s="456">
        <f t="shared" si="88"/>
        <v>-1780</v>
      </c>
      <c r="I137" s="456">
        <f t="shared" si="88"/>
        <v>17400</v>
      </c>
      <c r="J137" s="456">
        <f t="shared" si="88"/>
        <v>6880</v>
      </c>
      <c r="K137" s="456">
        <f t="shared" si="88"/>
        <v>1660</v>
      </c>
      <c r="L137" s="418">
        <f t="shared" si="88"/>
        <v>24160</v>
      </c>
      <c r="M137" s="456">
        <f t="shared" si="88"/>
        <v>-12040</v>
      </c>
      <c r="N137" s="456">
        <f t="shared" si="88"/>
        <v>8240</v>
      </c>
      <c r="O137" s="456">
        <f t="shared" si="88"/>
        <v>6680</v>
      </c>
      <c r="P137" s="456">
        <f t="shared" si="88"/>
        <v>-9200</v>
      </c>
      <c r="Q137" s="456">
        <f t="shared" si="88"/>
        <v>-16780</v>
      </c>
      <c r="R137" s="418">
        <f t="shared" si="88"/>
        <v>-23100</v>
      </c>
      <c r="S137" s="419">
        <f t="shared" si="88"/>
        <v>9460</v>
      </c>
      <c r="T137" s="198"/>
      <c r="U137" s="198"/>
      <c r="V137" s="187"/>
      <c r="W137" s="187"/>
      <c r="X137" s="187"/>
      <c r="Y137" s="187"/>
      <c r="Z137" s="187"/>
      <c r="AA137" s="187"/>
      <c r="AC137" s="186"/>
      <c r="AD137" s="186"/>
      <c r="AE137" s="186"/>
      <c r="AF137" s="186"/>
      <c r="AG137" s="186"/>
      <c r="AH137" s="186"/>
      <c r="AI137" s="186"/>
      <c r="AJ137" s="186"/>
      <c r="AK137" s="186"/>
      <c r="AL137" s="186"/>
      <c r="AM137" s="186"/>
      <c r="AN137" s="186"/>
      <c r="AO137" s="186"/>
      <c r="AP137" s="186"/>
      <c r="AQ137" s="186"/>
      <c r="AR137" s="186"/>
      <c r="AS137" s="186"/>
      <c r="AT137" s="186"/>
      <c r="AU137" s="186"/>
      <c r="AV137" s="186"/>
      <c r="AW137" s="186"/>
      <c r="AX137" s="186"/>
      <c r="AY137" s="186"/>
      <c r="AZ137" s="186"/>
      <c r="BA137" s="186"/>
      <c r="BB137" s="186"/>
      <c r="BC137" s="186"/>
      <c r="BD137" s="186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6"/>
      <c r="BS137" s="186"/>
      <c r="BT137" s="186"/>
      <c r="BU137" s="186"/>
      <c r="BV137" s="186"/>
      <c r="BW137" s="186"/>
      <c r="BX137" s="186"/>
      <c r="BY137" s="186"/>
      <c r="BZ137" s="186"/>
      <c r="CA137" s="186"/>
      <c r="CB137" s="186"/>
      <c r="CC137" s="186"/>
      <c r="CD137" s="186"/>
      <c r="CE137" s="186"/>
      <c r="CF137" s="186"/>
      <c r="CG137" s="186"/>
      <c r="CH137" s="186"/>
      <c r="CI137" s="186"/>
      <c r="CJ137" s="186"/>
      <c r="CK137" s="186"/>
      <c r="CL137" s="186"/>
      <c r="CM137" s="186"/>
      <c r="CN137" s="186"/>
      <c r="CO137" s="186"/>
      <c r="CP137" s="186"/>
      <c r="CQ137" s="186"/>
      <c r="CR137" s="186"/>
      <c r="CS137" s="186"/>
      <c r="CT137" s="186"/>
      <c r="CU137" s="186"/>
      <c r="CV137" s="186"/>
      <c r="CW137" s="186"/>
      <c r="CX137" s="186"/>
      <c r="CY137" s="186"/>
      <c r="CZ137" s="186"/>
      <c r="DA137" s="186"/>
      <c r="DB137" s="186"/>
      <c r="DC137" s="186"/>
      <c r="DD137" s="186"/>
      <c r="DE137" s="186"/>
      <c r="DF137" s="186"/>
      <c r="DG137" s="186"/>
      <c r="DH137" s="186"/>
      <c r="DI137" s="186"/>
      <c r="DJ137" s="186"/>
      <c r="DK137" s="186"/>
      <c r="DL137" s="186"/>
      <c r="DM137" s="186"/>
      <c r="DN137" s="186"/>
      <c r="DO137" s="186"/>
      <c r="DP137" s="186"/>
      <c r="DQ137" s="186"/>
      <c r="DR137" s="186"/>
      <c r="DS137" s="186"/>
      <c r="DT137" s="186"/>
    </row>
    <row r="138" spans="1:124" s="504" customFormat="1" ht="13.5" thickBot="1">
      <c r="A138" s="1166"/>
      <c r="B138" s="1167" t="s">
        <v>32</v>
      </c>
      <c r="C138" s="1168">
        <f>SUM(C132:C137)</f>
        <v>-193545</v>
      </c>
      <c r="D138" s="1168">
        <f t="shared" ref="D138:S138" si="89">SUM(D132:D137)</f>
        <v>-3940</v>
      </c>
      <c r="E138" s="1168">
        <f t="shared" si="89"/>
        <v>182095</v>
      </c>
      <c r="F138" s="1168">
        <f t="shared" si="89"/>
        <v>23780</v>
      </c>
      <c r="G138" s="413">
        <f t="shared" si="89"/>
        <v>8390</v>
      </c>
      <c r="H138" s="1168">
        <f t="shared" si="89"/>
        <v>-9090</v>
      </c>
      <c r="I138" s="1168">
        <f t="shared" si="89"/>
        <v>116645</v>
      </c>
      <c r="J138" s="1168">
        <f t="shared" si="89"/>
        <v>-12010</v>
      </c>
      <c r="K138" s="1168">
        <f t="shared" si="89"/>
        <v>-65360</v>
      </c>
      <c r="L138" s="413">
        <f t="shared" si="89"/>
        <v>30185</v>
      </c>
      <c r="M138" s="1168">
        <f t="shared" si="89"/>
        <v>-37875</v>
      </c>
      <c r="N138" s="1168">
        <f t="shared" si="89"/>
        <v>166125</v>
      </c>
      <c r="O138" s="1168">
        <f t="shared" si="89"/>
        <v>30250</v>
      </c>
      <c r="P138" s="1168">
        <f t="shared" si="89"/>
        <v>-100070</v>
      </c>
      <c r="Q138" s="1168">
        <f t="shared" si="89"/>
        <v>-184300</v>
      </c>
      <c r="R138" s="413">
        <f t="shared" si="89"/>
        <v>-125870</v>
      </c>
      <c r="S138" s="414">
        <f t="shared" si="89"/>
        <v>-87295</v>
      </c>
      <c r="T138" s="1174"/>
      <c r="U138" s="1174"/>
      <c r="V138" s="1164"/>
      <c r="W138" s="1164"/>
      <c r="X138" s="1164"/>
      <c r="Y138" s="1164"/>
      <c r="Z138" s="1164"/>
      <c r="AA138" s="1164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</row>
    <row r="139" spans="1:124" s="207" customFormat="1" ht="13" outlineLevel="1">
      <c r="A139" s="245" t="s">
        <v>40</v>
      </c>
      <c r="B139" s="1088"/>
      <c r="C139" s="1089">
        <f>C132*1+C133*2+C134*4+C135*4+C136*6+C137*8</f>
        <v>-788295</v>
      </c>
      <c r="D139" s="1089">
        <f t="shared" ref="D139:S139" si="90">D132*1+D133*2+D134*4+D135*4+D136*6+D137*8</f>
        <v>-198965</v>
      </c>
      <c r="E139" s="1089">
        <f t="shared" si="90"/>
        <v>817005</v>
      </c>
      <c r="F139" s="1089">
        <f t="shared" si="90"/>
        <v>194545</v>
      </c>
      <c r="G139" s="206">
        <f t="shared" si="90"/>
        <v>24290</v>
      </c>
      <c r="H139" s="1089">
        <f t="shared" si="90"/>
        <v>-4425</v>
      </c>
      <c r="I139" s="1089">
        <f t="shared" si="90"/>
        <v>448795</v>
      </c>
      <c r="J139" s="1089">
        <f t="shared" si="90"/>
        <v>47325</v>
      </c>
      <c r="K139" s="1089">
        <f t="shared" si="90"/>
        <v>-239490</v>
      </c>
      <c r="L139" s="206">
        <f t="shared" si="90"/>
        <v>252205</v>
      </c>
      <c r="M139" s="1089">
        <f t="shared" si="90"/>
        <v>-162505</v>
      </c>
      <c r="N139" s="1089">
        <f t="shared" si="90"/>
        <v>514905</v>
      </c>
      <c r="O139" s="1089">
        <f t="shared" si="90"/>
        <v>170310</v>
      </c>
      <c r="P139" s="1089">
        <f t="shared" si="90"/>
        <v>-391120</v>
      </c>
      <c r="Q139" s="1089">
        <f t="shared" si="90"/>
        <v>-745460</v>
      </c>
      <c r="R139" s="206">
        <f t="shared" si="90"/>
        <v>-613870</v>
      </c>
      <c r="S139" s="837">
        <f t="shared" si="90"/>
        <v>-337375</v>
      </c>
      <c r="T139" s="218"/>
      <c r="U139" s="218"/>
      <c r="V139" s="217"/>
      <c r="W139" s="217"/>
      <c r="X139" s="219"/>
      <c r="Y139" s="219"/>
      <c r="Z139" s="219"/>
      <c r="AA139" s="217"/>
      <c r="AB139" s="217"/>
      <c r="AC139" s="217"/>
      <c r="AD139" s="217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7"/>
      <c r="AO139" s="217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  <c r="BJ139" s="217"/>
      <c r="BK139" s="217"/>
      <c r="BL139" s="217"/>
      <c r="BM139" s="217"/>
      <c r="BN139" s="217"/>
      <c r="BO139" s="217"/>
      <c r="BP139" s="217"/>
      <c r="BQ139" s="217"/>
      <c r="BR139" s="217"/>
      <c r="BS139" s="217"/>
      <c r="BT139" s="217"/>
      <c r="BU139" s="217"/>
      <c r="BV139" s="217"/>
      <c r="BW139" s="217"/>
      <c r="BX139" s="217"/>
      <c r="BY139" s="217"/>
      <c r="BZ139" s="217"/>
      <c r="CA139" s="217"/>
      <c r="CB139" s="217"/>
      <c r="CC139" s="217"/>
      <c r="CD139" s="217"/>
      <c r="CE139" s="217"/>
      <c r="CF139" s="217"/>
      <c r="CG139" s="217"/>
      <c r="CH139" s="217"/>
      <c r="CI139" s="217"/>
      <c r="CJ139" s="217"/>
      <c r="CK139" s="217"/>
      <c r="CL139" s="217"/>
      <c r="CM139" s="217"/>
      <c r="CN139" s="217"/>
      <c r="CO139" s="217"/>
      <c r="CP139" s="217"/>
      <c r="CQ139" s="217"/>
      <c r="CR139" s="217"/>
      <c r="CS139" s="217"/>
      <c r="CT139" s="217"/>
      <c r="CU139" s="217"/>
      <c r="CV139" s="217"/>
      <c r="CW139" s="217"/>
      <c r="CX139" s="217"/>
      <c r="CY139" s="217"/>
      <c r="CZ139" s="217"/>
      <c r="DA139" s="217"/>
      <c r="DB139" s="217"/>
      <c r="DC139" s="217"/>
      <c r="DD139" s="217"/>
      <c r="DE139" s="217"/>
      <c r="DF139" s="217"/>
      <c r="DG139" s="217"/>
      <c r="DH139" s="217"/>
      <c r="DI139" s="217"/>
      <c r="DJ139" s="217"/>
      <c r="DK139" s="217"/>
      <c r="DL139" s="217"/>
      <c r="DM139" s="217"/>
      <c r="DN139" s="217"/>
      <c r="DO139" s="217"/>
      <c r="DP139" s="217"/>
      <c r="DQ139" s="217"/>
      <c r="DR139" s="217"/>
      <c r="DS139" s="217"/>
      <c r="DT139" s="217"/>
    </row>
    <row r="140" spans="1:124" s="207" customFormat="1" ht="13.5" outlineLevel="1" thickBot="1">
      <c r="A140" s="1090" t="s">
        <v>43</v>
      </c>
      <c r="B140" s="1091"/>
      <c r="C140" s="1092">
        <f>C132+C133+C134*2+C135*2+C136*3+C137*4</f>
        <v>-400235</v>
      </c>
      <c r="D140" s="1092">
        <f t="shared" ref="D140:S140" si="91">D132+D133+D134*2+D135*2+D136*3+D137*4</f>
        <v>-94495</v>
      </c>
      <c r="E140" s="1092">
        <f t="shared" si="91"/>
        <v>432090</v>
      </c>
      <c r="F140" s="1092">
        <f t="shared" si="91"/>
        <v>98785</v>
      </c>
      <c r="G140" s="1093">
        <f t="shared" si="91"/>
        <v>36145</v>
      </c>
      <c r="H140" s="1092">
        <f t="shared" si="91"/>
        <v>-2325</v>
      </c>
      <c r="I140" s="1092">
        <f t="shared" si="91"/>
        <v>226610</v>
      </c>
      <c r="J140" s="1092">
        <f t="shared" si="91"/>
        <v>22900</v>
      </c>
      <c r="K140" s="1092">
        <f t="shared" si="91"/>
        <v>-119520</v>
      </c>
      <c r="L140" s="1093">
        <f t="shared" si="91"/>
        <v>127665</v>
      </c>
      <c r="M140" s="1092">
        <f t="shared" si="91"/>
        <v>-83465</v>
      </c>
      <c r="N140" s="1092">
        <f t="shared" si="91"/>
        <v>260290</v>
      </c>
      <c r="O140" s="1092">
        <f t="shared" si="91"/>
        <v>90455</v>
      </c>
      <c r="P140" s="1092">
        <f t="shared" si="91"/>
        <v>-198635</v>
      </c>
      <c r="Q140" s="1092">
        <f t="shared" si="91"/>
        <v>-378780</v>
      </c>
      <c r="R140" s="1093">
        <f t="shared" si="91"/>
        <v>-310135</v>
      </c>
      <c r="S140" s="1094">
        <f t="shared" si="91"/>
        <v>-146325</v>
      </c>
      <c r="T140" s="218"/>
      <c r="U140" s="218"/>
      <c r="V140" s="217"/>
      <c r="W140" s="217"/>
      <c r="X140" s="219"/>
      <c r="Y140" s="219"/>
      <c r="Z140" s="219"/>
      <c r="AA140" s="217"/>
      <c r="AB140" s="217"/>
      <c r="AC140" s="217"/>
      <c r="AD140" s="217"/>
      <c r="AE140" s="217"/>
      <c r="AF140" s="217"/>
      <c r="AG140" s="217"/>
      <c r="AH140" s="217"/>
      <c r="AI140" s="217"/>
      <c r="AJ140" s="217"/>
      <c r="AK140" s="217"/>
      <c r="AL140" s="217"/>
      <c r="AM140" s="217"/>
      <c r="AN140" s="217"/>
      <c r="AO140" s="217"/>
      <c r="AP140" s="217"/>
      <c r="AQ140" s="217"/>
      <c r="AR140" s="217"/>
      <c r="AS140" s="217"/>
      <c r="AT140" s="217"/>
      <c r="AU140" s="217"/>
      <c r="AV140" s="217"/>
      <c r="AW140" s="217"/>
      <c r="AX140" s="217"/>
      <c r="AY140" s="217"/>
      <c r="AZ140" s="217"/>
      <c r="BA140" s="217"/>
      <c r="BB140" s="217"/>
      <c r="BC140" s="217"/>
      <c r="BD140" s="217"/>
      <c r="BE140" s="217"/>
      <c r="BF140" s="217"/>
      <c r="BG140" s="217"/>
      <c r="BH140" s="217"/>
      <c r="BI140" s="217"/>
      <c r="BJ140" s="217"/>
      <c r="BK140" s="217"/>
      <c r="BL140" s="217"/>
      <c r="BM140" s="217"/>
      <c r="BN140" s="217"/>
      <c r="BO140" s="217"/>
      <c r="BP140" s="217"/>
      <c r="BQ140" s="217"/>
      <c r="BR140" s="217"/>
      <c r="BS140" s="217"/>
      <c r="BT140" s="217"/>
      <c r="BU140" s="217"/>
      <c r="BV140" s="217"/>
      <c r="BW140" s="217"/>
      <c r="BX140" s="217"/>
      <c r="BY140" s="217"/>
      <c r="BZ140" s="217"/>
      <c r="CA140" s="217"/>
      <c r="CB140" s="217"/>
      <c r="CC140" s="217"/>
      <c r="CD140" s="217"/>
      <c r="CE140" s="217"/>
      <c r="CF140" s="217"/>
      <c r="CG140" s="217"/>
      <c r="CH140" s="217"/>
      <c r="CI140" s="217"/>
      <c r="CJ140" s="217"/>
      <c r="CK140" s="217"/>
      <c r="CL140" s="217"/>
      <c r="CM140" s="217"/>
      <c r="CN140" s="217"/>
      <c r="CO140" s="217"/>
      <c r="CP140" s="217"/>
      <c r="CQ140" s="217"/>
      <c r="CR140" s="217"/>
      <c r="CS140" s="217"/>
      <c r="CT140" s="217"/>
      <c r="CU140" s="217"/>
      <c r="CV140" s="217"/>
      <c r="CW140" s="217"/>
      <c r="CX140" s="217"/>
      <c r="CY140" s="217"/>
      <c r="CZ140" s="217"/>
      <c r="DA140" s="217"/>
      <c r="DB140" s="217"/>
      <c r="DC140" s="217"/>
      <c r="DD140" s="217"/>
      <c r="DE140" s="217"/>
      <c r="DF140" s="217"/>
      <c r="DG140" s="217"/>
      <c r="DH140" s="217"/>
      <c r="DI140" s="217"/>
      <c r="DJ140" s="217"/>
      <c r="DK140" s="217"/>
      <c r="DL140" s="217"/>
      <c r="DM140" s="217"/>
      <c r="DN140" s="217"/>
      <c r="DO140" s="217"/>
      <c r="DP140" s="217"/>
      <c r="DQ140" s="217"/>
      <c r="DR140" s="217"/>
      <c r="DS140" s="217"/>
      <c r="DT140" s="217"/>
    </row>
    <row r="141" spans="1:124" s="207" customFormat="1" ht="13.5" outlineLevel="1" thickBot="1">
      <c r="A141" s="211"/>
      <c r="B141" s="235"/>
      <c r="C141" s="212"/>
      <c r="D141" s="212"/>
      <c r="E141" s="212"/>
      <c r="F141" s="212"/>
      <c r="G141" s="183"/>
      <c r="H141" s="212"/>
      <c r="I141" s="212"/>
      <c r="J141" s="212"/>
      <c r="K141" s="212"/>
      <c r="L141" s="183"/>
      <c r="M141" s="212"/>
      <c r="N141" s="212"/>
      <c r="O141" s="212"/>
      <c r="P141" s="212"/>
      <c r="Q141" s="212"/>
      <c r="R141" s="183"/>
      <c r="S141" s="665"/>
      <c r="T141" s="218"/>
      <c r="U141" s="218"/>
      <c r="V141" s="217"/>
      <c r="W141" s="217"/>
      <c r="X141" s="219"/>
      <c r="Y141" s="219"/>
      <c r="Z141" s="219"/>
      <c r="AA141" s="217"/>
      <c r="AB141" s="217"/>
      <c r="AC141" s="217"/>
      <c r="AD141" s="217"/>
      <c r="AE141" s="217"/>
      <c r="AF141" s="217"/>
      <c r="AG141" s="217"/>
      <c r="AH141" s="217"/>
      <c r="AI141" s="217"/>
      <c r="AJ141" s="217"/>
      <c r="AK141" s="217"/>
      <c r="AL141" s="217"/>
      <c r="AM141" s="217"/>
      <c r="AN141" s="217"/>
      <c r="AO141" s="217"/>
      <c r="AP141" s="217"/>
      <c r="AQ141" s="217"/>
      <c r="AR141" s="217"/>
      <c r="AS141" s="217"/>
      <c r="AT141" s="217"/>
      <c r="AU141" s="217"/>
      <c r="AV141" s="217"/>
      <c r="AW141" s="217"/>
      <c r="AX141" s="217"/>
      <c r="AY141" s="217"/>
      <c r="AZ141" s="217"/>
      <c r="BA141" s="217"/>
      <c r="BB141" s="217"/>
      <c r="BC141" s="217"/>
      <c r="BD141" s="217"/>
      <c r="BE141" s="217"/>
      <c r="BF141" s="217"/>
      <c r="BG141" s="217"/>
      <c r="BH141" s="217"/>
      <c r="BI141" s="217"/>
      <c r="BJ141" s="217"/>
      <c r="BK141" s="217"/>
      <c r="BL141" s="217"/>
      <c r="BM141" s="217"/>
      <c r="BN141" s="217"/>
      <c r="BO141" s="217"/>
      <c r="BP141" s="217"/>
      <c r="BQ141" s="217"/>
      <c r="BR141" s="217"/>
      <c r="BS141" s="217"/>
      <c r="BT141" s="217"/>
      <c r="BU141" s="217"/>
      <c r="BV141" s="217"/>
      <c r="BW141" s="217"/>
      <c r="BX141" s="217"/>
      <c r="BY141" s="217"/>
      <c r="BZ141" s="217"/>
      <c r="CA141" s="217"/>
      <c r="CB141" s="217"/>
      <c r="CC141" s="217"/>
      <c r="CD141" s="217"/>
      <c r="CE141" s="217"/>
      <c r="CF141" s="217"/>
      <c r="CG141" s="217"/>
      <c r="CH141" s="217"/>
      <c r="CI141" s="217"/>
      <c r="CJ141" s="217"/>
      <c r="CK141" s="217"/>
      <c r="CL141" s="217"/>
      <c r="CM141" s="217"/>
      <c r="CN141" s="217"/>
      <c r="CO141" s="217"/>
      <c r="CP141" s="217"/>
      <c r="CQ141" s="217"/>
      <c r="CR141" s="217"/>
      <c r="CS141" s="217"/>
      <c r="CT141" s="217"/>
      <c r="CU141" s="217"/>
      <c r="CV141" s="217"/>
      <c r="CW141" s="217"/>
      <c r="CX141" s="217"/>
      <c r="CY141" s="217"/>
      <c r="CZ141" s="217"/>
      <c r="DA141" s="217"/>
      <c r="DB141" s="217"/>
      <c r="DC141" s="217"/>
      <c r="DD141" s="217"/>
      <c r="DE141" s="217"/>
      <c r="DF141" s="217"/>
      <c r="DG141" s="217"/>
      <c r="DH141" s="217"/>
      <c r="DI141" s="217"/>
      <c r="DJ141" s="217"/>
      <c r="DK141" s="217"/>
      <c r="DL141" s="217"/>
      <c r="DM141" s="217"/>
      <c r="DN141" s="217"/>
      <c r="DO141" s="217"/>
      <c r="DP141" s="217"/>
      <c r="DQ141" s="217"/>
      <c r="DR141" s="217"/>
      <c r="DS141" s="217"/>
      <c r="DT141" s="217"/>
    </row>
    <row r="142" spans="1:124" s="207" customFormat="1" ht="13">
      <c r="A142" s="883" t="str">
        <f>A4</f>
        <v>MS2408D0</v>
      </c>
      <c r="B142" s="471" t="s">
        <v>57</v>
      </c>
      <c r="C142" s="2168">
        <f>SUM(C5,C40,C88)+C20+C108+C64+C124</f>
        <v>244355</v>
      </c>
      <c r="D142" s="2169">
        <f t="shared" ref="D142:S142" si="92">SUM(D5,D40,D88)+D20+D108+D64+D124</f>
        <v>243930</v>
      </c>
      <c r="E142" s="2169">
        <f t="shared" si="92"/>
        <v>243835</v>
      </c>
      <c r="F142" s="2169">
        <f t="shared" si="92"/>
        <v>243975</v>
      </c>
      <c r="G142" s="2170">
        <f t="shared" si="92"/>
        <v>976095</v>
      </c>
      <c r="H142" s="2169">
        <f t="shared" si="92"/>
        <v>278065</v>
      </c>
      <c r="I142" s="2169">
        <f t="shared" si="92"/>
        <v>277730</v>
      </c>
      <c r="J142" s="2169">
        <f t="shared" si="92"/>
        <v>277850</v>
      </c>
      <c r="K142" s="2169">
        <f t="shared" si="92"/>
        <v>277860</v>
      </c>
      <c r="L142" s="2170">
        <f t="shared" si="92"/>
        <v>1111505</v>
      </c>
      <c r="M142" s="2169">
        <f t="shared" si="92"/>
        <v>266885</v>
      </c>
      <c r="N142" s="2169">
        <f t="shared" si="92"/>
        <v>266845</v>
      </c>
      <c r="O142" s="2169">
        <f t="shared" si="92"/>
        <v>266900</v>
      </c>
      <c r="P142" s="2169">
        <f t="shared" si="92"/>
        <v>266880</v>
      </c>
      <c r="Q142" s="2169">
        <f t="shared" si="92"/>
        <v>266955</v>
      </c>
      <c r="R142" s="2170">
        <f t="shared" si="92"/>
        <v>1334465</v>
      </c>
      <c r="S142" s="2170">
        <f t="shared" si="92"/>
        <v>3422065</v>
      </c>
      <c r="T142" s="805" t="s">
        <v>116</v>
      </c>
      <c r="U142" s="806"/>
      <c r="V142" s="217"/>
      <c r="W142" s="217"/>
      <c r="X142" s="219"/>
      <c r="Y142" s="219"/>
      <c r="Z142" s="219"/>
      <c r="AA142" s="217"/>
      <c r="AB142" s="217"/>
      <c r="AC142" s="217"/>
      <c r="AD142" s="217"/>
      <c r="AE142" s="217"/>
      <c r="AF142" s="217"/>
      <c r="AG142" s="217"/>
      <c r="AH142" s="217"/>
      <c r="AI142" s="217"/>
      <c r="AJ142" s="217"/>
      <c r="AK142" s="217"/>
      <c r="AL142" s="217"/>
      <c r="AM142" s="217"/>
      <c r="AN142" s="217"/>
      <c r="AO142" s="217"/>
      <c r="AP142" s="217"/>
      <c r="AQ142" s="217"/>
      <c r="AR142" s="217"/>
      <c r="AS142" s="217"/>
      <c r="AT142" s="217"/>
      <c r="AU142" s="217"/>
      <c r="AV142" s="217"/>
      <c r="AW142" s="217"/>
      <c r="AX142" s="217"/>
      <c r="AY142" s="217"/>
      <c r="AZ142" s="217"/>
      <c r="BA142" s="217"/>
      <c r="BB142" s="217"/>
      <c r="BC142" s="217"/>
      <c r="BD142" s="217"/>
      <c r="BE142" s="217"/>
      <c r="BF142" s="217"/>
      <c r="BG142" s="217"/>
      <c r="BH142" s="217"/>
      <c r="BI142" s="217"/>
      <c r="BJ142" s="217"/>
      <c r="BK142" s="217"/>
      <c r="BL142" s="217"/>
      <c r="BM142" s="217"/>
      <c r="BN142" s="217"/>
      <c r="BO142" s="217"/>
      <c r="BP142" s="217"/>
      <c r="BQ142" s="217"/>
      <c r="BR142" s="217"/>
      <c r="BS142" s="217"/>
      <c r="BT142" s="217"/>
      <c r="BU142" s="217"/>
      <c r="BV142" s="217"/>
      <c r="BW142" s="217"/>
      <c r="BX142" s="217"/>
      <c r="BY142" s="217"/>
      <c r="BZ142" s="217"/>
      <c r="CA142" s="217"/>
      <c r="CB142" s="217"/>
      <c r="CC142" s="217"/>
      <c r="CD142" s="217"/>
      <c r="CE142" s="217"/>
      <c r="CF142" s="217"/>
      <c r="CG142" s="217"/>
      <c r="CH142" s="217"/>
      <c r="CI142" s="217"/>
      <c r="CJ142" s="217"/>
      <c r="CK142" s="217"/>
      <c r="CL142" s="217"/>
      <c r="CM142" s="217"/>
      <c r="CN142" s="217"/>
      <c r="CO142" s="217"/>
      <c r="CP142" s="217"/>
      <c r="CQ142" s="217"/>
      <c r="CR142" s="217"/>
      <c r="CS142" s="217"/>
      <c r="CT142" s="217"/>
      <c r="CU142" s="217"/>
      <c r="CV142" s="217"/>
      <c r="CW142" s="217"/>
      <c r="CX142" s="217"/>
      <c r="CY142" s="217"/>
      <c r="CZ142" s="217"/>
      <c r="DA142" s="217"/>
      <c r="DB142" s="217"/>
      <c r="DC142" s="217"/>
      <c r="DD142" s="217"/>
      <c r="DE142" s="217"/>
      <c r="DF142" s="217"/>
      <c r="DG142" s="217"/>
      <c r="DH142" s="217"/>
      <c r="DI142" s="217"/>
      <c r="DJ142" s="217"/>
      <c r="DK142" s="217"/>
      <c r="DL142" s="217"/>
      <c r="DM142" s="217"/>
      <c r="DN142" s="217"/>
      <c r="DO142" s="217"/>
      <c r="DP142" s="217"/>
      <c r="DQ142" s="217"/>
      <c r="DR142" s="217"/>
      <c r="DS142" s="217"/>
      <c r="DT142" s="217"/>
    </row>
    <row r="143" spans="1:124" s="207" customFormat="1" ht="13">
      <c r="A143" s="472" t="str">
        <f>A7</f>
        <v>MS2409A0</v>
      </c>
      <c r="B143" s="466" t="s">
        <v>57</v>
      </c>
      <c r="C143" s="2171">
        <f>SUM(C8,C47,C95)+C25+C111+C71+C131</f>
        <v>0</v>
      </c>
      <c r="D143" s="2172">
        <f t="shared" ref="D143:S143" si="93">SUM(D8,D47,D95)+D25+D111+D71+D131</f>
        <v>265225</v>
      </c>
      <c r="E143" s="2172">
        <f t="shared" si="93"/>
        <v>495675</v>
      </c>
      <c r="F143" s="2172">
        <f t="shared" si="93"/>
        <v>292960</v>
      </c>
      <c r="G143" s="2173">
        <f t="shared" si="93"/>
        <v>1053860</v>
      </c>
      <c r="H143" s="2172">
        <f t="shared" si="93"/>
        <v>268945</v>
      </c>
      <c r="I143" s="2172">
        <f t="shared" si="93"/>
        <v>456475</v>
      </c>
      <c r="J143" s="2172">
        <f t="shared" si="93"/>
        <v>260855</v>
      </c>
      <c r="K143" s="2172">
        <f t="shared" si="93"/>
        <v>278105</v>
      </c>
      <c r="L143" s="2173">
        <f t="shared" si="93"/>
        <v>1264380</v>
      </c>
      <c r="M143" s="2172">
        <f t="shared" si="93"/>
        <v>254940</v>
      </c>
      <c r="N143" s="2172">
        <f t="shared" si="93"/>
        <v>496145</v>
      </c>
      <c r="O143" s="2172">
        <f t="shared" si="93"/>
        <v>357575</v>
      </c>
      <c r="P143" s="2172">
        <f t="shared" si="93"/>
        <v>127160</v>
      </c>
      <c r="Q143" s="2172">
        <f t="shared" si="93"/>
        <v>36180</v>
      </c>
      <c r="R143" s="2173">
        <f t="shared" si="93"/>
        <v>1272000</v>
      </c>
      <c r="S143" s="2173">
        <f t="shared" si="93"/>
        <v>3590240</v>
      </c>
      <c r="T143" s="806"/>
      <c r="U143" s="807" t="e">
        <f>SUM(#REF!,U26:U29,#REF!,U96:U100,U48:U53,U9:U10)</f>
        <v>#REF!</v>
      </c>
      <c r="V143" s="217"/>
      <c r="W143" s="217"/>
      <c r="X143" s="219"/>
      <c r="Y143" s="219"/>
      <c r="Z143" s="219"/>
      <c r="AA143" s="217"/>
      <c r="AB143" s="217"/>
      <c r="AC143" s="217"/>
      <c r="AD143" s="217"/>
      <c r="AE143" s="217"/>
      <c r="AF143" s="217"/>
      <c r="AG143" s="217"/>
      <c r="AH143" s="217"/>
      <c r="AI143" s="217"/>
      <c r="AJ143" s="217"/>
      <c r="AK143" s="217"/>
      <c r="AL143" s="217"/>
      <c r="AM143" s="217"/>
      <c r="AN143" s="217"/>
      <c r="AO143" s="217"/>
      <c r="AP143" s="217"/>
      <c r="AQ143" s="217"/>
      <c r="AR143" s="217"/>
      <c r="AS143" s="217"/>
      <c r="AT143" s="217"/>
      <c r="AU143" s="217"/>
      <c r="AV143" s="217"/>
      <c r="AW143" s="217"/>
      <c r="AX143" s="217"/>
      <c r="AY143" s="217"/>
      <c r="AZ143" s="217"/>
      <c r="BA143" s="217"/>
      <c r="BB143" s="217"/>
      <c r="BC143" s="217"/>
      <c r="BD143" s="217"/>
      <c r="BE143" s="217"/>
      <c r="BF143" s="217"/>
      <c r="BG143" s="217"/>
      <c r="BH143" s="217"/>
      <c r="BI143" s="217"/>
      <c r="BJ143" s="217"/>
      <c r="BK143" s="217"/>
      <c r="BL143" s="217"/>
      <c r="BM143" s="217"/>
      <c r="BN143" s="217"/>
      <c r="BO143" s="217"/>
      <c r="BP143" s="217"/>
      <c r="BQ143" s="217"/>
      <c r="BR143" s="217"/>
      <c r="BS143" s="217"/>
      <c r="BT143" s="217"/>
      <c r="BU143" s="217"/>
      <c r="BV143" s="217"/>
      <c r="BW143" s="217"/>
      <c r="BX143" s="217"/>
      <c r="BY143" s="217"/>
      <c r="BZ143" s="217"/>
      <c r="CA143" s="217"/>
      <c r="CB143" s="217"/>
      <c r="CC143" s="217"/>
      <c r="CD143" s="217"/>
      <c r="CE143" s="217"/>
      <c r="CF143" s="217"/>
      <c r="CG143" s="217"/>
      <c r="CH143" s="217"/>
      <c r="CI143" s="217"/>
      <c r="CJ143" s="217"/>
      <c r="CK143" s="217"/>
      <c r="CL143" s="217"/>
      <c r="CM143" s="217"/>
      <c r="CN143" s="217"/>
      <c r="CO143" s="217"/>
      <c r="CP143" s="217"/>
      <c r="CQ143" s="217"/>
      <c r="CR143" s="217"/>
      <c r="CS143" s="217"/>
      <c r="CT143" s="217"/>
      <c r="CU143" s="217"/>
      <c r="CV143" s="217"/>
      <c r="CW143" s="217"/>
      <c r="CX143" s="217"/>
      <c r="CY143" s="217"/>
      <c r="CZ143" s="217"/>
      <c r="DA143" s="217"/>
      <c r="DB143" s="217"/>
      <c r="DC143" s="217"/>
      <c r="DD143" s="217"/>
      <c r="DE143" s="217"/>
      <c r="DF143" s="217"/>
      <c r="DG143" s="217"/>
      <c r="DH143" s="217"/>
      <c r="DI143" s="217"/>
      <c r="DJ143" s="217"/>
      <c r="DK143" s="217"/>
      <c r="DL143" s="217"/>
      <c r="DM143" s="217"/>
      <c r="DN143" s="217"/>
      <c r="DO143" s="217"/>
      <c r="DP143" s="217"/>
      <c r="DQ143" s="217"/>
      <c r="DR143" s="217"/>
      <c r="DS143" s="217"/>
      <c r="DT143" s="217"/>
    </row>
    <row r="144" spans="1:124" s="207" customFormat="1" ht="17.149999999999999" customHeight="1">
      <c r="A144" s="415" t="s">
        <v>52</v>
      </c>
      <c r="B144" s="473"/>
      <c r="C144" s="2171">
        <f>C143-C142</f>
        <v>-244355</v>
      </c>
      <c r="D144" s="2172">
        <f>D143-D142</f>
        <v>21295</v>
      </c>
      <c r="E144" s="2172">
        <f>E143-E142</f>
        <v>251840</v>
      </c>
      <c r="F144" s="2172">
        <f>F143-F142</f>
        <v>48985</v>
      </c>
      <c r="G144" s="2173">
        <f>SUM(C144:F144)</f>
        <v>77765</v>
      </c>
      <c r="H144" s="2172">
        <f>H143-H142</f>
        <v>-9120</v>
      </c>
      <c r="I144" s="2172">
        <f>I143-I142</f>
        <v>178745</v>
      </c>
      <c r="J144" s="2172">
        <f>J143-J142</f>
        <v>-16995</v>
      </c>
      <c r="K144" s="2172">
        <f>K143-K142</f>
        <v>245</v>
      </c>
      <c r="L144" s="2173">
        <f>SUM(H144:K144)</f>
        <v>152875</v>
      </c>
      <c r="M144" s="2172">
        <f>M143-M142</f>
        <v>-11945</v>
      </c>
      <c r="N144" s="2172">
        <f>N143-N142</f>
        <v>229300</v>
      </c>
      <c r="O144" s="2172">
        <f>O143-O142</f>
        <v>90675</v>
      </c>
      <c r="P144" s="2172">
        <f>P143-P142</f>
        <v>-139720</v>
      </c>
      <c r="Q144" s="2172">
        <f>Q143-Q142</f>
        <v>-230775</v>
      </c>
      <c r="R144" s="2173">
        <f>SUM(M144:Q144)</f>
        <v>-62465</v>
      </c>
      <c r="S144" s="2173">
        <f>R144+L144+G144</f>
        <v>168175</v>
      </c>
      <c r="T144" s="218">
        <f>S144-'Commit waterfall by site'!S421</f>
        <v>0</v>
      </c>
      <c r="U144" s="218"/>
      <c r="V144" s="217"/>
      <c r="W144" s="217"/>
      <c r="X144" s="219"/>
      <c r="Y144" s="219"/>
      <c r="Z144" s="219"/>
      <c r="AA144" s="217"/>
      <c r="AB144" s="217"/>
      <c r="AC144" s="217"/>
      <c r="AD144" s="217"/>
      <c r="AE144" s="217"/>
      <c r="AF144" s="217"/>
      <c r="AG144" s="217"/>
      <c r="AH144" s="217"/>
      <c r="AI144" s="217"/>
      <c r="AJ144" s="217"/>
      <c r="AK144" s="217"/>
      <c r="AL144" s="217"/>
      <c r="AM144" s="217"/>
      <c r="AN144" s="217"/>
      <c r="AO144" s="217"/>
      <c r="AP144" s="217"/>
      <c r="AQ144" s="217"/>
      <c r="AR144" s="217"/>
      <c r="AS144" s="217"/>
      <c r="AT144" s="217"/>
      <c r="AU144" s="217"/>
      <c r="AV144" s="217"/>
      <c r="AW144" s="217"/>
      <c r="AX144" s="217"/>
      <c r="AY144" s="217"/>
      <c r="AZ144" s="217"/>
      <c r="BA144" s="217"/>
      <c r="BB144" s="217"/>
      <c r="BC144" s="217"/>
      <c r="BD144" s="217"/>
      <c r="BE144" s="217"/>
      <c r="BF144" s="217"/>
      <c r="BG144" s="217"/>
      <c r="BH144" s="217"/>
      <c r="BI144" s="217"/>
      <c r="BJ144" s="217"/>
      <c r="BK144" s="217"/>
      <c r="BL144" s="217"/>
      <c r="BM144" s="217"/>
      <c r="BN144" s="217"/>
      <c r="BO144" s="217"/>
      <c r="BP144" s="217"/>
      <c r="BQ144" s="217"/>
      <c r="BR144" s="217"/>
      <c r="BS144" s="217"/>
      <c r="BT144" s="217"/>
      <c r="BU144" s="217"/>
      <c r="BV144" s="217"/>
      <c r="BW144" s="217"/>
      <c r="BX144" s="217"/>
      <c r="BY144" s="217"/>
      <c r="BZ144" s="217"/>
      <c r="CA144" s="217"/>
      <c r="CB144" s="217"/>
      <c r="CC144" s="217"/>
      <c r="CD144" s="217"/>
      <c r="CE144" s="217"/>
      <c r="CF144" s="217"/>
      <c r="CG144" s="217"/>
      <c r="CH144" s="217"/>
      <c r="CI144" s="217"/>
      <c r="CJ144" s="217"/>
      <c r="CK144" s="217"/>
      <c r="CL144" s="217"/>
      <c r="CM144" s="217"/>
      <c r="CN144" s="217"/>
      <c r="CO144" s="217"/>
      <c r="CP144" s="217"/>
      <c r="CQ144" s="217"/>
      <c r="CR144" s="217"/>
      <c r="CS144" s="217"/>
      <c r="CT144" s="217"/>
      <c r="CU144" s="217"/>
      <c r="CV144" s="217"/>
      <c r="CW144" s="217"/>
      <c r="CX144" s="217"/>
      <c r="CY144" s="217"/>
      <c r="CZ144" s="217"/>
      <c r="DA144" s="217"/>
      <c r="DB144" s="217"/>
      <c r="DC144" s="217"/>
      <c r="DD144" s="217"/>
      <c r="DE144" s="217"/>
      <c r="DF144" s="217"/>
      <c r="DG144" s="217"/>
      <c r="DH144" s="217"/>
      <c r="DI144" s="217"/>
      <c r="DJ144" s="217"/>
      <c r="DK144" s="217"/>
      <c r="DL144" s="217"/>
      <c r="DM144" s="217"/>
      <c r="DN144" s="217"/>
      <c r="DO144" s="217"/>
      <c r="DP144" s="217"/>
      <c r="DQ144" s="217"/>
      <c r="DR144" s="217"/>
      <c r="DS144" s="217"/>
      <c r="DT144" s="217"/>
    </row>
    <row r="145" spans="1:124" s="207" customFormat="1" ht="9" customHeight="1" thickBot="1">
      <c r="A145" s="412"/>
      <c r="B145" s="474"/>
      <c r="C145" s="846"/>
      <c r="D145" s="469"/>
      <c r="E145" s="469"/>
      <c r="F145" s="469"/>
      <c r="G145" s="413"/>
      <c r="H145" s="469"/>
      <c r="I145" s="469"/>
      <c r="J145" s="469"/>
      <c r="K145" s="469"/>
      <c r="L145" s="413"/>
      <c r="M145" s="469"/>
      <c r="N145" s="469"/>
      <c r="O145" s="469"/>
      <c r="P145" s="469"/>
      <c r="Q145" s="469"/>
      <c r="R145" s="413"/>
      <c r="S145" s="414"/>
      <c r="T145" s="218"/>
      <c r="U145" s="218"/>
      <c r="V145" s="217"/>
      <c r="W145" s="217"/>
      <c r="X145" s="219"/>
      <c r="Y145" s="219"/>
      <c r="Z145" s="219"/>
      <c r="AA145" s="217"/>
      <c r="AB145" s="217"/>
      <c r="AC145" s="217"/>
      <c r="AD145" s="217"/>
      <c r="AE145" s="217"/>
      <c r="AF145" s="217"/>
      <c r="AG145" s="217"/>
      <c r="AH145" s="217"/>
      <c r="AI145" s="217"/>
      <c r="AJ145" s="217"/>
      <c r="AK145" s="217"/>
      <c r="AL145" s="217"/>
      <c r="AM145" s="217"/>
      <c r="AN145" s="217"/>
      <c r="AO145" s="217"/>
      <c r="AP145" s="217"/>
      <c r="AQ145" s="217"/>
      <c r="AR145" s="217"/>
      <c r="AS145" s="217"/>
      <c r="AT145" s="217"/>
      <c r="AU145" s="217"/>
      <c r="AV145" s="217"/>
      <c r="AW145" s="217"/>
      <c r="AX145" s="217"/>
      <c r="AY145" s="217"/>
      <c r="AZ145" s="217"/>
      <c r="BA145" s="217"/>
      <c r="BB145" s="217"/>
      <c r="BC145" s="217"/>
      <c r="BD145" s="217"/>
      <c r="BE145" s="217"/>
      <c r="BF145" s="217"/>
      <c r="BG145" s="217"/>
      <c r="BH145" s="217"/>
      <c r="BI145" s="217"/>
      <c r="BJ145" s="217"/>
      <c r="BK145" s="217"/>
      <c r="BL145" s="217"/>
      <c r="BM145" s="217"/>
      <c r="BN145" s="217"/>
      <c r="BO145" s="217"/>
      <c r="BP145" s="217"/>
      <c r="BQ145" s="217"/>
      <c r="BR145" s="217"/>
      <c r="BS145" s="217"/>
      <c r="BT145" s="217"/>
      <c r="BU145" s="217"/>
      <c r="BV145" s="217"/>
      <c r="BW145" s="217"/>
      <c r="BX145" s="217"/>
      <c r="BY145" s="217"/>
      <c r="BZ145" s="217"/>
      <c r="CA145" s="217"/>
      <c r="CB145" s="217"/>
      <c r="CC145" s="217"/>
      <c r="CD145" s="217"/>
      <c r="CE145" s="217"/>
      <c r="CF145" s="217"/>
      <c r="CG145" s="217"/>
      <c r="CH145" s="217"/>
      <c r="CI145" s="217"/>
      <c r="CJ145" s="217"/>
      <c r="CK145" s="217"/>
      <c r="CL145" s="217"/>
      <c r="CM145" s="217"/>
      <c r="CN145" s="217"/>
      <c r="CO145" s="217"/>
      <c r="CP145" s="217"/>
      <c r="CQ145" s="217"/>
      <c r="CR145" s="217"/>
      <c r="CS145" s="217"/>
      <c r="CT145" s="217"/>
      <c r="CU145" s="217"/>
      <c r="CV145" s="217"/>
      <c r="CW145" s="217"/>
      <c r="CX145" s="217"/>
      <c r="CY145" s="217"/>
      <c r="CZ145" s="217"/>
      <c r="DA145" s="217"/>
      <c r="DB145" s="217"/>
      <c r="DC145" s="217"/>
      <c r="DD145" s="217"/>
      <c r="DE145" s="217"/>
      <c r="DF145" s="217"/>
      <c r="DG145" s="217"/>
      <c r="DH145" s="217"/>
      <c r="DI145" s="217"/>
      <c r="DJ145" s="217"/>
      <c r="DK145" s="217"/>
      <c r="DL145" s="217"/>
      <c r="DM145" s="217"/>
      <c r="DN145" s="217"/>
      <c r="DO145" s="217"/>
      <c r="DP145" s="217"/>
      <c r="DQ145" s="217"/>
      <c r="DR145" s="217"/>
      <c r="DS145" s="217"/>
      <c r="DT145" s="217"/>
    </row>
    <row r="146" spans="1:124" outlineLevel="1">
      <c r="A146" s="374" t="s">
        <v>44</v>
      </c>
      <c r="B146" s="375"/>
      <c r="C146" s="376"/>
      <c r="D146" s="376"/>
      <c r="E146" s="376"/>
      <c r="F146" s="376"/>
      <c r="G146" s="223"/>
      <c r="H146" s="376"/>
      <c r="I146" s="376"/>
      <c r="J146" s="376"/>
      <c r="K146" s="376"/>
      <c r="L146" s="223"/>
      <c r="M146" s="376"/>
      <c r="N146" s="376"/>
      <c r="O146" s="376"/>
      <c r="P146" s="376"/>
      <c r="Q146" s="376"/>
      <c r="R146" s="223"/>
      <c r="S146" s="224"/>
      <c r="U146" s="198"/>
      <c r="V146" s="187"/>
      <c r="W146" s="187"/>
      <c r="X146" s="187"/>
      <c r="Y146" s="187"/>
      <c r="Z146" s="187"/>
      <c r="AA146" s="187"/>
      <c r="AB146" s="187"/>
    </row>
    <row r="147" spans="1:124" ht="13.5" outlineLevel="1" thickBot="1">
      <c r="A147" s="377"/>
      <c r="B147" s="242"/>
      <c r="C147" s="378"/>
      <c r="D147" s="378"/>
      <c r="E147" s="378"/>
      <c r="F147" s="378"/>
      <c r="G147" s="379"/>
      <c r="H147" s="378"/>
      <c r="I147" s="378"/>
      <c r="J147" s="378"/>
      <c r="K147" s="378"/>
      <c r="L147" s="379"/>
      <c r="M147" s="378"/>
      <c r="N147" s="378"/>
      <c r="O147" s="378"/>
      <c r="P147" s="378"/>
      <c r="Q147" s="378"/>
      <c r="R147" s="203"/>
      <c r="S147" s="204"/>
      <c r="W147" s="187"/>
      <c r="Y147" s="187"/>
      <c r="AB147" s="187"/>
    </row>
    <row r="148" spans="1:124" ht="13" outlineLevel="1">
      <c r="A148" s="373" t="s">
        <v>45</v>
      </c>
      <c r="B148" s="194"/>
      <c r="C148" s="380"/>
      <c r="D148" s="380"/>
      <c r="E148" s="380"/>
      <c r="F148" s="380"/>
      <c r="G148" s="223"/>
      <c r="H148" s="380"/>
      <c r="I148" s="380"/>
      <c r="J148" s="380"/>
      <c r="K148" s="380"/>
      <c r="L148" s="223"/>
      <c r="M148" s="380"/>
      <c r="N148" s="380"/>
      <c r="O148" s="380"/>
      <c r="P148" s="380"/>
      <c r="Q148" s="380"/>
      <c r="R148" s="223"/>
      <c r="S148" s="193"/>
      <c r="U148" s="198"/>
      <c r="V148" s="187"/>
      <c r="W148" s="187"/>
      <c r="X148" s="187"/>
      <c r="Y148" s="187"/>
      <c r="Z148" s="187"/>
      <c r="AA148" s="187"/>
      <c r="AB148" s="187"/>
    </row>
    <row r="149" spans="1:124" ht="13.5" outlineLevel="1" thickBot="1">
      <c r="A149" s="377"/>
      <c r="B149" s="242"/>
      <c r="C149" s="378"/>
      <c r="D149" s="378" t="s">
        <v>30</v>
      </c>
      <c r="E149" s="378" t="s">
        <v>30</v>
      </c>
      <c r="F149" s="378"/>
      <c r="G149" s="379"/>
      <c r="H149" s="378"/>
      <c r="I149" s="378"/>
      <c r="J149" s="378"/>
      <c r="K149" s="378"/>
      <c r="L149" s="379"/>
      <c r="M149" s="378"/>
      <c r="N149" s="378"/>
      <c r="O149" s="378"/>
      <c r="P149" s="378"/>
      <c r="Q149" s="378"/>
      <c r="R149" s="381"/>
      <c r="S149" s="204"/>
      <c r="U149" s="198"/>
      <c r="V149" s="187"/>
      <c r="W149" s="187"/>
      <c r="X149" s="187"/>
      <c r="Y149" s="187"/>
      <c r="Z149" s="187"/>
      <c r="AA149" s="187"/>
      <c r="AB149" s="187"/>
    </row>
    <row r="150" spans="1:124" s="207" customFormat="1" ht="12.65" customHeight="1">
      <c r="A150" s="416"/>
      <c r="B150" s="466"/>
      <c r="C150" s="470"/>
      <c r="D150" s="470"/>
      <c r="E150" s="470"/>
      <c r="F150" s="470"/>
      <c r="G150" s="417"/>
      <c r="H150" s="470"/>
      <c r="I150" s="470"/>
      <c r="J150" s="470"/>
      <c r="K150" s="470"/>
      <c r="L150" s="417"/>
      <c r="M150" s="470"/>
      <c r="N150" s="470"/>
      <c r="O150" s="470"/>
      <c r="P150" s="470"/>
      <c r="Q150" s="470"/>
      <c r="R150" s="417"/>
      <c r="S150" s="674"/>
      <c r="T150" s="218"/>
      <c r="U150" s="218"/>
      <c r="V150" s="217"/>
      <c r="W150" s="217"/>
      <c r="X150" s="219"/>
      <c r="Y150" s="219"/>
      <c r="Z150" s="219"/>
      <c r="AA150" s="217"/>
      <c r="AB150" s="217"/>
      <c r="AC150" s="217"/>
      <c r="AD150" s="217"/>
      <c r="AE150" s="217"/>
      <c r="AF150" s="217"/>
      <c r="AG150" s="217"/>
      <c r="AH150" s="217"/>
      <c r="AI150" s="217"/>
      <c r="AJ150" s="217"/>
      <c r="AK150" s="217"/>
      <c r="AL150" s="217"/>
      <c r="AM150" s="217"/>
      <c r="AN150" s="217"/>
      <c r="AO150" s="217"/>
      <c r="AP150" s="217"/>
      <c r="AQ150" s="217"/>
      <c r="AR150" s="217"/>
      <c r="AS150" s="217"/>
      <c r="AT150" s="217"/>
      <c r="AU150" s="217"/>
      <c r="AV150" s="217"/>
      <c r="AW150" s="217"/>
      <c r="AX150" s="217"/>
      <c r="AY150" s="217"/>
      <c r="AZ150" s="217"/>
      <c r="BA150" s="217"/>
      <c r="BB150" s="217"/>
      <c r="BC150" s="217"/>
      <c r="BD150" s="217"/>
      <c r="BE150" s="217"/>
      <c r="BF150" s="217"/>
      <c r="BG150" s="217"/>
      <c r="BH150" s="217"/>
      <c r="BI150" s="217"/>
      <c r="BJ150" s="217"/>
      <c r="BK150" s="217"/>
      <c r="BL150" s="217"/>
      <c r="BM150" s="217"/>
      <c r="BN150" s="217"/>
      <c r="BO150" s="217"/>
      <c r="BP150" s="217"/>
      <c r="BQ150" s="217"/>
      <c r="BR150" s="217"/>
      <c r="BS150" s="217"/>
      <c r="BT150" s="217"/>
      <c r="BU150" s="217"/>
      <c r="BV150" s="217"/>
      <c r="BW150" s="217"/>
      <c r="BX150" s="217"/>
      <c r="BY150" s="217"/>
      <c r="BZ150" s="217"/>
      <c r="CA150" s="217"/>
      <c r="CB150" s="217"/>
      <c r="CC150" s="217"/>
      <c r="CD150" s="217"/>
      <c r="CE150" s="217"/>
      <c r="CF150" s="217"/>
      <c r="CG150" s="217"/>
      <c r="CH150" s="217"/>
      <c r="CI150" s="217"/>
      <c r="CJ150" s="217"/>
      <c r="CK150" s="217"/>
      <c r="CL150" s="217"/>
      <c r="CM150" s="217"/>
      <c r="CN150" s="217"/>
      <c r="CO150" s="217"/>
      <c r="CP150" s="217"/>
      <c r="CQ150" s="217"/>
      <c r="CR150" s="217"/>
      <c r="CS150" s="217"/>
      <c r="CT150" s="217"/>
      <c r="CU150" s="217"/>
      <c r="CV150" s="217"/>
      <c r="CW150" s="217"/>
      <c r="CX150" s="217"/>
      <c r="CY150" s="217"/>
      <c r="CZ150" s="217"/>
      <c r="DA150" s="217"/>
      <c r="DB150" s="217"/>
      <c r="DC150" s="217"/>
      <c r="DD150" s="217"/>
      <c r="DE150" s="217"/>
      <c r="DF150" s="217"/>
      <c r="DG150" s="217"/>
      <c r="DH150" s="217"/>
      <c r="DI150" s="217"/>
      <c r="DJ150" s="217"/>
      <c r="DK150" s="217"/>
      <c r="DL150" s="217"/>
      <c r="DM150" s="217"/>
      <c r="DN150" s="217"/>
      <c r="DO150" s="217"/>
      <c r="DP150" s="217"/>
      <c r="DQ150" s="217"/>
      <c r="DR150" s="217"/>
      <c r="DS150" s="217"/>
      <c r="DT150" s="217"/>
    </row>
    <row r="152" spans="1:124">
      <c r="D152" s="480" t="s">
        <v>30</v>
      </c>
      <c r="S152" s="822"/>
      <c r="U152" s="198"/>
      <c r="V152" s="187"/>
      <c r="W152" s="187"/>
      <c r="X152" s="187"/>
      <c r="Y152" s="187"/>
      <c r="Z152" s="187"/>
      <c r="AA152" s="187"/>
      <c r="AB152" s="187"/>
      <c r="AC152" s="267"/>
      <c r="AD152" s="267"/>
      <c r="AE152" s="267"/>
      <c r="AF152" s="267"/>
      <c r="AG152" s="267"/>
      <c r="AH152" s="267"/>
      <c r="AI152" s="267"/>
    </row>
    <row r="153" spans="1:124">
      <c r="U153" s="198"/>
      <c r="V153" s="187"/>
      <c r="W153" s="187"/>
      <c r="Y153" s="187"/>
    </row>
    <row r="154" spans="1:124">
      <c r="A154" s="1" t="s">
        <v>390</v>
      </c>
      <c r="C154" s="480">
        <f>+C48+C49+C72+C73</f>
        <v>0</v>
      </c>
      <c r="D154" s="480">
        <f t="shared" ref="D154:S154" si="94">+D48+D49+D72+D73</f>
        <v>0</v>
      </c>
      <c r="E154" s="480">
        <f t="shared" si="94"/>
        <v>0</v>
      </c>
      <c r="F154" s="480">
        <f t="shared" si="94"/>
        <v>0</v>
      </c>
      <c r="G154" s="1691">
        <f t="shared" si="94"/>
        <v>0</v>
      </c>
      <c r="H154" s="480">
        <f t="shared" si="94"/>
        <v>0</v>
      </c>
      <c r="I154" s="480">
        <f t="shared" si="94"/>
        <v>0</v>
      </c>
      <c r="J154" s="480">
        <f t="shared" si="94"/>
        <v>0</v>
      </c>
      <c r="K154" s="480">
        <f t="shared" si="94"/>
        <v>0</v>
      </c>
      <c r="L154" s="1691">
        <f t="shared" si="94"/>
        <v>0</v>
      </c>
      <c r="M154" s="480">
        <f t="shared" si="94"/>
        <v>0</v>
      </c>
      <c r="N154" s="480">
        <f t="shared" si="94"/>
        <v>0</v>
      </c>
      <c r="O154" s="480">
        <f t="shared" si="94"/>
        <v>0</v>
      </c>
      <c r="P154" s="480">
        <f t="shared" si="94"/>
        <v>0</v>
      </c>
      <c r="Q154" s="480">
        <f t="shared" si="94"/>
        <v>0</v>
      </c>
      <c r="R154" s="1691">
        <f t="shared" si="94"/>
        <v>0</v>
      </c>
      <c r="S154" s="1690">
        <f t="shared" si="94"/>
        <v>0</v>
      </c>
      <c r="T154" s="1853"/>
    </row>
    <row r="155" spans="1:124">
      <c r="A155" s="1" t="s">
        <v>391</v>
      </c>
      <c r="C155" s="1271">
        <f t="shared" ref="C155:S155" si="95">C50+C51+C74+C75</f>
        <v>0</v>
      </c>
      <c r="D155" s="1271">
        <f t="shared" si="95"/>
        <v>0</v>
      </c>
      <c r="E155" s="1271">
        <f t="shared" si="95"/>
        <v>0</v>
      </c>
      <c r="F155" s="1271">
        <f t="shared" si="95"/>
        <v>0</v>
      </c>
      <c r="G155" s="1866">
        <f t="shared" si="95"/>
        <v>0</v>
      </c>
      <c r="H155" s="1271">
        <f t="shared" si="95"/>
        <v>0</v>
      </c>
      <c r="I155" s="1271">
        <f t="shared" si="95"/>
        <v>0</v>
      </c>
      <c r="J155" s="1271">
        <f t="shared" si="95"/>
        <v>0</v>
      </c>
      <c r="K155" s="1271">
        <f t="shared" si="95"/>
        <v>0</v>
      </c>
      <c r="L155" s="1866">
        <f t="shared" si="95"/>
        <v>0</v>
      </c>
      <c r="M155" s="1271">
        <f t="shared" si="95"/>
        <v>0</v>
      </c>
      <c r="N155" s="1271">
        <f t="shared" si="95"/>
        <v>0</v>
      </c>
      <c r="O155" s="1271">
        <f t="shared" si="95"/>
        <v>0</v>
      </c>
      <c r="P155" s="1271">
        <f t="shared" si="95"/>
        <v>0</v>
      </c>
      <c r="Q155" s="1271">
        <f t="shared" si="95"/>
        <v>0</v>
      </c>
      <c r="R155" s="1866">
        <f t="shared" si="95"/>
        <v>0</v>
      </c>
      <c r="S155" s="1868">
        <f t="shared" si="95"/>
        <v>0</v>
      </c>
      <c r="T155" s="1853"/>
    </row>
    <row r="156" spans="1:124">
      <c r="A156" s="1" t="s">
        <v>392</v>
      </c>
      <c r="C156" s="480">
        <f t="shared" ref="C156:S156" si="96">C76+C77+C52+C53</f>
        <v>0</v>
      </c>
      <c r="D156" s="480">
        <f t="shared" si="96"/>
        <v>0</v>
      </c>
      <c r="E156" s="480">
        <f t="shared" si="96"/>
        <v>0</v>
      </c>
      <c r="F156" s="480">
        <f t="shared" si="96"/>
        <v>0</v>
      </c>
      <c r="G156" s="1691">
        <f t="shared" si="96"/>
        <v>0</v>
      </c>
      <c r="H156" s="480">
        <f t="shared" si="96"/>
        <v>0</v>
      </c>
      <c r="I156" s="480">
        <f t="shared" si="96"/>
        <v>0</v>
      </c>
      <c r="J156" s="480">
        <f t="shared" si="96"/>
        <v>0</v>
      </c>
      <c r="K156" s="480">
        <f t="shared" si="96"/>
        <v>0</v>
      </c>
      <c r="L156" s="1691">
        <f t="shared" si="96"/>
        <v>0</v>
      </c>
      <c r="M156" s="480">
        <f t="shared" si="96"/>
        <v>0</v>
      </c>
      <c r="N156" s="480">
        <f t="shared" si="96"/>
        <v>0</v>
      </c>
      <c r="O156" s="480">
        <f t="shared" si="96"/>
        <v>0</v>
      </c>
      <c r="P156" s="480">
        <f t="shared" si="96"/>
        <v>0</v>
      </c>
      <c r="Q156" s="480">
        <f t="shared" si="96"/>
        <v>0</v>
      </c>
      <c r="R156" s="1691">
        <f t="shared" si="96"/>
        <v>0</v>
      </c>
      <c r="S156" s="1690">
        <f t="shared" si="96"/>
        <v>0</v>
      </c>
      <c r="T156" s="1853"/>
      <c r="U156" s="1853"/>
    </row>
    <row r="157" spans="1:124">
      <c r="A157" s="1" t="s">
        <v>32</v>
      </c>
      <c r="C157" s="1264">
        <f>SUM(C154:C156)</f>
        <v>0</v>
      </c>
      <c r="D157" s="1264">
        <f t="shared" ref="D157:S157" si="97">SUM(D154:D156)</f>
        <v>0</v>
      </c>
      <c r="E157" s="1264">
        <f t="shared" si="97"/>
        <v>0</v>
      </c>
      <c r="F157" s="1264">
        <f t="shared" si="97"/>
        <v>0</v>
      </c>
      <c r="G157" s="1692">
        <f t="shared" si="97"/>
        <v>0</v>
      </c>
      <c r="H157" s="1264">
        <f t="shared" si="97"/>
        <v>0</v>
      </c>
      <c r="I157" s="1264">
        <f t="shared" si="97"/>
        <v>0</v>
      </c>
      <c r="J157" s="1264">
        <f>SUM(J154:J156)</f>
        <v>0</v>
      </c>
      <c r="K157" s="1264">
        <f t="shared" si="97"/>
        <v>0</v>
      </c>
      <c r="L157" s="1692">
        <f t="shared" si="97"/>
        <v>0</v>
      </c>
      <c r="M157" s="1264">
        <f t="shared" si="97"/>
        <v>0</v>
      </c>
      <c r="N157" s="1264">
        <f t="shared" si="97"/>
        <v>0</v>
      </c>
      <c r="O157" s="1264">
        <f t="shared" si="97"/>
        <v>0</v>
      </c>
      <c r="P157" s="1264">
        <f t="shared" si="97"/>
        <v>0</v>
      </c>
      <c r="Q157" s="1264">
        <f t="shared" si="97"/>
        <v>0</v>
      </c>
      <c r="R157" s="1692">
        <f t="shared" si="97"/>
        <v>0</v>
      </c>
      <c r="S157" s="1693">
        <f t="shared" si="97"/>
        <v>0</v>
      </c>
    </row>
    <row r="158" spans="1:124">
      <c r="G158" s="1864"/>
      <c r="L158" s="1864"/>
      <c r="R158" s="1864"/>
      <c r="S158" s="1865"/>
    </row>
    <row r="159" spans="1:124">
      <c r="A159" s="1" t="s">
        <v>581</v>
      </c>
      <c r="C159" s="480">
        <f t="shared" ref="C159:S159" si="98">C114+C96+C97</f>
        <v>-34475</v>
      </c>
      <c r="D159" s="480">
        <f t="shared" si="98"/>
        <v>32200</v>
      </c>
      <c r="E159" s="480">
        <f t="shared" si="98"/>
        <v>49575</v>
      </c>
      <c r="F159" s="480">
        <f t="shared" si="98"/>
        <v>25075</v>
      </c>
      <c r="G159" s="1691">
        <f t="shared" si="98"/>
        <v>72375</v>
      </c>
      <c r="H159" s="480">
        <f t="shared" si="98"/>
        <v>3175</v>
      </c>
      <c r="I159" s="480">
        <f t="shared" si="98"/>
        <v>64475</v>
      </c>
      <c r="J159" s="480">
        <f t="shared" si="98"/>
        <v>2125</v>
      </c>
      <c r="K159" s="480">
        <f t="shared" si="98"/>
        <v>54100</v>
      </c>
      <c r="L159" s="1691">
        <f t="shared" si="98"/>
        <v>123875</v>
      </c>
      <c r="M159" s="480">
        <f t="shared" si="98"/>
        <v>27250</v>
      </c>
      <c r="N159" s="480">
        <f t="shared" si="98"/>
        <v>58475</v>
      </c>
      <c r="O159" s="480">
        <f t="shared" si="98"/>
        <v>37700</v>
      </c>
      <c r="P159" s="480">
        <f t="shared" si="98"/>
        <v>-34050</v>
      </c>
      <c r="Q159" s="480">
        <f t="shared" si="98"/>
        <v>-37025</v>
      </c>
      <c r="R159" s="1691">
        <f t="shared" si="98"/>
        <v>52350</v>
      </c>
      <c r="S159" s="1690">
        <f t="shared" si="98"/>
        <v>248600</v>
      </c>
    </row>
    <row r="160" spans="1:124">
      <c r="A160" s="1" t="s">
        <v>582</v>
      </c>
      <c r="C160" s="480">
        <f t="shared" ref="C160:S160" si="99">C98+C99</f>
        <v>-7075</v>
      </c>
      <c r="D160" s="480">
        <f t="shared" si="99"/>
        <v>2275</v>
      </c>
      <c r="E160" s="480">
        <f t="shared" si="99"/>
        <v>3150</v>
      </c>
      <c r="F160" s="480">
        <f t="shared" si="99"/>
        <v>-2250</v>
      </c>
      <c r="G160" s="1691">
        <f t="shared" si="99"/>
        <v>-3900</v>
      </c>
      <c r="H160" s="480">
        <f t="shared" si="99"/>
        <v>-2225</v>
      </c>
      <c r="I160" s="480">
        <f t="shared" si="99"/>
        <v>1025</v>
      </c>
      <c r="J160" s="480">
        <f t="shared" si="99"/>
        <v>-5450</v>
      </c>
      <c r="K160" s="480">
        <f t="shared" si="99"/>
        <v>5325</v>
      </c>
      <c r="L160" s="1691">
        <f t="shared" si="99"/>
        <v>-1325</v>
      </c>
      <c r="M160" s="480">
        <f t="shared" si="99"/>
        <v>-700</v>
      </c>
      <c r="N160" s="480">
        <f t="shared" si="99"/>
        <v>4000</v>
      </c>
      <c r="O160" s="480">
        <f t="shared" si="99"/>
        <v>9325</v>
      </c>
      <c r="P160" s="480">
        <f t="shared" si="99"/>
        <v>-3300</v>
      </c>
      <c r="Q160" s="480">
        <f t="shared" si="99"/>
        <v>-5950</v>
      </c>
      <c r="R160" s="1691">
        <f t="shared" si="99"/>
        <v>3375</v>
      </c>
      <c r="S160" s="1690">
        <f t="shared" si="99"/>
        <v>-1850</v>
      </c>
      <c r="Z160" s="187"/>
      <c r="AD160" s="267"/>
    </row>
    <row r="161" spans="1:35">
      <c r="A161" s="1" t="s">
        <v>583</v>
      </c>
      <c r="C161" s="480">
        <f t="shared" ref="C161:S161" si="100">C101+C100</f>
        <v>-9260</v>
      </c>
      <c r="D161" s="480">
        <f t="shared" si="100"/>
        <v>-9240</v>
      </c>
      <c r="E161" s="480">
        <f t="shared" si="100"/>
        <v>17020</v>
      </c>
      <c r="F161" s="480">
        <f t="shared" si="100"/>
        <v>2380</v>
      </c>
      <c r="G161" s="1691">
        <f t="shared" si="100"/>
        <v>900</v>
      </c>
      <c r="H161" s="480">
        <f t="shared" si="100"/>
        <v>-980</v>
      </c>
      <c r="I161" s="480">
        <f t="shared" si="100"/>
        <v>-3400</v>
      </c>
      <c r="J161" s="480">
        <f t="shared" si="100"/>
        <v>-1660</v>
      </c>
      <c r="K161" s="480">
        <f t="shared" si="100"/>
        <v>6180</v>
      </c>
      <c r="L161" s="1691">
        <f t="shared" si="100"/>
        <v>140</v>
      </c>
      <c r="M161" s="480">
        <f t="shared" si="100"/>
        <v>-620</v>
      </c>
      <c r="N161" s="480">
        <f t="shared" si="100"/>
        <v>700</v>
      </c>
      <c r="O161" s="480">
        <f t="shared" si="100"/>
        <v>13400</v>
      </c>
      <c r="P161" s="480">
        <f t="shared" si="100"/>
        <v>-2300</v>
      </c>
      <c r="Q161" s="480">
        <f t="shared" si="100"/>
        <v>-3500</v>
      </c>
      <c r="R161" s="1691">
        <f t="shared" si="100"/>
        <v>7680</v>
      </c>
      <c r="S161" s="1690">
        <f t="shared" si="100"/>
        <v>8720</v>
      </c>
    </row>
    <row r="162" spans="1:35">
      <c r="A162" s="1" t="s">
        <v>32</v>
      </c>
      <c r="C162" s="1264">
        <f>SUM(C159:C161)</f>
        <v>-50810</v>
      </c>
      <c r="D162" s="1264">
        <f t="shared" ref="D162:S162" si="101">SUM(D159:D161)</f>
        <v>25235</v>
      </c>
      <c r="E162" s="1264">
        <f t="shared" si="101"/>
        <v>69745</v>
      </c>
      <c r="F162" s="1264">
        <f t="shared" si="101"/>
        <v>25205</v>
      </c>
      <c r="G162" s="1692">
        <f t="shared" si="101"/>
        <v>69375</v>
      </c>
      <c r="H162" s="1264">
        <f t="shared" si="101"/>
        <v>-30</v>
      </c>
      <c r="I162" s="1264">
        <f t="shared" si="101"/>
        <v>62100</v>
      </c>
      <c r="J162" s="1264">
        <f t="shared" si="101"/>
        <v>-4985</v>
      </c>
      <c r="K162" s="1264">
        <f t="shared" si="101"/>
        <v>65605</v>
      </c>
      <c r="L162" s="1692">
        <f t="shared" si="101"/>
        <v>122690</v>
      </c>
      <c r="M162" s="1264">
        <f t="shared" si="101"/>
        <v>25930</v>
      </c>
      <c r="N162" s="1264">
        <f t="shared" si="101"/>
        <v>63175</v>
      </c>
      <c r="O162" s="1264">
        <f t="shared" si="101"/>
        <v>60425</v>
      </c>
      <c r="P162" s="1264">
        <f t="shared" si="101"/>
        <v>-39650</v>
      </c>
      <c r="Q162" s="1264">
        <f t="shared" si="101"/>
        <v>-46475</v>
      </c>
      <c r="R162" s="1692">
        <f t="shared" si="101"/>
        <v>63405</v>
      </c>
      <c r="S162" s="1693">
        <f t="shared" si="101"/>
        <v>255470</v>
      </c>
    </row>
    <row r="163" spans="1:35">
      <c r="C163" s="1264"/>
      <c r="D163" s="1264"/>
      <c r="E163" s="1264"/>
      <c r="F163" s="1264"/>
      <c r="G163" s="1692"/>
      <c r="H163" s="1264"/>
      <c r="I163" s="1264"/>
      <c r="J163" s="1264"/>
      <c r="K163" s="1264"/>
      <c r="L163" s="1692"/>
      <c r="M163" s="1264"/>
      <c r="N163" s="1264"/>
      <c r="O163" s="1264"/>
      <c r="P163" s="1264"/>
      <c r="Q163" s="1264"/>
      <c r="R163" s="1692"/>
      <c r="S163" s="1693"/>
    </row>
    <row r="164" spans="1:35">
      <c r="A164" s="1" t="s">
        <v>706</v>
      </c>
      <c r="C164" s="480">
        <f>C132+C133</f>
        <v>-52575</v>
      </c>
      <c r="D164" s="480">
        <f t="shared" ref="D164:S164" si="102">D132+D133</f>
        <v>20975</v>
      </c>
      <c r="E164" s="480">
        <f t="shared" si="102"/>
        <v>57200</v>
      </c>
      <c r="F164" s="480">
        <f t="shared" si="102"/>
        <v>-16725</v>
      </c>
      <c r="G164" s="1691">
        <f t="shared" si="102"/>
        <v>8875</v>
      </c>
      <c r="H164" s="480">
        <f t="shared" si="102"/>
        <v>-15575</v>
      </c>
      <c r="I164" s="480">
        <f t="shared" si="102"/>
        <v>52300</v>
      </c>
      <c r="J164" s="480">
        <f t="shared" si="102"/>
        <v>-23800</v>
      </c>
      <c r="K164" s="480">
        <f t="shared" si="102"/>
        <v>-15000</v>
      </c>
      <c r="L164" s="1691">
        <f t="shared" si="102"/>
        <v>-2075</v>
      </c>
      <c r="M164" s="480">
        <f t="shared" si="102"/>
        <v>-21125</v>
      </c>
      <c r="N164" s="480">
        <f t="shared" si="102"/>
        <v>101000</v>
      </c>
      <c r="O164" s="480">
        <f t="shared" si="102"/>
        <v>1125</v>
      </c>
      <c r="P164" s="480">
        <f t="shared" si="102"/>
        <v>-32525</v>
      </c>
      <c r="Q164" s="480">
        <f t="shared" si="102"/>
        <v>-52800</v>
      </c>
      <c r="R164" s="1691">
        <f t="shared" si="102"/>
        <v>-4325</v>
      </c>
      <c r="S164" s="1690">
        <f t="shared" si="102"/>
        <v>2475</v>
      </c>
    </row>
    <row r="165" spans="1:35">
      <c r="A165" s="1" t="s">
        <v>705</v>
      </c>
      <c r="C165" s="480">
        <f>C134+C135</f>
        <v>-93450</v>
      </c>
      <c r="D165" s="480">
        <f t="shared" ref="D165:S165" si="103">D134+D135</f>
        <v>22525</v>
      </c>
      <c r="E165" s="480">
        <f t="shared" si="103"/>
        <v>35775</v>
      </c>
      <c r="F165" s="480">
        <f t="shared" si="103"/>
        <v>14825</v>
      </c>
      <c r="G165" s="1691">
        <f t="shared" si="103"/>
        <v>-20325</v>
      </c>
      <c r="H165" s="480">
        <f t="shared" si="103"/>
        <v>4425</v>
      </c>
      <c r="I165" s="480">
        <f t="shared" si="103"/>
        <v>36125</v>
      </c>
      <c r="J165" s="480">
        <f t="shared" si="103"/>
        <v>-4450</v>
      </c>
      <c r="K165" s="480">
        <f t="shared" si="103"/>
        <v>-44900</v>
      </c>
      <c r="L165" s="1691">
        <f t="shared" si="103"/>
        <v>-8800</v>
      </c>
      <c r="M165" s="480">
        <f t="shared" si="103"/>
        <v>50</v>
      </c>
      <c r="N165" s="480">
        <f t="shared" si="103"/>
        <v>44325</v>
      </c>
      <c r="O165" s="480">
        <f t="shared" si="103"/>
        <v>4725</v>
      </c>
      <c r="P165" s="480">
        <f t="shared" si="103"/>
        <v>-45725</v>
      </c>
      <c r="Q165" s="480">
        <f t="shared" si="103"/>
        <v>-85300</v>
      </c>
      <c r="R165" s="1691">
        <f t="shared" si="103"/>
        <v>-81925</v>
      </c>
      <c r="S165" s="1690">
        <f t="shared" si="103"/>
        <v>-111050</v>
      </c>
      <c r="Z165" s="187"/>
      <c r="AD165" s="267"/>
    </row>
    <row r="166" spans="1:35">
      <c r="A166" s="1" t="s">
        <v>707</v>
      </c>
      <c r="C166" s="480">
        <f>C136+C137</f>
        <v>-47520</v>
      </c>
      <c r="D166" s="480">
        <f t="shared" ref="D166:S166" si="104">D136+D137</f>
        <v>-47440</v>
      </c>
      <c r="E166" s="480">
        <f t="shared" si="104"/>
        <v>89120</v>
      </c>
      <c r="F166" s="480">
        <f t="shared" si="104"/>
        <v>25680</v>
      </c>
      <c r="G166" s="1691">
        <f t="shared" si="104"/>
        <v>19840</v>
      </c>
      <c r="H166" s="480">
        <f t="shared" si="104"/>
        <v>2060</v>
      </c>
      <c r="I166" s="480">
        <f t="shared" si="104"/>
        <v>28220</v>
      </c>
      <c r="J166" s="480">
        <f t="shared" si="104"/>
        <v>16240</v>
      </c>
      <c r="K166" s="480">
        <f t="shared" si="104"/>
        <v>-5460</v>
      </c>
      <c r="L166" s="1691">
        <f t="shared" si="104"/>
        <v>41060</v>
      </c>
      <c r="M166" s="480">
        <f t="shared" si="104"/>
        <v>-16800</v>
      </c>
      <c r="N166" s="480">
        <f t="shared" si="104"/>
        <v>20800</v>
      </c>
      <c r="O166" s="480">
        <f t="shared" si="104"/>
        <v>24400</v>
      </c>
      <c r="P166" s="480">
        <f t="shared" si="104"/>
        <v>-21820</v>
      </c>
      <c r="Q166" s="480">
        <f t="shared" si="104"/>
        <v>-46200</v>
      </c>
      <c r="R166" s="1691">
        <f t="shared" si="104"/>
        <v>-39620</v>
      </c>
      <c r="S166" s="1690">
        <f t="shared" si="104"/>
        <v>21280</v>
      </c>
    </row>
    <row r="167" spans="1:35">
      <c r="A167" s="1" t="s">
        <v>32</v>
      </c>
      <c r="C167" s="1264">
        <f>SUM(C164:C166)</f>
        <v>-193545</v>
      </c>
      <c r="D167" s="1264">
        <f t="shared" ref="D167:S167" si="105">SUM(D164:D166)</f>
        <v>-3940</v>
      </c>
      <c r="E167" s="1264">
        <f t="shared" si="105"/>
        <v>182095</v>
      </c>
      <c r="F167" s="1264">
        <f t="shared" si="105"/>
        <v>23780</v>
      </c>
      <c r="G167" s="1692">
        <f t="shared" si="105"/>
        <v>8390</v>
      </c>
      <c r="H167" s="1264">
        <f t="shared" si="105"/>
        <v>-9090</v>
      </c>
      <c r="I167" s="1264">
        <f t="shared" si="105"/>
        <v>116645</v>
      </c>
      <c r="J167" s="1264">
        <f t="shared" si="105"/>
        <v>-12010</v>
      </c>
      <c r="K167" s="1264">
        <f t="shared" si="105"/>
        <v>-65360</v>
      </c>
      <c r="L167" s="1692">
        <f t="shared" si="105"/>
        <v>30185</v>
      </c>
      <c r="M167" s="1264">
        <f t="shared" si="105"/>
        <v>-37875</v>
      </c>
      <c r="N167" s="1264">
        <f t="shared" si="105"/>
        <v>166125</v>
      </c>
      <c r="O167" s="1264">
        <f t="shared" si="105"/>
        <v>30250</v>
      </c>
      <c r="P167" s="1264">
        <f t="shared" si="105"/>
        <v>-100070</v>
      </c>
      <c r="Q167" s="1264">
        <f t="shared" si="105"/>
        <v>-184300</v>
      </c>
      <c r="R167" s="1692">
        <f t="shared" si="105"/>
        <v>-125870</v>
      </c>
      <c r="S167" s="1693">
        <f t="shared" si="105"/>
        <v>-87295</v>
      </c>
    </row>
    <row r="168" spans="1:35">
      <c r="G168" s="1867"/>
      <c r="L168" s="1864"/>
      <c r="R168" s="1864"/>
      <c r="S168" s="1865"/>
      <c r="AE168" s="267"/>
      <c r="AF168" s="267"/>
      <c r="AG168" s="267"/>
      <c r="AH168" s="267"/>
      <c r="AI168" s="267"/>
    </row>
    <row r="169" spans="1:35">
      <c r="A169" s="1" t="s">
        <v>708</v>
      </c>
      <c r="C169" s="480">
        <f>C154+C159+C164</f>
        <v>-87050</v>
      </c>
      <c r="D169" s="480">
        <f t="shared" ref="D169:S169" si="106">D154+D159+D164</f>
        <v>53175</v>
      </c>
      <c r="E169" s="480">
        <f t="shared" si="106"/>
        <v>106775</v>
      </c>
      <c r="F169" s="480">
        <f t="shared" si="106"/>
        <v>8350</v>
      </c>
      <c r="G169" s="1691">
        <f t="shared" si="106"/>
        <v>81250</v>
      </c>
      <c r="H169" s="480">
        <f t="shared" si="106"/>
        <v>-12400</v>
      </c>
      <c r="I169" s="480">
        <f t="shared" si="106"/>
        <v>116775</v>
      </c>
      <c r="J169" s="480">
        <f t="shared" si="106"/>
        <v>-21675</v>
      </c>
      <c r="K169" s="480">
        <f t="shared" si="106"/>
        <v>39100</v>
      </c>
      <c r="L169" s="1691">
        <f t="shared" si="106"/>
        <v>121800</v>
      </c>
      <c r="M169" s="480">
        <f t="shared" si="106"/>
        <v>6125</v>
      </c>
      <c r="N169" s="480">
        <f t="shared" si="106"/>
        <v>159475</v>
      </c>
      <c r="O169" s="480">
        <f t="shared" si="106"/>
        <v>38825</v>
      </c>
      <c r="P169" s="480">
        <f t="shared" si="106"/>
        <v>-66575</v>
      </c>
      <c r="Q169" s="480">
        <f t="shared" si="106"/>
        <v>-89825</v>
      </c>
      <c r="R169" s="1691">
        <f t="shared" si="106"/>
        <v>48025</v>
      </c>
      <c r="S169" s="1690">
        <f t="shared" si="106"/>
        <v>251075</v>
      </c>
    </row>
    <row r="170" spans="1:35">
      <c r="A170" s="1" t="s">
        <v>709</v>
      </c>
      <c r="C170" s="480">
        <f>C155+C160+C165</f>
        <v>-100525</v>
      </c>
      <c r="D170" s="480">
        <f t="shared" ref="D170:S170" si="107">D155+D160+D165</f>
        <v>24800</v>
      </c>
      <c r="E170" s="480">
        <f t="shared" si="107"/>
        <v>38925</v>
      </c>
      <c r="F170" s="480">
        <f t="shared" si="107"/>
        <v>12575</v>
      </c>
      <c r="G170" s="1691">
        <f t="shared" si="107"/>
        <v>-24225</v>
      </c>
      <c r="H170" s="480">
        <f t="shared" si="107"/>
        <v>2200</v>
      </c>
      <c r="I170" s="480">
        <f t="shared" si="107"/>
        <v>37150</v>
      </c>
      <c r="J170" s="480">
        <f t="shared" si="107"/>
        <v>-9900</v>
      </c>
      <c r="K170" s="480">
        <f t="shared" si="107"/>
        <v>-39575</v>
      </c>
      <c r="L170" s="1691">
        <f t="shared" si="107"/>
        <v>-10125</v>
      </c>
      <c r="M170" s="480">
        <f t="shared" si="107"/>
        <v>-650</v>
      </c>
      <c r="N170" s="480">
        <f t="shared" si="107"/>
        <v>48325</v>
      </c>
      <c r="O170" s="480">
        <f t="shared" si="107"/>
        <v>14050</v>
      </c>
      <c r="P170" s="480">
        <f t="shared" si="107"/>
        <v>-49025</v>
      </c>
      <c r="Q170" s="480">
        <f t="shared" si="107"/>
        <v>-91250</v>
      </c>
      <c r="R170" s="1691">
        <f t="shared" si="107"/>
        <v>-78550</v>
      </c>
      <c r="S170" s="1690">
        <f t="shared" si="107"/>
        <v>-112900</v>
      </c>
    </row>
    <row r="171" spans="1:35">
      <c r="A171" s="1" t="s">
        <v>710</v>
      </c>
      <c r="C171" s="480">
        <f>C156+C161+C166</f>
        <v>-56780</v>
      </c>
      <c r="D171" s="480">
        <f t="shared" ref="D171:S171" si="108">D156+D161+D166</f>
        <v>-56680</v>
      </c>
      <c r="E171" s="480">
        <f t="shared" si="108"/>
        <v>106140</v>
      </c>
      <c r="F171" s="480">
        <f t="shared" si="108"/>
        <v>28060</v>
      </c>
      <c r="G171" s="1691">
        <f t="shared" si="108"/>
        <v>20740</v>
      </c>
      <c r="H171" s="480">
        <f t="shared" si="108"/>
        <v>1080</v>
      </c>
      <c r="I171" s="480">
        <f t="shared" si="108"/>
        <v>24820</v>
      </c>
      <c r="J171" s="480">
        <f t="shared" si="108"/>
        <v>14580</v>
      </c>
      <c r="K171" s="480">
        <f t="shared" si="108"/>
        <v>720</v>
      </c>
      <c r="L171" s="1691">
        <f t="shared" si="108"/>
        <v>41200</v>
      </c>
      <c r="M171" s="480">
        <f t="shared" si="108"/>
        <v>-17420</v>
      </c>
      <c r="N171" s="480">
        <f t="shared" si="108"/>
        <v>21500</v>
      </c>
      <c r="O171" s="480">
        <f t="shared" si="108"/>
        <v>37800</v>
      </c>
      <c r="P171" s="480">
        <f t="shared" si="108"/>
        <v>-24120</v>
      </c>
      <c r="Q171" s="480">
        <f t="shared" si="108"/>
        <v>-49700</v>
      </c>
      <c r="R171" s="1691">
        <f t="shared" si="108"/>
        <v>-31940</v>
      </c>
      <c r="S171" s="1690">
        <f t="shared" si="108"/>
        <v>30000</v>
      </c>
      <c r="AE171" s="267"/>
      <c r="AF171" s="267"/>
      <c r="AG171" s="267"/>
      <c r="AH171" s="267"/>
      <c r="AI171" s="267"/>
    </row>
    <row r="172" spans="1:35">
      <c r="A172" s="1" t="s">
        <v>32</v>
      </c>
      <c r="C172" s="1264">
        <f>SUM(C169:C171)</f>
        <v>-244355</v>
      </c>
      <c r="D172" s="1264">
        <f t="shared" ref="D172:S172" si="109">SUM(D169:D171)</f>
        <v>21295</v>
      </c>
      <c r="E172" s="1264">
        <f t="shared" si="109"/>
        <v>251840</v>
      </c>
      <c r="F172" s="1264">
        <f t="shared" si="109"/>
        <v>48985</v>
      </c>
      <c r="G172" s="1692">
        <f t="shared" si="109"/>
        <v>77765</v>
      </c>
      <c r="H172" s="1264">
        <f t="shared" si="109"/>
        <v>-9120</v>
      </c>
      <c r="I172" s="1264">
        <f t="shared" si="109"/>
        <v>178745</v>
      </c>
      <c r="J172" s="1264">
        <f t="shared" si="109"/>
        <v>-16995</v>
      </c>
      <c r="K172" s="1264">
        <f t="shared" si="109"/>
        <v>245</v>
      </c>
      <c r="L172" s="1692">
        <f t="shared" si="109"/>
        <v>152875</v>
      </c>
      <c r="M172" s="1264">
        <f t="shared" si="109"/>
        <v>-11945</v>
      </c>
      <c r="N172" s="1264">
        <f t="shared" si="109"/>
        <v>229300</v>
      </c>
      <c r="O172" s="1264">
        <f t="shared" si="109"/>
        <v>90675</v>
      </c>
      <c r="P172" s="1264">
        <f t="shared" si="109"/>
        <v>-139720</v>
      </c>
      <c r="Q172" s="1264">
        <f t="shared" si="109"/>
        <v>-230775</v>
      </c>
      <c r="R172" s="1692">
        <f t="shared" si="109"/>
        <v>-62465</v>
      </c>
      <c r="S172" s="1693">
        <f t="shared" si="109"/>
        <v>168175</v>
      </c>
      <c r="Z172" s="187"/>
      <c r="AD172" s="267"/>
      <c r="AE172" s="267"/>
      <c r="AF172" s="267"/>
      <c r="AG172" s="267"/>
      <c r="AH172" s="267"/>
      <c r="AI172" s="267"/>
    </row>
    <row r="173" spans="1:35">
      <c r="G173" s="1841"/>
    </row>
    <row r="174" spans="1:35">
      <c r="G174" s="1841"/>
    </row>
    <row r="175" spans="1:35">
      <c r="A175" s="1" t="s">
        <v>617</v>
      </c>
      <c r="C175" s="1935">
        <f t="shared" ref="C175:S175" si="110">C2</f>
        <v>1</v>
      </c>
      <c r="D175" s="1935">
        <f t="shared" si="110"/>
        <v>2</v>
      </c>
      <c r="E175" s="1935">
        <f t="shared" si="110"/>
        <v>3</v>
      </c>
      <c r="F175" s="1935">
        <f t="shared" si="110"/>
        <v>4</v>
      </c>
      <c r="G175" s="1935" t="str">
        <f t="shared" si="110"/>
        <v>Total</v>
      </c>
      <c r="H175" s="1935">
        <f t="shared" si="110"/>
        <v>5</v>
      </c>
      <c r="I175" s="1935">
        <f t="shared" si="110"/>
        <v>6</v>
      </c>
      <c r="J175" s="1935">
        <f t="shared" si="110"/>
        <v>7</v>
      </c>
      <c r="K175" s="1935">
        <f t="shared" si="110"/>
        <v>8</v>
      </c>
      <c r="L175" s="1935" t="str">
        <f t="shared" si="110"/>
        <v>Total</v>
      </c>
      <c r="M175" s="1935">
        <f t="shared" si="110"/>
        <v>9</v>
      </c>
      <c r="N175" s="1935">
        <f t="shared" si="110"/>
        <v>10</v>
      </c>
      <c r="O175" s="1935">
        <f t="shared" si="110"/>
        <v>11</v>
      </c>
      <c r="P175" s="1935">
        <f t="shared" si="110"/>
        <v>12</v>
      </c>
      <c r="Q175" s="1935">
        <f t="shared" si="110"/>
        <v>13</v>
      </c>
      <c r="R175" s="1935" t="str">
        <f t="shared" si="110"/>
        <v>Total</v>
      </c>
      <c r="S175" s="1935" t="str">
        <f t="shared" si="110"/>
        <v>Total</v>
      </c>
    </row>
    <row r="176" spans="1:35">
      <c r="A176" s="1" t="s">
        <v>390</v>
      </c>
      <c r="C176" s="480">
        <f>+C41+C42+C65+C66</f>
        <v>0</v>
      </c>
      <c r="D176" s="480">
        <f t="shared" ref="D176:S176" si="111">+D41+D42+D65+D66</f>
        <v>0</v>
      </c>
      <c r="E176" s="480">
        <f t="shared" si="111"/>
        <v>0</v>
      </c>
      <c r="F176" s="480">
        <f t="shared" si="111"/>
        <v>0</v>
      </c>
      <c r="G176" s="480">
        <f t="shared" si="111"/>
        <v>0</v>
      </c>
      <c r="H176" s="480">
        <f t="shared" si="111"/>
        <v>0</v>
      </c>
      <c r="I176" s="480">
        <f t="shared" si="111"/>
        <v>0</v>
      </c>
      <c r="J176" s="480">
        <f t="shared" si="111"/>
        <v>0</v>
      </c>
      <c r="K176" s="480">
        <f t="shared" si="111"/>
        <v>0</v>
      </c>
      <c r="L176" s="480">
        <f t="shared" si="111"/>
        <v>0</v>
      </c>
      <c r="M176" s="480">
        <f t="shared" si="111"/>
        <v>0</v>
      </c>
      <c r="N176" s="480">
        <f t="shared" si="111"/>
        <v>0</v>
      </c>
      <c r="O176" s="480">
        <f t="shared" si="111"/>
        <v>0</v>
      </c>
      <c r="P176" s="480">
        <f t="shared" si="111"/>
        <v>0</v>
      </c>
      <c r="Q176" s="480">
        <f t="shared" si="111"/>
        <v>0</v>
      </c>
      <c r="R176" s="480">
        <f t="shared" si="111"/>
        <v>0</v>
      </c>
      <c r="S176" s="480">
        <f t="shared" si="111"/>
        <v>0</v>
      </c>
    </row>
    <row r="177" spans="1:35">
      <c r="A177" s="1" t="s">
        <v>391</v>
      </c>
      <c r="C177" s="480">
        <f t="shared" ref="C177:S177" si="112">C43+C44+C67+C68</f>
        <v>0</v>
      </c>
      <c r="D177" s="480">
        <f t="shared" si="112"/>
        <v>0</v>
      </c>
      <c r="E177" s="480">
        <f t="shared" si="112"/>
        <v>0</v>
      </c>
      <c r="F177" s="480">
        <f t="shared" si="112"/>
        <v>0</v>
      </c>
      <c r="G177" s="480">
        <f t="shared" si="112"/>
        <v>0</v>
      </c>
      <c r="H177" s="480">
        <f t="shared" si="112"/>
        <v>0</v>
      </c>
      <c r="I177" s="480">
        <f t="shared" si="112"/>
        <v>0</v>
      </c>
      <c r="J177" s="480">
        <f t="shared" si="112"/>
        <v>0</v>
      </c>
      <c r="K177" s="480">
        <f t="shared" si="112"/>
        <v>0</v>
      </c>
      <c r="L177" s="480">
        <f t="shared" si="112"/>
        <v>0</v>
      </c>
      <c r="M177" s="480">
        <f t="shared" si="112"/>
        <v>0</v>
      </c>
      <c r="N177" s="480">
        <f t="shared" si="112"/>
        <v>0</v>
      </c>
      <c r="O177" s="480">
        <f t="shared" si="112"/>
        <v>0</v>
      </c>
      <c r="P177" s="480">
        <f t="shared" si="112"/>
        <v>0</v>
      </c>
      <c r="Q177" s="480">
        <f t="shared" si="112"/>
        <v>0</v>
      </c>
      <c r="R177" s="480">
        <f t="shared" si="112"/>
        <v>0</v>
      </c>
      <c r="S177" s="480">
        <f t="shared" si="112"/>
        <v>0</v>
      </c>
    </row>
    <row r="178" spans="1:35">
      <c r="A178" s="1" t="s">
        <v>392</v>
      </c>
      <c r="C178" s="480">
        <f t="shared" ref="C178:S178" si="113">C45+C46+C69+C70</f>
        <v>0</v>
      </c>
      <c r="D178" s="480">
        <f t="shared" si="113"/>
        <v>0</v>
      </c>
      <c r="E178" s="480">
        <f t="shared" si="113"/>
        <v>0</v>
      </c>
      <c r="F178" s="480">
        <f t="shared" si="113"/>
        <v>0</v>
      </c>
      <c r="G178" s="480">
        <f t="shared" si="113"/>
        <v>0</v>
      </c>
      <c r="H178" s="480">
        <f t="shared" si="113"/>
        <v>0</v>
      </c>
      <c r="I178" s="480">
        <f t="shared" si="113"/>
        <v>0</v>
      </c>
      <c r="J178" s="480">
        <f t="shared" si="113"/>
        <v>0</v>
      </c>
      <c r="K178" s="480">
        <f t="shared" si="113"/>
        <v>0</v>
      </c>
      <c r="L178" s="480">
        <f t="shared" si="113"/>
        <v>0</v>
      </c>
      <c r="M178" s="480">
        <f t="shared" si="113"/>
        <v>0</v>
      </c>
      <c r="N178" s="480">
        <f t="shared" si="113"/>
        <v>0</v>
      </c>
      <c r="O178" s="480">
        <f t="shared" si="113"/>
        <v>0</v>
      </c>
      <c r="P178" s="480">
        <f t="shared" si="113"/>
        <v>0</v>
      </c>
      <c r="Q178" s="480">
        <f t="shared" si="113"/>
        <v>0</v>
      </c>
      <c r="R178" s="480">
        <f t="shared" si="113"/>
        <v>0</v>
      </c>
      <c r="S178" s="480">
        <f t="shared" si="113"/>
        <v>0</v>
      </c>
      <c r="U178" s="198"/>
      <c r="V178" s="187"/>
      <c r="X178" s="187"/>
      <c r="Y178" s="187"/>
      <c r="Z178" s="187"/>
      <c r="AA178" s="187"/>
      <c r="AB178" s="187"/>
      <c r="AC178" s="267"/>
      <c r="AD178" s="267"/>
    </row>
    <row r="179" spans="1:35">
      <c r="A179" s="1" t="s">
        <v>618</v>
      </c>
      <c r="C179" s="480">
        <f>C176+C177+C178</f>
        <v>0</v>
      </c>
      <c r="D179" s="480">
        <f t="shared" ref="D179:S179" si="114">D176+D177+D178</f>
        <v>0</v>
      </c>
      <c r="E179" s="480">
        <f t="shared" si="114"/>
        <v>0</v>
      </c>
      <c r="F179" s="480">
        <f t="shared" si="114"/>
        <v>0</v>
      </c>
      <c r="G179" s="480">
        <f t="shared" si="114"/>
        <v>0</v>
      </c>
      <c r="H179" s="480">
        <f t="shared" si="114"/>
        <v>0</v>
      </c>
      <c r="I179" s="480">
        <f t="shared" si="114"/>
        <v>0</v>
      </c>
      <c r="J179" s="480">
        <f t="shared" si="114"/>
        <v>0</v>
      </c>
      <c r="K179" s="480">
        <f t="shared" si="114"/>
        <v>0</v>
      </c>
      <c r="L179" s="480">
        <f t="shared" si="114"/>
        <v>0</v>
      </c>
      <c r="M179" s="480">
        <f t="shared" si="114"/>
        <v>0</v>
      </c>
      <c r="N179" s="480">
        <f t="shared" si="114"/>
        <v>0</v>
      </c>
      <c r="O179" s="480">
        <f t="shared" si="114"/>
        <v>0</v>
      </c>
      <c r="P179" s="480">
        <f t="shared" si="114"/>
        <v>0</v>
      </c>
      <c r="Q179" s="480">
        <f t="shared" si="114"/>
        <v>0</v>
      </c>
      <c r="R179" s="480">
        <f t="shared" si="114"/>
        <v>0</v>
      </c>
      <c r="S179" s="480">
        <f t="shared" si="114"/>
        <v>0</v>
      </c>
      <c r="U179" s="198"/>
      <c r="V179" s="187"/>
      <c r="X179" s="187"/>
      <c r="Y179" s="187"/>
      <c r="Z179" s="187"/>
      <c r="AA179" s="187"/>
      <c r="AB179" s="187"/>
      <c r="AC179" s="267"/>
      <c r="AD179" s="267"/>
    </row>
    <row r="180" spans="1:35">
      <c r="G180" s="263"/>
      <c r="L180" s="263"/>
      <c r="R180" s="263"/>
      <c r="S180" s="263"/>
    </row>
    <row r="181" spans="1:35">
      <c r="A181" s="1" t="s">
        <v>967</v>
      </c>
      <c r="C181" s="480">
        <f>C89+C90+C111+C125+C126</f>
        <v>0</v>
      </c>
      <c r="D181" s="480">
        <f t="shared" ref="D181:S181" si="115">D89+D90+D111+D125+D126</f>
        <v>140100</v>
      </c>
      <c r="E181" s="480">
        <f t="shared" si="115"/>
        <v>193650</v>
      </c>
      <c r="F181" s="480">
        <f t="shared" si="115"/>
        <v>95225</v>
      </c>
      <c r="G181" s="480">
        <f t="shared" si="115"/>
        <v>428975</v>
      </c>
      <c r="H181" s="480">
        <f t="shared" si="115"/>
        <v>94975</v>
      </c>
      <c r="I181" s="480">
        <f t="shared" si="115"/>
        <v>224100</v>
      </c>
      <c r="J181" s="480">
        <f t="shared" si="115"/>
        <v>85600</v>
      </c>
      <c r="K181" s="480">
        <f t="shared" si="115"/>
        <v>146425</v>
      </c>
      <c r="L181" s="480">
        <f t="shared" si="115"/>
        <v>551100</v>
      </c>
      <c r="M181" s="480">
        <f t="shared" si="115"/>
        <v>105475</v>
      </c>
      <c r="N181" s="480">
        <f t="shared" si="115"/>
        <v>258800</v>
      </c>
      <c r="O181" s="480">
        <f t="shared" si="115"/>
        <v>138150</v>
      </c>
      <c r="P181" s="480">
        <f t="shared" si="115"/>
        <v>32750</v>
      </c>
      <c r="Q181" s="480">
        <f t="shared" si="115"/>
        <v>9550</v>
      </c>
      <c r="R181" s="480">
        <f t="shared" si="115"/>
        <v>544725</v>
      </c>
      <c r="S181" s="480">
        <f t="shared" si="115"/>
        <v>1524800</v>
      </c>
      <c r="U181" s="198"/>
      <c r="V181" s="187"/>
      <c r="W181" s="187"/>
      <c r="X181" s="187"/>
      <c r="Y181" s="187"/>
      <c r="Z181" s="187"/>
      <c r="AA181" s="187"/>
      <c r="AB181" s="187"/>
      <c r="AC181" s="267"/>
      <c r="AD181" s="267"/>
      <c r="AE181" s="267"/>
      <c r="AF181" s="267"/>
      <c r="AG181" s="267"/>
      <c r="AH181" s="267"/>
      <c r="AI181" s="267"/>
    </row>
    <row r="182" spans="1:35">
      <c r="A182" s="1" t="s">
        <v>968</v>
      </c>
      <c r="C182" s="480">
        <f>C91+C92+C127+C128</f>
        <v>0</v>
      </c>
      <c r="D182" s="480">
        <f t="shared" ref="D182:S182" si="116">D91+D92+D127+D128</f>
        <v>125125</v>
      </c>
      <c r="E182" s="480">
        <f t="shared" si="116"/>
        <v>139225</v>
      </c>
      <c r="F182" s="480">
        <f t="shared" si="116"/>
        <v>112975</v>
      </c>
      <c r="G182" s="480">
        <f t="shared" si="116"/>
        <v>377325</v>
      </c>
      <c r="H182" s="480">
        <f t="shared" si="116"/>
        <v>109550</v>
      </c>
      <c r="I182" s="480">
        <f t="shared" si="116"/>
        <v>144375</v>
      </c>
      <c r="J182" s="480">
        <f t="shared" si="116"/>
        <v>97375</v>
      </c>
      <c r="K182" s="480">
        <f t="shared" si="116"/>
        <v>67700</v>
      </c>
      <c r="L182" s="480">
        <f t="shared" si="116"/>
        <v>419000</v>
      </c>
      <c r="M182" s="480">
        <f t="shared" si="116"/>
        <v>105525</v>
      </c>
      <c r="N182" s="480">
        <f t="shared" si="116"/>
        <v>154525</v>
      </c>
      <c r="O182" s="480">
        <f t="shared" si="116"/>
        <v>120225</v>
      </c>
      <c r="P182" s="480">
        <f t="shared" si="116"/>
        <v>57250</v>
      </c>
      <c r="Q182" s="480">
        <f t="shared" si="116"/>
        <v>14950</v>
      </c>
      <c r="R182" s="480">
        <f t="shared" si="116"/>
        <v>452475</v>
      </c>
      <c r="S182" s="480">
        <f t="shared" si="116"/>
        <v>1248800</v>
      </c>
      <c r="U182" s="198"/>
      <c r="V182" s="187"/>
      <c r="W182" s="187"/>
      <c r="X182" s="187"/>
      <c r="Y182" s="187"/>
      <c r="Z182" s="187"/>
      <c r="AA182" s="187"/>
      <c r="AB182" s="187"/>
      <c r="AC182" s="267"/>
      <c r="AD182" s="267"/>
      <c r="AE182" s="267"/>
      <c r="AF182" s="267"/>
      <c r="AG182" s="267"/>
      <c r="AH182" s="267"/>
      <c r="AI182" s="267"/>
    </row>
    <row r="183" spans="1:35">
      <c r="A183" s="1" t="s">
        <v>969</v>
      </c>
      <c r="C183" s="480">
        <f>C93+C94+C129+C130</f>
        <v>0</v>
      </c>
      <c r="D183" s="480">
        <f t="shared" ref="D183:S183" si="117">D93+D94+D129+D130</f>
        <v>0</v>
      </c>
      <c r="E183" s="480">
        <f t="shared" si="117"/>
        <v>162800</v>
      </c>
      <c r="F183" s="480">
        <f t="shared" si="117"/>
        <v>84760</v>
      </c>
      <c r="G183" s="480">
        <f t="shared" si="117"/>
        <v>247560</v>
      </c>
      <c r="H183" s="480">
        <f t="shared" si="117"/>
        <v>64420</v>
      </c>
      <c r="I183" s="480">
        <f t="shared" si="117"/>
        <v>88000</v>
      </c>
      <c r="J183" s="480">
        <f t="shared" si="117"/>
        <v>77880</v>
      </c>
      <c r="K183" s="480">
        <f t="shared" si="117"/>
        <v>63980</v>
      </c>
      <c r="L183" s="480">
        <f t="shared" si="117"/>
        <v>294280</v>
      </c>
      <c r="M183" s="480">
        <f t="shared" si="117"/>
        <v>43940</v>
      </c>
      <c r="N183" s="480">
        <f t="shared" si="117"/>
        <v>82820</v>
      </c>
      <c r="O183" s="480">
        <f t="shared" si="117"/>
        <v>99200</v>
      </c>
      <c r="P183" s="480">
        <f t="shared" si="117"/>
        <v>37160</v>
      </c>
      <c r="Q183" s="480">
        <f t="shared" si="117"/>
        <v>11680</v>
      </c>
      <c r="R183" s="480">
        <f t="shared" si="117"/>
        <v>274800</v>
      </c>
      <c r="S183" s="480">
        <f t="shared" si="117"/>
        <v>816640</v>
      </c>
      <c r="AE183" s="267"/>
      <c r="AF183" s="267"/>
      <c r="AG183" s="267"/>
      <c r="AH183" s="267"/>
      <c r="AI183" s="267"/>
    </row>
    <row r="184" spans="1:35">
      <c r="A184" s="1" t="s">
        <v>619</v>
      </c>
      <c r="C184" s="480">
        <f>C181+C182+C183</f>
        <v>0</v>
      </c>
      <c r="D184" s="480">
        <f t="shared" ref="D184:S184" si="118">D181+D182+D183</f>
        <v>265225</v>
      </c>
      <c r="E184" s="480">
        <f t="shared" si="118"/>
        <v>495675</v>
      </c>
      <c r="F184" s="480">
        <f t="shared" si="118"/>
        <v>292960</v>
      </c>
      <c r="G184" s="480">
        <f t="shared" si="118"/>
        <v>1053860</v>
      </c>
      <c r="H184" s="480">
        <f t="shared" si="118"/>
        <v>268945</v>
      </c>
      <c r="I184" s="480">
        <f t="shared" si="118"/>
        <v>456475</v>
      </c>
      <c r="J184" s="480">
        <f t="shared" si="118"/>
        <v>260855</v>
      </c>
      <c r="K184" s="480">
        <f t="shared" si="118"/>
        <v>278105</v>
      </c>
      <c r="L184" s="480">
        <f t="shared" si="118"/>
        <v>1264380</v>
      </c>
      <c r="M184" s="480">
        <f t="shared" si="118"/>
        <v>254940</v>
      </c>
      <c r="N184" s="480">
        <f t="shared" si="118"/>
        <v>496145</v>
      </c>
      <c r="O184" s="480">
        <f t="shared" si="118"/>
        <v>357575</v>
      </c>
      <c r="P184" s="480">
        <f t="shared" si="118"/>
        <v>127160</v>
      </c>
      <c r="Q184" s="480">
        <f t="shared" si="118"/>
        <v>36180</v>
      </c>
      <c r="R184" s="480">
        <f t="shared" si="118"/>
        <v>1272000</v>
      </c>
      <c r="S184" s="480">
        <f t="shared" si="118"/>
        <v>3590240</v>
      </c>
      <c r="U184" s="198"/>
      <c r="V184" s="187"/>
      <c r="W184" s="187"/>
      <c r="X184" s="187"/>
      <c r="Y184" s="187"/>
      <c r="Z184" s="187"/>
      <c r="AA184" s="187"/>
      <c r="AB184" s="187"/>
      <c r="AC184" s="267"/>
      <c r="AD184" s="267"/>
      <c r="AE184" s="267"/>
      <c r="AF184" s="267"/>
      <c r="AG184" s="267"/>
      <c r="AH184" s="267"/>
      <c r="AI184" s="267"/>
    </row>
    <row r="185" spans="1:35">
      <c r="U185" s="198"/>
      <c r="V185" s="187"/>
      <c r="W185" s="187"/>
      <c r="X185" s="187"/>
      <c r="Y185" s="187"/>
      <c r="Z185" s="187"/>
      <c r="AA185" s="187"/>
      <c r="AB185" s="187"/>
      <c r="AC185" s="267"/>
      <c r="AD185" s="267"/>
      <c r="AE185" s="267"/>
      <c r="AF185" s="267"/>
      <c r="AG185" s="267"/>
      <c r="AH185" s="267"/>
      <c r="AI185" s="267"/>
    </row>
    <row r="186" spans="1:35">
      <c r="H186" s="480"/>
      <c r="I186" s="480"/>
      <c r="J186" s="480"/>
      <c r="K186" s="480"/>
      <c r="R186" s="264" t="s">
        <v>32</v>
      </c>
      <c r="S186" s="822">
        <f>S179+S184</f>
        <v>3590240</v>
      </c>
      <c r="U186" s="198"/>
      <c r="V186" s="187"/>
      <c r="W186" s="187"/>
      <c r="X186" s="187"/>
      <c r="Y186" s="187"/>
      <c r="Z186" s="187"/>
      <c r="AA186" s="187"/>
      <c r="AB186" s="187"/>
      <c r="AC186" s="267"/>
      <c r="AD186" s="267"/>
      <c r="AE186" s="267"/>
      <c r="AF186" s="267"/>
      <c r="AG186" s="267"/>
      <c r="AH186" s="267"/>
      <c r="AI186" s="267"/>
    </row>
    <row r="187" spans="1:35">
      <c r="C187" s="480"/>
      <c r="D187" s="480"/>
      <c r="E187" s="480"/>
      <c r="F187" s="480"/>
      <c r="G187" s="480"/>
      <c r="H187" s="480"/>
      <c r="I187" s="480"/>
      <c r="J187" s="480"/>
      <c r="K187" s="480"/>
      <c r="L187" s="480"/>
      <c r="M187" s="480"/>
      <c r="N187" s="480"/>
      <c r="O187" s="480"/>
      <c r="P187" s="480"/>
      <c r="Q187" s="480"/>
      <c r="R187" s="480" t="s">
        <v>970</v>
      </c>
      <c r="S187" s="480">
        <f>S186-S131</f>
        <v>1100750</v>
      </c>
      <c r="U187" s="198"/>
      <c r="V187" s="187"/>
      <c r="W187" s="187"/>
      <c r="X187" s="187"/>
      <c r="Y187" s="187"/>
      <c r="Z187" s="187"/>
      <c r="AA187" s="187"/>
      <c r="AB187" s="187"/>
      <c r="AC187" s="267"/>
      <c r="AD187" s="267"/>
      <c r="AE187" s="267"/>
      <c r="AF187" s="267"/>
      <c r="AG187" s="267"/>
      <c r="AH187" s="267"/>
      <c r="AI187" s="267"/>
    </row>
    <row r="188" spans="1:35">
      <c r="C188" s="480"/>
      <c r="D188" s="480"/>
      <c r="E188" s="480"/>
      <c r="F188" s="480"/>
      <c r="G188" s="480"/>
      <c r="H188" s="480"/>
      <c r="I188" s="480"/>
      <c r="J188" s="480"/>
      <c r="K188" s="480"/>
      <c r="L188" s="480"/>
      <c r="M188" s="480"/>
      <c r="N188" s="480"/>
      <c r="O188" s="480"/>
      <c r="P188" s="480"/>
      <c r="Q188" s="480"/>
      <c r="R188" s="480"/>
      <c r="S188" s="480"/>
      <c r="U188" s="198"/>
      <c r="V188" s="187"/>
      <c r="W188" s="187"/>
      <c r="X188" s="187"/>
      <c r="Y188" s="187"/>
      <c r="Z188" s="187"/>
      <c r="AA188" s="187"/>
      <c r="AB188" s="187"/>
      <c r="AC188" s="267"/>
      <c r="AD188" s="267"/>
      <c r="AE188" s="267"/>
      <c r="AF188" s="267"/>
      <c r="AG188" s="267"/>
      <c r="AH188" s="267"/>
      <c r="AI188" s="267"/>
    </row>
    <row r="189" spans="1:35">
      <c r="C189" s="480"/>
      <c r="D189" s="480"/>
      <c r="E189" s="480"/>
      <c r="F189" s="480"/>
      <c r="G189" s="480"/>
      <c r="H189" s="480"/>
      <c r="I189" s="480"/>
      <c r="J189" s="480"/>
      <c r="K189" s="480"/>
      <c r="L189" s="480"/>
      <c r="M189" s="480"/>
      <c r="N189" s="480"/>
      <c r="O189" s="480"/>
      <c r="P189" s="480"/>
      <c r="Q189" s="480"/>
      <c r="R189" s="480"/>
      <c r="S189" s="480"/>
      <c r="U189" s="198"/>
      <c r="V189" s="187"/>
      <c r="W189" s="187"/>
      <c r="X189" s="187"/>
      <c r="Y189" s="187"/>
      <c r="Z189" s="187"/>
      <c r="AA189" s="187"/>
      <c r="AB189" s="187"/>
      <c r="AC189" s="267"/>
      <c r="AD189" s="267"/>
      <c r="AE189" s="267"/>
      <c r="AF189" s="267"/>
      <c r="AG189" s="267"/>
      <c r="AH189" s="267"/>
      <c r="AI189" s="267"/>
    </row>
    <row r="190" spans="1:35">
      <c r="C190" s="480"/>
    </row>
    <row r="191" spans="1:35">
      <c r="U191" s="198"/>
      <c r="W191" s="187"/>
      <c r="X191" s="187"/>
      <c r="Y191" s="187"/>
      <c r="Z191" s="187"/>
      <c r="AA191" s="187"/>
      <c r="AB191" s="187"/>
      <c r="AC191" s="267"/>
      <c r="AD191" s="267"/>
      <c r="AE191" s="267"/>
      <c r="AF191" s="267"/>
      <c r="AG191" s="267"/>
      <c r="AH191" s="267"/>
      <c r="AI191" s="267"/>
    </row>
    <row r="192" spans="1:35">
      <c r="C192" s="480"/>
      <c r="D192" s="480"/>
      <c r="E192" s="480"/>
      <c r="F192" s="480"/>
      <c r="G192" s="480"/>
      <c r="H192" s="480"/>
      <c r="I192" s="480"/>
      <c r="J192" s="480"/>
      <c r="K192" s="480"/>
      <c r="L192" s="480"/>
      <c r="M192" s="480"/>
      <c r="N192" s="480"/>
      <c r="O192" s="480"/>
      <c r="P192" s="480"/>
      <c r="Q192" s="480"/>
      <c r="R192" s="480"/>
      <c r="S192" s="480"/>
    </row>
    <row r="193" spans="3:35">
      <c r="C193" s="480"/>
      <c r="D193" s="480"/>
      <c r="E193" s="480"/>
      <c r="F193" s="480"/>
      <c r="G193" s="480"/>
      <c r="H193" s="480"/>
      <c r="I193" s="480"/>
      <c r="J193" s="480"/>
      <c r="K193" s="480"/>
      <c r="L193" s="480"/>
      <c r="M193" s="480"/>
      <c r="N193" s="480"/>
      <c r="O193" s="480"/>
      <c r="P193" s="480"/>
      <c r="Q193" s="480"/>
      <c r="R193" s="480"/>
      <c r="S193" s="480"/>
    </row>
    <row r="194" spans="3:35">
      <c r="C194" s="480"/>
      <c r="D194" s="480"/>
      <c r="E194" s="480"/>
      <c r="F194" s="480"/>
      <c r="G194" s="480"/>
      <c r="H194" s="480"/>
      <c r="I194" s="480"/>
      <c r="J194" s="480"/>
      <c r="K194" s="480"/>
      <c r="L194" s="480"/>
      <c r="M194" s="480"/>
      <c r="N194" s="480"/>
      <c r="O194" s="480"/>
      <c r="P194" s="480"/>
      <c r="Q194" s="480"/>
      <c r="R194" s="480"/>
      <c r="S194" s="480"/>
      <c r="U194" s="198"/>
      <c r="V194" s="187"/>
      <c r="Y194" s="187"/>
      <c r="Z194" s="187"/>
      <c r="AA194" s="187"/>
      <c r="AB194" s="187"/>
      <c r="AC194" s="267"/>
      <c r="AD194" s="267"/>
      <c r="AE194" s="267"/>
      <c r="AF194" s="267"/>
      <c r="AG194" s="267"/>
      <c r="AH194" s="267"/>
      <c r="AI194" s="267"/>
    </row>
    <row r="195" spans="3:35">
      <c r="U195" s="198"/>
      <c r="V195" s="187"/>
      <c r="X195" s="187"/>
      <c r="Y195" s="187"/>
      <c r="Z195" s="187"/>
      <c r="AA195" s="187"/>
      <c r="AB195" s="187"/>
      <c r="AC195" s="267"/>
      <c r="AD195" s="267"/>
      <c r="AE195" s="267"/>
      <c r="AF195" s="267"/>
      <c r="AG195" s="267"/>
      <c r="AH195" s="267"/>
      <c r="AI195" s="267"/>
    </row>
    <row r="196" spans="3:35">
      <c r="U196" s="198"/>
      <c r="V196" s="187"/>
      <c r="W196" s="187"/>
      <c r="X196" s="187"/>
      <c r="Y196" s="187"/>
      <c r="Z196" s="187"/>
      <c r="AA196" s="187"/>
      <c r="AB196" s="187"/>
      <c r="AD196" s="267"/>
      <c r="AE196" s="267"/>
      <c r="AF196" s="267"/>
      <c r="AG196" s="267"/>
      <c r="AH196" s="267"/>
      <c r="AI196" s="267"/>
    </row>
    <row r="197" spans="3:35">
      <c r="U197" s="198"/>
      <c r="V197" s="187"/>
      <c r="W197" s="187"/>
      <c r="X197" s="187"/>
      <c r="Y197" s="187"/>
      <c r="Z197" s="187"/>
      <c r="AA197" s="187"/>
      <c r="AB197" s="187"/>
      <c r="AC197" s="267"/>
      <c r="AD197" s="267"/>
      <c r="AE197" s="267"/>
      <c r="AF197" s="267"/>
      <c r="AG197" s="267"/>
      <c r="AH197" s="267"/>
      <c r="AI197" s="267"/>
    </row>
    <row r="198" spans="3:35">
      <c r="U198" s="198"/>
      <c r="V198" s="187"/>
      <c r="W198" s="187"/>
      <c r="X198" s="187"/>
      <c r="Y198" s="187"/>
      <c r="Z198" s="187"/>
      <c r="AA198" s="187"/>
      <c r="AB198" s="187"/>
      <c r="AC198" s="267"/>
      <c r="AD198" s="267"/>
      <c r="AE198" s="267"/>
      <c r="AF198" s="267"/>
      <c r="AG198" s="267"/>
      <c r="AH198" s="267"/>
      <c r="AI198" s="267"/>
    </row>
    <row r="201" spans="3:35">
      <c r="V201" s="187"/>
      <c r="Y201" s="187"/>
      <c r="AA201" s="187"/>
      <c r="AC201" s="267"/>
      <c r="AD201" s="267"/>
      <c r="AE201" s="267"/>
      <c r="AF201" s="267"/>
      <c r="AG201" s="267"/>
      <c r="AH201" s="267"/>
      <c r="AI201" s="267"/>
    </row>
    <row r="203" spans="3:35">
      <c r="V203" s="187"/>
      <c r="Y203" s="187"/>
      <c r="AB203" s="187"/>
      <c r="AC203" s="267"/>
      <c r="AD203" s="267"/>
    </row>
    <row r="204" spans="3:35">
      <c r="Z204" s="187"/>
      <c r="AA204" s="187"/>
      <c r="AB204" s="187"/>
      <c r="AC204" s="267"/>
      <c r="AD204" s="267"/>
      <c r="AE204" s="267"/>
      <c r="AF204" s="267"/>
      <c r="AG204" s="267"/>
      <c r="AH204" s="267"/>
    </row>
    <row r="205" spans="3:35">
      <c r="V205" s="187"/>
      <c r="W205" s="187"/>
      <c r="X205" s="187"/>
      <c r="Y205" s="187"/>
      <c r="Z205" s="187"/>
      <c r="AD205" s="267"/>
    </row>
    <row r="206" spans="3:35">
      <c r="V206" s="187"/>
      <c r="X206" s="187"/>
      <c r="Y206" s="187"/>
      <c r="Z206" s="187"/>
      <c r="AB206" s="187"/>
      <c r="AD206" s="267"/>
    </row>
    <row r="207" spans="3:35">
      <c r="V207" s="187"/>
      <c r="W207" s="187"/>
      <c r="X207" s="187"/>
      <c r="Y207" s="187"/>
      <c r="Z207" s="187"/>
      <c r="AA207" s="187"/>
      <c r="AB207" s="187"/>
      <c r="AC207" s="267"/>
      <c r="AD207" s="267"/>
      <c r="AE207" s="267"/>
      <c r="AF207" s="267"/>
      <c r="AG207" s="267"/>
      <c r="AH207" s="267"/>
      <c r="AI207" s="267"/>
    </row>
    <row r="210" spans="21:35">
      <c r="U210" s="198"/>
      <c r="V210" s="187"/>
      <c r="W210" s="187"/>
      <c r="Y210" s="187"/>
      <c r="AE210" s="267"/>
    </row>
    <row r="213" spans="21:35">
      <c r="U213" s="198"/>
      <c r="V213" s="187"/>
      <c r="W213" s="187"/>
      <c r="X213" s="187"/>
      <c r="Y213" s="187"/>
      <c r="Z213" s="187"/>
      <c r="AA213" s="187"/>
      <c r="AB213" s="187"/>
      <c r="AC213" s="267"/>
      <c r="AD213" s="267"/>
      <c r="AE213" s="267"/>
      <c r="AF213" s="267"/>
      <c r="AG213" s="267"/>
      <c r="AH213" s="267"/>
      <c r="AI213" s="267"/>
    </row>
    <row r="214" spans="21:35">
      <c r="U214" s="198"/>
      <c r="V214" s="187"/>
      <c r="W214" s="187"/>
      <c r="X214" s="187"/>
      <c r="Y214" s="187"/>
      <c r="AA214" s="187"/>
      <c r="AB214" s="187"/>
      <c r="AC214" s="267"/>
      <c r="AD214" s="267"/>
      <c r="AE214" s="267"/>
      <c r="AF214" s="267"/>
      <c r="AG214" s="267"/>
      <c r="AH214" s="267"/>
      <c r="AI214" s="267"/>
    </row>
    <row r="215" spans="21:35">
      <c r="U215" s="198"/>
      <c r="Y215" s="187"/>
      <c r="AD215" s="267"/>
      <c r="AE215" s="267"/>
      <c r="AF215" s="267"/>
      <c r="AG215" s="267"/>
      <c r="AH215" s="267"/>
      <c r="AI215" s="267"/>
    </row>
    <row r="216" spans="21:35">
      <c r="AA216" s="187"/>
      <c r="AB216" s="187"/>
      <c r="AC216" s="267"/>
      <c r="AD216" s="267"/>
    </row>
    <row r="217" spans="21:35">
      <c r="U217" s="198"/>
      <c r="V217" s="187"/>
      <c r="W217" s="187"/>
      <c r="X217" s="187"/>
      <c r="Y217" s="187"/>
      <c r="Z217" s="187"/>
      <c r="AA217" s="187"/>
      <c r="AB217" s="187"/>
      <c r="AC217" s="267"/>
      <c r="AD217" s="267"/>
      <c r="AE217" s="267"/>
      <c r="AF217" s="267"/>
      <c r="AG217" s="267"/>
      <c r="AH217" s="267"/>
      <c r="AI217" s="267"/>
    </row>
    <row r="218" spans="21:35">
      <c r="U218" s="198"/>
      <c r="V218" s="187"/>
      <c r="W218" s="187"/>
      <c r="X218" s="187"/>
      <c r="Y218" s="187"/>
      <c r="Z218" s="187"/>
      <c r="AA218" s="187"/>
      <c r="AB218" s="187"/>
      <c r="AC218" s="267"/>
      <c r="AD218" s="267"/>
      <c r="AE218" s="267"/>
      <c r="AF218" s="267"/>
      <c r="AG218" s="267"/>
      <c r="AH218" s="267"/>
      <c r="AI218" s="267"/>
    </row>
    <row r="220" spans="21:35">
      <c r="U220" s="198"/>
      <c r="V220" s="187"/>
      <c r="Y220" s="187"/>
      <c r="Z220" s="187"/>
      <c r="AB220" s="187"/>
      <c r="AC220" s="267"/>
      <c r="AD220" s="267"/>
      <c r="AE220" s="267"/>
      <c r="AF220" s="267"/>
      <c r="AG220" s="267"/>
      <c r="AH220" s="267"/>
      <c r="AI220" s="267"/>
    </row>
    <row r="221" spans="21:35">
      <c r="V221" s="187"/>
      <c r="W221" s="187"/>
      <c r="X221" s="187"/>
      <c r="Y221" s="187"/>
      <c r="Z221" s="187"/>
      <c r="AA221" s="187"/>
      <c r="AB221" s="187"/>
      <c r="AC221" s="267"/>
      <c r="AD221" s="267"/>
      <c r="AE221" s="267"/>
      <c r="AF221" s="267"/>
      <c r="AG221" s="267"/>
      <c r="AH221" s="267"/>
      <c r="AI221" s="267"/>
    </row>
    <row r="222" spans="21:35">
      <c r="U222" s="198"/>
      <c r="V222" s="187"/>
      <c r="X222" s="187"/>
      <c r="Y222" s="187"/>
      <c r="Z222" s="187"/>
      <c r="AA222" s="187"/>
      <c r="AB222" s="187"/>
      <c r="AC222" s="267"/>
      <c r="AD222" s="267"/>
      <c r="AE222" s="267"/>
      <c r="AF222" s="267"/>
      <c r="AG222" s="267"/>
      <c r="AH222" s="267"/>
      <c r="AI222" s="267"/>
    </row>
    <row r="223" spans="21:35">
      <c r="U223" s="198"/>
      <c r="V223" s="187"/>
      <c r="W223" s="187"/>
      <c r="X223" s="187"/>
      <c r="Y223" s="187"/>
      <c r="Z223" s="187"/>
      <c r="AA223" s="187"/>
      <c r="AB223" s="187"/>
      <c r="AC223" s="267"/>
      <c r="AD223" s="267"/>
      <c r="AE223" s="267"/>
      <c r="AF223" s="267"/>
      <c r="AG223" s="267"/>
      <c r="AH223" s="267"/>
      <c r="AI223" s="267"/>
    </row>
    <row r="224" spans="21:35">
      <c r="U224" s="198"/>
      <c r="V224" s="187"/>
      <c r="X224" s="187"/>
      <c r="Y224" s="187"/>
      <c r="Z224" s="187"/>
      <c r="AA224" s="187"/>
      <c r="AB224" s="187"/>
      <c r="AC224" s="267"/>
      <c r="AD224" s="267"/>
      <c r="AE224" s="267"/>
      <c r="AF224" s="267"/>
      <c r="AG224" s="267"/>
      <c r="AH224" s="267"/>
      <c r="AI224" s="267"/>
    </row>
    <row r="225" spans="21:35">
      <c r="U225" s="198"/>
      <c r="V225" s="187"/>
      <c r="W225" s="187"/>
      <c r="X225" s="187"/>
      <c r="Y225" s="187"/>
      <c r="Z225" s="187"/>
      <c r="AA225" s="187"/>
      <c r="AB225" s="187"/>
      <c r="AC225" s="267"/>
      <c r="AD225" s="267"/>
      <c r="AE225" s="267"/>
      <c r="AF225" s="267"/>
      <c r="AG225" s="267"/>
      <c r="AH225" s="267"/>
      <c r="AI225" s="267"/>
    </row>
    <row r="227" spans="21:35">
      <c r="AI227" s="267"/>
    </row>
    <row r="228" spans="21:35">
      <c r="AI228" s="267"/>
    </row>
    <row r="229" spans="21:35">
      <c r="AH229" s="267"/>
      <c r="AI229" s="267"/>
    </row>
    <row r="241" spans="21:35">
      <c r="AB241" s="187"/>
      <c r="AD241" s="267"/>
      <c r="AE241" s="267"/>
      <c r="AF241" s="267"/>
      <c r="AG241" s="267"/>
    </row>
    <row r="242" spans="21:35">
      <c r="AC242" s="267"/>
      <c r="AD242" s="267"/>
    </row>
    <row r="244" spans="21:35">
      <c r="X244" s="187"/>
      <c r="Y244" s="187"/>
      <c r="Z244" s="187"/>
      <c r="AA244" s="187"/>
      <c r="AB244" s="187"/>
      <c r="AC244" s="267"/>
      <c r="AD244" s="267"/>
      <c r="AE244" s="267"/>
      <c r="AF244" s="267"/>
      <c r="AG244" s="267"/>
      <c r="AH244" s="267"/>
      <c r="AI244" s="267"/>
    </row>
    <row r="246" spans="21:35">
      <c r="AB246" s="187"/>
      <c r="AD246" s="267"/>
      <c r="AE246" s="267"/>
    </row>
    <row r="248" spans="21:35">
      <c r="U248" s="198"/>
      <c r="V248" s="187"/>
      <c r="Y248" s="187"/>
      <c r="AA248" s="187"/>
      <c r="AB248" s="187"/>
      <c r="AC248" s="267"/>
      <c r="AD248" s="267"/>
      <c r="AE248" s="267"/>
      <c r="AF248" s="267"/>
      <c r="AG248" s="267"/>
      <c r="AH248" s="267"/>
      <c r="AI248" s="267"/>
    </row>
    <row r="249" spans="21:35">
      <c r="U249" s="198"/>
      <c r="V249" s="187"/>
      <c r="W249" s="187"/>
      <c r="X249" s="187"/>
      <c r="Y249" s="187"/>
      <c r="Z249" s="187"/>
      <c r="AA249" s="187"/>
      <c r="AB249" s="187"/>
      <c r="AC249" s="267"/>
      <c r="AD249" s="267"/>
      <c r="AE249" s="267"/>
      <c r="AF249" s="267"/>
      <c r="AG249" s="267"/>
      <c r="AH249" s="267"/>
      <c r="AI249" s="267"/>
    </row>
    <row r="250" spans="21:35">
      <c r="AE250" s="267"/>
      <c r="AF250" s="267"/>
      <c r="AG250" s="267"/>
      <c r="AH250" s="267"/>
      <c r="AI250" s="267"/>
    </row>
    <row r="252" spans="21:35">
      <c r="AC252" s="267"/>
      <c r="AD252" s="267"/>
      <c r="AE252" s="267"/>
      <c r="AF252" s="267"/>
      <c r="AG252" s="267"/>
      <c r="AH252" s="267"/>
      <c r="AI252" s="267"/>
    </row>
    <row r="255" spans="21:35">
      <c r="AC255" s="267"/>
      <c r="AD255" s="267"/>
      <c r="AE255" s="267"/>
      <c r="AF255" s="267"/>
      <c r="AG255" s="267"/>
      <c r="AH255" s="267"/>
      <c r="AI255" s="267"/>
    </row>
    <row r="256" spans="21:35">
      <c r="U256" s="198"/>
      <c r="V256" s="187"/>
      <c r="W256" s="187"/>
      <c r="X256" s="187"/>
      <c r="Y256" s="187"/>
      <c r="Z256" s="187"/>
      <c r="AA256" s="187"/>
      <c r="AB256" s="187"/>
      <c r="AC256" s="267"/>
      <c r="AD256" s="267"/>
      <c r="AE256" s="267"/>
      <c r="AF256" s="267"/>
      <c r="AG256" s="267"/>
      <c r="AH256" s="267"/>
      <c r="AI256" s="267"/>
    </row>
    <row r="264" spans="21:35">
      <c r="W264" s="187"/>
      <c r="X264" s="187"/>
      <c r="Y264" s="187"/>
      <c r="AC264" s="267"/>
      <c r="AD264" s="267"/>
      <c r="AE264" s="267"/>
      <c r="AF264" s="267"/>
      <c r="AG264" s="267"/>
      <c r="AH264" s="267"/>
      <c r="AI264" s="267"/>
    </row>
    <row r="265" spans="21:35">
      <c r="U265" s="198"/>
      <c r="W265" s="187"/>
      <c r="X265" s="187"/>
      <c r="Y265" s="187"/>
      <c r="Z265" s="187"/>
      <c r="AA265" s="187"/>
      <c r="AD265" s="267"/>
    </row>
    <row r="266" spans="21:35">
      <c r="U266" s="198"/>
      <c r="V266" s="187"/>
      <c r="W266" s="187"/>
      <c r="X266" s="187"/>
      <c r="Y266" s="187"/>
      <c r="AA266" s="187"/>
      <c r="AB266" s="187"/>
      <c r="AC266" s="267"/>
      <c r="AD266" s="267"/>
    </row>
    <row r="267" spans="21:35">
      <c r="U267" s="198"/>
      <c r="V267" s="187"/>
      <c r="W267" s="187"/>
      <c r="X267" s="187"/>
      <c r="Y267" s="187"/>
      <c r="Z267" s="187"/>
      <c r="AA267" s="187"/>
      <c r="AB267" s="187"/>
      <c r="AC267" s="267"/>
      <c r="AD267" s="267"/>
      <c r="AE267" s="267"/>
      <c r="AF267" s="267"/>
      <c r="AG267" s="267"/>
      <c r="AH267" s="267"/>
      <c r="AI267" s="267"/>
    </row>
    <row r="269" spans="21:35">
      <c r="Y269" s="187"/>
    </row>
    <row r="270" spans="21:35">
      <c r="Y270" s="187"/>
      <c r="AD270" s="267"/>
    </row>
    <row r="271" spans="21:35">
      <c r="U271" s="198"/>
      <c r="V271" s="187"/>
      <c r="X271" s="187"/>
      <c r="Y271" s="187"/>
      <c r="Z271" s="187"/>
      <c r="AA271" s="187"/>
      <c r="AB271" s="187"/>
      <c r="AC271" s="267"/>
      <c r="AD271" s="267"/>
      <c r="AE271" s="267"/>
      <c r="AF271" s="267"/>
      <c r="AG271" s="267"/>
      <c r="AH271" s="267"/>
      <c r="AI271" s="267"/>
    </row>
    <row r="274" spans="21:23">
      <c r="U274" s="198"/>
      <c r="V274" s="187"/>
      <c r="W274" s="187"/>
    </row>
    <row r="275" spans="21:23">
      <c r="U275" s="198"/>
      <c r="V275" s="187"/>
      <c r="W275" s="187"/>
    </row>
    <row r="278" spans="21:23">
      <c r="U278" s="198"/>
      <c r="V278" s="187"/>
      <c r="W278" s="187"/>
    </row>
    <row r="279" spans="21:23">
      <c r="U279" s="198"/>
      <c r="V279" s="187"/>
      <c r="W279" s="187"/>
    </row>
    <row r="281" spans="21:23">
      <c r="W281" s="187"/>
    </row>
    <row r="282" spans="21:23">
      <c r="W282" s="187"/>
    </row>
    <row r="283" spans="21:23">
      <c r="W283" s="187"/>
    </row>
    <row r="289" spans="21:23">
      <c r="W289" s="187"/>
    </row>
    <row r="291" spans="21:23">
      <c r="W291" s="187"/>
    </row>
    <row r="292" spans="21:23">
      <c r="U292" s="198"/>
      <c r="V292" s="187"/>
      <c r="W292" s="187"/>
    </row>
    <row r="293" spans="21:23">
      <c r="U293" s="198"/>
      <c r="V293" s="187"/>
      <c r="W293" s="187"/>
    </row>
    <row r="294" spans="21:23">
      <c r="U294" s="198"/>
      <c r="V294" s="187"/>
      <c r="W294" s="187"/>
    </row>
    <row r="295" spans="21:23">
      <c r="U295" s="198"/>
      <c r="V295" s="187"/>
      <c r="W295" s="187"/>
    </row>
    <row r="296" spans="21:23">
      <c r="U296" s="198"/>
      <c r="V296" s="187"/>
      <c r="W296" s="187"/>
    </row>
    <row r="299" spans="21:23">
      <c r="U299" s="198"/>
      <c r="V299" s="187"/>
      <c r="W299" s="187"/>
    </row>
    <row r="301" spans="21:23">
      <c r="U301" s="198"/>
      <c r="V301" s="187"/>
      <c r="W301" s="187"/>
    </row>
    <row r="302" spans="21:23">
      <c r="U302" s="198"/>
      <c r="V302" s="187"/>
      <c r="W302" s="187"/>
    </row>
    <row r="303" spans="21:23">
      <c r="U303" s="198"/>
      <c r="V303" s="187"/>
      <c r="W303" s="187"/>
    </row>
    <row r="304" spans="21:23">
      <c r="U304" s="198"/>
      <c r="V304" s="187"/>
      <c r="W304" s="187"/>
    </row>
    <row r="305" spans="21:23">
      <c r="U305" s="198"/>
      <c r="V305" s="187"/>
      <c r="W305" s="187"/>
    </row>
    <row r="306" spans="21:23">
      <c r="U306" s="198"/>
      <c r="V306" s="187"/>
      <c r="W306" s="187"/>
    </row>
    <row r="310" spans="21:23">
      <c r="U310" s="198"/>
      <c r="V310" s="187"/>
      <c r="W310" s="187"/>
    </row>
    <row r="312" spans="21:23">
      <c r="U312" s="198"/>
      <c r="V312" s="187"/>
      <c r="W312" s="187"/>
    </row>
    <row r="313" spans="21:23">
      <c r="U313" s="198"/>
      <c r="V313" s="187"/>
      <c r="W313" s="187"/>
    </row>
    <row r="314" spans="21:23">
      <c r="U314" s="198"/>
      <c r="V314" s="187"/>
      <c r="W314" s="187"/>
    </row>
    <row r="315" spans="21:23">
      <c r="U315" s="198"/>
      <c r="V315" s="187"/>
      <c r="W315" s="187"/>
    </row>
    <row r="316" spans="21:23">
      <c r="U316" s="198"/>
      <c r="V316" s="187"/>
      <c r="W316" s="187"/>
    </row>
    <row r="320" spans="21:23">
      <c r="U320" s="198"/>
      <c r="V320" s="187"/>
      <c r="W320" s="187"/>
    </row>
    <row r="323" spans="21:23">
      <c r="U323" s="198"/>
      <c r="V323" s="187"/>
      <c r="W323" s="187"/>
    </row>
    <row r="324" spans="21:23">
      <c r="U324" s="198"/>
      <c r="V324" s="187"/>
      <c r="W324" s="187"/>
    </row>
    <row r="325" spans="21:23">
      <c r="U325" s="198"/>
      <c r="V325" s="187"/>
      <c r="W325" s="187"/>
    </row>
    <row r="326" spans="21:23">
      <c r="U326" s="198"/>
      <c r="V326" s="187"/>
      <c r="W326" s="187"/>
    </row>
    <row r="327" spans="21:23">
      <c r="U327" s="198"/>
      <c r="V327" s="187"/>
      <c r="W327" s="187"/>
    </row>
    <row r="328" spans="21:23">
      <c r="U328" s="198"/>
      <c r="V328" s="187"/>
      <c r="W328" s="187"/>
    </row>
    <row r="331" spans="21:23">
      <c r="U331" s="198"/>
      <c r="V331" s="187"/>
      <c r="W331" s="187"/>
    </row>
    <row r="332" spans="21:23">
      <c r="U332" s="198"/>
      <c r="V332" s="187"/>
      <c r="W332" s="187"/>
    </row>
    <row r="333" spans="21:23">
      <c r="U333" s="198"/>
      <c r="V333" s="187"/>
      <c r="W333" s="187"/>
    </row>
    <row r="334" spans="21:23">
      <c r="U334" s="198"/>
      <c r="V334" s="187"/>
      <c r="W334" s="187"/>
    </row>
    <row r="335" spans="21:23">
      <c r="U335" s="198"/>
      <c r="V335" s="187"/>
      <c r="W335" s="187"/>
    </row>
    <row r="336" spans="21:23">
      <c r="U336" s="198"/>
      <c r="V336" s="187"/>
      <c r="W336" s="187"/>
    </row>
    <row r="344" spans="21:23">
      <c r="U344" s="198"/>
      <c r="V344" s="187"/>
      <c r="W344" s="187"/>
    </row>
    <row r="347" spans="21:23">
      <c r="V347" s="187"/>
      <c r="W347" s="187"/>
    </row>
    <row r="348" spans="21:23">
      <c r="V348" s="187"/>
      <c r="W348" s="187"/>
    </row>
    <row r="350" spans="21:23">
      <c r="U350" s="198"/>
      <c r="V350" s="187"/>
      <c r="W350" s="187"/>
    </row>
    <row r="351" spans="21:23">
      <c r="W351" s="187"/>
    </row>
    <row r="352" spans="21:23">
      <c r="V352" s="187"/>
      <c r="W352" s="187"/>
    </row>
    <row r="354" spans="21:23">
      <c r="U354" s="198"/>
      <c r="V354" s="187"/>
      <c r="W354" s="187"/>
    </row>
    <row r="355" spans="21:23">
      <c r="U355" s="198"/>
      <c r="V355" s="187"/>
      <c r="W355" s="187"/>
    </row>
    <row r="357" spans="21:23">
      <c r="W357" s="187"/>
    </row>
    <row r="358" spans="21:23">
      <c r="W358" s="187"/>
    </row>
    <row r="359" spans="21:23">
      <c r="V359" s="187"/>
      <c r="W359" s="187"/>
    </row>
    <row r="362" spans="21:23">
      <c r="V362" s="187"/>
      <c r="W362" s="187"/>
    </row>
    <row r="363" spans="21:23">
      <c r="U363" s="198"/>
      <c r="V363" s="187"/>
      <c r="W363" s="187"/>
    </row>
    <row r="371" spans="21:23">
      <c r="U371" s="198"/>
      <c r="V371" s="187"/>
      <c r="W371" s="187"/>
    </row>
    <row r="374" spans="21:23">
      <c r="U374" s="198"/>
      <c r="V374" s="187"/>
      <c r="W374" s="187"/>
    </row>
    <row r="375" spans="21:23">
      <c r="U375" s="198"/>
      <c r="V375" s="187"/>
    </row>
    <row r="376" spans="21:23">
      <c r="U376" s="198"/>
      <c r="V376" s="187"/>
      <c r="W376" s="187"/>
    </row>
    <row r="377" spans="21:23">
      <c r="U377" s="198"/>
      <c r="V377" s="187"/>
      <c r="W377" s="187"/>
    </row>
    <row r="380" spans="21:23">
      <c r="U380" s="198"/>
      <c r="W380" s="187"/>
    </row>
    <row r="381" spans="21:23">
      <c r="U381" s="198"/>
      <c r="V381" s="187"/>
      <c r="W381" s="187"/>
    </row>
    <row r="382" spans="21:23">
      <c r="U382" s="198"/>
      <c r="V382" s="187"/>
      <c r="W382" s="187"/>
    </row>
    <row r="383" spans="21:23">
      <c r="U383" s="268"/>
      <c r="V383" s="70"/>
      <c r="W383" s="70"/>
    </row>
    <row r="384" spans="21:23">
      <c r="U384" s="268"/>
      <c r="V384" s="70"/>
      <c r="W384" s="70"/>
    </row>
    <row r="385" spans="21:23">
      <c r="U385" s="268"/>
      <c r="V385" s="70"/>
      <c r="W385" s="70"/>
    </row>
    <row r="386" spans="21:23">
      <c r="U386" s="268"/>
      <c r="V386" s="70"/>
      <c r="W386" s="70"/>
    </row>
    <row r="387" spans="21:23">
      <c r="U387" s="268"/>
      <c r="V387" s="70"/>
      <c r="W387" s="70"/>
    </row>
    <row r="388" spans="21:23">
      <c r="U388" s="268"/>
      <c r="V388" s="70"/>
      <c r="W388" s="70"/>
    </row>
    <row r="389" spans="21:23">
      <c r="U389" s="268"/>
      <c r="V389" s="70"/>
      <c r="W389" s="70"/>
    </row>
    <row r="390" spans="21:23">
      <c r="U390" s="268"/>
      <c r="V390" s="70"/>
      <c r="W390" s="70"/>
    </row>
    <row r="391" spans="21:23">
      <c r="U391" s="268"/>
      <c r="V391" s="70"/>
      <c r="W391" s="70"/>
    </row>
    <row r="392" spans="21:23">
      <c r="U392" s="268"/>
      <c r="V392" s="70"/>
      <c r="W392" s="70"/>
    </row>
    <row r="393" spans="21:23">
      <c r="U393" s="268"/>
      <c r="V393" s="70"/>
      <c r="W393" s="70"/>
    </row>
    <row r="394" spans="21:23">
      <c r="U394" s="268"/>
      <c r="V394" s="70"/>
      <c r="W394" s="70"/>
    </row>
    <row r="395" spans="21:23">
      <c r="U395" s="268"/>
      <c r="V395" s="70"/>
      <c r="W395" s="70"/>
    </row>
    <row r="396" spans="21:23">
      <c r="U396" s="268"/>
      <c r="V396" s="70"/>
      <c r="W396" s="70"/>
    </row>
    <row r="397" spans="21:23">
      <c r="U397" s="268"/>
      <c r="V397" s="70"/>
      <c r="W397" s="70"/>
    </row>
    <row r="398" spans="21:23">
      <c r="U398" s="268"/>
      <c r="V398" s="70"/>
      <c r="W398" s="70"/>
    </row>
    <row r="399" spans="21:23" ht="13">
      <c r="U399" s="269"/>
      <c r="V399" s="270"/>
      <c r="W399" s="270"/>
    </row>
    <row r="400" spans="21:23">
      <c r="U400" s="268"/>
      <c r="V400" s="70"/>
      <c r="W400" s="70"/>
    </row>
    <row r="401" spans="21:23">
      <c r="U401" s="268"/>
      <c r="V401" s="70"/>
      <c r="W401" s="70"/>
    </row>
    <row r="402" spans="21:23">
      <c r="U402" s="268"/>
      <c r="V402" s="70"/>
      <c r="W402" s="70"/>
    </row>
    <row r="403" spans="21:23">
      <c r="U403" s="268"/>
      <c r="V403" s="70"/>
      <c r="W403" s="70"/>
    </row>
    <row r="404" spans="21:23">
      <c r="U404" s="268"/>
      <c r="V404" s="70"/>
      <c r="W404" s="70"/>
    </row>
    <row r="405" spans="21:23">
      <c r="U405" s="268"/>
      <c r="V405" s="70"/>
      <c r="W405" s="70"/>
    </row>
    <row r="406" spans="21:23">
      <c r="U406" s="268"/>
      <c r="V406" s="70"/>
      <c r="W406" s="70"/>
    </row>
    <row r="407" spans="21:23">
      <c r="U407" s="268"/>
      <c r="V407" s="70"/>
      <c r="W407" s="70"/>
    </row>
    <row r="408" spans="21:23">
      <c r="U408" s="268"/>
      <c r="V408" s="70"/>
      <c r="W408" s="70"/>
    </row>
    <row r="409" spans="21:23">
      <c r="U409" s="268"/>
      <c r="V409" s="70"/>
      <c r="W409" s="70"/>
    </row>
    <row r="410" spans="21:23">
      <c r="U410" s="268"/>
      <c r="V410" s="70"/>
      <c r="W410" s="70"/>
    </row>
    <row r="411" spans="21:23">
      <c r="U411" s="268"/>
      <c r="V411" s="70"/>
      <c r="W411" s="70"/>
    </row>
    <row r="412" spans="21:23">
      <c r="U412" s="268"/>
      <c r="V412" s="70"/>
      <c r="W412" s="70"/>
    </row>
    <row r="413" spans="21:23">
      <c r="U413" s="268"/>
      <c r="V413" s="70"/>
      <c r="W413" s="70"/>
    </row>
    <row r="414" spans="21:23">
      <c r="U414" s="266"/>
    </row>
  </sheetData>
  <phoneticPr fontId="12" type="noConversion"/>
  <pageMargins left="0.46" right="0.19" top="0.47" bottom="0.47" header="0.5" footer="0.5"/>
  <pageSetup paperSize="9" scale="62" orientation="landscape" horizontalDpi="300" verticalDpi="300" r:id="rId1"/>
  <headerFooter alignWithMargins="0">
    <oddFooter>&amp;C&amp;1#&amp;"Calibri"&amp;10&amp;K008000Seagate Internal</oddFooter>
  </headerFooter>
  <ignoredErrors>
    <ignoredError sqref="C145:F145 C147:F147 D144:F144" evalError="1"/>
    <ignoredError sqref="G11:L12 G158:H158 G151:H152 G146:T146 T145 G147:H147 T147 G144:H145 G148:T149 L78:S78 L65:S65 L71:S72 M66:S66 L69:L70 R70:S70 L144 R144:S144 G15:K15 G14:L14 G13:I13 K13:L13 G95:S102 T142:T143 H168 H103:S103 G104:S105 G103 G109:S116" formula="1"/>
    <ignoredError sqref="M144:Q144 I144:K144 I147:S147 I145:S145" evalError="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pageSetUpPr fitToPage="1"/>
  </sheetPr>
  <dimension ref="A1:DR442"/>
  <sheetViews>
    <sheetView showGridLines="0" view="pageBreakPreview" zoomScale="90" zoomScaleNormal="80" zoomScaleSheetLayoutView="90" workbookViewId="0">
      <pane xSplit="2" ySplit="2" topLeftCell="C429" activePane="bottomRight" state="frozen"/>
      <selection pane="topRight" activeCell="C1" sqref="C1"/>
      <selection pane="bottomLeft" activeCell="A3" sqref="A3"/>
      <selection pane="bottomRight" activeCell="C279" sqref="C279:S285"/>
    </sheetView>
  </sheetViews>
  <sheetFormatPr defaultColWidth="8" defaultRowHeight="12.5" outlineLevelRow="1" outlineLevelCol="1"/>
  <cols>
    <col min="1" max="1" width="15.58203125" style="1" customWidth="1"/>
    <col min="2" max="2" width="9.58203125" style="1" customWidth="1"/>
    <col min="3" max="3" width="9" style="263" customWidth="1" outlineLevel="1"/>
    <col min="4" max="6" width="9.08203125" style="263" customWidth="1" outlineLevel="1"/>
    <col min="7" max="7" width="11.33203125" style="264" customWidth="1"/>
    <col min="8" max="11" width="8.58203125" style="263" customWidth="1" outlineLevel="1"/>
    <col min="12" max="12" width="10.58203125" style="264" customWidth="1"/>
    <col min="13" max="13" width="9.08203125" style="263" customWidth="1" outlineLevel="1"/>
    <col min="14" max="17" width="8.58203125" style="263" customWidth="1" outlineLevel="1"/>
    <col min="18" max="18" width="9.25" style="264" bestFit="1" customWidth="1"/>
    <col min="19" max="19" width="11" style="265" customWidth="1"/>
    <col min="20" max="20" width="12.08203125" style="240" customWidth="1"/>
    <col min="21" max="21" width="9.58203125" style="283" customWidth="1"/>
    <col min="22" max="23" width="9.08203125" style="283" bestFit="1" customWidth="1"/>
    <col min="24" max="26" width="8.08203125" style="283" customWidth="1"/>
    <col min="27" max="30" width="8" style="283" customWidth="1"/>
    <col min="31" max="16384" width="8" style="1"/>
  </cols>
  <sheetData>
    <row r="1" spans="1:122" s="2" customFormat="1" ht="13">
      <c r="A1" s="171"/>
      <c r="B1" s="1562"/>
      <c r="C1" s="1553" t="s">
        <v>35</v>
      </c>
      <c r="D1" s="173" t="s">
        <v>35</v>
      </c>
      <c r="E1" s="173" t="s">
        <v>35</v>
      </c>
      <c r="F1" s="173" t="s">
        <v>35</v>
      </c>
      <c r="G1" s="174" t="s">
        <v>1081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542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1082</v>
      </c>
      <c r="S1" s="175" t="s">
        <v>1084</v>
      </c>
      <c r="T1" s="933"/>
      <c r="U1" s="933"/>
      <c r="V1" s="933"/>
      <c r="W1" s="282"/>
      <c r="X1" s="282"/>
      <c r="Y1" s="282"/>
      <c r="Z1" s="282"/>
      <c r="AA1" s="282"/>
      <c r="AB1" s="282"/>
      <c r="AC1" s="282"/>
      <c r="AD1" s="282"/>
    </row>
    <row r="2" spans="1:122" s="2" customFormat="1" ht="13.5" thickBot="1">
      <c r="A2" s="271" t="s">
        <v>46</v>
      </c>
      <c r="B2" s="1563"/>
      <c r="C2" s="1554">
        <v>1</v>
      </c>
      <c r="D2" s="178">
        <f>C2+1</f>
        <v>2</v>
      </c>
      <c r="E2" s="178">
        <f>D2+1</f>
        <v>3</v>
      </c>
      <c r="F2" s="178">
        <f>E2+1</f>
        <v>4</v>
      </c>
      <c r="G2" s="179" t="s">
        <v>32</v>
      </c>
      <c r="H2" s="178">
        <f>F2+1</f>
        <v>5</v>
      </c>
      <c r="I2" s="178">
        <f>H2+1</f>
        <v>6</v>
      </c>
      <c r="J2" s="178">
        <f>I2+1</f>
        <v>7</v>
      </c>
      <c r="K2" s="178">
        <f>J2+1</f>
        <v>8</v>
      </c>
      <c r="L2" s="179" t="s">
        <v>32</v>
      </c>
      <c r="M2" s="178">
        <f>K2+1</f>
        <v>9</v>
      </c>
      <c r="N2" s="178">
        <f>M2+1</f>
        <v>10</v>
      </c>
      <c r="O2" s="178">
        <f>N2+1</f>
        <v>11</v>
      </c>
      <c r="P2" s="178">
        <f>O2+1</f>
        <v>12</v>
      </c>
      <c r="Q2" s="178">
        <f>P2+1</f>
        <v>13</v>
      </c>
      <c r="R2" s="179" t="s">
        <v>32</v>
      </c>
      <c r="S2" s="180" t="s">
        <v>32</v>
      </c>
      <c r="T2" s="934"/>
      <c r="U2" s="934"/>
      <c r="V2" s="934"/>
      <c r="W2" s="935"/>
      <c r="X2" s="282"/>
      <c r="Y2" s="282"/>
      <c r="Z2" s="282"/>
      <c r="AA2" s="282"/>
      <c r="AB2" s="282"/>
      <c r="AC2" s="282"/>
      <c r="AD2" s="282"/>
    </row>
    <row r="3" spans="1:122" s="207" customFormat="1" ht="15" customHeight="1">
      <c r="A3" s="211"/>
      <c r="B3" s="1564"/>
      <c r="C3" s="212"/>
      <c r="D3" s="212"/>
      <c r="E3" s="212"/>
      <c r="F3" s="212"/>
      <c r="G3" s="236"/>
      <c r="H3" s="212"/>
      <c r="I3" s="212"/>
      <c r="J3" s="212"/>
      <c r="K3" s="212"/>
      <c r="L3" s="236">
        <f>SUM(H3:K3)</f>
        <v>0</v>
      </c>
      <c r="M3" s="212"/>
      <c r="N3" s="212"/>
      <c r="O3" s="212"/>
      <c r="P3" s="212"/>
      <c r="Q3" s="212"/>
      <c r="R3" s="183"/>
      <c r="S3" s="276"/>
      <c r="T3" s="218"/>
      <c r="U3" s="217"/>
      <c r="V3" s="219"/>
      <c r="W3" s="219"/>
      <c r="X3" s="219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217"/>
      <c r="BO3" s="217"/>
      <c r="BP3" s="217"/>
      <c r="BQ3" s="217"/>
      <c r="BR3" s="217"/>
      <c r="BS3" s="217"/>
      <c r="BT3" s="217"/>
      <c r="BU3" s="217"/>
      <c r="BV3" s="217"/>
      <c r="BW3" s="217"/>
      <c r="BX3" s="217"/>
      <c r="BY3" s="217"/>
      <c r="BZ3" s="217"/>
      <c r="CA3" s="217"/>
      <c r="CB3" s="217"/>
      <c r="CC3" s="217"/>
      <c r="CD3" s="217"/>
      <c r="CE3" s="217"/>
      <c r="CF3" s="217"/>
      <c r="CG3" s="217"/>
      <c r="CH3" s="217"/>
      <c r="CI3" s="217"/>
      <c r="CJ3" s="217"/>
      <c r="CK3" s="217"/>
      <c r="CL3" s="217"/>
      <c r="CM3" s="217"/>
      <c r="CN3" s="217"/>
      <c r="CO3" s="217"/>
      <c r="CP3" s="217"/>
      <c r="CQ3" s="217"/>
      <c r="CR3" s="217"/>
      <c r="CS3" s="217"/>
      <c r="CT3" s="217"/>
      <c r="CU3" s="217"/>
      <c r="CV3" s="217"/>
      <c r="CW3" s="217"/>
      <c r="CX3" s="217"/>
      <c r="CY3" s="217"/>
      <c r="CZ3" s="217"/>
      <c r="DA3" s="217"/>
      <c r="DB3" s="217"/>
      <c r="DC3" s="217"/>
      <c r="DD3" s="217"/>
      <c r="DE3" s="217"/>
      <c r="DF3" s="217"/>
      <c r="DG3" s="217"/>
      <c r="DH3" s="217"/>
      <c r="DI3" s="217"/>
      <c r="DJ3" s="217"/>
      <c r="DK3" s="217"/>
      <c r="DL3" s="217"/>
      <c r="DM3" s="217"/>
      <c r="DN3" s="217"/>
      <c r="DO3" s="217"/>
      <c r="DP3" s="217"/>
      <c r="DQ3" s="217"/>
      <c r="DR3" s="217"/>
    </row>
    <row r="4" spans="1:122" ht="13" collapsed="1">
      <c r="A4" s="677" t="s">
        <v>147</v>
      </c>
      <c r="B4" s="182" t="s">
        <v>140</v>
      </c>
      <c r="C4" s="6">
        <v>0</v>
      </c>
      <c r="D4" s="6">
        <v>0</v>
      </c>
      <c r="E4" s="6">
        <v>0</v>
      </c>
      <c r="F4" s="6">
        <v>0</v>
      </c>
      <c r="G4" s="200">
        <v>0</v>
      </c>
      <c r="H4" s="6">
        <v>0</v>
      </c>
      <c r="I4" s="6">
        <v>0</v>
      </c>
      <c r="J4" s="6">
        <v>0</v>
      </c>
      <c r="K4" s="6">
        <v>0</v>
      </c>
      <c r="L4" s="200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183">
        <v>0</v>
      </c>
      <c r="S4" s="197">
        <v>0</v>
      </c>
      <c r="T4" s="198"/>
      <c r="U4" s="187"/>
      <c r="V4" s="187"/>
      <c r="W4" s="187"/>
      <c r="X4" s="187"/>
      <c r="Y4" s="187"/>
      <c r="Z4" s="186"/>
      <c r="AA4" s="186"/>
      <c r="AB4" s="186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</row>
    <row r="5" spans="1:122">
      <c r="A5" s="188" t="str">
        <f>$A$29</f>
        <v>MS2408D0</v>
      </c>
      <c r="B5" s="182" t="s">
        <v>41</v>
      </c>
      <c r="C5" s="6">
        <v>0</v>
      </c>
      <c r="D5" s="6">
        <v>0</v>
      </c>
      <c r="E5" s="6">
        <v>0</v>
      </c>
      <c r="F5" s="6">
        <v>0</v>
      </c>
      <c r="G5" s="200">
        <v>0</v>
      </c>
      <c r="H5" s="6">
        <v>0</v>
      </c>
      <c r="I5" s="6">
        <v>0</v>
      </c>
      <c r="J5" s="6">
        <v>0</v>
      </c>
      <c r="K5" s="6">
        <v>0</v>
      </c>
      <c r="L5" s="200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183">
        <v>0</v>
      </c>
      <c r="S5" s="197">
        <v>0</v>
      </c>
      <c r="T5" s="198"/>
      <c r="U5" s="187"/>
      <c r="V5" s="187"/>
      <c r="W5" s="187"/>
      <c r="X5" s="187"/>
      <c r="Y5" s="187"/>
      <c r="Z5" s="186"/>
      <c r="AA5" s="186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</row>
    <row r="6" spans="1:122" s="207" customFormat="1" ht="13">
      <c r="A6" s="1109" t="s">
        <v>30</v>
      </c>
      <c r="B6" s="1565" t="s">
        <v>32</v>
      </c>
      <c r="C6" s="1111">
        <v>0</v>
      </c>
      <c r="D6" s="1111">
        <v>0</v>
      </c>
      <c r="E6" s="1111">
        <v>0</v>
      </c>
      <c r="F6" s="1111">
        <v>0</v>
      </c>
      <c r="G6" s="1112">
        <v>0</v>
      </c>
      <c r="H6" s="1110">
        <v>0</v>
      </c>
      <c r="I6" s="1111">
        <v>0</v>
      </c>
      <c r="J6" s="1111">
        <v>0</v>
      </c>
      <c r="K6" s="1111">
        <v>0</v>
      </c>
      <c r="L6" s="1112">
        <v>0</v>
      </c>
      <c r="M6" s="1111">
        <v>0</v>
      </c>
      <c r="N6" s="1111">
        <v>0</v>
      </c>
      <c r="O6" s="1111">
        <v>0</v>
      </c>
      <c r="P6" s="1111">
        <v>0</v>
      </c>
      <c r="Q6" s="1111">
        <v>0</v>
      </c>
      <c r="R6" s="1112">
        <v>0</v>
      </c>
      <c r="S6" s="1113">
        <v>0</v>
      </c>
      <c r="T6" s="218"/>
      <c r="U6" s="217"/>
      <c r="V6" s="219"/>
      <c r="W6" s="219"/>
      <c r="X6" s="219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217"/>
      <c r="AS6" s="217"/>
      <c r="AT6" s="217"/>
      <c r="AU6" s="217"/>
      <c r="AV6" s="217"/>
      <c r="AW6" s="217"/>
      <c r="AX6" s="217"/>
      <c r="AY6" s="217"/>
      <c r="AZ6" s="217"/>
      <c r="BA6" s="217"/>
      <c r="BB6" s="217"/>
      <c r="BC6" s="217"/>
      <c r="BD6" s="217"/>
      <c r="BE6" s="217"/>
      <c r="BF6" s="217"/>
      <c r="BG6" s="217"/>
      <c r="BH6" s="217"/>
      <c r="BI6" s="217"/>
      <c r="BJ6" s="217"/>
      <c r="BK6" s="217"/>
      <c r="BL6" s="217"/>
      <c r="BM6" s="217"/>
      <c r="BN6" s="217"/>
      <c r="BO6" s="217"/>
      <c r="BP6" s="217"/>
      <c r="BQ6" s="217"/>
      <c r="BR6" s="217"/>
      <c r="BS6" s="217"/>
      <c r="BT6" s="217"/>
      <c r="BU6" s="217"/>
      <c r="BV6" s="217"/>
      <c r="BW6" s="217"/>
      <c r="BX6" s="217"/>
      <c r="BY6" s="217"/>
      <c r="BZ6" s="217"/>
      <c r="CA6" s="217"/>
      <c r="CB6" s="217"/>
      <c r="CC6" s="217"/>
      <c r="CD6" s="217"/>
      <c r="CE6" s="217"/>
      <c r="CF6" s="217"/>
      <c r="CG6" s="217"/>
      <c r="CH6" s="217"/>
      <c r="CI6" s="217"/>
      <c r="CJ6" s="217"/>
      <c r="CK6" s="217"/>
      <c r="CL6" s="217"/>
      <c r="CM6" s="217"/>
      <c r="CN6" s="217"/>
      <c r="CO6" s="217"/>
      <c r="CP6" s="217"/>
      <c r="CQ6" s="217"/>
      <c r="CR6" s="217"/>
      <c r="CS6" s="217"/>
      <c r="CT6" s="217"/>
      <c r="CU6" s="217"/>
      <c r="CV6" s="217"/>
      <c r="CW6" s="217"/>
      <c r="CX6" s="217"/>
      <c r="CY6" s="217"/>
      <c r="CZ6" s="217"/>
      <c r="DA6" s="217"/>
      <c r="DB6" s="217"/>
      <c r="DC6" s="217"/>
      <c r="DD6" s="217"/>
      <c r="DE6" s="217"/>
      <c r="DF6" s="217"/>
      <c r="DG6" s="217"/>
      <c r="DH6" s="217"/>
      <c r="DI6" s="217"/>
      <c r="DJ6" s="217"/>
      <c r="DK6" s="217"/>
      <c r="DL6" s="217"/>
      <c r="DM6" s="217"/>
      <c r="DN6" s="217"/>
      <c r="DO6" s="217"/>
      <c r="DP6" s="217"/>
      <c r="DQ6" s="217"/>
      <c r="DR6" s="217"/>
    </row>
    <row r="7" spans="1:122" s="186" customFormat="1">
      <c r="A7" s="188" t="str">
        <f>A4</f>
        <v>PHARAOHOASIS</v>
      </c>
      <c r="B7" s="182" t="str">
        <f>B4</f>
        <v>1x</v>
      </c>
      <c r="C7" s="10">
        <f>'Wuxi Summary'!G20</f>
        <v>0</v>
      </c>
      <c r="D7" s="10">
        <f>'Wuxi Summary'!H20</f>
        <v>0</v>
      </c>
      <c r="E7" s="10">
        <f>'Wuxi Summary'!I20</f>
        <v>0</v>
      </c>
      <c r="F7" s="10">
        <f>'Wuxi Summary'!J20</f>
        <v>0</v>
      </c>
      <c r="G7" s="241">
        <f t="shared" ref="G7:G12" si="0">SUM(C7:F7)</f>
        <v>0</v>
      </c>
      <c r="H7" s="10">
        <f>'Wuxi Summary'!N20</f>
        <v>0</v>
      </c>
      <c r="I7" s="10">
        <f>'Wuxi Summary'!O20</f>
        <v>0</v>
      </c>
      <c r="J7" s="10">
        <f>'Wuxi Summary'!P20</f>
        <v>0</v>
      </c>
      <c r="K7" s="10">
        <f>'Wuxi Summary'!Q20</f>
        <v>0</v>
      </c>
      <c r="L7" s="241">
        <f t="shared" ref="L7:L12" si="1">SUM(H7:K7)</f>
        <v>0</v>
      </c>
      <c r="M7" s="10">
        <f>'Wuxi Summary'!U20</f>
        <v>0</v>
      </c>
      <c r="N7" s="10">
        <f>'Wuxi Summary'!V20</f>
        <v>0</v>
      </c>
      <c r="O7" s="10">
        <f>'Wuxi Summary'!W20</f>
        <v>0</v>
      </c>
      <c r="P7" s="10">
        <f>'Wuxi Summary'!X20</f>
        <v>0</v>
      </c>
      <c r="Q7" s="10">
        <f>'Wuxi Summary'!Y20</f>
        <v>0</v>
      </c>
      <c r="R7" s="183">
        <f t="shared" ref="R7:R12" si="2">SUM(M7:Q7)</f>
        <v>0</v>
      </c>
      <c r="S7" s="197">
        <f t="shared" ref="S7:S12" si="3">R7+L7+G7</f>
        <v>0</v>
      </c>
      <c r="T7" s="938"/>
      <c r="U7" s="187"/>
      <c r="V7" s="187"/>
      <c r="W7" s="187"/>
      <c r="X7" s="187"/>
      <c r="Y7" s="187"/>
    </row>
    <row r="8" spans="1:122" s="186" customFormat="1">
      <c r="A8" s="195" t="str">
        <f>$A$36</f>
        <v>MS2409A0</v>
      </c>
      <c r="B8" s="182" t="str">
        <f>B5</f>
        <v>2x</v>
      </c>
      <c r="C8" s="10">
        <f>'Wuxi Summary'!G21</f>
        <v>0</v>
      </c>
      <c r="D8" s="10">
        <f>'Wuxi Summary'!H21</f>
        <v>0</v>
      </c>
      <c r="E8" s="10">
        <f>'Wuxi Summary'!I21</f>
        <v>0</v>
      </c>
      <c r="F8" s="10">
        <f>'Wuxi Summary'!J21</f>
        <v>0</v>
      </c>
      <c r="G8" s="241">
        <f t="shared" si="0"/>
        <v>0</v>
      </c>
      <c r="H8" s="10">
        <f>'Wuxi Summary'!N21</f>
        <v>0</v>
      </c>
      <c r="I8" s="10">
        <f>'Wuxi Summary'!O21</f>
        <v>0</v>
      </c>
      <c r="J8" s="10">
        <f>'Wuxi Summary'!P21</f>
        <v>0</v>
      </c>
      <c r="K8" s="10">
        <f>'Wuxi Summary'!Q21</f>
        <v>0</v>
      </c>
      <c r="L8" s="241">
        <f t="shared" si="1"/>
        <v>0</v>
      </c>
      <c r="M8" s="10">
        <f>'Wuxi Summary'!U21</f>
        <v>0</v>
      </c>
      <c r="N8" s="10">
        <f>'Wuxi Summary'!V21</f>
        <v>0</v>
      </c>
      <c r="O8" s="10">
        <f>'Wuxi Summary'!W21</f>
        <v>0</v>
      </c>
      <c r="P8" s="10">
        <f>'Wuxi Summary'!X21</f>
        <v>0</v>
      </c>
      <c r="Q8" s="10">
        <f>'Wuxi Summary'!Y21</f>
        <v>0</v>
      </c>
      <c r="R8" s="183">
        <f t="shared" si="2"/>
        <v>0</v>
      </c>
      <c r="S8" s="197">
        <f t="shared" si="3"/>
        <v>0</v>
      </c>
      <c r="T8" s="938"/>
      <c r="U8" s="187"/>
      <c r="V8" s="187"/>
      <c r="W8" s="187"/>
      <c r="X8" s="187"/>
      <c r="Y8" s="187"/>
    </row>
    <row r="9" spans="1:122" s="194" customFormat="1">
      <c r="A9" s="189" t="s">
        <v>30</v>
      </c>
      <c r="B9" s="190" t="s">
        <v>32</v>
      </c>
      <c r="C9" s="191">
        <f>SUM(C7:C8)</f>
        <v>0</v>
      </c>
      <c r="D9" s="191">
        <f>SUM(D7:D8)</f>
        <v>0</v>
      </c>
      <c r="E9" s="191">
        <f>SUM(E7:E8)</f>
        <v>0</v>
      </c>
      <c r="F9" s="191">
        <f>SUM(F7:F8)</f>
        <v>0</v>
      </c>
      <c r="G9" s="192">
        <f t="shared" si="0"/>
        <v>0</v>
      </c>
      <c r="H9" s="232">
        <f>SUM(H7:H8)</f>
        <v>0</v>
      </c>
      <c r="I9" s="191">
        <f>SUM(I7:I8)</f>
        <v>0</v>
      </c>
      <c r="J9" s="191">
        <f>SUM(J7:J8)</f>
        <v>0</v>
      </c>
      <c r="K9" s="191">
        <f>SUM(K7:K8)</f>
        <v>0</v>
      </c>
      <c r="L9" s="192">
        <f t="shared" si="1"/>
        <v>0</v>
      </c>
      <c r="M9" s="191">
        <f>SUM(M7:M8)</f>
        <v>0</v>
      </c>
      <c r="N9" s="191">
        <f>SUM(N7:N8)</f>
        <v>0</v>
      </c>
      <c r="O9" s="191">
        <f>SUM(O7:O8)</f>
        <v>0</v>
      </c>
      <c r="P9" s="191">
        <f>SUM(P7:P8)</f>
        <v>0</v>
      </c>
      <c r="Q9" s="233">
        <f>SUM(Q7:Q8)</f>
        <v>0</v>
      </c>
      <c r="R9" s="192">
        <f t="shared" si="2"/>
        <v>0</v>
      </c>
      <c r="S9" s="193">
        <f t="shared" si="3"/>
        <v>0</v>
      </c>
      <c r="T9" s="938"/>
      <c r="U9" s="187"/>
      <c r="V9" s="186"/>
      <c r="W9" s="187"/>
      <c r="X9" s="187"/>
      <c r="Y9" s="187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</row>
    <row r="10" spans="1:122">
      <c r="A10" s="199" t="s">
        <v>17</v>
      </c>
      <c r="B10" s="182" t="str">
        <f>B7</f>
        <v>1x</v>
      </c>
      <c r="C10" s="6">
        <f t="shared" ref="C10:F11" si="4">C7-C4</f>
        <v>0</v>
      </c>
      <c r="D10" s="6">
        <f t="shared" si="4"/>
        <v>0</v>
      </c>
      <c r="E10" s="6">
        <f t="shared" si="4"/>
        <v>0</v>
      </c>
      <c r="F10" s="6">
        <f t="shared" si="4"/>
        <v>0</v>
      </c>
      <c r="G10" s="200">
        <f t="shared" si="0"/>
        <v>0</v>
      </c>
      <c r="H10" s="230">
        <f>H7-H4</f>
        <v>0</v>
      </c>
      <c r="I10" s="6">
        <f t="shared" ref="H10:J11" si="5">I7-I4</f>
        <v>0</v>
      </c>
      <c r="J10" s="6">
        <f t="shared" si="5"/>
        <v>0</v>
      </c>
      <c r="K10" s="6">
        <f>K7-K4</f>
        <v>0</v>
      </c>
      <c r="L10" s="200">
        <f t="shared" si="1"/>
        <v>0</v>
      </c>
      <c r="M10" s="6">
        <f t="shared" ref="M10:Q11" si="6">M7-M4</f>
        <v>0</v>
      </c>
      <c r="N10" s="6">
        <f t="shared" si="6"/>
        <v>0</v>
      </c>
      <c r="O10" s="6">
        <f t="shared" si="6"/>
        <v>0</v>
      </c>
      <c r="P10" s="6">
        <f t="shared" si="6"/>
        <v>0</v>
      </c>
      <c r="Q10" s="7">
        <f t="shared" si="6"/>
        <v>0</v>
      </c>
      <c r="R10" s="200">
        <f t="shared" si="2"/>
        <v>0</v>
      </c>
      <c r="S10" s="184">
        <f t="shared" si="3"/>
        <v>0</v>
      </c>
      <c r="T10" s="938"/>
      <c r="U10" s="187"/>
      <c r="V10" s="186"/>
      <c r="W10" s="187"/>
      <c r="X10" s="187"/>
      <c r="Y10" s="187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</row>
    <row r="11" spans="1:122">
      <c r="A11" s="199"/>
      <c r="B11" s="182" t="str">
        <f>B8</f>
        <v>2x</v>
      </c>
      <c r="C11" s="6">
        <f t="shared" si="4"/>
        <v>0</v>
      </c>
      <c r="D11" s="6">
        <f t="shared" si="4"/>
        <v>0</v>
      </c>
      <c r="E11" s="6">
        <f t="shared" si="4"/>
        <v>0</v>
      </c>
      <c r="F11" s="6">
        <f t="shared" si="4"/>
        <v>0</v>
      </c>
      <c r="G11" s="200">
        <f t="shared" si="0"/>
        <v>0</v>
      </c>
      <c r="H11" s="230">
        <f t="shared" si="5"/>
        <v>0</v>
      </c>
      <c r="I11" s="6">
        <f t="shared" si="5"/>
        <v>0</v>
      </c>
      <c r="J11" s="6">
        <f t="shared" si="5"/>
        <v>0</v>
      </c>
      <c r="K11" s="6">
        <f>K8-K5</f>
        <v>0</v>
      </c>
      <c r="L11" s="200">
        <f t="shared" si="1"/>
        <v>0</v>
      </c>
      <c r="M11" s="6">
        <f t="shared" si="6"/>
        <v>0</v>
      </c>
      <c r="N11" s="6">
        <f t="shared" si="6"/>
        <v>0</v>
      </c>
      <c r="O11" s="6">
        <f t="shared" si="6"/>
        <v>0</v>
      </c>
      <c r="P11" s="6">
        <f t="shared" si="6"/>
        <v>0</v>
      </c>
      <c r="Q11" s="7">
        <f t="shared" si="6"/>
        <v>0</v>
      </c>
      <c r="R11" s="200">
        <f t="shared" si="2"/>
        <v>0</v>
      </c>
      <c r="S11" s="184">
        <f t="shared" si="3"/>
        <v>0</v>
      </c>
      <c r="T11" s="938"/>
      <c r="U11" s="187"/>
      <c r="V11" s="186"/>
      <c r="W11" s="187"/>
      <c r="X11" s="187"/>
      <c r="Y11" s="187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186"/>
      <c r="BJ11" s="186"/>
      <c r="BK11" s="186"/>
      <c r="BL11" s="186"/>
      <c r="BM11" s="186"/>
      <c r="BN11" s="186"/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6"/>
      <c r="CA11" s="186"/>
      <c r="CB11" s="186"/>
      <c r="CC11" s="186"/>
      <c r="CD11" s="186"/>
      <c r="CE11" s="186"/>
      <c r="CF11" s="186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</row>
    <row r="12" spans="1:122" s="194" customFormat="1" ht="13" thickBot="1">
      <c r="A12" s="201"/>
      <c r="B12" s="1566" t="s">
        <v>32</v>
      </c>
      <c r="C12" s="1555">
        <f>SUM(C10:C11)</f>
        <v>0</v>
      </c>
      <c r="D12" s="202">
        <f>SUM(D10:D11)</f>
        <v>0</v>
      </c>
      <c r="E12" s="202">
        <f>SUM(E10:E11)</f>
        <v>0</v>
      </c>
      <c r="F12" s="202">
        <f>SUM(F10:F11)</f>
        <v>0</v>
      </c>
      <c r="G12" s="203">
        <f t="shared" si="0"/>
        <v>0</v>
      </c>
      <c r="H12" s="243">
        <f>SUM(H10:H11)</f>
        <v>0</v>
      </c>
      <c r="I12" s="202">
        <f>SUM(I10:I11)</f>
        <v>0</v>
      </c>
      <c r="J12" s="202">
        <f>SUM(J10:J11)</f>
        <v>0</v>
      </c>
      <c r="K12" s="202">
        <f>SUM(K10:K11)</f>
        <v>0</v>
      </c>
      <c r="L12" s="203">
        <f t="shared" si="1"/>
        <v>0</v>
      </c>
      <c r="M12" s="202">
        <f>SUM(M10:M11)</f>
        <v>0</v>
      </c>
      <c r="N12" s="202">
        <f>SUM(N10:N11)</f>
        <v>0</v>
      </c>
      <c r="O12" s="202">
        <f>SUM(O10:O11)</f>
        <v>0</v>
      </c>
      <c r="P12" s="202">
        <f>SUM(P10:P11)</f>
        <v>0</v>
      </c>
      <c r="Q12" s="244">
        <f>SUM(Q10:Q11)</f>
        <v>0</v>
      </c>
      <c r="R12" s="203">
        <f t="shared" si="2"/>
        <v>0</v>
      </c>
      <c r="S12" s="204">
        <f t="shared" si="3"/>
        <v>0</v>
      </c>
      <c r="T12" s="938"/>
      <c r="U12" s="187"/>
      <c r="V12" s="186"/>
      <c r="W12" s="187"/>
      <c r="X12" s="187"/>
      <c r="Y12" s="187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</row>
    <row r="13" spans="1:122" s="207" customFormat="1" ht="13" outlineLevel="1">
      <c r="A13" s="245" t="s">
        <v>40</v>
      </c>
      <c r="B13" s="1567">
        <v>0</v>
      </c>
      <c r="C13" s="1556">
        <f>C10*2+C11*4</f>
        <v>0</v>
      </c>
      <c r="D13" s="210">
        <f>D10*1+D11*2</f>
        <v>0</v>
      </c>
      <c r="E13" s="210">
        <f t="shared" ref="E13:S13" si="7">E10*1+E11*2</f>
        <v>0</v>
      </c>
      <c r="F13" s="210">
        <f t="shared" si="7"/>
        <v>0</v>
      </c>
      <c r="G13" s="206">
        <f t="shared" si="7"/>
        <v>0</v>
      </c>
      <c r="H13" s="210">
        <f t="shared" si="7"/>
        <v>0</v>
      </c>
      <c r="I13" s="210">
        <f t="shared" si="7"/>
        <v>0</v>
      </c>
      <c r="J13" s="210">
        <f t="shared" si="7"/>
        <v>0</v>
      </c>
      <c r="K13" s="210">
        <f t="shared" si="7"/>
        <v>0</v>
      </c>
      <c r="L13" s="206">
        <f t="shared" si="7"/>
        <v>0</v>
      </c>
      <c r="M13" s="210">
        <f t="shared" si="7"/>
        <v>0</v>
      </c>
      <c r="N13" s="210">
        <f t="shared" si="7"/>
        <v>0</v>
      </c>
      <c r="O13" s="210">
        <f t="shared" si="7"/>
        <v>0</v>
      </c>
      <c r="P13" s="210">
        <f t="shared" si="7"/>
        <v>0</v>
      </c>
      <c r="Q13" s="210">
        <f t="shared" si="7"/>
        <v>0</v>
      </c>
      <c r="R13" s="206">
        <f t="shared" si="7"/>
        <v>0</v>
      </c>
      <c r="S13" s="224">
        <f t="shared" si="7"/>
        <v>0</v>
      </c>
      <c r="T13" s="939"/>
      <c r="U13" s="217"/>
      <c r="V13" s="219"/>
      <c r="W13" s="219"/>
      <c r="X13" s="219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</row>
    <row r="14" spans="1:122" s="207" customFormat="1" ht="13.5" outlineLevel="1" thickBot="1">
      <c r="A14" s="213" t="s">
        <v>43</v>
      </c>
      <c r="B14" s="1568" t="s">
        <v>30</v>
      </c>
      <c r="C14" s="1557">
        <f>C10+C11</f>
        <v>0</v>
      </c>
      <c r="D14" s="214">
        <f t="shared" ref="D14:S14" si="8">D10+D11</f>
        <v>0</v>
      </c>
      <c r="E14" s="214">
        <f t="shared" si="8"/>
        <v>0</v>
      </c>
      <c r="F14" s="214">
        <f t="shared" si="8"/>
        <v>0</v>
      </c>
      <c r="G14" s="215">
        <f t="shared" si="8"/>
        <v>0</v>
      </c>
      <c r="H14" s="214">
        <f t="shared" si="8"/>
        <v>0</v>
      </c>
      <c r="I14" s="214">
        <f t="shared" si="8"/>
        <v>0</v>
      </c>
      <c r="J14" s="214">
        <f t="shared" si="8"/>
        <v>0</v>
      </c>
      <c r="K14" s="214">
        <f t="shared" si="8"/>
        <v>0</v>
      </c>
      <c r="L14" s="215">
        <f t="shared" si="8"/>
        <v>0</v>
      </c>
      <c r="M14" s="214">
        <f t="shared" si="8"/>
        <v>0</v>
      </c>
      <c r="N14" s="214">
        <f t="shared" si="8"/>
        <v>0</v>
      </c>
      <c r="O14" s="214">
        <f t="shared" si="8"/>
        <v>0</v>
      </c>
      <c r="P14" s="214">
        <f t="shared" si="8"/>
        <v>0</v>
      </c>
      <c r="Q14" s="214">
        <f t="shared" si="8"/>
        <v>0</v>
      </c>
      <c r="R14" s="215">
        <f t="shared" si="8"/>
        <v>0</v>
      </c>
      <c r="S14" s="204">
        <f t="shared" si="8"/>
        <v>0</v>
      </c>
      <c r="T14" s="939"/>
      <c r="U14" s="217"/>
      <c r="V14" s="219"/>
      <c r="W14" s="219"/>
      <c r="X14" s="219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</row>
    <row r="15" spans="1:122" s="207" customFormat="1" ht="15" customHeight="1">
      <c r="A15" s="211"/>
      <c r="B15" s="1564"/>
      <c r="C15" s="212"/>
      <c r="D15" s="212"/>
      <c r="E15" s="212"/>
      <c r="F15" s="212"/>
      <c r="G15" s="236"/>
      <c r="H15" s="212"/>
      <c r="I15" s="212"/>
      <c r="J15" s="212"/>
      <c r="K15" s="212"/>
      <c r="L15" s="236"/>
      <c r="M15" s="212"/>
      <c r="N15" s="212"/>
      <c r="O15" s="212"/>
      <c r="P15" s="212"/>
      <c r="Q15" s="212"/>
      <c r="R15" s="183"/>
      <c r="S15" s="276"/>
      <c r="T15" s="218"/>
      <c r="U15" s="217"/>
      <c r="V15" s="219"/>
      <c r="W15" s="219"/>
      <c r="X15" s="219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</row>
    <row r="16" spans="1:122" ht="13">
      <c r="A16" s="181" t="s">
        <v>162</v>
      </c>
      <c r="B16" s="182" t="s">
        <v>141</v>
      </c>
      <c r="C16" s="6">
        <v>0</v>
      </c>
      <c r="D16" s="6">
        <v>0</v>
      </c>
      <c r="E16" s="6">
        <v>0</v>
      </c>
      <c r="F16" s="6">
        <v>0</v>
      </c>
      <c r="G16" s="200">
        <v>0</v>
      </c>
      <c r="H16" s="6">
        <v>0</v>
      </c>
      <c r="I16" s="6">
        <v>0</v>
      </c>
      <c r="J16" s="6">
        <v>0</v>
      </c>
      <c r="K16" s="6">
        <v>0</v>
      </c>
      <c r="L16" s="200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64">
        <v>0</v>
      </c>
      <c r="S16" s="665">
        <v>0</v>
      </c>
      <c r="T16" s="198"/>
      <c r="U16" s="187"/>
      <c r="V16" s="187"/>
      <c r="W16" s="187"/>
      <c r="X16" s="187"/>
      <c r="Y16" s="187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</row>
    <row r="17" spans="1:122" ht="13">
      <c r="A17" s="181" t="str">
        <f>A5</f>
        <v>MS2408D0</v>
      </c>
      <c r="B17" s="182" t="s">
        <v>111</v>
      </c>
      <c r="C17" s="6">
        <v>0</v>
      </c>
      <c r="D17" s="6">
        <v>0</v>
      </c>
      <c r="E17" s="6">
        <v>0</v>
      </c>
      <c r="F17" s="6">
        <v>0</v>
      </c>
      <c r="G17" s="200">
        <v>0</v>
      </c>
      <c r="H17" s="6">
        <v>0</v>
      </c>
      <c r="I17" s="6">
        <v>0</v>
      </c>
      <c r="J17" s="6">
        <v>0</v>
      </c>
      <c r="K17" s="6">
        <v>0</v>
      </c>
      <c r="L17" s="200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183">
        <v>0</v>
      </c>
      <c r="S17" s="197">
        <v>0</v>
      </c>
      <c r="T17" s="198"/>
      <c r="U17" s="187"/>
      <c r="V17" s="187"/>
      <c r="W17" s="187"/>
      <c r="X17" s="187"/>
      <c r="Y17" s="187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</row>
    <row r="18" spans="1:122" s="207" customFormat="1" ht="13">
      <c r="A18" s="1109" t="s">
        <v>30</v>
      </c>
      <c r="B18" s="1565" t="s">
        <v>32</v>
      </c>
      <c r="C18" s="1111">
        <v>0</v>
      </c>
      <c r="D18" s="1111">
        <v>0</v>
      </c>
      <c r="E18" s="1111">
        <v>0</v>
      </c>
      <c r="F18" s="1111">
        <v>0</v>
      </c>
      <c r="G18" s="1112">
        <v>0</v>
      </c>
      <c r="H18" s="1110">
        <v>0</v>
      </c>
      <c r="I18" s="1111">
        <v>0</v>
      </c>
      <c r="J18" s="1111">
        <v>0</v>
      </c>
      <c r="K18" s="1111">
        <v>0</v>
      </c>
      <c r="L18" s="1112">
        <v>0</v>
      </c>
      <c r="M18" s="1111">
        <v>0</v>
      </c>
      <c r="N18" s="1111">
        <v>0</v>
      </c>
      <c r="O18" s="1111">
        <v>0</v>
      </c>
      <c r="P18" s="1111">
        <v>0</v>
      </c>
      <c r="Q18" s="1111">
        <v>0</v>
      </c>
      <c r="R18" s="1112">
        <v>0</v>
      </c>
      <c r="S18" s="1113">
        <v>0</v>
      </c>
      <c r="T18" s="218"/>
      <c r="U18" s="217"/>
      <c r="V18" s="219"/>
      <c r="W18" s="219"/>
      <c r="X18" s="219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  <c r="AY18" s="217"/>
      <c r="AZ18" s="217"/>
      <c r="BA18" s="217"/>
      <c r="BB18" s="217"/>
      <c r="BC18" s="217"/>
      <c r="BD18" s="217"/>
      <c r="BE18" s="217"/>
      <c r="BF18" s="217"/>
      <c r="BG18" s="217"/>
      <c r="BH18" s="217"/>
      <c r="BI18" s="217"/>
      <c r="BJ18" s="217"/>
      <c r="BK18" s="217"/>
      <c r="BL18" s="217"/>
      <c r="BM18" s="217"/>
      <c r="BN18" s="217"/>
      <c r="BO18" s="217"/>
      <c r="BP18" s="217"/>
      <c r="BQ18" s="217"/>
      <c r="BR18" s="217"/>
      <c r="BS18" s="217"/>
      <c r="BT18" s="217"/>
      <c r="BU18" s="217"/>
      <c r="BV18" s="217"/>
      <c r="BW18" s="217"/>
      <c r="BX18" s="217"/>
      <c r="BY18" s="217"/>
      <c r="BZ18" s="217"/>
      <c r="CA18" s="217"/>
      <c r="CB18" s="217"/>
      <c r="CC18" s="217"/>
      <c r="CD18" s="217"/>
      <c r="CE18" s="217"/>
      <c r="CF18" s="217"/>
      <c r="CG18" s="217"/>
      <c r="CH18" s="217"/>
      <c r="CI18" s="217"/>
      <c r="CJ18" s="217"/>
      <c r="CK18" s="217"/>
      <c r="CL18" s="217"/>
      <c r="CM18" s="217"/>
      <c r="CN18" s="217"/>
      <c r="CO18" s="217"/>
      <c r="CP18" s="217"/>
      <c r="CQ18" s="217"/>
      <c r="CR18" s="217"/>
      <c r="CS18" s="217"/>
      <c r="CT18" s="217"/>
      <c r="CU18" s="217"/>
      <c r="CV18" s="217"/>
      <c r="CW18" s="217"/>
      <c r="CX18" s="217"/>
      <c r="CY18" s="217"/>
      <c r="CZ18" s="217"/>
      <c r="DA18" s="217"/>
      <c r="DB18" s="217"/>
      <c r="DC18" s="217"/>
      <c r="DD18" s="217"/>
      <c r="DE18" s="217"/>
      <c r="DF18" s="217"/>
      <c r="DG18" s="217"/>
      <c r="DH18" s="217"/>
      <c r="DI18" s="217"/>
      <c r="DJ18" s="217"/>
      <c r="DK18" s="217"/>
      <c r="DL18" s="217"/>
      <c r="DM18" s="217"/>
      <c r="DN18" s="217"/>
      <c r="DO18" s="217"/>
      <c r="DP18" s="217"/>
      <c r="DQ18" s="217"/>
      <c r="DR18" s="217"/>
    </row>
    <row r="19" spans="1:122" s="186" customFormat="1">
      <c r="A19" s="188" t="str">
        <f>A16</f>
        <v>HEPBURNOASIS</v>
      </c>
      <c r="B19" s="182" t="s">
        <v>141</v>
      </c>
      <c r="C19" s="8">
        <f>'Wuxi Summary'!G35</f>
        <v>0</v>
      </c>
      <c r="D19" s="8">
        <f>'Wuxi Summary'!H35</f>
        <v>0</v>
      </c>
      <c r="E19" s="8">
        <f>'Wuxi Summary'!I35</f>
        <v>0</v>
      </c>
      <c r="F19" s="8">
        <f>'Wuxi Summary'!J35</f>
        <v>0</v>
      </c>
      <c r="G19" s="663">
        <f>SUM(C19:F19)</f>
        <v>0</v>
      </c>
      <c r="H19" s="8">
        <f>'Wuxi Summary'!N35</f>
        <v>0</v>
      </c>
      <c r="I19" s="8">
        <f>'Wuxi Summary'!O35</f>
        <v>0</v>
      </c>
      <c r="J19" s="8">
        <f>'Wuxi Summary'!P35</f>
        <v>0</v>
      </c>
      <c r="K19" s="8">
        <f>'Wuxi Summary'!Q35</f>
        <v>0</v>
      </c>
      <c r="L19" s="663">
        <f>SUM(H19:K19)</f>
        <v>0</v>
      </c>
      <c r="M19" s="8">
        <f>'Wuxi Summary'!U35</f>
        <v>0</v>
      </c>
      <c r="N19" s="8">
        <f>'Wuxi Summary'!V35</f>
        <v>0</v>
      </c>
      <c r="O19" s="8">
        <f>'Wuxi Summary'!W35</f>
        <v>0</v>
      </c>
      <c r="P19" s="8">
        <f>'Wuxi Summary'!X35</f>
        <v>0</v>
      </c>
      <c r="Q19" s="8">
        <f>'Wuxi Summary'!Y35</f>
        <v>0</v>
      </c>
      <c r="R19" s="664">
        <f>SUM(M19:Q19)</f>
        <v>0</v>
      </c>
      <c r="S19" s="665">
        <f>R19+L19+G19</f>
        <v>0</v>
      </c>
      <c r="T19" s="198"/>
      <c r="U19" s="187"/>
      <c r="V19" s="187"/>
      <c r="W19" s="187"/>
      <c r="X19" s="187"/>
      <c r="Y19" s="187"/>
    </row>
    <row r="20" spans="1:122" s="186" customFormat="1">
      <c r="A20" s="195" t="str">
        <f>A36</f>
        <v>MS2409A0</v>
      </c>
      <c r="B20" s="182" t="s">
        <v>111</v>
      </c>
      <c r="C20" s="8">
        <f>'Wuxi Summary'!G36</f>
        <v>0</v>
      </c>
      <c r="D20" s="8">
        <f>'Wuxi Summary'!H36</f>
        <v>0</v>
      </c>
      <c r="E20" s="8">
        <f>'Wuxi Summary'!I36</f>
        <v>0</v>
      </c>
      <c r="F20" s="8">
        <f>'Wuxi Summary'!J36</f>
        <v>0</v>
      </c>
      <c r="G20" s="663">
        <f>SUM(C20:F20)</f>
        <v>0</v>
      </c>
      <c r="H20" s="8">
        <f>'Wuxi Summary'!N36</f>
        <v>0</v>
      </c>
      <c r="I20" s="8">
        <f>'Wuxi Summary'!O36</f>
        <v>0</v>
      </c>
      <c r="J20" s="8">
        <f>'Wuxi Summary'!P36</f>
        <v>0</v>
      </c>
      <c r="K20" s="8">
        <f>'Wuxi Summary'!Q36</f>
        <v>0</v>
      </c>
      <c r="L20" s="663">
        <f>SUM(H20:K20)</f>
        <v>0</v>
      </c>
      <c r="M20" s="8">
        <f>'Wuxi Summary'!U36</f>
        <v>0</v>
      </c>
      <c r="N20" s="8">
        <f>'Wuxi Summary'!V36</f>
        <v>0</v>
      </c>
      <c r="O20" s="8">
        <f>'Wuxi Summary'!W36</f>
        <v>0</v>
      </c>
      <c r="P20" s="8">
        <f>'Wuxi Summary'!X36</f>
        <v>0</v>
      </c>
      <c r="Q20" s="8">
        <f>'Wuxi Summary'!Y36</f>
        <v>0</v>
      </c>
      <c r="R20" s="664">
        <f>SUM(M20:Q20)</f>
        <v>0</v>
      </c>
      <c r="S20" s="665">
        <f>R20+L20+G20</f>
        <v>0</v>
      </c>
      <c r="T20" s="198"/>
      <c r="U20" s="187"/>
      <c r="V20" s="187"/>
      <c r="W20" s="187"/>
      <c r="X20" s="187"/>
      <c r="Y20" s="187"/>
    </row>
    <row r="21" spans="1:122" s="194" customFormat="1">
      <c r="A21" s="189" t="s">
        <v>30</v>
      </c>
      <c r="B21" s="190" t="s">
        <v>32</v>
      </c>
      <c r="C21" s="191">
        <f>SUM(C19:C20)</f>
        <v>0</v>
      </c>
      <c r="D21" s="191">
        <f t="shared" ref="D21:S21" si="9">SUM(D19:D20)</f>
        <v>0</v>
      </c>
      <c r="E21" s="191">
        <f t="shared" si="9"/>
        <v>0</v>
      </c>
      <c r="F21" s="191">
        <f t="shared" si="9"/>
        <v>0</v>
      </c>
      <c r="G21" s="192">
        <f>SUM(G19:G20)</f>
        <v>0</v>
      </c>
      <c r="H21" s="191">
        <f t="shared" si="9"/>
        <v>0</v>
      </c>
      <c r="I21" s="191">
        <f t="shared" si="9"/>
        <v>0</v>
      </c>
      <c r="J21" s="191">
        <f t="shared" si="9"/>
        <v>0</v>
      </c>
      <c r="K21" s="191">
        <f t="shared" si="9"/>
        <v>0</v>
      </c>
      <c r="L21" s="192">
        <f t="shared" si="9"/>
        <v>0</v>
      </c>
      <c r="M21" s="191">
        <f t="shared" si="9"/>
        <v>0</v>
      </c>
      <c r="N21" s="191">
        <f t="shared" si="9"/>
        <v>0</v>
      </c>
      <c r="O21" s="191">
        <f t="shared" si="9"/>
        <v>0</v>
      </c>
      <c r="P21" s="191">
        <f t="shared" si="9"/>
        <v>0</v>
      </c>
      <c r="Q21" s="191">
        <f t="shared" si="9"/>
        <v>0</v>
      </c>
      <c r="R21" s="192">
        <f t="shared" si="9"/>
        <v>0</v>
      </c>
      <c r="S21" s="193">
        <f t="shared" si="9"/>
        <v>0</v>
      </c>
      <c r="T21" s="198"/>
      <c r="U21" s="187"/>
      <c r="V21" s="186"/>
      <c r="W21" s="187"/>
      <c r="X21" s="187"/>
      <c r="Y21" s="187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6"/>
      <c r="CA21" s="186"/>
      <c r="CB21" s="186"/>
      <c r="CC21" s="186"/>
      <c r="CD21" s="186"/>
      <c r="CE21" s="186"/>
      <c r="CF21" s="186"/>
      <c r="CG21" s="186"/>
      <c r="CH21" s="186"/>
      <c r="CI21" s="186"/>
      <c r="CJ21" s="186"/>
      <c r="CK21" s="186"/>
      <c r="CL21" s="186"/>
      <c r="CM21" s="186"/>
      <c r="CN21" s="186"/>
      <c r="CO21" s="186"/>
      <c r="CP21" s="186"/>
      <c r="CQ21" s="186"/>
      <c r="CR21" s="186"/>
      <c r="CS21" s="186"/>
      <c r="CT21" s="186"/>
      <c r="CU21" s="186"/>
      <c r="CV21" s="186"/>
      <c r="CW21" s="186"/>
      <c r="CX21" s="186"/>
      <c r="CY21" s="186"/>
      <c r="CZ21" s="186"/>
      <c r="DA21" s="186"/>
      <c r="DB21" s="186"/>
      <c r="DC21" s="186"/>
      <c r="DD21" s="186"/>
      <c r="DE21" s="186"/>
      <c r="DF21" s="186"/>
      <c r="DG21" s="186"/>
      <c r="DH21" s="186"/>
      <c r="DI21" s="186"/>
      <c r="DJ21" s="186"/>
      <c r="DK21" s="186"/>
      <c r="DL21" s="186"/>
      <c r="DM21" s="186"/>
      <c r="DN21" s="186"/>
      <c r="DO21" s="186"/>
      <c r="DP21" s="186"/>
      <c r="DQ21" s="186"/>
      <c r="DR21" s="186"/>
    </row>
    <row r="22" spans="1:122">
      <c r="A22" s="453" t="s">
        <v>17</v>
      </c>
      <c r="B22" s="454" t="s">
        <v>140</v>
      </c>
      <c r="C22" s="456">
        <f t="shared" ref="C22:F23" si="10">C19-C16</f>
        <v>0</v>
      </c>
      <c r="D22" s="456">
        <f t="shared" si="10"/>
        <v>0</v>
      </c>
      <c r="E22" s="456">
        <f t="shared" si="10"/>
        <v>0</v>
      </c>
      <c r="F22" s="456">
        <f t="shared" si="10"/>
        <v>0</v>
      </c>
      <c r="G22" s="418">
        <f>SUM(C22:F22)</f>
        <v>0</v>
      </c>
      <c r="H22" s="456">
        <f t="shared" ref="H22:J23" si="11">H19-H16</f>
        <v>0</v>
      </c>
      <c r="I22" s="456">
        <f t="shared" si="11"/>
        <v>0</v>
      </c>
      <c r="J22" s="456">
        <f t="shared" si="11"/>
        <v>0</v>
      </c>
      <c r="K22" s="456">
        <f>K19-K16</f>
        <v>0</v>
      </c>
      <c r="L22" s="418">
        <f>SUM(H22:K22)</f>
        <v>0</v>
      </c>
      <c r="M22" s="456">
        <f t="shared" ref="M22:Q23" si="12">M19-M16</f>
        <v>0</v>
      </c>
      <c r="N22" s="456">
        <f t="shared" si="12"/>
        <v>0</v>
      </c>
      <c r="O22" s="456">
        <f t="shared" si="12"/>
        <v>0</v>
      </c>
      <c r="P22" s="456">
        <f t="shared" si="12"/>
        <v>0</v>
      </c>
      <c r="Q22" s="456">
        <f t="shared" si="12"/>
        <v>0</v>
      </c>
      <c r="R22" s="418">
        <f>SUM(M22:Q22)</f>
        <v>0</v>
      </c>
      <c r="S22" s="419">
        <f>R22+L22+G22</f>
        <v>0</v>
      </c>
      <c r="T22" s="627"/>
      <c r="U22" s="187"/>
      <c r="V22" s="625"/>
      <c r="W22" s="625"/>
      <c r="X22" s="625"/>
      <c r="Y22" s="187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6"/>
      <c r="CA22" s="186"/>
      <c r="CB22" s="186"/>
      <c r="CC22" s="186"/>
      <c r="CD22" s="186"/>
      <c r="CE22" s="186"/>
      <c r="CF22" s="186"/>
      <c r="CG22" s="186"/>
      <c r="CH22" s="186"/>
      <c r="CI22" s="186"/>
      <c r="CJ22" s="186"/>
      <c r="CK22" s="186"/>
      <c r="CL22" s="186"/>
      <c r="CM22" s="186"/>
      <c r="CN22" s="186"/>
      <c r="CO22" s="186"/>
      <c r="CP22" s="186"/>
      <c r="CQ22" s="186"/>
      <c r="CR22" s="186"/>
      <c r="CS22" s="186"/>
      <c r="CT22" s="186"/>
      <c r="CU22" s="186"/>
      <c r="CV22" s="186"/>
      <c r="CW22" s="186"/>
      <c r="CX22" s="186"/>
      <c r="CY22" s="186"/>
      <c r="CZ22" s="186"/>
      <c r="DA22" s="186"/>
      <c r="DB22" s="186"/>
      <c r="DC22" s="186"/>
      <c r="DD22" s="186"/>
      <c r="DE22" s="186"/>
      <c r="DF22" s="186"/>
      <c r="DG22" s="186"/>
      <c r="DH22" s="186"/>
      <c r="DI22" s="186"/>
      <c r="DJ22" s="186"/>
      <c r="DK22" s="186"/>
      <c r="DL22" s="186"/>
      <c r="DM22" s="186"/>
      <c r="DN22" s="186"/>
      <c r="DO22" s="186"/>
      <c r="DP22" s="186"/>
      <c r="DQ22" s="186"/>
      <c r="DR22" s="186"/>
    </row>
    <row r="23" spans="1:122">
      <c r="A23" s="453"/>
      <c r="B23" s="454" t="s">
        <v>41</v>
      </c>
      <c r="C23" s="456">
        <f t="shared" si="10"/>
        <v>0</v>
      </c>
      <c r="D23" s="456">
        <f t="shared" si="10"/>
        <v>0</v>
      </c>
      <c r="E23" s="456">
        <f t="shared" si="10"/>
        <v>0</v>
      </c>
      <c r="F23" s="456">
        <f t="shared" si="10"/>
        <v>0</v>
      </c>
      <c r="G23" s="418">
        <f>SUM(C23:F23)</f>
        <v>0</v>
      </c>
      <c r="H23" s="456">
        <f t="shared" si="11"/>
        <v>0</v>
      </c>
      <c r="I23" s="456">
        <f t="shared" si="11"/>
        <v>0</v>
      </c>
      <c r="J23" s="456">
        <f t="shared" si="11"/>
        <v>0</v>
      </c>
      <c r="K23" s="456">
        <f>K20-K17</f>
        <v>0</v>
      </c>
      <c r="L23" s="418">
        <f>SUM(H23:K23)</f>
        <v>0</v>
      </c>
      <c r="M23" s="456">
        <f t="shared" si="12"/>
        <v>0</v>
      </c>
      <c r="N23" s="456">
        <f t="shared" si="12"/>
        <v>0</v>
      </c>
      <c r="O23" s="456">
        <f t="shared" si="12"/>
        <v>0</v>
      </c>
      <c r="P23" s="456">
        <f t="shared" si="12"/>
        <v>0</v>
      </c>
      <c r="Q23" s="456">
        <f t="shared" si="12"/>
        <v>0</v>
      </c>
      <c r="R23" s="418">
        <f>SUM(M23:Q23)</f>
        <v>0</v>
      </c>
      <c r="S23" s="419">
        <f>R23+L23+G23</f>
        <v>0</v>
      </c>
      <c r="T23" s="627"/>
      <c r="U23" s="187"/>
      <c r="V23" s="625"/>
      <c r="W23" s="625"/>
      <c r="X23" s="625"/>
      <c r="Y23" s="187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86"/>
      <c r="BT23" s="186"/>
      <c r="BU23" s="186"/>
      <c r="BV23" s="186"/>
      <c r="BW23" s="186"/>
      <c r="BX23" s="186"/>
      <c r="BY23" s="186"/>
      <c r="BZ23" s="186"/>
      <c r="CA23" s="186"/>
      <c r="CB23" s="186"/>
      <c r="CC23" s="186"/>
      <c r="CD23" s="186"/>
      <c r="CE23" s="186"/>
      <c r="CF23" s="186"/>
      <c r="CG23" s="186"/>
      <c r="CH23" s="186"/>
      <c r="CI23" s="186"/>
      <c r="CJ23" s="186"/>
      <c r="CK23" s="186"/>
      <c r="CL23" s="186"/>
      <c r="CM23" s="186"/>
      <c r="CN23" s="186"/>
      <c r="CO23" s="186"/>
      <c r="CP23" s="186"/>
      <c r="CQ23" s="186"/>
      <c r="CR23" s="186"/>
      <c r="CS23" s="186"/>
      <c r="CT23" s="186"/>
      <c r="CU23" s="186"/>
      <c r="CV23" s="186"/>
      <c r="CW23" s="186"/>
      <c r="CX23" s="186"/>
      <c r="CY23" s="186"/>
      <c r="CZ23" s="186"/>
      <c r="DA23" s="186"/>
      <c r="DB23" s="186"/>
      <c r="DC23" s="186"/>
      <c r="DD23" s="186"/>
      <c r="DE23" s="186"/>
      <c r="DF23" s="186"/>
      <c r="DG23" s="186"/>
      <c r="DH23" s="186"/>
      <c r="DI23" s="186"/>
      <c r="DJ23" s="186"/>
      <c r="DK23" s="186"/>
      <c r="DL23" s="186"/>
      <c r="DM23" s="186"/>
      <c r="DN23" s="186"/>
      <c r="DO23" s="186"/>
      <c r="DP23" s="186"/>
      <c r="DQ23" s="186"/>
      <c r="DR23" s="186"/>
    </row>
    <row r="24" spans="1:122" s="194" customFormat="1" ht="13" thickBot="1">
      <c r="A24" s="458"/>
      <c r="B24" s="1569" t="s">
        <v>32</v>
      </c>
      <c r="C24" s="1558">
        <f>SUM(C22:C23)</f>
        <v>0</v>
      </c>
      <c r="D24" s="461">
        <f>SUM(D22:D23)</f>
        <v>0</v>
      </c>
      <c r="E24" s="461">
        <f>SUM(E22:E23)</f>
        <v>0</v>
      </c>
      <c r="F24" s="461">
        <f>SUM(F22:F23)</f>
        <v>0</v>
      </c>
      <c r="G24" s="413">
        <f>SUM(C24:F24)</f>
        <v>0</v>
      </c>
      <c r="H24" s="461">
        <f>SUM(H22:H23)</f>
        <v>0</v>
      </c>
      <c r="I24" s="461">
        <f>SUM(I22:I23)</f>
        <v>0</v>
      </c>
      <c r="J24" s="461">
        <f>SUM(J22:J23)</f>
        <v>0</v>
      </c>
      <c r="K24" s="461">
        <f>SUM(K22:K23)</f>
        <v>0</v>
      </c>
      <c r="L24" s="413">
        <f>SUM(H24:K24)</f>
        <v>0</v>
      </c>
      <c r="M24" s="461">
        <f>SUM(M22:M23)</f>
        <v>0</v>
      </c>
      <c r="N24" s="461">
        <f>SUM(N22:N23)</f>
        <v>0</v>
      </c>
      <c r="O24" s="461">
        <f>SUM(O22:O23)</f>
        <v>0</v>
      </c>
      <c r="P24" s="461">
        <f>SUM(P22:P23)</f>
        <v>0</v>
      </c>
      <c r="Q24" s="461">
        <f>SUM(Q22:Q23)</f>
        <v>0</v>
      </c>
      <c r="R24" s="413">
        <f>SUM(M24:Q24)</f>
        <v>0</v>
      </c>
      <c r="S24" s="414">
        <f>R24+L24+G24</f>
        <v>0</v>
      </c>
      <c r="T24" s="198"/>
      <c r="U24" s="187"/>
      <c r="V24" s="186"/>
      <c r="W24" s="187"/>
      <c r="X24" s="187"/>
      <c r="Y24" s="187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6"/>
      <c r="AO24" s="186"/>
      <c r="AP24" s="186"/>
      <c r="AQ24" s="186"/>
      <c r="AR24" s="186"/>
      <c r="AS24" s="186"/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86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6"/>
      <c r="BS24" s="186"/>
      <c r="BT24" s="186"/>
      <c r="BU24" s="186"/>
      <c r="BV24" s="186"/>
      <c r="BW24" s="186"/>
      <c r="BX24" s="186"/>
      <c r="BY24" s="186"/>
      <c r="BZ24" s="186"/>
      <c r="CA24" s="186"/>
      <c r="CB24" s="186"/>
      <c r="CC24" s="186"/>
      <c r="CD24" s="186"/>
      <c r="CE24" s="186"/>
      <c r="CF24" s="186"/>
      <c r="CG24" s="186"/>
      <c r="CH24" s="186"/>
      <c r="CI24" s="186"/>
      <c r="CJ24" s="186"/>
      <c r="CK24" s="186"/>
      <c r="CL24" s="186"/>
      <c r="CM24" s="186"/>
      <c r="CN24" s="186"/>
      <c r="CO24" s="186"/>
      <c r="CP24" s="186"/>
      <c r="CQ24" s="186"/>
      <c r="CR24" s="186"/>
      <c r="CS24" s="186"/>
      <c r="CT24" s="186"/>
      <c r="CU24" s="186"/>
      <c r="CV24" s="186"/>
      <c r="CW24" s="186"/>
      <c r="CX24" s="186"/>
      <c r="CY24" s="186"/>
      <c r="CZ24" s="186"/>
      <c r="DA24" s="186"/>
      <c r="DB24" s="186"/>
      <c r="DC24" s="186"/>
      <c r="DD24" s="186"/>
      <c r="DE24" s="186"/>
      <c r="DF24" s="186"/>
      <c r="DG24" s="186"/>
      <c r="DH24" s="186"/>
      <c r="DI24" s="186"/>
      <c r="DJ24" s="186"/>
      <c r="DK24" s="186"/>
      <c r="DL24" s="186"/>
      <c r="DM24" s="186"/>
      <c r="DN24" s="186"/>
      <c r="DO24" s="186"/>
      <c r="DP24" s="186"/>
      <c r="DQ24" s="186"/>
      <c r="DR24" s="186"/>
    </row>
    <row r="25" spans="1:122" s="207" customFormat="1" ht="13" outlineLevel="1">
      <c r="A25" s="245" t="s">
        <v>40</v>
      </c>
      <c r="B25" s="1567">
        <v>0</v>
      </c>
      <c r="C25" s="1556">
        <f>C22*2</f>
        <v>0</v>
      </c>
      <c r="D25" s="210">
        <f>D22*2</f>
        <v>0</v>
      </c>
      <c r="E25" s="210">
        <f>E22*2</f>
        <v>0</v>
      </c>
      <c r="F25" s="210">
        <f>F22*2</f>
        <v>0</v>
      </c>
      <c r="G25" s="206">
        <f t="shared" ref="G25:S25" si="13">G22*2</f>
        <v>0</v>
      </c>
      <c r="H25" s="210">
        <f t="shared" si="13"/>
        <v>0</v>
      </c>
      <c r="I25" s="210">
        <f t="shared" si="13"/>
        <v>0</v>
      </c>
      <c r="J25" s="210">
        <f t="shared" si="13"/>
        <v>0</v>
      </c>
      <c r="K25" s="210">
        <f t="shared" si="13"/>
        <v>0</v>
      </c>
      <c r="L25" s="206">
        <f t="shared" si="13"/>
        <v>0</v>
      </c>
      <c r="M25" s="210">
        <f t="shared" si="13"/>
        <v>0</v>
      </c>
      <c r="N25" s="210">
        <f t="shared" si="13"/>
        <v>0</v>
      </c>
      <c r="O25" s="210">
        <f t="shared" si="13"/>
        <v>0</v>
      </c>
      <c r="P25" s="210">
        <f t="shared" si="13"/>
        <v>0</v>
      </c>
      <c r="Q25" s="210">
        <f t="shared" si="13"/>
        <v>0</v>
      </c>
      <c r="R25" s="206">
        <f t="shared" si="13"/>
        <v>0</v>
      </c>
      <c r="S25" s="224">
        <f t="shared" si="13"/>
        <v>0</v>
      </c>
      <c r="T25" s="218"/>
      <c r="U25" s="217"/>
      <c r="V25" s="219"/>
      <c r="W25" s="219"/>
      <c r="X25" s="219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217"/>
      <c r="AQ25" s="217"/>
      <c r="AR25" s="217"/>
      <c r="AS25" s="217"/>
      <c r="AT25" s="217"/>
      <c r="AU25" s="217"/>
      <c r="AV25" s="217"/>
      <c r="AW25" s="217"/>
      <c r="AX25" s="217"/>
      <c r="AY25" s="217"/>
      <c r="AZ25" s="217"/>
      <c r="BA25" s="217"/>
      <c r="BB25" s="217"/>
      <c r="BC25" s="217"/>
      <c r="BD25" s="217"/>
      <c r="BE25" s="217"/>
      <c r="BF25" s="217"/>
      <c r="BG25" s="217"/>
      <c r="BH25" s="217"/>
      <c r="BI25" s="217"/>
      <c r="BJ25" s="217"/>
      <c r="BK25" s="217"/>
      <c r="BL25" s="217"/>
      <c r="BM25" s="217"/>
      <c r="BN25" s="217"/>
      <c r="BO25" s="217"/>
      <c r="BP25" s="217"/>
      <c r="BQ25" s="217"/>
      <c r="BR25" s="217"/>
      <c r="BS25" s="217"/>
      <c r="BT25" s="217"/>
      <c r="BU25" s="217"/>
      <c r="BV25" s="217"/>
      <c r="BW25" s="217"/>
      <c r="BX25" s="217"/>
      <c r="BY25" s="217"/>
      <c r="BZ25" s="217"/>
      <c r="CA25" s="217"/>
      <c r="CB25" s="217"/>
      <c r="CC25" s="217"/>
      <c r="CD25" s="217"/>
      <c r="CE25" s="217"/>
      <c r="CF25" s="217"/>
      <c r="CG25" s="217"/>
      <c r="CH25" s="217"/>
      <c r="CI25" s="217"/>
      <c r="CJ25" s="217"/>
      <c r="CK25" s="217"/>
      <c r="CL25" s="217"/>
      <c r="CM25" s="217"/>
      <c r="CN25" s="217"/>
      <c r="CO25" s="217"/>
      <c r="CP25" s="217"/>
      <c r="CQ25" s="217"/>
      <c r="CR25" s="217"/>
      <c r="CS25" s="217"/>
      <c r="CT25" s="217"/>
      <c r="CU25" s="217"/>
      <c r="CV25" s="217"/>
      <c r="CW25" s="217"/>
      <c r="CX25" s="217"/>
      <c r="CY25" s="217"/>
      <c r="CZ25" s="217"/>
      <c r="DA25" s="217"/>
      <c r="DB25" s="217"/>
      <c r="DC25" s="217"/>
      <c r="DD25" s="217"/>
      <c r="DE25" s="217"/>
      <c r="DF25" s="217"/>
      <c r="DG25" s="217"/>
      <c r="DH25" s="217"/>
      <c r="DI25" s="217"/>
      <c r="DJ25" s="217"/>
      <c r="DK25" s="217"/>
      <c r="DL25" s="217"/>
      <c r="DM25" s="217"/>
      <c r="DN25" s="217"/>
      <c r="DO25" s="217"/>
      <c r="DP25" s="217"/>
      <c r="DQ25" s="217"/>
      <c r="DR25" s="217"/>
    </row>
    <row r="26" spans="1:122" s="207" customFormat="1" ht="13.5" outlineLevel="1" thickBot="1">
      <c r="A26" s="213" t="s">
        <v>43</v>
      </c>
      <c r="B26" s="1568" t="s">
        <v>30</v>
      </c>
      <c r="C26" s="1557">
        <f>C22</f>
        <v>0</v>
      </c>
      <c r="D26" s="214">
        <f>D22</f>
        <v>0</v>
      </c>
      <c r="E26" s="214">
        <f>E22</f>
        <v>0</v>
      </c>
      <c r="F26" s="214">
        <f>F22</f>
        <v>0</v>
      </c>
      <c r="G26" s="215">
        <f t="shared" ref="G26:S26" si="14">G22</f>
        <v>0</v>
      </c>
      <c r="H26" s="214">
        <f t="shared" si="14"/>
        <v>0</v>
      </c>
      <c r="I26" s="214">
        <f t="shared" si="14"/>
        <v>0</v>
      </c>
      <c r="J26" s="214">
        <f t="shared" si="14"/>
        <v>0</v>
      </c>
      <c r="K26" s="214">
        <f t="shared" si="14"/>
        <v>0</v>
      </c>
      <c r="L26" s="215">
        <f t="shared" si="14"/>
        <v>0</v>
      </c>
      <c r="M26" s="214">
        <f t="shared" si="14"/>
        <v>0</v>
      </c>
      <c r="N26" s="214">
        <f t="shared" si="14"/>
        <v>0</v>
      </c>
      <c r="O26" s="214">
        <f t="shared" si="14"/>
        <v>0</v>
      </c>
      <c r="P26" s="214">
        <f t="shared" si="14"/>
        <v>0</v>
      </c>
      <c r="Q26" s="214">
        <f t="shared" si="14"/>
        <v>0</v>
      </c>
      <c r="R26" s="215">
        <f t="shared" si="14"/>
        <v>0</v>
      </c>
      <c r="S26" s="204">
        <f t="shared" si="14"/>
        <v>0</v>
      </c>
      <c r="T26" s="218"/>
      <c r="U26" s="217"/>
      <c r="V26" s="219"/>
      <c r="W26" s="219"/>
      <c r="X26" s="219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217"/>
      <c r="AP26" s="217"/>
      <c r="AQ26" s="217"/>
      <c r="AR26" s="217"/>
      <c r="AS26" s="217"/>
      <c r="AT26" s="217"/>
      <c r="AU26" s="217"/>
      <c r="AV26" s="217"/>
      <c r="AW26" s="217"/>
      <c r="AX26" s="217"/>
      <c r="AY26" s="217"/>
      <c r="AZ26" s="217"/>
      <c r="BA26" s="217"/>
      <c r="BB26" s="217"/>
      <c r="BC26" s="217"/>
      <c r="BD26" s="217"/>
      <c r="BE26" s="217"/>
      <c r="BF26" s="217"/>
      <c r="BG26" s="217"/>
      <c r="BH26" s="217"/>
      <c r="BI26" s="217"/>
      <c r="BJ26" s="217"/>
      <c r="BK26" s="217"/>
      <c r="BL26" s="217"/>
      <c r="BM26" s="217"/>
      <c r="BN26" s="217"/>
      <c r="BO26" s="217"/>
      <c r="BP26" s="217"/>
      <c r="BQ26" s="217"/>
      <c r="BR26" s="217"/>
      <c r="BS26" s="217"/>
      <c r="BT26" s="217"/>
      <c r="BU26" s="217"/>
      <c r="BV26" s="217"/>
      <c r="BW26" s="217"/>
      <c r="BX26" s="217"/>
      <c r="BY26" s="217"/>
      <c r="BZ26" s="217"/>
      <c r="CA26" s="217"/>
      <c r="CB26" s="217"/>
      <c r="CC26" s="217"/>
      <c r="CD26" s="217"/>
      <c r="CE26" s="217"/>
      <c r="CF26" s="217"/>
      <c r="CG26" s="217"/>
      <c r="CH26" s="217"/>
      <c r="CI26" s="217"/>
      <c r="CJ26" s="217"/>
      <c r="CK26" s="217"/>
      <c r="CL26" s="217"/>
      <c r="CM26" s="217"/>
      <c r="CN26" s="217"/>
      <c r="CO26" s="217"/>
      <c r="CP26" s="217"/>
      <c r="CQ26" s="217"/>
      <c r="CR26" s="217"/>
      <c r="CS26" s="217"/>
      <c r="CT26" s="217"/>
      <c r="CU26" s="217"/>
      <c r="CV26" s="217"/>
      <c r="CW26" s="217"/>
      <c r="CX26" s="217"/>
      <c r="CY26" s="217"/>
      <c r="CZ26" s="217"/>
      <c r="DA26" s="217"/>
      <c r="DB26" s="217"/>
      <c r="DC26" s="217"/>
      <c r="DD26" s="217"/>
      <c r="DE26" s="217"/>
      <c r="DF26" s="217"/>
      <c r="DG26" s="217"/>
      <c r="DH26" s="217"/>
      <c r="DI26" s="217"/>
      <c r="DJ26" s="217"/>
      <c r="DK26" s="217"/>
      <c r="DL26" s="217"/>
      <c r="DM26" s="217"/>
      <c r="DN26" s="217"/>
      <c r="DO26" s="217"/>
      <c r="DP26" s="217"/>
      <c r="DQ26" s="217"/>
      <c r="DR26" s="217"/>
    </row>
    <row r="27" spans="1:122" s="207" customFormat="1" ht="17.25" customHeight="1">
      <c r="A27" s="211"/>
      <c r="B27" s="1564"/>
      <c r="C27" s="212"/>
      <c r="D27" s="212"/>
      <c r="E27" s="212"/>
      <c r="F27" s="212"/>
      <c r="G27" s="236"/>
      <c r="H27" s="212"/>
      <c r="I27" s="212"/>
      <c r="J27" s="212"/>
      <c r="K27" s="212"/>
      <c r="L27" s="236">
        <f>SUM(H27:K27)</f>
        <v>0</v>
      </c>
      <c r="M27" s="212"/>
      <c r="N27" s="212"/>
      <c r="O27" s="212"/>
      <c r="P27" s="212"/>
      <c r="Q27" s="212"/>
      <c r="R27" s="236"/>
      <c r="S27" s="391"/>
      <c r="T27" s="218"/>
      <c r="U27" s="217"/>
      <c r="V27" s="219"/>
      <c r="W27" s="219"/>
      <c r="X27" s="219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217"/>
      <c r="AQ27" s="217"/>
      <c r="AR27" s="217"/>
      <c r="AS27" s="217"/>
      <c r="AT27" s="217"/>
      <c r="AU27" s="217"/>
      <c r="AV27" s="217"/>
      <c r="AW27" s="217"/>
      <c r="AX27" s="217"/>
      <c r="AY27" s="217"/>
      <c r="AZ27" s="217"/>
      <c r="BA27" s="217"/>
      <c r="BB27" s="217"/>
      <c r="BC27" s="217"/>
      <c r="BD27" s="217"/>
      <c r="BE27" s="217"/>
      <c r="BF27" s="217"/>
      <c r="BG27" s="217"/>
      <c r="BH27" s="217"/>
      <c r="BI27" s="217"/>
      <c r="BJ27" s="217"/>
      <c r="BK27" s="217"/>
      <c r="BL27" s="217"/>
      <c r="BM27" s="217"/>
      <c r="BN27" s="217"/>
      <c r="BO27" s="217"/>
      <c r="BP27" s="217"/>
      <c r="BQ27" s="217"/>
      <c r="BR27" s="217"/>
      <c r="BS27" s="217"/>
      <c r="BT27" s="217"/>
      <c r="BU27" s="217"/>
      <c r="BV27" s="217"/>
      <c r="BW27" s="217"/>
      <c r="BX27" s="217"/>
      <c r="BY27" s="217"/>
      <c r="BZ27" s="217"/>
      <c r="CA27" s="217"/>
      <c r="CB27" s="217"/>
      <c r="CC27" s="217"/>
      <c r="CD27" s="217"/>
      <c r="CE27" s="217"/>
      <c r="CF27" s="217"/>
      <c r="CG27" s="217"/>
      <c r="CH27" s="217"/>
      <c r="CI27" s="217"/>
      <c r="CJ27" s="217"/>
      <c r="CK27" s="217"/>
      <c r="CL27" s="217"/>
      <c r="CM27" s="217"/>
      <c r="CN27" s="217"/>
      <c r="CO27" s="217"/>
      <c r="CP27" s="217"/>
      <c r="CQ27" s="217"/>
      <c r="CR27" s="217"/>
      <c r="CS27" s="217"/>
      <c r="CT27" s="217"/>
      <c r="CU27" s="217"/>
      <c r="CV27" s="217"/>
      <c r="CW27" s="217"/>
      <c r="CX27" s="217"/>
      <c r="CY27" s="217"/>
      <c r="CZ27" s="217"/>
      <c r="DA27" s="217"/>
      <c r="DB27" s="217"/>
      <c r="DC27" s="217"/>
      <c r="DD27" s="217"/>
      <c r="DE27" s="217"/>
      <c r="DF27" s="217"/>
      <c r="DG27" s="217"/>
      <c r="DH27" s="217"/>
      <c r="DI27" s="217"/>
      <c r="DJ27" s="217"/>
      <c r="DK27" s="217"/>
      <c r="DL27" s="217"/>
      <c r="DM27" s="217"/>
      <c r="DN27" s="217"/>
      <c r="DO27" s="217"/>
      <c r="DP27" s="217"/>
      <c r="DQ27" s="217"/>
      <c r="DR27" s="217"/>
    </row>
    <row r="28" spans="1:122" s="207" customFormat="1" ht="13">
      <c r="A28" s="181" t="s">
        <v>313</v>
      </c>
      <c r="B28" s="182" t="s">
        <v>316</v>
      </c>
      <c r="C28" s="10">
        <v>0</v>
      </c>
      <c r="D28" s="10">
        <v>0</v>
      </c>
      <c r="E28" s="10">
        <v>0</v>
      </c>
      <c r="F28" s="10">
        <v>0</v>
      </c>
      <c r="G28" s="241">
        <v>0</v>
      </c>
      <c r="H28" s="229">
        <v>0</v>
      </c>
      <c r="I28" s="10">
        <v>0</v>
      </c>
      <c r="J28" s="10">
        <v>0</v>
      </c>
      <c r="K28" s="10">
        <v>0</v>
      </c>
      <c r="L28" s="241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83">
        <v>0</v>
      </c>
      <c r="S28" s="197">
        <v>0</v>
      </c>
      <c r="T28" s="218"/>
      <c r="U28" s="217"/>
      <c r="V28" s="219"/>
      <c r="W28" s="219"/>
      <c r="X28" s="219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</row>
    <row r="29" spans="1:122" s="207" customFormat="1" ht="13">
      <c r="A29" s="195" t="str">
        <f>'PSG commit waterfall'!A4</f>
        <v>MS2408D0</v>
      </c>
      <c r="B29" s="182" t="s">
        <v>259</v>
      </c>
      <c r="C29" s="10">
        <v>0</v>
      </c>
      <c r="D29" s="10">
        <v>0</v>
      </c>
      <c r="E29" s="10">
        <v>0</v>
      </c>
      <c r="F29" s="10">
        <v>0</v>
      </c>
      <c r="G29" s="241">
        <v>0</v>
      </c>
      <c r="H29" s="229">
        <v>0</v>
      </c>
      <c r="I29" s="10">
        <v>0</v>
      </c>
      <c r="J29" s="10">
        <v>0</v>
      </c>
      <c r="K29" s="10">
        <v>0</v>
      </c>
      <c r="L29" s="241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83">
        <v>0</v>
      </c>
      <c r="S29" s="197">
        <v>0</v>
      </c>
      <c r="T29" s="218"/>
      <c r="U29" s="217"/>
      <c r="V29" s="219"/>
      <c r="W29" s="219"/>
      <c r="X29" s="219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217"/>
      <c r="AQ29" s="217"/>
      <c r="AR29" s="217"/>
      <c r="AS29" s="217"/>
      <c r="AT29" s="217"/>
      <c r="AU29" s="217"/>
      <c r="AV29" s="217"/>
      <c r="AW29" s="217"/>
      <c r="AX29" s="217"/>
      <c r="AY29" s="217"/>
      <c r="AZ29" s="217"/>
      <c r="BA29" s="217"/>
      <c r="BB29" s="217"/>
      <c r="BC29" s="217"/>
      <c r="BD29" s="217"/>
      <c r="BE29" s="217"/>
      <c r="BF29" s="217"/>
      <c r="BG29" s="217"/>
      <c r="BH29" s="217"/>
      <c r="BI29" s="217"/>
      <c r="BJ29" s="217"/>
      <c r="BK29" s="217"/>
      <c r="BL29" s="217"/>
      <c r="BM29" s="217"/>
      <c r="BN29" s="217"/>
      <c r="BO29" s="217"/>
      <c r="BP29" s="217"/>
      <c r="BQ29" s="217"/>
      <c r="BR29" s="217"/>
      <c r="BS29" s="217"/>
      <c r="BT29" s="217"/>
      <c r="BU29" s="217"/>
      <c r="BV29" s="217"/>
      <c r="BW29" s="217"/>
      <c r="BX29" s="217"/>
      <c r="BY29" s="217"/>
      <c r="BZ29" s="217"/>
      <c r="CA29" s="217"/>
      <c r="CB29" s="217"/>
      <c r="CC29" s="217"/>
      <c r="CD29" s="217"/>
      <c r="CE29" s="217"/>
      <c r="CF29" s="217"/>
      <c r="CG29" s="217"/>
      <c r="CH29" s="217"/>
      <c r="CI29" s="217"/>
      <c r="CJ29" s="217"/>
      <c r="CK29" s="217"/>
      <c r="CL29" s="217"/>
      <c r="CM29" s="217"/>
      <c r="CN29" s="217"/>
      <c r="CO29" s="217"/>
      <c r="CP29" s="217"/>
      <c r="CQ29" s="217"/>
      <c r="CR29" s="217"/>
      <c r="CS29" s="217"/>
      <c r="CT29" s="217"/>
      <c r="CU29" s="217"/>
      <c r="CV29" s="217"/>
      <c r="CW29" s="217"/>
      <c r="CX29" s="217"/>
      <c r="CY29" s="217"/>
      <c r="CZ29" s="217"/>
      <c r="DA29" s="217"/>
      <c r="DB29" s="217"/>
      <c r="DC29" s="217"/>
      <c r="DD29" s="217"/>
      <c r="DE29" s="217"/>
      <c r="DF29" s="217"/>
      <c r="DG29" s="217"/>
      <c r="DH29" s="217"/>
      <c r="DI29" s="217"/>
      <c r="DJ29" s="217"/>
      <c r="DK29" s="217"/>
      <c r="DL29" s="217"/>
      <c r="DM29" s="217"/>
      <c r="DN29" s="217"/>
      <c r="DO29" s="217"/>
      <c r="DP29" s="217"/>
      <c r="DQ29" s="217"/>
      <c r="DR29" s="217"/>
    </row>
    <row r="30" spans="1:122" s="207" customFormat="1" ht="13">
      <c r="A30" s="188"/>
      <c r="B30" s="182" t="s">
        <v>203</v>
      </c>
      <c r="C30" s="10">
        <v>0</v>
      </c>
      <c r="D30" s="10">
        <v>0</v>
      </c>
      <c r="E30" s="10">
        <v>0</v>
      </c>
      <c r="F30" s="10">
        <v>0</v>
      </c>
      <c r="G30" s="241">
        <v>0</v>
      </c>
      <c r="H30" s="229">
        <v>0</v>
      </c>
      <c r="I30" s="10">
        <v>0</v>
      </c>
      <c r="J30" s="10">
        <v>0</v>
      </c>
      <c r="K30" s="10">
        <v>0</v>
      </c>
      <c r="L30" s="241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83">
        <v>0</v>
      </c>
      <c r="S30" s="197">
        <v>0</v>
      </c>
      <c r="T30" s="218"/>
      <c r="U30" s="217"/>
      <c r="V30" s="219"/>
      <c r="W30" s="219"/>
      <c r="X30" s="219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</row>
    <row r="31" spans="1:122" s="207" customFormat="1" ht="13">
      <c r="A31" s="188"/>
      <c r="B31" s="182" t="s">
        <v>204</v>
      </c>
      <c r="C31" s="10">
        <v>0</v>
      </c>
      <c r="D31" s="10">
        <v>0</v>
      </c>
      <c r="E31" s="10">
        <v>0</v>
      </c>
      <c r="F31" s="10">
        <v>0</v>
      </c>
      <c r="G31" s="241">
        <v>0</v>
      </c>
      <c r="H31" s="229">
        <v>0</v>
      </c>
      <c r="I31" s="10">
        <v>0</v>
      </c>
      <c r="J31" s="10">
        <v>0</v>
      </c>
      <c r="K31" s="10">
        <v>0</v>
      </c>
      <c r="L31" s="241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83">
        <v>0</v>
      </c>
      <c r="S31" s="197">
        <v>0</v>
      </c>
      <c r="T31" s="218"/>
      <c r="U31" s="217"/>
      <c r="V31" s="219"/>
      <c r="W31" s="219"/>
      <c r="X31" s="219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</row>
    <row r="32" spans="1:122" s="207" customFormat="1" ht="13">
      <c r="A32" s="181"/>
      <c r="B32" s="182" t="s">
        <v>612</v>
      </c>
      <c r="C32" s="10">
        <v>0</v>
      </c>
      <c r="D32" s="10">
        <v>0</v>
      </c>
      <c r="E32" s="10">
        <v>0</v>
      </c>
      <c r="F32" s="10">
        <v>0</v>
      </c>
      <c r="G32" s="241">
        <v>0</v>
      </c>
      <c r="H32" s="229">
        <v>0</v>
      </c>
      <c r="I32" s="10">
        <v>0</v>
      </c>
      <c r="J32" s="10">
        <v>0</v>
      </c>
      <c r="K32" s="10">
        <v>0</v>
      </c>
      <c r="L32" s="241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83">
        <v>0</v>
      </c>
      <c r="S32" s="197">
        <v>0</v>
      </c>
      <c r="T32" s="218"/>
      <c r="U32" s="217"/>
      <c r="V32" s="219"/>
      <c r="W32" s="219"/>
      <c r="X32" s="219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</row>
    <row r="33" spans="1:122" s="207" customFormat="1" ht="13">
      <c r="A33" s="188"/>
      <c r="B33" s="182" t="s">
        <v>258</v>
      </c>
      <c r="C33" s="10">
        <v>0</v>
      </c>
      <c r="D33" s="10">
        <v>0</v>
      </c>
      <c r="E33" s="10">
        <v>0</v>
      </c>
      <c r="F33" s="10">
        <v>0</v>
      </c>
      <c r="G33" s="241">
        <v>0</v>
      </c>
      <c r="H33" s="229">
        <v>0</v>
      </c>
      <c r="I33" s="10">
        <v>0</v>
      </c>
      <c r="J33" s="10">
        <v>0</v>
      </c>
      <c r="K33" s="10">
        <v>0</v>
      </c>
      <c r="L33" s="241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83">
        <v>0</v>
      </c>
      <c r="S33" s="197">
        <v>0</v>
      </c>
      <c r="T33" s="218"/>
      <c r="U33" s="217"/>
      <c r="V33" s="219"/>
      <c r="W33" s="219"/>
      <c r="X33" s="219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</row>
    <row r="34" spans="1:122" s="207" customFormat="1" ht="13">
      <c r="A34" s="1109" t="s">
        <v>30</v>
      </c>
      <c r="B34" s="1565" t="s">
        <v>32</v>
      </c>
      <c r="C34" s="1111">
        <v>0</v>
      </c>
      <c r="D34" s="1111">
        <v>0</v>
      </c>
      <c r="E34" s="1111">
        <v>0</v>
      </c>
      <c r="F34" s="1111">
        <v>0</v>
      </c>
      <c r="G34" s="1112">
        <v>0</v>
      </c>
      <c r="H34" s="1110">
        <v>0</v>
      </c>
      <c r="I34" s="1111">
        <v>0</v>
      </c>
      <c r="J34" s="1111">
        <v>0</v>
      </c>
      <c r="K34" s="1111">
        <v>0</v>
      </c>
      <c r="L34" s="1112">
        <v>0</v>
      </c>
      <c r="M34" s="1111">
        <v>0</v>
      </c>
      <c r="N34" s="1111">
        <v>0</v>
      </c>
      <c r="O34" s="1111">
        <v>0</v>
      </c>
      <c r="P34" s="1111">
        <v>0</v>
      </c>
      <c r="Q34" s="1111">
        <v>0</v>
      </c>
      <c r="R34" s="1112">
        <v>0</v>
      </c>
      <c r="S34" s="1113">
        <v>0</v>
      </c>
      <c r="T34" s="218"/>
      <c r="U34" s="217"/>
      <c r="V34" s="219"/>
      <c r="W34" s="219"/>
      <c r="X34" s="219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V34" s="217"/>
      <c r="AW34" s="217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  <c r="BH34" s="217"/>
      <c r="BI34" s="217"/>
      <c r="BJ34" s="217"/>
      <c r="BK34" s="217"/>
      <c r="BL34" s="217"/>
      <c r="BM34" s="217"/>
      <c r="BN34" s="217"/>
      <c r="BO34" s="217"/>
      <c r="BP34" s="217"/>
      <c r="BQ34" s="217"/>
      <c r="BR34" s="217"/>
      <c r="BS34" s="217"/>
      <c r="BT34" s="217"/>
      <c r="BU34" s="217"/>
      <c r="BV34" s="217"/>
      <c r="BW34" s="217"/>
      <c r="BX34" s="217"/>
      <c r="BY34" s="217"/>
      <c r="BZ34" s="217"/>
      <c r="CA34" s="217"/>
      <c r="CB34" s="217"/>
      <c r="CC34" s="217"/>
      <c r="CD34" s="217"/>
      <c r="CE34" s="217"/>
      <c r="CF34" s="217"/>
      <c r="CG34" s="217"/>
      <c r="CH34" s="217"/>
      <c r="CI34" s="217"/>
      <c r="CJ34" s="217"/>
      <c r="CK34" s="217"/>
      <c r="CL34" s="217"/>
      <c r="CM34" s="217"/>
      <c r="CN34" s="217"/>
      <c r="CO34" s="217"/>
      <c r="CP34" s="217"/>
      <c r="CQ34" s="217"/>
      <c r="CR34" s="217"/>
      <c r="CS34" s="217"/>
      <c r="CT34" s="217"/>
      <c r="CU34" s="217"/>
      <c r="CV34" s="217"/>
      <c r="CW34" s="217"/>
      <c r="CX34" s="217"/>
      <c r="CY34" s="217"/>
      <c r="CZ34" s="217"/>
      <c r="DA34" s="217"/>
      <c r="DB34" s="217"/>
      <c r="DC34" s="217"/>
      <c r="DD34" s="217"/>
      <c r="DE34" s="217"/>
      <c r="DF34" s="217"/>
      <c r="DG34" s="217"/>
      <c r="DH34" s="217"/>
      <c r="DI34" s="217"/>
      <c r="DJ34" s="217"/>
      <c r="DK34" s="217"/>
      <c r="DL34" s="217"/>
      <c r="DM34" s="217"/>
      <c r="DN34" s="217"/>
      <c r="DO34" s="217"/>
      <c r="DP34" s="217"/>
      <c r="DQ34" s="217"/>
      <c r="DR34" s="217"/>
    </row>
    <row r="35" spans="1:122" s="207" customFormat="1" ht="13">
      <c r="A35" s="188" t="str">
        <f>A28</f>
        <v>V11LC</v>
      </c>
      <c r="B35" s="182" t="str">
        <f>B28</f>
        <v>1Header 1TB</v>
      </c>
      <c r="C35" s="10">
        <f>'Wuxi Summary'!G74</f>
        <v>0</v>
      </c>
      <c r="D35" s="10">
        <f>'Wuxi Summary'!H74</f>
        <v>0</v>
      </c>
      <c r="E35" s="10">
        <f>'Wuxi Summary'!I74</f>
        <v>0</v>
      </c>
      <c r="F35" s="10">
        <f>'Wuxi Summary'!J74</f>
        <v>0</v>
      </c>
      <c r="G35" s="241">
        <f t="shared" ref="G35:G40" si="15">SUM(C35:F35)</f>
        <v>0</v>
      </c>
      <c r="H35" s="10">
        <f>'Wuxi Summary'!N74</f>
        <v>0</v>
      </c>
      <c r="I35" s="10">
        <f>'Wuxi Summary'!O74</f>
        <v>0</v>
      </c>
      <c r="J35" s="10">
        <f>'Wuxi Summary'!P74</f>
        <v>0</v>
      </c>
      <c r="K35" s="10">
        <f>'Wuxi Summary'!Q74</f>
        <v>0</v>
      </c>
      <c r="L35" s="241">
        <f t="shared" ref="L35:L40" si="16">SUM(H35:K35)</f>
        <v>0</v>
      </c>
      <c r="M35" s="10">
        <f>'Wuxi Summary'!U74</f>
        <v>0</v>
      </c>
      <c r="N35" s="10">
        <f>'Wuxi Summary'!V74</f>
        <v>0</v>
      </c>
      <c r="O35" s="10">
        <f>'Wuxi Summary'!W74</f>
        <v>0</v>
      </c>
      <c r="P35" s="10">
        <f>'Wuxi Summary'!X74</f>
        <v>0</v>
      </c>
      <c r="Q35" s="10">
        <f>'Wuxi Summary'!Y74</f>
        <v>0</v>
      </c>
      <c r="R35" s="183">
        <f t="shared" ref="R35:R40" si="17">SUM(M35:Q35)</f>
        <v>0</v>
      </c>
      <c r="S35" s="197">
        <f t="shared" ref="S35:S50" si="18">R35+L35+G35</f>
        <v>0</v>
      </c>
      <c r="T35" s="936"/>
      <c r="U35" s="217"/>
      <c r="V35" s="219"/>
      <c r="W35" s="219"/>
      <c r="X35" s="219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217"/>
      <c r="AQ35" s="217"/>
      <c r="AR35" s="217"/>
      <c r="AS35" s="217"/>
      <c r="AT35" s="217"/>
      <c r="AU35" s="217"/>
      <c r="AV35" s="217"/>
      <c r="AW35" s="217"/>
      <c r="AX35" s="217"/>
      <c r="AY35" s="217"/>
      <c r="AZ35" s="217"/>
      <c r="BA35" s="217"/>
      <c r="BB35" s="217"/>
      <c r="BC35" s="217"/>
      <c r="BD35" s="217"/>
      <c r="BE35" s="217"/>
      <c r="BF35" s="217"/>
      <c r="BG35" s="217"/>
      <c r="BH35" s="217"/>
      <c r="BI35" s="217"/>
      <c r="BJ35" s="217"/>
      <c r="BK35" s="217"/>
      <c r="BL35" s="217"/>
      <c r="BM35" s="217"/>
      <c r="BN35" s="217"/>
      <c r="BO35" s="217"/>
      <c r="BP35" s="217"/>
      <c r="BQ35" s="217"/>
      <c r="BR35" s="217"/>
      <c r="BS35" s="217"/>
      <c r="BT35" s="217"/>
      <c r="BU35" s="217"/>
      <c r="BV35" s="217"/>
      <c r="BW35" s="217"/>
      <c r="BX35" s="217"/>
      <c r="BY35" s="217"/>
      <c r="BZ35" s="217"/>
      <c r="CA35" s="217"/>
      <c r="CB35" s="217"/>
      <c r="CC35" s="217"/>
      <c r="CD35" s="217"/>
      <c r="CE35" s="217"/>
      <c r="CF35" s="217"/>
      <c r="CG35" s="217"/>
      <c r="CH35" s="217"/>
      <c r="CI35" s="217"/>
      <c r="CJ35" s="217"/>
      <c r="CK35" s="217"/>
      <c r="CL35" s="217"/>
      <c r="CM35" s="217"/>
      <c r="CN35" s="217"/>
      <c r="CO35" s="217"/>
      <c r="CP35" s="217"/>
      <c r="CQ35" s="217"/>
      <c r="CR35" s="217"/>
      <c r="CS35" s="217"/>
      <c r="CT35" s="217"/>
      <c r="CU35" s="217"/>
      <c r="CV35" s="217"/>
      <c r="CW35" s="217"/>
      <c r="CX35" s="217"/>
      <c r="CY35" s="217"/>
      <c r="CZ35" s="217"/>
      <c r="DA35" s="217"/>
      <c r="DB35" s="217"/>
      <c r="DC35" s="217"/>
      <c r="DD35" s="217"/>
      <c r="DE35" s="217"/>
      <c r="DF35" s="217"/>
      <c r="DG35" s="217"/>
      <c r="DH35" s="217"/>
      <c r="DI35" s="217"/>
      <c r="DJ35" s="217"/>
      <c r="DK35" s="217"/>
      <c r="DL35" s="217"/>
      <c r="DM35" s="217"/>
      <c r="DN35" s="217"/>
      <c r="DO35" s="217"/>
      <c r="DP35" s="217"/>
      <c r="DQ35" s="217"/>
      <c r="DR35" s="217"/>
    </row>
    <row r="36" spans="1:122" s="207" customFormat="1" ht="13">
      <c r="A36" s="195" t="str">
        <f>'Drive Summary'!AD2</f>
        <v>MS2409A0</v>
      </c>
      <c r="B36" s="182" t="str">
        <f>B29</f>
        <v>2Header 2TB</v>
      </c>
      <c r="C36" s="10">
        <f>'Wuxi Summary'!G75</f>
        <v>0</v>
      </c>
      <c r="D36" s="10">
        <f>'Wuxi Summary'!H75</f>
        <v>0</v>
      </c>
      <c r="E36" s="10">
        <f>'Wuxi Summary'!I75</f>
        <v>0</v>
      </c>
      <c r="F36" s="10">
        <f>'Wuxi Summary'!J75</f>
        <v>0</v>
      </c>
      <c r="G36" s="241">
        <f t="shared" si="15"/>
        <v>0</v>
      </c>
      <c r="H36" s="10">
        <f>'Wuxi Summary'!N75</f>
        <v>0</v>
      </c>
      <c r="I36" s="10">
        <f>'Wuxi Summary'!O75</f>
        <v>0</v>
      </c>
      <c r="J36" s="10">
        <f>'Wuxi Summary'!P75</f>
        <v>0</v>
      </c>
      <c r="K36" s="10">
        <f>'Wuxi Summary'!Q75</f>
        <v>0</v>
      </c>
      <c r="L36" s="241">
        <f t="shared" si="16"/>
        <v>0</v>
      </c>
      <c r="M36" s="10">
        <f>'Wuxi Summary'!U75</f>
        <v>0</v>
      </c>
      <c r="N36" s="10">
        <f>'Wuxi Summary'!V75</f>
        <v>0</v>
      </c>
      <c r="O36" s="10">
        <f>'Wuxi Summary'!W75</f>
        <v>0</v>
      </c>
      <c r="P36" s="10">
        <f>'Wuxi Summary'!X75</f>
        <v>0</v>
      </c>
      <c r="Q36" s="10">
        <f>'Wuxi Summary'!Y75</f>
        <v>0</v>
      </c>
      <c r="R36" s="183">
        <f t="shared" si="17"/>
        <v>0</v>
      </c>
      <c r="S36" s="197">
        <f t="shared" si="18"/>
        <v>0</v>
      </c>
      <c r="T36" s="936"/>
      <c r="U36" s="217"/>
      <c r="V36" s="219"/>
      <c r="W36" s="219"/>
      <c r="X36" s="219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217"/>
      <c r="AS36" s="217"/>
      <c r="AT36" s="217"/>
      <c r="AU36" s="217"/>
      <c r="AV36" s="217"/>
      <c r="AW36" s="217"/>
      <c r="AX36" s="217"/>
      <c r="AY36" s="217"/>
      <c r="AZ36" s="217"/>
      <c r="BA36" s="217"/>
      <c r="BB36" s="217"/>
      <c r="BC36" s="217"/>
      <c r="BD36" s="217"/>
      <c r="BE36" s="217"/>
      <c r="BF36" s="217"/>
      <c r="BG36" s="217"/>
      <c r="BH36" s="217"/>
      <c r="BI36" s="217"/>
      <c r="BJ36" s="217"/>
      <c r="BK36" s="217"/>
      <c r="BL36" s="217"/>
      <c r="BM36" s="217"/>
      <c r="BN36" s="217"/>
      <c r="BO36" s="217"/>
      <c r="BP36" s="217"/>
      <c r="BQ36" s="217"/>
      <c r="BR36" s="217"/>
      <c r="BS36" s="217"/>
      <c r="BT36" s="217"/>
      <c r="BU36" s="217"/>
      <c r="BV36" s="217"/>
      <c r="BW36" s="217"/>
      <c r="BX36" s="217"/>
      <c r="BY36" s="217"/>
      <c r="BZ36" s="217"/>
      <c r="CA36" s="217"/>
      <c r="CB36" s="217"/>
      <c r="CC36" s="217"/>
      <c r="CD36" s="217"/>
      <c r="CE36" s="217"/>
      <c r="CF36" s="217"/>
      <c r="CG36" s="217"/>
      <c r="CH36" s="217"/>
      <c r="CI36" s="217"/>
      <c r="CJ36" s="217"/>
      <c r="CK36" s="217"/>
      <c r="CL36" s="217"/>
      <c r="CM36" s="217"/>
      <c r="CN36" s="217"/>
      <c r="CO36" s="217"/>
      <c r="CP36" s="217"/>
      <c r="CQ36" s="217"/>
      <c r="CR36" s="217"/>
      <c r="CS36" s="217"/>
      <c r="CT36" s="217"/>
      <c r="CU36" s="217"/>
      <c r="CV36" s="217"/>
      <c r="CW36" s="217"/>
      <c r="CX36" s="217"/>
      <c r="CY36" s="217"/>
      <c r="CZ36" s="217"/>
      <c r="DA36" s="217"/>
      <c r="DB36" s="217"/>
      <c r="DC36" s="217"/>
      <c r="DD36" s="217"/>
      <c r="DE36" s="217"/>
      <c r="DF36" s="217"/>
      <c r="DG36" s="217"/>
      <c r="DH36" s="217"/>
      <c r="DI36" s="217"/>
      <c r="DJ36" s="217"/>
      <c r="DK36" s="217"/>
      <c r="DL36" s="217"/>
      <c r="DM36" s="217"/>
      <c r="DN36" s="217"/>
      <c r="DO36" s="217"/>
      <c r="DP36" s="217"/>
      <c r="DQ36" s="217"/>
      <c r="DR36" s="217"/>
    </row>
    <row r="37" spans="1:122" s="207" customFormat="1" ht="13">
      <c r="A37" s="195"/>
      <c r="B37" s="182" t="str">
        <f>B30</f>
        <v>4Header 3TB</v>
      </c>
      <c r="C37" s="10">
        <f>'Wuxi Summary'!G76</f>
        <v>0</v>
      </c>
      <c r="D37" s="10">
        <f>'Wuxi Summary'!H76</f>
        <v>0</v>
      </c>
      <c r="E37" s="10">
        <f>'Wuxi Summary'!I76</f>
        <v>0</v>
      </c>
      <c r="F37" s="10">
        <f>'Wuxi Summary'!J76</f>
        <v>0</v>
      </c>
      <c r="G37" s="241">
        <f t="shared" si="15"/>
        <v>0</v>
      </c>
      <c r="H37" s="10">
        <f>'Wuxi Summary'!N76</f>
        <v>0</v>
      </c>
      <c r="I37" s="10">
        <f>'Wuxi Summary'!O76</f>
        <v>0</v>
      </c>
      <c r="J37" s="10">
        <f>'Wuxi Summary'!P76</f>
        <v>0</v>
      </c>
      <c r="K37" s="10">
        <f>'Wuxi Summary'!Q76</f>
        <v>0</v>
      </c>
      <c r="L37" s="241">
        <f t="shared" si="16"/>
        <v>0</v>
      </c>
      <c r="M37" s="10">
        <f>'Wuxi Summary'!U76</f>
        <v>0</v>
      </c>
      <c r="N37" s="10">
        <f>'Wuxi Summary'!V76</f>
        <v>0</v>
      </c>
      <c r="O37" s="10">
        <f>'Wuxi Summary'!W76</f>
        <v>0</v>
      </c>
      <c r="P37" s="10">
        <f>'Wuxi Summary'!X76</f>
        <v>0</v>
      </c>
      <c r="Q37" s="10">
        <f>'Wuxi Summary'!Y76</f>
        <v>0</v>
      </c>
      <c r="R37" s="183">
        <f t="shared" si="17"/>
        <v>0</v>
      </c>
      <c r="S37" s="197">
        <f t="shared" si="18"/>
        <v>0</v>
      </c>
      <c r="T37" s="936"/>
      <c r="U37" s="217"/>
      <c r="V37" s="219"/>
      <c r="W37" s="219"/>
      <c r="X37" s="219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217"/>
      <c r="AS37" s="217"/>
      <c r="AT37" s="217"/>
      <c r="AU37" s="217"/>
      <c r="AV37" s="217"/>
      <c r="AW37" s="217"/>
      <c r="AX37" s="217"/>
      <c r="AY37" s="217"/>
      <c r="AZ37" s="217"/>
      <c r="BA37" s="217"/>
      <c r="BB37" s="217"/>
      <c r="BC37" s="217"/>
      <c r="BD37" s="217"/>
      <c r="BE37" s="217"/>
      <c r="BF37" s="217"/>
      <c r="BG37" s="217"/>
      <c r="BH37" s="217"/>
      <c r="BI37" s="217"/>
      <c r="BJ37" s="217"/>
      <c r="BK37" s="217"/>
      <c r="BL37" s="217"/>
      <c r="BM37" s="217"/>
      <c r="BN37" s="217"/>
      <c r="BO37" s="217"/>
      <c r="BP37" s="217"/>
      <c r="BQ37" s="217"/>
      <c r="BR37" s="217"/>
      <c r="BS37" s="217"/>
      <c r="BT37" s="217"/>
      <c r="BU37" s="217"/>
      <c r="BV37" s="217"/>
      <c r="BW37" s="217"/>
      <c r="BX37" s="217"/>
      <c r="BY37" s="217"/>
      <c r="BZ37" s="217"/>
      <c r="CA37" s="217"/>
      <c r="CB37" s="217"/>
      <c r="CC37" s="217"/>
      <c r="CD37" s="217"/>
      <c r="CE37" s="217"/>
      <c r="CF37" s="217"/>
      <c r="CG37" s="217"/>
      <c r="CH37" s="217"/>
      <c r="CI37" s="217"/>
      <c r="CJ37" s="217"/>
      <c r="CK37" s="217"/>
      <c r="CL37" s="217"/>
      <c r="CM37" s="217"/>
      <c r="CN37" s="217"/>
      <c r="CO37" s="217"/>
      <c r="CP37" s="217"/>
      <c r="CQ37" s="217"/>
      <c r="CR37" s="217"/>
      <c r="CS37" s="217"/>
      <c r="CT37" s="217"/>
      <c r="CU37" s="217"/>
      <c r="CV37" s="217"/>
      <c r="CW37" s="217"/>
      <c r="CX37" s="217"/>
      <c r="CY37" s="217"/>
      <c r="CZ37" s="217"/>
      <c r="DA37" s="217"/>
      <c r="DB37" s="217"/>
      <c r="DC37" s="217"/>
      <c r="DD37" s="217"/>
      <c r="DE37" s="217"/>
      <c r="DF37" s="217"/>
      <c r="DG37" s="217"/>
      <c r="DH37" s="217"/>
      <c r="DI37" s="217"/>
      <c r="DJ37" s="217"/>
      <c r="DK37" s="217"/>
      <c r="DL37" s="217"/>
      <c r="DM37" s="217"/>
      <c r="DN37" s="217"/>
      <c r="DO37" s="217"/>
      <c r="DP37" s="217"/>
      <c r="DQ37" s="217"/>
      <c r="DR37" s="217"/>
    </row>
    <row r="38" spans="1:122" s="207" customFormat="1" ht="13">
      <c r="A38" s="195"/>
      <c r="B38" s="182" t="str">
        <f>B31</f>
        <v>4Header 4TB</v>
      </c>
      <c r="C38" s="10">
        <f>'Wuxi Summary'!G77</f>
        <v>0</v>
      </c>
      <c r="D38" s="10">
        <f>'Wuxi Summary'!H77</f>
        <v>0</v>
      </c>
      <c r="E38" s="10">
        <f>'Wuxi Summary'!I77</f>
        <v>0</v>
      </c>
      <c r="F38" s="10">
        <f>'Wuxi Summary'!J77</f>
        <v>0</v>
      </c>
      <c r="G38" s="241">
        <f t="shared" si="15"/>
        <v>0</v>
      </c>
      <c r="H38" s="10">
        <f>'Wuxi Summary'!N77</f>
        <v>0</v>
      </c>
      <c r="I38" s="10">
        <f>'Wuxi Summary'!O77</f>
        <v>0</v>
      </c>
      <c r="J38" s="10">
        <f>'Wuxi Summary'!P77</f>
        <v>0</v>
      </c>
      <c r="K38" s="10">
        <f>'Wuxi Summary'!Q77</f>
        <v>0</v>
      </c>
      <c r="L38" s="241">
        <f t="shared" si="16"/>
        <v>0</v>
      </c>
      <c r="M38" s="10">
        <f>'Wuxi Summary'!U77</f>
        <v>0</v>
      </c>
      <c r="N38" s="10">
        <f>'Wuxi Summary'!V77</f>
        <v>0</v>
      </c>
      <c r="O38" s="10">
        <f>'Wuxi Summary'!W77</f>
        <v>0</v>
      </c>
      <c r="P38" s="10">
        <f>'Wuxi Summary'!X77</f>
        <v>0</v>
      </c>
      <c r="Q38" s="10">
        <f>'Wuxi Summary'!Y77</f>
        <v>0</v>
      </c>
      <c r="R38" s="183">
        <f t="shared" si="17"/>
        <v>0</v>
      </c>
      <c r="S38" s="197">
        <f t="shared" si="18"/>
        <v>0</v>
      </c>
      <c r="T38" s="936"/>
      <c r="U38" s="217"/>
      <c r="V38" s="219"/>
      <c r="W38" s="219"/>
      <c r="X38" s="219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</row>
    <row r="39" spans="1:122" s="207" customFormat="1" ht="13">
      <c r="A39" s="188"/>
      <c r="B39" s="182" t="str">
        <f>B32</f>
        <v>7Header 6TB</v>
      </c>
      <c r="C39" s="10">
        <f>'Wuxi Summary'!G78</f>
        <v>0</v>
      </c>
      <c r="D39" s="10">
        <f>'Wuxi Summary'!H78</f>
        <v>0</v>
      </c>
      <c r="E39" s="10">
        <f>'Wuxi Summary'!I78</f>
        <v>0</v>
      </c>
      <c r="F39" s="10">
        <f>'Wuxi Summary'!J78</f>
        <v>0</v>
      </c>
      <c r="G39" s="241">
        <f t="shared" si="15"/>
        <v>0</v>
      </c>
      <c r="H39" s="10">
        <f>'Wuxi Summary'!N78</f>
        <v>0</v>
      </c>
      <c r="I39" s="10">
        <f>'Wuxi Summary'!O78</f>
        <v>0</v>
      </c>
      <c r="J39" s="10">
        <f>'Wuxi Summary'!P78</f>
        <v>0</v>
      </c>
      <c r="K39" s="10">
        <f>'Wuxi Summary'!Q78</f>
        <v>0</v>
      </c>
      <c r="L39" s="241">
        <f t="shared" si="16"/>
        <v>0</v>
      </c>
      <c r="M39" s="10">
        <f>'Wuxi Summary'!U78</f>
        <v>0</v>
      </c>
      <c r="N39" s="10">
        <f>'Wuxi Summary'!V78</f>
        <v>0</v>
      </c>
      <c r="O39" s="10">
        <f>'Wuxi Summary'!W78</f>
        <v>0</v>
      </c>
      <c r="P39" s="10">
        <f>'Wuxi Summary'!X78</f>
        <v>0</v>
      </c>
      <c r="Q39" s="10">
        <f>'Wuxi Summary'!Y78</f>
        <v>0</v>
      </c>
      <c r="R39" s="183">
        <f t="shared" si="17"/>
        <v>0</v>
      </c>
      <c r="S39" s="197">
        <f t="shared" si="18"/>
        <v>0</v>
      </c>
      <c r="T39" s="936"/>
      <c r="U39" s="217"/>
      <c r="V39" s="219"/>
      <c r="W39" s="219"/>
      <c r="X39" s="219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217"/>
      <c r="AP39" s="217"/>
      <c r="AQ39" s="217"/>
      <c r="AR39" s="217"/>
      <c r="AS39" s="217"/>
      <c r="AT39" s="217"/>
      <c r="AU39" s="217"/>
      <c r="AV39" s="217"/>
      <c r="AW39" s="217"/>
      <c r="AX39" s="217"/>
      <c r="AY39" s="217"/>
      <c r="AZ39" s="217"/>
      <c r="BA39" s="217"/>
      <c r="BB39" s="217"/>
      <c r="BC39" s="217"/>
      <c r="BD39" s="217"/>
      <c r="BE39" s="217"/>
      <c r="BF39" s="217"/>
      <c r="BG39" s="217"/>
      <c r="BH39" s="217"/>
      <c r="BI39" s="217"/>
      <c r="BJ39" s="217"/>
      <c r="BK39" s="217"/>
      <c r="BL39" s="217"/>
      <c r="BM39" s="217"/>
      <c r="BN39" s="217"/>
      <c r="BO39" s="217"/>
      <c r="BP39" s="217"/>
      <c r="BQ39" s="217"/>
      <c r="BR39" s="217"/>
      <c r="BS39" s="217"/>
      <c r="BT39" s="217"/>
      <c r="BU39" s="217"/>
      <c r="BV39" s="217"/>
      <c r="BW39" s="217"/>
      <c r="BX39" s="217"/>
      <c r="BY39" s="217"/>
      <c r="BZ39" s="217"/>
      <c r="CA39" s="217"/>
      <c r="CB39" s="217"/>
      <c r="CC39" s="217"/>
      <c r="CD39" s="217"/>
      <c r="CE39" s="217"/>
      <c r="CF39" s="217"/>
      <c r="CG39" s="217"/>
      <c r="CH39" s="217"/>
      <c r="CI39" s="217"/>
      <c r="CJ39" s="217"/>
      <c r="CK39" s="217"/>
      <c r="CL39" s="217"/>
      <c r="CM39" s="217"/>
      <c r="CN39" s="217"/>
      <c r="CO39" s="217"/>
      <c r="CP39" s="217"/>
      <c r="CQ39" s="217"/>
      <c r="CR39" s="217"/>
      <c r="CS39" s="217"/>
      <c r="CT39" s="217"/>
      <c r="CU39" s="217"/>
      <c r="CV39" s="217"/>
      <c r="CW39" s="217"/>
      <c r="CX39" s="217"/>
      <c r="CY39" s="217"/>
      <c r="CZ39" s="217"/>
      <c r="DA39" s="217"/>
      <c r="DB39" s="217"/>
      <c r="DC39" s="217"/>
      <c r="DD39" s="217"/>
      <c r="DE39" s="217"/>
      <c r="DF39" s="217"/>
      <c r="DG39" s="217"/>
      <c r="DH39" s="217"/>
      <c r="DI39" s="217"/>
      <c r="DJ39" s="217"/>
      <c r="DK39" s="217"/>
      <c r="DL39" s="217"/>
      <c r="DM39" s="217"/>
      <c r="DN39" s="217"/>
      <c r="DO39" s="217"/>
      <c r="DP39" s="217"/>
      <c r="DQ39" s="217"/>
      <c r="DR39" s="217"/>
    </row>
    <row r="40" spans="1:122" s="207" customFormat="1" ht="13">
      <c r="A40" s="188"/>
      <c r="B40" s="182" t="str">
        <f>B33</f>
        <v>8Header 8TB</v>
      </c>
      <c r="C40" s="10">
        <f>'Wuxi Summary'!G79</f>
        <v>0</v>
      </c>
      <c r="D40" s="10">
        <f>'Wuxi Summary'!H79</f>
        <v>0</v>
      </c>
      <c r="E40" s="10">
        <f>'Wuxi Summary'!I79</f>
        <v>0</v>
      </c>
      <c r="F40" s="10">
        <f>'Wuxi Summary'!J79</f>
        <v>0</v>
      </c>
      <c r="G40" s="241">
        <f t="shared" si="15"/>
        <v>0</v>
      </c>
      <c r="H40" s="10">
        <f>'Wuxi Summary'!N79</f>
        <v>0</v>
      </c>
      <c r="I40" s="10">
        <f>'Wuxi Summary'!O79</f>
        <v>0</v>
      </c>
      <c r="J40" s="10">
        <f>'Wuxi Summary'!P79</f>
        <v>0</v>
      </c>
      <c r="K40" s="10">
        <f>'Wuxi Summary'!Q79</f>
        <v>0</v>
      </c>
      <c r="L40" s="241">
        <f t="shared" si="16"/>
        <v>0</v>
      </c>
      <c r="M40" s="10">
        <f>'Wuxi Summary'!U79</f>
        <v>0</v>
      </c>
      <c r="N40" s="10">
        <f>'Wuxi Summary'!V79</f>
        <v>0</v>
      </c>
      <c r="O40" s="10">
        <f>'Wuxi Summary'!W79</f>
        <v>0</v>
      </c>
      <c r="P40" s="10">
        <f>'Wuxi Summary'!X79</f>
        <v>0</v>
      </c>
      <c r="Q40" s="10">
        <f>'Wuxi Summary'!Y79</f>
        <v>0</v>
      </c>
      <c r="R40" s="183">
        <f t="shared" si="17"/>
        <v>0</v>
      </c>
      <c r="S40" s="197">
        <f t="shared" si="18"/>
        <v>0</v>
      </c>
      <c r="T40" s="936"/>
      <c r="U40" s="217"/>
      <c r="V40" s="219"/>
      <c r="W40" s="219"/>
      <c r="X40" s="219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</row>
    <row r="41" spans="1:122" s="207" customFormat="1" ht="13">
      <c r="A41" s="189" t="s">
        <v>30</v>
      </c>
      <c r="B41" s="190" t="s">
        <v>32</v>
      </c>
      <c r="C41" s="191">
        <f>SUM(C35:C40)</f>
        <v>0</v>
      </c>
      <c r="D41" s="191">
        <f t="shared" ref="D41:S41" si="19">SUM(D35:D40)</f>
        <v>0</v>
      </c>
      <c r="E41" s="191">
        <f t="shared" si="19"/>
        <v>0</v>
      </c>
      <c r="F41" s="191">
        <f t="shared" si="19"/>
        <v>0</v>
      </c>
      <c r="G41" s="192">
        <f t="shared" si="19"/>
        <v>0</v>
      </c>
      <c r="H41" s="232">
        <f t="shared" si="19"/>
        <v>0</v>
      </c>
      <c r="I41" s="191">
        <f t="shared" si="19"/>
        <v>0</v>
      </c>
      <c r="J41" s="191">
        <f t="shared" si="19"/>
        <v>0</v>
      </c>
      <c r="K41" s="191">
        <f t="shared" si="19"/>
        <v>0</v>
      </c>
      <c r="L41" s="192">
        <f t="shared" si="19"/>
        <v>0</v>
      </c>
      <c r="M41" s="191">
        <f t="shared" si="19"/>
        <v>0</v>
      </c>
      <c r="N41" s="191">
        <f t="shared" si="19"/>
        <v>0</v>
      </c>
      <c r="O41" s="191">
        <f t="shared" si="19"/>
        <v>0</v>
      </c>
      <c r="P41" s="191">
        <f t="shared" si="19"/>
        <v>0</v>
      </c>
      <c r="Q41" s="233">
        <f t="shared" si="19"/>
        <v>0</v>
      </c>
      <c r="R41" s="192">
        <f t="shared" si="19"/>
        <v>0</v>
      </c>
      <c r="S41" s="193">
        <f t="shared" si="19"/>
        <v>0</v>
      </c>
      <c r="T41" s="936"/>
      <c r="U41" s="217"/>
      <c r="V41" s="219"/>
      <c r="W41" s="219"/>
      <c r="X41" s="219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7"/>
      <c r="AP41" s="217"/>
      <c r="AQ41" s="217"/>
      <c r="AR41" s="217"/>
      <c r="AS41" s="217"/>
      <c r="AT41" s="217"/>
      <c r="AU41" s="217"/>
      <c r="AV41" s="217"/>
      <c r="AW41" s="217"/>
      <c r="AX41" s="217"/>
      <c r="AY41" s="217"/>
      <c r="AZ41" s="217"/>
      <c r="BA41" s="217"/>
      <c r="BB41" s="217"/>
      <c r="BC41" s="217"/>
      <c r="BD41" s="217"/>
      <c r="BE41" s="217"/>
      <c r="BF41" s="217"/>
      <c r="BG41" s="217"/>
      <c r="BH41" s="217"/>
      <c r="BI41" s="217"/>
      <c r="BJ41" s="217"/>
      <c r="BK41" s="217"/>
      <c r="BL41" s="217"/>
      <c r="BM41" s="217"/>
      <c r="BN41" s="217"/>
      <c r="BO41" s="217"/>
      <c r="BP41" s="217"/>
      <c r="BQ41" s="217"/>
      <c r="BR41" s="217"/>
      <c r="BS41" s="217"/>
      <c r="BT41" s="217"/>
      <c r="BU41" s="217"/>
      <c r="BV41" s="217"/>
      <c r="BW41" s="217"/>
      <c r="BX41" s="217"/>
      <c r="BY41" s="217"/>
      <c r="BZ41" s="217"/>
      <c r="CA41" s="217"/>
      <c r="CB41" s="217"/>
      <c r="CC41" s="217"/>
      <c r="CD41" s="217"/>
      <c r="CE41" s="217"/>
      <c r="CF41" s="217"/>
      <c r="CG41" s="217"/>
      <c r="CH41" s="217"/>
      <c r="CI41" s="217"/>
      <c r="CJ41" s="217"/>
      <c r="CK41" s="217"/>
      <c r="CL41" s="217"/>
      <c r="CM41" s="217"/>
      <c r="CN41" s="217"/>
      <c r="CO41" s="217"/>
      <c r="CP41" s="217"/>
      <c r="CQ41" s="217"/>
      <c r="CR41" s="217"/>
      <c r="CS41" s="217"/>
      <c r="CT41" s="217"/>
      <c r="CU41" s="217"/>
      <c r="CV41" s="217"/>
      <c r="CW41" s="217"/>
      <c r="CX41" s="217"/>
      <c r="CY41" s="217"/>
      <c r="CZ41" s="217"/>
      <c r="DA41" s="217"/>
      <c r="DB41" s="217"/>
      <c r="DC41" s="217"/>
      <c r="DD41" s="217"/>
      <c r="DE41" s="217"/>
      <c r="DF41" s="217"/>
      <c r="DG41" s="217"/>
      <c r="DH41" s="217"/>
      <c r="DI41" s="217"/>
      <c r="DJ41" s="217"/>
      <c r="DK41" s="217"/>
      <c r="DL41" s="217"/>
      <c r="DM41" s="217"/>
      <c r="DN41" s="217"/>
      <c r="DO41" s="217"/>
      <c r="DP41" s="217"/>
      <c r="DQ41" s="217"/>
      <c r="DR41" s="217"/>
    </row>
    <row r="42" spans="1:122" s="207" customFormat="1" ht="13">
      <c r="A42" s="199" t="s">
        <v>17</v>
      </c>
      <c r="B42" s="182" t="str">
        <f t="shared" ref="B42:B47" si="20">B35</f>
        <v>1Header 1TB</v>
      </c>
      <c r="C42" s="6">
        <f t="shared" ref="C42:C47" si="21">C35-C28</f>
        <v>0</v>
      </c>
      <c r="D42" s="6">
        <f t="shared" ref="D42:S42" si="22">D35-D28</f>
        <v>0</v>
      </c>
      <c r="E42" s="6">
        <f t="shared" si="22"/>
        <v>0</v>
      </c>
      <c r="F42" s="6">
        <f t="shared" si="22"/>
        <v>0</v>
      </c>
      <c r="G42" s="200">
        <f t="shared" si="22"/>
        <v>0</v>
      </c>
      <c r="H42" s="230">
        <f t="shared" si="22"/>
        <v>0</v>
      </c>
      <c r="I42" s="6">
        <f t="shared" si="22"/>
        <v>0</v>
      </c>
      <c r="J42" s="6">
        <f t="shared" si="22"/>
        <v>0</v>
      </c>
      <c r="K42" s="6">
        <f t="shared" si="22"/>
        <v>0</v>
      </c>
      <c r="L42" s="200">
        <f t="shared" si="22"/>
        <v>0</v>
      </c>
      <c r="M42" s="6">
        <f t="shared" si="22"/>
        <v>0</v>
      </c>
      <c r="N42" s="6">
        <f t="shared" si="22"/>
        <v>0</v>
      </c>
      <c r="O42" s="6">
        <f t="shared" si="22"/>
        <v>0</v>
      </c>
      <c r="P42" s="6">
        <f t="shared" si="22"/>
        <v>0</v>
      </c>
      <c r="Q42" s="7">
        <f t="shared" si="22"/>
        <v>0</v>
      </c>
      <c r="R42" s="200">
        <f t="shared" si="22"/>
        <v>0</v>
      </c>
      <c r="S42" s="184">
        <f t="shared" si="22"/>
        <v>0</v>
      </c>
      <c r="T42" s="936"/>
      <c r="U42" s="217"/>
      <c r="V42" s="219"/>
      <c r="W42" s="219"/>
      <c r="X42" s="219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217"/>
      <c r="AP42" s="217"/>
      <c r="AQ42" s="217"/>
      <c r="AR42" s="217"/>
      <c r="AS42" s="217"/>
      <c r="AT42" s="217"/>
      <c r="AU42" s="217"/>
      <c r="AV42" s="217"/>
      <c r="AW42" s="217"/>
      <c r="AX42" s="217"/>
      <c r="AY42" s="217"/>
      <c r="AZ42" s="217"/>
      <c r="BA42" s="217"/>
      <c r="BB42" s="217"/>
      <c r="BC42" s="217"/>
      <c r="BD42" s="217"/>
      <c r="BE42" s="217"/>
      <c r="BF42" s="217"/>
      <c r="BG42" s="217"/>
      <c r="BH42" s="217"/>
      <c r="BI42" s="217"/>
      <c r="BJ42" s="217"/>
      <c r="BK42" s="217"/>
      <c r="BL42" s="217"/>
      <c r="BM42" s="217"/>
      <c r="BN42" s="217"/>
      <c r="BO42" s="217"/>
      <c r="BP42" s="217"/>
      <c r="BQ42" s="217"/>
      <c r="BR42" s="217"/>
      <c r="BS42" s="217"/>
      <c r="BT42" s="217"/>
      <c r="BU42" s="217"/>
      <c r="BV42" s="217"/>
      <c r="BW42" s="217"/>
      <c r="BX42" s="217"/>
      <c r="BY42" s="217"/>
      <c r="BZ42" s="217"/>
      <c r="CA42" s="217"/>
      <c r="CB42" s="217"/>
      <c r="CC42" s="217"/>
      <c r="CD42" s="217"/>
      <c r="CE42" s="217"/>
      <c r="CF42" s="217"/>
      <c r="CG42" s="217"/>
      <c r="CH42" s="217"/>
      <c r="CI42" s="217"/>
      <c r="CJ42" s="217"/>
      <c r="CK42" s="217"/>
      <c r="CL42" s="217"/>
      <c r="CM42" s="217"/>
      <c r="CN42" s="217"/>
      <c r="CO42" s="217"/>
      <c r="CP42" s="217"/>
      <c r="CQ42" s="217"/>
      <c r="CR42" s="217"/>
      <c r="CS42" s="217"/>
      <c r="CT42" s="217"/>
      <c r="CU42" s="217"/>
      <c r="CV42" s="217"/>
      <c r="CW42" s="217"/>
      <c r="CX42" s="217"/>
      <c r="CY42" s="217"/>
      <c r="CZ42" s="217"/>
      <c r="DA42" s="217"/>
      <c r="DB42" s="217"/>
      <c r="DC42" s="217"/>
      <c r="DD42" s="217"/>
      <c r="DE42" s="217"/>
      <c r="DF42" s="217"/>
      <c r="DG42" s="217"/>
      <c r="DH42" s="217"/>
      <c r="DI42" s="217"/>
      <c r="DJ42" s="217"/>
      <c r="DK42" s="217"/>
      <c r="DL42" s="217"/>
      <c r="DM42" s="217"/>
      <c r="DN42" s="217"/>
      <c r="DO42" s="217"/>
      <c r="DP42" s="217"/>
      <c r="DQ42" s="217"/>
      <c r="DR42" s="217"/>
    </row>
    <row r="43" spans="1:122" s="207" customFormat="1" ht="13">
      <c r="A43" s="199"/>
      <c r="B43" s="182" t="str">
        <f t="shared" si="20"/>
        <v>2Header 2TB</v>
      </c>
      <c r="C43" s="6">
        <f t="shared" si="21"/>
        <v>0</v>
      </c>
      <c r="D43" s="6">
        <f t="shared" ref="D43:S43" si="23">D36-D29</f>
        <v>0</v>
      </c>
      <c r="E43" s="6">
        <f t="shared" si="23"/>
        <v>0</v>
      </c>
      <c r="F43" s="6">
        <f t="shared" si="23"/>
        <v>0</v>
      </c>
      <c r="G43" s="200">
        <f t="shared" si="23"/>
        <v>0</v>
      </c>
      <c r="H43" s="230">
        <f t="shared" si="23"/>
        <v>0</v>
      </c>
      <c r="I43" s="6">
        <f t="shared" si="23"/>
        <v>0</v>
      </c>
      <c r="J43" s="6">
        <f t="shared" si="23"/>
        <v>0</v>
      </c>
      <c r="K43" s="6">
        <f t="shared" si="23"/>
        <v>0</v>
      </c>
      <c r="L43" s="200">
        <f t="shared" si="23"/>
        <v>0</v>
      </c>
      <c r="M43" s="6">
        <f t="shared" si="23"/>
        <v>0</v>
      </c>
      <c r="N43" s="6">
        <f t="shared" si="23"/>
        <v>0</v>
      </c>
      <c r="O43" s="6">
        <f t="shared" si="23"/>
        <v>0</v>
      </c>
      <c r="P43" s="6">
        <f t="shared" si="23"/>
        <v>0</v>
      </c>
      <c r="Q43" s="7">
        <f t="shared" si="23"/>
        <v>0</v>
      </c>
      <c r="R43" s="200">
        <f t="shared" si="23"/>
        <v>0</v>
      </c>
      <c r="S43" s="184">
        <f t="shared" si="23"/>
        <v>0</v>
      </c>
      <c r="T43" s="936"/>
      <c r="U43" s="217"/>
      <c r="V43" s="219"/>
      <c r="W43" s="219"/>
      <c r="X43" s="219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217"/>
      <c r="AS43" s="217"/>
      <c r="AT43" s="217"/>
      <c r="AU43" s="217"/>
      <c r="AV43" s="217"/>
      <c r="AW43" s="217"/>
      <c r="AX43" s="217"/>
      <c r="AY43" s="217"/>
      <c r="AZ43" s="217"/>
      <c r="BA43" s="217"/>
      <c r="BB43" s="217"/>
      <c r="BC43" s="217"/>
      <c r="BD43" s="217"/>
      <c r="BE43" s="217"/>
      <c r="BF43" s="217"/>
      <c r="BG43" s="217"/>
      <c r="BH43" s="217"/>
      <c r="BI43" s="217"/>
      <c r="BJ43" s="217"/>
      <c r="BK43" s="217"/>
      <c r="BL43" s="217"/>
      <c r="BM43" s="217"/>
      <c r="BN43" s="217"/>
      <c r="BO43" s="217"/>
      <c r="BP43" s="217"/>
      <c r="BQ43" s="217"/>
      <c r="BR43" s="217"/>
      <c r="BS43" s="217"/>
      <c r="BT43" s="217"/>
      <c r="BU43" s="217"/>
      <c r="BV43" s="217"/>
      <c r="BW43" s="217"/>
      <c r="BX43" s="217"/>
      <c r="BY43" s="217"/>
      <c r="BZ43" s="217"/>
      <c r="CA43" s="217"/>
      <c r="CB43" s="217"/>
      <c r="CC43" s="217"/>
      <c r="CD43" s="217"/>
      <c r="CE43" s="217"/>
      <c r="CF43" s="217"/>
      <c r="CG43" s="217"/>
      <c r="CH43" s="217"/>
      <c r="CI43" s="217"/>
      <c r="CJ43" s="217"/>
      <c r="CK43" s="217"/>
      <c r="CL43" s="217"/>
      <c r="CM43" s="217"/>
      <c r="CN43" s="217"/>
      <c r="CO43" s="217"/>
      <c r="CP43" s="217"/>
      <c r="CQ43" s="217"/>
      <c r="CR43" s="217"/>
      <c r="CS43" s="217"/>
      <c r="CT43" s="217"/>
      <c r="CU43" s="217"/>
      <c r="CV43" s="217"/>
      <c r="CW43" s="217"/>
      <c r="CX43" s="217"/>
      <c r="CY43" s="217"/>
      <c r="CZ43" s="217"/>
      <c r="DA43" s="217"/>
      <c r="DB43" s="217"/>
      <c r="DC43" s="217"/>
      <c r="DD43" s="217"/>
      <c r="DE43" s="217"/>
      <c r="DF43" s="217"/>
      <c r="DG43" s="217"/>
      <c r="DH43" s="217"/>
      <c r="DI43" s="217"/>
      <c r="DJ43" s="217"/>
      <c r="DK43" s="217"/>
      <c r="DL43" s="217"/>
      <c r="DM43" s="217"/>
      <c r="DN43" s="217"/>
      <c r="DO43" s="217"/>
      <c r="DP43" s="217"/>
      <c r="DQ43" s="217"/>
      <c r="DR43" s="217"/>
    </row>
    <row r="44" spans="1:122" s="207" customFormat="1" ht="13">
      <c r="A44" s="199"/>
      <c r="B44" s="1902" t="str">
        <f t="shared" si="20"/>
        <v>4Header 3TB</v>
      </c>
      <c r="C44" s="1903">
        <f t="shared" si="21"/>
        <v>0</v>
      </c>
      <c r="D44" s="1903">
        <f t="shared" ref="D44:S44" si="24">D37-D30</f>
        <v>0</v>
      </c>
      <c r="E44" s="1903">
        <f t="shared" si="24"/>
        <v>0</v>
      </c>
      <c r="F44" s="1903">
        <f t="shared" si="24"/>
        <v>0</v>
      </c>
      <c r="G44" s="1904">
        <f t="shared" si="24"/>
        <v>0</v>
      </c>
      <c r="H44" s="1905">
        <f t="shared" si="24"/>
        <v>0</v>
      </c>
      <c r="I44" s="1903">
        <f t="shared" si="24"/>
        <v>0</v>
      </c>
      <c r="J44" s="1903">
        <f t="shared" si="24"/>
        <v>0</v>
      </c>
      <c r="K44" s="1903">
        <f t="shared" si="24"/>
        <v>0</v>
      </c>
      <c r="L44" s="1904">
        <f t="shared" si="24"/>
        <v>0</v>
      </c>
      <c r="M44" s="1903">
        <f t="shared" si="24"/>
        <v>0</v>
      </c>
      <c r="N44" s="1903">
        <f t="shared" si="24"/>
        <v>0</v>
      </c>
      <c r="O44" s="1903">
        <f t="shared" si="24"/>
        <v>0</v>
      </c>
      <c r="P44" s="1903">
        <f t="shared" si="24"/>
        <v>0</v>
      </c>
      <c r="Q44" s="1906">
        <f t="shared" si="24"/>
        <v>0</v>
      </c>
      <c r="R44" s="1904">
        <f t="shared" si="24"/>
        <v>0</v>
      </c>
      <c r="S44" s="1907">
        <f t="shared" si="24"/>
        <v>0</v>
      </c>
      <c r="T44" s="936"/>
      <c r="U44" s="217"/>
      <c r="V44" s="219"/>
      <c r="W44" s="219"/>
      <c r="X44" s="219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217"/>
      <c r="AS44" s="217"/>
      <c r="AT44" s="217"/>
      <c r="AU44" s="217"/>
      <c r="AV44" s="217"/>
      <c r="AW44" s="217"/>
      <c r="AX44" s="217"/>
      <c r="AY44" s="217"/>
      <c r="AZ44" s="217"/>
      <c r="BA44" s="217"/>
      <c r="BB44" s="217"/>
      <c r="BC44" s="217"/>
      <c r="BD44" s="217"/>
      <c r="BE44" s="217"/>
      <c r="BF44" s="217"/>
      <c r="BG44" s="217"/>
      <c r="BH44" s="217"/>
      <c r="BI44" s="217"/>
      <c r="BJ44" s="217"/>
      <c r="BK44" s="217"/>
      <c r="BL44" s="217"/>
      <c r="BM44" s="217"/>
      <c r="BN44" s="217"/>
      <c r="BO44" s="217"/>
      <c r="BP44" s="217"/>
      <c r="BQ44" s="217"/>
      <c r="BR44" s="217"/>
      <c r="BS44" s="217"/>
      <c r="BT44" s="217"/>
      <c r="BU44" s="217"/>
      <c r="BV44" s="217"/>
      <c r="BW44" s="217"/>
      <c r="BX44" s="217"/>
      <c r="BY44" s="217"/>
      <c r="BZ44" s="217"/>
      <c r="CA44" s="217"/>
      <c r="CB44" s="217"/>
      <c r="CC44" s="217"/>
      <c r="CD44" s="217"/>
      <c r="CE44" s="217"/>
      <c r="CF44" s="217"/>
      <c r="CG44" s="217"/>
      <c r="CH44" s="217"/>
      <c r="CI44" s="217"/>
      <c r="CJ44" s="217"/>
      <c r="CK44" s="217"/>
      <c r="CL44" s="217"/>
      <c r="CM44" s="217"/>
      <c r="CN44" s="217"/>
      <c r="CO44" s="217"/>
      <c r="CP44" s="217"/>
      <c r="CQ44" s="217"/>
      <c r="CR44" s="217"/>
      <c r="CS44" s="217"/>
      <c r="CT44" s="217"/>
      <c r="CU44" s="217"/>
      <c r="CV44" s="217"/>
      <c r="CW44" s="217"/>
      <c r="CX44" s="217"/>
      <c r="CY44" s="217"/>
      <c r="CZ44" s="217"/>
      <c r="DA44" s="217"/>
      <c r="DB44" s="217"/>
      <c r="DC44" s="217"/>
      <c r="DD44" s="217"/>
      <c r="DE44" s="217"/>
      <c r="DF44" s="217"/>
      <c r="DG44" s="217"/>
      <c r="DH44" s="217"/>
      <c r="DI44" s="217"/>
      <c r="DJ44" s="217"/>
      <c r="DK44" s="217"/>
      <c r="DL44" s="217"/>
      <c r="DM44" s="217"/>
      <c r="DN44" s="217"/>
      <c r="DO44" s="217"/>
      <c r="DP44" s="217"/>
      <c r="DQ44" s="217"/>
      <c r="DR44" s="217"/>
    </row>
    <row r="45" spans="1:122" s="207" customFormat="1" ht="13">
      <c r="A45" s="199"/>
      <c r="B45" s="1908" t="str">
        <f t="shared" si="20"/>
        <v>4Header 4TB</v>
      </c>
      <c r="C45" s="1909">
        <f t="shared" si="21"/>
        <v>0</v>
      </c>
      <c r="D45" s="1909">
        <f t="shared" ref="D45:S45" si="25">D38-D31</f>
        <v>0</v>
      </c>
      <c r="E45" s="1909">
        <f t="shared" si="25"/>
        <v>0</v>
      </c>
      <c r="F45" s="1909">
        <f t="shared" si="25"/>
        <v>0</v>
      </c>
      <c r="G45" s="1910">
        <f t="shared" si="25"/>
        <v>0</v>
      </c>
      <c r="H45" s="1911">
        <f t="shared" si="25"/>
        <v>0</v>
      </c>
      <c r="I45" s="1909">
        <f t="shared" si="25"/>
        <v>0</v>
      </c>
      <c r="J45" s="1909">
        <f t="shared" si="25"/>
        <v>0</v>
      </c>
      <c r="K45" s="1909">
        <f t="shared" si="25"/>
        <v>0</v>
      </c>
      <c r="L45" s="1910">
        <f t="shared" si="25"/>
        <v>0</v>
      </c>
      <c r="M45" s="1909">
        <f t="shared" si="25"/>
        <v>0</v>
      </c>
      <c r="N45" s="1909">
        <f t="shared" si="25"/>
        <v>0</v>
      </c>
      <c r="O45" s="1909">
        <f t="shared" si="25"/>
        <v>0</v>
      </c>
      <c r="P45" s="1909">
        <f t="shared" si="25"/>
        <v>0</v>
      </c>
      <c r="Q45" s="1912">
        <f t="shared" si="25"/>
        <v>0</v>
      </c>
      <c r="R45" s="1910">
        <f t="shared" si="25"/>
        <v>0</v>
      </c>
      <c r="S45" s="1913">
        <f t="shared" si="25"/>
        <v>0</v>
      </c>
      <c r="T45" s="936"/>
      <c r="U45" s="217"/>
      <c r="V45" s="219"/>
      <c r="W45" s="219"/>
      <c r="X45" s="219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  <c r="AP45" s="217"/>
      <c r="AQ45" s="217"/>
      <c r="AR45" s="217"/>
      <c r="AS45" s="217"/>
      <c r="AT45" s="217"/>
      <c r="AU45" s="217"/>
      <c r="AV45" s="217"/>
      <c r="AW45" s="217"/>
      <c r="AX45" s="217"/>
      <c r="AY45" s="217"/>
      <c r="AZ45" s="217"/>
      <c r="BA45" s="217"/>
      <c r="BB45" s="217"/>
      <c r="BC45" s="217"/>
      <c r="BD45" s="217"/>
      <c r="BE45" s="217"/>
      <c r="BF45" s="217"/>
      <c r="BG45" s="217"/>
      <c r="BH45" s="217"/>
      <c r="BI45" s="217"/>
      <c r="BJ45" s="217"/>
      <c r="BK45" s="217"/>
      <c r="BL45" s="217"/>
      <c r="BM45" s="217"/>
      <c r="BN45" s="217"/>
      <c r="BO45" s="217"/>
      <c r="BP45" s="217"/>
      <c r="BQ45" s="217"/>
      <c r="BR45" s="217"/>
      <c r="BS45" s="217"/>
      <c r="BT45" s="217"/>
      <c r="BU45" s="217"/>
      <c r="BV45" s="217"/>
      <c r="BW45" s="217"/>
      <c r="BX45" s="217"/>
      <c r="BY45" s="217"/>
      <c r="BZ45" s="217"/>
      <c r="CA45" s="217"/>
      <c r="CB45" s="217"/>
      <c r="CC45" s="217"/>
      <c r="CD45" s="217"/>
      <c r="CE45" s="217"/>
      <c r="CF45" s="217"/>
      <c r="CG45" s="217"/>
      <c r="CH45" s="217"/>
      <c r="CI45" s="217"/>
      <c r="CJ45" s="217"/>
      <c r="CK45" s="217"/>
      <c r="CL45" s="217"/>
      <c r="CM45" s="217"/>
      <c r="CN45" s="217"/>
      <c r="CO45" s="217"/>
      <c r="CP45" s="217"/>
      <c r="CQ45" s="217"/>
      <c r="CR45" s="217"/>
      <c r="CS45" s="217"/>
      <c r="CT45" s="217"/>
      <c r="CU45" s="217"/>
      <c r="CV45" s="217"/>
      <c r="CW45" s="217"/>
      <c r="CX45" s="217"/>
      <c r="CY45" s="217"/>
      <c r="CZ45" s="217"/>
      <c r="DA45" s="217"/>
      <c r="DB45" s="217"/>
      <c r="DC45" s="217"/>
      <c r="DD45" s="217"/>
      <c r="DE45" s="217"/>
      <c r="DF45" s="217"/>
      <c r="DG45" s="217"/>
      <c r="DH45" s="217"/>
      <c r="DI45" s="217"/>
      <c r="DJ45" s="217"/>
      <c r="DK45" s="217"/>
      <c r="DL45" s="217"/>
      <c r="DM45" s="217"/>
      <c r="DN45" s="217"/>
      <c r="DO45" s="217"/>
      <c r="DP45" s="217"/>
      <c r="DQ45" s="217"/>
      <c r="DR45" s="217"/>
    </row>
    <row r="46" spans="1:122" s="207" customFormat="1" ht="13">
      <c r="A46" s="199"/>
      <c r="B46" s="182" t="str">
        <f>B39</f>
        <v>7Header 6TB</v>
      </c>
      <c r="C46" s="6">
        <f t="shared" si="21"/>
        <v>0</v>
      </c>
      <c r="D46" s="6">
        <f t="shared" ref="D46:S46" si="26">D39-D32</f>
        <v>0</v>
      </c>
      <c r="E46" s="6">
        <f t="shared" si="26"/>
        <v>0</v>
      </c>
      <c r="F46" s="6">
        <f t="shared" si="26"/>
        <v>0</v>
      </c>
      <c r="G46" s="200">
        <f t="shared" si="26"/>
        <v>0</v>
      </c>
      <c r="H46" s="230">
        <f t="shared" si="26"/>
        <v>0</v>
      </c>
      <c r="I46" s="6">
        <f t="shared" si="26"/>
        <v>0</v>
      </c>
      <c r="J46" s="6">
        <f t="shared" si="26"/>
        <v>0</v>
      </c>
      <c r="K46" s="6">
        <f t="shared" si="26"/>
        <v>0</v>
      </c>
      <c r="L46" s="200">
        <f t="shared" si="26"/>
        <v>0</v>
      </c>
      <c r="M46" s="6">
        <f t="shared" si="26"/>
        <v>0</v>
      </c>
      <c r="N46" s="6">
        <f t="shared" si="26"/>
        <v>0</v>
      </c>
      <c r="O46" s="6">
        <f t="shared" si="26"/>
        <v>0</v>
      </c>
      <c r="P46" s="6">
        <f t="shared" si="26"/>
        <v>0</v>
      </c>
      <c r="Q46" s="7">
        <f t="shared" si="26"/>
        <v>0</v>
      </c>
      <c r="R46" s="200">
        <f t="shared" si="26"/>
        <v>0</v>
      </c>
      <c r="S46" s="184">
        <f t="shared" si="26"/>
        <v>0</v>
      </c>
      <c r="T46" s="936"/>
      <c r="U46" s="217"/>
      <c r="V46" s="219"/>
      <c r="W46" s="219"/>
      <c r="X46" s="219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  <c r="AP46" s="217"/>
      <c r="AQ46" s="217"/>
      <c r="AR46" s="217"/>
      <c r="AS46" s="217"/>
      <c r="AT46" s="217"/>
      <c r="AU46" s="217"/>
      <c r="AV46" s="217"/>
      <c r="AW46" s="217"/>
      <c r="AX46" s="217"/>
      <c r="AY46" s="217"/>
      <c r="AZ46" s="217"/>
      <c r="BA46" s="217"/>
      <c r="BB46" s="217"/>
      <c r="BC46" s="217"/>
      <c r="BD46" s="217"/>
      <c r="BE46" s="217"/>
      <c r="BF46" s="217"/>
      <c r="BG46" s="217"/>
      <c r="BH46" s="217"/>
      <c r="BI46" s="217"/>
      <c r="BJ46" s="217"/>
      <c r="BK46" s="217"/>
      <c r="BL46" s="217"/>
      <c r="BM46" s="217"/>
      <c r="BN46" s="217"/>
      <c r="BO46" s="217"/>
      <c r="BP46" s="217"/>
      <c r="BQ46" s="217"/>
      <c r="BR46" s="217"/>
      <c r="BS46" s="217"/>
      <c r="BT46" s="217"/>
      <c r="BU46" s="217"/>
      <c r="BV46" s="217"/>
      <c r="BW46" s="217"/>
      <c r="BX46" s="217"/>
      <c r="BY46" s="217"/>
      <c r="BZ46" s="217"/>
      <c r="CA46" s="217"/>
      <c r="CB46" s="217"/>
      <c r="CC46" s="217"/>
      <c r="CD46" s="217"/>
      <c r="CE46" s="217"/>
      <c r="CF46" s="217"/>
      <c r="CG46" s="217"/>
      <c r="CH46" s="217"/>
      <c r="CI46" s="217"/>
      <c r="CJ46" s="217"/>
      <c r="CK46" s="217"/>
      <c r="CL46" s="217"/>
      <c r="CM46" s="217"/>
      <c r="CN46" s="217"/>
      <c r="CO46" s="217"/>
      <c r="CP46" s="217"/>
      <c r="CQ46" s="217"/>
      <c r="CR46" s="217"/>
      <c r="CS46" s="217"/>
      <c r="CT46" s="217"/>
      <c r="CU46" s="217"/>
      <c r="CV46" s="217"/>
      <c r="CW46" s="217"/>
      <c r="CX46" s="217"/>
      <c r="CY46" s="217"/>
      <c r="CZ46" s="217"/>
      <c r="DA46" s="217"/>
      <c r="DB46" s="217"/>
      <c r="DC46" s="217"/>
      <c r="DD46" s="217"/>
      <c r="DE46" s="217"/>
      <c r="DF46" s="217"/>
      <c r="DG46" s="217"/>
      <c r="DH46" s="217"/>
      <c r="DI46" s="217"/>
      <c r="DJ46" s="217"/>
      <c r="DK46" s="217"/>
      <c r="DL46" s="217"/>
      <c r="DM46" s="217"/>
      <c r="DN46" s="217"/>
      <c r="DO46" s="217"/>
      <c r="DP46" s="217"/>
      <c r="DQ46" s="217"/>
      <c r="DR46" s="217"/>
    </row>
    <row r="47" spans="1:122" s="207" customFormat="1" ht="13">
      <c r="A47" s="199"/>
      <c r="B47" s="182" t="str">
        <f t="shared" si="20"/>
        <v>8Header 8TB</v>
      </c>
      <c r="C47" s="6">
        <f t="shared" si="21"/>
        <v>0</v>
      </c>
      <c r="D47" s="6">
        <f t="shared" ref="D47:S47" si="27">D40-D33</f>
        <v>0</v>
      </c>
      <c r="E47" s="6">
        <f t="shared" si="27"/>
        <v>0</v>
      </c>
      <c r="F47" s="6">
        <f t="shared" si="27"/>
        <v>0</v>
      </c>
      <c r="G47" s="200">
        <f t="shared" si="27"/>
        <v>0</v>
      </c>
      <c r="H47" s="230">
        <f t="shared" si="27"/>
        <v>0</v>
      </c>
      <c r="I47" s="6">
        <f t="shared" si="27"/>
        <v>0</v>
      </c>
      <c r="J47" s="6">
        <f t="shared" si="27"/>
        <v>0</v>
      </c>
      <c r="K47" s="6">
        <f t="shared" si="27"/>
        <v>0</v>
      </c>
      <c r="L47" s="200">
        <f t="shared" si="27"/>
        <v>0</v>
      </c>
      <c r="M47" s="6">
        <f t="shared" si="27"/>
        <v>0</v>
      </c>
      <c r="N47" s="6">
        <f t="shared" si="27"/>
        <v>0</v>
      </c>
      <c r="O47" s="6">
        <f t="shared" si="27"/>
        <v>0</v>
      </c>
      <c r="P47" s="6">
        <f t="shared" si="27"/>
        <v>0</v>
      </c>
      <c r="Q47" s="7">
        <f t="shared" si="27"/>
        <v>0</v>
      </c>
      <c r="R47" s="200">
        <f t="shared" si="27"/>
        <v>0</v>
      </c>
      <c r="S47" s="184">
        <f t="shared" si="27"/>
        <v>0</v>
      </c>
      <c r="T47" s="936"/>
      <c r="U47" s="217"/>
      <c r="V47" s="219"/>
      <c r="W47" s="219"/>
      <c r="X47" s="219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217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17"/>
      <c r="BW47" s="217"/>
      <c r="BX47" s="217"/>
      <c r="BY47" s="217"/>
      <c r="BZ47" s="217"/>
      <c r="CA47" s="217"/>
      <c r="CB47" s="217"/>
      <c r="CC47" s="217"/>
      <c r="CD47" s="217"/>
      <c r="CE47" s="217"/>
      <c r="CF47" s="217"/>
      <c r="CG47" s="217"/>
      <c r="CH47" s="217"/>
      <c r="CI47" s="217"/>
      <c r="CJ47" s="217"/>
      <c r="CK47" s="217"/>
      <c r="CL47" s="217"/>
      <c r="CM47" s="217"/>
      <c r="CN47" s="217"/>
      <c r="CO47" s="217"/>
      <c r="CP47" s="217"/>
      <c r="CQ47" s="217"/>
      <c r="CR47" s="217"/>
      <c r="CS47" s="217"/>
      <c r="CT47" s="217"/>
      <c r="CU47" s="217"/>
      <c r="CV47" s="217"/>
      <c r="CW47" s="217"/>
      <c r="CX47" s="217"/>
      <c r="CY47" s="217"/>
      <c r="CZ47" s="217"/>
      <c r="DA47" s="217"/>
      <c r="DB47" s="217"/>
      <c r="DC47" s="217"/>
      <c r="DD47" s="217"/>
      <c r="DE47" s="217"/>
      <c r="DF47" s="217"/>
      <c r="DG47" s="217"/>
      <c r="DH47" s="217"/>
      <c r="DI47" s="217"/>
      <c r="DJ47" s="217"/>
      <c r="DK47" s="217"/>
      <c r="DL47" s="217"/>
      <c r="DM47" s="217"/>
      <c r="DN47" s="217"/>
      <c r="DO47" s="217"/>
      <c r="DP47" s="217"/>
      <c r="DQ47" s="217"/>
      <c r="DR47" s="217"/>
    </row>
    <row r="48" spans="1:122" s="688" customFormat="1" ht="13.5" thickBot="1">
      <c r="A48" s="678"/>
      <c r="B48" s="1571" t="s">
        <v>32</v>
      </c>
      <c r="C48" s="681">
        <f>SUM(C42:C47)</f>
        <v>0</v>
      </c>
      <c r="D48" s="681">
        <f>SUM(D42:D47)</f>
        <v>0</v>
      </c>
      <c r="E48" s="681">
        <f>SUM(E42:E47)</f>
        <v>0</v>
      </c>
      <c r="F48" s="681">
        <f>SUM(F42:F47)</f>
        <v>0</v>
      </c>
      <c r="G48" s="682">
        <f>SUM(C48:F48)</f>
        <v>0</v>
      </c>
      <c r="H48" s="683">
        <f>SUM(H42:H47)</f>
        <v>0</v>
      </c>
      <c r="I48" s="684">
        <f>SUM(I42:I47)</f>
        <v>0</v>
      </c>
      <c r="J48" s="684">
        <f>SUM(J42:J47)</f>
        <v>0</v>
      </c>
      <c r="K48" s="684">
        <f>SUM(K42:K47)</f>
        <v>0</v>
      </c>
      <c r="L48" s="682">
        <f>SUM(H48:K48)</f>
        <v>0</v>
      </c>
      <c r="M48" s="684">
        <f>SUM(M42:M47)</f>
        <v>0</v>
      </c>
      <c r="N48" s="684">
        <f>SUM(N42:N47)</f>
        <v>0</v>
      </c>
      <c r="O48" s="684">
        <f>SUM(O42:O47)</f>
        <v>0</v>
      </c>
      <c r="P48" s="684">
        <f>SUM(P42:P47)</f>
        <v>0</v>
      </c>
      <c r="Q48" s="685">
        <f>SUM(Q42:Q47)</f>
        <v>0</v>
      </c>
      <c r="R48" s="682">
        <f>SUM(M48:Q48)</f>
        <v>0</v>
      </c>
      <c r="S48" s="682">
        <f t="shared" si="18"/>
        <v>0</v>
      </c>
      <c r="T48" s="937"/>
      <c r="U48" s="686"/>
      <c r="V48" s="687"/>
      <c r="W48" s="687"/>
      <c r="X48" s="687"/>
      <c r="Y48" s="686"/>
      <c r="Z48" s="686"/>
      <c r="AA48" s="686"/>
      <c r="AB48" s="686"/>
      <c r="AC48" s="686"/>
      <c r="AD48" s="686"/>
      <c r="AE48" s="686"/>
      <c r="AF48" s="686"/>
      <c r="AG48" s="686"/>
      <c r="AH48" s="686"/>
      <c r="AI48" s="686"/>
      <c r="AJ48" s="686"/>
      <c r="AK48" s="686"/>
      <c r="AL48" s="686"/>
      <c r="AM48" s="686"/>
      <c r="AN48" s="686"/>
      <c r="AO48" s="686"/>
      <c r="AP48" s="686"/>
      <c r="AQ48" s="686"/>
      <c r="AR48" s="686"/>
      <c r="AS48" s="686"/>
      <c r="AT48" s="686"/>
      <c r="AU48" s="686"/>
      <c r="AV48" s="686"/>
      <c r="AW48" s="686"/>
      <c r="AX48" s="686"/>
      <c r="AY48" s="686"/>
      <c r="AZ48" s="686"/>
      <c r="BA48" s="686"/>
      <c r="BB48" s="686"/>
      <c r="BC48" s="686"/>
      <c r="BD48" s="686"/>
      <c r="BE48" s="686"/>
      <c r="BF48" s="686"/>
      <c r="BG48" s="686"/>
      <c r="BH48" s="686"/>
      <c r="BI48" s="686"/>
      <c r="BJ48" s="686"/>
      <c r="BK48" s="686"/>
      <c r="BL48" s="686"/>
      <c r="BM48" s="686"/>
      <c r="BN48" s="686"/>
      <c r="BO48" s="686"/>
      <c r="BP48" s="686"/>
      <c r="BQ48" s="686"/>
      <c r="BR48" s="686"/>
      <c r="BS48" s="686"/>
      <c r="BT48" s="686"/>
      <c r="BU48" s="686"/>
      <c r="BV48" s="686"/>
      <c r="BW48" s="686"/>
      <c r="BX48" s="686"/>
      <c r="BY48" s="686"/>
      <c r="BZ48" s="686"/>
      <c r="CA48" s="686"/>
      <c r="CB48" s="686"/>
      <c r="CC48" s="686"/>
      <c r="CD48" s="686"/>
      <c r="CE48" s="686"/>
      <c r="CF48" s="686"/>
      <c r="CG48" s="686"/>
      <c r="CH48" s="686"/>
      <c r="CI48" s="686"/>
      <c r="CJ48" s="686"/>
      <c r="CK48" s="686"/>
      <c r="CL48" s="686"/>
      <c r="CM48" s="686"/>
      <c r="CN48" s="686"/>
      <c r="CO48" s="686"/>
      <c r="CP48" s="686"/>
      <c r="CQ48" s="686"/>
      <c r="CR48" s="686"/>
      <c r="CS48" s="686"/>
      <c r="CT48" s="686"/>
      <c r="CU48" s="686"/>
      <c r="CV48" s="686"/>
      <c r="CW48" s="686"/>
      <c r="CX48" s="686"/>
      <c r="CY48" s="686"/>
      <c r="CZ48" s="686"/>
      <c r="DA48" s="686"/>
      <c r="DB48" s="686"/>
      <c r="DC48" s="686"/>
      <c r="DD48" s="686"/>
      <c r="DE48" s="686"/>
      <c r="DF48" s="686"/>
      <c r="DG48" s="686"/>
      <c r="DH48" s="686"/>
      <c r="DI48" s="686"/>
      <c r="DJ48" s="686"/>
      <c r="DK48" s="686"/>
      <c r="DL48" s="686"/>
      <c r="DM48" s="686"/>
      <c r="DN48" s="686"/>
      <c r="DO48" s="686"/>
      <c r="DP48" s="686"/>
      <c r="DQ48" s="686"/>
      <c r="DR48" s="686"/>
    </row>
    <row r="49" spans="1:122" s="207" customFormat="1" ht="13" outlineLevel="1">
      <c r="A49" s="245" t="s">
        <v>40</v>
      </c>
      <c r="B49" s="1567">
        <v>0</v>
      </c>
      <c r="C49" s="1556">
        <f>C42+C43*2+C44*4+C45*4+C46*8+C47*8</f>
        <v>0</v>
      </c>
      <c r="D49" s="210">
        <f t="shared" ref="D49:F49" si="28">D42+D43*2+D44*4+D45*4+D46*8+D47*8</f>
        <v>0</v>
      </c>
      <c r="E49" s="210">
        <f t="shared" si="28"/>
        <v>0</v>
      </c>
      <c r="F49" s="251">
        <f t="shared" si="28"/>
        <v>0</v>
      </c>
      <c r="G49" s="206">
        <f>SUM(C49:F49)</f>
        <v>0</v>
      </c>
      <c r="H49" s="210">
        <f t="shared" ref="H49:K49" si="29">H42+H43*2+H44*4+H45*4+H46*8+H47*8</f>
        <v>0</v>
      </c>
      <c r="I49" s="210">
        <f t="shared" si="29"/>
        <v>0</v>
      </c>
      <c r="J49" s="210">
        <f t="shared" si="29"/>
        <v>0</v>
      </c>
      <c r="K49" s="210">
        <f t="shared" si="29"/>
        <v>0</v>
      </c>
      <c r="L49" s="206">
        <f>SUM(H49:K49)</f>
        <v>0</v>
      </c>
      <c r="M49" s="210">
        <f t="shared" ref="M49:Q49" si="30">M42+M43*2+M44*4+M45*4+M46*8+M47*8</f>
        <v>0</v>
      </c>
      <c r="N49" s="210">
        <f t="shared" si="30"/>
        <v>0</v>
      </c>
      <c r="O49" s="210">
        <f t="shared" si="30"/>
        <v>0</v>
      </c>
      <c r="P49" s="210">
        <f t="shared" si="30"/>
        <v>0</v>
      </c>
      <c r="Q49" s="210">
        <f t="shared" si="30"/>
        <v>0</v>
      </c>
      <c r="R49" s="206">
        <f>SUM(M49:Q49)</f>
        <v>0</v>
      </c>
      <c r="S49" s="224">
        <f>R49+L49+G49</f>
        <v>0</v>
      </c>
      <c r="T49" s="218"/>
      <c r="U49" s="217"/>
      <c r="V49" s="219"/>
      <c r="W49" s="219"/>
      <c r="X49" s="219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217"/>
      <c r="AP49" s="217"/>
      <c r="AQ49" s="217"/>
      <c r="AR49" s="217"/>
      <c r="AS49" s="217"/>
      <c r="AT49" s="217"/>
      <c r="AU49" s="217"/>
      <c r="AV49" s="217"/>
      <c r="AW49" s="217"/>
      <c r="AX49" s="217"/>
      <c r="AY49" s="217"/>
      <c r="AZ49" s="217"/>
      <c r="BA49" s="217"/>
      <c r="BB49" s="217"/>
      <c r="BC49" s="217"/>
      <c r="BD49" s="217"/>
      <c r="BE49" s="217"/>
      <c r="BF49" s="217"/>
      <c r="BG49" s="217"/>
      <c r="BH49" s="217"/>
      <c r="BI49" s="217"/>
      <c r="BJ49" s="217"/>
      <c r="BK49" s="217"/>
      <c r="BL49" s="217"/>
      <c r="BM49" s="217"/>
      <c r="BN49" s="217"/>
      <c r="BO49" s="217"/>
      <c r="BP49" s="217"/>
      <c r="BQ49" s="217"/>
      <c r="BR49" s="217"/>
      <c r="BS49" s="217"/>
      <c r="BT49" s="217"/>
      <c r="BU49" s="217"/>
      <c r="BV49" s="217"/>
      <c r="BW49" s="217"/>
      <c r="BX49" s="217"/>
      <c r="BY49" s="217"/>
      <c r="BZ49" s="217"/>
      <c r="CA49" s="217"/>
      <c r="CB49" s="217"/>
      <c r="CC49" s="217"/>
      <c r="CD49" s="217"/>
      <c r="CE49" s="217"/>
      <c r="CF49" s="217"/>
      <c r="CG49" s="217"/>
      <c r="CH49" s="217"/>
      <c r="CI49" s="217"/>
      <c r="CJ49" s="217"/>
      <c r="CK49" s="217"/>
      <c r="CL49" s="217"/>
      <c r="CM49" s="217"/>
      <c r="CN49" s="217"/>
      <c r="CO49" s="217"/>
      <c r="CP49" s="217"/>
      <c r="CQ49" s="217"/>
      <c r="CR49" s="217"/>
      <c r="CS49" s="217"/>
      <c r="CT49" s="217"/>
      <c r="CU49" s="217"/>
      <c r="CV49" s="217"/>
      <c r="CW49" s="217"/>
      <c r="CX49" s="217"/>
      <c r="CY49" s="217"/>
      <c r="CZ49" s="217"/>
      <c r="DA49" s="217"/>
      <c r="DB49" s="217"/>
      <c r="DC49" s="217"/>
      <c r="DD49" s="217"/>
      <c r="DE49" s="217"/>
      <c r="DF49" s="217"/>
      <c r="DG49" s="217"/>
      <c r="DH49" s="217"/>
      <c r="DI49" s="217"/>
      <c r="DJ49" s="217"/>
      <c r="DK49" s="217"/>
      <c r="DL49" s="217"/>
      <c r="DM49" s="217"/>
      <c r="DN49" s="217"/>
      <c r="DO49" s="217"/>
      <c r="DP49" s="217"/>
      <c r="DQ49" s="217"/>
      <c r="DR49" s="217"/>
    </row>
    <row r="50" spans="1:122" s="207" customFormat="1" ht="13.5" outlineLevel="1" thickBot="1">
      <c r="A50" s="213" t="s">
        <v>43</v>
      </c>
      <c r="B50" s="1568" t="s">
        <v>30</v>
      </c>
      <c r="C50" s="1557">
        <f>C42+C43+C44*2+C45*2+C46*4</f>
        <v>0</v>
      </c>
      <c r="D50" s="214">
        <f t="shared" ref="D50:F50" si="31">D42+D43+D44*2+D45*2+D46*4</f>
        <v>0</v>
      </c>
      <c r="E50" s="214">
        <f t="shared" si="31"/>
        <v>0</v>
      </c>
      <c r="F50" s="250">
        <f t="shared" si="31"/>
        <v>0</v>
      </c>
      <c r="G50" s="215">
        <f>SUM(C50:F50)</f>
        <v>0</v>
      </c>
      <c r="H50" s="214">
        <f t="shared" ref="H50:K50" si="32">H42+H43+H44*2+H45*2+H46*4</f>
        <v>0</v>
      </c>
      <c r="I50" s="214">
        <f t="shared" si="32"/>
        <v>0</v>
      </c>
      <c r="J50" s="214">
        <f t="shared" si="32"/>
        <v>0</v>
      </c>
      <c r="K50" s="214">
        <f t="shared" si="32"/>
        <v>0</v>
      </c>
      <c r="L50" s="215">
        <f>SUM(H50:K50)</f>
        <v>0</v>
      </c>
      <c r="M50" s="214">
        <f t="shared" ref="M50:Q50" si="33">M42+M43+M44*2+M45*2+M46*4</f>
        <v>0</v>
      </c>
      <c r="N50" s="214">
        <f t="shared" si="33"/>
        <v>0</v>
      </c>
      <c r="O50" s="214">
        <f t="shared" si="33"/>
        <v>0</v>
      </c>
      <c r="P50" s="214">
        <f t="shared" si="33"/>
        <v>0</v>
      </c>
      <c r="Q50" s="214">
        <f t="shared" si="33"/>
        <v>0</v>
      </c>
      <c r="R50" s="215">
        <f>SUM(M50:Q50)</f>
        <v>0</v>
      </c>
      <c r="S50" s="204">
        <f t="shared" si="18"/>
        <v>0</v>
      </c>
      <c r="T50" s="218"/>
      <c r="U50" s="217"/>
      <c r="V50" s="219"/>
      <c r="W50" s="219"/>
      <c r="X50" s="219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217"/>
      <c r="AS50" s="217"/>
      <c r="AT50" s="217"/>
      <c r="AU50" s="217"/>
      <c r="AV50" s="217"/>
      <c r="AW50" s="217"/>
      <c r="AX50" s="217"/>
      <c r="AY50" s="217"/>
      <c r="AZ50" s="217"/>
      <c r="BA50" s="217"/>
      <c r="BB50" s="217"/>
      <c r="BC50" s="217"/>
      <c r="BD50" s="217"/>
      <c r="BE50" s="217"/>
      <c r="BF50" s="217"/>
      <c r="BG50" s="217"/>
      <c r="BH50" s="217"/>
      <c r="BI50" s="217"/>
      <c r="BJ50" s="217"/>
      <c r="BK50" s="217"/>
      <c r="BL50" s="217"/>
      <c r="BM50" s="217"/>
      <c r="BN50" s="217"/>
      <c r="BO50" s="217"/>
      <c r="BP50" s="217"/>
      <c r="BQ50" s="217"/>
      <c r="BR50" s="217"/>
      <c r="BS50" s="217"/>
      <c r="BT50" s="217"/>
      <c r="BU50" s="217"/>
      <c r="BV50" s="217"/>
      <c r="BW50" s="217"/>
      <c r="BX50" s="217"/>
      <c r="BY50" s="217"/>
      <c r="BZ50" s="217"/>
      <c r="CA50" s="217"/>
      <c r="CB50" s="217"/>
      <c r="CC50" s="217"/>
      <c r="CD50" s="217"/>
      <c r="CE50" s="217"/>
      <c r="CF50" s="217"/>
      <c r="CG50" s="217"/>
      <c r="CH50" s="217"/>
      <c r="CI50" s="217"/>
      <c r="CJ50" s="217"/>
      <c r="CK50" s="217"/>
      <c r="CL50" s="217"/>
      <c r="CM50" s="217"/>
      <c r="CN50" s="217"/>
      <c r="CO50" s="217"/>
      <c r="CP50" s="217"/>
      <c r="CQ50" s="217"/>
      <c r="CR50" s="217"/>
      <c r="CS50" s="217"/>
      <c r="CT50" s="217"/>
      <c r="CU50" s="217"/>
      <c r="CV50" s="217"/>
      <c r="CW50" s="217"/>
      <c r="CX50" s="217"/>
      <c r="CY50" s="217"/>
      <c r="CZ50" s="217"/>
      <c r="DA50" s="217"/>
      <c r="DB50" s="217"/>
      <c r="DC50" s="217"/>
      <c r="DD50" s="217"/>
      <c r="DE50" s="217"/>
      <c r="DF50" s="217"/>
      <c r="DG50" s="217"/>
      <c r="DH50" s="217"/>
      <c r="DI50" s="217"/>
      <c r="DJ50" s="217"/>
      <c r="DK50" s="217"/>
      <c r="DL50" s="217"/>
      <c r="DM50" s="217"/>
      <c r="DN50" s="217"/>
      <c r="DO50" s="217"/>
      <c r="DP50" s="217"/>
      <c r="DQ50" s="217"/>
      <c r="DR50" s="217"/>
    </row>
    <row r="51" spans="1:122" s="207" customFormat="1" ht="14.25" customHeight="1" thickBot="1">
      <c r="A51" s="211"/>
      <c r="B51" s="1564"/>
      <c r="C51" s="212"/>
      <c r="D51" s="212"/>
      <c r="E51" s="212"/>
      <c r="F51" s="212"/>
      <c r="G51" s="236"/>
      <c r="H51" s="212"/>
      <c r="I51" s="212"/>
      <c r="J51" s="212"/>
      <c r="K51" s="212"/>
      <c r="L51" s="236">
        <f>SUM(H51:K51)</f>
        <v>0</v>
      </c>
      <c r="M51" s="212"/>
      <c r="N51" s="212"/>
      <c r="O51" s="212"/>
      <c r="P51" s="212"/>
      <c r="Q51" s="212"/>
      <c r="R51" s="236"/>
      <c r="S51" s="391"/>
      <c r="T51" s="218"/>
      <c r="U51" s="217"/>
      <c r="V51" s="219"/>
      <c r="W51" s="219"/>
      <c r="X51" s="219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217"/>
      <c r="AP51" s="217"/>
      <c r="AQ51" s="217"/>
      <c r="AR51" s="217"/>
      <c r="AS51" s="217"/>
      <c r="AT51" s="217"/>
      <c r="AU51" s="217"/>
      <c r="AV51" s="217"/>
      <c r="AW51" s="217"/>
      <c r="AX51" s="217"/>
      <c r="AY51" s="217"/>
      <c r="AZ51" s="217"/>
      <c r="BA51" s="217"/>
      <c r="BB51" s="217"/>
      <c r="BC51" s="217"/>
      <c r="BD51" s="217"/>
      <c r="BE51" s="217"/>
      <c r="BF51" s="217"/>
      <c r="BG51" s="217"/>
      <c r="BH51" s="217"/>
      <c r="BI51" s="217"/>
      <c r="BJ51" s="217"/>
      <c r="BK51" s="217"/>
      <c r="BL51" s="217"/>
      <c r="BM51" s="217"/>
      <c r="BN51" s="217"/>
      <c r="BO51" s="217"/>
      <c r="BP51" s="217"/>
      <c r="BQ51" s="217"/>
      <c r="BR51" s="217"/>
      <c r="BS51" s="217"/>
      <c r="BT51" s="217"/>
      <c r="BU51" s="217"/>
      <c r="BV51" s="217"/>
      <c r="BW51" s="217"/>
      <c r="BX51" s="217"/>
      <c r="BY51" s="217"/>
      <c r="BZ51" s="217"/>
      <c r="CA51" s="217"/>
      <c r="CB51" s="217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7"/>
      <c r="DR51" s="217"/>
    </row>
    <row r="52" spans="1:122" s="207" customFormat="1" ht="14.25" customHeight="1">
      <c r="A52" s="441" t="s">
        <v>195</v>
      </c>
      <c r="B52" s="1570" t="s">
        <v>476</v>
      </c>
      <c r="C52" s="1559">
        <v>0</v>
      </c>
      <c r="D52" s="1293">
        <v>0</v>
      </c>
      <c r="E52" s="1293">
        <v>0</v>
      </c>
      <c r="F52" s="1293">
        <v>0</v>
      </c>
      <c r="G52" s="273">
        <v>0</v>
      </c>
      <c r="H52" s="1293">
        <v>0</v>
      </c>
      <c r="I52" s="1293">
        <v>0</v>
      </c>
      <c r="J52" s="1293">
        <v>0</v>
      </c>
      <c r="K52" s="1293">
        <v>0</v>
      </c>
      <c r="L52" s="273">
        <v>0</v>
      </c>
      <c r="M52" s="1293">
        <v>0</v>
      </c>
      <c r="N52" s="1293">
        <v>0</v>
      </c>
      <c r="O52" s="1293">
        <v>0</v>
      </c>
      <c r="P52" s="1293">
        <v>0</v>
      </c>
      <c r="Q52" s="1293">
        <v>0</v>
      </c>
      <c r="R52" s="842">
        <v>0</v>
      </c>
      <c r="S52" s="837">
        <v>0</v>
      </c>
      <c r="T52" s="218"/>
      <c r="U52" s="217"/>
      <c r="V52" s="219"/>
      <c r="W52" s="219"/>
      <c r="X52" s="219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217"/>
      <c r="AS52" s="217"/>
      <c r="AT52" s="217"/>
      <c r="AU52" s="217"/>
      <c r="AV52" s="217"/>
      <c r="AW52" s="217"/>
      <c r="AX52" s="217"/>
      <c r="AY52" s="217"/>
      <c r="AZ52" s="217"/>
      <c r="BA52" s="217"/>
      <c r="BB52" s="217"/>
      <c r="BC52" s="217"/>
      <c r="BD52" s="217"/>
      <c r="BE52" s="217"/>
      <c r="BF52" s="217"/>
      <c r="BG52" s="217"/>
      <c r="BH52" s="217"/>
      <c r="BI52" s="217"/>
      <c r="BJ52" s="217"/>
      <c r="BK52" s="217"/>
      <c r="BL52" s="217"/>
      <c r="BM52" s="217"/>
      <c r="BN52" s="217"/>
      <c r="BO52" s="217"/>
      <c r="BP52" s="217"/>
      <c r="BQ52" s="217"/>
      <c r="BR52" s="217"/>
      <c r="BS52" s="217"/>
      <c r="BT52" s="217"/>
      <c r="BU52" s="217"/>
      <c r="BV52" s="217"/>
      <c r="BW52" s="217"/>
      <c r="BX52" s="217"/>
      <c r="BY52" s="217"/>
      <c r="BZ52" s="217"/>
      <c r="CA52" s="217"/>
      <c r="CB52" s="217"/>
      <c r="CC52" s="217"/>
      <c r="CD52" s="217"/>
      <c r="CE52" s="217"/>
      <c r="CF52" s="217"/>
      <c r="CG52" s="217"/>
      <c r="CH52" s="217"/>
      <c r="CI52" s="217"/>
      <c r="CJ52" s="217"/>
      <c r="CK52" s="217"/>
      <c r="CL52" s="217"/>
      <c r="CM52" s="217"/>
      <c r="CN52" s="217"/>
      <c r="CO52" s="217"/>
      <c r="CP52" s="217"/>
      <c r="CQ52" s="217"/>
      <c r="CR52" s="217"/>
      <c r="CS52" s="217"/>
      <c r="CT52" s="217"/>
      <c r="CU52" s="217"/>
      <c r="CV52" s="217"/>
      <c r="CW52" s="217"/>
      <c r="CX52" s="217"/>
      <c r="CY52" s="217"/>
      <c r="CZ52" s="217"/>
      <c r="DA52" s="217"/>
      <c r="DB52" s="217"/>
      <c r="DC52" s="217"/>
      <c r="DD52" s="217"/>
      <c r="DE52" s="217"/>
      <c r="DF52" s="217"/>
      <c r="DG52" s="217"/>
      <c r="DH52" s="217"/>
      <c r="DI52" s="217"/>
      <c r="DJ52" s="217"/>
      <c r="DK52" s="217"/>
      <c r="DL52" s="217"/>
      <c r="DM52" s="217"/>
      <c r="DN52" s="217"/>
      <c r="DO52" s="217"/>
      <c r="DP52" s="217"/>
      <c r="DQ52" s="217"/>
      <c r="DR52" s="217"/>
    </row>
    <row r="53" spans="1:122" s="207" customFormat="1" ht="14.25" customHeight="1">
      <c r="A53" s="1139" t="str">
        <f>A29</f>
        <v>MS2408D0</v>
      </c>
      <c r="B53" s="182" t="s">
        <v>263</v>
      </c>
      <c r="C53" s="6">
        <v>0</v>
      </c>
      <c r="D53" s="6">
        <v>0</v>
      </c>
      <c r="E53" s="6">
        <v>0</v>
      </c>
      <c r="F53" s="6">
        <v>0</v>
      </c>
      <c r="G53" s="200">
        <v>0</v>
      </c>
      <c r="H53" s="6">
        <v>0</v>
      </c>
      <c r="I53" s="6">
        <v>0</v>
      </c>
      <c r="J53" s="6">
        <v>0</v>
      </c>
      <c r="K53" s="6">
        <v>0</v>
      </c>
      <c r="L53" s="200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64">
        <v>0</v>
      </c>
      <c r="S53" s="665">
        <v>0</v>
      </c>
      <c r="T53" s="218"/>
      <c r="U53" s="217"/>
      <c r="V53" s="219"/>
      <c r="W53" s="219"/>
      <c r="X53" s="219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217"/>
      <c r="AS53" s="217"/>
      <c r="AT53" s="217"/>
      <c r="AU53" s="217"/>
      <c r="AV53" s="217"/>
      <c r="AW53" s="217"/>
      <c r="AX53" s="217"/>
      <c r="AY53" s="217"/>
      <c r="AZ53" s="217"/>
      <c r="BA53" s="217"/>
      <c r="BB53" s="217"/>
      <c r="BC53" s="217"/>
      <c r="BD53" s="217"/>
      <c r="BE53" s="217"/>
      <c r="BF53" s="217"/>
      <c r="BG53" s="217"/>
      <c r="BH53" s="217"/>
      <c r="BI53" s="217"/>
      <c r="BJ53" s="217"/>
      <c r="BK53" s="217"/>
      <c r="BL53" s="217"/>
      <c r="BM53" s="217"/>
      <c r="BN53" s="217"/>
      <c r="BO53" s="217"/>
      <c r="BP53" s="217"/>
      <c r="BQ53" s="217"/>
      <c r="BR53" s="217"/>
      <c r="BS53" s="217"/>
      <c r="BT53" s="217"/>
      <c r="BU53" s="217"/>
      <c r="BV53" s="217"/>
      <c r="BW53" s="217"/>
      <c r="BX53" s="217"/>
      <c r="BY53" s="217"/>
      <c r="BZ53" s="217"/>
      <c r="CA53" s="217"/>
      <c r="CB53" s="217"/>
      <c r="CC53" s="217"/>
      <c r="CD53" s="217"/>
      <c r="CE53" s="217"/>
      <c r="CF53" s="217"/>
      <c r="CG53" s="217"/>
      <c r="CH53" s="217"/>
      <c r="CI53" s="217"/>
      <c r="CJ53" s="217"/>
      <c r="CK53" s="217"/>
      <c r="CL53" s="217"/>
      <c r="CM53" s="217"/>
      <c r="CN53" s="217"/>
      <c r="CO53" s="217"/>
      <c r="CP53" s="217"/>
      <c r="CQ53" s="217"/>
      <c r="CR53" s="217"/>
      <c r="CS53" s="217"/>
      <c r="CT53" s="217"/>
      <c r="CU53" s="217"/>
      <c r="CV53" s="217"/>
      <c r="CW53" s="217"/>
      <c r="CX53" s="217"/>
      <c r="CY53" s="217"/>
      <c r="CZ53" s="217"/>
      <c r="DA53" s="217"/>
      <c r="DB53" s="217"/>
      <c r="DC53" s="217"/>
      <c r="DD53" s="217"/>
      <c r="DE53" s="217"/>
      <c r="DF53" s="217"/>
      <c r="DG53" s="217"/>
      <c r="DH53" s="217"/>
      <c r="DI53" s="217"/>
      <c r="DJ53" s="217"/>
      <c r="DK53" s="217"/>
      <c r="DL53" s="217"/>
      <c r="DM53" s="217"/>
      <c r="DN53" s="217"/>
      <c r="DO53" s="217"/>
      <c r="DP53" s="217"/>
      <c r="DQ53" s="217"/>
      <c r="DR53" s="217"/>
    </row>
    <row r="54" spans="1:122" s="207" customFormat="1" ht="14.25" customHeight="1">
      <c r="A54" s="1139"/>
      <c r="B54" s="182" t="s">
        <v>205</v>
      </c>
      <c r="C54" s="6">
        <v>0</v>
      </c>
      <c r="D54" s="6">
        <v>0</v>
      </c>
      <c r="E54" s="6">
        <v>0</v>
      </c>
      <c r="F54" s="6">
        <v>0</v>
      </c>
      <c r="G54" s="200">
        <v>0</v>
      </c>
      <c r="H54" s="6">
        <v>0</v>
      </c>
      <c r="I54" s="6">
        <v>0</v>
      </c>
      <c r="J54" s="6">
        <v>0</v>
      </c>
      <c r="K54" s="6">
        <v>0</v>
      </c>
      <c r="L54" s="200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64">
        <v>0</v>
      </c>
      <c r="S54" s="665">
        <v>0</v>
      </c>
      <c r="T54" s="218"/>
      <c r="U54" s="217"/>
      <c r="V54" s="219"/>
      <c r="W54" s="219"/>
      <c r="X54" s="219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217"/>
      <c r="AP54" s="217"/>
      <c r="AQ54" s="217"/>
      <c r="AR54" s="217"/>
      <c r="AS54" s="217"/>
      <c r="AT54" s="217"/>
      <c r="AU54" s="217"/>
      <c r="AV54" s="217"/>
      <c r="AW54" s="217"/>
      <c r="AX54" s="217"/>
      <c r="AY54" s="217"/>
      <c r="AZ54" s="217"/>
      <c r="BA54" s="217"/>
      <c r="BB54" s="217"/>
      <c r="BC54" s="217"/>
      <c r="BD54" s="217"/>
      <c r="BE54" s="217"/>
      <c r="BF54" s="217"/>
      <c r="BG54" s="217"/>
      <c r="BH54" s="217"/>
      <c r="BI54" s="217"/>
      <c r="BJ54" s="217"/>
      <c r="BK54" s="217"/>
      <c r="BL54" s="217"/>
      <c r="BM54" s="217"/>
      <c r="BN54" s="217"/>
      <c r="BO54" s="217"/>
      <c r="BP54" s="217"/>
      <c r="BQ54" s="217"/>
      <c r="BR54" s="217"/>
      <c r="BS54" s="217"/>
      <c r="BT54" s="217"/>
      <c r="BU54" s="217"/>
      <c r="BV54" s="217"/>
      <c r="BW54" s="217"/>
      <c r="BX54" s="217"/>
      <c r="BY54" s="217"/>
      <c r="BZ54" s="217"/>
      <c r="CA54" s="217"/>
      <c r="CB54" s="217"/>
      <c r="CC54" s="217"/>
      <c r="CD54" s="217"/>
      <c r="CE54" s="217"/>
      <c r="CF54" s="217"/>
      <c r="CG54" s="217"/>
      <c r="CH54" s="217"/>
      <c r="CI54" s="217"/>
      <c r="CJ54" s="217"/>
      <c r="CK54" s="217"/>
      <c r="CL54" s="217"/>
      <c r="CM54" s="217"/>
      <c r="CN54" s="217"/>
      <c r="CO54" s="217"/>
      <c r="CP54" s="217"/>
      <c r="CQ54" s="217"/>
      <c r="CR54" s="217"/>
      <c r="CS54" s="217"/>
      <c r="CT54" s="217"/>
      <c r="CU54" s="217"/>
      <c r="CV54" s="217"/>
      <c r="CW54" s="217"/>
      <c r="CX54" s="217"/>
      <c r="CY54" s="217"/>
      <c r="CZ54" s="217"/>
      <c r="DA54" s="217"/>
      <c r="DB54" s="217"/>
      <c r="DC54" s="217"/>
      <c r="DD54" s="217"/>
      <c r="DE54" s="217"/>
      <c r="DF54" s="217"/>
      <c r="DG54" s="217"/>
      <c r="DH54" s="217"/>
      <c r="DI54" s="217"/>
      <c r="DJ54" s="217"/>
      <c r="DK54" s="217"/>
      <c r="DL54" s="217"/>
      <c r="DM54" s="217"/>
      <c r="DN54" s="217"/>
      <c r="DO54" s="217"/>
      <c r="DP54" s="217"/>
      <c r="DQ54" s="217"/>
      <c r="DR54" s="217"/>
    </row>
    <row r="55" spans="1:122" s="207" customFormat="1" ht="14.25" customHeight="1">
      <c r="A55" s="1139"/>
      <c r="B55" s="182" t="s">
        <v>206</v>
      </c>
      <c r="C55" s="6">
        <v>0</v>
      </c>
      <c r="D55" s="6">
        <v>0</v>
      </c>
      <c r="E55" s="6">
        <v>0</v>
      </c>
      <c r="F55" s="6">
        <v>0</v>
      </c>
      <c r="G55" s="200">
        <v>0</v>
      </c>
      <c r="H55" s="6">
        <v>0</v>
      </c>
      <c r="I55" s="6">
        <v>0</v>
      </c>
      <c r="J55" s="6">
        <v>0</v>
      </c>
      <c r="K55" s="6">
        <v>0</v>
      </c>
      <c r="L55" s="200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64">
        <v>0</v>
      </c>
      <c r="S55" s="665">
        <v>0</v>
      </c>
      <c r="T55" s="218"/>
      <c r="U55" s="217"/>
      <c r="V55" s="219"/>
      <c r="W55" s="219"/>
      <c r="X55" s="219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217"/>
      <c r="AP55" s="217"/>
      <c r="AQ55" s="217"/>
      <c r="AR55" s="217"/>
      <c r="AS55" s="217"/>
      <c r="AT55" s="217"/>
      <c r="AU55" s="217"/>
      <c r="AV55" s="217"/>
      <c r="AW55" s="217"/>
      <c r="AX55" s="217"/>
      <c r="AY55" s="217"/>
      <c r="AZ55" s="217"/>
      <c r="BA55" s="217"/>
      <c r="BB55" s="217"/>
      <c r="BC55" s="217"/>
      <c r="BD55" s="217"/>
      <c r="BE55" s="217"/>
      <c r="BF55" s="217"/>
      <c r="BG55" s="217"/>
      <c r="BH55" s="217"/>
      <c r="BI55" s="217"/>
      <c r="BJ55" s="217"/>
      <c r="BK55" s="217"/>
      <c r="BL55" s="217"/>
      <c r="BM55" s="217"/>
      <c r="BN55" s="217"/>
      <c r="BO55" s="217"/>
      <c r="BP55" s="217"/>
      <c r="BQ55" s="217"/>
      <c r="BR55" s="217"/>
      <c r="BS55" s="217"/>
      <c r="BT55" s="217"/>
      <c r="BU55" s="217"/>
      <c r="BV55" s="217"/>
      <c r="BW55" s="217"/>
      <c r="BX55" s="217"/>
      <c r="BY55" s="217"/>
      <c r="BZ55" s="217"/>
      <c r="CA55" s="217"/>
      <c r="CB55" s="217"/>
      <c r="CC55" s="217"/>
      <c r="CD55" s="217"/>
      <c r="CE55" s="217"/>
      <c r="CF55" s="217"/>
      <c r="CG55" s="217"/>
      <c r="CH55" s="217"/>
      <c r="CI55" s="217"/>
      <c r="CJ55" s="217"/>
      <c r="CK55" s="217"/>
      <c r="CL55" s="217"/>
      <c r="CM55" s="217"/>
      <c r="CN55" s="217"/>
      <c r="CO55" s="217"/>
      <c r="CP55" s="217"/>
      <c r="CQ55" s="217"/>
      <c r="CR55" s="217"/>
      <c r="CS55" s="217"/>
      <c r="CT55" s="217"/>
      <c r="CU55" s="217"/>
      <c r="CV55" s="217"/>
      <c r="CW55" s="217"/>
      <c r="CX55" s="217"/>
      <c r="CY55" s="217"/>
      <c r="CZ55" s="217"/>
      <c r="DA55" s="217"/>
      <c r="DB55" s="217"/>
      <c r="DC55" s="217"/>
      <c r="DD55" s="217"/>
      <c r="DE55" s="217"/>
      <c r="DF55" s="217"/>
      <c r="DG55" s="217"/>
      <c r="DH55" s="217"/>
      <c r="DI55" s="217"/>
      <c r="DJ55" s="217"/>
      <c r="DK55" s="217"/>
      <c r="DL55" s="217"/>
      <c r="DM55" s="217"/>
      <c r="DN55" s="217"/>
      <c r="DO55" s="217"/>
      <c r="DP55" s="217"/>
      <c r="DQ55" s="217"/>
      <c r="DR55" s="217"/>
    </row>
    <row r="56" spans="1:122" s="207" customFormat="1" ht="14.25" customHeight="1">
      <c r="A56" s="181"/>
      <c r="B56" s="182" t="s">
        <v>611</v>
      </c>
      <c r="C56" s="6">
        <v>0</v>
      </c>
      <c r="D56" s="6">
        <v>0</v>
      </c>
      <c r="E56" s="6">
        <v>0</v>
      </c>
      <c r="F56" s="6">
        <v>0</v>
      </c>
      <c r="G56" s="200">
        <v>0</v>
      </c>
      <c r="H56" s="6">
        <v>0</v>
      </c>
      <c r="I56" s="6">
        <v>0</v>
      </c>
      <c r="J56" s="6">
        <v>0</v>
      </c>
      <c r="K56" s="6">
        <v>0</v>
      </c>
      <c r="L56" s="200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64">
        <v>0</v>
      </c>
      <c r="S56" s="665">
        <v>0</v>
      </c>
      <c r="T56" s="218"/>
      <c r="U56" s="217"/>
      <c r="V56" s="219"/>
      <c r="W56" s="219"/>
      <c r="X56" s="219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217"/>
      <c r="AS56" s="217"/>
      <c r="AT56" s="217"/>
      <c r="AU56" s="217"/>
      <c r="AV56" s="217"/>
      <c r="AW56" s="217"/>
      <c r="AX56" s="217"/>
      <c r="AY56" s="217"/>
      <c r="AZ56" s="217"/>
      <c r="BA56" s="217"/>
      <c r="BB56" s="217"/>
      <c r="BC56" s="217"/>
      <c r="BD56" s="217"/>
      <c r="BE56" s="217"/>
      <c r="BF56" s="217"/>
      <c r="BG56" s="217"/>
      <c r="BH56" s="217"/>
      <c r="BI56" s="217"/>
      <c r="BJ56" s="217"/>
      <c r="BK56" s="217"/>
      <c r="BL56" s="217"/>
      <c r="BM56" s="217"/>
      <c r="BN56" s="217"/>
      <c r="BO56" s="217"/>
      <c r="BP56" s="217"/>
      <c r="BQ56" s="217"/>
      <c r="BR56" s="217"/>
      <c r="BS56" s="217"/>
      <c r="BT56" s="217"/>
      <c r="BU56" s="217"/>
      <c r="BV56" s="217"/>
      <c r="BW56" s="217"/>
      <c r="BX56" s="217"/>
      <c r="BY56" s="217"/>
      <c r="BZ56" s="217"/>
      <c r="CA56" s="217"/>
      <c r="CB56" s="217"/>
      <c r="CC56" s="217"/>
      <c r="CD56" s="217"/>
      <c r="CE56" s="217"/>
      <c r="CF56" s="217"/>
      <c r="CG56" s="217"/>
      <c r="CH56" s="217"/>
      <c r="CI56" s="217"/>
      <c r="CJ56" s="217"/>
      <c r="CK56" s="217"/>
      <c r="CL56" s="217"/>
      <c r="CM56" s="217"/>
      <c r="CN56" s="217"/>
      <c r="CO56" s="217"/>
      <c r="CP56" s="217"/>
      <c r="CQ56" s="217"/>
      <c r="CR56" s="217"/>
      <c r="CS56" s="217"/>
      <c r="CT56" s="217"/>
      <c r="CU56" s="217"/>
      <c r="CV56" s="217"/>
      <c r="CW56" s="217"/>
      <c r="CX56" s="217"/>
      <c r="CY56" s="217"/>
      <c r="CZ56" s="217"/>
      <c r="DA56" s="217"/>
      <c r="DB56" s="217"/>
      <c r="DC56" s="217"/>
      <c r="DD56" s="217"/>
      <c r="DE56" s="217"/>
      <c r="DF56" s="217"/>
      <c r="DG56" s="217"/>
      <c r="DH56" s="217"/>
      <c r="DI56" s="217"/>
      <c r="DJ56" s="217"/>
      <c r="DK56" s="217"/>
      <c r="DL56" s="217"/>
      <c r="DM56" s="217"/>
      <c r="DN56" s="217"/>
      <c r="DO56" s="217"/>
      <c r="DP56" s="217"/>
      <c r="DQ56" s="217"/>
      <c r="DR56" s="217"/>
    </row>
    <row r="57" spans="1:122" s="207" customFormat="1" ht="14.25" customHeight="1">
      <c r="A57" s="181"/>
      <c r="B57" s="182" t="s">
        <v>264</v>
      </c>
      <c r="C57" s="6">
        <v>0</v>
      </c>
      <c r="D57" s="6">
        <v>0</v>
      </c>
      <c r="E57" s="6">
        <v>0</v>
      </c>
      <c r="F57" s="6">
        <v>0</v>
      </c>
      <c r="G57" s="200">
        <v>0</v>
      </c>
      <c r="H57" s="6">
        <v>0</v>
      </c>
      <c r="I57" s="6">
        <v>0</v>
      </c>
      <c r="J57" s="6">
        <v>0</v>
      </c>
      <c r="K57" s="6">
        <v>0</v>
      </c>
      <c r="L57" s="200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64">
        <v>0</v>
      </c>
      <c r="S57" s="665">
        <v>0</v>
      </c>
      <c r="T57" s="218"/>
      <c r="U57" s="217"/>
      <c r="V57" s="219"/>
      <c r="W57" s="219"/>
      <c r="X57" s="219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</row>
    <row r="58" spans="1:122" s="207" customFormat="1" ht="13">
      <c r="A58" s="1109"/>
      <c r="B58" s="1565" t="s">
        <v>32</v>
      </c>
      <c r="C58" s="1111">
        <v>0</v>
      </c>
      <c r="D58" s="1111">
        <v>0</v>
      </c>
      <c r="E58" s="1111">
        <v>0</v>
      </c>
      <c r="F58" s="1111">
        <v>0</v>
      </c>
      <c r="G58" s="1112">
        <v>0</v>
      </c>
      <c r="H58" s="1110">
        <v>0</v>
      </c>
      <c r="I58" s="1111">
        <v>0</v>
      </c>
      <c r="J58" s="1111">
        <v>0</v>
      </c>
      <c r="K58" s="1111">
        <v>0</v>
      </c>
      <c r="L58" s="1112">
        <v>0</v>
      </c>
      <c r="M58" s="1111">
        <v>0</v>
      </c>
      <c r="N58" s="1111">
        <v>0</v>
      </c>
      <c r="O58" s="1111">
        <v>0</v>
      </c>
      <c r="P58" s="1111">
        <v>0</v>
      </c>
      <c r="Q58" s="1111">
        <v>0</v>
      </c>
      <c r="R58" s="1112">
        <v>0</v>
      </c>
      <c r="S58" s="1113">
        <v>0</v>
      </c>
      <c r="T58" s="218"/>
      <c r="U58" s="217"/>
      <c r="V58" s="219"/>
      <c r="W58" s="219"/>
      <c r="X58" s="219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217"/>
      <c r="AP58" s="217"/>
      <c r="AQ58" s="217"/>
      <c r="AR58" s="217"/>
      <c r="AS58" s="217"/>
      <c r="AT58" s="217"/>
      <c r="AU58" s="217"/>
      <c r="AV58" s="217"/>
      <c r="AW58" s="217"/>
      <c r="AX58" s="217"/>
      <c r="AY58" s="217"/>
      <c r="AZ58" s="217"/>
      <c r="BA58" s="217"/>
      <c r="BB58" s="217"/>
      <c r="BC58" s="217"/>
      <c r="BD58" s="217"/>
      <c r="BE58" s="217"/>
      <c r="BF58" s="217"/>
      <c r="BG58" s="217"/>
      <c r="BH58" s="217"/>
      <c r="BI58" s="217"/>
      <c r="BJ58" s="217"/>
      <c r="BK58" s="217"/>
      <c r="BL58" s="217"/>
      <c r="BM58" s="217"/>
      <c r="BN58" s="217"/>
      <c r="BO58" s="217"/>
      <c r="BP58" s="217"/>
      <c r="BQ58" s="217"/>
      <c r="BR58" s="217"/>
      <c r="BS58" s="217"/>
      <c r="BT58" s="217"/>
      <c r="BU58" s="217"/>
      <c r="BV58" s="217"/>
      <c r="BW58" s="217"/>
      <c r="BX58" s="217"/>
      <c r="BY58" s="217"/>
      <c r="BZ58" s="217"/>
      <c r="CA58" s="217"/>
      <c r="CB58" s="217"/>
      <c r="CC58" s="217"/>
      <c r="CD58" s="217"/>
      <c r="CE58" s="217"/>
      <c r="CF58" s="217"/>
      <c r="CG58" s="217"/>
      <c r="CH58" s="217"/>
      <c r="CI58" s="217"/>
      <c r="CJ58" s="217"/>
      <c r="CK58" s="217"/>
      <c r="CL58" s="217"/>
      <c r="CM58" s="217"/>
      <c r="CN58" s="217"/>
      <c r="CO58" s="217"/>
      <c r="CP58" s="217"/>
      <c r="CQ58" s="217"/>
      <c r="CR58" s="217"/>
      <c r="CS58" s="217"/>
      <c r="CT58" s="217"/>
      <c r="CU58" s="217"/>
      <c r="CV58" s="217"/>
      <c r="CW58" s="217"/>
      <c r="CX58" s="217"/>
      <c r="CY58" s="217"/>
      <c r="CZ58" s="217"/>
      <c r="DA58" s="217"/>
      <c r="DB58" s="217"/>
      <c r="DC58" s="217"/>
      <c r="DD58" s="217"/>
      <c r="DE58" s="217"/>
      <c r="DF58" s="217"/>
      <c r="DG58" s="217"/>
      <c r="DH58" s="217"/>
      <c r="DI58" s="217"/>
      <c r="DJ58" s="217"/>
      <c r="DK58" s="217"/>
      <c r="DL58" s="217"/>
      <c r="DM58" s="217"/>
      <c r="DN58" s="217"/>
      <c r="DO58" s="217"/>
      <c r="DP58" s="217"/>
      <c r="DQ58" s="217"/>
      <c r="DR58" s="217"/>
    </row>
    <row r="59" spans="1:122" s="207" customFormat="1" ht="14.25" customHeight="1">
      <c r="A59" s="181" t="s">
        <v>195</v>
      </c>
      <c r="B59" s="182" t="s">
        <v>476</v>
      </c>
      <c r="C59" s="8">
        <f>'Wuxi Summary'!G115</f>
        <v>0</v>
      </c>
      <c r="D59" s="8">
        <f>'Wuxi Summary'!H115</f>
        <v>0</v>
      </c>
      <c r="E59" s="8">
        <f>'Wuxi Summary'!I115</f>
        <v>0</v>
      </c>
      <c r="F59" s="8">
        <f>'Wuxi Summary'!J115</f>
        <v>0</v>
      </c>
      <c r="G59" s="664">
        <f t="shared" ref="G59:G64" si="34">SUM(C59:F59)</f>
        <v>0</v>
      </c>
      <c r="H59" s="8">
        <f>'Wuxi Summary'!N115</f>
        <v>0</v>
      </c>
      <c r="I59" s="8">
        <f>'Wuxi Summary'!O115</f>
        <v>0</v>
      </c>
      <c r="J59" s="8">
        <f>'Wuxi Summary'!P115</f>
        <v>0</v>
      </c>
      <c r="K59" s="8">
        <f>'Wuxi Summary'!Q115</f>
        <v>0</v>
      </c>
      <c r="L59" s="664">
        <f t="shared" ref="L59:L64" si="35">SUM(H59:K59)</f>
        <v>0</v>
      </c>
      <c r="M59" s="8">
        <f>'Wuxi Summary'!U115</f>
        <v>0</v>
      </c>
      <c r="N59" s="8">
        <f>'Wuxi Summary'!V115</f>
        <v>0</v>
      </c>
      <c r="O59" s="8">
        <f>'Wuxi Summary'!W115</f>
        <v>0</v>
      </c>
      <c r="P59" s="8">
        <f>'Wuxi Summary'!X115</f>
        <v>0</v>
      </c>
      <c r="Q59" s="8">
        <f>'Wuxi Summary'!Y115</f>
        <v>0</v>
      </c>
      <c r="R59" s="664">
        <f>SUM(M59:Q59)</f>
        <v>0</v>
      </c>
      <c r="S59" s="665">
        <f>R59+L59+G59</f>
        <v>0</v>
      </c>
      <c r="T59" s="218"/>
      <c r="U59" s="217"/>
      <c r="V59" s="219"/>
      <c r="W59" s="219"/>
      <c r="X59" s="219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217"/>
      <c r="AS59" s="217"/>
      <c r="AT59" s="217"/>
      <c r="AU59" s="217"/>
      <c r="AV59" s="217"/>
      <c r="AW59" s="217"/>
      <c r="AX59" s="217"/>
      <c r="AY59" s="217"/>
      <c r="AZ59" s="217"/>
      <c r="BA59" s="217"/>
      <c r="BB59" s="217"/>
      <c r="BC59" s="217"/>
      <c r="BD59" s="217"/>
      <c r="BE59" s="217"/>
      <c r="BF59" s="217"/>
      <c r="BG59" s="217"/>
      <c r="BH59" s="217"/>
      <c r="BI59" s="217"/>
      <c r="BJ59" s="217"/>
      <c r="BK59" s="217"/>
      <c r="BL59" s="217"/>
      <c r="BM59" s="217"/>
      <c r="BN59" s="217"/>
      <c r="BO59" s="217"/>
      <c r="BP59" s="217"/>
      <c r="BQ59" s="217"/>
      <c r="BR59" s="217"/>
      <c r="BS59" s="217"/>
      <c r="BT59" s="217"/>
      <c r="BU59" s="217"/>
      <c r="BV59" s="217"/>
      <c r="BW59" s="217"/>
      <c r="BX59" s="217"/>
      <c r="BY59" s="217"/>
      <c r="BZ59" s="217"/>
      <c r="CA59" s="217"/>
      <c r="CB59" s="217"/>
      <c r="CC59" s="217"/>
      <c r="CD59" s="217"/>
      <c r="CE59" s="217"/>
      <c r="CF59" s="217"/>
      <c r="CG59" s="217"/>
      <c r="CH59" s="217"/>
      <c r="CI59" s="217"/>
      <c r="CJ59" s="217"/>
      <c r="CK59" s="217"/>
      <c r="CL59" s="217"/>
      <c r="CM59" s="217"/>
      <c r="CN59" s="217"/>
      <c r="CO59" s="217"/>
      <c r="CP59" s="217"/>
      <c r="CQ59" s="217"/>
      <c r="CR59" s="217"/>
      <c r="CS59" s="217"/>
      <c r="CT59" s="217"/>
      <c r="CU59" s="217"/>
      <c r="CV59" s="217"/>
      <c r="CW59" s="217"/>
      <c r="CX59" s="217"/>
      <c r="CY59" s="217"/>
      <c r="CZ59" s="217"/>
      <c r="DA59" s="217"/>
      <c r="DB59" s="217"/>
      <c r="DC59" s="217"/>
      <c r="DD59" s="217"/>
      <c r="DE59" s="217"/>
      <c r="DF59" s="217"/>
      <c r="DG59" s="217"/>
      <c r="DH59" s="217"/>
      <c r="DI59" s="217"/>
      <c r="DJ59" s="217"/>
      <c r="DK59" s="217"/>
      <c r="DL59" s="217"/>
      <c r="DM59" s="217"/>
      <c r="DN59" s="217"/>
      <c r="DO59" s="217"/>
      <c r="DP59" s="217"/>
      <c r="DQ59" s="217"/>
      <c r="DR59" s="217"/>
    </row>
    <row r="60" spans="1:122" s="207" customFormat="1" ht="14.25" customHeight="1">
      <c r="A60" s="1139" t="str">
        <f>A36</f>
        <v>MS2409A0</v>
      </c>
      <c r="B60" s="182" t="s">
        <v>263</v>
      </c>
      <c r="C60" s="8">
        <f>'Wuxi Summary'!G116</f>
        <v>0</v>
      </c>
      <c r="D60" s="8">
        <f>'Wuxi Summary'!H116</f>
        <v>0</v>
      </c>
      <c r="E60" s="8">
        <f>'Wuxi Summary'!I116</f>
        <v>0</v>
      </c>
      <c r="F60" s="8">
        <f>'Wuxi Summary'!J116</f>
        <v>0</v>
      </c>
      <c r="G60" s="664">
        <f t="shared" si="34"/>
        <v>0</v>
      </c>
      <c r="H60" s="8">
        <f>'Wuxi Summary'!N116</f>
        <v>0</v>
      </c>
      <c r="I60" s="8">
        <f>'Wuxi Summary'!O116</f>
        <v>0</v>
      </c>
      <c r="J60" s="8">
        <f>'Wuxi Summary'!P116</f>
        <v>0</v>
      </c>
      <c r="K60" s="8">
        <f>'Wuxi Summary'!Q116</f>
        <v>0</v>
      </c>
      <c r="L60" s="664">
        <f t="shared" si="35"/>
        <v>0</v>
      </c>
      <c r="M60" s="8">
        <f>'Wuxi Summary'!U116</f>
        <v>0</v>
      </c>
      <c r="N60" s="8">
        <f>'Wuxi Summary'!V116</f>
        <v>0</v>
      </c>
      <c r="O60" s="8">
        <f>'Wuxi Summary'!W116</f>
        <v>0</v>
      </c>
      <c r="P60" s="8">
        <f>'Wuxi Summary'!X116</f>
        <v>0</v>
      </c>
      <c r="Q60" s="8">
        <f>'Wuxi Summary'!Y116</f>
        <v>0</v>
      </c>
      <c r="R60" s="664">
        <f t="shared" ref="R60:R65" si="36">SUM(M60:Q60)</f>
        <v>0</v>
      </c>
      <c r="S60" s="665">
        <f t="shared" ref="S60:S65" si="37">R60+L60+G60</f>
        <v>0</v>
      </c>
      <c r="T60" s="218"/>
      <c r="U60" s="217"/>
      <c r="V60" s="219"/>
      <c r="W60" s="219"/>
      <c r="X60" s="219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217"/>
      <c r="AP60" s="217"/>
      <c r="AQ60" s="217"/>
      <c r="AR60" s="217"/>
      <c r="AS60" s="217"/>
      <c r="AT60" s="217"/>
      <c r="AU60" s="217"/>
      <c r="AV60" s="217"/>
      <c r="AW60" s="217"/>
      <c r="AX60" s="217"/>
      <c r="AY60" s="217"/>
      <c r="AZ60" s="217"/>
      <c r="BA60" s="217"/>
      <c r="BB60" s="217"/>
      <c r="BC60" s="217"/>
      <c r="BD60" s="217"/>
      <c r="BE60" s="217"/>
      <c r="BF60" s="217"/>
      <c r="BG60" s="217"/>
      <c r="BH60" s="217"/>
      <c r="BI60" s="217"/>
      <c r="BJ60" s="217"/>
      <c r="BK60" s="217"/>
      <c r="BL60" s="217"/>
      <c r="BM60" s="217"/>
      <c r="BN60" s="217"/>
      <c r="BO60" s="217"/>
      <c r="BP60" s="217"/>
      <c r="BQ60" s="217"/>
      <c r="BR60" s="217"/>
      <c r="BS60" s="217"/>
      <c r="BT60" s="217"/>
      <c r="BU60" s="217"/>
      <c r="BV60" s="217"/>
      <c r="BW60" s="217"/>
      <c r="BX60" s="217"/>
      <c r="BY60" s="217"/>
      <c r="BZ60" s="217"/>
      <c r="CA60" s="217"/>
      <c r="CB60" s="217"/>
      <c r="CC60" s="217"/>
      <c r="CD60" s="217"/>
      <c r="CE60" s="217"/>
      <c r="CF60" s="217"/>
      <c r="CG60" s="217"/>
      <c r="CH60" s="217"/>
      <c r="CI60" s="217"/>
      <c r="CJ60" s="217"/>
      <c r="CK60" s="217"/>
      <c r="CL60" s="217"/>
      <c r="CM60" s="217"/>
      <c r="CN60" s="217"/>
      <c r="CO60" s="217"/>
      <c r="CP60" s="217"/>
      <c r="CQ60" s="217"/>
      <c r="CR60" s="217"/>
      <c r="CS60" s="217"/>
      <c r="CT60" s="217"/>
      <c r="CU60" s="217"/>
      <c r="CV60" s="217"/>
      <c r="CW60" s="217"/>
      <c r="CX60" s="217"/>
      <c r="CY60" s="217"/>
      <c r="CZ60" s="217"/>
      <c r="DA60" s="217"/>
      <c r="DB60" s="217"/>
      <c r="DC60" s="217"/>
      <c r="DD60" s="217"/>
      <c r="DE60" s="217"/>
      <c r="DF60" s="217"/>
      <c r="DG60" s="217"/>
      <c r="DH60" s="217"/>
      <c r="DI60" s="217"/>
      <c r="DJ60" s="217"/>
      <c r="DK60" s="217"/>
      <c r="DL60" s="217"/>
      <c r="DM60" s="217"/>
      <c r="DN60" s="217"/>
      <c r="DO60" s="217"/>
      <c r="DP60" s="217"/>
      <c r="DQ60" s="217"/>
      <c r="DR60" s="217"/>
    </row>
    <row r="61" spans="1:122" s="207" customFormat="1" ht="14.25" customHeight="1">
      <c r="A61" s="1139"/>
      <c r="B61" s="182" t="s">
        <v>205</v>
      </c>
      <c r="C61" s="8">
        <f>'Wuxi Summary'!G117</f>
        <v>0</v>
      </c>
      <c r="D61" s="8">
        <f>'Wuxi Summary'!H117</f>
        <v>0</v>
      </c>
      <c r="E61" s="8">
        <f>'Wuxi Summary'!I117</f>
        <v>0</v>
      </c>
      <c r="F61" s="8">
        <f>'Wuxi Summary'!J117</f>
        <v>0</v>
      </c>
      <c r="G61" s="664">
        <f t="shared" si="34"/>
        <v>0</v>
      </c>
      <c r="H61" s="8">
        <f>'Wuxi Summary'!N117</f>
        <v>0</v>
      </c>
      <c r="I61" s="8">
        <f>'Wuxi Summary'!O117</f>
        <v>0</v>
      </c>
      <c r="J61" s="8">
        <f>'Wuxi Summary'!P117</f>
        <v>0</v>
      </c>
      <c r="K61" s="8">
        <f>'Wuxi Summary'!Q117</f>
        <v>0</v>
      </c>
      <c r="L61" s="664">
        <f t="shared" si="35"/>
        <v>0</v>
      </c>
      <c r="M61" s="8">
        <f>'Wuxi Summary'!U117</f>
        <v>0</v>
      </c>
      <c r="N61" s="8">
        <f>'Wuxi Summary'!V117</f>
        <v>0</v>
      </c>
      <c r="O61" s="8">
        <f>'Wuxi Summary'!W117</f>
        <v>0</v>
      </c>
      <c r="P61" s="8">
        <f>'Wuxi Summary'!X117</f>
        <v>0</v>
      </c>
      <c r="Q61" s="8">
        <f>'Wuxi Summary'!Y117</f>
        <v>0</v>
      </c>
      <c r="R61" s="664">
        <f t="shared" si="36"/>
        <v>0</v>
      </c>
      <c r="S61" s="665">
        <f t="shared" si="37"/>
        <v>0</v>
      </c>
      <c r="T61" s="218"/>
      <c r="U61" s="217"/>
      <c r="V61" s="219"/>
      <c r="W61" s="219"/>
      <c r="X61" s="219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217"/>
      <c r="AP61" s="217"/>
      <c r="AQ61" s="217"/>
      <c r="AR61" s="217"/>
      <c r="AS61" s="217"/>
      <c r="AT61" s="217"/>
      <c r="AU61" s="217"/>
      <c r="AV61" s="217"/>
      <c r="AW61" s="217"/>
      <c r="AX61" s="217"/>
      <c r="AY61" s="217"/>
      <c r="AZ61" s="217"/>
      <c r="BA61" s="217"/>
      <c r="BB61" s="217"/>
      <c r="BC61" s="217"/>
      <c r="BD61" s="217"/>
      <c r="BE61" s="217"/>
      <c r="BF61" s="217"/>
      <c r="BG61" s="217"/>
      <c r="BH61" s="217"/>
      <c r="BI61" s="217"/>
      <c r="BJ61" s="217"/>
      <c r="BK61" s="217"/>
      <c r="BL61" s="217"/>
      <c r="BM61" s="217"/>
      <c r="BN61" s="217"/>
      <c r="BO61" s="217"/>
      <c r="BP61" s="217"/>
      <c r="BQ61" s="217"/>
      <c r="BR61" s="217"/>
      <c r="BS61" s="217"/>
      <c r="BT61" s="217"/>
      <c r="BU61" s="217"/>
      <c r="BV61" s="217"/>
      <c r="BW61" s="217"/>
      <c r="BX61" s="217"/>
      <c r="BY61" s="217"/>
      <c r="BZ61" s="217"/>
      <c r="CA61" s="217"/>
      <c r="CB61" s="217"/>
      <c r="CC61" s="217"/>
      <c r="CD61" s="217"/>
      <c r="CE61" s="217"/>
      <c r="CF61" s="217"/>
      <c r="CG61" s="217"/>
      <c r="CH61" s="217"/>
      <c r="CI61" s="217"/>
      <c r="CJ61" s="217"/>
      <c r="CK61" s="217"/>
      <c r="CL61" s="217"/>
      <c r="CM61" s="217"/>
      <c r="CN61" s="217"/>
      <c r="CO61" s="217"/>
      <c r="CP61" s="217"/>
      <c r="CQ61" s="217"/>
      <c r="CR61" s="217"/>
      <c r="CS61" s="217"/>
      <c r="CT61" s="217"/>
      <c r="CU61" s="217"/>
      <c r="CV61" s="217"/>
      <c r="CW61" s="217"/>
      <c r="CX61" s="217"/>
      <c r="CY61" s="217"/>
      <c r="CZ61" s="217"/>
      <c r="DA61" s="217"/>
      <c r="DB61" s="217"/>
      <c r="DC61" s="217"/>
      <c r="DD61" s="217"/>
      <c r="DE61" s="217"/>
      <c r="DF61" s="217"/>
      <c r="DG61" s="217"/>
      <c r="DH61" s="217"/>
      <c r="DI61" s="217"/>
      <c r="DJ61" s="217"/>
      <c r="DK61" s="217"/>
      <c r="DL61" s="217"/>
      <c r="DM61" s="217"/>
      <c r="DN61" s="217"/>
      <c r="DO61" s="217"/>
      <c r="DP61" s="217"/>
      <c r="DQ61" s="217"/>
      <c r="DR61" s="217"/>
    </row>
    <row r="62" spans="1:122" s="207" customFormat="1" ht="14.25" customHeight="1">
      <c r="A62" s="1139"/>
      <c r="B62" s="182" t="s">
        <v>206</v>
      </c>
      <c r="C62" s="8">
        <f>'Wuxi Summary'!G118</f>
        <v>0</v>
      </c>
      <c r="D62" s="8">
        <f>'Wuxi Summary'!H118</f>
        <v>0</v>
      </c>
      <c r="E62" s="8">
        <f>'Wuxi Summary'!I118</f>
        <v>0</v>
      </c>
      <c r="F62" s="8">
        <f>'Wuxi Summary'!J118</f>
        <v>0</v>
      </c>
      <c r="G62" s="664">
        <f t="shared" si="34"/>
        <v>0</v>
      </c>
      <c r="H62" s="8">
        <f>'Wuxi Summary'!N118</f>
        <v>0</v>
      </c>
      <c r="I62" s="8">
        <f>'Wuxi Summary'!O118</f>
        <v>0</v>
      </c>
      <c r="J62" s="8">
        <f>'Wuxi Summary'!P118</f>
        <v>0</v>
      </c>
      <c r="K62" s="8">
        <f>'Wuxi Summary'!Q118</f>
        <v>0</v>
      </c>
      <c r="L62" s="664">
        <f t="shared" si="35"/>
        <v>0</v>
      </c>
      <c r="M62" s="8">
        <f>'Wuxi Summary'!U118</f>
        <v>0</v>
      </c>
      <c r="N62" s="8">
        <f>'Wuxi Summary'!V118</f>
        <v>0</v>
      </c>
      <c r="O62" s="8">
        <f>'Wuxi Summary'!W118</f>
        <v>0</v>
      </c>
      <c r="P62" s="8">
        <f>'Wuxi Summary'!X118</f>
        <v>0</v>
      </c>
      <c r="Q62" s="8">
        <f>'Wuxi Summary'!Y118</f>
        <v>0</v>
      </c>
      <c r="R62" s="664">
        <f t="shared" si="36"/>
        <v>0</v>
      </c>
      <c r="S62" s="665">
        <f t="shared" si="37"/>
        <v>0</v>
      </c>
      <c r="T62" s="218"/>
      <c r="U62" s="217"/>
      <c r="V62" s="219"/>
      <c r="W62" s="219"/>
      <c r="X62" s="219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217"/>
      <c r="AS62" s="217"/>
      <c r="AT62" s="217"/>
      <c r="AU62" s="217"/>
      <c r="AV62" s="217"/>
      <c r="AW62" s="217"/>
      <c r="AX62" s="217"/>
      <c r="AY62" s="217"/>
      <c r="AZ62" s="217"/>
      <c r="BA62" s="217"/>
      <c r="BB62" s="217"/>
      <c r="BC62" s="217"/>
      <c r="BD62" s="217"/>
      <c r="BE62" s="217"/>
      <c r="BF62" s="217"/>
      <c r="BG62" s="217"/>
      <c r="BH62" s="217"/>
      <c r="BI62" s="217"/>
      <c r="BJ62" s="217"/>
      <c r="BK62" s="217"/>
      <c r="BL62" s="217"/>
      <c r="BM62" s="217"/>
      <c r="BN62" s="217"/>
      <c r="BO62" s="217"/>
      <c r="BP62" s="217"/>
      <c r="BQ62" s="217"/>
      <c r="BR62" s="217"/>
      <c r="BS62" s="217"/>
      <c r="BT62" s="217"/>
      <c r="BU62" s="217"/>
      <c r="BV62" s="217"/>
      <c r="BW62" s="217"/>
      <c r="BX62" s="217"/>
      <c r="BY62" s="217"/>
      <c r="BZ62" s="217"/>
      <c r="CA62" s="217"/>
      <c r="CB62" s="217"/>
      <c r="CC62" s="217"/>
      <c r="CD62" s="217"/>
      <c r="CE62" s="217"/>
      <c r="CF62" s="217"/>
      <c r="CG62" s="217"/>
      <c r="CH62" s="217"/>
      <c r="CI62" s="217"/>
      <c r="CJ62" s="217"/>
      <c r="CK62" s="217"/>
      <c r="CL62" s="217"/>
      <c r="CM62" s="217"/>
      <c r="CN62" s="217"/>
      <c r="CO62" s="217"/>
      <c r="CP62" s="217"/>
      <c r="CQ62" s="217"/>
      <c r="CR62" s="217"/>
      <c r="CS62" s="217"/>
      <c r="CT62" s="217"/>
      <c r="CU62" s="217"/>
      <c r="CV62" s="217"/>
      <c r="CW62" s="217"/>
      <c r="CX62" s="217"/>
      <c r="CY62" s="217"/>
      <c r="CZ62" s="217"/>
      <c r="DA62" s="217"/>
      <c r="DB62" s="217"/>
      <c r="DC62" s="217"/>
      <c r="DD62" s="217"/>
      <c r="DE62" s="217"/>
      <c r="DF62" s="217"/>
      <c r="DG62" s="217"/>
      <c r="DH62" s="217"/>
      <c r="DI62" s="217"/>
      <c r="DJ62" s="217"/>
      <c r="DK62" s="217"/>
      <c r="DL62" s="217"/>
      <c r="DM62" s="217"/>
      <c r="DN62" s="217"/>
      <c r="DO62" s="217"/>
      <c r="DP62" s="217"/>
      <c r="DQ62" s="217"/>
      <c r="DR62" s="217"/>
    </row>
    <row r="63" spans="1:122" s="207" customFormat="1" ht="14.25" customHeight="1">
      <c r="A63" s="181"/>
      <c r="B63" s="182" t="s">
        <v>611</v>
      </c>
      <c r="C63" s="8">
        <f>'Wuxi Summary'!G119</f>
        <v>0</v>
      </c>
      <c r="D63" s="8">
        <f>'Wuxi Summary'!H119</f>
        <v>0</v>
      </c>
      <c r="E63" s="8">
        <f>'Wuxi Summary'!I119</f>
        <v>0</v>
      </c>
      <c r="F63" s="8">
        <f>'Wuxi Summary'!J119</f>
        <v>0</v>
      </c>
      <c r="G63" s="664">
        <f t="shared" si="34"/>
        <v>0</v>
      </c>
      <c r="H63" s="8">
        <f>'Wuxi Summary'!N119</f>
        <v>0</v>
      </c>
      <c r="I63" s="8">
        <f>'Wuxi Summary'!O119</f>
        <v>0</v>
      </c>
      <c r="J63" s="8">
        <f>'Wuxi Summary'!P119</f>
        <v>0</v>
      </c>
      <c r="K63" s="8">
        <f>'Wuxi Summary'!Q119</f>
        <v>0</v>
      </c>
      <c r="L63" s="664">
        <f t="shared" si="35"/>
        <v>0</v>
      </c>
      <c r="M63" s="8">
        <f>'Wuxi Summary'!U119</f>
        <v>0</v>
      </c>
      <c r="N63" s="8">
        <f>'Wuxi Summary'!V119</f>
        <v>0</v>
      </c>
      <c r="O63" s="8">
        <f>'Wuxi Summary'!W119</f>
        <v>0</v>
      </c>
      <c r="P63" s="8">
        <f>'Wuxi Summary'!X119</f>
        <v>0</v>
      </c>
      <c r="Q63" s="8">
        <f>'Wuxi Summary'!Y119</f>
        <v>0</v>
      </c>
      <c r="R63" s="664">
        <f t="shared" si="36"/>
        <v>0</v>
      </c>
      <c r="S63" s="665">
        <f t="shared" si="37"/>
        <v>0</v>
      </c>
      <c r="T63" s="218"/>
      <c r="U63" s="217"/>
      <c r="V63" s="219"/>
      <c r="W63" s="219"/>
      <c r="X63" s="219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217"/>
      <c r="AS63" s="217"/>
      <c r="AT63" s="217"/>
      <c r="AU63" s="217"/>
      <c r="AV63" s="217"/>
      <c r="AW63" s="217"/>
      <c r="AX63" s="217"/>
      <c r="AY63" s="217"/>
      <c r="AZ63" s="217"/>
      <c r="BA63" s="217"/>
      <c r="BB63" s="217"/>
      <c r="BC63" s="217"/>
      <c r="BD63" s="217"/>
      <c r="BE63" s="217"/>
      <c r="BF63" s="217"/>
      <c r="BG63" s="217"/>
      <c r="BH63" s="217"/>
      <c r="BI63" s="217"/>
      <c r="BJ63" s="217"/>
      <c r="BK63" s="217"/>
      <c r="BL63" s="217"/>
      <c r="BM63" s="217"/>
      <c r="BN63" s="217"/>
      <c r="BO63" s="217"/>
      <c r="BP63" s="217"/>
      <c r="BQ63" s="217"/>
      <c r="BR63" s="217"/>
      <c r="BS63" s="217"/>
      <c r="BT63" s="217"/>
      <c r="BU63" s="217"/>
      <c r="BV63" s="217"/>
      <c r="BW63" s="217"/>
      <c r="BX63" s="217"/>
      <c r="BY63" s="217"/>
      <c r="BZ63" s="217"/>
      <c r="CA63" s="217"/>
      <c r="CB63" s="217"/>
      <c r="CC63" s="217"/>
      <c r="CD63" s="217"/>
      <c r="CE63" s="217"/>
      <c r="CF63" s="217"/>
      <c r="CG63" s="217"/>
      <c r="CH63" s="217"/>
      <c r="CI63" s="217"/>
      <c r="CJ63" s="217"/>
      <c r="CK63" s="217"/>
      <c r="CL63" s="217"/>
      <c r="CM63" s="217"/>
      <c r="CN63" s="217"/>
      <c r="CO63" s="217"/>
      <c r="CP63" s="217"/>
      <c r="CQ63" s="217"/>
      <c r="CR63" s="217"/>
      <c r="CS63" s="217"/>
      <c r="CT63" s="217"/>
      <c r="CU63" s="217"/>
      <c r="CV63" s="217"/>
      <c r="CW63" s="217"/>
      <c r="CX63" s="217"/>
      <c r="CY63" s="217"/>
      <c r="CZ63" s="217"/>
      <c r="DA63" s="217"/>
      <c r="DB63" s="217"/>
      <c r="DC63" s="217"/>
      <c r="DD63" s="217"/>
      <c r="DE63" s="217"/>
      <c r="DF63" s="217"/>
      <c r="DG63" s="217"/>
      <c r="DH63" s="217"/>
      <c r="DI63" s="217"/>
      <c r="DJ63" s="217"/>
      <c r="DK63" s="217"/>
      <c r="DL63" s="217"/>
      <c r="DM63" s="217"/>
      <c r="DN63" s="217"/>
      <c r="DO63" s="217"/>
      <c r="DP63" s="217"/>
      <c r="DQ63" s="217"/>
      <c r="DR63" s="217"/>
    </row>
    <row r="64" spans="1:122" s="207" customFormat="1" ht="14.25" customHeight="1">
      <c r="A64" s="181"/>
      <c r="B64" s="182" t="s">
        <v>264</v>
      </c>
      <c r="C64" s="8">
        <f>'Wuxi Summary'!G120</f>
        <v>0</v>
      </c>
      <c r="D64" s="8">
        <f>'Wuxi Summary'!H120</f>
        <v>0</v>
      </c>
      <c r="E64" s="8">
        <f>'Wuxi Summary'!I120</f>
        <v>0</v>
      </c>
      <c r="F64" s="8">
        <f>'Wuxi Summary'!J120</f>
        <v>0</v>
      </c>
      <c r="G64" s="664">
        <f t="shared" si="34"/>
        <v>0</v>
      </c>
      <c r="H64" s="8">
        <f>'Wuxi Summary'!N120</f>
        <v>0</v>
      </c>
      <c r="I64" s="8">
        <f>'Wuxi Summary'!O120</f>
        <v>0</v>
      </c>
      <c r="J64" s="8">
        <f>'Wuxi Summary'!P120</f>
        <v>0</v>
      </c>
      <c r="K64" s="8">
        <f>'Wuxi Summary'!Q120</f>
        <v>0</v>
      </c>
      <c r="L64" s="664">
        <f t="shared" si="35"/>
        <v>0</v>
      </c>
      <c r="M64" s="8">
        <f>'Wuxi Summary'!U120</f>
        <v>0</v>
      </c>
      <c r="N64" s="8">
        <f>'Wuxi Summary'!V120</f>
        <v>0</v>
      </c>
      <c r="O64" s="8">
        <f>'Wuxi Summary'!W120</f>
        <v>0</v>
      </c>
      <c r="P64" s="8">
        <f>'Wuxi Summary'!X120</f>
        <v>0</v>
      </c>
      <c r="Q64" s="8">
        <f>'Wuxi Summary'!Y120</f>
        <v>0</v>
      </c>
      <c r="R64" s="664">
        <f t="shared" si="36"/>
        <v>0</v>
      </c>
      <c r="S64" s="665">
        <f t="shared" si="37"/>
        <v>0</v>
      </c>
      <c r="T64" s="218"/>
      <c r="U64" s="217"/>
      <c r="V64" s="219"/>
      <c r="W64" s="219"/>
      <c r="X64" s="219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217"/>
      <c r="AP64" s="217"/>
      <c r="AQ64" s="217"/>
      <c r="AR64" s="217"/>
      <c r="AS64" s="217"/>
      <c r="AT64" s="217"/>
      <c r="AU64" s="217"/>
      <c r="AV64" s="217"/>
      <c r="AW64" s="217"/>
      <c r="AX64" s="217"/>
      <c r="AY64" s="217"/>
      <c r="AZ64" s="217"/>
      <c r="BA64" s="217"/>
      <c r="BB64" s="217"/>
      <c r="BC64" s="217"/>
      <c r="BD64" s="217"/>
      <c r="BE64" s="217"/>
      <c r="BF64" s="217"/>
      <c r="BG64" s="217"/>
      <c r="BH64" s="217"/>
      <c r="BI64" s="217"/>
      <c r="BJ64" s="217"/>
      <c r="BK64" s="217"/>
      <c r="BL64" s="217"/>
      <c r="BM64" s="217"/>
      <c r="BN64" s="217"/>
      <c r="BO64" s="217"/>
      <c r="BP64" s="217"/>
      <c r="BQ64" s="217"/>
      <c r="BR64" s="217"/>
      <c r="BS64" s="217"/>
      <c r="BT64" s="217"/>
      <c r="BU64" s="217"/>
      <c r="BV64" s="217"/>
      <c r="BW64" s="217"/>
      <c r="BX64" s="217"/>
      <c r="BY64" s="217"/>
      <c r="BZ64" s="217"/>
      <c r="CA64" s="217"/>
      <c r="CB64" s="217"/>
      <c r="CC64" s="217"/>
      <c r="CD64" s="217"/>
      <c r="CE64" s="217"/>
      <c r="CF64" s="217"/>
      <c r="CG64" s="217"/>
      <c r="CH64" s="217"/>
      <c r="CI64" s="217"/>
      <c r="CJ64" s="217"/>
      <c r="CK64" s="217"/>
      <c r="CL64" s="217"/>
      <c r="CM64" s="217"/>
      <c r="CN64" s="217"/>
      <c r="CO64" s="217"/>
      <c r="CP64" s="217"/>
      <c r="CQ64" s="217"/>
      <c r="CR64" s="217"/>
      <c r="CS64" s="217"/>
      <c r="CT64" s="217"/>
      <c r="CU64" s="217"/>
      <c r="CV64" s="217"/>
      <c r="CW64" s="217"/>
      <c r="CX64" s="217"/>
      <c r="CY64" s="217"/>
      <c r="CZ64" s="217"/>
      <c r="DA64" s="217"/>
      <c r="DB64" s="217"/>
      <c r="DC64" s="217"/>
      <c r="DD64" s="217"/>
      <c r="DE64" s="217"/>
      <c r="DF64" s="217"/>
      <c r="DG64" s="217"/>
      <c r="DH64" s="217"/>
      <c r="DI64" s="217"/>
      <c r="DJ64" s="217"/>
      <c r="DK64" s="217"/>
      <c r="DL64" s="217"/>
      <c r="DM64" s="217"/>
      <c r="DN64" s="217"/>
      <c r="DO64" s="217"/>
      <c r="DP64" s="217"/>
      <c r="DQ64" s="217"/>
      <c r="DR64" s="217"/>
    </row>
    <row r="65" spans="1:122" s="207" customFormat="1" ht="14.25" customHeight="1">
      <c r="A65" s="841"/>
      <c r="B65" s="190" t="s">
        <v>32</v>
      </c>
      <c r="C65" s="191">
        <f>SUM(C59:C64)</f>
        <v>0</v>
      </c>
      <c r="D65" s="191">
        <f t="shared" ref="D65:Q65" si="38">SUM(D59:D64)</f>
        <v>0</v>
      </c>
      <c r="E65" s="191">
        <f t="shared" si="38"/>
        <v>0</v>
      </c>
      <c r="F65" s="191">
        <f t="shared" si="38"/>
        <v>0</v>
      </c>
      <c r="G65" s="192">
        <f t="shared" si="38"/>
        <v>0</v>
      </c>
      <c r="H65" s="191">
        <f t="shared" si="38"/>
        <v>0</v>
      </c>
      <c r="I65" s="191">
        <f t="shared" si="38"/>
        <v>0</v>
      </c>
      <c r="J65" s="191">
        <f t="shared" si="38"/>
        <v>0</v>
      </c>
      <c r="K65" s="191">
        <f t="shared" si="38"/>
        <v>0</v>
      </c>
      <c r="L65" s="192">
        <f t="shared" si="38"/>
        <v>0</v>
      </c>
      <c r="M65" s="191">
        <f t="shared" si="38"/>
        <v>0</v>
      </c>
      <c r="N65" s="191">
        <f t="shared" si="38"/>
        <v>0</v>
      </c>
      <c r="O65" s="191">
        <f t="shared" si="38"/>
        <v>0</v>
      </c>
      <c r="P65" s="191">
        <f t="shared" si="38"/>
        <v>0</v>
      </c>
      <c r="Q65" s="191">
        <f t="shared" si="38"/>
        <v>0</v>
      </c>
      <c r="R65" s="664">
        <f t="shared" si="36"/>
        <v>0</v>
      </c>
      <c r="S65" s="665">
        <f t="shared" si="37"/>
        <v>0</v>
      </c>
      <c r="T65" s="218"/>
      <c r="U65" s="217"/>
      <c r="V65" s="219"/>
      <c r="W65" s="219"/>
      <c r="X65" s="219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217"/>
      <c r="AP65" s="217"/>
      <c r="AQ65" s="217"/>
      <c r="AR65" s="217"/>
      <c r="AS65" s="217"/>
      <c r="AT65" s="217"/>
      <c r="AU65" s="217"/>
      <c r="AV65" s="217"/>
      <c r="AW65" s="217"/>
      <c r="AX65" s="217"/>
      <c r="AY65" s="217"/>
      <c r="AZ65" s="217"/>
      <c r="BA65" s="217"/>
      <c r="BB65" s="217"/>
      <c r="BC65" s="217"/>
      <c r="BD65" s="217"/>
      <c r="BE65" s="217"/>
      <c r="BF65" s="217"/>
      <c r="BG65" s="217"/>
      <c r="BH65" s="217"/>
      <c r="BI65" s="217"/>
      <c r="BJ65" s="217"/>
      <c r="BK65" s="217"/>
      <c r="BL65" s="217"/>
      <c r="BM65" s="217"/>
      <c r="BN65" s="217"/>
      <c r="BO65" s="217"/>
      <c r="BP65" s="217"/>
      <c r="BQ65" s="217"/>
      <c r="BR65" s="217"/>
      <c r="BS65" s="217"/>
      <c r="BT65" s="217"/>
      <c r="BU65" s="217"/>
      <c r="BV65" s="217"/>
      <c r="BW65" s="217"/>
      <c r="BX65" s="217"/>
      <c r="BY65" s="217"/>
      <c r="BZ65" s="217"/>
      <c r="CA65" s="217"/>
      <c r="CB65" s="217"/>
      <c r="CC65" s="217"/>
      <c r="CD65" s="217"/>
      <c r="CE65" s="217"/>
      <c r="CF65" s="217"/>
      <c r="CG65" s="217"/>
      <c r="CH65" s="217"/>
      <c r="CI65" s="217"/>
      <c r="CJ65" s="217"/>
      <c r="CK65" s="217"/>
      <c r="CL65" s="217"/>
      <c r="CM65" s="217"/>
      <c r="CN65" s="217"/>
      <c r="CO65" s="217"/>
      <c r="CP65" s="217"/>
      <c r="CQ65" s="217"/>
      <c r="CR65" s="217"/>
      <c r="CS65" s="217"/>
      <c r="CT65" s="217"/>
      <c r="CU65" s="217"/>
      <c r="CV65" s="217"/>
      <c r="CW65" s="217"/>
      <c r="CX65" s="217"/>
      <c r="CY65" s="217"/>
      <c r="CZ65" s="217"/>
      <c r="DA65" s="217"/>
      <c r="DB65" s="217"/>
      <c r="DC65" s="217"/>
      <c r="DD65" s="217"/>
      <c r="DE65" s="217"/>
      <c r="DF65" s="217"/>
      <c r="DG65" s="217"/>
      <c r="DH65" s="217"/>
      <c r="DI65" s="217"/>
      <c r="DJ65" s="217"/>
      <c r="DK65" s="217"/>
      <c r="DL65" s="217"/>
      <c r="DM65" s="217"/>
      <c r="DN65" s="217"/>
      <c r="DO65" s="217"/>
      <c r="DP65" s="217"/>
      <c r="DQ65" s="217"/>
      <c r="DR65" s="217"/>
    </row>
    <row r="66" spans="1:122" s="207" customFormat="1" ht="14.25" customHeight="1">
      <c r="A66" s="453" t="s">
        <v>17</v>
      </c>
      <c r="B66" s="454" t="s">
        <v>476</v>
      </c>
      <c r="C66" s="456">
        <f t="shared" ref="C66:S66" si="39">C59-C52</f>
        <v>0</v>
      </c>
      <c r="D66" s="456">
        <f t="shared" si="39"/>
        <v>0</v>
      </c>
      <c r="E66" s="456">
        <f t="shared" si="39"/>
        <v>0</v>
      </c>
      <c r="F66" s="456">
        <f t="shared" si="39"/>
        <v>0</v>
      </c>
      <c r="G66" s="418">
        <f t="shared" si="39"/>
        <v>0</v>
      </c>
      <c r="H66" s="456">
        <f t="shared" si="39"/>
        <v>0</v>
      </c>
      <c r="I66" s="456">
        <f t="shared" si="39"/>
        <v>0</v>
      </c>
      <c r="J66" s="456">
        <f t="shared" si="39"/>
        <v>0</v>
      </c>
      <c r="K66" s="456">
        <f t="shared" si="39"/>
        <v>0</v>
      </c>
      <c r="L66" s="418">
        <f t="shared" si="39"/>
        <v>0</v>
      </c>
      <c r="M66" s="456">
        <f t="shared" si="39"/>
        <v>0</v>
      </c>
      <c r="N66" s="456">
        <f t="shared" si="39"/>
        <v>0</v>
      </c>
      <c r="O66" s="456">
        <f t="shared" si="39"/>
        <v>0</v>
      </c>
      <c r="P66" s="456">
        <f t="shared" si="39"/>
        <v>0</v>
      </c>
      <c r="Q66" s="456">
        <f t="shared" si="39"/>
        <v>0</v>
      </c>
      <c r="R66" s="418">
        <f t="shared" si="39"/>
        <v>0</v>
      </c>
      <c r="S66" s="419">
        <f t="shared" si="39"/>
        <v>0</v>
      </c>
      <c r="T66" s="218"/>
      <c r="U66" s="217"/>
      <c r="V66" s="219"/>
      <c r="W66" s="219"/>
      <c r="X66" s="219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217"/>
      <c r="AS66" s="217"/>
      <c r="AT66" s="217"/>
      <c r="AU66" s="217"/>
      <c r="AV66" s="217"/>
      <c r="AW66" s="217"/>
      <c r="AX66" s="217"/>
      <c r="AY66" s="217"/>
      <c r="AZ66" s="217"/>
      <c r="BA66" s="217"/>
      <c r="BB66" s="217"/>
      <c r="BC66" s="217"/>
      <c r="BD66" s="217"/>
      <c r="BE66" s="217"/>
      <c r="BF66" s="217"/>
      <c r="BG66" s="217"/>
      <c r="BH66" s="217"/>
      <c r="BI66" s="217"/>
      <c r="BJ66" s="217"/>
      <c r="BK66" s="217"/>
      <c r="BL66" s="217"/>
      <c r="BM66" s="217"/>
      <c r="BN66" s="217"/>
      <c r="BO66" s="217"/>
      <c r="BP66" s="217"/>
      <c r="BQ66" s="217"/>
      <c r="BR66" s="217"/>
      <c r="BS66" s="217"/>
      <c r="BT66" s="217"/>
      <c r="BU66" s="217"/>
      <c r="BV66" s="217"/>
      <c r="BW66" s="217"/>
      <c r="BX66" s="217"/>
      <c r="BY66" s="217"/>
      <c r="BZ66" s="217"/>
      <c r="CA66" s="217"/>
      <c r="CB66" s="217"/>
      <c r="CC66" s="217"/>
      <c r="CD66" s="217"/>
      <c r="CE66" s="217"/>
      <c r="CF66" s="217"/>
      <c r="CG66" s="217"/>
      <c r="CH66" s="217"/>
      <c r="CI66" s="217"/>
      <c r="CJ66" s="217"/>
      <c r="CK66" s="217"/>
      <c r="CL66" s="217"/>
      <c r="CM66" s="217"/>
      <c r="CN66" s="217"/>
      <c r="CO66" s="217"/>
      <c r="CP66" s="217"/>
      <c r="CQ66" s="217"/>
      <c r="CR66" s="217"/>
      <c r="CS66" s="217"/>
      <c r="CT66" s="217"/>
      <c r="CU66" s="217"/>
      <c r="CV66" s="217"/>
      <c r="CW66" s="217"/>
      <c r="CX66" s="217"/>
      <c r="CY66" s="217"/>
      <c r="CZ66" s="217"/>
      <c r="DA66" s="217"/>
      <c r="DB66" s="217"/>
      <c r="DC66" s="217"/>
      <c r="DD66" s="217"/>
      <c r="DE66" s="217"/>
      <c r="DF66" s="217"/>
      <c r="DG66" s="217"/>
      <c r="DH66" s="217"/>
      <c r="DI66" s="217"/>
      <c r="DJ66" s="217"/>
      <c r="DK66" s="217"/>
      <c r="DL66" s="217"/>
      <c r="DM66" s="217"/>
      <c r="DN66" s="217"/>
      <c r="DO66" s="217"/>
      <c r="DP66" s="217"/>
      <c r="DQ66" s="217"/>
      <c r="DR66" s="217"/>
    </row>
    <row r="67" spans="1:122" s="207" customFormat="1" ht="14.25" customHeight="1">
      <c r="A67" s="453"/>
      <c r="B67" s="454" t="s">
        <v>263</v>
      </c>
      <c r="C67" s="456">
        <f t="shared" ref="C67:S67" si="40">C60-C53</f>
        <v>0</v>
      </c>
      <c r="D67" s="456">
        <f t="shared" si="40"/>
        <v>0</v>
      </c>
      <c r="E67" s="456">
        <f t="shared" si="40"/>
        <v>0</v>
      </c>
      <c r="F67" s="456">
        <f t="shared" si="40"/>
        <v>0</v>
      </c>
      <c r="G67" s="418">
        <f t="shared" si="40"/>
        <v>0</v>
      </c>
      <c r="H67" s="456">
        <f t="shared" si="40"/>
        <v>0</v>
      </c>
      <c r="I67" s="456">
        <f t="shared" si="40"/>
        <v>0</v>
      </c>
      <c r="J67" s="456">
        <f t="shared" si="40"/>
        <v>0</v>
      </c>
      <c r="K67" s="456">
        <f t="shared" si="40"/>
        <v>0</v>
      </c>
      <c r="L67" s="418">
        <f t="shared" si="40"/>
        <v>0</v>
      </c>
      <c r="M67" s="456">
        <f t="shared" si="40"/>
        <v>0</v>
      </c>
      <c r="N67" s="456">
        <f t="shared" si="40"/>
        <v>0</v>
      </c>
      <c r="O67" s="456">
        <f t="shared" si="40"/>
        <v>0</v>
      </c>
      <c r="P67" s="456">
        <f t="shared" si="40"/>
        <v>0</v>
      </c>
      <c r="Q67" s="456">
        <f t="shared" si="40"/>
        <v>0</v>
      </c>
      <c r="R67" s="418">
        <f t="shared" si="40"/>
        <v>0</v>
      </c>
      <c r="S67" s="419">
        <f t="shared" si="40"/>
        <v>0</v>
      </c>
      <c r="T67" s="218"/>
      <c r="U67" s="217"/>
      <c r="V67" s="219"/>
      <c r="W67" s="219"/>
      <c r="X67" s="219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O67" s="217"/>
      <c r="AP67" s="217"/>
      <c r="AQ67" s="217"/>
      <c r="AR67" s="217"/>
      <c r="AS67" s="217"/>
      <c r="AT67" s="217"/>
      <c r="AU67" s="217"/>
      <c r="AV67" s="217"/>
      <c r="AW67" s="217"/>
      <c r="AX67" s="217"/>
      <c r="AY67" s="217"/>
      <c r="AZ67" s="217"/>
      <c r="BA67" s="217"/>
      <c r="BB67" s="217"/>
      <c r="BC67" s="217"/>
      <c r="BD67" s="217"/>
      <c r="BE67" s="217"/>
      <c r="BF67" s="217"/>
      <c r="BG67" s="217"/>
      <c r="BH67" s="217"/>
      <c r="BI67" s="217"/>
      <c r="BJ67" s="217"/>
      <c r="BK67" s="217"/>
      <c r="BL67" s="217"/>
      <c r="BM67" s="217"/>
      <c r="BN67" s="217"/>
      <c r="BO67" s="217"/>
      <c r="BP67" s="217"/>
      <c r="BQ67" s="217"/>
      <c r="BR67" s="217"/>
      <c r="BS67" s="217"/>
      <c r="BT67" s="217"/>
      <c r="BU67" s="217"/>
      <c r="BV67" s="217"/>
      <c r="BW67" s="217"/>
      <c r="BX67" s="217"/>
      <c r="BY67" s="217"/>
      <c r="BZ67" s="217"/>
      <c r="CA67" s="217"/>
      <c r="CB67" s="217"/>
      <c r="CC67" s="217"/>
      <c r="CD67" s="217"/>
      <c r="CE67" s="217"/>
      <c r="CF67" s="217"/>
      <c r="CG67" s="217"/>
      <c r="CH67" s="217"/>
      <c r="CI67" s="217"/>
      <c r="CJ67" s="217"/>
      <c r="CK67" s="217"/>
      <c r="CL67" s="217"/>
      <c r="CM67" s="217"/>
      <c r="CN67" s="217"/>
      <c r="CO67" s="217"/>
      <c r="CP67" s="217"/>
      <c r="CQ67" s="217"/>
      <c r="CR67" s="217"/>
      <c r="CS67" s="217"/>
      <c r="CT67" s="217"/>
      <c r="CU67" s="217"/>
      <c r="CV67" s="217"/>
      <c r="CW67" s="217"/>
      <c r="CX67" s="217"/>
      <c r="CY67" s="217"/>
      <c r="CZ67" s="217"/>
      <c r="DA67" s="217"/>
      <c r="DB67" s="217"/>
      <c r="DC67" s="217"/>
      <c r="DD67" s="217"/>
      <c r="DE67" s="217"/>
      <c r="DF67" s="217"/>
      <c r="DG67" s="217"/>
      <c r="DH67" s="217"/>
      <c r="DI67" s="217"/>
      <c r="DJ67" s="217"/>
      <c r="DK67" s="217"/>
      <c r="DL67" s="217"/>
      <c r="DM67" s="217"/>
      <c r="DN67" s="217"/>
      <c r="DO67" s="217"/>
      <c r="DP67" s="217"/>
      <c r="DQ67" s="217"/>
      <c r="DR67" s="217"/>
    </row>
    <row r="68" spans="1:122" s="207" customFormat="1" ht="14.25" customHeight="1">
      <c r="A68" s="453"/>
      <c r="B68" s="1891" t="s">
        <v>205</v>
      </c>
      <c r="C68" s="1892">
        <f t="shared" ref="C68:S68" si="41">C61-C54</f>
        <v>0</v>
      </c>
      <c r="D68" s="1892">
        <f t="shared" si="41"/>
        <v>0</v>
      </c>
      <c r="E68" s="1892">
        <f t="shared" si="41"/>
        <v>0</v>
      </c>
      <c r="F68" s="1892">
        <f t="shared" si="41"/>
        <v>0</v>
      </c>
      <c r="G68" s="1893">
        <f t="shared" si="41"/>
        <v>0</v>
      </c>
      <c r="H68" s="1892">
        <f t="shared" si="41"/>
        <v>0</v>
      </c>
      <c r="I68" s="1892">
        <f t="shared" si="41"/>
        <v>0</v>
      </c>
      <c r="J68" s="1892">
        <f t="shared" si="41"/>
        <v>0</v>
      </c>
      <c r="K68" s="1892">
        <f t="shared" si="41"/>
        <v>0</v>
      </c>
      <c r="L68" s="1893">
        <f t="shared" si="41"/>
        <v>0</v>
      </c>
      <c r="M68" s="1892">
        <f t="shared" si="41"/>
        <v>0</v>
      </c>
      <c r="N68" s="1892">
        <f t="shared" si="41"/>
        <v>0</v>
      </c>
      <c r="O68" s="1892">
        <f t="shared" si="41"/>
        <v>0</v>
      </c>
      <c r="P68" s="1892">
        <f t="shared" si="41"/>
        <v>0</v>
      </c>
      <c r="Q68" s="1892">
        <f t="shared" si="41"/>
        <v>0</v>
      </c>
      <c r="R68" s="1893">
        <f t="shared" si="41"/>
        <v>0</v>
      </c>
      <c r="S68" s="1896">
        <f t="shared" si="41"/>
        <v>0</v>
      </c>
      <c r="T68" s="218"/>
      <c r="U68" s="217"/>
      <c r="V68" s="219"/>
      <c r="W68" s="219"/>
      <c r="X68" s="219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  <c r="AO68" s="217"/>
      <c r="AP68" s="217"/>
      <c r="AQ68" s="217"/>
      <c r="AR68" s="217"/>
      <c r="AS68" s="217"/>
      <c r="AT68" s="217"/>
      <c r="AU68" s="217"/>
      <c r="AV68" s="217"/>
      <c r="AW68" s="217"/>
      <c r="AX68" s="217"/>
      <c r="AY68" s="217"/>
      <c r="AZ68" s="217"/>
      <c r="BA68" s="217"/>
      <c r="BB68" s="217"/>
      <c r="BC68" s="217"/>
      <c r="BD68" s="217"/>
      <c r="BE68" s="217"/>
      <c r="BF68" s="217"/>
      <c r="BG68" s="217"/>
      <c r="BH68" s="217"/>
      <c r="BI68" s="217"/>
      <c r="BJ68" s="217"/>
      <c r="BK68" s="217"/>
      <c r="BL68" s="217"/>
      <c r="BM68" s="217"/>
      <c r="BN68" s="217"/>
      <c r="BO68" s="217"/>
      <c r="BP68" s="217"/>
      <c r="BQ68" s="217"/>
      <c r="BR68" s="217"/>
      <c r="BS68" s="217"/>
      <c r="BT68" s="217"/>
      <c r="BU68" s="217"/>
      <c r="BV68" s="217"/>
      <c r="BW68" s="217"/>
      <c r="BX68" s="217"/>
      <c r="BY68" s="217"/>
      <c r="BZ68" s="217"/>
      <c r="CA68" s="217"/>
      <c r="CB68" s="217"/>
      <c r="CC68" s="217"/>
      <c r="CD68" s="217"/>
      <c r="CE68" s="217"/>
      <c r="CF68" s="217"/>
      <c r="CG68" s="217"/>
      <c r="CH68" s="217"/>
      <c r="CI68" s="217"/>
      <c r="CJ68" s="217"/>
      <c r="CK68" s="217"/>
      <c r="CL68" s="217"/>
      <c r="CM68" s="217"/>
      <c r="CN68" s="217"/>
      <c r="CO68" s="217"/>
      <c r="CP68" s="217"/>
      <c r="CQ68" s="217"/>
      <c r="CR68" s="217"/>
      <c r="CS68" s="217"/>
      <c r="CT68" s="217"/>
      <c r="CU68" s="217"/>
      <c r="CV68" s="217"/>
      <c r="CW68" s="217"/>
      <c r="CX68" s="217"/>
      <c r="CY68" s="217"/>
      <c r="CZ68" s="217"/>
      <c r="DA68" s="217"/>
      <c r="DB68" s="217"/>
      <c r="DC68" s="217"/>
      <c r="DD68" s="217"/>
      <c r="DE68" s="217"/>
      <c r="DF68" s="217"/>
      <c r="DG68" s="217"/>
      <c r="DH68" s="217"/>
      <c r="DI68" s="217"/>
      <c r="DJ68" s="217"/>
      <c r="DK68" s="217"/>
      <c r="DL68" s="217"/>
      <c r="DM68" s="217"/>
      <c r="DN68" s="217"/>
      <c r="DO68" s="217"/>
      <c r="DP68" s="217"/>
      <c r="DQ68" s="217"/>
      <c r="DR68" s="217"/>
    </row>
    <row r="69" spans="1:122" s="207" customFormat="1" ht="14.25" customHeight="1">
      <c r="A69" s="453"/>
      <c r="B69" s="1878" t="s">
        <v>206</v>
      </c>
      <c r="C69" s="1879">
        <f t="shared" ref="C69:S69" si="42">C62-C55</f>
        <v>0</v>
      </c>
      <c r="D69" s="1879">
        <f t="shared" si="42"/>
        <v>0</v>
      </c>
      <c r="E69" s="1879">
        <f t="shared" si="42"/>
        <v>0</v>
      </c>
      <c r="F69" s="1879">
        <f t="shared" si="42"/>
        <v>0</v>
      </c>
      <c r="G69" s="1880">
        <f t="shared" si="42"/>
        <v>0</v>
      </c>
      <c r="H69" s="1879">
        <f t="shared" si="42"/>
        <v>0</v>
      </c>
      <c r="I69" s="1879">
        <f t="shared" si="42"/>
        <v>0</v>
      </c>
      <c r="J69" s="1879">
        <f t="shared" si="42"/>
        <v>0</v>
      </c>
      <c r="K69" s="1879">
        <f t="shared" si="42"/>
        <v>0</v>
      </c>
      <c r="L69" s="1880">
        <f t="shared" si="42"/>
        <v>0</v>
      </c>
      <c r="M69" s="1879">
        <f t="shared" si="42"/>
        <v>0</v>
      </c>
      <c r="N69" s="1879">
        <f t="shared" si="42"/>
        <v>0</v>
      </c>
      <c r="O69" s="1879">
        <f t="shared" si="42"/>
        <v>0</v>
      </c>
      <c r="P69" s="1879">
        <f t="shared" si="42"/>
        <v>0</v>
      </c>
      <c r="Q69" s="1879">
        <f t="shared" si="42"/>
        <v>0</v>
      </c>
      <c r="R69" s="1880">
        <f t="shared" si="42"/>
        <v>0</v>
      </c>
      <c r="S69" s="1882">
        <f t="shared" si="42"/>
        <v>0</v>
      </c>
      <c r="T69" s="218"/>
      <c r="U69" s="217"/>
      <c r="V69" s="219"/>
      <c r="W69" s="219"/>
      <c r="X69" s="219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217"/>
      <c r="AS69" s="217"/>
      <c r="AT69" s="217"/>
      <c r="AU69" s="217"/>
      <c r="AV69" s="217"/>
      <c r="AW69" s="217"/>
      <c r="AX69" s="217"/>
      <c r="AY69" s="217"/>
      <c r="AZ69" s="217"/>
      <c r="BA69" s="217"/>
      <c r="BB69" s="217"/>
      <c r="BC69" s="217"/>
      <c r="BD69" s="217"/>
      <c r="BE69" s="217"/>
      <c r="BF69" s="217"/>
      <c r="BG69" s="217"/>
      <c r="BH69" s="217"/>
      <c r="BI69" s="217"/>
      <c r="BJ69" s="217"/>
      <c r="BK69" s="217"/>
      <c r="BL69" s="217"/>
      <c r="BM69" s="217"/>
      <c r="BN69" s="217"/>
      <c r="BO69" s="217"/>
      <c r="BP69" s="217"/>
      <c r="BQ69" s="217"/>
      <c r="BR69" s="217"/>
      <c r="BS69" s="217"/>
      <c r="BT69" s="217"/>
      <c r="BU69" s="217"/>
      <c r="BV69" s="217"/>
      <c r="BW69" s="217"/>
      <c r="BX69" s="217"/>
      <c r="BY69" s="217"/>
      <c r="BZ69" s="217"/>
      <c r="CA69" s="217"/>
      <c r="CB69" s="217"/>
      <c r="CC69" s="217"/>
      <c r="CD69" s="217"/>
      <c r="CE69" s="217"/>
      <c r="CF69" s="217"/>
      <c r="CG69" s="217"/>
      <c r="CH69" s="217"/>
      <c r="CI69" s="217"/>
      <c r="CJ69" s="217"/>
      <c r="CK69" s="217"/>
      <c r="CL69" s="217"/>
      <c r="CM69" s="217"/>
      <c r="CN69" s="217"/>
      <c r="CO69" s="217"/>
      <c r="CP69" s="217"/>
      <c r="CQ69" s="217"/>
      <c r="CR69" s="217"/>
      <c r="CS69" s="217"/>
      <c r="CT69" s="217"/>
      <c r="CU69" s="217"/>
      <c r="CV69" s="217"/>
      <c r="CW69" s="217"/>
      <c r="CX69" s="217"/>
      <c r="CY69" s="217"/>
      <c r="CZ69" s="217"/>
      <c r="DA69" s="217"/>
      <c r="DB69" s="217"/>
      <c r="DC69" s="217"/>
      <c r="DD69" s="217"/>
      <c r="DE69" s="217"/>
      <c r="DF69" s="217"/>
      <c r="DG69" s="217"/>
      <c r="DH69" s="217"/>
      <c r="DI69" s="217"/>
      <c r="DJ69" s="217"/>
      <c r="DK69" s="217"/>
      <c r="DL69" s="217"/>
      <c r="DM69" s="217"/>
      <c r="DN69" s="217"/>
      <c r="DO69" s="217"/>
      <c r="DP69" s="217"/>
      <c r="DQ69" s="217"/>
      <c r="DR69" s="217"/>
    </row>
    <row r="70" spans="1:122" s="207" customFormat="1" ht="14.25" customHeight="1">
      <c r="A70" s="453"/>
      <c r="B70" s="454" t="s">
        <v>611</v>
      </c>
      <c r="C70" s="456">
        <f t="shared" ref="C70:S70" si="43">C63-C56</f>
        <v>0</v>
      </c>
      <c r="D70" s="456">
        <f t="shared" si="43"/>
        <v>0</v>
      </c>
      <c r="E70" s="456">
        <f t="shared" si="43"/>
        <v>0</v>
      </c>
      <c r="F70" s="456">
        <f t="shared" si="43"/>
        <v>0</v>
      </c>
      <c r="G70" s="418">
        <f t="shared" si="43"/>
        <v>0</v>
      </c>
      <c r="H70" s="456">
        <f t="shared" si="43"/>
        <v>0</v>
      </c>
      <c r="I70" s="456">
        <f t="shared" si="43"/>
        <v>0</v>
      </c>
      <c r="J70" s="456">
        <f t="shared" si="43"/>
        <v>0</v>
      </c>
      <c r="K70" s="456">
        <f t="shared" si="43"/>
        <v>0</v>
      </c>
      <c r="L70" s="418">
        <f t="shared" si="43"/>
        <v>0</v>
      </c>
      <c r="M70" s="456">
        <f t="shared" si="43"/>
        <v>0</v>
      </c>
      <c r="N70" s="456">
        <f t="shared" si="43"/>
        <v>0</v>
      </c>
      <c r="O70" s="456">
        <f t="shared" si="43"/>
        <v>0</v>
      </c>
      <c r="P70" s="456">
        <f t="shared" si="43"/>
        <v>0</v>
      </c>
      <c r="Q70" s="456">
        <f t="shared" si="43"/>
        <v>0</v>
      </c>
      <c r="R70" s="418">
        <f t="shared" si="43"/>
        <v>0</v>
      </c>
      <c r="S70" s="419">
        <f t="shared" si="43"/>
        <v>0</v>
      </c>
      <c r="T70" s="218"/>
      <c r="U70" s="217"/>
      <c r="V70" s="219"/>
      <c r="W70" s="219"/>
      <c r="X70" s="219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</row>
    <row r="71" spans="1:122" s="207" customFormat="1" ht="14.25" customHeight="1">
      <c r="A71" s="453"/>
      <c r="B71" s="454" t="s">
        <v>264</v>
      </c>
      <c r="C71" s="456">
        <f t="shared" ref="C71:S71" si="44">C64-C57</f>
        <v>0</v>
      </c>
      <c r="D71" s="456">
        <f t="shared" si="44"/>
        <v>0</v>
      </c>
      <c r="E71" s="456">
        <f t="shared" si="44"/>
        <v>0</v>
      </c>
      <c r="F71" s="456">
        <f t="shared" si="44"/>
        <v>0</v>
      </c>
      <c r="G71" s="418">
        <f t="shared" si="44"/>
        <v>0</v>
      </c>
      <c r="H71" s="456">
        <f t="shared" si="44"/>
        <v>0</v>
      </c>
      <c r="I71" s="456">
        <f t="shared" si="44"/>
        <v>0</v>
      </c>
      <c r="J71" s="456">
        <f t="shared" si="44"/>
        <v>0</v>
      </c>
      <c r="K71" s="456">
        <f t="shared" si="44"/>
        <v>0</v>
      </c>
      <c r="L71" s="418">
        <f t="shared" si="44"/>
        <v>0</v>
      </c>
      <c r="M71" s="456">
        <f t="shared" si="44"/>
        <v>0</v>
      </c>
      <c r="N71" s="456">
        <f t="shared" si="44"/>
        <v>0</v>
      </c>
      <c r="O71" s="456">
        <f t="shared" si="44"/>
        <v>0</v>
      </c>
      <c r="P71" s="456">
        <f t="shared" si="44"/>
        <v>0</v>
      </c>
      <c r="Q71" s="456">
        <f t="shared" si="44"/>
        <v>0</v>
      </c>
      <c r="R71" s="418">
        <f t="shared" si="44"/>
        <v>0</v>
      </c>
      <c r="S71" s="419">
        <f t="shared" si="44"/>
        <v>0</v>
      </c>
      <c r="T71" s="218"/>
      <c r="U71" s="217"/>
      <c r="V71" s="219"/>
      <c r="W71" s="219"/>
      <c r="X71" s="219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  <c r="AL71" s="217"/>
      <c r="AM71" s="217"/>
      <c r="AN71" s="217"/>
      <c r="AO71" s="217"/>
      <c r="AP71" s="217"/>
      <c r="AQ71" s="217"/>
      <c r="AR71" s="217"/>
      <c r="AS71" s="217"/>
      <c r="AT71" s="217"/>
      <c r="AU71" s="217"/>
      <c r="AV71" s="217"/>
      <c r="AW71" s="217"/>
      <c r="AX71" s="217"/>
      <c r="AY71" s="217"/>
      <c r="AZ71" s="217"/>
      <c r="BA71" s="217"/>
      <c r="BB71" s="217"/>
      <c r="BC71" s="217"/>
      <c r="BD71" s="217"/>
      <c r="BE71" s="217"/>
      <c r="BF71" s="217"/>
      <c r="BG71" s="217"/>
      <c r="BH71" s="217"/>
      <c r="BI71" s="217"/>
      <c r="BJ71" s="217"/>
      <c r="BK71" s="217"/>
      <c r="BL71" s="217"/>
      <c r="BM71" s="217"/>
      <c r="BN71" s="217"/>
      <c r="BO71" s="217"/>
      <c r="BP71" s="217"/>
      <c r="BQ71" s="217"/>
      <c r="BR71" s="217"/>
      <c r="BS71" s="217"/>
      <c r="BT71" s="217"/>
      <c r="BU71" s="217"/>
      <c r="BV71" s="217"/>
      <c r="BW71" s="217"/>
      <c r="BX71" s="217"/>
      <c r="BY71" s="217"/>
      <c r="BZ71" s="217"/>
      <c r="CA71" s="217"/>
      <c r="CB71" s="217"/>
      <c r="CC71" s="217"/>
      <c r="CD71" s="217"/>
      <c r="CE71" s="217"/>
      <c r="CF71" s="217"/>
      <c r="CG71" s="217"/>
      <c r="CH71" s="217"/>
      <c r="CI71" s="217"/>
      <c r="CJ71" s="217"/>
      <c r="CK71" s="217"/>
      <c r="CL71" s="217"/>
      <c r="CM71" s="217"/>
      <c r="CN71" s="217"/>
      <c r="CO71" s="217"/>
      <c r="CP71" s="217"/>
      <c r="CQ71" s="217"/>
      <c r="CR71" s="217"/>
      <c r="CS71" s="217"/>
      <c r="CT71" s="217"/>
      <c r="CU71" s="217"/>
      <c r="CV71" s="217"/>
      <c r="CW71" s="217"/>
      <c r="CX71" s="217"/>
      <c r="CY71" s="217"/>
      <c r="CZ71" s="217"/>
      <c r="DA71" s="217"/>
      <c r="DB71" s="217"/>
      <c r="DC71" s="217"/>
      <c r="DD71" s="217"/>
      <c r="DE71" s="217"/>
      <c r="DF71" s="217"/>
      <c r="DG71" s="217"/>
      <c r="DH71" s="217"/>
      <c r="DI71" s="217"/>
      <c r="DJ71" s="217"/>
      <c r="DK71" s="217"/>
      <c r="DL71" s="217"/>
      <c r="DM71" s="217"/>
      <c r="DN71" s="217"/>
      <c r="DO71" s="217"/>
      <c r="DP71" s="217"/>
      <c r="DQ71" s="217"/>
      <c r="DR71" s="217"/>
    </row>
    <row r="72" spans="1:122" s="207" customFormat="1" ht="14.25" customHeight="1" thickBot="1">
      <c r="A72" s="453"/>
      <c r="B72" s="1914" t="s">
        <v>32</v>
      </c>
      <c r="C72" s="1915">
        <f>SUM(C66:C71)</f>
        <v>0</v>
      </c>
      <c r="D72" s="1915">
        <f t="shared" ref="D72:S72" si="45">SUM(D66:D71)</f>
        <v>0</v>
      </c>
      <c r="E72" s="1915">
        <f t="shared" si="45"/>
        <v>0</v>
      </c>
      <c r="F72" s="1915">
        <f t="shared" si="45"/>
        <v>0</v>
      </c>
      <c r="G72" s="1900">
        <f t="shared" si="45"/>
        <v>0</v>
      </c>
      <c r="H72" s="1915">
        <f t="shared" si="45"/>
        <v>0</v>
      </c>
      <c r="I72" s="1915">
        <f t="shared" si="45"/>
        <v>0</v>
      </c>
      <c r="J72" s="1915">
        <f t="shared" si="45"/>
        <v>0</v>
      </c>
      <c r="K72" s="1915">
        <f t="shared" si="45"/>
        <v>0</v>
      </c>
      <c r="L72" s="1900">
        <f t="shared" si="45"/>
        <v>0</v>
      </c>
      <c r="M72" s="1915">
        <f t="shared" si="45"/>
        <v>0</v>
      </c>
      <c r="N72" s="1915">
        <f t="shared" si="45"/>
        <v>0</v>
      </c>
      <c r="O72" s="1915">
        <f t="shared" si="45"/>
        <v>0</v>
      </c>
      <c r="P72" s="1915">
        <f t="shared" si="45"/>
        <v>0</v>
      </c>
      <c r="Q72" s="1915">
        <f t="shared" si="45"/>
        <v>0</v>
      </c>
      <c r="R72" s="1900">
        <f t="shared" si="45"/>
        <v>0</v>
      </c>
      <c r="S72" s="1901">
        <f t="shared" si="45"/>
        <v>0</v>
      </c>
      <c r="T72" s="218"/>
      <c r="U72" s="217"/>
      <c r="V72" s="219"/>
      <c r="W72" s="219"/>
      <c r="X72" s="219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</row>
    <row r="73" spans="1:122" s="207" customFormat="1" ht="14.25" customHeight="1" outlineLevel="1">
      <c r="A73" s="245" t="s">
        <v>40</v>
      </c>
      <c r="B73" s="1567"/>
      <c r="C73" s="1556">
        <f>C66*2+C67*4+C68*4+C69*6+C70*8+C71*8</f>
        <v>0</v>
      </c>
      <c r="D73" s="210">
        <f t="shared" ref="D73:S73" si="46">D66*2+D67*4+D68*4+D69*6+D70*8+D71*8</f>
        <v>0</v>
      </c>
      <c r="E73" s="210">
        <f t="shared" si="46"/>
        <v>0</v>
      </c>
      <c r="F73" s="210">
        <f t="shared" si="46"/>
        <v>0</v>
      </c>
      <c r="G73" s="206">
        <f t="shared" si="46"/>
        <v>0</v>
      </c>
      <c r="H73" s="210">
        <f t="shared" si="46"/>
        <v>0</v>
      </c>
      <c r="I73" s="210">
        <f t="shared" si="46"/>
        <v>0</v>
      </c>
      <c r="J73" s="210">
        <f t="shared" si="46"/>
        <v>0</v>
      </c>
      <c r="K73" s="210">
        <f t="shared" si="46"/>
        <v>0</v>
      </c>
      <c r="L73" s="206">
        <f t="shared" si="46"/>
        <v>0</v>
      </c>
      <c r="M73" s="210">
        <f t="shared" si="46"/>
        <v>0</v>
      </c>
      <c r="N73" s="210">
        <f t="shared" si="46"/>
        <v>0</v>
      </c>
      <c r="O73" s="210">
        <f t="shared" si="46"/>
        <v>0</v>
      </c>
      <c r="P73" s="210">
        <f t="shared" si="46"/>
        <v>0</v>
      </c>
      <c r="Q73" s="210">
        <f t="shared" si="46"/>
        <v>0</v>
      </c>
      <c r="R73" s="206">
        <f t="shared" si="46"/>
        <v>0</v>
      </c>
      <c r="S73" s="837">
        <f t="shared" si="46"/>
        <v>0</v>
      </c>
      <c r="T73" s="218"/>
      <c r="U73" s="217"/>
      <c r="V73" s="219"/>
      <c r="W73" s="219"/>
      <c r="X73" s="219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  <c r="AL73" s="217"/>
      <c r="AM73" s="217"/>
      <c r="AN73" s="217"/>
      <c r="AO73" s="217"/>
      <c r="AP73" s="217"/>
      <c r="AQ73" s="217"/>
      <c r="AR73" s="217"/>
      <c r="AS73" s="217"/>
      <c r="AT73" s="217"/>
      <c r="AU73" s="217"/>
      <c r="AV73" s="217"/>
      <c r="AW73" s="217"/>
      <c r="AX73" s="217"/>
      <c r="AY73" s="217"/>
      <c r="AZ73" s="217"/>
      <c r="BA73" s="217"/>
      <c r="BB73" s="217"/>
      <c r="BC73" s="217"/>
      <c r="BD73" s="217"/>
      <c r="BE73" s="217"/>
      <c r="BF73" s="217"/>
      <c r="BG73" s="217"/>
      <c r="BH73" s="217"/>
      <c r="BI73" s="217"/>
      <c r="BJ73" s="217"/>
      <c r="BK73" s="217"/>
      <c r="BL73" s="217"/>
      <c r="BM73" s="217"/>
      <c r="BN73" s="217"/>
      <c r="BO73" s="217"/>
      <c r="BP73" s="217"/>
      <c r="BQ73" s="217"/>
      <c r="BR73" s="217"/>
      <c r="BS73" s="217"/>
      <c r="BT73" s="217"/>
      <c r="BU73" s="217"/>
      <c r="BV73" s="217"/>
      <c r="BW73" s="217"/>
      <c r="BX73" s="217"/>
      <c r="BY73" s="217"/>
      <c r="BZ73" s="217"/>
      <c r="CA73" s="217"/>
      <c r="CB73" s="217"/>
      <c r="CC73" s="217"/>
      <c r="CD73" s="217"/>
      <c r="CE73" s="217"/>
      <c r="CF73" s="217"/>
      <c r="CG73" s="217"/>
      <c r="CH73" s="217"/>
      <c r="CI73" s="217"/>
      <c r="CJ73" s="217"/>
      <c r="CK73" s="217"/>
      <c r="CL73" s="217"/>
      <c r="CM73" s="217"/>
      <c r="CN73" s="217"/>
      <c r="CO73" s="217"/>
      <c r="CP73" s="217"/>
      <c r="CQ73" s="217"/>
      <c r="CR73" s="217"/>
      <c r="CS73" s="217"/>
      <c r="CT73" s="217"/>
      <c r="CU73" s="217"/>
      <c r="CV73" s="217"/>
      <c r="CW73" s="217"/>
      <c r="CX73" s="217"/>
      <c r="CY73" s="217"/>
      <c r="CZ73" s="217"/>
      <c r="DA73" s="217"/>
      <c r="DB73" s="217"/>
      <c r="DC73" s="217"/>
      <c r="DD73" s="217"/>
      <c r="DE73" s="217"/>
      <c r="DF73" s="217"/>
      <c r="DG73" s="217"/>
      <c r="DH73" s="217"/>
      <c r="DI73" s="217"/>
      <c r="DJ73" s="217"/>
      <c r="DK73" s="217"/>
      <c r="DL73" s="217"/>
      <c r="DM73" s="217"/>
      <c r="DN73" s="217"/>
      <c r="DO73" s="217"/>
      <c r="DP73" s="217"/>
      <c r="DQ73" s="217"/>
      <c r="DR73" s="217"/>
    </row>
    <row r="74" spans="1:122" s="207" customFormat="1" ht="14.25" customHeight="1" outlineLevel="1" thickBot="1">
      <c r="A74" s="213" t="s">
        <v>43</v>
      </c>
      <c r="B74" s="1568"/>
      <c r="C74" s="1557">
        <f>C66+C67*2+C68*2+C69*3+C70*4+C71*4</f>
        <v>0</v>
      </c>
      <c r="D74" s="214">
        <f t="shared" ref="D74:S74" si="47">D66+D67*2+D68*2+D69*3+D70*4+D71*4</f>
        <v>0</v>
      </c>
      <c r="E74" s="214">
        <f t="shared" si="47"/>
        <v>0</v>
      </c>
      <c r="F74" s="214">
        <f t="shared" si="47"/>
        <v>0</v>
      </c>
      <c r="G74" s="215">
        <f t="shared" si="47"/>
        <v>0</v>
      </c>
      <c r="H74" s="214">
        <f t="shared" si="47"/>
        <v>0</v>
      </c>
      <c r="I74" s="214">
        <f t="shared" si="47"/>
        <v>0</v>
      </c>
      <c r="J74" s="214">
        <f t="shared" si="47"/>
        <v>0</v>
      </c>
      <c r="K74" s="214">
        <f t="shared" si="47"/>
        <v>0</v>
      </c>
      <c r="L74" s="215">
        <f t="shared" si="47"/>
        <v>0</v>
      </c>
      <c r="M74" s="214">
        <f t="shared" si="47"/>
        <v>0</v>
      </c>
      <c r="N74" s="214">
        <f t="shared" si="47"/>
        <v>0</v>
      </c>
      <c r="O74" s="214">
        <f t="shared" si="47"/>
        <v>0</v>
      </c>
      <c r="P74" s="214">
        <f t="shared" si="47"/>
        <v>0</v>
      </c>
      <c r="Q74" s="214">
        <f t="shared" si="47"/>
        <v>0</v>
      </c>
      <c r="R74" s="215">
        <f t="shared" si="47"/>
        <v>0</v>
      </c>
      <c r="S74" s="838">
        <f t="shared" si="47"/>
        <v>0</v>
      </c>
      <c r="T74" s="218"/>
      <c r="U74" s="217"/>
      <c r="V74" s="219"/>
      <c r="W74" s="219"/>
      <c r="X74" s="219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  <c r="AL74" s="217"/>
      <c r="AM74" s="217"/>
      <c r="AN74" s="217"/>
      <c r="AO74" s="217"/>
      <c r="AP74" s="217"/>
      <c r="AQ74" s="217"/>
      <c r="AR74" s="217"/>
      <c r="AS74" s="217"/>
      <c r="AT74" s="217"/>
      <c r="AU74" s="217"/>
      <c r="AV74" s="217"/>
      <c r="AW74" s="217"/>
      <c r="AX74" s="217"/>
      <c r="AY74" s="217"/>
      <c r="AZ74" s="217"/>
      <c r="BA74" s="217"/>
      <c r="BB74" s="217"/>
      <c r="BC74" s="217"/>
      <c r="BD74" s="217"/>
      <c r="BE74" s="217"/>
      <c r="BF74" s="217"/>
      <c r="BG74" s="217"/>
      <c r="BH74" s="217"/>
      <c r="BI74" s="217"/>
      <c r="BJ74" s="217"/>
      <c r="BK74" s="217"/>
      <c r="BL74" s="217"/>
      <c r="BM74" s="217"/>
      <c r="BN74" s="217"/>
      <c r="BO74" s="217"/>
      <c r="BP74" s="217"/>
      <c r="BQ74" s="217"/>
      <c r="BR74" s="217"/>
      <c r="BS74" s="217"/>
      <c r="BT74" s="217"/>
      <c r="BU74" s="217"/>
      <c r="BV74" s="217"/>
      <c r="BW74" s="217"/>
      <c r="BX74" s="217"/>
      <c r="BY74" s="217"/>
      <c r="BZ74" s="217"/>
      <c r="CA74" s="217"/>
      <c r="CB74" s="217"/>
      <c r="CC74" s="217"/>
      <c r="CD74" s="217"/>
      <c r="CE74" s="217"/>
      <c r="CF74" s="217"/>
      <c r="CG74" s="217"/>
      <c r="CH74" s="217"/>
      <c r="CI74" s="217"/>
      <c r="CJ74" s="217"/>
      <c r="CK74" s="217"/>
      <c r="CL74" s="217"/>
      <c r="CM74" s="217"/>
      <c r="CN74" s="217"/>
      <c r="CO74" s="217"/>
      <c r="CP74" s="217"/>
      <c r="CQ74" s="217"/>
      <c r="CR74" s="217"/>
      <c r="CS74" s="217"/>
      <c r="CT74" s="217"/>
      <c r="CU74" s="217"/>
      <c r="CV74" s="217"/>
      <c r="CW74" s="217"/>
      <c r="CX74" s="217"/>
      <c r="CY74" s="217"/>
      <c r="CZ74" s="217"/>
      <c r="DA74" s="217"/>
      <c r="DB74" s="217"/>
      <c r="DC74" s="217"/>
      <c r="DD74" s="217"/>
      <c r="DE74" s="217"/>
      <c r="DF74" s="217"/>
      <c r="DG74" s="217"/>
      <c r="DH74" s="217"/>
      <c r="DI74" s="217"/>
      <c r="DJ74" s="217"/>
      <c r="DK74" s="217"/>
      <c r="DL74" s="217"/>
      <c r="DM74" s="217"/>
      <c r="DN74" s="217"/>
      <c r="DO74" s="217"/>
      <c r="DP74" s="217"/>
      <c r="DQ74" s="217"/>
      <c r="DR74" s="217"/>
    </row>
    <row r="75" spans="1:122" s="207" customFormat="1" ht="14.25" customHeight="1">
      <c r="A75" s="211"/>
      <c r="B75" s="1564"/>
      <c r="C75" s="212"/>
      <c r="D75" s="212"/>
      <c r="E75" s="212"/>
      <c r="F75" s="212"/>
      <c r="G75" s="236"/>
      <c r="H75" s="212"/>
      <c r="I75" s="212"/>
      <c r="J75" s="212"/>
      <c r="K75" s="212"/>
      <c r="L75" s="236">
        <f>SUM(H75:K75)</f>
        <v>0</v>
      </c>
      <c r="M75" s="212"/>
      <c r="N75" s="212"/>
      <c r="O75" s="212"/>
      <c r="P75" s="212"/>
      <c r="Q75" s="212"/>
      <c r="R75" s="236"/>
      <c r="S75" s="391"/>
      <c r="T75" s="218"/>
      <c r="U75" s="217"/>
      <c r="V75" s="219"/>
      <c r="W75" s="219"/>
      <c r="X75" s="219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217"/>
      <c r="AS75" s="217"/>
      <c r="AT75" s="217"/>
      <c r="AU75" s="217"/>
      <c r="AV75" s="217"/>
      <c r="AW75" s="217"/>
      <c r="AX75" s="217"/>
      <c r="AY75" s="217"/>
      <c r="AZ75" s="217"/>
      <c r="BA75" s="217"/>
      <c r="BB75" s="217"/>
      <c r="BC75" s="217"/>
      <c r="BD75" s="217"/>
      <c r="BE75" s="217"/>
      <c r="BF75" s="217"/>
      <c r="BG75" s="217"/>
      <c r="BH75" s="217"/>
      <c r="BI75" s="217"/>
      <c r="BJ75" s="217"/>
      <c r="BK75" s="217"/>
      <c r="BL75" s="217"/>
      <c r="BM75" s="217"/>
      <c r="BN75" s="217"/>
      <c r="BO75" s="217"/>
      <c r="BP75" s="217"/>
      <c r="BQ75" s="217"/>
      <c r="BR75" s="217"/>
      <c r="BS75" s="217"/>
      <c r="BT75" s="217"/>
      <c r="BU75" s="217"/>
      <c r="BV75" s="217"/>
      <c r="BW75" s="217"/>
      <c r="BX75" s="217"/>
      <c r="BY75" s="217"/>
      <c r="BZ75" s="217"/>
      <c r="CA75" s="217"/>
      <c r="CB75" s="217"/>
      <c r="CC75" s="217"/>
      <c r="CD75" s="217"/>
      <c r="CE75" s="217"/>
      <c r="CF75" s="217"/>
      <c r="CG75" s="217"/>
      <c r="CH75" s="217"/>
      <c r="CI75" s="217"/>
      <c r="CJ75" s="217"/>
      <c r="CK75" s="217"/>
      <c r="CL75" s="217"/>
      <c r="CM75" s="217"/>
      <c r="CN75" s="217"/>
      <c r="CO75" s="217"/>
      <c r="CP75" s="217"/>
      <c r="CQ75" s="217"/>
      <c r="CR75" s="217"/>
      <c r="CS75" s="217"/>
      <c r="CT75" s="217"/>
      <c r="CU75" s="217"/>
      <c r="CV75" s="217"/>
      <c r="CW75" s="217"/>
      <c r="CX75" s="217"/>
      <c r="CY75" s="217"/>
      <c r="CZ75" s="217"/>
      <c r="DA75" s="217"/>
      <c r="DB75" s="217"/>
      <c r="DC75" s="217"/>
      <c r="DD75" s="217"/>
      <c r="DE75" s="217"/>
      <c r="DF75" s="217"/>
      <c r="DG75" s="217"/>
      <c r="DH75" s="217"/>
      <c r="DI75" s="217"/>
      <c r="DJ75" s="217"/>
      <c r="DK75" s="217"/>
      <c r="DL75" s="217"/>
      <c r="DM75" s="217"/>
      <c r="DN75" s="217"/>
      <c r="DO75" s="217"/>
      <c r="DP75" s="217"/>
      <c r="DQ75" s="217"/>
      <c r="DR75" s="217"/>
    </row>
    <row r="76" spans="1:122" s="207" customFormat="1" ht="13">
      <c r="A76" s="181" t="s">
        <v>339</v>
      </c>
      <c r="B76" s="182" t="s">
        <v>316</v>
      </c>
      <c r="C76" s="10">
        <v>0</v>
      </c>
      <c r="D76" s="10">
        <v>0</v>
      </c>
      <c r="E76" s="10">
        <v>0</v>
      </c>
      <c r="F76" s="10">
        <v>0</v>
      </c>
      <c r="G76" s="241">
        <v>0</v>
      </c>
      <c r="H76" s="10">
        <v>0</v>
      </c>
      <c r="I76" s="10">
        <v>0</v>
      </c>
      <c r="J76" s="10">
        <v>0</v>
      </c>
      <c r="K76" s="10">
        <v>0</v>
      </c>
      <c r="L76" s="241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83">
        <v>0</v>
      </c>
      <c r="S76" s="197">
        <v>0</v>
      </c>
      <c r="T76" s="218"/>
      <c r="U76" s="217"/>
      <c r="V76" s="219"/>
      <c r="W76" s="219"/>
      <c r="X76" s="219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  <c r="AL76" s="217"/>
      <c r="AM76" s="217"/>
      <c r="AN76" s="217"/>
      <c r="AO76" s="217"/>
      <c r="AP76" s="217"/>
      <c r="AQ76" s="217"/>
      <c r="AR76" s="217"/>
      <c r="AS76" s="217"/>
      <c r="AT76" s="217"/>
      <c r="AU76" s="217"/>
      <c r="AV76" s="217"/>
      <c r="AW76" s="217"/>
      <c r="AX76" s="217"/>
      <c r="AY76" s="217"/>
      <c r="AZ76" s="217"/>
      <c r="BA76" s="217"/>
      <c r="BB76" s="217"/>
      <c r="BC76" s="217"/>
      <c r="BD76" s="217"/>
      <c r="BE76" s="217"/>
      <c r="BF76" s="217"/>
      <c r="BG76" s="217"/>
      <c r="BH76" s="217"/>
      <c r="BI76" s="217"/>
      <c r="BJ76" s="217"/>
      <c r="BK76" s="217"/>
      <c r="BL76" s="217"/>
      <c r="BM76" s="217"/>
      <c r="BN76" s="217"/>
      <c r="BO76" s="217"/>
      <c r="BP76" s="217"/>
      <c r="BQ76" s="217"/>
      <c r="BR76" s="217"/>
      <c r="BS76" s="217"/>
      <c r="BT76" s="217"/>
      <c r="BU76" s="217"/>
      <c r="BV76" s="217"/>
      <c r="BW76" s="217"/>
      <c r="BX76" s="217"/>
      <c r="BY76" s="217"/>
      <c r="BZ76" s="217"/>
      <c r="CA76" s="217"/>
      <c r="CB76" s="217"/>
      <c r="CC76" s="217"/>
      <c r="CD76" s="217"/>
      <c r="CE76" s="217"/>
      <c r="CF76" s="217"/>
      <c r="CG76" s="217"/>
      <c r="CH76" s="217"/>
      <c r="CI76" s="217"/>
      <c r="CJ76" s="217"/>
      <c r="CK76" s="217"/>
      <c r="CL76" s="217"/>
      <c r="CM76" s="217"/>
      <c r="CN76" s="217"/>
      <c r="CO76" s="217"/>
      <c r="CP76" s="217"/>
      <c r="CQ76" s="217"/>
      <c r="CR76" s="217"/>
      <c r="CS76" s="217"/>
      <c r="CT76" s="217"/>
      <c r="CU76" s="217"/>
      <c r="CV76" s="217"/>
      <c r="CW76" s="217"/>
      <c r="CX76" s="217"/>
      <c r="CY76" s="217"/>
      <c r="CZ76" s="217"/>
      <c r="DA76" s="217"/>
      <c r="DB76" s="217"/>
      <c r="DC76" s="217"/>
      <c r="DD76" s="217"/>
      <c r="DE76" s="217"/>
      <c r="DF76" s="217"/>
      <c r="DG76" s="217"/>
      <c r="DH76" s="217"/>
      <c r="DI76" s="217"/>
      <c r="DJ76" s="217"/>
      <c r="DK76" s="217"/>
      <c r="DL76" s="217"/>
      <c r="DM76" s="217"/>
      <c r="DN76" s="217"/>
      <c r="DO76" s="217"/>
      <c r="DP76" s="217"/>
      <c r="DQ76" s="217"/>
      <c r="DR76" s="217"/>
    </row>
    <row r="77" spans="1:122" s="207" customFormat="1" ht="13">
      <c r="A77" s="188" t="str">
        <f>A29</f>
        <v>MS2408D0</v>
      </c>
      <c r="B77" s="182" t="s">
        <v>259</v>
      </c>
      <c r="C77" s="10">
        <v>2650</v>
      </c>
      <c r="D77" s="10">
        <v>2650</v>
      </c>
      <c r="E77" s="10">
        <v>2650</v>
      </c>
      <c r="F77" s="10">
        <v>2650</v>
      </c>
      <c r="G77" s="241">
        <v>10600</v>
      </c>
      <c r="H77" s="10">
        <v>4075</v>
      </c>
      <c r="I77" s="10">
        <v>4075</v>
      </c>
      <c r="J77" s="10">
        <v>4100</v>
      </c>
      <c r="K77" s="10">
        <v>4075</v>
      </c>
      <c r="L77" s="241">
        <v>16325</v>
      </c>
      <c r="M77" s="10">
        <v>3425</v>
      </c>
      <c r="N77" s="10">
        <v>3425</v>
      </c>
      <c r="O77" s="10">
        <v>3475</v>
      </c>
      <c r="P77" s="10">
        <v>3475</v>
      </c>
      <c r="Q77" s="10">
        <v>3425</v>
      </c>
      <c r="R77" s="183">
        <v>17225</v>
      </c>
      <c r="S77" s="197">
        <v>44150</v>
      </c>
      <c r="T77" s="218"/>
      <c r="U77" s="217"/>
      <c r="V77" s="219"/>
      <c r="W77" s="219"/>
      <c r="X77" s="219"/>
      <c r="Y77" s="217"/>
      <c r="Z77" s="217"/>
      <c r="AA77" s="217"/>
      <c r="AB77" s="217"/>
      <c r="AC77" s="217"/>
      <c r="AD77" s="217"/>
      <c r="AE77" s="217"/>
      <c r="AF77" s="217"/>
      <c r="AG77" s="217"/>
      <c r="AH77" s="217"/>
      <c r="AI77" s="217"/>
      <c r="AJ77" s="217"/>
      <c r="AK77" s="217"/>
      <c r="AL77" s="217"/>
      <c r="AM77" s="217"/>
      <c r="AN77" s="217"/>
      <c r="AO77" s="217"/>
      <c r="AP77" s="217"/>
      <c r="AQ77" s="217"/>
      <c r="AR77" s="217"/>
      <c r="AS77" s="217"/>
      <c r="AT77" s="217"/>
      <c r="AU77" s="217"/>
      <c r="AV77" s="217"/>
      <c r="AW77" s="217"/>
      <c r="AX77" s="217"/>
      <c r="AY77" s="217"/>
      <c r="AZ77" s="217"/>
      <c r="BA77" s="217"/>
      <c r="BB77" s="217"/>
      <c r="BC77" s="217"/>
      <c r="BD77" s="217"/>
      <c r="BE77" s="217"/>
      <c r="BF77" s="217"/>
      <c r="BG77" s="217"/>
      <c r="BH77" s="217"/>
      <c r="BI77" s="217"/>
      <c r="BJ77" s="217"/>
      <c r="BK77" s="217"/>
      <c r="BL77" s="217"/>
      <c r="BM77" s="217"/>
      <c r="BN77" s="217"/>
      <c r="BO77" s="217"/>
      <c r="BP77" s="217"/>
      <c r="BQ77" s="217"/>
      <c r="BR77" s="217"/>
      <c r="BS77" s="217"/>
      <c r="BT77" s="217"/>
      <c r="BU77" s="217"/>
      <c r="BV77" s="217"/>
      <c r="BW77" s="217"/>
      <c r="BX77" s="217"/>
      <c r="BY77" s="217"/>
      <c r="BZ77" s="217"/>
      <c r="CA77" s="217"/>
      <c r="CB77" s="217"/>
      <c r="CC77" s="217"/>
      <c r="CD77" s="217"/>
      <c r="CE77" s="217"/>
      <c r="CF77" s="217"/>
      <c r="CG77" s="217"/>
      <c r="CH77" s="217"/>
      <c r="CI77" s="217"/>
      <c r="CJ77" s="217"/>
      <c r="CK77" s="217"/>
      <c r="CL77" s="217"/>
      <c r="CM77" s="217"/>
      <c r="CN77" s="217"/>
      <c r="CO77" s="217"/>
      <c r="CP77" s="217"/>
      <c r="CQ77" s="217"/>
      <c r="CR77" s="217"/>
      <c r="CS77" s="217"/>
      <c r="CT77" s="217"/>
      <c r="CU77" s="217"/>
      <c r="CV77" s="217"/>
      <c r="CW77" s="217"/>
      <c r="CX77" s="217"/>
      <c r="CY77" s="217"/>
      <c r="CZ77" s="217"/>
      <c r="DA77" s="217"/>
      <c r="DB77" s="217"/>
      <c r="DC77" s="217"/>
      <c r="DD77" s="217"/>
      <c r="DE77" s="217"/>
      <c r="DF77" s="217"/>
      <c r="DG77" s="217"/>
      <c r="DH77" s="217"/>
      <c r="DI77" s="217"/>
      <c r="DJ77" s="217"/>
      <c r="DK77" s="217"/>
      <c r="DL77" s="217"/>
      <c r="DM77" s="217"/>
      <c r="DN77" s="217"/>
      <c r="DO77" s="217"/>
      <c r="DP77" s="217"/>
      <c r="DQ77" s="217"/>
      <c r="DR77" s="217"/>
    </row>
    <row r="78" spans="1:122" s="207" customFormat="1" ht="13">
      <c r="A78" s="181"/>
      <c r="B78" s="182" t="s">
        <v>354</v>
      </c>
      <c r="C78" s="10">
        <v>50</v>
      </c>
      <c r="D78" s="10">
        <v>75</v>
      </c>
      <c r="E78" s="10">
        <v>50</v>
      </c>
      <c r="F78" s="10">
        <v>50</v>
      </c>
      <c r="G78" s="241">
        <v>225</v>
      </c>
      <c r="H78" s="10">
        <v>75</v>
      </c>
      <c r="I78" s="10">
        <v>75</v>
      </c>
      <c r="J78" s="10">
        <v>75</v>
      </c>
      <c r="K78" s="10">
        <v>100</v>
      </c>
      <c r="L78" s="241">
        <v>325</v>
      </c>
      <c r="M78" s="10">
        <v>75</v>
      </c>
      <c r="N78" s="10">
        <v>100</v>
      </c>
      <c r="O78" s="10">
        <v>75</v>
      </c>
      <c r="P78" s="10">
        <v>75</v>
      </c>
      <c r="Q78" s="10">
        <v>75</v>
      </c>
      <c r="R78" s="183">
        <v>400</v>
      </c>
      <c r="S78" s="197">
        <v>950</v>
      </c>
      <c r="T78" s="218"/>
      <c r="U78" s="217"/>
      <c r="V78" s="219"/>
      <c r="W78" s="219"/>
      <c r="X78" s="219"/>
      <c r="Y78" s="217"/>
      <c r="Z78" s="217"/>
      <c r="AA78" s="217"/>
      <c r="AB78" s="217"/>
      <c r="AC78" s="217"/>
      <c r="AD78" s="217"/>
      <c r="AE78" s="217"/>
      <c r="AF78" s="217"/>
      <c r="AG78" s="217"/>
      <c r="AH78" s="217"/>
      <c r="AI78" s="217"/>
      <c r="AJ78" s="217"/>
      <c r="AK78" s="217"/>
      <c r="AL78" s="217"/>
      <c r="AM78" s="217"/>
      <c r="AN78" s="217"/>
      <c r="AO78" s="217"/>
      <c r="AP78" s="217"/>
      <c r="AQ78" s="217"/>
      <c r="AR78" s="217"/>
      <c r="AS78" s="217"/>
      <c r="AT78" s="217"/>
      <c r="AU78" s="217"/>
      <c r="AV78" s="217"/>
      <c r="AW78" s="217"/>
      <c r="AX78" s="217"/>
      <c r="AY78" s="217"/>
      <c r="AZ78" s="217"/>
      <c r="BA78" s="217"/>
      <c r="BB78" s="217"/>
      <c r="BC78" s="217"/>
      <c r="BD78" s="217"/>
      <c r="BE78" s="217"/>
      <c r="BF78" s="217"/>
      <c r="BG78" s="217"/>
      <c r="BH78" s="217"/>
      <c r="BI78" s="217"/>
      <c r="BJ78" s="217"/>
      <c r="BK78" s="217"/>
      <c r="BL78" s="217"/>
      <c r="BM78" s="217"/>
      <c r="BN78" s="217"/>
      <c r="BO78" s="217"/>
      <c r="BP78" s="217"/>
      <c r="BQ78" s="217"/>
      <c r="BR78" s="217"/>
      <c r="BS78" s="217"/>
      <c r="BT78" s="217"/>
      <c r="BU78" s="217"/>
      <c r="BV78" s="217"/>
      <c r="BW78" s="217"/>
      <c r="BX78" s="217"/>
      <c r="BY78" s="217"/>
      <c r="BZ78" s="217"/>
      <c r="CA78" s="217"/>
      <c r="CB78" s="217"/>
      <c r="CC78" s="217"/>
      <c r="CD78" s="217"/>
      <c r="CE78" s="217"/>
      <c r="CF78" s="217"/>
      <c r="CG78" s="217"/>
      <c r="CH78" s="217"/>
      <c r="CI78" s="217"/>
      <c r="CJ78" s="217"/>
      <c r="CK78" s="217"/>
      <c r="CL78" s="217"/>
      <c r="CM78" s="217"/>
      <c r="CN78" s="217"/>
      <c r="CO78" s="217"/>
      <c r="CP78" s="217"/>
      <c r="CQ78" s="217"/>
      <c r="CR78" s="217"/>
      <c r="CS78" s="217"/>
      <c r="CT78" s="217"/>
      <c r="CU78" s="217"/>
      <c r="CV78" s="217"/>
      <c r="CW78" s="217"/>
      <c r="CX78" s="217"/>
      <c r="CY78" s="217"/>
      <c r="CZ78" s="217"/>
      <c r="DA78" s="217"/>
      <c r="DB78" s="217"/>
      <c r="DC78" s="217"/>
      <c r="DD78" s="217"/>
      <c r="DE78" s="217"/>
      <c r="DF78" s="217"/>
      <c r="DG78" s="217"/>
      <c r="DH78" s="217"/>
      <c r="DI78" s="217"/>
      <c r="DJ78" s="217"/>
      <c r="DK78" s="217"/>
      <c r="DL78" s="217"/>
      <c r="DM78" s="217"/>
      <c r="DN78" s="217"/>
      <c r="DO78" s="217"/>
      <c r="DP78" s="217"/>
      <c r="DQ78" s="217"/>
      <c r="DR78" s="217"/>
    </row>
    <row r="79" spans="1:122" s="207" customFormat="1" ht="13">
      <c r="A79" s="181"/>
      <c r="B79" s="182" t="s">
        <v>204</v>
      </c>
      <c r="C79" s="10">
        <v>3025</v>
      </c>
      <c r="D79" s="10">
        <v>3025</v>
      </c>
      <c r="E79" s="10">
        <v>3025</v>
      </c>
      <c r="F79" s="10">
        <v>3025</v>
      </c>
      <c r="G79" s="241">
        <v>12100</v>
      </c>
      <c r="H79" s="10">
        <v>4675</v>
      </c>
      <c r="I79" s="10">
        <v>4675</v>
      </c>
      <c r="J79" s="10">
        <v>4700</v>
      </c>
      <c r="K79" s="10">
        <v>4725</v>
      </c>
      <c r="L79" s="241">
        <v>18775</v>
      </c>
      <c r="M79" s="10">
        <v>3950</v>
      </c>
      <c r="N79" s="10">
        <v>3950</v>
      </c>
      <c r="O79" s="10">
        <v>3950</v>
      </c>
      <c r="P79" s="10">
        <v>3975</v>
      </c>
      <c r="Q79" s="10">
        <v>3950</v>
      </c>
      <c r="R79" s="183">
        <v>19775</v>
      </c>
      <c r="S79" s="197">
        <v>50650</v>
      </c>
      <c r="T79" s="218"/>
      <c r="U79" s="217"/>
      <c r="V79" s="219"/>
      <c r="W79" s="219"/>
      <c r="X79" s="219"/>
      <c r="Y79" s="217"/>
      <c r="Z79" s="217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</row>
    <row r="80" spans="1:122" s="207" customFormat="1" ht="13">
      <c r="A80" s="188"/>
      <c r="B80" s="182" t="s">
        <v>221</v>
      </c>
      <c r="C80" s="10">
        <v>840</v>
      </c>
      <c r="D80" s="8">
        <v>840</v>
      </c>
      <c r="E80" s="8">
        <v>860</v>
      </c>
      <c r="F80" s="8">
        <v>840</v>
      </c>
      <c r="G80" s="663">
        <v>3380</v>
      </c>
      <c r="H80" s="8">
        <v>1300</v>
      </c>
      <c r="I80" s="8">
        <v>1300</v>
      </c>
      <c r="J80" s="8">
        <v>1320</v>
      </c>
      <c r="K80" s="8">
        <v>1300</v>
      </c>
      <c r="L80" s="663">
        <v>5220</v>
      </c>
      <c r="M80" s="8">
        <v>1100</v>
      </c>
      <c r="N80" s="8">
        <v>1100</v>
      </c>
      <c r="O80" s="8">
        <v>1080</v>
      </c>
      <c r="P80" s="8">
        <v>1080</v>
      </c>
      <c r="Q80" s="8">
        <v>1100</v>
      </c>
      <c r="R80" s="664">
        <v>5460</v>
      </c>
      <c r="S80" s="665">
        <v>14060</v>
      </c>
      <c r="T80" s="218"/>
      <c r="U80" s="217"/>
      <c r="V80" s="219"/>
      <c r="W80" s="219"/>
      <c r="X80" s="219"/>
      <c r="Y80" s="217"/>
      <c r="Z80" s="217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</row>
    <row r="81" spans="1:122" s="207" customFormat="1" ht="13">
      <c r="A81" s="188"/>
      <c r="B81" s="182" t="s">
        <v>258</v>
      </c>
      <c r="C81" s="10">
        <v>3200</v>
      </c>
      <c r="D81" s="8">
        <v>3240</v>
      </c>
      <c r="E81" s="8">
        <v>3220</v>
      </c>
      <c r="F81" s="8">
        <v>3200</v>
      </c>
      <c r="G81" s="663">
        <v>12860</v>
      </c>
      <c r="H81" s="8">
        <v>4960</v>
      </c>
      <c r="I81" s="8">
        <v>4940</v>
      </c>
      <c r="J81" s="8">
        <v>4940</v>
      </c>
      <c r="K81" s="8">
        <v>4980</v>
      </c>
      <c r="L81" s="663">
        <v>19820</v>
      </c>
      <c r="M81" s="8">
        <v>4180</v>
      </c>
      <c r="N81" s="8">
        <v>4180</v>
      </c>
      <c r="O81" s="8">
        <v>4180</v>
      </c>
      <c r="P81" s="8">
        <v>4180</v>
      </c>
      <c r="Q81" s="8">
        <v>4180</v>
      </c>
      <c r="R81" s="664">
        <v>20900</v>
      </c>
      <c r="S81" s="665">
        <v>53580</v>
      </c>
      <c r="T81" s="218"/>
      <c r="U81" s="217"/>
      <c r="V81" s="219"/>
      <c r="W81" s="219"/>
      <c r="X81" s="219"/>
      <c r="Y81" s="217"/>
      <c r="Z81" s="217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</row>
    <row r="82" spans="1:122" s="207" customFormat="1" ht="13">
      <c r="A82" s="1109" t="s">
        <v>30</v>
      </c>
      <c r="B82" s="1565" t="s">
        <v>32</v>
      </c>
      <c r="C82" s="1111">
        <v>9765</v>
      </c>
      <c r="D82" s="1111">
        <v>9830</v>
      </c>
      <c r="E82" s="1111">
        <v>9805</v>
      </c>
      <c r="F82" s="1111">
        <v>9765</v>
      </c>
      <c r="G82" s="1112">
        <v>39165</v>
      </c>
      <c r="H82" s="1110">
        <v>15085</v>
      </c>
      <c r="I82" s="1111">
        <v>15065</v>
      </c>
      <c r="J82" s="1111">
        <v>15135</v>
      </c>
      <c r="K82" s="1111">
        <v>15180</v>
      </c>
      <c r="L82" s="1112">
        <v>60465</v>
      </c>
      <c r="M82" s="1111">
        <v>12730</v>
      </c>
      <c r="N82" s="1111">
        <v>12755</v>
      </c>
      <c r="O82" s="1111">
        <v>12760</v>
      </c>
      <c r="P82" s="1111">
        <v>12785</v>
      </c>
      <c r="Q82" s="1111">
        <v>12730</v>
      </c>
      <c r="R82" s="1112">
        <v>63760</v>
      </c>
      <c r="S82" s="1113">
        <v>163390</v>
      </c>
      <c r="T82" s="218"/>
      <c r="U82" s="217"/>
      <c r="V82" s="219"/>
      <c r="W82" s="219"/>
      <c r="X82" s="219"/>
      <c r="Y82" s="217"/>
      <c r="Z82" s="217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</row>
    <row r="83" spans="1:122" s="207" customFormat="1" ht="13">
      <c r="A83" s="188" t="str">
        <f>A76</f>
        <v>V15</v>
      </c>
      <c r="B83" s="182" t="s">
        <v>316</v>
      </c>
      <c r="C83" s="10">
        <f>'Wuxi Summary'!G143</f>
        <v>0</v>
      </c>
      <c r="D83" s="10">
        <f>'Wuxi Summary'!H143</f>
        <v>0</v>
      </c>
      <c r="E83" s="10">
        <f>'Wuxi Summary'!I143</f>
        <v>0</v>
      </c>
      <c r="F83" s="10">
        <f>'Wuxi Summary'!J143</f>
        <v>0</v>
      </c>
      <c r="G83" s="241">
        <f>SUM(C83:F83)</f>
        <v>0</v>
      </c>
      <c r="H83" s="10">
        <f>'Wuxi Summary'!N143</f>
        <v>0</v>
      </c>
      <c r="I83" s="10">
        <f>'Wuxi Summary'!O143</f>
        <v>0</v>
      </c>
      <c r="J83" s="10">
        <f>'Wuxi Summary'!P143</f>
        <v>0</v>
      </c>
      <c r="K83" s="10">
        <f>'Wuxi Summary'!Q143</f>
        <v>0</v>
      </c>
      <c r="L83" s="241">
        <f>SUM(H83:K83)</f>
        <v>0</v>
      </c>
      <c r="M83" s="10">
        <f>'Wuxi Summary'!U143</f>
        <v>0</v>
      </c>
      <c r="N83" s="10">
        <f>'Wuxi Summary'!V143</f>
        <v>0</v>
      </c>
      <c r="O83" s="10">
        <f>'Wuxi Summary'!W143</f>
        <v>0</v>
      </c>
      <c r="P83" s="10">
        <f>'Wuxi Summary'!X143</f>
        <v>0</v>
      </c>
      <c r="Q83" s="10">
        <f>'Wuxi Summary'!Y143</f>
        <v>0</v>
      </c>
      <c r="R83" s="183">
        <f>SUM(M83:Q83)</f>
        <v>0</v>
      </c>
      <c r="S83" s="197">
        <f>R83+L83+G83</f>
        <v>0</v>
      </c>
      <c r="T83" s="936"/>
      <c r="U83" s="217"/>
      <c r="V83" s="219"/>
      <c r="W83" s="219"/>
      <c r="X83" s="219"/>
      <c r="Y83" s="217"/>
      <c r="Z83" s="217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</row>
    <row r="84" spans="1:122" s="207" customFormat="1" ht="13">
      <c r="A84" s="195" t="str">
        <f>A36</f>
        <v>MS2409A0</v>
      </c>
      <c r="B84" s="182" t="s">
        <v>259</v>
      </c>
      <c r="C84" s="10">
        <f>'Wuxi Summary'!G144</f>
        <v>0</v>
      </c>
      <c r="D84" s="10">
        <f>'Wuxi Summary'!H144</f>
        <v>500</v>
      </c>
      <c r="E84" s="10">
        <f>'Wuxi Summary'!I144</f>
        <v>19700</v>
      </c>
      <c r="F84" s="10">
        <f>'Wuxi Summary'!J144</f>
        <v>625</v>
      </c>
      <c r="G84" s="241">
        <f t="shared" ref="G84:G88" si="48">SUM(C84:F84)</f>
        <v>20825</v>
      </c>
      <c r="H84" s="10">
        <f>'Wuxi Summary'!N144</f>
        <v>500</v>
      </c>
      <c r="I84" s="10">
        <f>'Wuxi Summary'!O144</f>
        <v>24500</v>
      </c>
      <c r="J84" s="10">
        <f>'Wuxi Summary'!P144</f>
        <v>25</v>
      </c>
      <c r="K84" s="10">
        <f>'Wuxi Summary'!Q144</f>
        <v>500</v>
      </c>
      <c r="L84" s="241">
        <f t="shared" ref="L84:L88" si="49">SUM(H84:K84)</f>
        <v>25525</v>
      </c>
      <c r="M84" s="10">
        <f>'Wuxi Summary'!U144</f>
        <v>1700</v>
      </c>
      <c r="N84" s="10">
        <f>'Wuxi Summary'!V144</f>
        <v>38900</v>
      </c>
      <c r="O84" s="10">
        <f>'Wuxi Summary'!W144</f>
        <v>0</v>
      </c>
      <c r="P84" s="10">
        <f>'Wuxi Summary'!X144</f>
        <v>1000</v>
      </c>
      <c r="Q84" s="10">
        <f>'Wuxi Summary'!Y144</f>
        <v>500</v>
      </c>
      <c r="R84" s="183">
        <f t="shared" ref="R84:R88" si="50">SUM(M84:Q84)</f>
        <v>42100</v>
      </c>
      <c r="S84" s="197">
        <f t="shared" ref="S84:S88" si="51">R84+L84+G84</f>
        <v>88450</v>
      </c>
      <c r="T84" s="936"/>
      <c r="U84" s="217"/>
      <c r="V84" s="219"/>
      <c r="W84" s="219"/>
      <c r="X84" s="219"/>
      <c r="Y84" s="217"/>
      <c r="Z84" s="217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</row>
    <row r="85" spans="1:122" s="207" customFormat="1" ht="13">
      <c r="A85" s="188"/>
      <c r="B85" s="182" t="s">
        <v>354</v>
      </c>
      <c r="C85" s="10">
        <f>'Wuxi Summary'!G145</f>
        <v>0</v>
      </c>
      <c r="D85" s="10">
        <f>'Wuxi Summary'!H145</f>
        <v>100</v>
      </c>
      <c r="E85" s="10">
        <f>'Wuxi Summary'!I145</f>
        <v>175</v>
      </c>
      <c r="F85" s="10">
        <f>'Wuxi Summary'!J145</f>
        <v>0</v>
      </c>
      <c r="G85" s="241">
        <f t="shared" si="48"/>
        <v>275</v>
      </c>
      <c r="H85" s="10">
        <f>'Wuxi Summary'!N145</f>
        <v>225</v>
      </c>
      <c r="I85" s="10">
        <f>'Wuxi Summary'!O145</f>
        <v>50</v>
      </c>
      <c r="J85" s="10">
        <f>'Wuxi Summary'!P145</f>
        <v>0</v>
      </c>
      <c r="K85" s="10">
        <f>'Wuxi Summary'!Q145</f>
        <v>75</v>
      </c>
      <c r="L85" s="241">
        <f t="shared" si="49"/>
        <v>350</v>
      </c>
      <c r="M85" s="10">
        <f>'Wuxi Summary'!U145</f>
        <v>175</v>
      </c>
      <c r="N85" s="10">
        <f>'Wuxi Summary'!V145</f>
        <v>25</v>
      </c>
      <c r="O85" s="10">
        <f>'Wuxi Summary'!W145</f>
        <v>75</v>
      </c>
      <c r="P85" s="10">
        <f>'Wuxi Summary'!X145</f>
        <v>25</v>
      </c>
      <c r="Q85" s="10">
        <f>'Wuxi Summary'!Y145</f>
        <v>50</v>
      </c>
      <c r="R85" s="183">
        <f t="shared" si="50"/>
        <v>350</v>
      </c>
      <c r="S85" s="197">
        <f t="shared" si="51"/>
        <v>975</v>
      </c>
      <c r="T85" s="936"/>
      <c r="U85" s="217"/>
      <c r="V85" s="219"/>
      <c r="W85" s="219"/>
      <c r="X85" s="219"/>
      <c r="Y85" s="217"/>
      <c r="Z85" s="217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</row>
    <row r="86" spans="1:122" s="207" customFormat="1" ht="13">
      <c r="A86" s="188"/>
      <c r="B86" s="182" t="s">
        <v>204</v>
      </c>
      <c r="C86" s="10">
        <f>'Wuxi Summary'!G146</f>
        <v>0</v>
      </c>
      <c r="D86" s="10">
        <f>'Wuxi Summary'!H146</f>
        <v>3900</v>
      </c>
      <c r="E86" s="10">
        <f>'Wuxi Summary'!I146</f>
        <v>4250</v>
      </c>
      <c r="F86" s="10">
        <f>'Wuxi Summary'!J146</f>
        <v>2050</v>
      </c>
      <c r="G86" s="241">
        <f t="shared" si="48"/>
        <v>10200</v>
      </c>
      <c r="H86" s="10">
        <f>'Wuxi Summary'!N146</f>
        <v>2350</v>
      </c>
      <c r="I86" s="10">
        <f>'Wuxi Summary'!O146</f>
        <v>5125</v>
      </c>
      <c r="J86" s="10">
        <f>'Wuxi Summary'!P146</f>
        <v>2325</v>
      </c>
      <c r="K86" s="10">
        <f>'Wuxi Summary'!Q146</f>
        <v>7000</v>
      </c>
      <c r="L86" s="241">
        <f t="shared" si="49"/>
        <v>16800</v>
      </c>
      <c r="M86" s="10">
        <f>'Wuxi Summary'!U146</f>
        <v>3525</v>
      </c>
      <c r="N86" s="10">
        <f>'Wuxi Summary'!V146</f>
        <v>5700</v>
      </c>
      <c r="O86" s="10">
        <f>'Wuxi Summary'!W146</f>
        <v>8025</v>
      </c>
      <c r="P86" s="10">
        <f>'Wuxi Summary'!X146</f>
        <v>2525</v>
      </c>
      <c r="Q86" s="10">
        <f>'Wuxi Summary'!Y146</f>
        <v>1225</v>
      </c>
      <c r="R86" s="183">
        <f t="shared" si="50"/>
        <v>21000</v>
      </c>
      <c r="S86" s="197">
        <f t="shared" si="51"/>
        <v>48000</v>
      </c>
      <c r="T86" s="936"/>
      <c r="U86" s="217"/>
      <c r="V86" s="219"/>
      <c r="W86" s="219"/>
      <c r="X86" s="219"/>
      <c r="Y86" s="217"/>
      <c r="Z86" s="217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</row>
    <row r="87" spans="1:122" s="207" customFormat="1" ht="13">
      <c r="A87" s="188"/>
      <c r="B87" s="182" t="s">
        <v>221</v>
      </c>
      <c r="C87" s="10">
        <f>'Wuxi Summary'!G147</f>
        <v>0</v>
      </c>
      <c r="D87" s="8">
        <f>'Wuxi Summary'!H147</f>
        <v>0</v>
      </c>
      <c r="E87" s="8">
        <f>'Wuxi Summary'!I147</f>
        <v>1620</v>
      </c>
      <c r="F87" s="8">
        <f>'Wuxi Summary'!J147</f>
        <v>720</v>
      </c>
      <c r="G87" s="663">
        <f t="shared" si="48"/>
        <v>2340</v>
      </c>
      <c r="H87" s="10">
        <f>'Wuxi Summary'!N147</f>
        <v>800</v>
      </c>
      <c r="I87" s="10">
        <f>'Wuxi Summary'!O147</f>
        <v>1500</v>
      </c>
      <c r="J87" s="10">
        <f>'Wuxi Summary'!P147</f>
        <v>740</v>
      </c>
      <c r="K87" s="10">
        <f>'Wuxi Summary'!Q147</f>
        <v>2420</v>
      </c>
      <c r="L87" s="663">
        <f t="shared" si="49"/>
        <v>5460</v>
      </c>
      <c r="M87" s="10">
        <f>'Wuxi Summary'!U147</f>
        <v>820</v>
      </c>
      <c r="N87" s="10">
        <f>'Wuxi Summary'!V147</f>
        <v>1780</v>
      </c>
      <c r="O87" s="10">
        <f>'Wuxi Summary'!W147</f>
        <v>3020</v>
      </c>
      <c r="P87" s="10">
        <f>'Wuxi Summary'!X147</f>
        <v>300</v>
      </c>
      <c r="Q87" s="10">
        <f>'Wuxi Summary'!Y147</f>
        <v>720</v>
      </c>
      <c r="R87" s="183">
        <f t="shared" si="50"/>
        <v>6640</v>
      </c>
      <c r="S87" s="197">
        <f t="shared" si="51"/>
        <v>14440</v>
      </c>
      <c r="T87" s="936"/>
      <c r="U87" s="217"/>
      <c r="V87" s="219"/>
      <c r="W87" s="219"/>
      <c r="X87" s="219"/>
      <c r="Y87" s="217"/>
      <c r="Z87" s="217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</row>
    <row r="88" spans="1:122" s="207" customFormat="1" ht="13">
      <c r="A88" s="188"/>
      <c r="B88" s="182" t="s">
        <v>258</v>
      </c>
      <c r="C88" s="10">
        <f>'Wuxi Summary'!G148</f>
        <v>0</v>
      </c>
      <c r="D88" s="8">
        <f>'Wuxi Summary'!H148</f>
        <v>0</v>
      </c>
      <c r="E88" s="8">
        <f>'Wuxi Summary'!I148</f>
        <v>7660</v>
      </c>
      <c r="F88" s="8">
        <f>'Wuxi Summary'!J148</f>
        <v>2660</v>
      </c>
      <c r="G88" s="663">
        <f t="shared" si="48"/>
        <v>10320</v>
      </c>
      <c r="H88" s="10">
        <f>'Wuxi Summary'!N148</f>
        <v>2980</v>
      </c>
      <c r="I88" s="10">
        <f>'Wuxi Summary'!O148</f>
        <v>3220</v>
      </c>
      <c r="J88" s="10">
        <f>'Wuxi Summary'!P148</f>
        <v>2680</v>
      </c>
      <c r="K88" s="10">
        <f>'Wuxi Summary'!Q148</f>
        <v>6500</v>
      </c>
      <c r="L88" s="663">
        <f t="shared" si="49"/>
        <v>15380</v>
      </c>
      <c r="M88" s="10">
        <f>'Wuxi Summary'!U148</f>
        <v>2580</v>
      </c>
      <c r="N88" s="10">
        <f>'Wuxi Summary'!V148</f>
        <v>3780</v>
      </c>
      <c r="O88" s="10">
        <f>'Wuxi Summary'!W148</f>
        <v>8100</v>
      </c>
      <c r="P88" s="10">
        <f>'Wuxi Summary'!X148</f>
        <v>3100</v>
      </c>
      <c r="Q88" s="10">
        <f>'Wuxi Summary'!Y148</f>
        <v>2460</v>
      </c>
      <c r="R88" s="183">
        <f t="shared" si="50"/>
        <v>20020</v>
      </c>
      <c r="S88" s="197">
        <f t="shared" si="51"/>
        <v>45720</v>
      </c>
      <c r="T88" s="936"/>
      <c r="U88" s="217"/>
      <c r="V88" s="219"/>
      <c r="W88" s="219"/>
      <c r="X88" s="219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</row>
    <row r="89" spans="1:122" s="207" customFormat="1" ht="13">
      <c r="A89" s="189" t="s">
        <v>30</v>
      </c>
      <c r="B89" s="190" t="s">
        <v>32</v>
      </c>
      <c r="C89" s="191">
        <f>SUM(C83:C88)</f>
        <v>0</v>
      </c>
      <c r="D89" s="191">
        <f t="shared" ref="D89:S89" si="52">SUM(D83:D88)</f>
        <v>4500</v>
      </c>
      <c r="E89" s="191">
        <f t="shared" si="52"/>
        <v>33405</v>
      </c>
      <c r="F89" s="191">
        <f t="shared" si="52"/>
        <v>6055</v>
      </c>
      <c r="G89" s="192">
        <f t="shared" si="52"/>
        <v>43960</v>
      </c>
      <c r="H89" s="232">
        <f t="shared" si="52"/>
        <v>6855</v>
      </c>
      <c r="I89" s="191">
        <f t="shared" si="52"/>
        <v>34395</v>
      </c>
      <c r="J89" s="191">
        <f t="shared" si="52"/>
        <v>5770</v>
      </c>
      <c r="K89" s="191">
        <f t="shared" si="52"/>
        <v>16495</v>
      </c>
      <c r="L89" s="192">
        <f t="shared" si="52"/>
        <v>63515</v>
      </c>
      <c r="M89" s="191">
        <f t="shared" si="52"/>
        <v>8800</v>
      </c>
      <c r="N89" s="191">
        <f t="shared" si="52"/>
        <v>50185</v>
      </c>
      <c r="O89" s="191">
        <f t="shared" si="52"/>
        <v>19220</v>
      </c>
      <c r="P89" s="191">
        <f t="shared" si="52"/>
        <v>6950</v>
      </c>
      <c r="Q89" s="233">
        <f t="shared" si="52"/>
        <v>4955</v>
      </c>
      <c r="R89" s="192">
        <f t="shared" si="52"/>
        <v>90110</v>
      </c>
      <c r="S89" s="193">
        <f t="shared" si="52"/>
        <v>197585</v>
      </c>
      <c r="T89" s="936"/>
      <c r="U89" s="217"/>
      <c r="V89" s="219"/>
      <c r="W89" s="219"/>
      <c r="X89" s="219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</row>
    <row r="90" spans="1:122" s="207" customFormat="1" ht="13">
      <c r="A90" s="199" t="s">
        <v>17</v>
      </c>
      <c r="B90" s="182" t="s">
        <v>316</v>
      </c>
      <c r="C90" s="6">
        <f t="shared" ref="C90:C95" si="53">C83-C76</f>
        <v>0</v>
      </c>
      <c r="D90" s="6">
        <f t="shared" ref="D90:Q90" si="54">D83-D76</f>
        <v>0</v>
      </c>
      <c r="E90" s="6">
        <f t="shared" si="54"/>
        <v>0</v>
      </c>
      <c r="F90" s="6">
        <f t="shared" si="54"/>
        <v>0</v>
      </c>
      <c r="G90" s="200">
        <f>SUM(C90:F90)</f>
        <v>0</v>
      </c>
      <c r="H90" s="230">
        <f t="shared" si="54"/>
        <v>0</v>
      </c>
      <c r="I90" s="6">
        <f t="shared" si="54"/>
        <v>0</v>
      </c>
      <c r="J90" s="6">
        <f t="shared" si="54"/>
        <v>0</v>
      </c>
      <c r="K90" s="6">
        <f t="shared" si="54"/>
        <v>0</v>
      </c>
      <c r="L90" s="200">
        <f>SUM(H90:K90)</f>
        <v>0</v>
      </c>
      <c r="M90" s="6">
        <f t="shared" si="54"/>
        <v>0</v>
      </c>
      <c r="N90" s="6">
        <f t="shared" si="54"/>
        <v>0</v>
      </c>
      <c r="O90" s="6">
        <f t="shared" si="54"/>
        <v>0</v>
      </c>
      <c r="P90" s="6">
        <f t="shared" si="54"/>
        <v>0</v>
      </c>
      <c r="Q90" s="7">
        <f t="shared" si="54"/>
        <v>0</v>
      </c>
      <c r="R90" s="200">
        <f>SUM(M90:Q90)</f>
        <v>0</v>
      </c>
      <c r="S90" s="184">
        <f>R90+L90+G90</f>
        <v>0</v>
      </c>
      <c r="T90" s="936"/>
      <c r="U90" s="217"/>
      <c r="V90" s="219"/>
      <c r="W90" s="219"/>
      <c r="X90" s="219"/>
      <c r="Y90" s="217"/>
      <c r="Z90" s="217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</row>
    <row r="91" spans="1:122" s="207" customFormat="1" ht="13">
      <c r="A91" s="199"/>
      <c r="B91" s="182" t="s">
        <v>259</v>
      </c>
      <c r="C91" s="6">
        <f t="shared" si="53"/>
        <v>-2650</v>
      </c>
      <c r="D91" s="6">
        <f t="shared" ref="D91:Q91" si="55">D84-D77</f>
        <v>-2150</v>
      </c>
      <c r="E91" s="6">
        <f t="shared" si="55"/>
        <v>17050</v>
      </c>
      <c r="F91" s="6">
        <f t="shared" si="55"/>
        <v>-2025</v>
      </c>
      <c r="G91" s="200">
        <f t="shared" ref="G91:G96" si="56">SUM(C91:F91)</f>
        <v>10225</v>
      </c>
      <c r="H91" s="230">
        <f t="shared" si="55"/>
        <v>-3575</v>
      </c>
      <c r="I91" s="6">
        <f t="shared" si="55"/>
        <v>20425</v>
      </c>
      <c r="J91" s="6">
        <f t="shared" si="55"/>
        <v>-4075</v>
      </c>
      <c r="K91" s="6">
        <f t="shared" si="55"/>
        <v>-3575</v>
      </c>
      <c r="L91" s="200">
        <f t="shared" ref="L91:L96" si="57">SUM(H91:K91)</f>
        <v>9200</v>
      </c>
      <c r="M91" s="6">
        <f t="shared" si="55"/>
        <v>-1725</v>
      </c>
      <c r="N91" s="6">
        <f t="shared" si="55"/>
        <v>35475</v>
      </c>
      <c r="O91" s="6">
        <f t="shared" si="55"/>
        <v>-3475</v>
      </c>
      <c r="P91" s="6">
        <f t="shared" si="55"/>
        <v>-2475</v>
      </c>
      <c r="Q91" s="7">
        <f t="shared" si="55"/>
        <v>-2925</v>
      </c>
      <c r="R91" s="200">
        <f t="shared" ref="R91:R96" si="58">SUM(M91:Q91)</f>
        <v>24875</v>
      </c>
      <c r="S91" s="184">
        <f t="shared" ref="S91:S96" si="59">R91+L91+G91</f>
        <v>44300</v>
      </c>
      <c r="T91" s="936"/>
      <c r="U91" s="217"/>
      <c r="V91" s="219"/>
      <c r="W91" s="219"/>
      <c r="X91" s="219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</row>
    <row r="92" spans="1:122" s="207" customFormat="1" ht="13">
      <c r="A92" s="199"/>
      <c r="B92" s="1902" t="s">
        <v>354</v>
      </c>
      <c r="C92" s="1903">
        <f t="shared" si="53"/>
        <v>-50</v>
      </c>
      <c r="D92" s="1903">
        <f t="shared" ref="D92:Q92" si="60">D85-D78</f>
        <v>25</v>
      </c>
      <c r="E92" s="1903">
        <f t="shared" si="60"/>
        <v>125</v>
      </c>
      <c r="F92" s="1903">
        <f t="shared" si="60"/>
        <v>-50</v>
      </c>
      <c r="G92" s="1904">
        <f t="shared" si="56"/>
        <v>50</v>
      </c>
      <c r="H92" s="1905">
        <f t="shared" si="60"/>
        <v>150</v>
      </c>
      <c r="I92" s="1903">
        <f t="shared" si="60"/>
        <v>-25</v>
      </c>
      <c r="J92" s="1903">
        <f t="shared" si="60"/>
        <v>-75</v>
      </c>
      <c r="K92" s="1903">
        <f t="shared" si="60"/>
        <v>-25</v>
      </c>
      <c r="L92" s="1904">
        <f t="shared" si="57"/>
        <v>25</v>
      </c>
      <c r="M92" s="1903">
        <f t="shared" si="60"/>
        <v>100</v>
      </c>
      <c r="N92" s="1903">
        <f t="shared" si="60"/>
        <v>-75</v>
      </c>
      <c r="O92" s="1903">
        <f t="shared" si="60"/>
        <v>0</v>
      </c>
      <c r="P92" s="1903">
        <f t="shared" si="60"/>
        <v>-50</v>
      </c>
      <c r="Q92" s="1906">
        <f t="shared" si="60"/>
        <v>-25</v>
      </c>
      <c r="R92" s="1904">
        <f t="shared" si="58"/>
        <v>-50</v>
      </c>
      <c r="S92" s="1907">
        <f t="shared" si="59"/>
        <v>25</v>
      </c>
      <c r="T92" s="936"/>
      <c r="U92" s="217"/>
      <c r="V92" s="219"/>
      <c r="W92" s="219"/>
      <c r="X92" s="219"/>
      <c r="Y92" s="217"/>
      <c r="Z92" s="217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</row>
    <row r="93" spans="1:122" s="207" customFormat="1" ht="13">
      <c r="A93" s="199"/>
      <c r="B93" s="1908" t="s">
        <v>204</v>
      </c>
      <c r="C93" s="1909">
        <f t="shared" si="53"/>
        <v>-3025</v>
      </c>
      <c r="D93" s="1909">
        <f t="shared" ref="D93:Q93" si="61">D86-D79</f>
        <v>875</v>
      </c>
      <c r="E93" s="1909">
        <f t="shared" si="61"/>
        <v>1225</v>
      </c>
      <c r="F93" s="1909">
        <f t="shared" si="61"/>
        <v>-975</v>
      </c>
      <c r="G93" s="1910">
        <f t="shared" si="56"/>
        <v>-1900</v>
      </c>
      <c r="H93" s="1911">
        <f t="shared" si="61"/>
        <v>-2325</v>
      </c>
      <c r="I93" s="1909">
        <f t="shared" si="61"/>
        <v>450</v>
      </c>
      <c r="J93" s="1909">
        <f t="shared" si="61"/>
        <v>-2375</v>
      </c>
      <c r="K93" s="1909">
        <f t="shared" si="61"/>
        <v>2275</v>
      </c>
      <c r="L93" s="1910">
        <f t="shared" si="57"/>
        <v>-1975</v>
      </c>
      <c r="M93" s="1909">
        <f t="shared" si="61"/>
        <v>-425</v>
      </c>
      <c r="N93" s="1909">
        <f t="shared" si="61"/>
        <v>1750</v>
      </c>
      <c r="O93" s="1909">
        <f t="shared" si="61"/>
        <v>4075</v>
      </c>
      <c r="P93" s="1909">
        <f t="shared" si="61"/>
        <v>-1450</v>
      </c>
      <c r="Q93" s="1912">
        <f t="shared" si="61"/>
        <v>-2725</v>
      </c>
      <c r="R93" s="1910">
        <f t="shared" si="58"/>
        <v>1225</v>
      </c>
      <c r="S93" s="1913">
        <f t="shared" si="59"/>
        <v>-2650</v>
      </c>
      <c r="T93" s="936"/>
      <c r="U93" s="217"/>
      <c r="V93" s="219"/>
      <c r="W93" s="219"/>
      <c r="X93" s="219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</row>
    <row r="94" spans="1:122" s="207" customFormat="1" ht="13">
      <c r="A94" s="199"/>
      <c r="B94" s="182" t="s">
        <v>221</v>
      </c>
      <c r="C94" s="6">
        <f t="shared" si="53"/>
        <v>-840</v>
      </c>
      <c r="D94" s="6">
        <f t="shared" ref="D94:Q95" si="62">D87-D80</f>
        <v>-840</v>
      </c>
      <c r="E94" s="6">
        <f t="shared" si="62"/>
        <v>760</v>
      </c>
      <c r="F94" s="6">
        <f t="shared" si="62"/>
        <v>-120</v>
      </c>
      <c r="G94" s="200">
        <f t="shared" si="56"/>
        <v>-1040</v>
      </c>
      <c r="H94" s="230">
        <f t="shared" si="62"/>
        <v>-500</v>
      </c>
      <c r="I94" s="6">
        <f t="shared" si="62"/>
        <v>200</v>
      </c>
      <c r="J94" s="6">
        <f t="shared" si="62"/>
        <v>-580</v>
      </c>
      <c r="K94" s="6">
        <f t="shared" si="62"/>
        <v>1120</v>
      </c>
      <c r="L94" s="200">
        <f t="shared" si="57"/>
        <v>240</v>
      </c>
      <c r="M94" s="6">
        <f t="shared" si="62"/>
        <v>-280</v>
      </c>
      <c r="N94" s="6">
        <f t="shared" si="62"/>
        <v>680</v>
      </c>
      <c r="O94" s="6">
        <f t="shared" si="62"/>
        <v>1940</v>
      </c>
      <c r="P94" s="6">
        <f t="shared" si="62"/>
        <v>-780</v>
      </c>
      <c r="Q94" s="7">
        <f t="shared" si="62"/>
        <v>-380</v>
      </c>
      <c r="R94" s="200">
        <f t="shared" si="58"/>
        <v>1180</v>
      </c>
      <c r="S94" s="184">
        <f t="shared" si="59"/>
        <v>380</v>
      </c>
      <c r="T94" s="936"/>
      <c r="U94" s="217"/>
      <c r="V94" s="219"/>
      <c r="W94" s="219"/>
      <c r="X94" s="219"/>
      <c r="Y94" s="217"/>
      <c r="Z94" s="217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</row>
    <row r="95" spans="1:122" s="207" customFormat="1" ht="13">
      <c r="A95" s="199"/>
      <c r="B95" s="182" t="s">
        <v>258</v>
      </c>
      <c r="C95" s="6">
        <f t="shared" si="53"/>
        <v>-3200</v>
      </c>
      <c r="D95" s="6">
        <f t="shared" si="62"/>
        <v>-3240</v>
      </c>
      <c r="E95" s="6">
        <f t="shared" si="62"/>
        <v>4440</v>
      </c>
      <c r="F95" s="6">
        <f t="shared" si="62"/>
        <v>-540</v>
      </c>
      <c r="G95" s="200">
        <f t="shared" si="56"/>
        <v>-2540</v>
      </c>
      <c r="H95" s="230">
        <f t="shared" si="62"/>
        <v>-1980</v>
      </c>
      <c r="I95" s="6">
        <f t="shared" si="62"/>
        <v>-1720</v>
      </c>
      <c r="J95" s="6">
        <f t="shared" si="62"/>
        <v>-2260</v>
      </c>
      <c r="K95" s="6">
        <f t="shared" si="62"/>
        <v>1520</v>
      </c>
      <c r="L95" s="200">
        <f t="shared" si="57"/>
        <v>-4440</v>
      </c>
      <c r="M95" s="6">
        <f t="shared" si="62"/>
        <v>-1600</v>
      </c>
      <c r="N95" s="6">
        <f t="shared" si="62"/>
        <v>-400</v>
      </c>
      <c r="O95" s="6">
        <f t="shared" si="62"/>
        <v>3920</v>
      </c>
      <c r="P95" s="6">
        <f t="shared" si="62"/>
        <v>-1080</v>
      </c>
      <c r="Q95" s="7">
        <f t="shared" si="62"/>
        <v>-1720</v>
      </c>
      <c r="R95" s="200">
        <f t="shared" si="58"/>
        <v>-880</v>
      </c>
      <c r="S95" s="184">
        <f t="shared" si="59"/>
        <v>-7860</v>
      </c>
      <c r="T95" s="936"/>
      <c r="U95" s="217"/>
      <c r="V95" s="219"/>
      <c r="W95" s="219"/>
      <c r="X95" s="219"/>
      <c r="Y95" s="217"/>
      <c r="Z95" s="217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</row>
    <row r="96" spans="1:122" s="207" customFormat="1" ht="13.5" thickBot="1">
      <c r="A96" s="201"/>
      <c r="B96" s="1916" t="s">
        <v>32</v>
      </c>
      <c r="C96" s="1917">
        <f>SUM(C90:C95)</f>
        <v>-9765</v>
      </c>
      <c r="D96" s="1917">
        <f t="shared" ref="D96:F96" si="63">SUM(D90:D95)</f>
        <v>-5330</v>
      </c>
      <c r="E96" s="1917">
        <f t="shared" si="63"/>
        <v>23600</v>
      </c>
      <c r="F96" s="1917">
        <f t="shared" si="63"/>
        <v>-3710</v>
      </c>
      <c r="G96" s="1918">
        <f t="shared" si="56"/>
        <v>4795</v>
      </c>
      <c r="H96" s="1919">
        <f t="shared" ref="H96:K96" si="64">SUM(H90:H95)</f>
        <v>-8230</v>
      </c>
      <c r="I96" s="1917">
        <f t="shared" si="64"/>
        <v>19330</v>
      </c>
      <c r="J96" s="1917">
        <f t="shared" si="64"/>
        <v>-9365</v>
      </c>
      <c r="K96" s="1917">
        <f t="shared" si="64"/>
        <v>1315</v>
      </c>
      <c r="L96" s="1918">
        <f t="shared" si="57"/>
        <v>3050</v>
      </c>
      <c r="M96" s="1917">
        <f t="shared" ref="M96:Q96" si="65">SUM(M90:M95)</f>
        <v>-3930</v>
      </c>
      <c r="N96" s="1917">
        <f t="shared" si="65"/>
        <v>37430</v>
      </c>
      <c r="O96" s="1917">
        <f t="shared" si="65"/>
        <v>6460</v>
      </c>
      <c r="P96" s="1917">
        <f t="shared" si="65"/>
        <v>-5835</v>
      </c>
      <c r="Q96" s="1920">
        <f t="shared" si="65"/>
        <v>-7775</v>
      </c>
      <c r="R96" s="1918">
        <f t="shared" si="58"/>
        <v>26350</v>
      </c>
      <c r="S96" s="1921">
        <f t="shared" si="59"/>
        <v>34195</v>
      </c>
      <c r="T96" s="936"/>
      <c r="U96" s="217"/>
      <c r="V96" s="219"/>
      <c r="W96" s="219"/>
      <c r="X96" s="219"/>
      <c r="Y96" s="217"/>
      <c r="Z96" s="217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</row>
    <row r="97" spans="1:122" s="207" customFormat="1" ht="13" outlineLevel="1">
      <c r="A97" s="245" t="s">
        <v>40</v>
      </c>
      <c r="B97" s="1567"/>
      <c r="C97" s="1556">
        <f>C90*1+C91*2+C92*3+C93*4+C94*6+C95*8</f>
        <v>-48190</v>
      </c>
      <c r="D97" s="210">
        <f t="shared" ref="D97:S97" si="66">D90*1+D91*2+D92*3+D93*4+D94*6+D95*8</f>
        <v>-31685</v>
      </c>
      <c r="E97" s="210">
        <f t="shared" si="66"/>
        <v>79455</v>
      </c>
      <c r="F97" s="251">
        <f t="shared" si="66"/>
        <v>-13140</v>
      </c>
      <c r="G97" s="206">
        <f t="shared" si="66"/>
        <v>-13560</v>
      </c>
      <c r="H97" s="210">
        <f t="shared" si="66"/>
        <v>-34840</v>
      </c>
      <c r="I97" s="210">
        <f t="shared" si="66"/>
        <v>30015</v>
      </c>
      <c r="J97" s="210">
        <f t="shared" si="66"/>
        <v>-39435</v>
      </c>
      <c r="K97" s="210">
        <f t="shared" si="66"/>
        <v>20755</v>
      </c>
      <c r="L97" s="206">
        <f t="shared" si="66"/>
        <v>-23505</v>
      </c>
      <c r="M97" s="210">
        <f t="shared" si="66"/>
        <v>-19330</v>
      </c>
      <c r="N97" s="210">
        <f t="shared" si="66"/>
        <v>78605</v>
      </c>
      <c r="O97" s="210">
        <f t="shared" si="66"/>
        <v>52350</v>
      </c>
      <c r="P97" s="210">
        <f t="shared" si="66"/>
        <v>-24220</v>
      </c>
      <c r="Q97" s="210">
        <f t="shared" si="66"/>
        <v>-32865</v>
      </c>
      <c r="R97" s="206">
        <f t="shared" si="66"/>
        <v>54540</v>
      </c>
      <c r="S97" s="224">
        <f t="shared" si="66"/>
        <v>17475</v>
      </c>
      <c r="T97" s="936"/>
      <c r="U97" s="217"/>
      <c r="V97" s="219"/>
      <c r="W97" s="219"/>
      <c r="X97" s="219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</row>
    <row r="98" spans="1:122" s="207" customFormat="1" ht="13.5" outlineLevel="1" thickBot="1">
      <c r="A98" s="213" t="s">
        <v>43</v>
      </c>
      <c r="B98" s="1568" t="s">
        <v>30</v>
      </c>
      <c r="C98" s="1557">
        <f>C90+C91+C92*2+C93*2+C94*3+C95*4</f>
        <v>-24120</v>
      </c>
      <c r="D98" s="214">
        <f t="shared" ref="D98:S98" si="67">D90+D91+D92*2+D93*2+D94*3+D95*4</f>
        <v>-15830</v>
      </c>
      <c r="E98" s="214">
        <f t="shared" si="67"/>
        <v>39790</v>
      </c>
      <c r="F98" s="250">
        <f t="shared" si="67"/>
        <v>-6595</v>
      </c>
      <c r="G98" s="215">
        <f t="shared" si="67"/>
        <v>-6755</v>
      </c>
      <c r="H98" s="214">
        <f t="shared" si="67"/>
        <v>-17345</v>
      </c>
      <c r="I98" s="214">
        <f t="shared" si="67"/>
        <v>14995</v>
      </c>
      <c r="J98" s="214">
        <f t="shared" si="67"/>
        <v>-19755</v>
      </c>
      <c r="K98" s="214">
        <f t="shared" si="67"/>
        <v>10365</v>
      </c>
      <c r="L98" s="215">
        <f t="shared" si="67"/>
        <v>-11740</v>
      </c>
      <c r="M98" s="214">
        <f t="shared" si="67"/>
        <v>-9615</v>
      </c>
      <c r="N98" s="214">
        <f t="shared" si="67"/>
        <v>39265</v>
      </c>
      <c r="O98" s="214">
        <f t="shared" si="67"/>
        <v>26175</v>
      </c>
      <c r="P98" s="214">
        <f t="shared" si="67"/>
        <v>-12135</v>
      </c>
      <c r="Q98" s="214">
        <f t="shared" si="67"/>
        <v>-16445</v>
      </c>
      <c r="R98" s="215">
        <f t="shared" si="67"/>
        <v>27245</v>
      </c>
      <c r="S98" s="204">
        <f t="shared" si="67"/>
        <v>8750</v>
      </c>
      <c r="T98" s="936"/>
      <c r="U98" s="217"/>
      <c r="V98" s="219"/>
      <c r="W98" s="219"/>
      <c r="X98" s="219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</row>
    <row r="99" spans="1:122" s="207" customFormat="1" ht="15" customHeight="1" thickBot="1">
      <c r="A99" s="211"/>
      <c r="B99" s="1564"/>
      <c r="C99" s="212"/>
      <c r="D99" s="212"/>
      <c r="E99" s="212"/>
      <c r="F99" s="212"/>
      <c r="G99" s="236"/>
      <c r="H99" s="212"/>
      <c r="I99" s="212"/>
      <c r="J99" s="212"/>
      <c r="K99" s="212"/>
      <c r="L99" s="236">
        <f>SUM(H99:K99)</f>
        <v>0</v>
      </c>
      <c r="M99" s="212"/>
      <c r="N99" s="212"/>
      <c r="O99" s="212"/>
      <c r="P99" s="212"/>
      <c r="Q99" s="212"/>
      <c r="R99" s="183"/>
      <c r="S99" s="276"/>
      <c r="T99" s="218"/>
      <c r="U99" s="836"/>
      <c r="V99" s="219"/>
      <c r="W99" s="219"/>
      <c r="X99" s="219"/>
      <c r="Y99" s="217"/>
      <c r="Z99" s="217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</row>
    <row r="100" spans="1:122" ht="13" collapsed="1">
      <c r="A100" s="441" t="s">
        <v>341</v>
      </c>
      <c r="B100" s="1570" t="s">
        <v>543</v>
      </c>
      <c r="C100" s="1559">
        <v>4300</v>
      </c>
      <c r="D100" s="1559">
        <v>4275</v>
      </c>
      <c r="E100" s="1559">
        <v>4275</v>
      </c>
      <c r="F100" s="1559">
        <v>4275</v>
      </c>
      <c r="G100" s="273">
        <v>17125</v>
      </c>
      <c r="H100" s="1559">
        <v>6600</v>
      </c>
      <c r="I100" s="1559">
        <v>6600</v>
      </c>
      <c r="J100" s="1559">
        <v>6600</v>
      </c>
      <c r="K100" s="1559">
        <v>6600</v>
      </c>
      <c r="L100" s="273">
        <v>26400</v>
      </c>
      <c r="M100" s="1559">
        <v>5600</v>
      </c>
      <c r="N100" s="1559">
        <v>5575</v>
      </c>
      <c r="O100" s="1559">
        <v>5575</v>
      </c>
      <c r="P100" s="1559">
        <v>5575</v>
      </c>
      <c r="Q100" s="1559">
        <v>5575</v>
      </c>
      <c r="R100" s="206">
        <v>27900</v>
      </c>
      <c r="S100" s="1739">
        <v>71425</v>
      </c>
      <c r="T100" s="198"/>
      <c r="U100" s="187"/>
      <c r="V100" s="187"/>
      <c r="W100" s="187"/>
      <c r="X100" s="187"/>
      <c r="Y100" s="187"/>
      <c r="Z100" s="186"/>
      <c r="AA100" s="186"/>
      <c r="AB100" s="186"/>
      <c r="AC100" s="186"/>
      <c r="AD100" s="186"/>
      <c r="AE100" s="186"/>
      <c r="AF100" s="186"/>
      <c r="AG100" s="186"/>
      <c r="AH100" s="186"/>
      <c r="AI100" s="186"/>
      <c r="AJ100" s="186"/>
      <c r="AK100" s="186"/>
      <c r="AL100" s="186"/>
      <c r="AM100" s="186"/>
      <c r="AN100" s="186"/>
      <c r="AO100" s="186"/>
      <c r="AP100" s="186"/>
      <c r="AQ100" s="186"/>
      <c r="AR100" s="186"/>
      <c r="AS100" s="186"/>
      <c r="AT100" s="186"/>
      <c r="AU100" s="186"/>
      <c r="AV100" s="186"/>
      <c r="AW100" s="186"/>
      <c r="AX100" s="186"/>
      <c r="AY100" s="186"/>
      <c r="AZ100" s="186"/>
      <c r="BA100" s="186"/>
      <c r="BB100" s="186"/>
      <c r="BC100" s="186"/>
      <c r="BD100" s="186"/>
      <c r="BE100" s="186"/>
      <c r="BF100" s="186"/>
      <c r="BG100" s="186"/>
      <c r="BH100" s="186"/>
      <c r="BI100" s="186"/>
      <c r="BJ100" s="186"/>
      <c r="BK100" s="186"/>
      <c r="BL100" s="186"/>
      <c r="BM100" s="186"/>
      <c r="BN100" s="186"/>
      <c r="BO100" s="186"/>
      <c r="BP100" s="186"/>
      <c r="BQ100" s="186"/>
      <c r="BR100" s="186"/>
      <c r="BS100" s="186"/>
      <c r="BT100" s="186"/>
      <c r="BU100" s="186"/>
      <c r="BV100" s="186"/>
      <c r="BW100" s="186"/>
      <c r="BX100" s="186"/>
      <c r="BY100" s="186"/>
      <c r="BZ100" s="186"/>
      <c r="CA100" s="186"/>
      <c r="CB100" s="186"/>
      <c r="CC100" s="186"/>
      <c r="CD100" s="186"/>
      <c r="CE100" s="186"/>
      <c r="CF100" s="186"/>
      <c r="CG100" s="186"/>
      <c r="CH100" s="186"/>
      <c r="CI100" s="186"/>
      <c r="CJ100" s="186"/>
      <c r="CK100" s="186"/>
      <c r="CL100" s="186"/>
      <c r="CM100" s="186"/>
      <c r="CN100" s="186"/>
      <c r="CO100" s="186"/>
      <c r="CP100" s="186"/>
      <c r="CQ100" s="186"/>
      <c r="CR100" s="186"/>
      <c r="CS100" s="186"/>
      <c r="CT100" s="186"/>
      <c r="CU100" s="186"/>
      <c r="CV100" s="186"/>
      <c r="CW100" s="186"/>
      <c r="CX100" s="186"/>
      <c r="CY100" s="186"/>
      <c r="CZ100" s="186"/>
      <c r="DA100" s="186"/>
      <c r="DB100" s="186"/>
      <c r="DC100" s="186"/>
      <c r="DD100" s="186"/>
      <c r="DE100" s="186"/>
      <c r="DF100" s="186"/>
      <c r="DG100" s="186"/>
      <c r="DH100" s="186"/>
      <c r="DI100" s="186"/>
      <c r="DJ100" s="186"/>
      <c r="DK100" s="186"/>
      <c r="DL100" s="186"/>
      <c r="DM100" s="186"/>
      <c r="DN100" s="186"/>
      <c r="DO100" s="186"/>
      <c r="DP100" s="186"/>
      <c r="DQ100" s="186"/>
      <c r="DR100" s="186"/>
    </row>
    <row r="101" spans="1:122">
      <c r="A101" s="188" t="str">
        <f>A5</f>
        <v>MS2408D0</v>
      </c>
      <c r="B101" s="182" t="s">
        <v>74</v>
      </c>
      <c r="C101" s="6">
        <v>4425</v>
      </c>
      <c r="D101" s="6">
        <v>4425</v>
      </c>
      <c r="E101" s="6">
        <v>4425</v>
      </c>
      <c r="F101" s="6">
        <v>4425</v>
      </c>
      <c r="G101" s="200">
        <v>17700</v>
      </c>
      <c r="H101" s="6">
        <v>6875</v>
      </c>
      <c r="I101" s="6">
        <v>6875</v>
      </c>
      <c r="J101" s="6">
        <v>6850</v>
      </c>
      <c r="K101" s="6">
        <v>6875</v>
      </c>
      <c r="L101" s="200">
        <v>27475</v>
      </c>
      <c r="M101" s="6">
        <v>5800</v>
      </c>
      <c r="N101" s="6">
        <v>5800</v>
      </c>
      <c r="O101" s="6">
        <v>5800</v>
      </c>
      <c r="P101" s="6">
        <v>5775</v>
      </c>
      <c r="Q101" s="6">
        <v>5775</v>
      </c>
      <c r="R101" s="183">
        <v>28950</v>
      </c>
      <c r="S101" s="197">
        <v>74125</v>
      </c>
      <c r="T101" s="198"/>
      <c r="U101" s="187"/>
      <c r="V101" s="187"/>
      <c r="W101" s="187"/>
      <c r="X101" s="187"/>
      <c r="Y101" s="187"/>
      <c r="Z101" s="186"/>
      <c r="AA101" s="186"/>
      <c r="AB101" s="186"/>
      <c r="AC101" s="186"/>
      <c r="AD101" s="186"/>
      <c r="AE101" s="186"/>
      <c r="AF101" s="186"/>
      <c r="AG101" s="186"/>
      <c r="AH101" s="186"/>
      <c r="AI101" s="186"/>
      <c r="AJ101" s="186"/>
      <c r="AK101" s="186"/>
      <c r="AL101" s="186"/>
      <c r="AM101" s="186"/>
      <c r="AN101" s="186"/>
      <c r="AO101" s="186"/>
      <c r="AP101" s="186"/>
      <c r="AQ101" s="186"/>
      <c r="AR101" s="186"/>
      <c r="AS101" s="186"/>
      <c r="AT101" s="186"/>
      <c r="AU101" s="186"/>
      <c r="AV101" s="186"/>
      <c r="AW101" s="186"/>
      <c r="AX101" s="186"/>
      <c r="AY101" s="186"/>
      <c r="AZ101" s="186"/>
      <c r="BA101" s="186"/>
      <c r="BB101" s="186"/>
      <c r="BC101" s="186"/>
      <c r="BD101" s="186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6"/>
      <c r="BS101" s="186"/>
      <c r="BT101" s="186"/>
      <c r="BU101" s="186"/>
      <c r="BV101" s="186"/>
      <c r="BW101" s="186"/>
      <c r="BX101" s="186"/>
      <c r="BY101" s="186"/>
      <c r="BZ101" s="186"/>
      <c r="CA101" s="186"/>
      <c r="CB101" s="186"/>
      <c r="CC101" s="186"/>
      <c r="CD101" s="186"/>
      <c r="CE101" s="186"/>
      <c r="CF101" s="186"/>
      <c r="CG101" s="186"/>
      <c r="CH101" s="186"/>
      <c r="CI101" s="186"/>
      <c r="CJ101" s="186"/>
      <c r="CK101" s="186"/>
      <c r="CL101" s="186"/>
      <c r="CM101" s="186"/>
      <c r="CN101" s="186"/>
      <c r="CO101" s="186"/>
      <c r="CP101" s="186"/>
      <c r="CQ101" s="186"/>
      <c r="CR101" s="186"/>
      <c r="CS101" s="186"/>
      <c r="CT101" s="186"/>
      <c r="CU101" s="186"/>
      <c r="CV101" s="186"/>
      <c r="CW101" s="186"/>
      <c r="CX101" s="186"/>
      <c r="CY101" s="186"/>
      <c r="CZ101" s="186"/>
      <c r="DA101" s="186"/>
      <c r="DB101" s="186"/>
      <c r="DC101" s="186"/>
      <c r="DD101" s="186"/>
      <c r="DE101" s="186"/>
      <c r="DF101" s="186"/>
      <c r="DG101" s="186"/>
      <c r="DH101" s="186"/>
      <c r="DI101" s="186"/>
      <c r="DJ101" s="186"/>
      <c r="DK101" s="186"/>
      <c r="DL101" s="186"/>
      <c r="DM101" s="186"/>
      <c r="DN101" s="186"/>
      <c r="DO101" s="186"/>
      <c r="DP101" s="186"/>
      <c r="DQ101" s="186"/>
      <c r="DR101" s="186"/>
    </row>
    <row r="102" spans="1:122" s="207" customFormat="1" ht="13">
      <c r="A102" s="1109" t="s">
        <v>30</v>
      </c>
      <c r="B102" s="1565" t="s">
        <v>32</v>
      </c>
      <c r="C102" s="1111">
        <v>8725</v>
      </c>
      <c r="D102" s="1111">
        <v>8700</v>
      </c>
      <c r="E102" s="1111">
        <v>8700</v>
      </c>
      <c r="F102" s="1111">
        <v>8700</v>
      </c>
      <c r="G102" s="1112">
        <v>34825</v>
      </c>
      <c r="H102" s="1110">
        <v>13475</v>
      </c>
      <c r="I102" s="1111">
        <v>13475</v>
      </c>
      <c r="J102" s="1111">
        <v>13450</v>
      </c>
      <c r="K102" s="1111">
        <v>13475</v>
      </c>
      <c r="L102" s="1112">
        <v>53875</v>
      </c>
      <c r="M102" s="1111">
        <v>11400</v>
      </c>
      <c r="N102" s="1111">
        <v>11375</v>
      </c>
      <c r="O102" s="1111">
        <v>11375</v>
      </c>
      <c r="P102" s="1111">
        <v>11350</v>
      </c>
      <c r="Q102" s="1111">
        <v>11350</v>
      </c>
      <c r="R102" s="1112">
        <v>56850</v>
      </c>
      <c r="S102" s="1113">
        <v>145550</v>
      </c>
      <c r="T102" s="218"/>
      <c r="U102" s="217"/>
      <c r="V102" s="219"/>
      <c r="W102" s="219"/>
      <c r="X102" s="219"/>
      <c r="Y102" s="217"/>
      <c r="Z102" s="217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217"/>
      <c r="AK102" s="217"/>
      <c r="AL102" s="217"/>
      <c r="AM102" s="217"/>
      <c r="AN102" s="217"/>
      <c r="AO102" s="217"/>
      <c r="AP102" s="217"/>
      <c r="AQ102" s="217"/>
      <c r="AR102" s="217"/>
      <c r="AS102" s="217"/>
      <c r="AT102" s="217"/>
      <c r="AU102" s="217"/>
      <c r="AV102" s="217"/>
      <c r="AW102" s="217"/>
      <c r="AX102" s="217"/>
      <c r="AY102" s="217"/>
      <c r="AZ102" s="217"/>
      <c r="BA102" s="217"/>
      <c r="BB102" s="217"/>
      <c r="BC102" s="217"/>
      <c r="BD102" s="217"/>
      <c r="BE102" s="217"/>
      <c r="BF102" s="217"/>
      <c r="BG102" s="217"/>
      <c r="BH102" s="217"/>
      <c r="BI102" s="217"/>
      <c r="BJ102" s="217"/>
      <c r="BK102" s="217"/>
      <c r="BL102" s="217"/>
      <c r="BM102" s="217"/>
      <c r="BN102" s="217"/>
      <c r="BO102" s="217"/>
      <c r="BP102" s="217"/>
      <c r="BQ102" s="217"/>
      <c r="BR102" s="217"/>
      <c r="BS102" s="217"/>
      <c r="BT102" s="217"/>
      <c r="BU102" s="217"/>
      <c r="BV102" s="217"/>
      <c r="BW102" s="217"/>
      <c r="BX102" s="217"/>
      <c r="BY102" s="217"/>
      <c r="BZ102" s="217"/>
      <c r="CA102" s="217"/>
      <c r="CB102" s="217"/>
      <c r="CC102" s="217"/>
      <c r="CD102" s="217"/>
      <c r="CE102" s="217"/>
      <c r="CF102" s="217"/>
      <c r="CG102" s="217"/>
      <c r="CH102" s="217"/>
      <c r="CI102" s="217"/>
      <c r="CJ102" s="217"/>
      <c r="CK102" s="217"/>
      <c r="CL102" s="217"/>
      <c r="CM102" s="217"/>
      <c r="CN102" s="217"/>
      <c r="CO102" s="217"/>
      <c r="CP102" s="217"/>
      <c r="CQ102" s="217"/>
      <c r="CR102" s="217"/>
      <c r="CS102" s="217"/>
      <c r="CT102" s="217"/>
      <c r="CU102" s="217"/>
      <c r="CV102" s="217"/>
      <c r="CW102" s="217"/>
      <c r="CX102" s="217"/>
      <c r="CY102" s="217"/>
      <c r="CZ102" s="217"/>
      <c r="DA102" s="217"/>
      <c r="DB102" s="217"/>
      <c r="DC102" s="217"/>
      <c r="DD102" s="217"/>
      <c r="DE102" s="217"/>
      <c r="DF102" s="217"/>
      <c r="DG102" s="217"/>
      <c r="DH102" s="217"/>
      <c r="DI102" s="217"/>
      <c r="DJ102" s="217"/>
      <c r="DK102" s="217"/>
      <c r="DL102" s="217"/>
      <c r="DM102" s="217"/>
      <c r="DN102" s="217"/>
      <c r="DO102" s="217"/>
      <c r="DP102" s="217"/>
      <c r="DQ102" s="217"/>
      <c r="DR102" s="217"/>
    </row>
    <row r="103" spans="1:122" s="186" customFormat="1">
      <c r="A103" s="188" t="str">
        <f>A100</f>
        <v>V15X</v>
      </c>
      <c r="B103" s="182" t="s">
        <v>543</v>
      </c>
      <c r="C103" s="10">
        <f>'Wuxi Summary'!G158</f>
        <v>0</v>
      </c>
      <c r="D103" s="10">
        <f>'Wuxi Summary'!H158</f>
        <v>16450</v>
      </c>
      <c r="E103" s="10">
        <f>'Wuxi Summary'!I158</f>
        <v>11900</v>
      </c>
      <c r="F103" s="10">
        <f>'Wuxi Summary'!J158</f>
        <v>15575</v>
      </c>
      <c r="G103" s="241">
        <f>SUM(C103:F103)</f>
        <v>43925</v>
      </c>
      <c r="H103" s="10">
        <f>'Wuxi Summary'!N158</f>
        <v>14675</v>
      </c>
      <c r="I103" s="10">
        <f>'Wuxi Summary'!O158</f>
        <v>19050</v>
      </c>
      <c r="J103" s="10">
        <f>'Wuxi Summary'!P158</f>
        <v>14600</v>
      </c>
      <c r="K103" s="10">
        <f>'Wuxi Summary'!Q158</f>
        <v>15025</v>
      </c>
      <c r="L103" s="241">
        <f>SUM(H103:K103)</f>
        <v>63350</v>
      </c>
      <c r="M103" s="10">
        <f>'Wuxi Summary'!U158</f>
        <v>18375</v>
      </c>
      <c r="N103" s="10">
        <f>'Wuxi Summary'!V158</f>
        <v>6250</v>
      </c>
      <c r="O103" s="10">
        <f>'Wuxi Summary'!W158</f>
        <v>10500</v>
      </c>
      <c r="P103" s="10">
        <f>'Wuxi Summary'!X158</f>
        <v>950</v>
      </c>
      <c r="Q103" s="10">
        <f>'Wuxi Summary'!Y158</f>
        <v>0</v>
      </c>
      <c r="R103" s="183">
        <f>SUM(M103:Q103)</f>
        <v>36075</v>
      </c>
      <c r="S103" s="197">
        <f>R103+L103+G103</f>
        <v>143350</v>
      </c>
      <c r="T103" s="198"/>
      <c r="U103" s="187"/>
      <c r="V103" s="187"/>
      <c r="W103" s="187"/>
      <c r="X103" s="187"/>
      <c r="Y103" s="187"/>
    </row>
    <row r="104" spans="1:122" s="186" customFormat="1">
      <c r="A104" s="195" t="str">
        <f>A8</f>
        <v>MS2409A0</v>
      </c>
      <c r="B104" s="182" t="s">
        <v>74</v>
      </c>
      <c r="C104" s="10">
        <f>'Wuxi Summary'!G159</f>
        <v>0</v>
      </c>
      <c r="D104" s="10">
        <f>'Wuxi Summary'!H159</f>
        <v>3350</v>
      </c>
      <c r="E104" s="10">
        <f>'Wuxi Summary'!I159</f>
        <v>7350</v>
      </c>
      <c r="F104" s="10">
        <f>'Wuxi Summary'!J159</f>
        <v>2025</v>
      </c>
      <c r="G104" s="241">
        <f>SUM(C104:F104)</f>
        <v>12725</v>
      </c>
      <c r="H104" s="10">
        <f>'Wuxi Summary'!N159</f>
        <v>2075</v>
      </c>
      <c r="I104" s="10">
        <f>'Wuxi Summary'!O159</f>
        <v>8800</v>
      </c>
      <c r="J104" s="10">
        <f>'Wuxi Summary'!P159</f>
        <v>1925</v>
      </c>
      <c r="K104" s="10">
        <f>'Wuxi Summary'!Q159</f>
        <v>17000</v>
      </c>
      <c r="L104" s="241">
        <f>SUM(H104:K104)</f>
        <v>29800</v>
      </c>
      <c r="M104" s="10">
        <f>'Wuxi Summary'!U159</f>
        <v>2725</v>
      </c>
      <c r="N104" s="10">
        <f>'Wuxi Summary'!V159</f>
        <v>13025</v>
      </c>
      <c r="O104" s="10">
        <f>'Wuxi Summary'!W159</f>
        <v>14250</v>
      </c>
      <c r="P104" s="10">
        <f>'Wuxi Summary'!X159</f>
        <v>2000</v>
      </c>
      <c r="Q104" s="10">
        <f>'Wuxi Summary'!Y159</f>
        <v>2150</v>
      </c>
      <c r="R104" s="183">
        <f>SUM(M104:Q104)</f>
        <v>34150</v>
      </c>
      <c r="S104" s="197">
        <f>R104+L104+G104</f>
        <v>76675</v>
      </c>
      <c r="T104" s="198"/>
      <c r="U104" s="187"/>
      <c r="V104" s="187"/>
      <c r="W104" s="187"/>
      <c r="X104" s="187"/>
      <c r="Y104" s="187"/>
    </row>
    <row r="105" spans="1:122" s="194" customFormat="1">
      <c r="A105" s="189" t="s">
        <v>30</v>
      </c>
      <c r="B105" s="190" t="s">
        <v>32</v>
      </c>
      <c r="C105" s="191">
        <f>SUM(C103:C104)</f>
        <v>0</v>
      </c>
      <c r="D105" s="191">
        <f t="shared" ref="D105:R105" si="68">SUM(D103:D104)</f>
        <v>19800</v>
      </c>
      <c r="E105" s="191">
        <f t="shared" si="68"/>
        <v>19250</v>
      </c>
      <c r="F105" s="191">
        <f t="shared" si="68"/>
        <v>17600</v>
      </c>
      <c r="G105" s="192">
        <f>SUM(G103:G104)</f>
        <v>56650</v>
      </c>
      <c r="H105" s="232">
        <f t="shared" si="68"/>
        <v>16750</v>
      </c>
      <c r="I105" s="191">
        <f t="shared" si="68"/>
        <v>27850</v>
      </c>
      <c r="J105" s="191">
        <f t="shared" si="68"/>
        <v>16525</v>
      </c>
      <c r="K105" s="191">
        <f t="shared" si="68"/>
        <v>32025</v>
      </c>
      <c r="L105" s="192">
        <f t="shared" si="68"/>
        <v>93150</v>
      </c>
      <c r="M105" s="191">
        <f t="shared" si="68"/>
        <v>21100</v>
      </c>
      <c r="N105" s="191">
        <f t="shared" si="68"/>
        <v>19275</v>
      </c>
      <c r="O105" s="191">
        <f t="shared" si="68"/>
        <v>24750</v>
      </c>
      <c r="P105" s="191">
        <f t="shared" si="68"/>
        <v>2950</v>
      </c>
      <c r="Q105" s="233">
        <f t="shared" si="68"/>
        <v>2150</v>
      </c>
      <c r="R105" s="192">
        <f t="shared" si="68"/>
        <v>70225</v>
      </c>
      <c r="S105" s="193">
        <f>G105+L105+R105</f>
        <v>220025</v>
      </c>
      <c r="T105" s="198"/>
      <c r="U105" s="187"/>
      <c r="V105" s="186"/>
      <c r="W105" s="187"/>
      <c r="X105" s="187"/>
      <c r="Y105" s="187"/>
      <c r="Z105" s="186"/>
      <c r="AA105" s="186"/>
      <c r="AB105" s="186"/>
      <c r="AC105" s="186"/>
      <c r="AD105" s="186"/>
      <c r="AE105" s="186"/>
      <c r="AF105" s="186"/>
      <c r="AG105" s="186"/>
      <c r="AH105" s="186"/>
      <c r="AI105" s="186"/>
      <c r="AJ105" s="186"/>
      <c r="AK105" s="186"/>
      <c r="AL105" s="186"/>
      <c r="AM105" s="186"/>
      <c r="AN105" s="186"/>
      <c r="AO105" s="186"/>
      <c r="AP105" s="186"/>
      <c r="AQ105" s="186"/>
      <c r="AR105" s="186"/>
      <c r="AS105" s="186"/>
      <c r="AT105" s="186"/>
      <c r="AU105" s="186"/>
      <c r="AV105" s="186"/>
      <c r="AW105" s="186"/>
      <c r="AX105" s="186"/>
      <c r="AY105" s="186"/>
      <c r="AZ105" s="186"/>
      <c r="BA105" s="186"/>
      <c r="BB105" s="186"/>
      <c r="BC105" s="186"/>
      <c r="BD105" s="186"/>
      <c r="BE105" s="186"/>
      <c r="BF105" s="186"/>
      <c r="BG105" s="186"/>
      <c r="BH105" s="186"/>
      <c r="BI105" s="186"/>
      <c r="BJ105" s="186"/>
      <c r="BK105" s="186"/>
      <c r="BL105" s="186"/>
      <c r="BM105" s="186"/>
      <c r="BN105" s="186"/>
      <c r="BO105" s="186"/>
      <c r="BP105" s="186"/>
      <c r="BQ105" s="186"/>
      <c r="BR105" s="186"/>
      <c r="BS105" s="186"/>
      <c r="BT105" s="186"/>
      <c r="BU105" s="186"/>
      <c r="BV105" s="186"/>
      <c r="BW105" s="186"/>
      <c r="BX105" s="186"/>
      <c r="BY105" s="186"/>
      <c r="BZ105" s="186"/>
      <c r="CA105" s="186"/>
      <c r="CB105" s="186"/>
      <c r="CC105" s="186"/>
      <c r="CD105" s="186"/>
      <c r="CE105" s="186"/>
      <c r="CF105" s="186"/>
      <c r="CG105" s="186"/>
      <c r="CH105" s="186"/>
      <c r="CI105" s="186"/>
      <c r="CJ105" s="186"/>
      <c r="CK105" s="186"/>
      <c r="CL105" s="186"/>
      <c r="CM105" s="186"/>
      <c r="CN105" s="186"/>
      <c r="CO105" s="186"/>
      <c r="CP105" s="186"/>
      <c r="CQ105" s="186"/>
      <c r="CR105" s="186"/>
      <c r="CS105" s="186"/>
      <c r="CT105" s="186"/>
      <c r="CU105" s="186"/>
      <c r="CV105" s="186"/>
      <c r="CW105" s="186"/>
      <c r="CX105" s="186"/>
      <c r="CY105" s="186"/>
      <c r="CZ105" s="186"/>
      <c r="DA105" s="186"/>
      <c r="DB105" s="186"/>
      <c r="DC105" s="186"/>
      <c r="DD105" s="186"/>
      <c r="DE105" s="186"/>
      <c r="DF105" s="186"/>
      <c r="DG105" s="186"/>
      <c r="DH105" s="186"/>
      <c r="DI105" s="186"/>
      <c r="DJ105" s="186"/>
      <c r="DK105" s="186"/>
      <c r="DL105" s="186"/>
      <c r="DM105" s="186"/>
      <c r="DN105" s="186"/>
      <c r="DO105" s="186"/>
      <c r="DP105" s="186"/>
      <c r="DQ105" s="186"/>
      <c r="DR105" s="186"/>
    </row>
    <row r="106" spans="1:122">
      <c r="A106" s="453" t="s">
        <v>17</v>
      </c>
      <c r="B106" s="454" t="s">
        <v>543</v>
      </c>
      <c r="C106" s="456">
        <f t="shared" ref="C106:F107" si="69">C103-C100</f>
        <v>-4300</v>
      </c>
      <c r="D106" s="456">
        <f t="shared" si="69"/>
        <v>12175</v>
      </c>
      <c r="E106" s="456">
        <f t="shared" si="69"/>
        <v>7625</v>
      </c>
      <c r="F106" s="456">
        <f t="shared" si="69"/>
        <v>11300</v>
      </c>
      <c r="G106" s="418">
        <f>SUM(C106:F106)</f>
        <v>26800</v>
      </c>
      <c r="H106" s="456">
        <f t="shared" ref="H106:K107" si="70">H103-H100</f>
        <v>8075</v>
      </c>
      <c r="I106" s="456">
        <f t="shared" si="70"/>
        <v>12450</v>
      </c>
      <c r="J106" s="456">
        <f t="shared" si="70"/>
        <v>8000</v>
      </c>
      <c r="K106" s="456">
        <f t="shared" si="70"/>
        <v>8425</v>
      </c>
      <c r="L106" s="418">
        <f>SUM(H106:K106)</f>
        <v>36950</v>
      </c>
      <c r="M106" s="456">
        <f t="shared" ref="M106:Q107" si="71">M103-M100</f>
        <v>12775</v>
      </c>
      <c r="N106" s="456">
        <f t="shared" si="71"/>
        <v>675</v>
      </c>
      <c r="O106" s="456">
        <f t="shared" si="71"/>
        <v>4925</v>
      </c>
      <c r="P106" s="456">
        <f t="shared" si="71"/>
        <v>-4625</v>
      </c>
      <c r="Q106" s="456">
        <f t="shared" si="71"/>
        <v>-5575</v>
      </c>
      <c r="R106" s="418">
        <f>SUM(M106:Q106)</f>
        <v>8175</v>
      </c>
      <c r="S106" s="419">
        <f>R106+L106+G106</f>
        <v>71925</v>
      </c>
      <c r="T106" s="627"/>
      <c r="U106" s="187"/>
      <c r="V106" s="625"/>
      <c r="W106" s="625"/>
      <c r="X106" s="625"/>
      <c r="Y106" s="187"/>
      <c r="Z106" s="186"/>
      <c r="AA106" s="186"/>
      <c r="AB106" s="186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</row>
    <row r="107" spans="1:122">
      <c r="A107" s="453"/>
      <c r="B107" s="454" t="s">
        <v>74</v>
      </c>
      <c r="C107" s="456">
        <f t="shared" si="69"/>
        <v>-4425</v>
      </c>
      <c r="D107" s="456">
        <f t="shared" si="69"/>
        <v>-1075</v>
      </c>
      <c r="E107" s="456">
        <f t="shared" si="69"/>
        <v>2925</v>
      </c>
      <c r="F107" s="456">
        <f t="shared" si="69"/>
        <v>-2400</v>
      </c>
      <c r="G107" s="418">
        <f>SUM(C107:F107)</f>
        <v>-4975</v>
      </c>
      <c r="H107" s="456">
        <f t="shared" si="70"/>
        <v>-4800</v>
      </c>
      <c r="I107" s="456">
        <f t="shared" si="70"/>
        <v>1925</v>
      </c>
      <c r="J107" s="456">
        <f t="shared" si="70"/>
        <v>-4925</v>
      </c>
      <c r="K107" s="456">
        <f t="shared" si="70"/>
        <v>10125</v>
      </c>
      <c r="L107" s="418">
        <f>SUM(H107:K107)</f>
        <v>2325</v>
      </c>
      <c r="M107" s="456">
        <f t="shared" si="71"/>
        <v>-3075</v>
      </c>
      <c r="N107" s="456">
        <f t="shared" si="71"/>
        <v>7225</v>
      </c>
      <c r="O107" s="456">
        <f t="shared" si="71"/>
        <v>8450</v>
      </c>
      <c r="P107" s="456">
        <f t="shared" si="71"/>
        <v>-3775</v>
      </c>
      <c r="Q107" s="456">
        <f t="shared" si="71"/>
        <v>-3625</v>
      </c>
      <c r="R107" s="418">
        <f>SUM(M107:Q107)</f>
        <v>5200</v>
      </c>
      <c r="S107" s="419">
        <f>R107+L107+G107</f>
        <v>2550</v>
      </c>
      <c r="T107" s="627"/>
      <c r="U107" s="187"/>
      <c r="V107" s="625"/>
      <c r="W107" s="625"/>
      <c r="X107" s="625"/>
      <c r="Y107" s="187"/>
      <c r="Z107" s="186"/>
      <c r="AA107" s="186"/>
      <c r="AB107" s="186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</row>
    <row r="108" spans="1:122" s="194" customFormat="1" ht="13" thickBot="1">
      <c r="A108" s="458"/>
      <c r="B108" s="1569" t="s">
        <v>32</v>
      </c>
      <c r="C108" s="1558">
        <f>SUM(C106:C107)</f>
        <v>-8725</v>
      </c>
      <c r="D108" s="461">
        <f>SUM(D106:D107)</f>
        <v>11100</v>
      </c>
      <c r="E108" s="461">
        <f>SUM(E106:E107)</f>
        <v>10550</v>
      </c>
      <c r="F108" s="461">
        <f>SUM(F106:F107)</f>
        <v>8900</v>
      </c>
      <c r="G108" s="413">
        <f>SUM(C108:F108)</f>
        <v>21825</v>
      </c>
      <c r="H108" s="461">
        <f>SUM(H106:H107)</f>
        <v>3275</v>
      </c>
      <c r="I108" s="461">
        <f>SUM(I106:I107)</f>
        <v>14375</v>
      </c>
      <c r="J108" s="461">
        <f>SUM(J106:J107)</f>
        <v>3075</v>
      </c>
      <c r="K108" s="461">
        <f>SUM(K106:K107)</f>
        <v>18550</v>
      </c>
      <c r="L108" s="413">
        <f>SUM(H108:K108)</f>
        <v>39275</v>
      </c>
      <c r="M108" s="461">
        <f>SUM(M106:M107)</f>
        <v>9700</v>
      </c>
      <c r="N108" s="461">
        <f>SUM(N106:N107)</f>
        <v>7900</v>
      </c>
      <c r="O108" s="461">
        <f>SUM(O106:O107)</f>
        <v>13375</v>
      </c>
      <c r="P108" s="461">
        <f>SUM(P106:P107)</f>
        <v>-8400</v>
      </c>
      <c r="Q108" s="461">
        <f>SUM(Q106:Q107)</f>
        <v>-9200</v>
      </c>
      <c r="R108" s="413">
        <f>SUM(M108:Q108)</f>
        <v>13375</v>
      </c>
      <c r="S108" s="414">
        <f>R108+L108+G108</f>
        <v>74475</v>
      </c>
      <c r="T108" s="198"/>
      <c r="U108" s="187"/>
      <c r="V108" s="186"/>
      <c r="W108" s="187"/>
      <c r="X108" s="187"/>
      <c r="Y108" s="187"/>
      <c r="Z108" s="186"/>
      <c r="AA108" s="186"/>
      <c r="AB108" s="186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</row>
    <row r="109" spans="1:122" s="207" customFormat="1" ht="13" outlineLevel="1">
      <c r="A109" s="245" t="s">
        <v>40</v>
      </c>
      <c r="B109" s="1567"/>
      <c r="C109" s="1556">
        <f>C106*1+C107*2</f>
        <v>-13150</v>
      </c>
      <c r="D109" s="210">
        <f t="shared" ref="D109:S109" si="72">D106*1+D107*2</f>
        <v>10025</v>
      </c>
      <c r="E109" s="210">
        <f t="shared" si="72"/>
        <v>13475</v>
      </c>
      <c r="F109" s="210">
        <f t="shared" si="72"/>
        <v>6500</v>
      </c>
      <c r="G109" s="206">
        <f t="shared" si="72"/>
        <v>16850</v>
      </c>
      <c r="H109" s="210">
        <f t="shared" si="72"/>
        <v>-1525</v>
      </c>
      <c r="I109" s="210">
        <f t="shared" si="72"/>
        <v>16300</v>
      </c>
      <c r="J109" s="210">
        <f t="shared" si="72"/>
        <v>-1850</v>
      </c>
      <c r="K109" s="210">
        <f t="shared" si="72"/>
        <v>28675</v>
      </c>
      <c r="L109" s="206">
        <f t="shared" si="72"/>
        <v>41600</v>
      </c>
      <c r="M109" s="210">
        <f t="shared" si="72"/>
        <v>6625</v>
      </c>
      <c r="N109" s="210">
        <f t="shared" si="72"/>
        <v>15125</v>
      </c>
      <c r="O109" s="210">
        <f t="shared" si="72"/>
        <v>21825</v>
      </c>
      <c r="P109" s="210">
        <f t="shared" si="72"/>
        <v>-12175</v>
      </c>
      <c r="Q109" s="210">
        <f t="shared" si="72"/>
        <v>-12825</v>
      </c>
      <c r="R109" s="206">
        <f t="shared" si="72"/>
        <v>18575</v>
      </c>
      <c r="S109" s="224">
        <f t="shared" si="72"/>
        <v>77025</v>
      </c>
      <c r="T109" s="218"/>
      <c r="U109" s="217"/>
      <c r="V109" s="219"/>
      <c r="W109" s="219"/>
      <c r="X109" s="219"/>
      <c r="Y109" s="217"/>
      <c r="Z109" s="217"/>
      <c r="AA109" s="217"/>
      <c r="AB109" s="217"/>
      <c r="AC109" s="217"/>
      <c r="AD109" s="217"/>
      <c r="AE109" s="217"/>
      <c r="AF109" s="217"/>
      <c r="AG109" s="217"/>
      <c r="AH109" s="217"/>
      <c r="AI109" s="217"/>
      <c r="AJ109" s="217"/>
      <c r="AK109" s="217"/>
      <c r="AL109" s="217"/>
      <c r="AM109" s="217"/>
      <c r="AN109" s="217"/>
      <c r="AO109" s="217"/>
      <c r="AP109" s="217"/>
      <c r="AQ109" s="217"/>
      <c r="AR109" s="217"/>
      <c r="AS109" s="217"/>
      <c r="AT109" s="217"/>
      <c r="AU109" s="217"/>
      <c r="AV109" s="217"/>
      <c r="AW109" s="217"/>
      <c r="AX109" s="217"/>
      <c r="AY109" s="217"/>
      <c r="AZ109" s="217"/>
      <c r="BA109" s="217"/>
      <c r="BB109" s="217"/>
      <c r="BC109" s="217"/>
      <c r="BD109" s="217"/>
      <c r="BE109" s="217"/>
      <c r="BF109" s="217"/>
      <c r="BG109" s="217"/>
      <c r="BH109" s="217"/>
      <c r="BI109" s="217"/>
      <c r="BJ109" s="217"/>
      <c r="BK109" s="217"/>
      <c r="BL109" s="217"/>
      <c r="BM109" s="217"/>
      <c r="BN109" s="217"/>
      <c r="BO109" s="217"/>
      <c r="BP109" s="217"/>
      <c r="BQ109" s="217"/>
      <c r="BR109" s="217"/>
      <c r="BS109" s="217"/>
      <c r="BT109" s="217"/>
      <c r="BU109" s="217"/>
      <c r="BV109" s="217"/>
      <c r="BW109" s="217"/>
      <c r="BX109" s="217"/>
      <c r="BY109" s="217"/>
      <c r="BZ109" s="217"/>
      <c r="CA109" s="217"/>
      <c r="CB109" s="217"/>
      <c r="CC109" s="217"/>
      <c r="CD109" s="217"/>
      <c r="CE109" s="217"/>
      <c r="CF109" s="217"/>
      <c r="CG109" s="217"/>
      <c r="CH109" s="217"/>
      <c r="CI109" s="217"/>
      <c r="CJ109" s="217"/>
      <c r="CK109" s="217"/>
      <c r="CL109" s="217"/>
      <c r="CM109" s="217"/>
      <c r="CN109" s="217"/>
      <c r="CO109" s="217"/>
      <c r="CP109" s="217"/>
      <c r="CQ109" s="217"/>
      <c r="CR109" s="217"/>
      <c r="CS109" s="217"/>
      <c r="CT109" s="217"/>
      <c r="CU109" s="217"/>
      <c r="CV109" s="217"/>
      <c r="CW109" s="217"/>
      <c r="CX109" s="217"/>
      <c r="CY109" s="217"/>
      <c r="CZ109" s="217"/>
      <c r="DA109" s="217"/>
      <c r="DB109" s="217"/>
      <c r="DC109" s="217"/>
      <c r="DD109" s="217"/>
      <c r="DE109" s="217"/>
      <c r="DF109" s="217"/>
      <c r="DG109" s="217"/>
      <c r="DH109" s="217"/>
      <c r="DI109" s="217"/>
      <c r="DJ109" s="217"/>
      <c r="DK109" s="217"/>
      <c r="DL109" s="217"/>
      <c r="DM109" s="217"/>
      <c r="DN109" s="217"/>
      <c r="DO109" s="217"/>
      <c r="DP109" s="217"/>
      <c r="DQ109" s="217"/>
      <c r="DR109" s="217"/>
    </row>
    <row r="110" spans="1:122" s="207" customFormat="1" ht="13.5" outlineLevel="1" thickBot="1">
      <c r="A110" s="213" t="s">
        <v>43</v>
      </c>
      <c r="B110" s="1568" t="s">
        <v>30</v>
      </c>
      <c r="C110" s="1557">
        <f>C106+C107</f>
        <v>-8725</v>
      </c>
      <c r="D110" s="214">
        <f t="shared" ref="D110:S110" si="73">D106+D107</f>
        <v>11100</v>
      </c>
      <c r="E110" s="214">
        <f t="shared" si="73"/>
        <v>10550</v>
      </c>
      <c r="F110" s="214">
        <f t="shared" si="73"/>
        <v>8900</v>
      </c>
      <c r="G110" s="215">
        <f t="shared" si="73"/>
        <v>21825</v>
      </c>
      <c r="H110" s="214">
        <f t="shared" si="73"/>
        <v>3275</v>
      </c>
      <c r="I110" s="214">
        <f t="shared" si="73"/>
        <v>14375</v>
      </c>
      <c r="J110" s="214">
        <f t="shared" si="73"/>
        <v>3075</v>
      </c>
      <c r="K110" s="214">
        <f t="shared" si="73"/>
        <v>18550</v>
      </c>
      <c r="L110" s="215">
        <f t="shared" si="73"/>
        <v>39275</v>
      </c>
      <c r="M110" s="214">
        <f t="shared" si="73"/>
        <v>9700</v>
      </c>
      <c r="N110" s="214">
        <f t="shared" si="73"/>
        <v>7900</v>
      </c>
      <c r="O110" s="214">
        <f t="shared" si="73"/>
        <v>13375</v>
      </c>
      <c r="P110" s="214">
        <f t="shared" si="73"/>
        <v>-8400</v>
      </c>
      <c r="Q110" s="214">
        <f t="shared" si="73"/>
        <v>-9200</v>
      </c>
      <c r="R110" s="215">
        <f t="shared" si="73"/>
        <v>13375</v>
      </c>
      <c r="S110" s="204">
        <f t="shared" si="73"/>
        <v>74475</v>
      </c>
      <c r="T110" s="218"/>
      <c r="U110" s="217"/>
      <c r="V110" s="219"/>
      <c r="W110" s="219"/>
      <c r="X110" s="219"/>
      <c r="Y110" s="217"/>
      <c r="Z110" s="217"/>
      <c r="AA110" s="217"/>
      <c r="AB110" s="217"/>
      <c r="AC110" s="217"/>
      <c r="AD110" s="217"/>
      <c r="AE110" s="217"/>
      <c r="AF110" s="217"/>
      <c r="AG110" s="217"/>
      <c r="AH110" s="217"/>
      <c r="AI110" s="217"/>
      <c r="AJ110" s="217"/>
      <c r="AK110" s="217"/>
      <c r="AL110" s="217"/>
      <c r="AM110" s="217"/>
      <c r="AN110" s="217"/>
      <c r="AO110" s="217"/>
      <c r="AP110" s="217"/>
      <c r="AQ110" s="217"/>
      <c r="AR110" s="217"/>
      <c r="AS110" s="217"/>
      <c r="AT110" s="217"/>
      <c r="AU110" s="217"/>
      <c r="AV110" s="217"/>
      <c r="AW110" s="217"/>
      <c r="AX110" s="217"/>
      <c r="AY110" s="217"/>
      <c r="AZ110" s="217"/>
      <c r="BA110" s="217"/>
      <c r="BB110" s="217"/>
      <c r="BC110" s="217"/>
      <c r="BD110" s="217"/>
      <c r="BE110" s="217"/>
      <c r="BF110" s="217"/>
      <c r="BG110" s="217"/>
      <c r="BH110" s="217"/>
      <c r="BI110" s="217"/>
      <c r="BJ110" s="217"/>
      <c r="BK110" s="217"/>
      <c r="BL110" s="217"/>
      <c r="BM110" s="217"/>
      <c r="BN110" s="217"/>
      <c r="BO110" s="217"/>
      <c r="BP110" s="217"/>
      <c r="BQ110" s="217"/>
      <c r="BR110" s="217"/>
      <c r="BS110" s="217"/>
      <c r="BT110" s="217"/>
      <c r="BU110" s="217"/>
      <c r="BV110" s="217"/>
      <c r="BW110" s="217"/>
      <c r="BX110" s="217"/>
      <c r="BY110" s="217"/>
      <c r="BZ110" s="217"/>
      <c r="CA110" s="217"/>
      <c r="CB110" s="217"/>
      <c r="CC110" s="217"/>
      <c r="CD110" s="217"/>
      <c r="CE110" s="217"/>
      <c r="CF110" s="217"/>
      <c r="CG110" s="217"/>
      <c r="CH110" s="217"/>
      <c r="CI110" s="217"/>
      <c r="CJ110" s="217"/>
      <c r="CK110" s="217"/>
      <c r="CL110" s="217"/>
      <c r="CM110" s="217"/>
      <c r="CN110" s="217"/>
      <c r="CO110" s="217"/>
      <c r="CP110" s="217"/>
      <c r="CQ110" s="217"/>
      <c r="CR110" s="217"/>
      <c r="CS110" s="217"/>
      <c r="CT110" s="217"/>
      <c r="CU110" s="217"/>
      <c r="CV110" s="217"/>
      <c r="CW110" s="217"/>
      <c r="CX110" s="217"/>
      <c r="CY110" s="217"/>
      <c r="CZ110" s="217"/>
      <c r="DA110" s="217"/>
      <c r="DB110" s="217"/>
      <c r="DC110" s="217"/>
      <c r="DD110" s="217"/>
      <c r="DE110" s="217"/>
      <c r="DF110" s="217"/>
      <c r="DG110" s="217"/>
      <c r="DH110" s="217"/>
      <c r="DI110" s="217"/>
      <c r="DJ110" s="217"/>
      <c r="DK110" s="217"/>
      <c r="DL110" s="217"/>
      <c r="DM110" s="217"/>
      <c r="DN110" s="217"/>
      <c r="DO110" s="217"/>
      <c r="DP110" s="217"/>
      <c r="DQ110" s="217"/>
      <c r="DR110" s="217"/>
    </row>
    <row r="111" spans="1:122" s="207" customFormat="1" ht="13" outlineLevel="1">
      <c r="A111" s="211"/>
      <c r="B111" s="1564"/>
      <c r="C111" s="212"/>
      <c r="D111" s="212"/>
      <c r="E111" s="212"/>
      <c r="F111" s="212"/>
      <c r="G111" s="183"/>
      <c r="H111" s="212"/>
      <c r="I111" s="212"/>
      <c r="J111" s="212"/>
      <c r="K111" s="212"/>
      <c r="L111" s="183"/>
      <c r="M111" s="212"/>
      <c r="N111" s="212"/>
      <c r="O111" s="212"/>
      <c r="P111" s="212"/>
      <c r="Q111" s="212"/>
      <c r="R111" s="183"/>
      <c r="S111" s="276"/>
      <c r="T111" s="936"/>
      <c r="U111" s="217"/>
      <c r="V111" s="219"/>
      <c r="W111" s="219"/>
      <c r="X111" s="219"/>
      <c r="Y111" s="217"/>
      <c r="Z111" s="217"/>
      <c r="AA111" s="217"/>
      <c r="AB111" s="217"/>
      <c r="AC111" s="217"/>
      <c r="AD111" s="217"/>
      <c r="AE111" s="217"/>
      <c r="AF111" s="217"/>
      <c r="AG111" s="217"/>
      <c r="AH111" s="217"/>
      <c r="AI111" s="217"/>
      <c r="AJ111" s="217"/>
      <c r="AK111" s="217"/>
      <c r="AL111" s="217"/>
      <c r="AM111" s="217"/>
      <c r="AN111" s="217"/>
      <c r="AO111" s="217"/>
      <c r="AP111" s="217"/>
      <c r="AQ111" s="217"/>
      <c r="AR111" s="217"/>
      <c r="AS111" s="217"/>
      <c r="AT111" s="217"/>
      <c r="AU111" s="217"/>
      <c r="AV111" s="217"/>
      <c r="AW111" s="217"/>
      <c r="AX111" s="217"/>
      <c r="AY111" s="217"/>
      <c r="AZ111" s="217"/>
      <c r="BA111" s="217"/>
      <c r="BB111" s="217"/>
      <c r="BC111" s="217"/>
      <c r="BD111" s="217"/>
      <c r="BE111" s="217"/>
      <c r="BF111" s="217"/>
      <c r="BG111" s="217"/>
      <c r="BH111" s="217"/>
      <c r="BI111" s="217"/>
      <c r="BJ111" s="217"/>
      <c r="BK111" s="217"/>
      <c r="BL111" s="217"/>
      <c r="BM111" s="217"/>
      <c r="BN111" s="217"/>
      <c r="BO111" s="217"/>
      <c r="BP111" s="217"/>
      <c r="BQ111" s="217"/>
      <c r="BR111" s="217"/>
      <c r="BS111" s="217"/>
      <c r="BT111" s="217"/>
      <c r="BU111" s="217"/>
      <c r="BV111" s="217"/>
      <c r="BW111" s="217"/>
      <c r="BX111" s="217"/>
      <c r="BY111" s="217"/>
      <c r="BZ111" s="217"/>
      <c r="CA111" s="217"/>
      <c r="CB111" s="217"/>
      <c r="CC111" s="217"/>
      <c r="CD111" s="217"/>
      <c r="CE111" s="217"/>
      <c r="CF111" s="217"/>
      <c r="CG111" s="217"/>
      <c r="CH111" s="217"/>
      <c r="CI111" s="217"/>
      <c r="CJ111" s="217"/>
      <c r="CK111" s="217"/>
      <c r="CL111" s="217"/>
      <c r="CM111" s="217"/>
      <c r="CN111" s="217"/>
      <c r="CO111" s="217"/>
      <c r="CP111" s="217"/>
      <c r="CQ111" s="217"/>
      <c r="CR111" s="217"/>
      <c r="CS111" s="217"/>
      <c r="CT111" s="217"/>
      <c r="CU111" s="217"/>
      <c r="CV111" s="217"/>
      <c r="CW111" s="217"/>
      <c r="CX111" s="217"/>
      <c r="CY111" s="217"/>
      <c r="CZ111" s="217"/>
      <c r="DA111" s="217"/>
      <c r="DB111" s="217"/>
      <c r="DC111" s="217"/>
      <c r="DD111" s="217"/>
      <c r="DE111" s="217"/>
      <c r="DF111" s="217"/>
      <c r="DG111" s="217"/>
      <c r="DH111" s="217"/>
      <c r="DI111" s="217"/>
      <c r="DJ111" s="217"/>
      <c r="DK111" s="217"/>
      <c r="DL111" s="217"/>
      <c r="DM111" s="217"/>
      <c r="DN111" s="217"/>
      <c r="DO111" s="217"/>
      <c r="DP111" s="217"/>
      <c r="DQ111" s="217"/>
      <c r="DR111" s="217"/>
    </row>
    <row r="112" spans="1:122" ht="13">
      <c r="A112" s="181" t="s">
        <v>403</v>
      </c>
      <c r="B112" s="182" t="s">
        <v>543</v>
      </c>
      <c r="C112" s="6">
        <v>5275</v>
      </c>
      <c r="D112" s="6">
        <v>5350</v>
      </c>
      <c r="E112" s="6">
        <v>5300</v>
      </c>
      <c r="F112" s="6">
        <v>5325</v>
      </c>
      <c r="G112" s="200">
        <v>21250</v>
      </c>
      <c r="H112" s="6">
        <v>5500</v>
      </c>
      <c r="I112" s="6">
        <v>5450</v>
      </c>
      <c r="J112" s="6">
        <v>5475</v>
      </c>
      <c r="K112" s="6">
        <v>5475</v>
      </c>
      <c r="L112" s="200">
        <v>21900</v>
      </c>
      <c r="M112" s="6">
        <v>5550</v>
      </c>
      <c r="N112" s="6">
        <v>5500</v>
      </c>
      <c r="O112" s="6">
        <v>5525</v>
      </c>
      <c r="P112" s="6">
        <v>5475</v>
      </c>
      <c r="Q112" s="6">
        <v>5550</v>
      </c>
      <c r="R112" s="183">
        <v>27600</v>
      </c>
      <c r="S112" s="197">
        <v>70750</v>
      </c>
      <c r="T112" s="198"/>
      <c r="U112" s="187"/>
      <c r="V112" s="187"/>
      <c r="W112" s="187"/>
      <c r="X112" s="187"/>
      <c r="Y112" s="187"/>
      <c r="Z112" s="186"/>
      <c r="AA112" s="186"/>
      <c r="AB112" s="186"/>
      <c r="AC112" s="186"/>
      <c r="AD112" s="186"/>
      <c r="AE112" s="186"/>
      <c r="AF112" s="186"/>
      <c r="AG112" s="186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6"/>
      <c r="CA112" s="186"/>
      <c r="CB112" s="186"/>
      <c r="CC112" s="186"/>
      <c r="CD112" s="186"/>
      <c r="CE112" s="186"/>
      <c r="CF112" s="186"/>
      <c r="CG112" s="186"/>
      <c r="CH112" s="186"/>
      <c r="CI112" s="186"/>
      <c r="CJ112" s="186"/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186"/>
      <c r="CZ112" s="186"/>
      <c r="DA112" s="186"/>
      <c r="DB112" s="186"/>
      <c r="DC112" s="186"/>
      <c r="DD112" s="186"/>
      <c r="DE112" s="186"/>
      <c r="DF112" s="186"/>
      <c r="DG112" s="186"/>
      <c r="DH112" s="186"/>
      <c r="DI112" s="186"/>
      <c r="DJ112" s="186"/>
      <c r="DK112" s="186"/>
      <c r="DL112" s="186"/>
      <c r="DM112" s="186"/>
      <c r="DN112" s="186"/>
      <c r="DO112" s="186"/>
      <c r="DP112" s="186"/>
      <c r="DQ112" s="186"/>
      <c r="DR112" s="186"/>
    </row>
    <row r="113" spans="1:122">
      <c r="A113" s="188" t="str">
        <f>A17</f>
        <v>MS2408D0</v>
      </c>
      <c r="B113" s="182" t="s">
        <v>74</v>
      </c>
      <c r="C113" s="6">
        <v>17700</v>
      </c>
      <c r="D113" s="6">
        <v>17750</v>
      </c>
      <c r="E113" s="6">
        <v>17700</v>
      </c>
      <c r="F113" s="6">
        <v>17750</v>
      </c>
      <c r="G113" s="200">
        <v>70900</v>
      </c>
      <c r="H113" s="6">
        <v>18275</v>
      </c>
      <c r="I113" s="6">
        <v>18275</v>
      </c>
      <c r="J113" s="6">
        <v>18250</v>
      </c>
      <c r="K113" s="6">
        <v>18325</v>
      </c>
      <c r="L113" s="200">
        <v>73125</v>
      </c>
      <c r="M113" s="6">
        <v>18450</v>
      </c>
      <c r="N113" s="6">
        <v>18400</v>
      </c>
      <c r="O113" s="6">
        <v>18450</v>
      </c>
      <c r="P113" s="6">
        <v>18450</v>
      </c>
      <c r="Q113" s="6">
        <v>18425</v>
      </c>
      <c r="R113" s="183">
        <v>92175</v>
      </c>
      <c r="S113" s="197">
        <v>236200</v>
      </c>
      <c r="T113" s="198"/>
      <c r="U113" s="187"/>
      <c r="V113" s="187"/>
      <c r="W113" s="187"/>
      <c r="X113" s="187"/>
      <c r="Y113" s="187"/>
      <c r="Z113" s="186"/>
      <c r="AA113" s="186"/>
      <c r="AB113" s="186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</row>
    <row r="114" spans="1:122">
      <c r="A114" s="188"/>
      <c r="B114" s="182" t="s">
        <v>589</v>
      </c>
      <c r="C114" s="6">
        <v>600</v>
      </c>
      <c r="D114" s="6">
        <v>550</v>
      </c>
      <c r="E114" s="6">
        <v>575</v>
      </c>
      <c r="F114" s="6">
        <v>625</v>
      </c>
      <c r="G114" s="200">
        <v>2350</v>
      </c>
      <c r="H114" s="6">
        <v>550</v>
      </c>
      <c r="I114" s="6">
        <v>575</v>
      </c>
      <c r="J114" s="6">
        <v>550</v>
      </c>
      <c r="K114" s="6">
        <v>575</v>
      </c>
      <c r="L114" s="200">
        <v>2250</v>
      </c>
      <c r="M114" s="6">
        <v>600</v>
      </c>
      <c r="N114" s="6">
        <v>575</v>
      </c>
      <c r="O114" s="6">
        <v>600</v>
      </c>
      <c r="P114" s="6">
        <v>625</v>
      </c>
      <c r="Q114" s="6">
        <v>600</v>
      </c>
      <c r="R114" s="183">
        <v>3000</v>
      </c>
      <c r="S114" s="197">
        <v>7600</v>
      </c>
      <c r="T114" s="198"/>
      <c r="U114" s="187"/>
      <c r="V114" s="187"/>
      <c r="W114" s="187"/>
      <c r="X114" s="187"/>
      <c r="Y114" s="187"/>
      <c r="Z114" s="186"/>
      <c r="AA114" s="186"/>
      <c r="AB114" s="186"/>
      <c r="AC114" s="186"/>
      <c r="AD114" s="186"/>
      <c r="AE114" s="186"/>
      <c r="AF114" s="186"/>
      <c r="AG114" s="186"/>
      <c r="AH114" s="186"/>
      <c r="AI114" s="186"/>
      <c r="AJ114" s="186"/>
      <c r="AK114" s="186"/>
      <c r="AL114" s="186"/>
      <c r="AM114" s="186"/>
      <c r="AN114" s="186"/>
      <c r="AO114" s="186"/>
      <c r="AP114" s="186"/>
      <c r="AQ114" s="186"/>
      <c r="AR114" s="186"/>
      <c r="AS114" s="186"/>
      <c r="AT114" s="186"/>
      <c r="AU114" s="186"/>
      <c r="AV114" s="186"/>
      <c r="AW114" s="186"/>
      <c r="AX114" s="186"/>
      <c r="AY114" s="186"/>
      <c r="AZ114" s="186"/>
      <c r="BA114" s="186"/>
      <c r="BB114" s="186"/>
      <c r="BC114" s="186"/>
      <c r="BD114" s="186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6"/>
      <c r="BS114" s="186"/>
      <c r="BT114" s="186"/>
      <c r="BU114" s="186"/>
      <c r="BV114" s="186"/>
      <c r="BW114" s="186"/>
      <c r="BX114" s="186"/>
      <c r="BY114" s="186"/>
      <c r="BZ114" s="186"/>
      <c r="CA114" s="186"/>
      <c r="CB114" s="186"/>
      <c r="CC114" s="186"/>
      <c r="CD114" s="186"/>
      <c r="CE114" s="186"/>
      <c r="CF114" s="186"/>
      <c r="CG114" s="186"/>
      <c r="CH114" s="186"/>
      <c r="CI114" s="186"/>
      <c r="CJ114" s="186"/>
      <c r="CK114" s="186"/>
      <c r="CL114" s="186"/>
      <c r="CM114" s="186"/>
      <c r="CN114" s="186"/>
      <c r="CO114" s="186"/>
      <c r="CP114" s="186"/>
      <c r="CQ114" s="186"/>
      <c r="CR114" s="186"/>
      <c r="CS114" s="186"/>
      <c r="CT114" s="186"/>
      <c r="CU114" s="186"/>
      <c r="CV114" s="186"/>
      <c r="CW114" s="186"/>
      <c r="CX114" s="186"/>
      <c r="CY114" s="186"/>
      <c r="CZ114" s="186"/>
      <c r="DA114" s="186"/>
      <c r="DB114" s="186"/>
      <c r="DC114" s="186"/>
      <c r="DD114" s="186"/>
      <c r="DE114" s="186"/>
      <c r="DF114" s="186"/>
      <c r="DG114" s="186"/>
      <c r="DH114" s="186"/>
      <c r="DI114" s="186"/>
      <c r="DJ114" s="186"/>
      <c r="DK114" s="186"/>
      <c r="DL114" s="186"/>
      <c r="DM114" s="186"/>
      <c r="DN114" s="186"/>
      <c r="DO114" s="186"/>
      <c r="DP114" s="186"/>
      <c r="DQ114" s="186"/>
      <c r="DR114" s="186"/>
    </row>
    <row r="115" spans="1:122">
      <c r="A115" s="188"/>
      <c r="B115" s="182" t="s">
        <v>590</v>
      </c>
      <c r="C115" s="6">
        <v>40375</v>
      </c>
      <c r="D115" s="6">
        <v>40450</v>
      </c>
      <c r="E115" s="6">
        <v>40375</v>
      </c>
      <c r="F115" s="6">
        <v>40350</v>
      </c>
      <c r="G115" s="200">
        <v>161550</v>
      </c>
      <c r="H115" s="6">
        <v>41700</v>
      </c>
      <c r="I115" s="6">
        <v>41725</v>
      </c>
      <c r="J115" s="6">
        <v>41750</v>
      </c>
      <c r="K115" s="6">
        <v>41700</v>
      </c>
      <c r="L115" s="200">
        <v>166875</v>
      </c>
      <c r="M115" s="6">
        <v>42025</v>
      </c>
      <c r="N115" s="6">
        <v>42025</v>
      </c>
      <c r="O115" s="6">
        <v>42025</v>
      </c>
      <c r="P115" s="6">
        <v>42050</v>
      </c>
      <c r="Q115" s="6">
        <v>42025</v>
      </c>
      <c r="R115" s="183">
        <v>210150</v>
      </c>
      <c r="S115" s="197">
        <v>538575</v>
      </c>
      <c r="T115" s="198"/>
      <c r="U115" s="187"/>
      <c r="V115" s="187"/>
      <c r="W115" s="187"/>
      <c r="X115" s="187"/>
      <c r="Y115" s="187"/>
      <c r="Z115" s="186"/>
      <c r="AA115" s="186"/>
      <c r="AB115" s="186"/>
      <c r="AC115" s="186"/>
      <c r="AD115" s="186"/>
      <c r="AE115" s="186"/>
      <c r="AF115" s="186"/>
      <c r="AG115" s="186"/>
      <c r="AH115" s="186"/>
      <c r="AI115" s="186"/>
      <c r="AJ115" s="186"/>
      <c r="AK115" s="186"/>
      <c r="AL115" s="186"/>
      <c r="AM115" s="186"/>
      <c r="AN115" s="186"/>
      <c r="AO115" s="186"/>
      <c r="AP115" s="186"/>
      <c r="AQ115" s="186"/>
      <c r="AR115" s="186"/>
      <c r="AS115" s="186"/>
      <c r="AT115" s="186"/>
      <c r="AU115" s="186"/>
      <c r="AV115" s="186"/>
      <c r="AW115" s="186"/>
      <c r="AX115" s="186"/>
      <c r="AY115" s="186"/>
      <c r="AZ115" s="186"/>
      <c r="BA115" s="186"/>
      <c r="BB115" s="186"/>
      <c r="BC115" s="186"/>
      <c r="BD115" s="186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6"/>
      <c r="BS115" s="186"/>
      <c r="BT115" s="186"/>
      <c r="BU115" s="186"/>
      <c r="BV115" s="186"/>
      <c r="BW115" s="186"/>
      <c r="BX115" s="186"/>
      <c r="BY115" s="186"/>
      <c r="BZ115" s="186"/>
      <c r="CA115" s="186"/>
      <c r="CB115" s="186"/>
      <c r="CC115" s="186"/>
      <c r="CD115" s="186"/>
      <c r="CE115" s="186"/>
      <c r="CF115" s="186"/>
      <c r="CG115" s="186"/>
      <c r="CH115" s="186"/>
      <c r="CI115" s="186"/>
      <c r="CJ115" s="186"/>
      <c r="CK115" s="186"/>
      <c r="CL115" s="186"/>
      <c r="CM115" s="186"/>
      <c r="CN115" s="186"/>
      <c r="CO115" s="186"/>
      <c r="CP115" s="186"/>
      <c r="CQ115" s="186"/>
      <c r="CR115" s="186"/>
      <c r="CS115" s="186"/>
      <c r="CT115" s="186"/>
      <c r="CU115" s="186"/>
      <c r="CV115" s="186"/>
      <c r="CW115" s="186"/>
      <c r="CX115" s="186"/>
      <c r="CY115" s="186"/>
      <c r="CZ115" s="186"/>
      <c r="DA115" s="186"/>
      <c r="DB115" s="186"/>
      <c r="DC115" s="186"/>
      <c r="DD115" s="186"/>
      <c r="DE115" s="186"/>
      <c r="DF115" s="186"/>
      <c r="DG115" s="186"/>
      <c r="DH115" s="186"/>
      <c r="DI115" s="186"/>
      <c r="DJ115" s="186"/>
      <c r="DK115" s="186"/>
      <c r="DL115" s="186"/>
      <c r="DM115" s="186"/>
      <c r="DN115" s="186"/>
      <c r="DO115" s="186"/>
      <c r="DP115" s="186"/>
      <c r="DQ115" s="186"/>
      <c r="DR115" s="186"/>
    </row>
    <row r="116" spans="1:122">
      <c r="A116" s="188"/>
      <c r="B116" s="182" t="s">
        <v>654</v>
      </c>
      <c r="C116" s="6">
        <v>12860</v>
      </c>
      <c r="D116" s="6">
        <v>12800</v>
      </c>
      <c r="E116" s="6">
        <v>12800</v>
      </c>
      <c r="F116" s="6">
        <v>12800</v>
      </c>
      <c r="G116" s="200">
        <v>51260</v>
      </c>
      <c r="H116" s="6">
        <v>13240</v>
      </c>
      <c r="I116" s="6">
        <v>13220</v>
      </c>
      <c r="J116" s="6">
        <v>13300</v>
      </c>
      <c r="K116" s="6">
        <v>13260</v>
      </c>
      <c r="L116" s="200">
        <v>53020</v>
      </c>
      <c r="M116" s="6">
        <v>13360</v>
      </c>
      <c r="N116" s="6">
        <v>13320</v>
      </c>
      <c r="O116" s="6">
        <v>13320</v>
      </c>
      <c r="P116" s="6">
        <v>13360</v>
      </c>
      <c r="Q116" s="6">
        <v>13400</v>
      </c>
      <c r="R116" s="183">
        <v>66760</v>
      </c>
      <c r="S116" s="197">
        <v>171040</v>
      </c>
      <c r="T116" s="198"/>
      <c r="U116" s="187"/>
      <c r="V116" s="187"/>
      <c r="W116" s="187"/>
      <c r="X116" s="187"/>
      <c r="Y116" s="187"/>
      <c r="Z116" s="186"/>
      <c r="AA116" s="186"/>
      <c r="AB116" s="186"/>
      <c r="AC116" s="186"/>
      <c r="AD116" s="186"/>
      <c r="AE116" s="186"/>
      <c r="AF116" s="186"/>
      <c r="AG116" s="186"/>
      <c r="AH116" s="186"/>
      <c r="AI116" s="186"/>
      <c r="AJ116" s="186"/>
      <c r="AK116" s="186"/>
      <c r="AL116" s="186"/>
      <c r="AM116" s="186"/>
      <c r="AN116" s="186"/>
      <c r="AO116" s="186"/>
      <c r="AP116" s="186"/>
      <c r="AQ116" s="186"/>
      <c r="AR116" s="186"/>
      <c r="AS116" s="186"/>
      <c r="AT116" s="186"/>
      <c r="AU116" s="186"/>
      <c r="AV116" s="186"/>
      <c r="AW116" s="186"/>
      <c r="AX116" s="186"/>
      <c r="AY116" s="186"/>
      <c r="AZ116" s="186"/>
      <c r="BA116" s="186"/>
      <c r="BB116" s="186"/>
      <c r="BC116" s="186"/>
      <c r="BD116" s="186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6"/>
      <c r="BS116" s="186"/>
      <c r="BT116" s="186"/>
      <c r="BU116" s="186"/>
      <c r="BV116" s="186"/>
      <c r="BW116" s="186"/>
      <c r="BX116" s="186"/>
      <c r="BY116" s="186"/>
      <c r="BZ116" s="186"/>
      <c r="CA116" s="186"/>
      <c r="CB116" s="186"/>
      <c r="CC116" s="186"/>
      <c r="CD116" s="186"/>
      <c r="CE116" s="186"/>
      <c r="CF116" s="186"/>
      <c r="CG116" s="186"/>
      <c r="CH116" s="186"/>
      <c r="CI116" s="186"/>
      <c r="CJ116" s="186"/>
      <c r="CK116" s="186"/>
      <c r="CL116" s="186"/>
      <c r="CM116" s="186"/>
      <c r="CN116" s="186"/>
      <c r="CO116" s="186"/>
      <c r="CP116" s="186"/>
      <c r="CQ116" s="186"/>
      <c r="CR116" s="186"/>
      <c r="CS116" s="186"/>
      <c r="CT116" s="186"/>
      <c r="CU116" s="186"/>
      <c r="CV116" s="186"/>
      <c r="CW116" s="186"/>
      <c r="CX116" s="186"/>
      <c r="CY116" s="186"/>
      <c r="CZ116" s="186"/>
      <c r="DA116" s="186"/>
      <c r="DB116" s="186"/>
      <c r="DC116" s="186"/>
      <c r="DD116" s="186"/>
      <c r="DE116" s="186"/>
      <c r="DF116" s="186"/>
      <c r="DG116" s="186"/>
      <c r="DH116" s="186"/>
      <c r="DI116" s="186"/>
      <c r="DJ116" s="186"/>
      <c r="DK116" s="186"/>
      <c r="DL116" s="186"/>
      <c r="DM116" s="186"/>
      <c r="DN116" s="186"/>
      <c r="DO116" s="186"/>
      <c r="DP116" s="186"/>
      <c r="DQ116" s="186"/>
      <c r="DR116" s="186"/>
    </row>
    <row r="117" spans="1:122">
      <c r="A117" s="188"/>
      <c r="B117" s="182" t="s">
        <v>655</v>
      </c>
      <c r="C117" s="6">
        <v>7940</v>
      </c>
      <c r="D117" s="6">
        <v>8000</v>
      </c>
      <c r="E117" s="6">
        <v>7960</v>
      </c>
      <c r="F117" s="6">
        <v>7960</v>
      </c>
      <c r="G117" s="200">
        <v>31860</v>
      </c>
      <c r="H117" s="6">
        <v>8240</v>
      </c>
      <c r="I117" s="6">
        <v>8240</v>
      </c>
      <c r="J117" s="6">
        <v>8240</v>
      </c>
      <c r="K117" s="6">
        <v>8240</v>
      </c>
      <c r="L117" s="200">
        <v>32960</v>
      </c>
      <c r="M117" s="6">
        <v>8300</v>
      </c>
      <c r="N117" s="6">
        <v>8340</v>
      </c>
      <c r="O117" s="6">
        <v>8300</v>
      </c>
      <c r="P117" s="6">
        <v>8340</v>
      </c>
      <c r="Q117" s="6">
        <v>8280</v>
      </c>
      <c r="R117" s="183">
        <v>41560</v>
      </c>
      <c r="S117" s="197">
        <v>106380</v>
      </c>
      <c r="T117" s="198"/>
      <c r="U117" s="187"/>
      <c r="V117" s="187"/>
      <c r="W117" s="187"/>
      <c r="X117" s="187"/>
      <c r="Y117" s="187"/>
      <c r="Z117" s="186"/>
      <c r="AA117" s="186"/>
      <c r="AB117" s="186"/>
      <c r="AC117" s="186"/>
      <c r="AD117" s="186"/>
      <c r="AE117" s="186"/>
      <c r="AF117" s="186"/>
      <c r="AG117" s="186"/>
      <c r="AH117" s="186"/>
      <c r="AI117" s="186"/>
      <c r="AJ117" s="186"/>
      <c r="AK117" s="186"/>
      <c r="AL117" s="186"/>
      <c r="AM117" s="186"/>
      <c r="AN117" s="186"/>
      <c r="AO117" s="186"/>
      <c r="AP117" s="186"/>
      <c r="AQ117" s="186"/>
      <c r="AR117" s="186"/>
      <c r="AS117" s="186"/>
      <c r="AT117" s="186"/>
      <c r="AU117" s="186"/>
      <c r="AV117" s="186"/>
      <c r="AW117" s="186"/>
      <c r="AX117" s="186"/>
      <c r="AY117" s="186"/>
      <c r="AZ117" s="186"/>
      <c r="BA117" s="186"/>
      <c r="BB117" s="186"/>
      <c r="BC117" s="186"/>
      <c r="BD117" s="186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6"/>
      <c r="BS117" s="186"/>
      <c r="BT117" s="186"/>
      <c r="BU117" s="186"/>
      <c r="BV117" s="186"/>
      <c r="BW117" s="186"/>
      <c r="BX117" s="186"/>
      <c r="BY117" s="186"/>
      <c r="BZ117" s="186"/>
      <c r="CA117" s="186"/>
      <c r="CB117" s="186"/>
      <c r="CC117" s="186"/>
      <c r="CD117" s="186"/>
      <c r="CE117" s="186"/>
      <c r="CF117" s="186"/>
      <c r="CG117" s="186"/>
      <c r="CH117" s="186"/>
      <c r="CI117" s="186"/>
      <c r="CJ117" s="186"/>
      <c r="CK117" s="186"/>
      <c r="CL117" s="186"/>
      <c r="CM117" s="186"/>
      <c r="CN117" s="186"/>
      <c r="CO117" s="186"/>
      <c r="CP117" s="186"/>
      <c r="CQ117" s="186"/>
      <c r="CR117" s="186"/>
      <c r="CS117" s="186"/>
      <c r="CT117" s="186"/>
      <c r="CU117" s="186"/>
      <c r="CV117" s="186"/>
      <c r="CW117" s="186"/>
      <c r="CX117" s="186"/>
      <c r="CY117" s="186"/>
      <c r="CZ117" s="186"/>
      <c r="DA117" s="186"/>
      <c r="DB117" s="186"/>
      <c r="DC117" s="186"/>
      <c r="DD117" s="186"/>
      <c r="DE117" s="186"/>
      <c r="DF117" s="186"/>
      <c r="DG117" s="186"/>
      <c r="DH117" s="186"/>
      <c r="DI117" s="186"/>
      <c r="DJ117" s="186"/>
      <c r="DK117" s="186"/>
      <c r="DL117" s="186"/>
      <c r="DM117" s="186"/>
      <c r="DN117" s="186"/>
      <c r="DO117" s="186"/>
      <c r="DP117" s="186"/>
      <c r="DQ117" s="186"/>
      <c r="DR117" s="186"/>
    </row>
    <row r="118" spans="1:122" s="207" customFormat="1" ht="13">
      <c r="A118" s="1109" t="s">
        <v>30</v>
      </c>
      <c r="B118" s="1565" t="s">
        <v>32</v>
      </c>
      <c r="C118" s="1111">
        <v>84750</v>
      </c>
      <c r="D118" s="1111">
        <v>84900</v>
      </c>
      <c r="E118" s="1111">
        <v>84710</v>
      </c>
      <c r="F118" s="1111">
        <v>84810</v>
      </c>
      <c r="G118" s="1112">
        <v>339170</v>
      </c>
      <c r="H118" s="1110">
        <v>87505</v>
      </c>
      <c r="I118" s="1111">
        <v>87485</v>
      </c>
      <c r="J118" s="1111">
        <v>87565</v>
      </c>
      <c r="K118" s="1111">
        <v>87575</v>
      </c>
      <c r="L118" s="1112">
        <v>350130</v>
      </c>
      <c r="M118" s="1111">
        <v>88285</v>
      </c>
      <c r="N118" s="1111">
        <v>88160</v>
      </c>
      <c r="O118" s="1111">
        <v>88220</v>
      </c>
      <c r="P118" s="1111">
        <v>88300</v>
      </c>
      <c r="Q118" s="1111">
        <v>88280</v>
      </c>
      <c r="R118" s="1112">
        <v>441245</v>
      </c>
      <c r="S118" s="1113">
        <v>1130545</v>
      </c>
      <c r="T118" s="218"/>
      <c r="U118" s="217"/>
      <c r="V118" s="219"/>
      <c r="W118" s="219"/>
      <c r="X118" s="219"/>
      <c r="Y118" s="217"/>
      <c r="Z118" s="217"/>
      <c r="AA118" s="217"/>
      <c r="AB118" s="217"/>
      <c r="AC118" s="217"/>
      <c r="AD118" s="217"/>
      <c r="AE118" s="217"/>
      <c r="AF118" s="217"/>
      <c r="AG118" s="217"/>
      <c r="AH118" s="217"/>
      <c r="AI118" s="217"/>
      <c r="AJ118" s="217"/>
      <c r="AK118" s="217"/>
      <c r="AL118" s="217"/>
      <c r="AM118" s="217"/>
      <c r="AN118" s="217"/>
      <c r="AO118" s="217"/>
      <c r="AP118" s="217"/>
      <c r="AQ118" s="217"/>
      <c r="AR118" s="217"/>
      <c r="AS118" s="217"/>
      <c r="AT118" s="217"/>
      <c r="AU118" s="217"/>
      <c r="AV118" s="217"/>
      <c r="AW118" s="217"/>
      <c r="AX118" s="217"/>
      <c r="AY118" s="217"/>
      <c r="AZ118" s="217"/>
      <c r="BA118" s="217"/>
      <c r="BB118" s="217"/>
      <c r="BC118" s="217"/>
      <c r="BD118" s="217"/>
      <c r="BE118" s="217"/>
      <c r="BF118" s="217"/>
      <c r="BG118" s="217"/>
      <c r="BH118" s="217"/>
      <c r="BI118" s="217"/>
      <c r="BJ118" s="217"/>
      <c r="BK118" s="217"/>
      <c r="BL118" s="217"/>
      <c r="BM118" s="217"/>
      <c r="BN118" s="217"/>
      <c r="BO118" s="217"/>
      <c r="BP118" s="217"/>
      <c r="BQ118" s="217"/>
      <c r="BR118" s="217"/>
      <c r="BS118" s="217"/>
      <c r="BT118" s="217"/>
      <c r="BU118" s="217"/>
      <c r="BV118" s="217"/>
      <c r="BW118" s="217"/>
      <c r="BX118" s="217"/>
      <c r="BY118" s="217"/>
      <c r="BZ118" s="217"/>
      <c r="CA118" s="217"/>
      <c r="CB118" s="217"/>
      <c r="CC118" s="217"/>
      <c r="CD118" s="217"/>
      <c r="CE118" s="217"/>
      <c r="CF118" s="217"/>
      <c r="CG118" s="217"/>
      <c r="CH118" s="217"/>
      <c r="CI118" s="217"/>
      <c r="CJ118" s="217"/>
      <c r="CK118" s="217"/>
      <c r="CL118" s="217"/>
      <c r="CM118" s="217"/>
      <c r="CN118" s="217"/>
      <c r="CO118" s="217"/>
      <c r="CP118" s="217"/>
      <c r="CQ118" s="217"/>
      <c r="CR118" s="217"/>
      <c r="CS118" s="217"/>
      <c r="CT118" s="217"/>
      <c r="CU118" s="217"/>
      <c r="CV118" s="217"/>
      <c r="CW118" s="217"/>
      <c r="CX118" s="217"/>
      <c r="CY118" s="217"/>
      <c r="CZ118" s="217"/>
      <c r="DA118" s="217"/>
      <c r="DB118" s="217"/>
      <c r="DC118" s="217"/>
      <c r="DD118" s="217"/>
      <c r="DE118" s="217"/>
      <c r="DF118" s="217"/>
      <c r="DG118" s="217"/>
      <c r="DH118" s="217"/>
      <c r="DI118" s="217"/>
      <c r="DJ118" s="217"/>
      <c r="DK118" s="217"/>
      <c r="DL118" s="217"/>
      <c r="DM118" s="217"/>
      <c r="DN118" s="217"/>
      <c r="DO118" s="217"/>
      <c r="DP118" s="217"/>
      <c r="DQ118" s="217"/>
      <c r="DR118" s="217"/>
    </row>
    <row r="119" spans="1:122" s="186" customFormat="1">
      <c r="A119" s="188" t="str">
        <f>A112</f>
        <v>V15CMR</v>
      </c>
      <c r="B119" s="182" t="s">
        <v>543</v>
      </c>
      <c r="C119" s="10">
        <f>'Wuxi Summary'!G211</f>
        <v>0</v>
      </c>
      <c r="D119" s="10">
        <f>'Wuxi Summary'!H211</f>
        <v>9650</v>
      </c>
      <c r="E119" s="10">
        <f>'Wuxi Summary'!I211</f>
        <v>8650</v>
      </c>
      <c r="F119" s="10">
        <f>'Wuxi Summary'!J211</f>
        <v>5500</v>
      </c>
      <c r="G119" s="241">
        <f>SUM(C119:F119)</f>
        <v>23800</v>
      </c>
      <c r="H119" s="10">
        <f>'Wuxi Summary'!N211</f>
        <v>5525</v>
      </c>
      <c r="I119" s="10">
        <f>'Wuxi Summary'!O211</f>
        <v>7375</v>
      </c>
      <c r="J119" s="10">
        <f>'Wuxi Summary'!P211</f>
        <v>5075</v>
      </c>
      <c r="K119" s="10">
        <f>'Wuxi Summary'!Q211</f>
        <v>4050</v>
      </c>
      <c r="L119" s="241">
        <f>SUM(H119:K119)</f>
        <v>22025</v>
      </c>
      <c r="M119" s="10">
        <f>'Wuxi Summary'!U211</f>
        <v>3575</v>
      </c>
      <c r="N119" s="10">
        <f>'Wuxi Summary'!V211</f>
        <v>8025</v>
      </c>
      <c r="O119" s="10">
        <f>'Wuxi Summary'!W211</f>
        <v>9525</v>
      </c>
      <c r="P119" s="10">
        <f>'Wuxi Summary'!X211</f>
        <v>1700</v>
      </c>
      <c r="Q119" s="10">
        <f>'Wuxi Summary'!Y211</f>
        <v>225</v>
      </c>
      <c r="R119" s="183">
        <f>SUM(M119:Q119)</f>
        <v>23050</v>
      </c>
      <c r="S119" s="197">
        <f>R119+L119+G119</f>
        <v>68875</v>
      </c>
      <c r="T119" s="198"/>
      <c r="U119" s="187"/>
      <c r="V119" s="187"/>
      <c r="W119" s="187"/>
      <c r="X119" s="187"/>
      <c r="Y119" s="187"/>
    </row>
    <row r="120" spans="1:122" s="186" customFormat="1">
      <c r="A120" s="195" t="str">
        <f>A20</f>
        <v>MS2409A0</v>
      </c>
      <c r="B120" s="182" t="s">
        <v>74</v>
      </c>
      <c r="C120" s="10">
        <f>'Wuxi Summary'!G212</f>
        <v>0</v>
      </c>
      <c r="D120" s="10">
        <f>'Wuxi Summary'!H212</f>
        <v>22525</v>
      </c>
      <c r="E120" s="10">
        <f>'Wuxi Summary'!I212</f>
        <v>39525</v>
      </c>
      <c r="F120" s="10">
        <f>'Wuxi Summary'!J212</f>
        <v>10175</v>
      </c>
      <c r="G120" s="241">
        <f t="shared" ref="G120:G124" si="74">SUM(C120:F120)</f>
        <v>72225</v>
      </c>
      <c r="H120" s="10">
        <f>'Wuxi Summary'!N212</f>
        <v>11400</v>
      </c>
      <c r="I120" s="10">
        <f>'Wuxi Summary'!O212</f>
        <v>39325</v>
      </c>
      <c r="J120" s="10">
        <f>'Wuxi Summary'!P212</f>
        <v>8275</v>
      </c>
      <c r="K120" s="10">
        <f>'Wuxi Summary'!Q212</f>
        <v>13175</v>
      </c>
      <c r="L120" s="241">
        <f t="shared" ref="L120:L124" si="75">SUM(H120:K120)</f>
        <v>72175</v>
      </c>
      <c r="M120" s="10">
        <f>'Wuxi Summary'!U212</f>
        <v>11075</v>
      </c>
      <c r="N120" s="10">
        <f>'Wuxi Summary'!V212</f>
        <v>60350</v>
      </c>
      <c r="O120" s="10">
        <f>'Wuxi Summary'!W212</f>
        <v>14925</v>
      </c>
      <c r="P120" s="10">
        <f>'Wuxi Summary'!X212</f>
        <v>8000</v>
      </c>
      <c r="Q120" s="10">
        <f>'Wuxi Summary'!Y212</f>
        <v>550</v>
      </c>
      <c r="R120" s="183">
        <f t="shared" ref="R120:R124" si="76">SUM(M120:Q120)</f>
        <v>94900</v>
      </c>
      <c r="S120" s="197">
        <f t="shared" ref="S120:S124" si="77">R120+L120+G120</f>
        <v>239300</v>
      </c>
      <c r="T120" s="198"/>
      <c r="U120" s="187"/>
      <c r="V120" s="187"/>
      <c r="W120" s="187"/>
      <c r="X120" s="187"/>
      <c r="Y120" s="187"/>
    </row>
    <row r="121" spans="1:122" s="186" customFormat="1">
      <c r="A121" s="195"/>
      <c r="B121" s="182" t="s">
        <v>589</v>
      </c>
      <c r="C121" s="10">
        <f>'Wuxi Summary'!G213</f>
        <v>0</v>
      </c>
      <c r="D121" s="10">
        <f>'Wuxi Summary'!H213</f>
        <v>1550</v>
      </c>
      <c r="E121" s="10">
        <f>'Wuxi Summary'!I213</f>
        <v>375</v>
      </c>
      <c r="F121" s="10">
        <f>'Wuxi Summary'!J213</f>
        <v>150</v>
      </c>
      <c r="G121" s="241">
        <f t="shared" si="74"/>
        <v>2075</v>
      </c>
      <c r="H121" s="10">
        <f>'Wuxi Summary'!N213</f>
        <v>1350</v>
      </c>
      <c r="I121" s="10">
        <f>'Wuxi Summary'!O213</f>
        <v>525</v>
      </c>
      <c r="J121" s="10">
        <f>'Wuxi Summary'!P213</f>
        <v>200</v>
      </c>
      <c r="K121" s="10">
        <f>'Wuxi Summary'!Q213</f>
        <v>950</v>
      </c>
      <c r="L121" s="241">
        <f t="shared" si="75"/>
        <v>3025</v>
      </c>
      <c r="M121" s="10">
        <f>'Wuxi Summary'!U213</f>
        <v>1475</v>
      </c>
      <c r="N121" s="10">
        <f>'Wuxi Summary'!V213</f>
        <v>300</v>
      </c>
      <c r="O121" s="10">
        <f>'Wuxi Summary'!W213</f>
        <v>1125</v>
      </c>
      <c r="P121" s="10">
        <f>'Wuxi Summary'!X213</f>
        <v>250</v>
      </c>
      <c r="Q121" s="10">
        <f>'Wuxi Summary'!Y213</f>
        <v>150</v>
      </c>
      <c r="R121" s="183">
        <f t="shared" si="76"/>
        <v>3300</v>
      </c>
      <c r="S121" s="197">
        <f t="shared" si="77"/>
        <v>8400</v>
      </c>
      <c r="T121" s="198"/>
      <c r="U121" s="187"/>
      <c r="V121" s="187"/>
      <c r="W121" s="187"/>
      <c r="X121" s="187"/>
      <c r="Y121" s="187"/>
    </row>
    <row r="122" spans="1:122" s="186" customFormat="1">
      <c r="A122" s="195"/>
      <c r="B122" s="182" t="s">
        <v>590</v>
      </c>
      <c r="C122" s="10">
        <f>'Wuxi Summary'!G214</f>
        <v>0</v>
      </c>
      <c r="D122" s="10">
        <f>'Wuxi Summary'!H214</f>
        <v>49175</v>
      </c>
      <c r="E122" s="10">
        <f>'Wuxi Summary'!I214</f>
        <v>56400</v>
      </c>
      <c r="F122" s="10">
        <f>'Wuxi Summary'!J214</f>
        <v>47375</v>
      </c>
      <c r="G122" s="241">
        <f t="shared" si="74"/>
        <v>152950</v>
      </c>
      <c r="H122" s="10">
        <f>'Wuxi Summary'!N214</f>
        <v>42950</v>
      </c>
      <c r="I122" s="10">
        <f>'Wuxi Summary'!O214</f>
        <v>57625</v>
      </c>
      <c r="J122" s="10">
        <f>'Wuxi Summary'!P214</f>
        <v>40200</v>
      </c>
      <c r="K122" s="10">
        <f>'Wuxi Summary'!Q214</f>
        <v>21650</v>
      </c>
      <c r="L122" s="241">
        <f t="shared" si="75"/>
        <v>162425</v>
      </c>
      <c r="M122" s="10">
        <f>'Wuxi Summary'!U214</f>
        <v>41100</v>
      </c>
      <c r="N122" s="10">
        <f>'Wuxi Summary'!V214</f>
        <v>61800</v>
      </c>
      <c r="O122" s="10">
        <f>'Wuxi Summary'!W214</f>
        <v>43550</v>
      </c>
      <c r="P122" s="10">
        <f>'Wuxi Summary'!X214</f>
        <v>22275</v>
      </c>
      <c r="Q122" s="10">
        <f>'Wuxi Summary'!Y214</f>
        <v>4975</v>
      </c>
      <c r="R122" s="183">
        <f t="shared" si="76"/>
        <v>173700</v>
      </c>
      <c r="S122" s="197">
        <f t="shared" si="77"/>
        <v>489075</v>
      </c>
      <c r="T122" s="198"/>
      <c r="U122" s="187"/>
      <c r="V122" s="187"/>
      <c r="W122" s="187"/>
      <c r="X122" s="187"/>
      <c r="Y122" s="187"/>
    </row>
    <row r="123" spans="1:122" s="186" customFormat="1">
      <c r="A123" s="195"/>
      <c r="B123" s="182" t="s">
        <v>654</v>
      </c>
      <c r="C123" s="10">
        <f>'Wuxi Summary'!G215</f>
        <v>0</v>
      </c>
      <c r="D123" s="10">
        <f>'Wuxi Summary'!H215</f>
        <v>0</v>
      </c>
      <c r="E123" s="10">
        <f>'Wuxi Summary'!I215</f>
        <v>35060</v>
      </c>
      <c r="F123" s="10">
        <f>'Wuxi Summary'!J215</f>
        <v>20280</v>
      </c>
      <c r="G123" s="241">
        <f t="shared" si="74"/>
        <v>55340</v>
      </c>
      <c r="H123" s="10">
        <f>'Wuxi Summary'!N215</f>
        <v>14120</v>
      </c>
      <c r="I123" s="10">
        <f>'Wuxi Summary'!O215</f>
        <v>17920</v>
      </c>
      <c r="J123" s="10">
        <f>'Wuxi Summary'!P215</f>
        <v>17420</v>
      </c>
      <c r="K123" s="10">
        <f>'Wuxi Summary'!Q215</f>
        <v>9680</v>
      </c>
      <c r="L123" s="241">
        <f t="shared" si="75"/>
        <v>59140</v>
      </c>
      <c r="M123" s="10">
        <f>'Wuxi Summary'!U215</f>
        <v>11400</v>
      </c>
      <c r="N123" s="10">
        <f>'Wuxi Summary'!V215</f>
        <v>18840</v>
      </c>
      <c r="O123" s="10">
        <f>'Wuxi Summary'!W215</f>
        <v>21120</v>
      </c>
      <c r="P123" s="10">
        <f>'Wuxi Summary'!X215</f>
        <v>7900</v>
      </c>
      <c r="Q123" s="10">
        <f>'Wuxi Summary'!Y215</f>
        <v>120</v>
      </c>
      <c r="R123" s="183">
        <f t="shared" si="76"/>
        <v>59380</v>
      </c>
      <c r="S123" s="197">
        <f t="shared" si="77"/>
        <v>173860</v>
      </c>
      <c r="T123" s="198"/>
      <c r="U123" s="187"/>
      <c r="V123" s="187"/>
      <c r="W123" s="187"/>
      <c r="X123" s="187"/>
      <c r="Y123" s="187"/>
    </row>
    <row r="124" spans="1:122" s="186" customFormat="1">
      <c r="A124" s="195"/>
      <c r="B124" s="182" t="s">
        <v>655</v>
      </c>
      <c r="C124" s="10">
        <f>'Wuxi Summary'!G216</f>
        <v>0</v>
      </c>
      <c r="D124" s="10">
        <f>'Wuxi Summary'!H216</f>
        <v>0</v>
      </c>
      <c r="E124" s="10">
        <f>'Wuxi Summary'!I216</f>
        <v>24680</v>
      </c>
      <c r="F124" s="10">
        <f>'Wuxi Summary'!J216</f>
        <v>11840</v>
      </c>
      <c r="G124" s="241">
        <f t="shared" si="74"/>
        <v>36520</v>
      </c>
      <c r="H124" s="10">
        <f>'Wuxi Summary'!N216</f>
        <v>8220</v>
      </c>
      <c r="I124" s="10">
        <f>'Wuxi Summary'!O216</f>
        <v>15940</v>
      </c>
      <c r="J124" s="10">
        <f>'Wuxi Summary'!P216</f>
        <v>11220</v>
      </c>
      <c r="K124" s="10">
        <f>'Wuxi Summary'!Q216</f>
        <v>9400</v>
      </c>
      <c r="L124" s="241">
        <f t="shared" si="75"/>
        <v>44780</v>
      </c>
      <c r="M124" s="10">
        <f>'Wuxi Summary'!U216</f>
        <v>2860</v>
      </c>
      <c r="N124" s="10">
        <f>'Wuxi Summary'!V216</f>
        <v>11880</v>
      </c>
      <c r="O124" s="10">
        <f>'Wuxi Summary'!W216</f>
        <v>11220</v>
      </c>
      <c r="P124" s="10">
        <f>'Wuxi Summary'!X216</f>
        <v>4140</v>
      </c>
      <c r="Q124" s="10">
        <f>'Wuxi Summary'!Y216</f>
        <v>1260</v>
      </c>
      <c r="R124" s="183">
        <f t="shared" si="76"/>
        <v>31360</v>
      </c>
      <c r="S124" s="197">
        <f t="shared" si="77"/>
        <v>112660</v>
      </c>
      <c r="T124" s="198"/>
      <c r="U124" s="187"/>
      <c r="V124" s="187"/>
      <c r="W124" s="187"/>
      <c r="X124" s="187"/>
      <c r="Y124" s="187"/>
    </row>
    <row r="125" spans="1:122" s="194" customFormat="1">
      <c r="A125" s="189" t="s">
        <v>30</v>
      </c>
      <c r="B125" s="190" t="s">
        <v>32</v>
      </c>
      <c r="C125" s="191">
        <f>SUM(C119:C124)</f>
        <v>0</v>
      </c>
      <c r="D125" s="191">
        <f t="shared" ref="D125:S125" si="78">SUM(D119:D124)</f>
        <v>82900</v>
      </c>
      <c r="E125" s="191">
        <f t="shared" si="78"/>
        <v>164690</v>
      </c>
      <c r="F125" s="191">
        <f t="shared" si="78"/>
        <v>95320</v>
      </c>
      <c r="G125" s="192">
        <f t="shared" si="78"/>
        <v>342910</v>
      </c>
      <c r="H125" s="232">
        <f t="shared" si="78"/>
        <v>83565</v>
      </c>
      <c r="I125" s="191">
        <f t="shared" si="78"/>
        <v>138710</v>
      </c>
      <c r="J125" s="191">
        <f t="shared" si="78"/>
        <v>82390</v>
      </c>
      <c r="K125" s="191">
        <f t="shared" si="78"/>
        <v>58905</v>
      </c>
      <c r="L125" s="192">
        <f t="shared" si="78"/>
        <v>363570</v>
      </c>
      <c r="M125" s="191">
        <f t="shared" si="78"/>
        <v>71485</v>
      </c>
      <c r="N125" s="191">
        <f t="shared" si="78"/>
        <v>161195</v>
      </c>
      <c r="O125" s="191">
        <f t="shared" si="78"/>
        <v>101465</v>
      </c>
      <c r="P125" s="191">
        <f t="shared" si="78"/>
        <v>44265</v>
      </c>
      <c r="Q125" s="233">
        <f t="shared" si="78"/>
        <v>7280</v>
      </c>
      <c r="R125" s="192">
        <f t="shared" si="78"/>
        <v>385690</v>
      </c>
      <c r="S125" s="193">
        <f t="shared" si="78"/>
        <v>1092170</v>
      </c>
      <c r="T125" s="198"/>
      <c r="U125" s="187"/>
      <c r="V125" s="186"/>
      <c r="W125" s="187"/>
      <c r="X125" s="187"/>
      <c r="Y125" s="187"/>
      <c r="Z125" s="186"/>
      <c r="AA125" s="186"/>
      <c r="AB125" s="186"/>
      <c r="AC125" s="186"/>
      <c r="AD125" s="186"/>
      <c r="AE125" s="186"/>
      <c r="AF125" s="186"/>
      <c r="AG125" s="186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6"/>
      <c r="CD125" s="186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6"/>
      <c r="DF125" s="186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</row>
    <row r="126" spans="1:122">
      <c r="A126" s="453" t="s">
        <v>17</v>
      </c>
      <c r="B126" s="454" t="s">
        <v>543</v>
      </c>
      <c r="C126" s="456">
        <f>C119-C112</f>
        <v>-5275</v>
      </c>
      <c r="D126" s="456">
        <f t="shared" ref="D126:S126" si="79">D119-D112</f>
        <v>4300</v>
      </c>
      <c r="E126" s="456">
        <f t="shared" si="79"/>
        <v>3350</v>
      </c>
      <c r="F126" s="456">
        <f t="shared" si="79"/>
        <v>175</v>
      </c>
      <c r="G126" s="418">
        <f t="shared" si="79"/>
        <v>2550</v>
      </c>
      <c r="H126" s="456">
        <f t="shared" si="79"/>
        <v>25</v>
      </c>
      <c r="I126" s="456">
        <f t="shared" si="79"/>
        <v>1925</v>
      </c>
      <c r="J126" s="456">
        <f t="shared" si="79"/>
        <v>-400</v>
      </c>
      <c r="K126" s="456">
        <f t="shared" si="79"/>
        <v>-1425</v>
      </c>
      <c r="L126" s="418">
        <f t="shared" si="79"/>
        <v>125</v>
      </c>
      <c r="M126" s="456">
        <f t="shared" si="79"/>
        <v>-1975</v>
      </c>
      <c r="N126" s="456">
        <f t="shared" si="79"/>
        <v>2525</v>
      </c>
      <c r="O126" s="456">
        <f t="shared" si="79"/>
        <v>4000</v>
      </c>
      <c r="P126" s="456">
        <f t="shared" si="79"/>
        <v>-3775</v>
      </c>
      <c r="Q126" s="456">
        <f t="shared" si="79"/>
        <v>-5325</v>
      </c>
      <c r="R126" s="418">
        <f t="shared" si="79"/>
        <v>-4550</v>
      </c>
      <c r="S126" s="419">
        <f t="shared" si="79"/>
        <v>-1875</v>
      </c>
      <c r="T126" s="627"/>
      <c r="U126" s="187"/>
      <c r="V126" s="625"/>
      <c r="W126" s="625"/>
      <c r="X126" s="625"/>
      <c r="Y126" s="187"/>
      <c r="Z126" s="186"/>
      <c r="AA126" s="186"/>
      <c r="AB126" s="186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</row>
    <row r="127" spans="1:122">
      <c r="A127" s="453"/>
      <c r="B127" s="454" t="s">
        <v>74</v>
      </c>
      <c r="C127" s="456">
        <f t="shared" ref="C127:S127" si="80">C120-C113</f>
        <v>-17700</v>
      </c>
      <c r="D127" s="456">
        <f t="shared" si="80"/>
        <v>4775</v>
      </c>
      <c r="E127" s="456">
        <f t="shared" si="80"/>
        <v>21825</v>
      </c>
      <c r="F127" s="456">
        <f t="shared" si="80"/>
        <v>-7575</v>
      </c>
      <c r="G127" s="418">
        <f t="shared" si="80"/>
        <v>1325</v>
      </c>
      <c r="H127" s="456">
        <f t="shared" si="80"/>
        <v>-6875</v>
      </c>
      <c r="I127" s="456">
        <f t="shared" si="80"/>
        <v>21050</v>
      </c>
      <c r="J127" s="456">
        <f t="shared" si="80"/>
        <v>-9975</v>
      </c>
      <c r="K127" s="456">
        <f t="shared" si="80"/>
        <v>-5150</v>
      </c>
      <c r="L127" s="418">
        <f t="shared" si="80"/>
        <v>-950</v>
      </c>
      <c r="M127" s="456">
        <f t="shared" si="80"/>
        <v>-7375</v>
      </c>
      <c r="N127" s="456">
        <f t="shared" si="80"/>
        <v>41950</v>
      </c>
      <c r="O127" s="456">
        <f t="shared" si="80"/>
        <v>-3525</v>
      </c>
      <c r="P127" s="456">
        <f t="shared" si="80"/>
        <v>-10450</v>
      </c>
      <c r="Q127" s="456">
        <f t="shared" si="80"/>
        <v>-17875</v>
      </c>
      <c r="R127" s="418">
        <f t="shared" si="80"/>
        <v>2725</v>
      </c>
      <c r="S127" s="419">
        <f t="shared" si="80"/>
        <v>3100</v>
      </c>
      <c r="T127" s="627"/>
      <c r="U127" s="187"/>
      <c r="V127" s="625"/>
      <c r="W127" s="625"/>
      <c r="X127" s="625"/>
      <c r="Y127" s="187"/>
      <c r="Z127" s="186"/>
      <c r="AA127" s="186"/>
      <c r="AB127" s="186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</row>
    <row r="128" spans="1:122">
      <c r="A128" s="453"/>
      <c r="B128" s="454" t="s">
        <v>589</v>
      </c>
      <c r="C128" s="456">
        <f t="shared" ref="C128:S128" si="81">C121-C114</f>
        <v>-600</v>
      </c>
      <c r="D128" s="456">
        <f t="shared" si="81"/>
        <v>1000</v>
      </c>
      <c r="E128" s="456">
        <f t="shared" si="81"/>
        <v>-200</v>
      </c>
      <c r="F128" s="456">
        <f t="shared" si="81"/>
        <v>-475</v>
      </c>
      <c r="G128" s="418">
        <f t="shared" si="81"/>
        <v>-275</v>
      </c>
      <c r="H128" s="456">
        <f t="shared" si="81"/>
        <v>800</v>
      </c>
      <c r="I128" s="456">
        <f t="shared" si="81"/>
        <v>-50</v>
      </c>
      <c r="J128" s="456">
        <f t="shared" si="81"/>
        <v>-350</v>
      </c>
      <c r="K128" s="456">
        <f t="shared" si="81"/>
        <v>375</v>
      </c>
      <c r="L128" s="418">
        <f t="shared" si="81"/>
        <v>775</v>
      </c>
      <c r="M128" s="456">
        <f t="shared" si="81"/>
        <v>875</v>
      </c>
      <c r="N128" s="456">
        <f t="shared" si="81"/>
        <v>-275</v>
      </c>
      <c r="O128" s="456">
        <f t="shared" si="81"/>
        <v>525</v>
      </c>
      <c r="P128" s="456">
        <f t="shared" si="81"/>
        <v>-375</v>
      </c>
      <c r="Q128" s="456">
        <f t="shared" si="81"/>
        <v>-450</v>
      </c>
      <c r="R128" s="418">
        <f t="shared" si="81"/>
        <v>300</v>
      </c>
      <c r="S128" s="419">
        <f t="shared" si="81"/>
        <v>800</v>
      </c>
      <c r="T128" s="627"/>
      <c r="U128" s="187"/>
      <c r="V128" s="625"/>
      <c r="W128" s="625"/>
      <c r="X128" s="625"/>
      <c r="Y128" s="187"/>
      <c r="Z128" s="186"/>
      <c r="AA128" s="186"/>
      <c r="AB128" s="186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</row>
    <row r="129" spans="1:122">
      <c r="A129" s="453"/>
      <c r="B129" s="454" t="s">
        <v>590</v>
      </c>
      <c r="C129" s="456">
        <f t="shared" ref="C129:S129" si="82">C122-C115</f>
        <v>-40375</v>
      </c>
      <c r="D129" s="456">
        <f t="shared" si="82"/>
        <v>8725</v>
      </c>
      <c r="E129" s="456">
        <f t="shared" si="82"/>
        <v>16025</v>
      </c>
      <c r="F129" s="456">
        <f t="shared" si="82"/>
        <v>7025</v>
      </c>
      <c r="G129" s="418">
        <f t="shared" si="82"/>
        <v>-8600</v>
      </c>
      <c r="H129" s="456">
        <f t="shared" si="82"/>
        <v>1250</v>
      </c>
      <c r="I129" s="456">
        <f t="shared" si="82"/>
        <v>15900</v>
      </c>
      <c r="J129" s="456">
        <f t="shared" si="82"/>
        <v>-1550</v>
      </c>
      <c r="K129" s="456">
        <f t="shared" si="82"/>
        <v>-20050</v>
      </c>
      <c r="L129" s="418">
        <f t="shared" si="82"/>
        <v>-4450</v>
      </c>
      <c r="M129" s="456">
        <f t="shared" si="82"/>
        <v>-925</v>
      </c>
      <c r="N129" s="456">
        <f t="shared" si="82"/>
        <v>19775</v>
      </c>
      <c r="O129" s="456">
        <f t="shared" si="82"/>
        <v>1525</v>
      </c>
      <c r="P129" s="456">
        <f t="shared" si="82"/>
        <v>-19775</v>
      </c>
      <c r="Q129" s="456">
        <f t="shared" si="82"/>
        <v>-37050</v>
      </c>
      <c r="R129" s="418">
        <f t="shared" si="82"/>
        <v>-36450</v>
      </c>
      <c r="S129" s="419">
        <f t="shared" si="82"/>
        <v>-49500</v>
      </c>
      <c r="T129" s="627"/>
      <c r="U129" s="187"/>
      <c r="V129" s="625"/>
      <c r="W129" s="625"/>
      <c r="X129" s="625"/>
      <c r="Y129" s="187"/>
      <c r="Z129" s="186"/>
      <c r="AA129" s="186"/>
      <c r="AB129" s="186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</row>
    <row r="130" spans="1:122">
      <c r="A130" s="453"/>
      <c r="B130" s="454" t="s">
        <v>654</v>
      </c>
      <c r="C130" s="456">
        <f t="shared" ref="C130:S130" si="83">C123-C116</f>
        <v>-12860</v>
      </c>
      <c r="D130" s="456">
        <f t="shared" si="83"/>
        <v>-12800</v>
      </c>
      <c r="E130" s="456">
        <f t="shared" si="83"/>
        <v>22260</v>
      </c>
      <c r="F130" s="456">
        <f t="shared" si="83"/>
        <v>7480</v>
      </c>
      <c r="G130" s="418">
        <f t="shared" si="83"/>
        <v>4080</v>
      </c>
      <c r="H130" s="456">
        <f t="shared" si="83"/>
        <v>880</v>
      </c>
      <c r="I130" s="456">
        <f t="shared" si="83"/>
        <v>4700</v>
      </c>
      <c r="J130" s="456">
        <f t="shared" si="83"/>
        <v>4120</v>
      </c>
      <c r="K130" s="456">
        <f t="shared" si="83"/>
        <v>-3580</v>
      </c>
      <c r="L130" s="418">
        <f t="shared" si="83"/>
        <v>6120</v>
      </c>
      <c r="M130" s="456">
        <f t="shared" si="83"/>
        <v>-1960</v>
      </c>
      <c r="N130" s="456">
        <f t="shared" si="83"/>
        <v>5520</v>
      </c>
      <c r="O130" s="456">
        <f t="shared" si="83"/>
        <v>7800</v>
      </c>
      <c r="P130" s="456">
        <f t="shared" si="83"/>
        <v>-5460</v>
      </c>
      <c r="Q130" s="456">
        <f t="shared" si="83"/>
        <v>-13280</v>
      </c>
      <c r="R130" s="418">
        <f t="shared" si="83"/>
        <v>-7380</v>
      </c>
      <c r="S130" s="419">
        <f t="shared" si="83"/>
        <v>2820</v>
      </c>
      <c r="T130" s="627"/>
      <c r="U130" s="187"/>
      <c r="V130" s="625"/>
      <c r="W130" s="625"/>
      <c r="X130" s="625"/>
      <c r="Y130" s="187"/>
      <c r="Z130" s="186"/>
      <c r="AA130" s="186"/>
      <c r="AB130" s="186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</row>
    <row r="131" spans="1:122">
      <c r="A131" s="453"/>
      <c r="B131" s="454" t="s">
        <v>655</v>
      </c>
      <c r="C131" s="456">
        <f t="shared" ref="C131:S131" si="84">C124-C117</f>
        <v>-7940</v>
      </c>
      <c r="D131" s="456">
        <f t="shared" si="84"/>
        <v>-8000</v>
      </c>
      <c r="E131" s="456">
        <f t="shared" si="84"/>
        <v>16720</v>
      </c>
      <c r="F131" s="456">
        <f t="shared" si="84"/>
        <v>3880</v>
      </c>
      <c r="G131" s="418">
        <f t="shared" si="84"/>
        <v>4660</v>
      </c>
      <c r="H131" s="456">
        <f t="shared" si="84"/>
        <v>-20</v>
      </c>
      <c r="I131" s="456">
        <f t="shared" si="84"/>
        <v>7700</v>
      </c>
      <c r="J131" s="456">
        <f t="shared" si="84"/>
        <v>2980</v>
      </c>
      <c r="K131" s="456">
        <f t="shared" si="84"/>
        <v>1160</v>
      </c>
      <c r="L131" s="418">
        <f t="shared" si="84"/>
        <v>11820</v>
      </c>
      <c r="M131" s="456">
        <f t="shared" si="84"/>
        <v>-5440</v>
      </c>
      <c r="N131" s="456">
        <f t="shared" si="84"/>
        <v>3540</v>
      </c>
      <c r="O131" s="456">
        <f t="shared" si="84"/>
        <v>2920</v>
      </c>
      <c r="P131" s="456">
        <f t="shared" si="84"/>
        <v>-4200</v>
      </c>
      <c r="Q131" s="456">
        <f t="shared" si="84"/>
        <v>-7020</v>
      </c>
      <c r="R131" s="418">
        <f t="shared" si="84"/>
        <v>-10200</v>
      </c>
      <c r="S131" s="419">
        <f t="shared" si="84"/>
        <v>6280</v>
      </c>
      <c r="T131" s="627"/>
      <c r="U131" s="187"/>
      <c r="V131" s="625"/>
      <c r="W131" s="625"/>
      <c r="X131" s="625"/>
      <c r="Y131" s="187"/>
      <c r="Z131" s="186"/>
      <c r="AA131" s="186"/>
      <c r="AB131" s="186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</row>
    <row r="132" spans="1:122" s="194" customFormat="1" ht="13" thickBot="1">
      <c r="A132" s="458"/>
      <c r="B132" s="1569" t="s">
        <v>32</v>
      </c>
      <c r="C132" s="1558">
        <f>SUM(C126:C131)</f>
        <v>-84750</v>
      </c>
      <c r="D132" s="461">
        <f t="shared" ref="D132:S132" si="85">SUM(D126:D131)</f>
        <v>-2000</v>
      </c>
      <c r="E132" s="461">
        <f t="shared" si="85"/>
        <v>79980</v>
      </c>
      <c r="F132" s="461">
        <f t="shared" si="85"/>
        <v>10510</v>
      </c>
      <c r="G132" s="413">
        <f t="shared" si="85"/>
        <v>3740</v>
      </c>
      <c r="H132" s="461">
        <f t="shared" si="85"/>
        <v>-3940</v>
      </c>
      <c r="I132" s="461">
        <f t="shared" si="85"/>
        <v>51225</v>
      </c>
      <c r="J132" s="461">
        <f t="shared" si="85"/>
        <v>-5175</v>
      </c>
      <c r="K132" s="461">
        <f t="shared" si="85"/>
        <v>-28670</v>
      </c>
      <c r="L132" s="413">
        <f t="shared" si="85"/>
        <v>13440</v>
      </c>
      <c r="M132" s="461">
        <f t="shared" si="85"/>
        <v>-16800</v>
      </c>
      <c r="N132" s="461">
        <f t="shared" si="85"/>
        <v>73035</v>
      </c>
      <c r="O132" s="461">
        <f t="shared" si="85"/>
        <v>13245</v>
      </c>
      <c r="P132" s="461">
        <f t="shared" si="85"/>
        <v>-44035</v>
      </c>
      <c r="Q132" s="461">
        <f t="shared" si="85"/>
        <v>-81000</v>
      </c>
      <c r="R132" s="413">
        <f t="shared" si="85"/>
        <v>-55555</v>
      </c>
      <c r="S132" s="414">
        <f t="shared" si="85"/>
        <v>-38375</v>
      </c>
      <c r="T132" s="198"/>
      <c r="U132" s="187"/>
      <c r="V132" s="186"/>
      <c r="W132" s="187"/>
      <c r="X132" s="187"/>
      <c r="Y132" s="187"/>
      <c r="Z132" s="186"/>
      <c r="AA132" s="186"/>
      <c r="AB132" s="186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</row>
    <row r="133" spans="1:122" s="207" customFormat="1" ht="13" outlineLevel="1">
      <c r="A133" s="245" t="s">
        <v>40</v>
      </c>
      <c r="B133" s="1567"/>
      <c r="C133" s="1556">
        <f>C126*1+C127*2+C128*4+C129*4+C130*6+C131*8</f>
        <v>-345255</v>
      </c>
      <c r="D133" s="210">
        <f t="shared" ref="D133:S133" si="86">D126*1+D127*2+D128*4+D129*4+D130*6+D131*8</f>
        <v>-88050</v>
      </c>
      <c r="E133" s="210">
        <f t="shared" si="86"/>
        <v>377620</v>
      </c>
      <c r="F133" s="210">
        <f t="shared" si="86"/>
        <v>87145</v>
      </c>
      <c r="G133" s="206">
        <f t="shared" si="86"/>
        <v>31460</v>
      </c>
      <c r="H133" s="210">
        <f t="shared" si="86"/>
        <v>-405</v>
      </c>
      <c r="I133" s="210">
        <f t="shared" si="86"/>
        <v>197225</v>
      </c>
      <c r="J133" s="210">
        <f t="shared" si="86"/>
        <v>20610</v>
      </c>
      <c r="K133" s="210">
        <f t="shared" si="86"/>
        <v>-102625</v>
      </c>
      <c r="L133" s="206">
        <f t="shared" si="86"/>
        <v>114805</v>
      </c>
      <c r="M133" s="210">
        <f t="shared" si="86"/>
        <v>-72205</v>
      </c>
      <c r="N133" s="210">
        <f t="shared" si="86"/>
        <v>225865</v>
      </c>
      <c r="O133" s="210">
        <f t="shared" si="86"/>
        <v>75310</v>
      </c>
      <c r="P133" s="210">
        <f t="shared" si="86"/>
        <v>-171635</v>
      </c>
      <c r="Q133" s="210">
        <f t="shared" si="86"/>
        <v>-326915</v>
      </c>
      <c r="R133" s="206">
        <f t="shared" si="86"/>
        <v>-269580</v>
      </c>
      <c r="S133" s="224">
        <f t="shared" si="86"/>
        <v>-123315</v>
      </c>
      <c r="T133" s="218"/>
      <c r="U133" s="217"/>
      <c r="V133" s="219"/>
      <c r="W133" s="219"/>
      <c r="X133" s="219"/>
      <c r="Y133" s="217"/>
      <c r="Z133" s="217"/>
      <c r="AA133" s="217"/>
      <c r="AB133" s="217"/>
      <c r="AC133" s="217"/>
      <c r="AD133" s="217"/>
      <c r="AE133" s="217"/>
      <c r="AF133" s="217"/>
      <c r="AG133" s="217"/>
      <c r="AH133" s="217"/>
      <c r="AI133" s="217"/>
      <c r="AJ133" s="217"/>
      <c r="AK133" s="217"/>
      <c r="AL133" s="217"/>
      <c r="AM133" s="217"/>
      <c r="AN133" s="217"/>
      <c r="AO133" s="217"/>
      <c r="AP133" s="217"/>
      <c r="AQ133" s="217"/>
      <c r="AR133" s="217"/>
      <c r="AS133" s="217"/>
      <c r="AT133" s="217"/>
      <c r="AU133" s="217"/>
      <c r="AV133" s="217"/>
      <c r="AW133" s="217"/>
      <c r="AX133" s="217"/>
      <c r="AY133" s="217"/>
      <c r="AZ133" s="217"/>
      <c r="BA133" s="217"/>
      <c r="BB133" s="217"/>
      <c r="BC133" s="217"/>
      <c r="BD133" s="217"/>
      <c r="BE133" s="217"/>
      <c r="BF133" s="217"/>
      <c r="BG133" s="217"/>
      <c r="BH133" s="217"/>
      <c r="BI133" s="217"/>
      <c r="BJ133" s="217"/>
      <c r="BK133" s="217"/>
      <c r="BL133" s="217"/>
      <c r="BM133" s="217"/>
      <c r="BN133" s="217"/>
      <c r="BO133" s="217"/>
      <c r="BP133" s="217"/>
      <c r="BQ133" s="217"/>
      <c r="BR133" s="217"/>
      <c r="BS133" s="217"/>
      <c r="BT133" s="217"/>
      <c r="BU133" s="217"/>
      <c r="BV133" s="217"/>
      <c r="BW133" s="217"/>
      <c r="BX133" s="217"/>
      <c r="BY133" s="217"/>
      <c r="BZ133" s="217"/>
      <c r="CA133" s="217"/>
      <c r="CB133" s="217"/>
      <c r="CC133" s="217"/>
      <c r="CD133" s="217"/>
      <c r="CE133" s="217"/>
      <c r="CF133" s="217"/>
      <c r="CG133" s="217"/>
      <c r="CH133" s="217"/>
      <c r="CI133" s="217"/>
      <c r="CJ133" s="217"/>
      <c r="CK133" s="217"/>
      <c r="CL133" s="217"/>
      <c r="CM133" s="217"/>
      <c r="CN133" s="217"/>
      <c r="CO133" s="217"/>
      <c r="CP133" s="217"/>
      <c r="CQ133" s="217"/>
      <c r="CR133" s="217"/>
      <c r="CS133" s="217"/>
      <c r="CT133" s="217"/>
      <c r="CU133" s="217"/>
      <c r="CV133" s="217"/>
      <c r="CW133" s="217"/>
      <c r="CX133" s="217"/>
      <c r="CY133" s="217"/>
      <c r="CZ133" s="217"/>
      <c r="DA133" s="217"/>
      <c r="DB133" s="217"/>
      <c r="DC133" s="217"/>
      <c r="DD133" s="217"/>
      <c r="DE133" s="217"/>
      <c r="DF133" s="217"/>
      <c r="DG133" s="217"/>
      <c r="DH133" s="217"/>
      <c r="DI133" s="217"/>
      <c r="DJ133" s="217"/>
      <c r="DK133" s="217"/>
      <c r="DL133" s="217"/>
      <c r="DM133" s="217"/>
      <c r="DN133" s="217"/>
      <c r="DO133" s="217"/>
      <c r="DP133" s="217"/>
      <c r="DQ133" s="217"/>
      <c r="DR133" s="217"/>
    </row>
    <row r="134" spans="1:122" s="207" customFormat="1" ht="13.5" outlineLevel="1" thickBot="1">
      <c r="A134" s="213" t="s">
        <v>43</v>
      </c>
      <c r="B134" s="1568" t="s">
        <v>30</v>
      </c>
      <c r="C134" s="1557">
        <f>C126*1+C127*1+C128*2+C129*2+C130*3+C131*4</f>
        <v>-175265</v>
      </c>
      <c r="D134" s="214">
        <f t="shared" ref="D134:S134" si="87">D126*1+D127*1+D128*2+D129*2+D130*3+D131*4</f>
        <v>-41875</v>
      </c>
      <c r="E134" s="214">
        <f t="shared" si="87"/>
        <v>190485</v>
      </c>
      <c r="F134" s="214">
        <f t="shared" si="87"/>
        <v>43660</v>
      </c>
      <c r="G134" s="215">
        <f t="shared" si="87"/>
        <v>17005</v>
      </c>
      <c r="H134" s="214">
        <f t="shared" si="87"/>
        <v>-190</v>
      </c>
      <c r="I134" s="214">
        <f t="shared" si="87"/>
        <v>99575</v>
      </c>
      <c r="J134" s="214">
        <f t="shared" si="87"/>
        <v>10105</v>
      </c>
      <c r="K134" s="214">
        <f t="shared" si="87"/>
        <v>-52025</v>
      </c>
      <c r="L134" s="215">
        <f t="shared" si="87"/>
        <v>57465</v>
      </c>
      <c r="M134" s="214">
        <f t="shared" si="87"/>
        <v>-37090</v>
      </c>
      <c r="N134" s="214">
        <f t="shared" si="87"/>
        <v>114195</v>
      </c>
      <c r="O134" s="214">
        <f t="shared" si="87"/>
        <v>39655</v>
      </c>
      <c r="P134" s="214">
        <f t="shared" si="87"/>
        <v>-87705</v>
      </c>
      <c r="Q134" s="214">
        <f t="shared" si="87"/>
        <v>-166120</v>
      </c>
      <c r="R134" s="215">
        <f t="shared" si="87"/>
        <v>-137065</v>
      </c>
      <c r="S134" s="204">
        <f t="shared" si="87"/>
        <v>-62595</v>
      </c>
      <c r="T134" s="218"/>
      <c r="U134" s="217"/>
      <c r="V134" s="219"/>
      <c r="W134" s="219"/>
      <c r="X134" s="219"/>
      <c r="Y134" s="217"/>
      <c r="Z134" s="217"/>
      <c r="AA134" s="217"/>
      <c r="AB134" s="217"/>
      <c r="AC134" s="217"/>
      <c r="AD134" s="217"/>
      <c r="AE134" s="217"/>
      <c r="AF134" s="217"/>
      <c r="AG134" s="217"/>
      <c r="AH134" s="217"/>
      <c r="AI134" s="217"/>
      <c r="AJ134" s="217"/>
      <c r="AK134" s="217"/>
      <c r="AL134" s="217"/>
      <c r="AM134" s="217"/>
      <c r="AN134" s="217"/>
      <c r="AO134" s="217"/>
      <c r="AP134" s="217"/>
      <c r="AQ134" s="217"/>
      <c r="AR134" s="217"/>
      <c r="AS134" s="217"/>
      <c r="AT134" s="217"/>
      <c r="AU134" s="217"/>
      <c r="AV134" s="217"/>
      <c r="AW134" s="217"/>
      <c r="AX134" s="217"/>
      <c r="AY134" s="217"/>
      <c r="AZ134" s="217"/>
      <c r="BA134" s="217"/>
      <c r="BB134" s="217"/>
      <c r="BC134" s="217"/>
      <c r="BD134" s="217"/>
      <c r="BE134" s="217"/>
      <c r="BF134" s="217"/>
      <c r="BG134" s="217"/>
      <c r="BH134" s="217"/>
      <c r="BI134" s="217"/>
      <c r="BJ134" s="217"/>
      <c r="BK134" s="217"/>
      <c r="BL134" s="217"/>
      <c r="BM134" s="217"/>
      <c r="BN134" s="217"/>
      <c r="BO134" s="217"/>
      <c r="BP134" s="217"/>
      <c r="BQ134" s="217"/>
      <c r="BR134" s="217"/>
      <c r="BS134" s="217"/>
      <c r="BT134" s="217"/>
      <c r="BU134" s="217"/>
      <c r="BV134" s="217"/>
      <c r="BW134" s="217"/>
      <c r="BX134" s="217"/>
      <c r="BY134" s="217"/>
      <c r="BZ134" s="217"/>
      <c r="CA134" s="217"/>
      <c r="CB134" s="217"/>
      <c r="CC134" s="217"/>
      <c r="CD134" s="217"/>
      <c r="CE134" s="217"/>
      <c r="CF134" s="217"/>
      <c r="CG134" s="217"/>
      <c r="CH134" s="217"/>
      <c r="CI134" s="217"/>
      <c r="CJ134" s="217"/>
      <c r="CK134" s="217"/>
      <c r="CL134" s="217"/>
      <c r="CM134" s="217"/>
      <c r="CN134" s="217"/>
      <c r="CO134" s="217"/>
      <c r="CP134" s="217"/>
      <c r="CQ134" s="217"/>
      <c r="CR134" s="217"/>
      <c r="CS134" s="217"/>
      <c r="CT134" s="217"/>
      <c r="CU134" s="217"/>
      <c r="CV134" s="217"/>
      <c r="CW134" s="217"/>
      <c r="CX134" s="217"/>
      <c r="CY134" s="217"/>
      <c r="CZ134" s="217"/>
      <c r="DA134" s="217"/>
      <c r="DB134" s="217"/>
      <c r="DC134" s="217"/>
      <c r="DD134" s="217"/>
      <c r="DE134" s="217"/>
      <c r="DF134" s="217"/>
      <c r="DG134" s="217"/>
      <c r="DH134" s="217"/>
      <c r="DI134" s="217"/>
      <c r="DJ134" s="217"/>
      <c r="DK134" s="217"/>
      <c r="DL134" s="217"/>
      <c r="DM134" s="217"/>
      <c r="DN134" s="217"/>
      <c r="DO134" s="217"/>
      <c r="DP134" s="217"/>
      <c r="DQ134" s="217"/>
      <c r="DR134" s="217"/>
    </row>
    <row r="135" spans="1:122" s="207" customFormat="1" ht="13.5" outlineLevel="1" thickBot="1">
      <c r="A135" s="211"/>
      <c r="B135" s="1564"/>
      <c r="C135" s="212"/>
      <c r="D135" s="212"/>
      <c r="E135" s="212"/>
      <c r="F135" s="212"/>
      <c r="G135" s="183"/>
      <c r="H135" s="212"/>
      <c r="I135" s="212"/>
      <c r="J135" s="212"/>
      <c r="K135" s="212"/>
      <c r="L135" s="183"/>
      <c r="M135" s="212"/>
      <c r="N135" s="212"/>
      <c r="O135" s="212"/>
      <c r="P135" s="212"/>
      <c r="Q135" s="212"/>
      <c r="R135" s="183"/>
      <c r="S135" s="276"/>
      <c r="T135" s="936"/>
      <c r="U135" s="217"/>
      <c r="V135" s="219"/>
      <c r="W135" s="219"/>
      <c r="X135" s="219"/>
      <c r="Y135" s="217"/>
      <c r="Z135" s="217"/>
      <c r="AA135" s="217"/>
      <c r="AB135" s="217"/>
      <c r="AC135" s="217"/>
      <c r="AD135" s="217"/>
      <c r="AE135" s="217"/>
      <c r="AF135" s="217"/>
      <c r="AG135" s="217"/>
      <c r="AH135" s="217"/>
      <c r="AI135" s="217"/>
      <c r="AJ135" s="217"/>
      <c r="AK135" s="217"/>
      <c r="AL135" s="217"/>
      <c r="AM135" s="217"/>
      <c r="AN135" s="217"/>
      <c r="AO135" s="217"/>
      <c r="AP135" s="217"/>
      <c r="AQ135" s="217"/>
      <c r="AR135" s="217"/>
      <c r="AS135" s="217"/>
      <c r="AT135" s="217"/>
      <c r="AU135" s="217"/>
      <c r="AV135" s="217"/>
      <c r="AW135" s="217"/>
      <c r="AX135" s="217"/>
      <c r="AY135" s="217"/>
      <c r="AZ135" s="217"/>
      <c r="BA135" s="217"/>
      <c r="BB135" s="217"/>
      <c r="BC135" s="217"/>
      <c r="BD135" s="217"/>
      <c r="BE135" s="217"/>
      <c r="BF135" s="217"/>
      <c r="BG135" s="217"/>
      <c r="BH135" s="217"/>
      <c r="BI135" s="217"/>
      <c r="BJ135" s="217"/>
      <c r="BK135" s="217"/>
      <c r="BL135" s="217"/>
      <c r="BM135" s="217"/>
      <c r="BN135" s="217"/>
      <c r="BO135" s="217"/>
      <c r="BP135" s="217"/>
      <c r="BQ135" s="217"/>
      <c r="BR135" s="217"/>
      <c r="BS135" s="217"/>
      <c r="BT135" s="217"/>
      <c r="BU135" s="217"/>
      <c r="BV135" s="217"/>
      <c r="BW135" s="217"/>
      <c r="BX135" s="217"/>
      <c r="BY135" s="217"/>
      <c r="BZ135" s="217"/>
      <c r="CA135" s="217"/>
      <c r="CB135" s="217"/>
      <c r="CC135" s="217"/>
      <c r="CD135" s="217"/>
      <c r="CE135" s="217"/>
      <c r="CF135" s="217"/>
      <c r="CG135" s="217"/>
      <c r="CH135" s="217"/>
      <c r="CI135" s="217"/>
      <c r="CJ135" s="217"/>
      <c r="CK135" s="217"/>
      <c r="CL135" s="217"/>
      <c r="CM135" s="217"/>
      <c r="CN135" s="217"/>
      <c r="CO135" s="217"/>
      <c r="CP135" s="217"/>
      <c r="CQ135" s="217"/>
      <c r="CR135" s="217"/>
      <c r="CS135" s="217"/>
      <c r="CT135" s="217"/>
      <c r="CU135" s="217"/>
      <c r="CV135" s="217"/>
      <c r="CW135" s="217"/>
      <c r="CX135" s="217"/>
      <c r="CY135" s="217"/>
      <c r="CZ135" s="217"/>
      <c r="DA135" s="217"/>
      <c r="DB135" s="217"/>
      <c r="DC135" s="217"/>
      <c r="DD135" s="217"/>
      <c r="DE135" s="217"/>
      <c r="DF135" s="217"/>
      <c r="DG135" s="217"/>
      <c r="DH135" s="217"/>
      <c r="DI135" s="217"/>
      <c r="DJ135" s="217"/>
      <c r="DK135" s="217"/>
      <c r="DL135" s="217"/>
      <c r="DM135" s="217"/>
      <c r="DN135" s="217"/>
      <c r="DO135" s="217"/>
      <c r="DP135" s="217"/>
      <c r="DQ135" s="217"/>
      <c r="DR135" s="217"/>
    </row>
    <row r="136" spans="1:122" s="207" customFormat="1" ht="13">
      <c r="A136" s="245" t="str">
        <f>A77</f>
        <v>MS2408D0</v>
      </c>
      <c r="B136" s="1572" t="s">
        <v>58</v>
      </c>
      <c r="C136" s="2156">
        <f>C58+C18+C102+C6+C82+C34+C118</f>
        <v>103240</v>
      </c>
      <c r="D136" s="2157">
        <f t="shared" ref="D136:S136" si="88">D58+D18+D102+D6+D82+D34+D118</f>
        <v>103430</v>
      </c>
      <c r="E136" s="2157">
        <f t="shared" si="88"/>
        <v>103215</v>
      </c>
      <c r="F136" s="2157">
        <f t="shared" si="88"/>
        <v>103275</v>
      </c>
      <c r="G136" s="2158">
        <f t="shared" si="88"/>
        <v>413160</v>
      </c>
      <c r="H136" s="2157">
        <f t="shared" si="88"/>
        <v>116065</v>
      </c>
      <c r="I136" s="2157">
        <f t="shared" si="88"/>
        <v>116025</v>
      </c>
      <c r="J136" s="2157">
        <f t="shared" si="88"/>
        <v>116150</v>
      </c>
      <c r="K136" s="2157">
        <f t="shared" si="88"/>
        <v>116230</v>
      </c>
      <c r="L136" s="2158">
        <f t="shared" si="88"/>
        <v>464470</v>
      </c>
      <c r="M136" s="2157">
        <f t="shared" si="88"/>
        <v>112415</v>
      </c>
      <c r="N136" s="2157">
        <f t="shared" si="88"/>
        <v>112290</v>
      </c>
      <c r="O136" s="2157">
        <f t="shared" si="88"/>
        <v>112355</v>
      </c>
      <c r="P136" s="2157">
        <f t="shared" si="88"/>
        <v>112435</v>
      </c>
      <c r="Q136" s="2157">
        <f t="shared" si="88"/>
        <v>112360</v>
      </c>
      <c r="R136" s="2158">
        <f t="shared" si="88"/>
        <v>561855</v>
      </c>
      <c r="S136" s="2159">
        <f t="shared" si="88"/>
        <v>1439485</v>
      </c>
      <c r="T136" s="956"/>
      <c r="U136" s="957"/>
      <c r="V136" s="957"/>
      <c r="W136" s="958"/>
      <c r="X136" s="219"/>
      <c r="Y136" s="217"/>
      <c r="Z136" s="217"/>
      <c r="AA136" s="217"/>
      <c r="AB136" s="217"/>
      <c r="AC136" s="217"/>
      <c r="AD136" s="217"/>
      <c r="AE136" s="217"/>
      <c r="AF136" s="217"/>
      <c r="AG136" s="217"/>
      <c r="AH136" s="217"/>
      <c r="AI136" s="217"/>
      <c r="AJ136" s="217"/>
      <c r="AK136" s="217"/>
      <c r="AL136" s="217"/>
      <c r="AM136" s="217"/>
      <c r="AN136" s="217"/>
      <c r="AO136" s="217"/>
      <c r="AP136" s="217"/>
      <c r="AQ136" s="217"/>
      <c r="AR136" s="217"/>
      <c r="AS136" s="217"/>
      <c r="AT136" s="217"/>
      <c r="AU136" s="217"/>
      <c r="AV136" s="217"/>
      <c r="AW136" s="217"/>
      <c r="AX136" s="217"/>
      <c r="AY136" s="217"/>
      <c r="AZ136" s="217"/>
      <c r="BA136" s="217"/>
      <c r="BB136" s="217"/>
      <c r="BC136" s="217"/>
      <c r="BD136" s="217"/>
      <c r="BE136" s="217"/>
      <c r="BF136" s="217"/>
      <c r="BG136" s="217"/>
      <c r="BH136" s="217"/>
      <c r="BI136" s="217"/>
      <c r="BJ136" s="217"/>
      <c r="BK136" s="217"/>
      <c r="BL136" s="217"/>
      <c r="BM136" s="217"/>
      <c r="BN136" s="217"/>
      <c r="BO136" s="217"/>
      <c r="BP136" s="217"/>
      <c r="BQ136" s="217"/>
      <c r="BR136" s="217"/>
      <c r="BS136" s="217"/>
      <c r="BT136" s="217"/>
      <c r="BU136" s="217"/>
      <c r="BV136" s="217"/>
      <c r="BW136" s="217"/>
      <c r="BX136" s="217"/>
      <c r="BY136" s="217"/>
      <c r="BZ136" s="217"/>
      <c r="CA136" s="217"/>
      <c r="CB136" s="217"/>
      <c r="CC136" s="217"/>
      <c r="CD136" s="217"/>
      <c r="CE136" s="217"/>
      <c r="CF136" s="217"/>
      <c r="CG136" s="217"/>
      <c r="CH136" s="217"/>
      <c r="CI136" s="217"/>
      <c r="CJ136" s="217"/>
      <c r="CK136" s="217"/>
      <c r="CL136" s="217"/>
      <c r="CM136" s="217"/>
      <c r="CN136" s="217"/>
      <c r="CO136" s="217"/>
      <c r="CP136" s="217"/>
      <c r="CQ136" s="217"/>
      <c r="CR136" s="217"/>
      <c r="CS136" s="217"/>
      <c r="CT136" s="217"/>
      <c r="CU136" s="217"/>
      <c r="CV136" s="217"/>
      <c r="CW136" s="217"/>
      <c r="CX136" s="217"/>
      <c r="CY136" s="217"/>
      <c r="CZ136" s="217"/>
      <c r="DA136" s="217"/>
      <c r="DB136" s="217"/>
      <c r="DC136" s="217"/>
      <c r="DD136" s="217"/>
      <c r="DE136" s="217"/>
      <c r="DF136" s="217"/>
      <c r="DG136" s="217"/>
      <c r="DH136" s="217"/>
      <c r="DI136" s="217"/>
      <c r="DJ136" s="217"/>
      <c r="DK136" s="217"/>
      <c r="DL136" s="217"/>
      <c r="DM136" s="217"/>
      <c r="DN136" s="217"/>
      <c r="DO136" s="217"/>
      <c r="DP136" s="217"/>
      <c r="DQ136" s="217"/>
      <c r="DR136" s="217"/>
    </row>
    <row r="137" spans="1:122" s="207" customFormat="1" ht="13">
      <c r="A137" s="386" t="str">
        <f>A84</f>
        <v>MS2409A0</v>
      </c>
      <c r="B137" s="1564" t="s">
        <v>58</v>
      </c>
      <c r="C137" s="2160">
        <f>+C21+C105+C9+C89+C41+C65+C125</f>
        <v>0</v>
      </c>
      <c r="D137" s="2160">
        <f t="shared" ref="D137:S137" si="89">+D21+D105+D9+D89+D41+D65+D125</f>
        <v>107200</v>
      </c>
      <c r="E137" s="2160">
        <f t="shared" si="89"/>
        <v>217345</v>
      </c>
      <c r="F137" s="2160">
        <f t="shared" si="89"/>
        <v>118975</v>
      </c>
      <c r="G137" s="2161">
        <f t="shared" si="89"/>
        <v>443520</v>
      </c>
      <c r="H137" s="2160">
        <f t="shared" si="89"/>
        <v>107170</v>
      </c>
      <c r="I137" s="2160">
        <f t="shared" si="89"/>
        <v>200955</v>
      </c>
      <c r="J137" s="2160">
        <f t="shared" si="89"/>
        <v>104685</v>
      </c>
      <c r="K137" s="2160">
        <f t="shared" si="89"/>
        <v>107425</v>
      </c>
      <c r="L137" s="2161">
        <f t="shared" si="89"/>
        <v>520235</v>
      </c>
      <c r="M137" s="2160">
        <f t="shared" si="89"/>
        <v>101385</v>
      </c>
      <c r="N137" s="2160">
        <f t="shared" si="89"/>
        <v>230655</v>
      </c>
      <c r="O137" s="2160">
        <f t="shared" si="89"/>
        <v>145435</v>
      </c>
      <c r="P137" s="2160">
        <f t="shared" si="89"/>
        <v>54165</v>
      </c>
      <c r="Q137" s="2160">
        <f t="shared" si="89"/>
        <v>14385</v>
      </c>
      <c r="R137" s="2161">
        <f t="shared" si="89"/>
        <v>546025</v>
      </c>
      <c r="S137" s="2162">
        <f t="shared" si="89"/>
        <v>1509780</v>
      </c>
      <c r="T137" s="959"/>
      <c r="U137" s="960"/>
      <c r="V137" s="960"/>
      <c r="W137" s="960"/>
      <c r="X137" s="219"/>
      <c r="Y137" s="217"/>
      <c r="Z137" s="217"/>
      <c r="AA137" s="217"/>
      <c r="AB137" s="217"/>
      <c r="AC137" s="217"/>
      <c r="AD137" s="217"/>
      <c r="AE137" s="217"/>
      <c r="AF137" s="217"/>
      <c r="AG137" s="217"/>
      <c r="AH137" s="217"/>
      <c r="AI137" s="217"/>
      <c r="AJ137" s="217"/>
      <c r="AK137" s="217"/>
      <c r="AL137" s="217"/>
      <c r="AM137" s="217"/>
      <c r="AN137" s="217"/>
      <c r="AO137" s="217"/>
      <c r="AP137" s="217"/>
      <c r="AQ137" s="217"/>
      <c r="AR137" s="217"/>
      <c r="AS137" s="217"/>
      <c r="AT137" s="217"/>
      <c r="AU137" s="217"/>
      <c r="AV137" s="217"/>
      <c r="AW137" s="217"/>
      <c r="AX137" s="217"/>
      <c r="AY137" s="217"/>
      <c r="AZ137" s="217"/>
      <c r="BA137" s="217"/>
      <c r="BB137" s="217"/>
      <c r="BC137" s="217"/>
      <c r="BD137" s="217"/>
      <c r="BE137" s="217"/>
      <c r="BF137" s="217"/>
      <c r="BG137" s="217"/>
      <c r="BH137" s="217"/>
      <c r="BI137" s="217"/>
      <c r="BJ137" s="217"/>
      <c r="BK137" s="217"/>
      <c r="BL137" s="217"/>
      <c r="BM137" s="217"/>
      <c r="BN137" s="217"/>
      <c r="BO137" s="217"/>
      <c r="BP137" s="217"/>
      <c r="BQ137" s="217"/>
      <c r="BR137" s="217"/>
      <c r="BS137" s="217"/>
      <c r="BT137" s="217"/>
      <c r="BU137" s="217"/>
      <c r="BV137" s="217"/>
      <c r="BW137" s="217"/>
      <c r="BX137" s="217"/>
      <c r="BY137" s="217"/>
      <c r="BZ137" s="217"/>
      <c r="CA137" s="217"/>
      <c r="CB137" s="217"/>
      <c r="CC137" s="217"/>
      <c r="CD137" s="217"/>
      <c r="CE137" s="217"/>
      <c r="CF137" s="217"/>
      <c r="CG137" s="217"/>
      <c r="CH137" s="217"/>
      <c r="CI137" s="217"/>
      <c r="CJ137" s="217"/>
      <c r="CK137" s="217"/>
      <c r="CL137" s="217"/>
      <c r="CM137" s="217"/>
      <c r="CN137" s="217"/>
      <c r="CO137" s="217"/>
      <c r="CP137" s="217"/>
      <c r="CQ137" s="217"/>
      <c r="CR137" s="217"/>
      <c r="CS137" s="217"/>
      <c r="CT137" s="217"/>
      <c r="CU137" s="217"/>
      <c r="CV137" s="217"/>
      <c r="CW137" s="217"/>
      <c r="CX137" s="217"/>
      <c r="CY137" s="217"/>
      <c r="CZ137" s="217"/>
      <c r="DA137" s="217"/>
      <c r="DB137" s="217"/>
      <c r="DC137" s="217"/>
      <c r="DD137" s="217"/>
      <c r="DE137" s="217"/>
      <c r="DF137" s="217"/>
      <c r="DG137" s="217"/>
      <c r="DH137" s="217"/>
      <c r="DI137" s="217"/>
      <c r="DJ137" s="217"/>
      <c r="DK137" s="217"/>
      <c r="DL137" s="217"/>
      <c r="DM137" s="217"/>
      <c r="DN137" s="217"/>
      <c r="DO137" s="217"/>
      <c r="DP137" s="217"/>
      <c r="DQ137" s="217"/>
      <c r="DR137" s="217"/>
    </row>
    <row r="138" spans="1:122" s="207" customFormat="1" ht="13.5" thickBot="1">
      <c r="A138" s="211" t="s">
        <v>56</v>
      </c>
      <c r="B138" s="1573"/>
      <c r="C138" s="2160">
        <f>C137-C136</f>
        <v>-103240</v>
      </c>
      <c r="D138" s="2160">
        <f>D137-D136</f>
        <v>3770</v>
      </c>
      <c r="E138" s="2160">
        <f>E137-E136</f>
        <v>114130</v>
      </c>
      <c r="F138" s="2160">
        <f>F137-F136</f>
        <v>15700</v>
      </c>
      <c r="G138" s="2161">
        <f>SUM(C138:F138)</f>
        <v>30360</v>
      </c>
      <c r="H138" s="2160">
        <f>H137-H136</f>
        <v>-8895</v>
      </c>
      <c r="I138" s="2160">
        <f>I137-I136</f>
        <v>84930</v>
      </c>
      <c r="J138" s="2160">
        <f>J137-J136</f>
        <v>-11465</v>
      </c>
      <c r="K138" s="2160">
        <f>K137-K136</f>
        <v>-8805</v>
      </c>
      <c r="L138" s="2161">
        <f>SUM(H138:K138)</f>
        <v>55765</v>
      </c>
      <c r="M138" s="2160">
        <f>M137-M136</f>
        <v>-11030</v>
      </c>
      <c r="N138" s="2160">
        <f>N137-N136</f>
        <v>118365</v>
      </c>
      <c r="O138" s="2160">
        <f>O137-O136</f>
        <v>33080</v>
      </c>
      <c r="P138" s="2160">
        <f>P137-P136</f>
        <v>-58270</v>
      </c>
      <c r="Q138" s="2160">
        <f>Q137-Q136</f>
        <v>-97975</v>
      </c>
      <c r="R138" s="2161">
        <f>SUM(M138:Q138)</f>
        <v>-15830</v>
      </c>
      <c r="S138" s="2163">
        <f>R138+L138+G138</f>
        <v>70295</v>
      </c>
      <c r="T138" s="968"/>
      <c r="U138" s="961"/>
      <c r="V138" s="961"/>
      <c r="W138" s="961"/>
      <c r="X138" s="287"/>
      <c r="Y138" s="285"/>
      <c r="Z138" s="285"/>
      <c r="AA138" s="285"/>
      <c r="AB138" s="285"/>
      <c r="AC138" s="285"/>
      <c r="AD138" s="285"/>
      <c r="AE138" s="217"/>
      <c r="AF138" s="217"/>
      <c r="AG138" s="217"/>
      <c r="AH138" s="217"/>
      <c r="AI138" s="217"/>
      <c r="AJ138" s="217"/>
      <c r="AK138" s="217"/>
      <c r="AL138" s="217"/>
      <c r="AM138" s="217"/>
      <c r="AN138" s="217"/>
      <c r="AO138" s="217"/>
      <c r="AP138" s="217"/>
      <c r="AQ138" s="217"/>
      <c r="AR138" s="217"/>
      <c r="AS138" s="217"/>
      <c r="AT138" s="217"/>
      <c r="AU138" s="217"/>
      <c r="AV138" s="217"/>
      <c r="AW138" s="217"/>
      <c r="AX138" s="217"/>
      <c r="AY138" s="217"/>
      <c r="AZ138" s="217"/>
      <c r="BA138" s="217"/>
      <c r="BB138" s="217"/>
      <c r="BC138" s="217"/>
      <c r="BD138" s="217"/>
      <c r="BE138" s="217"/>
      <c r="BF138" s="217"/>
      <c r="BG138" s="217"/>
      <c r="BH138" s="217"/>
      <c r="BI138" s="217"/>
      <c r="BJ138" s="217"/>
      <c r="BK138" s="217"/>
      <c r="BL138" s="217"/>
      <c r="BM138" s="217"/>
      <c r="BN138" s="217"/>
      <c r="BO138" s="217"/>
      <c r="BP138" s="217"/>
      <c r="BQ138" s="217"/>
      <c r="BR138" s="217"/>
      <c r="BS138" s="217"/>
      <c r="BT138" s="217"/>
      <c r="BU138" s="217"/>
      <c r="BV138" s="217"/>
      <c r="BW138" s="217"/>
      <c r="BX138" s="217"/>
      <c r="BY138" s="217"/>
      <c r="BZ138" s="217"/>
      <c r="CA138" s="217"/>
      <c r="CB138" s="217"/>
      <c r="CC138" s="217"/>
      <c r="CD138" s="217"/>
      <c r="CE138" s="217"/>
      <c r="CF138" s="217"/>
      <c r="CG138" s="217"/>
      <c r="CH138" s="217"/>
      <c r="CI138" s="217"/>
      <c r="CJ138" s="217"/>
      <c r="CK138" s="217"/>
      <c r="CL138" s="217"/>
      <c r="CM138" s="217"/>
      <c r="CN138" s="217"/>
      <c r="CO138" s="217"/>
      <c r="CP138" s="217"/>
      <c r="CQ138" s="217"/>
      <c r="CR138" s="217"/>
      <c r="CS138" s="217"/>
      <c r="CT138" s="217"/>
      <c r="CU138" s="217"/>
      <c r="CV138" s="217"/>
      <c r="CW138" s="217"/>
      <c r="CX138" s="217"/>
      <c r="CY138" s="217"/>
      <c r="CZ138" s="217"/>
      <c r="DA138" s="217"/>
      <c r="DB138" s="217"/>
      <c r="DC138" s="217"/>
      <c r="DD138" s="217"/>
      <c r="DE138" s="217"/>
      <c r="DF138" s="217"/>
      <c r="DG138" s="217"/>
      <c r="DH138" s="217"/>
      <c r="DI138" s="217"/>
      <c r="DJ138" s="217"/>
      <c r="DK138" s="217"/>
      <c r="DL138" s="217"/>
      <c r="DM138" s="217"/>
      <c r="DN138" s="217"/>
      <c r="DO138" s="217"/>
      <c r="DP138" s="217"/>
      <c r="DQ138" s="217"/>
      <c r="DR138" s="217"/>
    </row>
    <row r="139" spans="1:122" ht="13">
      <c r="A139" s="289" t="s">
        <v>51</v>
      </c>
      <c r="B139" s="1574"/>
      <c r="C139" s="1560"/>
      <c r="D139" s="11"/>
      <c r="E139" s="11"/>
      <c r="F139" s="11"/>
      <c r="G139" s="253"/>
      <c r="H139" s="11"/>
      <c r="I139" s="11"/>
      <c r="J139" s="11"/>
      <c r="K139" s="11"/>
      <c r="L139" s="253"/>
      <c r="M139" s="11"/>
      <c r="N139" s="11"/>
      <c r="O139" s="11"/>
      <c r="P139" s="11"/>
      <c r="Q139" s="11"/>
      <c r="R139" s="253"/>
      <c r="S139" s="279"/>
      <c r="T139" s="398"/>
      <c r="U139" s="284"/>
      <c r="V139" s="284"/>
      <c r="W139" s="284"/>
      <c r="X139" s="284"/>
      <c r="Y139" s="284"/>
      <c r="Z139" s="284"/>
    </row>
    <row r="140" spans="1:122" ht="13.5" thickBot="1">
      <c r="A140" s="254" t="s">
        <v>42</v>
      </c>
      <c r="B140" s="1575"/>
      <c r="C140" s="1561"/>
      <c r="D140" s="256"/>
      <c r="E140" s="256"/>
      <c r="F140" s="256"/>
      <c r="G140" s="257"/>
      <c r="H140" s="256"/>
      <c r="I140" s="256"/>
      <c r="J140" s="256"/>
      <c r="K140" s="256"/>
      <c r="L140" s="257">
        <v>0</v>
      </c>
      <c r="M140" s="256"/>
      <c r="N140" s="256"/>
      <c r="O140" s="256"/>
      <c r="P140" s="256"/>
      <c r="Q140" s="256"/>
      <c r="R140" s="258"/>
      <c r="S140" s="280"/>
      <c r="T140" s="965"/>
      <c r="U140" s="966"/>
      <c r="V140" s="889"/>
      <c r="W140" s="284"/>
      <c r="Z140" s="284"/>
    </row>
    <row r="141" spans="1:122" ht="13">
      <c r="A141" s="259" t="s">
        <v>45</v>
      </c>
      <c r="B141" s="1576"/>
      <c r="C141" s="261"/>
      <c r="D141" s="261"/>
      <c r="E141" s="261"/>
      <c r="F141" s="261"/>
      <c r="G141" s="253"/>
      <c r="H141" s="261"/>
      <c r="I141" s="261"/>
      <c r="J141" s="261"/>
      <c r="K141" s="261"/>
      <c r="L141" s="253">
        <f>SUM(H141:K141)</f>
        <v>0</v>
      </c>
      <c r="M141" s="261"/>
      <c r="N141" s="261"/>
      <c r="O141" s="261"/>
      <c r="P141" s="261"/>
      <c r="Q141" s="261"/>
      <c r="R141" s="253"/>
      <c r="S141" s="279"/>
      <c r="T141" s="964"/>
      <c r="U141" s="967"/>
      <c r="V141" s="284"/>
      <c r="W141" s="284"/>
      <c r="X141" s="284"/>
      <c r="Y141" s="284"/>
      <c r="Z141" s="284"/>
    </row>
    <row r="142" spans="1:122" ht="13.5" thickBot="1">
      <c r="A142" s="254" t="s">
        <v>42</v>
      </c>
      <c r="B142" s="1575"/>
      <c r="C142" s="1561"/>
      <c r="D142" s="256"/>
      <c r="E142" s="256"/>
      <c r="F142" s="256"/>
      <c r="G142" s="257"/>
      <c r="H142" s="256"/>
      <c r="I142" s="256"/>
      <c r="J142" s="256"/>
      <c r="K142" s="256"/>
      <c r="L142" s="257">
        <f>SUM(H142:K142)</f>
        <v>0</v>
      </c>
      <c r="M142" s="256"/>
      <c r="N142" s="256"/>
      <c r="O142" s="256"/>
      <c r="P142" s="256"/>
      <c r="Q142" s="256"/>
      <c r="R142" s="262"/>
      <c r="S142" s="280"/>
      <c r="T142" s="949"/>
      <c r="U142" s="949"/>
      <c r="V142" s="949"/>
      <c r="W142" s="949"/>
      <c r="X142" s="949"/>
      <c r="Y142" s="949"/>
      <c r="Z142" s="949"/>
    </row>
    <row r="143" spans="1:122" s="194" customFormat="1" ht="13">
      <c r="A143" s="285"/>
      <c r="B143" s="283"/>
      <c r="C143" s="9"/>
      <c r="D143" s="9"/>
      <c r="E143" s="9"/>
      <c r="F143" s="9"/>
      <c r="G143" s="672"/>
      <c r="H143" s="9"/>
      <c r="I143" s="9"/>
      <c r="J143" s="9"/>
      <c r="K143" s="9"/>
      <c r="L143" s="672"/>
      <c r="M143" s="9"/>
      <c r="N143" s="9"/>
      <c r="O143" s="9"/>
      <c r="P143" s="9"/>
      <c r="Q143" s="9"/>
      <c r="R143" s="408"/>
      <c r="S143" s="673"/>
      <c r="T143" s="954"/>
      <c r="U143" s="284" t="s">
        <v>294</v>
      </c>
      <c r="V143" s="284"/>
      <c r="W143" s="284"/>
      <c r="X143" s="955"/>
      <c r="Y143" s="284"/>
      <c r="Z143" s="284"/>
      <c r="AA143" s="283"/>
      <c r="AB143" s="283"/>
      <c r="AC143" s="283"/>
      <c r="AD143" s="231"/>
    </row>
    <row r="144" spans="1:122">
      <c r="A144" s="1" t="s">
        <v>978</v>
      </c>
      <c r="C144" s="480">
        <f>C42+C43+C66+C67</f>
        <v>0</v>
      </c>
      <c r="D144" s="480">
        <f t="shared" ref="D144:F144" si="90">D42+D43+D66+D67</f>
        <v>0</v>
      </c>
      <c r="E144" s="480">
        <f t="shared" si="90"/>
        <v>0</v>
      </c>
      <c r="F144" s="480">
        <f t="shared" si="90"/>
        <v>0</v>
      </c>
      <c r="G144" s="1691">
        <f>SUM(C144:F144)</f>
        <v>0</v>
      </c>
      <c r="H144" s="480">
        <f>H42+H43+H66+H67</f>
        <v>0</v>
      </c>
      <c r="I144" s="480">
        <f t="shared" ref="I144:K144" si="91">I42+I43+I66+I67</f>
        <v>0</v>
      </c>
      <c r="J144" s="480">
        <f t="shared" si="91"/>
        <v>0</v>
      </c>
      <c r="K144" s="480">
        <f t="shared" si="91"/>
        <v>0</v>
      </c>
      <c r="L144" s="1691">
        <f>SUM(H144:K144)</f>
        <v>0</v>
      </c>
      <c r="M144" s="480">
        <f>M42+M43+M66+M67</f>
        <v>0</v>
      </c>
      <c r="N144" s="480">
        <f t="shared" ref="N144:P144" si="92">N42+N43+N66+N67</f>
        <v>0</v>
      </c>
      <c r="O144" s="480">
        <f t="shared" si="92"/>
        <v>0</v>
      </c>
      <c r="P144" s="480">
        <f t="shared" si="92"/>
        <v>0</v>
      </c>
      <c r="Q144" s="480">
        <f t="shared" ref="Q144" si="93">Q42+Q43+Q66+Q67</f>
        <v>0</v>
      </c>
      <c r="R144" s="1691">
        <f>SUM(M144:Q144)</f>
        <v>0</v>
      </c>
      <c r="S144" s="1690">
        <f>R144+L144+G144</f>
        <v>0</v>
      </c>
    </row>
    <row r="145" spans="1:30">
      <c r="A145" s="1" t="s">
        <v>979</v>
      </c>
      <c r="C145" s="480">
        <f>C44+C45+C68+C69</f>
        <v>0</v>
      </c>
      <c r="D145" s="480">
        <f t="shared" ref="D145:F145" si="94">D44+D45+D68+D69</f>
        <v>0</v>
      </c>
      <c r="E145" s="480">
        <f t="shared" si="94"/>
        <v>0</v>
      </c>
      <c r="F145" s="480">
        <f t="shared" si="94"/>
        <v>0</v>
      </c>
      <c r="G145" s="1691">
        <f t="shared" ref="G145:G147" si="95">SUM(C145:F145)</f>
        <v>0</v>
      </c>
      <c r="H145" s="480">
        <f>H44+H45+H68+H69</f>
        <v>0</v>
      </c>
      <c r="I145" s="480">
        <f t="shared" ref="I145:K145" si="96">I44+I45+I68+I69</f>
        <v>0</v>
      </c>
      <c r="J145" s="480">
        <f t="shared" si="96"/>
        <v>0</v>
      </c>
      <c r="K145" s="480">
        <f t="shared" si="96"/>
        <v>0</v>
      </c>
      <c r="L145" s="1691">
        <f t="shared" ref="L145:L147" si="97">SUM(H145:K145)</f>
        <v>0</v>
      </c>
      <c r="M145" s="480">
        <f>M44+M45+M68+M69</f>
        <v>0</v>
      </c>
      <c r="N145" s="480">
        <f t="shared" ref="N145:P145" si="98">N44+N45+N68+N69</f>
        <v>0</v>
      </c>
      <c r="O145" s="480">
        <f t="shared" si="98"/>
        <v>0</v>
      </c>
      <c r="P145" s="480">
        <f t="shared" si="98"/>
        <v>0</v>
      </c>
      <c r="Q145" s="480">
        <f t="shared" ref="Q145" si="99">Q44+Q45+Q68+Q69</f>
        <v>0</v>
      </c>
      <c r="R145" s="1691">
        <f t="shared" ref="R145:R147" si="100">SUM(M145:Q145)</f>
        <v>0</v>
      </c>
      <c r="S145" s="1690">
        <f t="shared" ref="S145:S147" si="101">R145+L145+G145</f>
        <v>0</v>
      </c>
      <c r="T145" s="398"/>
    </row>
    <row r="146" spans="1:30">
      <c r="A146" s="1" t="s">
        <v>980</v>
      </c>
      <c r="C146" s="480">
        <f>C46+C47+C70+C71</f>
        <v>0</v>
      </c>
      <c r="D146" s="480">
        <f t="shared" ref="D146:F146" si="102">D46+D47+D70+D71</f>
        <v>0</v>
      </c>
      <c r="E146" s="480">
        <f t="shared" si="102"/>
        <v>0</v>
      </c>
      <c r="F146" s="480">
        <f t="shared" si="102"/>
        <v>0</v>
      </c>
      <c r="G146" s="1691">
        <f t="shared" si="95"/>
        <v>0</v>
      </c>
      <c r="H146" s="480">
        <f>H46+H47+H70+H71</f>
        <v>0</v>
      </c>
      <c r="I146" s="480">
        <f t="shared" ref="I146:K146" si="103">I46+I47+I70+I71</f>
        <v>0</v>
      </c>
      <c r="J146" s="480">
        <f t="shared" si="103"/>
        <v>0</v>
      </c>
      <c r="K146" s="480">
        <f t="shared" si="103"/>
        <v>0</v>
      </c>
      <c r="L146" s="1691">
        <f t="shared" si="97"/>
        <v>0</v>
      </c>
      <c r="M146" s="480">
        <f>M46+M47+M70+M71</f>
        <v>0</v>
      </c>
      <c r="N146" s="480">
        <f t="shared" ref="N146:P146" si="104">N46+N47+N70+N71</f>
        <v>0</v>
      </c>
      <c r="O146" s="480">
        <f t="shared" si="104"/>
        <v>0</v>
      </c>
      <c r="P146" s="480">
        <f t="shared" si="104"/>
        <v>0</v>
      </c>
      <c r="Q146" s="480">
        <f t="shared" ref="Q146" si="105">Q46+Q47+Q70+Q71</f>
        <v>0</v>
      </c>
      <c r="R146" s="1691">
        <f t="shared" si="100"/>
        <v>0</v>
      </c>
      <c r="S146" s="1690">
        <f t="shared" si="101"/>
        <v>0</v>
      </c>
    </row>
    <row r="147" spans="1:30" s="504" customFormat="1" ht="13">
      <c r="A147" s="504" t="s">
        <v>32</v>
      </c>
      <c r="C147" s="1264">
        <f>SUM(C144:C146)</f>
        <v>0</v>
      </c>
      <c r="D147" s="1264">
        <f t="shared" ref="D147:Q147" si="106">SUM(D144:D146)</f>
        <v>0</v>
      </c>
      <c r="E147" s="1264">
        <f t="shared" si="106"/>
        <v>0</v>
      </c>
      <c r="F147" s="1264">
        <f t="shared" si="106"/>
        <v>0</v>
      </c>
      <c r="G147" s="1692">
        <f t="shared" si="95"/>
        <v>0</v>
      </c>
      <c r="H147" s="1264">
        <f t="shared" si="106"/>
        <v>0</v>
      </c>
      <c r="I147" s="1264">
        <f t="shared" si="106"/>
        <v>0</v>
      </c>
      <c r="J147" s="1264">
        <f t="shared" si="106"/>
        <v>0</v>
      </c>
      <c r="K147" s="1264">
        <f t="shared" si="106"/>
        <v>0</v>
      </c>
      <c r="L147" s="1692">
        <f t="shared" si="97"/>
        <v>0</v>
      </c>
      <c r="M147" s="1264">
        <f t="shared" si="106"/>
        <v>0</v>
      </c>
      <c r="N147" s="1264">
        <f t="shared" si="106"/>
        <v>0</v>
      </c>
      <c r="O147" s="1264">
        <f t="shared" si="106"/>
        <v>0</v>
      </c>
      <c r="P147" s="1264">
        <f t="shared" si="106"/>
        <v>0</v>
      </c>
      <c r="Q147" s="1264">
        <f t="shared" si="106"/>
        <v>0</v>
      </c>
      <c r="R147" s="1692">
        <f t="shared" si="100"/>
        <v>0</v>
      </c>
      <c r="S147" s="1693">
        <f t="shared" si="101"/>
        <v>0</v>
      </c>
      <c r="T147" s="281"/>
      <c r="U147" s="282"/>
      <c r="V147" s="282"/>
      <c r="W147" s="282"/>
      <c r="X147" s="282"/>
      <c r="Y147" s="282"/>
      <c r="Z147" s="282"/>
      <c r="AA147" s="282"/>
      <c r="AB147" s="282"/>
      <c r="AC147" s="282"/>
      <c r="AD147" s="282"/>
    </row>
    <row r="148" spans="1:30">
      <c r="G148" s="1864"/>
      <c r="L148" s="1864"/>
      <c r="R148" s="1864"/>
      <c r="S148" s="1865"/>
    </row>
    <row r="149" spans="1:30">
      <c r="A149" s="1" t="s">
        <v>984</v>
      </c>
      <c r="C149" s="480">
        <f>C90+C91+C108</f>
        <v>-11375</v>
      </c>
      <c r="D149" s="480">
        <f t="shared" ref="D149:F149" si="107">D90+D91+D108</f>
        <v>8950</v>
      </c>
      <c r="E149" s="480">
        <f t="shared" si="107"/>
        <v>27600</v>
      </c>
      <c r="F149" s="480">
        <f t="shared" si="107"/>
        <v>6875</v>
      </c>
      <c r="G149" s="1691">
        <f>SUM(C149:F149)</f>
        <v>32050</v>
      </c>
      <c r="H149" s="480">
        <f>H90+H91+H108</f>
        <v>-300</v>
      </c>
      <c r="I149" s="480">
        <f t="shared" ref="I149:K149" si="108">I90+I91+I108</f>
        <v>34800</v>
      </c>
      <c r="J149" s="480">
        <f t="shared" si="108"/>
        <v>-1000</v>
      </c>
      <c r="K149" s="480">
        <f t="shared" si="108"/>
        <v>14975</v>
      </c>
      <c r="L149" s="1691">
        <f>SUM(H149:K149)</f>
        <v>48475</v>
      </c>
      <c r="M149" s="480">
        <f>M90+M91+M108</f>
        <v>7975</v>
      </c>
      <c r="N149" s="480">
        <f t="shared" ref="N149:P149" si="109">N90+N91+N108</f>
        <v>43375</v>
      </c>
      <c r="O149" s="480">
        <f t="shared" si="109"/>
        <v>9900</v>
      </c>
      <c r="P149" s="480">
        <f t="shared" si="109"/>
        <v>-10875</v>
      </c>
      <c r="Q149" s="480">
        <f t="shared" ref="Q149" si="110">Q90+Q91+Q108</f>
        <v>-12125</v>
      </c>
      <c r="R149" s="1691">
        <f>SUM(M149:Q149)</f>
        <v>38250</v>
      </c>
      <c r="S149" s="1690">
        <f>R149+L149+G149</f>
        <v>118775</v>
      </c>
    </row>
    <row r="150" spans="1:30">
      <c r="A150" s="1" t="s">
        <v>985</v>
      </c>
      <c r="C150" s="480">
        <f>C92+C93</f>
        <v>-3075</v>
      </c>
      <c r="D150" s="480">
        <f t="shared" ref="D150:F150" si="111">D92+D93</f>
        <v>900</v>
      </c>
      <c r="E150" s="480">
        <f t="shared" si="111"/>
        <v>1350</v>
      </c>
      <c r="F150" s="480">
        <f t="shared" si="111"/>
        <v>-1025</v>
      </c>
      <c r="G150" s="1691">
        <f t="shared" ref="G150:G152" si="112">SUM(C150:F150)</f>
        <v>-1850</v>
      </c>
      <c r="H150" s="480">
        <f>H92+H93</f>
        <v>-2175</v>
      </c>
      <c r="I150" s="480">
        <f t="shared" ref="I150:K150" si="113">I92+I93</f>
        <v>425</v>
      </c>
      <c r="J150" s="480">
        <f t="shared" si="113"/>
        <v>-2450</v>
      </c>
      <c r="K150" s="480">
        <f t="shared" si="113"/>
        <v>2250</v>
      </c>
      <c r="L150" s="1691">
        <f t="shared" ref="L150:L157" si="114">SUM(H150:K150)</f>
        <v>-1950</v>
      </c>
      <c r="M150" s="480">
        <f>M92+M93</f>
        <v>-325</v>
      </c>
      <c r="N150" s="480">
        <f t="shared" ref="N150:P150" si="115">N92+N93</f>
        <v>1675</v>
      </c>
      <c r="O150" s="480">
        <f t="shared" si="115"/>
        <v>4075</v>
      </c>
      <c r="P150" s="480">
        <f t="shared" si="115"/>
        <v>-1500</v>
      </c>
      <c r="Q150" s="480">
        <f t="shared" ref="Q150" si="116">Q92+Q93</f>
        <v>-2750</v>
      </c>
      <c r="R150" s="1691">
        <f t="shared" ref="R150:R152" si="117">SUM(M150:Q150)</f>
        <v>1175</v>
      </c>
      <c r="S150" s="1690">
        <f t="shared" ref="S150:S152" si="118">R150+L150+G150</f>
        <v>-2625</v>
      </c>
      <c r="T150" s="398"/>
    </row>
    <row r="151" spans="1:30">
      <c r="A151" s="1" t="s">
        <v>986</v>
      </c>
      <c r="C151" s="480">
        <f>C94+C95</f>
        <v>-4040</v>
      </c>
      <c r="D151" s="480">
        <f t="shared" ref="D151:F151" si="119">D94+D95</f>
        <v>-4080</v>
      </c>
      <c r="E151" s="480">
        <f t="shared" si="119"/>
        <v>5200</v>
      </c>
      <c r="F151" s="480">
        <f t="shared" si="119"/>
        <v>-660</v>
      </c>
      <c r="G151" s="1691">
        <f t="shared" si="112"/>
        <v>-3580</v>
      </c>
      <c r="H151" s="480">
        <f>H94+H95</f>
        <v>-2480</v>
      </c>
      <c r="I151" s="480">
        <f t="shared" ref="I151:K151" si="120">I94+I95</f>
        <v>-1520</v>
      </c>
      <c r="J151" s="480">
        <f t="shared" si="120"/>
        <v>-2840</v>
      </c>
      <c r="K151" s="480">
        <f t="shared" si="120"/>
        <v>2640</v>
      </c>
      <c r="L151" s="1691">
        <f t="shared" si="114"/>
        <v>-4200</v>
      </c>
      <c r="M151" s="480">
        <f>M94+M95</f>
        <v>-1880</v>
      </c>
      <c r="N151" s="480">
        <f t="shared" ref="N151:P151" si="121">N94+N95</f>
        <v>280</v>
      </c>
      <c r="O151" s="480">
        <f t="shared" si="121"/>
        <v>5860</v>
      </c>
      <c r="P151" s="480">
        <f t="shared" si="121"/>
        <v>-1860</v>
      </c>
      <c r="Q151" s="480">
        <f t="shared" ref="Q151" si="122">Q94+Q95</f>
        <v>-2100</v>
      </c>
      <c r="R151" s="1691">
        <f t="shared" si="117"/>
        <v>300</v>
      </c>
      <c r="S151" s="1690">
        <f t="shared" si="118"/>
        <v>-7480</v>
      </c>
    </row>
    <row r="152" spans="1:30" ht="13">
      <c r="A152" s="504" t="s">
        <v>32</v>
      </c>
      <c r="B152" s="504"/>
      <c r="C152" s="1264">
        <f>SUM(C149:C151)</f>
        <v>-18490</v>
      </c>
      <c r="D152" s="1264">
        <f t="shared" ref="D152:Q152" si="123">SUM(D149:D151)</f>
        <v>5770</v>
      </c>
      <c r="E152" s="1264">
        <f t="shared" si="123"/>
        <v>34150</v>
      </c>
      <c r="F152" s="1264">
        <f t="shared" si="123"/>
        <v>5190</v>
      </c>
      <c r="G152" s="1692">
        <f t="shared" si="112"/>
        <v>26620</v>
      </c>
      <c r="H152" s="1264">
        <f t="shared" si="123"/>
        <v>-4955</v>
      </c>
      <c r="I152" s="1264">
        <f t="shared" si="123"/>
        <v>33705</v>
      </c>
      <c r="J152" s="1264">
        <f t="shared" si="123"/>
        <v>-6290</v>
      </c>
      <c r="K152" s="1264">
        <f t="shared" si="123"/>
        <v>19865</v>
      </c>
      <c r="L152" s="1692">
        <f t="shared" si="114"/>
        <v>42325</v>
      </c>
      <c r="M152" s="1264">
        <f t="shared" si="123"/>
        <v>5770</v>
      </c>
      <c r="N152" s="1264">
        <f t="shared" si="123"/>
        <v>45330</v>
      </c>
      <c r="O152" s="1264">
        <f t="shared" si="123"/>
        <v>19835</v>
      </c>
      <c r="P152" s="1264">
        <f t="shared" si="123"/>
        <v>-14235</v>
      </c>
      <c r="Q152" s="1264">
        <f t="shared" si="123"/>
        <v>-16975</v>
      </c>
      <c r="R152" s="1692">
        <f t="shared" si="117"/>
        <v>39725</v>
      </c>
      <c r="S152" s="1693">
        <f t="shared" si="118"/>
        <v>108670</v>
      </c>
    </row>
    <row r="153" spans="1:30" ht="13">
      <c r="A153" s="504"/>
      <c r="B153" s="504"/>
      <c r="C153" s="1264"/>
      <c r="D153" s="1264"/>
      <c r="E153" s="1264"/>
      <c r="F153" s="1264"/>
      <c r="G153" s="1692"/>
      <c r="H153" s="1264"/>
      <c r="I153" s="1264"/>
      <c r="J153" s="1264"/>
      <c r="K153" s="1264"/>
      <c r="L153" s="1692"/>
      <c r="M153" s="1264"/>
      <c r="N153" s="1264"/>
      <c r="O153" s="1264"/>
      <c r="P153" s="1264"/>
      <c r="Q153" s="1264"/>
      <c r="R153" s="1692"/>
      <c r="S153" s="1693"/>
    </row>
    <row r="154" spans="1:30">
      <c r="A154" s="1" t="s">
        <v>752</v>
      </c>
      <c r="C154" s="480">
        <f>C42+C43+C66+C67+C90+C91+C108+C126+C127</f>
        <v>-34350</v>
      </c>
      <c r="D154" s="480">
        <f t="shared" ref="D154:F154" si="124">D42+D43+D66+D67+D90+D91+D108+D126+D127</f>
        <v>18025</v>
      </c>
      <c r="E154" s="480">
        <f t="shared" si="124"/>
        <v>52775</v>
      </c>
      <c r="F154" s="480">
        <f t="shared" si="124"/>
        <v>-525</v>
      </c>
      <c r="G154" s="1691">
        <f t="shared" ref="G154:G157" si="125">SUM(C154:F154)</f>
        <v>35925</v>
      </c>
      <c r="H154" s="480">
        <f>H42+H43+H66+H67+H90+H91+H108+H126+H127</f>
        <v>-7150</v>
      </c>
      <c r="I154" s="480">
        <f t="shared" ref="I154:K154" si="126">I42+I43+I66+I67+I90+I91+I108+I126+I127</f>
        <v>57775</v>
      </c>
      <c r="J154" s="480">
        <f t="shared" si="126"/>
        <v>-11375</v>
      </c>
      <c r="K154" s="480">
        <f t="shared" si="126"/>
        <v>8400</v>
      </c>
      <c r="L154" s="1691">
        <f t="shared" si="114"/>
        <v>47650</v>
      </c>
      <c r="M154" s="480">
        <f>M42+M43+M66+M67+M90+M91+M108+M126+M127</f>
        <v>-1375</v>
      </c>
      <c r="N154" s="480">
        <f t="shared" ref="N154:P154" si="127">N42+N43+N66+N67+N90+N91+N108+N126+N127</f>
        <v>87850</v>
      </c>
      <c r="O154" s="480">
        <f t="shared" si="127"/>
        <v>10375</v>
      </c>
      <c r="P154" s="480">
        <f t="shared" si="127"/>
        <v>-25100</v>
      </c>
      <c r="Q154" s="480">
        <f t="shared" ref="Q154" si="128">Q42+Q43+Q66+Q67+Q90+Q91+Q108+Q126+Q127</f>
        <v>-35325</v>
      </c>
      <c r="R154" s="1691">
        <f t="shared" ref="R154:R157" si="129">SUM(M154:Q154)</f>
        <v>36425</v>
      </c>
      <c r="S154" s="1690">
        <f t="shared" ref="S154:S157" si="130">R154+L154+G154</f>
        <v>120000</v>
      </c>
    </row>
    <row r="155" spans="1:30">
      <c r="A155" s="1" t="s">
        <v>753</v>
      </c>
      <c r="C155" s="480">
        <f>C44+C45+C68+C69+C92+C93+C128+C129</f>
        <v>-44050</v>
      </c>
      <c r="D155" s="480">
        <f t="shared" ref="D155:F155" si="131">D44+D45+D68+D69+D92+D93+D128+D129</f>
        <v>10625</v>
      </c>
      <c r="E155" s="480">
        <f t="shared" si="131"/>
        <v>17175</v>
      </c>
      <c r="F155" s="480">
        <f t="shared" si="131"/>
        <v>5525</v>
      </c>
      <c r="G155" s="1691">
        <f t="shared" si="125"/>
        <v>-10725</v>
      </c>
      <c r="H155" s="480">
        <f>H44+H45+H68+H69+H92+H93+H128+H129</f>
        <v>-125</v>
      </c>
      <c r="I155" s="480">
        <f t="shared" ref="I155:K155" si="132">I44+I45+I68+I69+I92+I93+I128+I129</f>
        <v>16275</v>
      </c>
      <c r="J155" s="480">
        <f t="shared" si="132"/>
        <v>-4350</v>
      </c>
      <c r="K155" s="480">
        <f t="shared" si="132"/>
        <v>-17425</v>
      </c>
      <c r="L155" s="1691">
        <f t="shared" si="114"/>
        <v>-5625</v>
      </c>
      <c r="M155" s="480">
        <f>M44+M45+M68+M69+M92+M93+M128+M129</f>
        <v>-375</v>
      </c>
      <c r="N155" s="480">
        <f t="shared" ref="N155:P155" si="133">N44+N45+N68+N69+N92+N93+N128+N129</f>
        <v>21175</v>
      </c>
      <c r="O155" s="480">
        <f t="shared" si="133"/>
        <v>6125</v>
      </c>
      <c r="P155" s="480">
        <f t="shared" si="133"/>
        <v>-21650</v>
      </c>
      <c r="Q155" s="480">
        <f t="shared" ref="Q155" si="134">Q44+Q45+Q68+Q69+Q92+Q93+Q128+Q129</f>
        <v>-40250</v>
      </c>
      <c r="R155" s="1691">
        <f t="shared" si="129"/>
        <v>-34975</v>
      </c>
      <c r="S155" s="1690">
        <f t="shared" si="130"/>
        <v>-51325</v>
      </c>
      <c r="T155" s="398"/>
    </row>
    <row r="156" spans="1:30">
      <c r="A156" s="1" t="s">
        <v>754</v>
      </c>
      <c r="C156" s="480">
        <f t="shared" ref="C156:D156" si="135">C46+C47+C70+C71+C94+C95+C130+C131</f>
        <v>-24840</v>
      </c>
      <c r="D156" s="480">
        <f t="shared" si="135"/>
        <v>-24880</v>
      </c>
      <c r="E156" s="480">
        <f>E46+E47+E70+E71+E94+E95+E130+E131</f>
        <v>44180</v>
      </c>
      <c r="F156" s="480">
        <f t="shared" ref="F156" si="136">F46+F47+F70+F71+F94+F95+F130+F131</f>
        <v>10700</v>
      </c>
      <c r="G156" s="1691">
        <f t="shared" si="125"/>
        <v>5160</v>
      </c>
      <c r="H156" s="480">
        <f t="shared" ref="H156:K156" si="137">H46+H47+H70+H71+H94+H95+H130+H131</f>
        <v>-1620</v>
      </c>
      <c r="I156" s="480">
        <f t="shared" si="137"/>
        <v>10880</v>
      </c>
      <c r="J156" s="480">
        <f t="shared" si="137"/>
        <v>4260</v>
      </c>
      <c r="K156" s="480">
        <f t="shared" si="137"/>
        <v>220</v>
      </c>
      <c r="L156" s="1691">
        <f t="shared" si="114"/>
        <v>13740</v>
      </c>
      <c r="M156" s="480">
        <f t="shared" ref="M156:Q156" si="138">M46+M47+M70+M71+M94+M95+M130+M131</f>
        <v>-9280</v>
      </c>
      <c r="N156" s="480">
        <f t="shared" si="138"/>
        <v>9340</v>
      </c>
      <c r="O156" s="480">
        <f t="shared" si="138"/>
        <v>16580</v>
      </c>
      <c r="P156" s="480">
        <f t="shared" si="138"/>
        <v>-11520</v>
      </c>
      <c r="Q156" s="480">
        <f t="shared" si="138"/>
        <v>-22400</v>
      </c>
      <c r="R156" s="1691">
        <f t="shared" si="129"/>
        <v>-17280</v>
      </c>
      <c r="S156" s="1690">
        <f t="shared" si="130"/>
        <v>1620</v>
      </c>
    </row>
    <row r="157" spans="1:30" s="504" customFormat="1" ht="13">
      <c r="A157" s="504" t="s">
        <v>32</v>
      </c>
      <c r="C157" s="1264">
        <f>SUM(C154:C156)</f>
        <v>-103240</v>
      </c>
      <c r="D157" s="1264">
        <f t="shared" ref="D157:Q157" si="139">SUM(D154:D156)</f>
        <v>3770</v>
      </c>
      <c r="E157" s="1264">
        <f t="shared" si="139"/>
        <v>114130</v>
      </c>
      <c r="F157" s="1264">
        <f t="shared" si="139"/>
        <v>15700</v>
      </c>
      <c r="G157" s="1692">
        <f t="shared" si="125"/>
        <v>30360</v>
      </c>
      <c r="H157" s="1264">
        <f t="shared" si="139"/>
        <v>-8895</v>
      </c>
      <c r="I157" s="1264">
        <f t="shared" si="139"/>
        <v>84930</v>
      </c>
      <c r="J157" s="1264">
        <f t="shared" si="139"/>
        <v>-11465</v>
      </c>
      <c r="K157" s="1264">
        <f t="shared" si="139"/>
        <v>-8805</v>
      </c>
      <c r="L157" s="1692">
        <f t="shared" si="114"/>
        <v>55765</v>
      </c>
      <c r="M157" s="1264">
        <f t="shared" si="139"/>
        <v>-11030</v>
      </c>
      <c r="N157" s="1264">
        <f t="shared" si="139"/>
        <v>118365</v>
      </c>
      <c r="O157" s="1264">
        <f t="shared" si="139"/>
        <v>33080</v>
      </c>
      <c r="P157" s="1264">
        <f t="shared" si="139"/>
        <v>-58270</v>
      </c>
      <c r="Q157" s="1264">
        <f t="shared" si="139"/>
        <v>-97975</v>
      </c>
      <c r="R157" s="1692">
        <f t="shared" si="129"/>
        <v>-15830</v>
      </c>
      <c r="S157" s="1693">
        <f t="shared" si="130"/>
        <v>70295</v>
      </c>
      <c r="T157" s="2143"/>
      <c r="U157" s="282"/>
      <c r="V157" s="282"/>
      <c r="W157" s="282"/>
      <c r="X157" s="282"/>
      <c r="Y157" s="282"/>
      <c r="Z157" s="282"/>
      <c r="AA157" s="282"/>
      <c r="AB157" s="282"/>
      <c r="AC157" s="282"/>
      <c r="AD157" s="282"/>
    </row>
    <row r="158" spans="1:30" ht="13">
      <c r="A158" s="504"/>
      <c r="B158" s="504"/>
      <c r="C158" s="1264"/>
      <c r="D158" s="1264"/>
      <c r="E158" s="1264"/>
      <c r="F158" s="1264"/>
      <c r="G158" s="1692"/>
      <c r="H158" s="1264"/>
      <c r="I158" s="1264"/>
      <c r="J158" s="1264"/>
      <c r="K158" s="1264"/>
      <c r="L158" s="1692"/>
      <c r="M158" s="1264"/>
      <c r="N158" s="1264"/>
      <c r="O158" s="1264"/>
      <c r="P158" s="1264"/>
      <c r="Q158" s="1264"/>
      <c r="R158" s="1692"/>
      <c r="S158" s="1693"/>
    </row>
    <row r="159" spans="1:30" ht="13">
      <c r="A159" s="504" t="s">
        <v>705</v>
      </c>
      <c r="B159" s="504"/>
      <c r="C159" s="1264">
        <f>C129+C128</f>
        <v>-40975</v>
      </c>
      <c r="D159" s="1264">
        <f t="shared" ref="D159:S159" si="140">D129+D128</f>
        <v>9725</v>
      </c>
      <c r="E159" s="1264">
        <f t="shared" si="140"/>
        <v>15825</v>
      </c>
      <c r="F159" s="1264">
        <f t="shared" si="140"/>
        <v>6550</v>
      </c>
      <c r="G159" s="1264">
        <f t="shared" si="140"/>
        <v>-8875</v>
      </c>
      <c r="H159" s="1264">
        <f t="shared" si="140"/>
        <v>2050</v>
      </c>
      <c r="I159" s="1264">
        <f t="shared" si="140"/>
        <v>15850</v>
      </c>
      <c r="J159" s="1264">
        <f t="shared" si="140"/>
        <v>-1900</v>
      </c>
      <c r="K159" s="1264">
        <f t="shared" si="140"/>
        <v>-19675</v>
      </c>
      <c r="L159" s="1264">
        <f t="shared" si="140"/>
        <v>-3675</v>
      </c>
      <c r="M159" s="1264">
        <f t="shared" si="140"/>
        <v>-50</v>
      </c>
      <c r="N159" s="1264">
        <f t="shared" si="140"/>
        <v>19500</v>
      </c>
      <c r="O159" s="1264">
        <f t="shared" si="140"/>
        <v>2050</v>
      </c>
      <c r="P159" s="1264">
        <f t="shared" si="140"/>
        <v>-20150</v>
      </c>
      <c r="Q159" s="1264">
        <f t="shared" si="140"/>
        <v>-37500</v>
      </c>
      <c r="R159" s="1264">
        <f t="shared" si="140"/>
        <v>-36150</v>
      </c>
      <c r="S159" s="1264">
        <f t="shared" si="140"/>
        <v>-48700</v>
      </c>
    </row>
    <row r="160" spans="1:30" ht="13" thickBot="1">
      <c r="U160" s="284" t="s">
        <v>285</v>
      </c>
      <c r="V160" s="284"/>
      <c r="W160" s="284"/>
      <c r="X160" s="284"/>
      <c r="Y160" s="284"/>
      <c r="Z160" s="284"/>
    </row>
    <row r="161" spans="1:122" s="2" customFormat="1" ht="13">
      <c r="A161" s="171"/>
      <c r="B161" s="1238"/>
      <c r="C161" s="1246" t="str">
        <f t="shared" ref="C161:S161" si="141">C1</f>
        <v>Plan</v>
      </c>
      <c r="D161" s="173" t="str">
        <f t="shared" si="141"/>
        <v>Plan</v>
      </c>
      <c r="E161" s="173" t="str">
        <f t="shared" si="141"/>
        <v>Plan</v>
      </c>
      <c r="F161" s="173" t="str">
        <f t="shared" si="141"/>
        <v>Plan</v>
      </c>
      <c r="G161" s="174" t="str">
        <f t="shared" si="141"/>
        <v>July</v>
      </c>
      <c r="H161" s="173" t="str">
        <f t="shared" si="141"/>
        <v>Plan</v>
      </c>
      <c r="I161" s="173" t="str">
        <f t="shared" si="141"/>
        <v>Plan</v>
      </c>
      <c r="J161" s="173" t="str">
        <f t="shared" si="141"/>
        <v>Plan</v>
      </c>
      <c r="K161" s="173" t="str">
        <f t="shared" si="141"/>
        <v>Plan</v>
      </c>
      <c r="L161" s="174" t="str">
        <f t="shared" si="141"/>
        <v>Aug</v>
      </c>
      <c r="M161" s="173" t="str">
        <f t="shared" si="141"/>
        <v>Plan</v>
      </c>
      <c r="N161" s="173" t="str">
        <f t="shared" si="141"/>
        <v>Plan</v>
      </c>
      <c r="O161" s="173" t="str">
        <f t="shared" si="141"/>
        <v>Plan</v>
      </c>
      <c r="P161" s="173" t="str">
        <f t="shared" si="141"/>
        <v>Plan</v>
      </c>
      <c r="Q161" s="173" t="str">
        <f t="shared" si="141"/>
        <v>Plan</v>
      </c>
      <c r="R161" s="174" t="str">
        <f t="shared" si="141"/>
        <v>Sept</v>
      </c>
      <c r="S161" s="274" t="str">
        <f t="shared" si="141"/>
        <v>Q1'25</v>
      </c>
      <c r="T161" s="948"/>
      <c r="U161" s="948"/>
      <c r="V161" s="948"/>
      <c r="W161" s="948"/>
      <c r="X161" s="282"/>
      <c r="Y161" s="282"/>
      <c r="Z161" s="282"/>
      <c r="AA161" s="282"/>
      <c r="AB161" s="282"/>
      <c r="AC161" s="282"/>
      <c r="AD161" s="282"/>
    </row>
    <row r="162" spans="1:122" s="2" customFormat="1" ht="13.5" thickBot="1">
      <c r="A162" s="271" t="s">
        <v>47</v>
      </c>
      <c r="B162" s="1239"/>
      <c r="C162" s="1247">
        <f t="shared" ref="C162:S162" si="142">C2</f>
        <v>1</v>
      </c>
      <c r="D162" s="178">
        <f t="shared" si="142"/>
        <v>2</v>
      </c>
      <c r="E162" s="178">
        <f t="shared" si="142"/>
        <v>3</v>
      </c>
      <c r="F162" s="178">
        <f t="shared" si="142"/>
        <v>4</v>
      </c>
      <c r="G162" s="179" t="str">
        <f t="shared" si="142"/>
        <v>Total</v>
      </c>
      <c r="H162" s="178">
        <f t="shared" si="142"/>
        <v>5</v>
      </c>
      <c r="I162" s="178">
        <f t="shared" si="142"/>
        <v>6</v>
      </c>
      <c r="J162" s="178">
        <f t="shared" si="142"/>
        <v>7</v>
      </c>
      <c r="K162" s="178">
        <f t="shared" si="142"/>
        <v>8</v>
      </c>
      <c r="L162" s="179" t="str">
        <f t="shared" si="142"/>
        <v>Total</v>
      </c>
      <c r="M162" s="178">
        <f t="shared" si="142"/>
        <v>9</v>
      </c>
      <c r="N162" s="178">
        <f t="shared" si="142"/>
        <v>10</v>
      </c>
      <c r="O162" s="178">
        <f t="shared" si="142"/>
        <v>11</v>
      </c>
      <c r="P162" s="178">
        <f t="shared" si="142"/>
        <v>12</v>
      </c>
      <c r="Q162" s="178">
        <f t="shared" si="142"/>
        <v>13</v>
      </c>
      <c r="R162" s="179" t="str">
        <f t="shared" si="142"/>
        <v>Total</v>
      </c>
      <c r="S162" s="275" t="str">
        <f t="shared" si="142"/>
        <v>Total</v>
      </c>
      <c r="T162" s="281"/>
      <c r="U162" s="282"/>
      <c r="V162" s="282"/>
      <c r="W162" s="282"/>
      <c r="X162" s="282"/>
      <c r="Y162" s="282"/>
      <c r="Z162" s="282"/>
      <c r="AA162" s="282"/>
      <c r="AB162" s="282"/>
      <c r="AC162" s="282"/>
      <c r="AD162" s="282"/>
    </row>
    <row r="163" spans="1:122" s="207" customFormat="1" ht="13">
      <c r="A163" s="211"/>
      <c r="B163" s="235"/>
      <c r="C163" s="929"/>
      <c r="D163" s="212"/>
      <c r="E163" s="212"/>
      <c r="F163" s="212"/>
      <c r="G163" s="236"/>
      <c r="H163" s="212"/>
      <c r="I163" s="212"/>
      <c r="J163" s="212"/>
      <c r="K163" s="212"/>
      <c r="L163" s="236"/>
      <c r="M163" s="212"/>
      <c r="N163" s="212"/>
      <c r="O163" s="212"/>
      <c r="P163" s="212"/>
      <c r="Q163" s="212"/>
      <c r="R163" s="183"/>
      <c r="S163" s="276"/>
      <c r="T163" s="218"/>
      <c r="U163" s="217"/>
      <c r="V163" s="219"/>
      <c r="W163" s="219"/>
      <c r="X163" s="219"/>
      <c r="Y163" s="217"/>
      <c r="Z163" s="217"/>
      <c r="AA163" s="217"/>
      <c r="AB163" s="217"/>
      <c r="AC163" s="217"/>
      <c r="AD163" s="217"/>
      <c r="AE163" s="217"/>
      <c r="AF163" s="217"/>
      <c r="AG163" s="217"/>
      <c r="AH163" s="217"/>
      <c r="AI163" s="217"/>
      <c r="AJ163" s="217"/>
      <c r="AK163" s="217"/>
      <c r="AL163" s="217"/>
      <c r="AM163" s="217"/>
      <c r="AN163" s="217"/>
      <c r="AO163" s="217"/>
      <c r="AP163" s="217"/>
      <c r="AQ163" s="217"/>
      <c r="AR163" s="217"/>
      <c r="AS163" s="217"/>
      <c r="AT163" s="217"/>
      <c r="AU163" s="217"/>
      <c r="AV163" s="217"/>
      <c r="AW163" s="217"/>
      <c r="AX163" s="217"/>
      <c r="AY163" s="217"/>
      <c r="AZ163" s="217"/>
      <c r="BA163" s="217"/>
      <c r="BB163" s="217"/>
      <c r="BC163" s="217"/>
      <c r="BD163" s="217"/>
      <c r="BE163" s="217"/>
      <c r="BF163" s="217"/>
      <c r="BG163" s="217"/>
      <c r="BH163" s="217"/>
      <c r="BI163" s="217"/>
      <c r="BJ163" s="217"/>
      <c r="BK163" s="217"/>
      <c r="BL163" s="217"/>
      <c r="BM163" s="217"/>
      <c r="BN163" s="217"/>
      <c r="BO163" s="217"/>
      <c r="BP163" s="217"/>
      <c r="BQ163" s="217"/>
      <c r="BR163" s="217"/>
      <c r="BS163" s="217"/>
      <c r="BT163" s="217"/>
      <c r="BU163" s="217"/>
      <c r="BV163" s="217"/>
      <c r="BW163" s="217"/>
      <c r="BX163" s="217"/>
      <c r="BY163" s="217"/>
      <c r="BZ163" s="217"/>
      <c r="CA163" s="217"/>
      <c r="CB163" s="217"/>
      <c r="CC163" s="217"/>
      <c r="CD163" s="217"/>
      <c r="CE163" s="217"/>
      <c r="CF163" s="217"/>
      <c r="CG163" s="217"/>
      <c r="CH163" s="217"/>
      <c r="CI163" s="217"/>
      <c r="CJ163" s="217"/>
      <c r="CK163" s="217"/>
      <c r="CL163" s="217"/>
      <c r="CM163" s="217"/>
      <c r="CN163" s="217"/>
      <c r="CO163" s="217"/>
      <c r="CP163" s="217"/>
      <c r="CQ163" s="217"/>
      <c r="CR163" s="217"/>
      <c r="CS163" s="217"/>
      <c r="CT163" s="217"/>
      <c r="CU163" s="217"/>
      <c r="CV163" s="217"/>
      <c r="CW163" s="217"/>
      <c r="CX163" s="217"/>
      <c r="CY163" s="217"/>
      <c r="CZ163" s="217"/>
      <c r="DA163" s="217"/>
      <c r="DB163" s="217"/>
      <c r="DC163" s="217"/>
      <c r="DD163" s="217"/>
      <c r="DE163" s="217"/>
      <c r="DF163" s="217"/>
      <c r="DG163" s="217"/>
      <c r="DH163" s="217"/>
      <c r="DI163" s="217"/>
      <c r="DJ163" s="217"/>
      <c r="DK163" s="217"/>
      <c r="DL163" s="217"/>
      <c r="DM163" s="217"/>
      <c r="DN163" s="217"/>
      <c r="DO163" s="217"/>
      <c r="DP163" s="217"/>
      <c r="DQ163" s="217"/>
      <c r="DR163" s="217"/>
    </row>
    <row r="164" spans="1:122" s="207" customFormat="1" ht="13">
      <c r="A164" s="211"/>
      <c r="B164" s="235"/>
      <c r="C164" s="929"/>
      <c r="D164" s="212"/>
      <c r="E164" s="212"/>
      <c r="F164" s="212"/>
      <c r="G164" s="183"/>
      <c r="H164" s="212"/>
      <c r="I164" s="212"/>
      <c r="J164" s="212"/>
      <c r="K164" s="212"/>
      <c r="L164" s="183"/>
      <c r="M164" s="212"/>
      <c r="N164" s="212"/>
      <c r="O164" s="212"/>
      <c r="P164" s="212"/>
      <c r="Q164" s="212"/>
      <c r="R164" s="183"/>
      <c r="S164" s="193"/>
      <c r="T164" s="218"/>
      <c r="U164" s="217"/>
      <c r="V164" s="219"/>
      <c r="W164" s="219"/>
      <c r="X164" s="219"/>
      <c r="Y164" s="217"/>
      <c r="Z164" s="217"/>
      <c r="AA164" s="217"/>
      <c r="AB164" s="217"/>
      <c r="AC164" s="217"/>
      <c r="AD164" s="217"/>
      <c r="AE164" s="217"/>
      <c r="AF164" s="217"/>
      <c r="AG164" s="217"/>
      <c r="AH164" s="217"/>
      <c r="AI164" s="217"/>
      <c r="AJ164" s="217"/>
      <c r="AK164" s="217"/>
      <c r="AL164" s="217"/>
      <c r="AM164" s="217"/>
      <c r="AN164" s="217"/>
      <c r="AO164" s="217"/>
      <c r="AP164" s="217"/>
      <c r="AQ164" s="217"/>
      <c r="AR164" s="217"/>
      <c r="AS164" s="217"/>
      <c r="AT164" s="217"/>
      <c r="AU164" s="217"/>
      <c r="AV164" s="217"/>
      <c r="AW164" s="217"/>
      <c r="AX164" s="217"/>
      <c r="AY164" s="217"/>
      <c r="AZ164" s="217"/>
      <c r="BA164" s="217"/>
      <c r="BB164" s="217"/>
      <c r="BC164" s="217"/>
      <c r="BD164" s="217"/>
      <c r="BE164" s="217"/>
      <c r="BF164" s="217"/>
      <c r="BG164" s="217"/>
      <c r="BH164" s="217"/>
      <c r="BI164" s="217"/>
      <c r="BJ164" s="217"/>
      <c r="BK164" s="217"/>
      <c r="BL164" s="217"/>
      <c r="BM164" s="217"/>
      <c r="BN164" s="217"/>
      <c r="BO164" s="217"/>
      <c r="BP164" s="217"/>
      <c r="BQ164" s="217"/>
      <c r="BR164" s="217"/>
      <c r="BS164" s="217"/>
      <c r="BT164" s="217"/>
      <c r="BU164" s="217"/>
      <c r="BV164" s="217"/>
      <c r="BW164" s="217"/>
      <c r="BX164" s="217"/>
      <c r="BY164" s="217"/>
      <c r="BZ164" s="217"/>
      <c r="CA164" s="217"/>
      <c r="CB164" s="217"/>
      <c r="CC164" s="217"/>
      <c r="CD164" s="217"/>
      <c r="CE164" s="217"/>
      <c r="CF164" s="217"/>
      <c r="CG164" s="217"/>
      <c r="CH164" s="217"/>
      <c r="CI164" s="217"/>
      <c r="CJ164" s="217"/>
      <c r="CK164" s="217"/>
      <c r="CL164" s="217"/>
      <c r="CM164" s="217"/>
      <c r="CN164" s="217"/>
      <c r="CO164" s="217"/>
      <c r="CP164" s="217"/>
      <c r="CQ164" s="217"/>
      <c r="CR164" s="217"/>
      <c r="CS164" s="217"/>
      <c r="CT164" s="217"/>
      <c r="CU164" s="217"/>
      <c r="CV164" s="217"/>
      <c r="CW164" s="217"/>
      <c r="CX164" s="217"/>
      <c r="CY164" s="217"/>
      <c r="CZ164" s="217"/>
      <c r="DA164" s="217"/>
      <c r="DB164" s="217"/>
      <c r="DC164" s="217"/>
      <c r="DD164" s="217"/>
      <c r="DE164" s="217"/>
      <c r="DF164" s="217"/>
      <c r="DG164" s="217"/>
      <c r="DH164" s="217"/>
      <c r="DI164" s="217"/>
      <c r="DJ164" s="217"/>
      <c r="DK164" s="217"/>
      <c r="DL164" s="217"/>
      <c r="DM164" s="217"/>
      <c r="DN164" s="217"/>
      <c r="DO164" s="217"/>
      <c r="DP164" s="217"/>
      <c r="DQ164" s="217"/>
      <c r="DR164" s="217"/>
    </row>
    <row r="165" spans="1:122" s="207" customFormat="1" ht="13">
      <c r="A165" s="181" t="s">
        <v>147</v>
      </c>
      <c r="B165" s="228" t="s">
        <v>141</v>
      </c>
      <c r="C165" s="230">
        <v>0</v>
      </c>
      <c r="D165" s="6">
        <v>0</v>
      </c>
      <c r="E165" s="6">
        <v>0</v>
      </c>
      <c r="F165" s="6">
        <v>0</v>
      </c>
      <c r="G165" s="200">
        <v>0</v>
      </c>
      <c r="H165" s="6">
        <v>0</v>
      </c>
      <c r="I165" s="6">
        <v>0</v>
      </c>
      <c r="J165" s="6">
        <v>0</v>
      </c>
      <c r="K165" s="6">
        <v>0</v>
      </c>
      <c r="L165" s="200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64">
        <v>0</v>
      </c>
      <c r="S165" s="665">
        <v>0</v>
      </c>
      <c r="T165" s="218"/>
      <c r="U165" s="217"/>
      <c r="V165" s="219"/>
      <c r="W165" s="219"/>
      <c r="X165" s="219"/>
      <c r="Y165" s="217"/>
      <c r="Z165" s="217"/>
      <c r="AA165" s="217"/>
      <c r="AB165" s="217"/>
      <c r="AC165" s="217"/>
      <c r="AD165" s="217"/>
      <c r="AE165" s="217"/>
      <c r="AF165" s="217"/>
      <c r="AG165" s="217"/>
      <c r="AH165" s="217"/>
      <c r="AI165" s="217"/>
      <c r="AJ165" s="217"/>
      <c r="AK165" s="217"/>
      <c r="AL165" s="217"/>
      <c r="AM165" s="217"/>
      <c r="AN165" s="217"/>
      <c r="AO165" s="217"/>
      <c r="AP165" s="217"/>
      <c r="AQ165" s="217"/>
      <c r="AR165" s="217"/>
      <c r="AS165" s="217"/>
      <c r="AT165" s="217"/>
      <c r="AU165" s="217"/>
      <c r="AV165" s="217"/>
      <c r="AW165" s="217"/>
      <c r="AX165" s="217"/>
      <c r="AY165" s="217"/>
      <c r="AZ165" s="217"/>
      <c r="BA165" s="217"/>
      <c r="BB165" s="217"/>
      <c r="BC165" s="217"/>
      <c r="BD165" s="217"/>
      <c r="BE165" s="217"/>
      <c r="BF165" s="217"/>
      <c r="BG165" s="217"/>
      <c r="BH165" s="217"/>
      <c r="BI165" s="217"/>
      <c r="BJ165" s="217"/>
      <c r="BK165" s="217"/>
      <c r="BL165" s="217"/>
      <c r="BM165" s="217"/>
      <c r="BN165" s="217"/>
      <c r="BO165" s="217"/>
      <c r="BP165" s="217"/>
      <c r="BQ165" s="217"/>
      <c r="BR165" s="217"/>
      <c r="BS165" s="217"/>
      <c r="BT165" s="217"/>
      <c r="BU165" s="217"/>
      <c r="BV165" s="217"/>
      <c r="BW165" s="217"/>
      <c r="BX165" s="217"/>
      <c r="BY165" s="217"/>
      <c r="BZ165" s="217"/>
      <c r="CA165" s="217"/>
      <c r="CB165" s="217"/>
      <c r="CC165" s="217"/>
      <c r="CD165" s="217"/>
      <c r="CE165" s="217"/>
      <c r="CF165" s="217"/>
      <c r="CG165" s="217"/>
      <c r="CH165" s="217"/>
      <c r="CI165" s="217"/>
      <c r="CJ165" s="217"/>
      <c r="CK165" s="217"/>
      <c r="CL165" s="217"/>
      <c r="CM165" s="217"/>
      <c r="CN165" s="217"/>
      <c r="CO165" s="217"/>
      <c r="CP165" s="217"/>
      <c r="CQ165" s="217"/>
      <c r="CR165" s="217"/>
      <c r="CS165" s="217"/>
      <c r="CT165" s="217"/>
      <c r="CU165" s="217"/>
      <c r="CV165" s="217"/>
      <c r="CW165" s="217"/>
      <c r="CX165" s="217"/>
      <c r="CY165" s="217"/>
      <c r="CZ165" s="217"/>
      <c r="DA165" s="217"/>
      <c r="DB165" s="217"/>
      <c r="DC165" s="217"/>
      <c r="DD165" s="217"/>
      <c r="DE165" s="217"/>
      <c r="DF165" s="217"/>
      <c r="DG165" s="217"/>
      <c r="DH165" s="217"/>
      <c r="DI165" s="217"/>
      <c r="DJ165" s="217"/>
      <c r="DK165" s="217"/>
      <c r="DL165" s="217"/>
      <c r="DM165" s="217"/>
      <c r="DN165" s="217"/>
      <c r="DO165" s="217"/>
      <c r="DP165" s="217"/>
      <c r="DQ165" s="217"/>
      <c r="DR165" s="217"/>
    </row>
    <row r="166" spans="1:122" s="207" customFormat="1" ht="13">
      <c r="A166" s="181"/>
      <c r="B166" s="228" t="s">
        <v>111</v>
      </c>
      <c r="C166" s="230">
        <v>0</v>
      </c>
      <c r="D166" s="6">
        <v>0</v>
      </c>
      <c r="E166" s="6">
        <v>0</v>
      </c>
      <c r="F166" s="6">
        <v>0</v>
      </c>
      <c r="G166" s="200">
        <v>0</v>
      </c>
      <c r="H166" s="6">
        <v>0</v>
      </c>
      <c r="I166" s="6">
        <v>0</v>
      </c>
      <c r="J166" s="6">
        <v>0</v>
      </c>
      <c r="K166" s="6">
        <v>0</v>
      </c>
      <c r="L166" s="200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183">
        <v>0</v>
      </c>
      <c r="S166" s="197">
        <v>0</v>
      </c>
      <c r="T166" s="218"/>
      <c r="U166" s="217"/>
      <c r="V166" s="219"/>
      <c r="W166" s="219"/>
      <c r="X166" s="219"/>
      <c r="Y166" s="217"/>
      <c r="Z166" s="217"/>
      <c r="AA166" s="217"/>
      <c r="AB166" s="217"/>
      <c r="AC166" s="217"/>
      <c r="AD166" s="217"/>
      <c r="AE166" s="217"/>
      <c r="AF166" s="217"/>
      <c r="AG166" s="217"/>
      <c r="AH166" s="217"/>
      <c r="AI166" s="217"/>
      <c r="AJ166" s="217"/>
      <c r="AK166" s="217"/>
      <c r="AL166" s="217"/>
      <c r="AM166" s="217"/>
      <c r="AN166" s="217"/>
      <c r="AO166" s="217"/>
      <c r="AP166" s="217"/>
      <c r="AQ166" s="217"/>
      <c r="AR166" s="217"/>
      <c r="AS166" s="217"/>
      <c r="AT166" s="217"/>
      <c r="AU166" s="217"/>
      <c r="AV166" s="217"/>
      <c r="AW166" s="217"/>
      <c r="AX166" s="217"/>
      <c r="AY166" s="217"/>
      <c r="AZ166" s="217"/>
      <c r="BA166" s="217"/>
      <c r="BB166" s="217"/>
      <c r="BC166" s="217"/>
      <c r="BD166" s="217"/>
      <c r="BE166" s="217"/>
      <c r="BF166" s="217"/>
      <c r="BG166" s="217"/>
      <c r="BH166" s="217"/>
      <c r="BI166" s="217"/>
      <c r="BJ166" s="217"/>
      <c r="BK166" s="217"/>
      <c r="BL166" s="217"/>
      <c r="BM166" s="217"/>
      <c r="BN166" s="217"/>
      <c r="BO166" s="217"/>
      <c r="BP166" s="217"/>
      <c r="BQ166" s="217"/>
      <c r="BR166" s="217"/>
      <c r="BS166" s="217"/>
      <c r="BT166" s="217"/>
      <c r="BU166" s="217"/>
      <c r="BV166" s="217"/>
      <c r="BW166" s="217"/>
      <c r="BX166" s="217"/>
      <c r="BY166" s="217"/>
      <c r="BZ166" s="217"/>
      <c r="CA166" s="217"/>
      <c r="CB166" s="217"/>
      <c r="CC166" s="217"/>
      <c r="CD166" s="217"/>
      <c r="CE166" s="217"/>
      <c r="CF166" s="217"/>
      <c r="CG166" s="217"/>
      <c r="CH166" s="217"/>
      <c r="CI166" s="217"/>
      <c r="CJ166" s="217"/>
      <c r="CK166" s="217"/>
      <c r="CL166" s="217"/>
      <c r="CM166" s="217"/>
      <c r="CN166" s="217"/>
      <c r="CO166" s="217"/>
      <c r="CP166" s="217"/>
      <c r="CQ166" s="217"/>
      <c r="CR166" s="217"/>
      <c r="CS166" s="217"/>
      <c r="CT166" s="217"/>
      <c r="CU166" s="217"/>
      <c r="CV166" s="217"/>
      <c r="CW166" s="217"/>
      <c r="CX166" s="217"/>
      <c r="CY166" s="217"/>
      <c r="CZ166" s="217"/>
      <c r="DA166" s="217"/>
      <c r="DB166" s="217"/>
      <c r="DC166" s="217"/>
      <c r="DD166" s="217"/>
      <c r="DE166" s="217"/>
      <c r="DF166" s="217"/>
      <c r="DG166" s="217"/>
      <c r="DH166" s="217"/>
      <c r="DI166" s="217"/>
      <c r="DJ166" s="217"/>
      <c r="DK166" s="217"/>
      <c r="DL166" s="217"/>
      <c r="DM166" s="217"/>
      <c r="DN166" s="217"/>
      <c r="DO166" s="217"/>
      <c r="DP166" s="217"/>
      <c r="DQ166" s="217"/>
      <c r="DR166" s="217"/>
    </row>
    <row r="167" spans="1:122" s="207" customFormat="1" ht="13">
      <c r="A167" s="1114" t="s">
        <v>30</v>
      </c>
      <c r="B167" s="1115" t="s">
        <v>32</v>
      </c>
      <c r="C167" s="1116">
        <v>0</v>
      </c>
      <c r="D167" s="1117">
        <v>0</v>
      </c>
      <c r="E167" s="1117">
        <v>0</v>
      </c>
      <c r="F167" s="1117">
        <v>0</v>
      </c>
      <c r="G167" s="1118">
        <v>0</v>
      </c>
      <c r="H167" s="1117">
        <v>0</v>
      </c>
      <c r="I167" s="1117">
        <v>0</v>
      </c>
      <c r="J167" s="1117">
        <v>0</v>
      </c>
      <c r="K167" s="1117">
        <v>0</v>
      </c>
      <c r="L167" s="1118">
        <v>0</v>
      </c>
      <c r="M167" s="1117">
        <v>0</v>
      </c>
      <c r="N167" s="1117">
        <v>0</v>
      </c>
      <c r="O167" s="1117">
        <v>0</v>
      </c>
      <c r="P167" s="1117">
        <v>0</v>
      </c>
      <c r="Q167" s="1117">
        <v>0</v>
      </c>
      <c r="R167" s="1118">
        <v>0</v>
      </c>
      <c r="S167" s="1120">
        <v>0</v>
      </c>
      <c r="T167" s="218"/>
      <c r="U167" s="217"/>
      <c r="V167" s="219"/>
      <c r="W167" s="219"/>
      <c r="X167" s="219"/>
      <c r="Y167" s="217"/>
      <c r="Z167" s="217"/>
      <c r="AA167" s="217"/>
      <c r="AB167" s="217"/>
      <c r="AC167" s="217"/>
      <c r="AD167" s="217"/>
      <c r="AE167" s="217"/>
      <c r="AF167" s="217"/>
      <c r="AG167" s="217"/>
      <c r="AH167" s="217"/>
      <c r="AI167" s="217"/>
      <c r="AJ167" s="217"/>
      <c r="AK167" s="217"/>
      <c r="AL167" s="217"/>
      <c r="AM167" s="217"/>
      <c r="AN167" s="217"/>
      <c r="AO167" s="217"/>
      <c r="AP167" s="217"/>
      <c r="AQ167" s="217"/>
      <c r="AR167" s="217"/>
      <c r="AS167" s="217"/>
      <c r="AT167" s="217"/>
      <c r="AU167" s="217"/>
      <c r="AV167" s="217"/>
      <c r="AW167" s="217"/>
      <c r="AX167" s="217"/>
      <c r="AY167" s="217"/>
      <c r="AZ167" s="217"/>
      <c r="BA167" s="217"/>
      <c r="BB167" s="217"/>
      <c r="BC167" s="217"/>
      <c r="BD167" s="217"/>
      <c r="BE167" s="217"/>
      <c r="BF167" s="217"/>
      <c r="BG167" s="217"/>
      <c r="BH167" s="217"/>
      <c r="BI167" s="217"/>
      <c r="BJ167" s="217"/>
      <c r="BK167" s="217"/>
      <c r="BL167" s="217"/>
      <c r="BM167" s="217"/>
      <c r="BN167" s="217"/>
      <c r="BO167" s="217"/>
      <c r="BP167" s="217"/>
      <c r="BQ167" s="217"/>
      <c r="BR167" s="217"/>
      <c r="BS167" s="217"/>
      <c r="BT167" s="217"/>
      <c r="BU167" s="217"/>
      <c r="BV167" s="217"/>
      <c r="BW167" s="217"/>
      <c r="BX167" s="217"/>
      <c r="BY167" s="217"/>
      <c r="BZ167" s="217"/>
      <c r="CA167" s="217"/>
      <c r="CB167" s="217"/>
      <c r="CC167" s="217"/>
      <c r="CD167" s="217"/>
      <c r="CE167" s="217"/>
      <c r="CF167" s="217"/>
      <c r="CG167" s="217"/>
      <c r="CH167" s="217"/>
      <c r="CI167" s="217"/>
      <c r="CJ167" s="217"/>
      <c r="CK167" s="217"/>
      <c r="CL167" s="217"/>
      <c r="CM167" s="217"/>
      <c r="CN167" s="217"/>
      <c r="CO167" s="217"/>
      <c r="CP167" s="217"/>
      <c r="CQ167" s="217"/>
      <c r="CR167" s="217"/>
      <c r="CS167" s="217"/>
      <c r="CT167" s="217"/>
      <c r="CU167" s="217"/>
      <c r="CV167" s="217"/>
      <c r="CW167" s="217"/>
      <c r="CX167" s="217"/>
      <c r="CY167" s="217"/>
      <c r="CZ167" s="217"/>
      <c r="DA167" s="217"/>
      <c r="DB167" s="217"/>
      <c r="DC167" s="217"/>
      <c r="DD167" s="217"/>
      <c r="DE167" s="217"/>
      <c r="DF167" s="217"/>
      <c r="DG167" s="217"/>
      <c r="DH167" s="217"/>
      <c r="DI167" s="217"/>
      <c r="DJ167" s="217"/>
      <c r="DK167" s="217"/>
      <c r="DL167" s="217"/>
      <c r="DM167" s="217"/>
      <c r="DN167" s="217"/>
      <c r="DO167" s="217"/>
      <c r="DP167" s="217"/>
      <c r="DQ167" s="217"/>
      <c r="DR167" s="217"/>
    </row>
    <row r="168" spans="1:122" s="207" customFormat="1" ht="13">
      <c r="A168" s="930" t="s">
        <v>147</v>
      </c>
      <c r="B168" s="240" t="s">
        <v>141</v>
      </c>
      <c r="C168" s="1249">
        <f>'Korat Summary'!G20</f>
        <v>0</v>
      </c>
      <c r="D168" s="8">
        <f>'Korat Summary'!H20</f>
        <v>0</v>
      </c>
      <c r="E168" s="8">
        <f>'Korat Summary'!I20</f>
        <v>0</v>
      </c>
      <c r="F168" s="8">
        <f>'Korat Summary'!J20</f>
        <v>0</v>
      </c>
      <c r="G168" s="663">
        <f>SUM(C168:F168)</f>
        <v>0</v>
      </c>
      <c r="H168" s="8">
        <f>'Korat Summary'!N20</f>
        <v>0</v>
      </c>
      <c r="I168" s="8">
        <f>'Korat Summary'!O20</f>
        <v>0</v>
      </c>
      <c r="J168" s="8">
        <f>'Korat Summary'!P20</f>
        <v>0</v>
      </c>
      <c r="K168" s="8">
        <f>'Korat Summary'!Q20</f>
        <v>0</v>
      </c>
      <c r="L168" s="663">
        <f>SUM(H168:K168)</f>
        <v>0</v>
      </c>
      <c r="M168" s="8">
        <f>'Korat Summary'!U20</f>
        <v>0</v>
      </c>
      <c r="N168" s="8">
        <f>'Korat Summary'!V20</f>
        <v>0</v>
      </c>
      <c r="O168" s="8">
        <f>'Korat Summary'!W20</f>
        <v>0</v>
      </c>
      <c r="P168" s="8">
        <f>'Korat Summary'!X20</f>
        <v>0</v>
      </c>
      <c r="Q168" s="8">
        <f>'Korat Summary'!Y20</f>
        <v>0</v>
      </c>
      <c r="R168" s="664">
        <f>SUM(M168:Q168)</f>
        <v>0</v>
      </c>
      <c r="S168" s="665">
        <f>R168+L168+G168</f>
        <v>0</v>
      </c>
      <c r="T168" s="218"/>
      <c r="U168" s="217"/>
      <c r="V168" s="219"/>
      <c r="W168" s="219"/>
      <c r="X168" s="219"/>
      <c r="Y168" s="217"/>
      <c r="Z168" s="217"/>
      <c r="AA168" s="217"/>
      <c r="AB168" s="217"/>
      <c r="AC168" s="217"/>
      <c r="AD168" s="217"/>
      <c r="AE168" s="217"/>
      <c r="AF168" s="217"/>
      <c r="AG168" s="217"/>
      <c r="AH168" s="217"/>
      <c r="AI168" s="217"/>
      <c r="AJ168" s="217"/>
      <c r="AK168" s="217"/>
      <c r="AL168" s="217"/>
      <c r="AM168" s="217"/>
      <c r="AN168" s="217"/>
      <c r="AO168" s="217"/>
      <c r="AP168" s="217"/>
      <c r="AQ168" s="217"/>
      <c r="AR168" s="217"/>
      <c r="AS168" s="217"/>
      <c r="AT168" s="217"/>
      <c r="AU168" s="217"/>
      <c r="AV168" s="217"/>
      <c r="AW168" s="217"/>
      <c r="AX168" s="217"/>
      <c r="AY168" s="217"/>
      <c r="AZ168" s="217"/>
      <c r="BA168" s="217"/>
      <c r="BB168" s="217"/>
      <c r="BC168" s="217"/>
      <c r="BD168" s="217"/>
      <c r="BE168" s="217"/>
      <c r="BF168" s="217"/>
      <c r="BG168" s="217"/>
      <c r="BH168" s="217"/>
      <c r="BI168" s="217"/>
      <c r="BJ168" s="217"/>
      <c r="BK168" s="217"/>
      <c r="BL168" s="217"/>
      <c r="BM168" s="217"/>
      <c r="BN168" s="217"/>
      <c r="BO168" s="217"/>
      <c r="BP168" s="217"/>
      <c r="BQ168" s="217"/>
      <c r="BR168" s="217"/>
      <c r="BS168" s="217"/>
      <c r="BT168" s="217"/>
      <c r="BU168" s="217"/>
      <c r="BV168" s="217"/>
      <c r="BW168" s="217"/>
      <c r="BX168" s="217"/>
      <c r="BY168" s="217"/>
      <c r="BZ168" s="217"/>
      <c r="CA168" s="217"/>
      <c r="CB168" s="217"/>
      <c r="CC168" s="217"/>
      <c r="CD168" s="217"/>
      <c r="CE168" s="217"/>
      <c r="CF168" s="217"/>
      <c r="CG168" s="217"/>
      <c r="CH168" s="217"/>
      <c r="CI168" s="217"/>
      <c r="CJ168" s="217"/>
      <c r="CK168" s="217"/>
      <c r="CL168" s="217"/>
      <c r="CM168" s="217"/>
      <c r="CN168" s="217"/>
      <c r="CO168" s="217"/>
      <c r="CP168" s="217"/>
      <c r="CQ168" s="217"/>
      <c r="CR168" s="217"/>
      <c r="CS168" s="217"/>
      <c r="CT168" s="217"/>
      <c r="CU168" s="217"/>
      <c r="CV168" s="217"/>
      <c r="CW168" s="217"/>
      <c r="CX168" s="217"/>
      <c r="CY168" s="217"/>
      <c r="CZ168" s="217"/>
      <c r="DA168" s="217"/>
      <c r="DB168" s="217"/>
      <c r="DC168" s="217"/>
      <c r="DD168" s="217"/>
      <c r="DE168" s="217"/>
      <c r="DF168" s="217"/>
      <c r="DG168" s="217"/>
      <c r="DH168" s="217"/>
      <c r="DI168" s="217"/>
      <c r="DJ168" s="217"/>
      <c r="DK168" s="217"/>
      <c r="DL168" s="217"/>
      <c r="DM168" s="217"/>
      <c r="DN168" s="217"/>
      <c r="DO168" s="217"/>
      <c r="DP168" s="217"/>
      <c r="DQ168" s="217"/>
      <c r="DR168" s="217"/>
    </row>
    <row r="169" spans="1:122" s="207" customFormat="1" ht="13">
      <c r="A169" s="931" t="str">
        <f>A136</f>
        <v>MS2408D0</v>
      </c>
      <c r="B169" s="240" t="s">
        <v>111</v>
      </c>
      <c r="C169" s="1249">
        <f>'Korat Summary'!G21</f>
        <v>0</v>
      </c>
      <c r="D169" s="8">
        <f>'Korat Summary'!H21</f>
        <v>0</v>
      </c>
      <c r="E169" s="8">
        <f>'Korat Summary'!I21</f>
        <v>0</v>
      </c>
      <c r="F169" s="8">
        <f>'Korat Summary'!J21</f>
        <v>0</v>
      </c>
      <c r="G169" s="663">
        <f>SUM(C169:F169)</f>
        <v>0</v>
      </c>
      <c r="H169" s="8">
        <f>'Korat Summary'!N21</f>
        <v>0</v>
      </c>
      <c r="I169" s="8">
        <f>'Korat Summary'!O21</f>
        <v>0</v>
      </c>
      <c r="J169" s="8">
        <f>'Korat Summary'!P21</f>
        <v>0</v>
      </c>
      <c r="K169" s="8">
        <f>'Korat Summary'!Q21</f>
        <v>0</v>
      </c>
      <c r="L169" s="663">
        <f>SUM(H169:K169)</f>
        <v>0</v>
      </c>
      <c r="M169" s="8">
        <f>'Korat Summary'!U21</f>
        <v>0</v>
      </c>
      <c r="N169" s="8">
        <f>'Korat Summary'!V21</f>
        <v>0</v>
      </c>
      <c r="O169" s="8">
        <f>'Korat Summary'!W21</f>
        <v>0</v>
      </c>
      <c r="P169" s="8">
        <f>'Korat Summary'!X21</f>
        <v>0</v>
      </c>
      <c r="Q169" s="8">
        <f>'Korat Summary'!Y21</f>
        <v>0</v>
      </c>
      <c r="R169" s="664">
        <f>SUM(M169:Q169)</f>
        <v>0</v>
      </c>
      <c r="S169" s="665">
        <f>R169+L169+G169</f>
        <v>0</v>
      </c>
      <c r="T169" s="218"/>
      <c r="U169" s="217"/>
      <c r="V169" s="219"/>
      <c r="W169" s="219"/>
      <c r="X169" s="219"/>
      <c r="Y169" s="217"/>
      <c r="Z169" s="217"/>
      <c r="AA169" s="217"/>
      <c r="AB169" s="217"/>
      <c r="AC169" s="217"/>
      <c r="AD169" s="217"/>
      <c r="AE169" s="217"/>
      <c r="AF169" s="217"/>
      <c r="AG169" s="217"/>
      <c r="AH169" s="217"/>
      <c r="AI169" s="217"/>
      <c r="AJ169" s="217"/>
      <c r="AK169" s="217"/>
      <c r="AL169" s="217"/>
      <c r="AM169" s="217"/>
      <c r="AN169" s="217"/>
      <c r="AO169" s="217"/>
      <c r="AP169" s="217"/>
      <c r="AQ169" s="217"/>
      <c r="AR169" s="217"/>
      <c r="AS169" s="217"/>
      <c r="AT169" s="217"/>
      <c r="AU169" s="217"/>
      <c r="AV169" s="217"/>
      <c r="AW169" s="217"/>
      <c r="AX169" s="217"/>
      <c r="AY169" s="217"/>
      <c r="AZ169" s="217"/>
      <c r="BA169" s="217"/>
      <c r="BB169" s="217"/>
      <c r="BC169" s="217"/>
      <c r="BD169" s="217"/>
      <c r="BE169" s="217"/>
      <c r="BF169" s="217"/>
      <c r="BG169" s="217"/>
      <c r="BH169" s="217"/>
      <c r="BI169" s="217"/>
      <c r="BJ169" s="217"/>
      <c r="BK169" s="217"/>
      <c r="BL169" s="217"/>
      <c r="BM169" s="217"/>
      <c r="BN169" s="217"/>
      <c r="BO169" s="217"/>
      <c r="BP169" s="217"/>
      <c r="BQ169" s="217"/>
      <c r="BR169" s="217"/>
      <c r="BS169" s="217"/>
      <c r="BT169" s="217"/>
      <c r="BU169" s="217"/>
      <c r="BV169" s="217"/>
      <c r="BW169" s="217"/>
      <c r="BX169" s="217"/>
      <c r="BY169" s="217"/>
      <c r="BZ169" s="217"/>
      <c r="CA169" s="217"/>
      <c r="CB169" s="217"/>
      <c r="CC169" s="217"/>
      <c r="CD169" s="217"/>
      <c r="CE169" s="217"/>
      <c r="CF169" s="217"/>
      <c r="CG169" s="217"/>
      <c r="CH169" s="217"/>
      <c r="CI169" s="217"/>
      <c r="CJ169" s="217"/>
      <c r="CK169" s="217"/>
      <c r="CL169" s="217"/>
      <c r="CM169" s="217"/>
      <c r="CN169" s="217"/>
      <c r="CO169" s="217"/>
      <c r="CP169" s="217"/>
      <c r="CQ169" s="217"/>
      <c r="CR169" s="217"/>
      <c r="CS169" s="217"/>
      <c r="CT169" s="217"/>
      <c r="CU169" s="217"/>
      <c r="CV169" s="217"/>
      <c r="CW169" s="217"/>
      <c r="CX169" s="217"/>
      <c r="CY169" s="217"/>
      <c r="CZ169" s="217"/>
      <c r="DA169" s="217"/>
      <c r="DB169" s="217"/>
      <c r="DC169" s="217"/>
      <c r="DD169" s="217"/>
      <c r="DE169" s="217"/>
      <c r="DF169" s="217"/>
      <c r="DG169" s="217"/>
      <c r="DH169" s="217"/>
      <c r="DI169" s="217"/>
      <c r="DJ169" s="217"/>
      <c r="DK169" s="217"/>
      <c r="DL169" s="217"/>
      <c r="DM169" s="217"/>
      <c r="DN169" s="217"/>
      <c r="DO169" s="217"/>
      <c r="DP169" s="217"/>
      <c r="DQ169" s="217"/>
      <c r="DR169" s="217"/>
    </row>
    <row r="170" spans="1:122" s="207" customFormat="1" ht="13">
      <c r="A170" s="189" t="s">
        <v>30</v>
      </c>
      <c r="B170" s="231" t="s">
        <v>32</v>
      </c>
      <c r="C170" s="232">
        <f>SUM(C168:C169)</f>
        <v>0</v>
      </c>
      <c r="D170" s="191">
        <f t="shared" ref="D170:S170" si="143">SUM(D168:D169)</f>
        <v>0</v>
      </c>
      <c r="E170" s="191">
        <f t="shared" si="143"/>
        <v>0</v>
      </c>
      <c r="F170" s="191">
        <f t="shared" si="143"/>
        <v>0</v>
      </c>
      <c r="G170" s="192">
        <f t="shared" si="143"/>
        <v>0</v>
      </c>
      <c r="H170" s="191">
        <f t="shared" si="143"/>
        <v>0</v>
      </c>
      <c r="I170" s="191">
        <f t="shared" si="143"/>
        <v>0</v>
      </c>
      <c r="J170" s="191">
        <f t="shared" si="143"/>
        <v>0</v>
      </c>
      <c r="K170" s="191">
        <f t="shared" si="143"/>
        <v>0</v>
      </c>
      <c r="L170" s="192">
        <f t="shared" si="143"/>
        <v>0</v>
      </c>
      <c r="M170" s="191">
        <f t="shared" si="143"/>
        <v>0</v>
      </c>
      <c r="N170" s="191">
        <f t="shared" si="143"/>
        <v>0</v>
      </c>
      <c r="O170" s="191">
        <f t="shared" si="143"/>
        <v>0</v>
      </c>
      <c r="P170" s="191">
        <f t="shared" si="143"/>
        <v>0</v>
      </c>
      <c r="Q170" s="191">
        <f t="shared" si="143"/>
        <v>0</v>
      </c>
      <c r="R170" s="192">
        <f t="shared" si="143"/>
        <v>0</v>
      </c>
      <c r="S170" s="193">
        <f t="shared" si="143"/>
        <v>0</v>
      </c>
      <c r="T170" s="218"/>
      <c r="U170" s="217"/>
      <c r="V170" s="219"/>
      <c r="W170" s="219"/>
      <c r="X170" s="219"/>
      <c r="Y170" s="217"/>
      <c r="Z170" s="217"/>
      <c r="AA170" s="217"/>
      <c r="AB170" s="217"/>
      <c r="AC170" s="217"/>
      <c r="AD170" s="217"/>
      <c r="AE170" s="217"/>
      <c r="AF170" s="217"/>
      <c r="AG170" s="217"/>
      <c r="AH170" s="217"/>
      <c r="AI170" s="217"/>
      <c r="AJ170" s="217"/>
      <c r="AK170" s="217"/>
      <c r="AL170" s="217"/>
      <c r="AM170" s="217"/>
      <c r="AN170" s="217"/>
      <c r="AO170" s="217"/>
      <c r="AP170" s="217"/>
      <c r="AQ170" s="217"/>
      <c r="AR170" s="217"/>
      <c r="AS170" s="217"/>
      <c r="AT170" s="217"/>
      <c r="AU170" s="217"/>
      <c r="AV170" s="217"/>
      <c r="AW170" s="217"/>
      <c r="AX170" s="217"/>
      <c r="AY170" s="217"/>
      <c r="AZ170" s="217"/>
      <c r="BA170" s="217"/>
      <c r="BB170" s="217"/>
      <c r="BC170" s="217"/>
      <c r="BD170" s="217"/>
      <c r="BE170" s="217"/>
      <c r="BF170" s="217"/>
      <c r="BG170" s="217"/>
      <c r="BH170" s="217"/>
      <c r="BI170" s="217"/>
      <c r="BJ170" s="217"/>
      <c r="BK170" s="217"/>
      <c r="BL170" s="217"/>
      <c r="BM170" s="217"/>
      <c r="BN170" s="217"/>
      <c r="BO170" s="217"/>
      <c r="BP170" s="217"/>
      <c r="BQ170" s="217"/>
      <c r="BR170" s="217"/>
      <c r="BS170" s="217"/>
      <c r="BT170" s="217"/>
      <c r="BU170" s="217"/>
      <c r="BV170" s="217"/>
      <c r="BW170" s="217"/>
      <c r="BX170" s="217"/>
      <c r="BY170" s="217"/>
      <c r="BZ170" s="217"/>
      <c r="CA170" s="217"/>
      <c r="CB170" s="217"/>
      <c r="CC170" s="217"/>
      <c r="CD170" s="217"/>
      <c r="CE170" s="217"/>
      <c r="CF170" s="217"/>
      <c r="CG170" s="217"/>
      <c r="CH170" s="217"/>
      <c r="CI170" s="217"/>
      <c r="CJ170" s="217"/>
      <c r="CK170" s="217"/>
      <c r="CL170" s="217"/>
      <c r="CM170" s="217"/>
      <c r="CN170" s="217"/>
      <c r="CO170" s="217"/>
      <c r="CP170" s="217"/>
      <c r="CQ170" s="217"/>
      <c r="CR170" s="217"/>
      <c r="CS170" s="217"/>
      <c r="CT170" s="217"/>
      <c r="CU170" s="217"/>
      <c r="CV170" s="217"/>
      <c r="CW170" s="217"/>
      <c r="CX170" s="217"/>
      <c r="CY170" s="217"/>
      <c r="CZ170" s="217"/>
      <c r="DA170" s="217"/>
      <c r="DB170" s="217"/>
      <c r="DC170" s="217"/>
      <c r="DD170" s="217"/>
      <c r="DE170" s="217"/>
      <c r="DF170" s="217"/>
      <c r="DG170" s="217"/>
      <c r="DH170" s="217"/>
      <c r="DI170" s="217"/>
      <c r="DJ170" s="217"/>
      <c r="DK170" s="217"/>
      <c r="DL170" s="217"/>
      <c r="DM170" s="217"/>
      <c r="DN170" s="217"/>
      <c r="DO170" s="217"/>
      <c r="DP170" s="217"/>
      <c r="DQ170" s="217"/>
      <c r="DR170" s="217"/>
    </row>
    <row r="171" spans="1:122" s="207" customFormat="1" ht="13">
      <c r="A171" s="453" t="s">
        <v>17</v>
      </c>
      <c r="B171" s="468" t="s">
        <v>141</v>
      </c>
      <c r="C171" s="455">
        <f>C168-C165</f>
        <v>0</v>
      </c>
      <c r="D171" s="456">
        <f t="shared" ref="D171:S171" si="144">D168-D165</f>
        <v>0</v>
      </c>
      <c r="E171" s="456">
        <f t="shared" si="144"/>
        <v>0</v>
      </c>
      <c r="F171" s="456">
        <f t="shared" si="144"/>
        <v>0</v>
      </c>
      <c r="G171" s="418">
        <f t="shared" si="144"/>
        <v>0</v>
      </c>
      <c r="H171" s="456">
        <f t="shared" si="144"/>
        <v>0</v>
      </c>
      <c r="I171" s="456">
        <f t="shared" si="144"/>
        <v>0</v>
      </c>
      <c r="J171" s="456">
        <f t="shared" si="144"/>
        <v>0</v>
      </c>
      <c r="K171" s="456">
        <f t="shared" si="144"/>
        <v>0</v>
      </c>
      <c r="L171" s="418">
        <f t="shared" si="144"/>
        <v>0</v>
      </c>
      <c r="M171" s="456">
        <f t="shared" si="144"/>
        <v>0</v>
      </c>
      <c r="N171" s="456">
        <f t="shared" si="144"/>
        <v>0</v>
      </c>
      <c r="O171" s="456">
        <f t="shared" si="144"/>
        <v>0</v>
      </c>
      <c r="P171" s="456">
        <f t="shared" si="144"/>
        <v>0</v>
      </c>
      <c r="Q171" s="456">
        <f t="shared" si="144"/>
        <v>0</v>
      </c>
      <c r="R171" s="418">
        <f t="shared" si="144"/>
        <v>0</v>
      </c>
      <c r="S171" s="419">
        <f t="shared" si="144"/>
        <v>0</v>
      </c>
      <c r="T171" s="218"/>
      <c r="U171" s="217"/>
      <c r="V171" s="219"/>
      <c r="W171" s="219"/>
      <c r="X171" s="219"/>
      <c r="Y171" s="217"/>
      <c r="Z171" s="217"/>
      <c r="AA171" s="217"/>
      <c r="AB171" s="217"/>
      <c r="AC171" s="217"/>
      <c r="AD171" s="217"/>
      <c r="AE171" s="217"/>
      <c r="AF171" s="217"/>
      <c r="AG171" s="217"/>
      <c r="AH171" s="217"/>
      <c r="AI171" s="217"/>
      <c r="AJ171" s="217"/>
      <c r="AK171" s="217"/>
      <c r="AL171" s="217"/>
      <c r="AM171" s="217"/>
      <c r="AN171" s="217"/>
      <c r="AO171" s="217"/>
      <c r="AP171" s="217"/>
      <c r="AQ171" s="217"/>
      <c r="AR171" s="217"/>
      <c r="AS171" s="217"/>
      <c r="AT171" s="217"/>
      <c r="AU171" s="217"/>
      <c r="AV171" s="217"/>
      <c r="AW171" s="217"/>
      <c r="AX171" s="217"/>
      <c r="AY171" s="217"/>
      <c r="AZ171" s="217"/>
      <c r="BA171" s="217"/>
      <c r="BB171" s="217"/>
      <c r="BC171" s="217"/>
      <c r="BD171" s="217"/>
      <c r="BE171" s="217"/>
      <c r="BF171" s="217"/>
      <c r="BG171" s="217"/>
      <c r="BH171" s="217"/>
      <c r="BI171" s="217"/>
      <c r="BJ171" s="217"/>
      <c r="BK171" s="217"/>
      <c r="BL171" s="217"/>
      <c r="BM171" s="217"/>
      <c r="BN171" s="217"/>
      <c r="BO171" s="217"/>
      <c r="BP171" s="217"/>
      <c r="BQ171" s="217"/>
      <c r="BR171" s="217"/>
      <c r="BS171" s="217"/>
      <c r="BT171" s="217"/>
      <c r="BU171" s="217"/>
      <c r="BV171" s="217"/>
      <c r="BW171" s="217"/>
      <c r="BX171" s="217"/>
      <c r="BY171" s="217"/>
      <c r="BZ171" s="217"/>
      <c r="CA171" s="217"/>
      <c r="CB171" s="217"/>
      <c r="CC171" s="217"/>
      <c r="CD171" s="217"/>
      <c r="CE171" s="217"/>
      <c r="CF171" s="217"/>
      <c r="CG171" s="217"/>
      <c r="CH171" s="217"/>
      <c r="CI171" s="217"/>
      <c r="CJ171" s="217"/>
      <c r="CK171" s="217"/>
      <c r="CL171" s="217"/>
      <c r="CM171" s="217"/>
      <c r="CN171" s="217"/>
      <c r="CO171" s="217"/>
      <c r="CP171" s="217"/>
      <c r="CQ171" s="217"/>
      <c r="CR171" s="217"/>
      <c r="CS171" s="217"/>
      <c r="CT171" s="217"/>
      <c r="CU171" s="217"/>
      <c r="CV171" s="217"/>
      <c r="CW171" s="217"/>
      <c r="CX171" s="217"/>
      <c r="CY171" s="217"/>
      <c r="CZ171" s="217"/>
      <c r="DA171" s="217"/>
      <c r="DB171" s="217"/>
      <c r="DC171" s="217"/>
      <c r="DD171" s="217"/>
      <c r="DE171" s="217"/>
      <c r="DF171" s="217"/>
      <c r="DG171" s="217"/>
      <c r="DH171" s="217"/>
      <c r="DI171" s="217"/>
      <c r="DJ171" s="217"/>
      <c r="DK171" s="217"/>
      <c r="DL171" s="217"/>
      <c r="DM171" s="217"/>
      <c r="DN171" s="217"/>
      <c r="DO171" s="217"/>
      <c r="DP171" s="217"/>
      <c r="DQ171" s="217"/>
      <c r="DR171" s="217"/>
    </row>
    <row r="172" spans="1:122" s="207" customFormat="1" ht="13">
      <c r="A172" s="453"/>
      <c r="B172" s="468" t="s">
        <v>111</v>
      </c>
      <c r="C172" s="455">
        <f>C169-C166</f>
        <v>0</v>
      </c>
      <c r="D172" s="456">
        <f t="shared" ref="D172:S172" si="145">D169-D166</f>
        <v>0</v>
      </c>
      <c r="E172" s="456">
        <f t="shared" si="145"/>
        <v>0</v>
      </c>
      <c r="F172" s="456">
        <f t="shared" si="145"/>
        <v>0</v>
      </c>
      <c r="G172" s="418">
        <f t="shared" si="145"/>
        <v>0</v>
      </c>
      <c r="H172" s="456">
        <f t="shared" si="145"/>
        <v>0</v>
      </c>
      <c r="I172" s="456">
        <f t="shared" si="145"/>
        <v>0</v>
      </c>
      <c r="J172" s="456">
        <f t="shared" si="145"/>
        <v>0</v>
      </c>
      <c r="K172" s="456">
        <f t="shared" si="145"/>
        <v>0</v>
      </c>
      <c r="L172" s="418">
        <f t="shared" si="145"/>
        <v>0</v>
      </c>
      <c r="M172" s="456">
        <f t="shared" si="145"/>
        <v>0</v>
      </c>
      <c r="N172" s="456">
        <f t="shared" si="145"/>
        <v>0</v>
      </c>
      <c r="O172" s="456">
        <f t="shared" si="145"/>
        <v>0</v>
      </c>
      <c r="P172" s="456">
        <f t="shared" si="145"/>
        <v>0</v>
      </c>
      <c r="Q172" s="456">
        <f t="shared" si="145"/>
        <v>0</v>
      </c>
      <c r="R172" s="418">
        <f t="shared" si="145"/>
        <v>0</v>
      </c>
      <c r="S172" s="419">
        <f t="shared" si="145"/>
        <v>0</v>
      </c>
      <c r="T172" s="218"/>
      <c r="U172" s="217"/>
      <c r="V172" s="219"/>
      <c r="W172" s="219"/>
      <c r="X172" s="219"/>
      <c r="Y172" s="217"/>
      <c r="Z172" s="217"/>
      <c r="AA172" s="217"/>
      <c r="AB172" s="217"/>
      <c r="AC172" s="217"/>
      <c r="AD172" s="217"/>
      <c r="AE172" s="217"/>
      <c r="AF172" s="217"/>
      <c r="AG172" s="217"/>
      <c r="AH172" s="217"/>
      <c r="AI172" s="217"/>
      <c r="AJ172" s="217"/>
      <c r="AK172" s="217"/>
      <c r="AL172" s="217"/>
      <c r="AM172" s="217"/>
      <c r="AN172" s="217"/>
      <c r="AO172" s="217"/>
      <c r="AP172" s="217"/>
      <c r="AQ172" s="217"/>
      <c r="AR172" s="217"/>
      <c r="AS172" s="217"/>
      <c r="AT172" s="217"/>
      <c r="AU172" s="217"/>
      <c r="AV172" s="217"/>
      <c r="AW172" s="217"/>
      <c r="AX172" s="217"/>
      <c r="AY172" s="217"/>
      <c r="AZ172" s="217"/>
      <c r="BA172" s="217"/>
      <c r="BB172" s="217"/>
      <c r="BC172" s="217"/>
      <c r="BD172" s="217"/>
      <c r="BE172" s="217"/>
      <c r="BF172" s="217"/>
      <c r="BG172" s="217"/>
      <c r="BH172" s="217"/>
      <c r="BI172" s="217"/>
      <c r="BJ172" s="217"/>
      <c r="BK172" s="217"/>
      <c r="BL172" s="217"/>
      <c r="BM172" s="217"/>
      <c r="BN172" s="217"/>
      <c r="BO172" s="217"/>
      <c r="BP172" s="217"/>
      <c r="BQ172" s="217"/>
      <c r="BR172" s="217"/>
      <c r="BS172" s="217"/>
      <c r="BT172" s="217"/>
      <c r="BU172" s="217"/>
      <c r="BV172" s="217"/>
      <c r="BW172" s="217"/>
      <c r="BX172" s="217"/>
      <c r="BY172" s="217"/>
      <c r="BZ172" s="217"/>
      <c r="CA172" s="217"/>
      <c r="CB172" s="217"/>
      <c r="CC172" s="217"/>
      <c r="CD172" s="217"/>
      <c r="CE172" s="217"/>
      <c r="CF172" s="217"/>
      <c r="CG172" s="217"/>
      <c r="CH172" s="217"/>
      <c r="CI172" s="217"/>
      <c r="CJ172" s="217"/>
      <c r="CK172" s="217"/>
      <c r="CL172" s="217"/>
      <c r="CM172" s="217"/>
      <c r="CN172" s="217"/>
      <c r="CO172" s="217"/>
      <c r="CP172" s="217"/>
      <c r="CQ172" s="217"/>
      <c r="CR172" s="217"/>
      <c r="CS172" s="217"/>
      <c r="CT172" s="217"/>
      <c r="CU172" s="217"/>
      <c r="CV172" s="217"/>
      <c r="CW172" s="217"/>
      <c r="CX172" s="217"/>
      <c r="CY172" s="217"/>
      <c r="CZ172" s="217"/>
      <c r="DA172" s="217"/>
      <c r="DB172" s="217"/>
      <c r="DC172" s="217"/>
      <c r="DD172" s="217"/>
      <c r="DE172" s="217"/>
      <c r="DF172" s="217"/>
      <c r="DG172" s="217"/>
      <c r="DH172" s="217"/>
      <c r="DI172" s="217"/>
      <c r="DJ172" s="217"/>
      <c r="DK172" s="217"/>
      <c r="DL172" s="217"/>
      <c r="DM172" s="217"/>
      <c r="DN172" s="217"/>
      <c r="DO172" s="217"/>
      <c r="DP172" s="217"/>
      <c r="DQ172" s="217"/>
      <c r="DR172" s="217"/>
    </row>
    <row r="173" spans="1:122" s="207" customFormat="1" ht="13.5" thickBot="1">
      <c r="A173" s="458"/>
      <c r="B173" s="1241" t="s">
        <v>32</v>
      </c>
      <c r="C173" s="1250">
        <f>C171+C172</f>
        <v>0</v>
      </c>
      <c r="D173" s="461">
        <f t="shared" ref="D173:S173" si="146">D171+D172</f>
        <v>0</v>
      </c>
      <c r="E173" s="461">
        <f t="shared" si="146"/>
        <v>0</v>
      </c>
      <c r="F173" s="461">
        <f t="shared" si="146"/>
        <v>0</v>
      </c>
      <c r="G173" s="413">
        <f t="shared" si="146"/>
        <v>0</v>
      </c>
      <c r="H173" s="461">
        <f t="shared" si="146"/>
        <v>0</v>
      </c>
      <c r="I173" s="461">
        <f t="shared" si="146"/>
        <v>0</v>
      </c>
      <c r="J173" s="461">
        <f t="shared" si="146"/>
        <v>0</v>
      </c>
      <c r="K173" s="461">
        <f t="shared" si="146"/>
        <v>0</v>
      </c>
      <c r="L173" s="413">
        <f t="shared" si="146"/>
        <v>0</v>
      </c>
      <c r="M173" s="461">
        <f t="shared" si="146"/>
        <v>0</v>
      </c>
      <c r="N173" s="461">
        <f t="shared" si="146"/>
        <v>0</v>
      </c>
      <c r="O173" s="461">
        <f t="shared" si="146"/>
        <v>0</v>
      </c>
      <c r="P173" s="461">
        <f t="shared" si="146"/>
        <v>0</v>
      </c>
      <c r="Q173" s="461">
        <f t="shared" si="146"/>
        <v>0</v>
      </c>
      <c r="R173" s="413">
        <f t="shared" si="146"/>
        <v>0</v>
      </c>
      <c r="S173" s="414">
        <f t="shared" si="146"/>
        <v>0</v>
      </c>
      <c r="T173" s="937">
        <f>+S12</f>
        <v>0</v>
      </c>
      <c r="U173" s="217"/>
      <c r="V173" s="219"/>
      <c r="W173" s="219"/>
      <c r="X173" s="219"/>
      <c r="Y173" s="217"/>
      <c r="Z173" s="217"/>
      <c r="AA173" s="217"/>
      <c r="AB173" s="217"/>
      <c r="AC173" s="217"/>
      <c r="AD173" s="217"/>
      <c r="AE173" s="217"/>
      <c r="AF173" s="217"/>
      <c r="AG173" s="217"/>
      <c r="AH173" s="217"/>
      <c r="AI173" s="217"/>
      <c r="AJ173" s="217"/>
      <c r="AK173" s="217"/>
      <c r="AL173" s="217"/>
      <c r="AM173" s="217"/>
      <c r="AN173" s="217"/>
      <c r="AO173" s="217"/>
      <c r="AP173" s="217"/>
      <c r="AQ173" s="217"/>
      <c r="AR173" s="217"/>
      <c r="AS173" s="217"/>
      <c r="AT173" s="217"/>
      <c r="AU173" s="217"/>
      <c r="AV173" s="217"/>
      <c r="AW173" s="217"/>
      <c r="AX173" s="217"/>
      <c r="AY173" s="217"/>
      <c r="AZ173" s="217"/>
      <c r="BA173" s="217"/>
      <c r="BB173" s="217"/>
      <c r="BC173" s="217"/>
      <c r="BD173" s="217"/>
      <c r="BE173" s="217"/>
      <c r="BF173" s="217"/>
      <c r="BG173" s="217"/>
      <c r="BH173" s="217"/>
      <c r="BI173" s="217"/>
      <c r="BJ173" s="217"/>
      <c r="BK173" s="217"/>
      <c r="BL173" s="217"/>
      <c r="BM173" s="217"/>
      <c r="BN173" s="217"/>
      <c r="BO173" s="217"/>
      <c r="BP173" s="217"/>
      <c r="BQ173" s="217"/>
      <c r="BR173" s="217"/>
      <c r="BS173" s="217"/>
      <c r="BT173" s="217"/>
      <c r="BU173" s="217"/>
      <c r="BV173" s="217"/>
      <c r="BW173" s="217"/>
      <c r="BX173" s="217"/>
      <c r="BY173" s="217"/>
      <c r="BZ173" s="217"/>
      <c r="CA173" s="217"/>
      <c r="CB173" s="217"/>
      <c r="CC173" s="217"/>
      <c r="CD173" s="217"/>
      <c r="CE173" s="217"/>
      <c r="CF173" s="217"/>
      <c r="CG173" s="217"/>
      <c r="CH173" s="217"/>
      <c r="CI173" s="217"/>
      <c r="CJ173" s="217"/>
      <c r="CK173" s="217"/>
      <c r="CL173" s="217"/>
      <c r="CM173" s="217"/>
      <c r="CN173" s="217"/>
      <c r="CO173" s="217"/>
      <c r="CP173" s="217"/>
      <c r="CQ173" s="217"/>
      <c r="CR173" s="217"/>
      <c r="CS173" s="217"/>
      <c r="CT173" s="217"/>
      <c r="CU173" s="217"/>
      <c r="CV173" s="217"/>
      <c r="CW173" s="217"/>
      <c r="CX173" s="217"/>
      <c r="CY173" s="217"/>
      <c r="CZ173" s="217"/>
      <c r="DA173" s="217"/>
      <c r="DB173" s="217"/>
      <c r="DC173" s="217"/>
      <c r="DD173" s="217"/>
      <c r="DE173" s="217"/>
      <c r="DF173" s="217"/>
      <c r="DG173" s="217"/>
      <c r="DH173" s="217"/>
      <c r="DI173" s="217"/>
      <c r="DJ173" s="217"/>
      <c r="DK173" s="217"/>
      <c r="DL173" s="217"/>
      <c r="DM173" s="217"/>
      <c r="DN173" s="217"/>
      <c r="DO173" s="217"/>
      <c r="DP173" s="217"/>
      <c r="DQ173" s="217"/>
      <c r="DR173" s="217"/>
    </row>
    <row r="174" spans="1:122" s="207" customFormat="1" ht="13.5" customHeight="1" outlineLevel="1">
      <c r="A174" s="245" t="s">
        <v>40</v>
      </c>
      <c r="B174" s="1088">
        <v>0</v>
      </c>
      <c r="C174" s="247">
        <f>C171*1+C172*2</f>
        <v>0</v>
      </c>
      <c r="D174" s="210">
        <f t="shared" ref="D174:S174" si="147">D171*1+D172*2</f>
        <v>0</v>
      </c>
      <c r="E174" s="210">
        <f t="shared" si="147"/>
        <v>0</v>
      </c>
      <c r="F174" s="210">
        <f t="shared" si="147"/>
        <v>0</v>
      </c>
      <c r="G174" s="206">
        <f t="shared" si="147"/>
        <v>0</v>
      </c>
      <c r="H174" s="210">
        <f t="shared" si="147"/>
        <v>0</v>
      </c>
      <c r="I174" s="210">
        <f t="shared" si="147"/>
        <v>0</v>
      </c>
      <c r="J174" s="210">
        <f t="shared" si="147"/>
        <v>0</v>
      </c>
      <c r="K174" s="210">
        <f t="shared" si="147"/>
        <v>0</v>
      </c>
      <c r="L174" s="206">
        <f t="shared" si="147"/>
        <v>0</v>
      </c>
      <c r="M174" s="210">
        <f t="shared" si="147"/>
        <v>0</v>
      </c>
      <c r="N174" s="210">
        <f t="shared" si="147"/>
        <v>0</v>
      </c>
      <c r="O174" s="210">
        <f t="shared" si="147"/>
        <v>0</v>
      </c>
      <c r="P174" s="210">
        <f t="shared" si="147"/>
        <v>0</v>
      </c>
      <c r="Q174" s="210">
        <f t="shared" si="147"/>
        <v>0</v>
      </c>
      <c r="R174" s="206">
        <f t="shared" si="147"/>
        <v>0</v>
      </c>
      <c r="S174" s="224">
        <f t="shared" si="147"/>
        <v>0</v>
      </c>
      <c r="T174" s="218"/>
      <c r="U174" s="217"/>
      <c r="V174" s="219"/>
      <c r="W174" s="219"/>
      <c r="X174" s="219"/>
      <c r="Y174" s="217"/>
      <c r="Z174" s="217"/>
      <c r="AA174" s="217"/>
      <c r="AB174" s="217"/>
      <c r="AC174" s="217"/>
      <c r="AD174" s="217"/>
      <c r="AE174" s="217"/>
      <c r="AF174" s="217"/>
      <c r="AG174" s="217"/>
      <c r="AH174" s="217"/>
      <c r="AI174" s="217"/>
      <c r="AJ174" s="217"/>
      <c r="AK174" s="217"/>
      <c r="AL174" s="217"/>
      <c r="AM174" s="217"/>
      <c r="AN174" s="217"/>
      <c r="AO174" s="217"/>
      <c r="AP174" s="217"/>
      <c r="AQ174" s="217"/>
      <c r="AR174" s="217"/>
      <c r="AS174" s="217"/>
      <c r="AT174" s="217"/>
      <c r="AU174" s="217"/>
      <c r="AV174" s="217"/>
      <c r="AW174" s="217"/>
      <c r="AX174" s="217"/>
      <c r="AY174" s="217"/>
      <c r="AZ174" s="217"/>
      <c r="BA174" s="217"/>
      <c r="BB174" s="217"/>
      <c r="BC174" s="217"/>
      <c r="BD174" s="217"/>
      <c r="BE174" s="217"/>
      <c r="BF174" s="217"/>
      <c r="BG174" s="217"/>
      <c r="BH174" s="217"/>
      <c r="BI174" s="217"/>
      <c r="BJ174" s="217"/>
      <c r="BK174" s="217"/>
      <c r="BL174" s="217"/>
      <c r="BM174" s="217"/>
      <c r="BN174" s="217"/>
      <c r="BO174" s="217"/>
      <c r="BP174" s="217"/>
      <c r="BQ174" s="217"/>
      <c r="BR174" s="217"/>
      <c r="BS174" s="217"/>
      <c r="BT174" s="217"/>
      <c r="BU174" s="217"/>
      <c r="BV174" s="217"/>
      <c r="BW174" s="217"/>
      <c r="BX174" s="217"/>
      <c r="BY174" s="217"/>
      <c r="BZ174" s="217"/>
      <c r="CA174" s="217"/>
      <c r="CB174" s="217"/>
      <c r="CC174" s="217"/>
      <c r="CD174" s="217"/>
      <c r="CE174" s="217"/>
      <c r="CF174" s="217"/>
      <c r="CG174" s="217"/>
      <c r="CH174" s="217"/>
      <c r="CI174" s="217"/>
      <c r="CJ174" s="217"/>
      <c r="CK174" s="217"/>
      <c r="CL174" s="217"/>
      <c r="CM174" s="217"/>
      <c r="CN174" s="217"/>
      <c r="CO174" s="217"/>
      <c r="CP174" s="217"/>
      <c r="CQ174" s="217"/>
      <c r="CR174" s="217"/>
      <c r="CS174" s="217"/>
      <c r="CT174" s="217"/>
      <c r="CU174" s="217"/>
      <c r="CV174" s="217"/>
      <c r="CW174" s="217"/>
      <c r="CX174" s="217"/>
      <c r="CY174" s="217"/>
      <c r="CZ174" s="217"/>
      <c r="DA174" s="217"/>
      <c r="DB174" s="217"/>
      <c r="DC174" s="217"/>
      <c r="DD174" s="217"/>
      <c r="DE174" s="217"/>
      <c r="DF174" s="217"/>
      <c r="DG174" s="217"/>
      <c r="DH174" s="217"/>
      <c r="DI174" s="217"/>
      <c r="DJ174" s="217"/>
      <c r="DK174" s="217"/>
      <c r="DL174" s="217"/>
      <c r="DM174" s="217"/>
      <c r="DN174" s="217"/>
      <c r="DO174" s="217"/>
      <c r="DP174" s="217"/>
      <c r="DQ174" s="217"/>
      <c r="DR174" s="217"/>
    </row>
    <row r="175" spans="1:122" s="207" customFormat="1" ht="13.5" outlineLevel="1" thickBot="1">
      <c r="A175" s="213" t="s">
        <v>43</v>
      </c>
      <c r="B175" s="1091" t="s">
        <v>30</v>
      </c>
      <c r="C175" s="1248">
        <f>C171+C172</f>
        <v>0</v>
      </c>
      <c r="D175" s="214">
        <f t="shared" ref="D175:S175" si="148">D171+D172</f>
        <v>0</v>
      </c>
      <c r="E175" s="214">
        <f t="shared" si="148"/>
        <v>0</v>
      </c>
      <c r="F175" s="214">
        <f t="shared" si="148"/>
        <v>0</v>
      </c>
      <c r="G175" s="215">
        <f t="shared" si="148"/>
        <v>0</v>
      </c>
      <c r="H175" s="214">
        <f t="shared" si="148"/>
        <v>0</v>
      </c>
      <c r="I175" s="214">
        <f t="shared" si="148"/>
        <v>0</v>
      </c>
      <c r="J175" s="214">
        <f t="shared" si="148"/>
        <v>0</v>
      </c>
      <c r="K175" s="214">
        <f t="shared" si="148"/>
        <v>0</v>
      </c>
      <c r="L175" s="215">
        <f t="shared" si="148"/>
        <v>0</v>
      </c>
      <c r="M175" s="214">
        <f t="shared" si="148"/>
        <v>0</v>
      </c>
      <c r="N175" s="214">
        <f t="shared" si="148"/>
        <v>0</v>
      </c>
      <c r="O175" s="214">
        <f t="shared" si="148"/>
        <v>0</v>
      </c>
      <c r="P175" s="214">
        <f t="shared" si="148"/>
        <v>0</v>
      </c>
      <c r="Q175" s="214">
        <f t="shared" si="148"/>
        <v>0</v>
      </c>
      <c r="R175" s="215">
        <f t="shared" si="148"/>
        <v>0</v>
      </c>
      <c r="S175" s="204">
        <f t="shared" si="148"/>
        <v>0</v>
      </c>
      <c r="T175" s="218"/>
      <c r="U175" s="217"/>
      <c r="V175" s="219"/>
      <c r="W175" s="219"/>
      <c r="X175" s="219"/>
      <c r="Y175" s="217"/>
      <c r="Z175" s="217"/>
      <c r="AA175" s="217"/>
      <c r="AB175" s="217"/>
      <c r="AC175" s="217"/>
      <c r="AD175" s="217"/>
      <c r="AE175" s="217"/>
      <c r="AF175" s="217"/>
      <c r="AG175" s="217"/>
      <c r="AH175" s="217"/>
      <c r="AI175" s="217"/>
      <c r="AJ175" s="217"/>
      <c r="AK175" s="217"/>
      <c r="AL175" s="217"/>
      <c r="AM175" s="217"/>
      <c r="AN175" s="217"/>
      <c r="AO175" s="217"/>
      <c r="AP175" s="217"/>
      <c r="AQ175" s="217"/>
      <c r="AR175" s="217"/>
      <c r="AS175" s="217"/>
      <c r="AT175" s="217"/>
      <c r="AU175" s="217"/>
      <c r="AV175" s="217"/>
      <c r="AW175" s="217"/>
      <c r="AX175" s="217"/>
      <c r="AY175" s="217"/>
      <c r="AZ175" s="217"/>
      <c r="BA175" s="217"/>
      <c r="BB175" s="217"/>
      <c r="BC175" s="217"/>
      <c r="BD175" s="217"/>
      <c r="BE175" s="217"/>
      <c r="BF175" s="217"/>
      <c r="BG175" s="217"/>
      <c r="BH175" s="217"/>
      <c r="BI175" s="217"/>
      <c r="BJ175" s="217"/>
      <c r="BK175" s="217"/>
      <c r="BL175" s="217"/>
      <c r="BM175" s="217"/>
      <c r="BN175" s="217"/>
      <c r="BO175" s="217"/>
      <c r="BP175" s="217"/>
      <c r="BQ175" s="217"/>
      <c r="BR175" s="217"/>
      <c r="BS175" s="217"/>
      <c r="BT175" s="217"/>
      <c r="BU175" s="217"/>
      <c r="BV175" s="217"/>
      <c r="BW175" s="217"/>
      <c r="BX175" s="217"/>
      <c r="BY175" s="217"/>
      <c r="BZ175" s="217"/>
      <c r="CA175" s="217"/>
      <c r="CB175" s="217"/>
      <c r="CC175" s="217"/>
      <c r="CD175" s="217"/>
      <c r="CE175" s="217"/>
      <c r="CF175" s="217"/>
      <c r="CG175" s="217"/>
      <c r="CH175" s="217"/>
      <c r="CI175" s="217"/>
      <c r="CJ175" s="217"/>
      <c r="CK175" s="217"/>
      <c r="CL175" s="217"/>
      <c r="CM175" s="217"/>
      <c r="CN175" s="217"/>
      <c r="CO175" s="217"/>
      <c r="CP175" s="217"/>
      <c r="CQ175" s="217"/>
      <c r="CR175" s="217"/>
      <c r="CS175" s="217"/>
      <c r="CT175" s="217"/>
      <c r="CU175" s="217"/>
      <c r="CV175" s="217"/>
      <c r="CW175" s="217"/>
      <c r="CX175" s="217"/>
      <c r="CY175" s="217"/>
      <c r="CZ175" s="217"/>
      <c r="DA175" s="217"/>
      <c r="DB175" s="217"/>
      <c r="DC175" s="217"/>
      <c r="DD175" s="217"/>
      <c r="DE175" s="217"/>
      <c r="DF175" s="217"/>
      <c r="DG175" s="217"/>
      <c r="DH175" s="217"/>
      <c r="DI175" s="217"/>
      <c r="DJ175" s="217"/>
      <c r="DK175" s="217"/>
      <c r="DL175" s="217"/>
      <c r="DM175" s="217"/>
      <c r="DN175" s="217"/>
      <c r="DO175" s="217"/>
      <c r="DP175" s="217"/>
      <c r="DQ175" s="217"/>
      <c r="DR175" s="217"/>
    </row>
    <row r="176" spans="1:122" s="207" customFormat="1" ht="13">
      <c r="A176" s="211"/>
      <c r="B176" s="235"/>
      <c r="C176" s="929"/>
      <c r="D176" s="212"/>
      <c r="E176" s="212"/>
      <c r="F176" s="212"/>
      <c r="G176" s="183"/>
      <c r="H176" s="212"/>
      <c r="I176" s="212"/>
      <c r="J176" s="212"/>
      <c r="K176" s="212"/>
      <c r="L176" s="183"/>
      <c r="M176" s="212"/>
      <c r="N176" s="212"/>
      <c r="O176" s="212"/>
      <c r="P176" s="212"/>
      <c r="Q176" s="212"/>
      <c r="R176" s="183"/>
      <c r="S176" s="193"/>
      <c r="T176" s="218"/>
      <c r="U176" s="217"/>
      <c r="V176" s="219"/>
      <c r="W176" s="219"/>
      <c r="X176" s="219"/>
      <c r="Y176" s="217"/>
      <c r="Z176" s="217"/>
      <c r="AA176" s="217"/>
      <c r="AB176" s="217"/>
      <c r="AC176" s="217"/>
      <c r="AD176" s="217"/>
      <c r="AE176" s="217"/>
      <c r="AF176" s="217"/>
      <c r="AG176" s="217"/>
      <c r="AH176" s="217"/>
      <c r="AI176" s="217"/>
      <c r="AJ176" s="217"/>
      <c r="AK176" s="217"/>
      <c r="AL176" s="217"/>
      <c r="AM176" s="217"/>
      <c r="AN176" s="217"/>
      <c r="AO176" s="217"/>
      <c r="AP176" s="217"/>
      <c r="AQ176" s="217"/>
      <c r="AR176" s="217"/>
      <c r="AS176" s="217"/>
      <c r="AT176" s="217"/>
      <c r="AU176" s="217"/>
      <c r="AV176" s="217"/>
      <c r="AW176" s="217"/>
      <c r="AX176" s="217"/>
      <c r="AY176" s="217"/>
      <c r="AZ176" s="217"/>
      <c r="BA176" s="217"/>
      <c r="BB176" s="217"/>
      <c r="BC176" s="217"/>
      <c r="BD176" s="217"/>
      <c r="BE176" s="217"/>
      <c r="BF176" s="217"/>
      <c r="BG176" s="217"/>
      <c r="BH176" s="217"/>
      <c r="BI176" s="217"/>
      <c r="BJ176" s="217"/>
      <c r="BK176" s="217"/>
      <c r="BL176" s="217"/>
      <c r="BM176" s="217"/>
      <c r="BN176" s="217"/>
      <c r="BO176" s="217"/>
      <c r="BP176" s="217"/>
      <c r="BQ176" s="217"/>
      <c r="BR176" s="217"/>
      <c r="BS176" s="217"/>
      <c r="BT176" s="217"/>
      <c r="BU176" s="217"/>
      <c r="BV176" s="217"/>
      <c r="BW176" s="217"/>
      <c r="BX176" s="217"/>
      <c r="BY176" s="217"/>
      <c r="BZ176" s="217"/>
      <c r="CA176" s="217"/>
      <c r="CB176" s="217"/>
      <c r="CC176" s="217"/>
      <c r="CD176" s="217"/>
      <c r="CE176" s="217"/>
      <c r="CF176" s="217"/>
      <c r="CG176" s="217"/>
      <c r="CH176" s="217"/>
      <c r="CI176" s="217"/>
      <c r="CJ176" s="217"/>
      <c r="CK176" s="217"/>
      <c r="CL176" s="217"/>
      <c r="CM176" s="217"/>
      <c r="CN176" s="217"/>
      <c r="CO176" s="217"/>
      <c r="CP176" s="217"/>
      <c r="CQ176" s="217"/>
      <c r="CR176" s="217"/>
      <c r="CS176" s="217"/>
      <c r="CT176" s="217"/>
      <c r="CU176" s="217"/>
      <c r="CV176" s="217"/>
      <c r="CW176" s="217"/>
      <c r="CX176" s="217"/>
      <c r="CY176" s="217"/>
      <c r="CZ176" s="217"/>
      <c r="DA176" s="217"/>
      <c r="DB176" s="217"/>
      <c r="DC176" s="217"/>
      <c r="DD176" s="217"/>
      <c r="DE176" s="217"/>
      <c r="DF176" s="217"/>
      <c r="DG176" s="217"/>
      <c r="DH176" s="217"/>
      <c r="DI176" s="217"/>
      <c r="DJ176" s="217"/>
      <c r="DK176" s="217"/>
      <c r="DL176" s="217"/>
      <c r="DM176" s="217"/>
      <c r="DN176" s="217"/>
      <c r="DO176" s="217"/>
      <c r="DP176" s="217"/>
      <c r="DQ176" s="217"/>
      <c r="DR176" s="217"/>
    </row>
    <row r="177" spans="1:122" ht="13">
      <c r="A177" s="181" t="s">
        <v>167</v>
      </c>
      <c r="B177" s="228" t="s">
        <v>141</v>
      </c>
      <c r="C177" s="230">
        <v>0</v>
      </c>
      <c r="D177" s="6">
        <v>0</v>
      </c>
      <c r="E177" s="6">
        <v>0</v>
      </c>
      <c r="F177" s="6">
        <v>0</v>
      </c>
      <c r="G177" s="200">
        <v>0</v>
      </c>
      <c r="H177" s="6">
        <v>0</v>
      </c>
      <c r="I177" s="6">
        <v>0</v>
      </c>
      <c r="J177" s="6">
        <v>0</v>
      </c>
      <c r="K177" s="6">
        <v>0</v>
      </c>
      <c r="L177" s="200">
        <v>0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183">
        <v>0</v>
      </c>
      <c r="S177" s="197">
        <v>0</v>
      </c>
      <c r="T177" s="198"/>
      <c r="U177" s="187"/>
      <c r="V177" s="187"/>
      <c r="W177" s="187"/>
      <c r="X177" s="187"/>
      <c r="Y177" s="187"/>
      <c r="Z177" s="186"/>
      <c r="AA177" s="186"/>
      <c r="AB177" s="186"/>
      <c r="AC177" s="186"/>
      <c r="AD177" s="186"/>
      <c r="AE177" s="186"/>
      <c r="AF177" s="186"/>
      <c r="AG177" s="186"/>
      <c r="AH177" s="186"/>
      <c r="AI177" s="186"/>
      <c r="AJ177" s="186"/>
      <c r="AK177" s="186"/>
      <c r="AL177" s="186"/>
      <c r="AM177" s="186"/>
      <c r="AN177" s="186"/>
      <c r="AO177" s="186"/>
      <c r="AP177" s="186"/>
      <c r="AQ177" s="186"/>
      <c r="AR177" s="186"/>
      <c r="AS177" s="186"/>
      <c r="AT177" s="186"/>
      <c r="AU177" s="186"/>
      <c r="AV177" s="186"/>
      <c r="AW177" s="186"/>
      <c r="AX177" s="186"/>
      <c r="AY177" s="186"/>
      <c r="AZ177" s="186"/>
      <c r="BA177" s="186"/>
      <c r="BB177" s="186"/>
      <c r="BC177" s="186"/>
      <c r="BD177" s="186"/>
      <c r="BE177" s="186"/>
      <c r="BF177" s="186"/>
      <c r="BG177" s="186"/>
      <c r="BH177" s="186"/>
      <c r="BI177" s="186"/>
      <c r="BJ177" s="186"/>
      <c r="BK177" s="186"/>
      <c r="BL177" s="186"/>
      <c r="BM177" s="186"/>
      <c r="BN177" s="186"/>
      <c r="BO177" s="186"/>
      <c r="BP177" s="186"/>
      <c r="BQ177" s="186"/>
      <c r="BR177" s="186"/>
      <c r="BS177" s="186"/>
      <c r="BT177" s="186"/>
      <c r="BU177" s="186"/>
      <c r="BV177" s="186"/>
      <c r="BW177" s="186"/>
      <c r="BX177" s="186"/>
      <c r="BY177" s="186"/>
      <c r="BZ177" s="186"/>
      <c r="CA177" s="186"/>
      <c r="CB177" s="186"/>
      <c r="CC177" s="186"/>
      <c r="CD177" s="186"/>
      <c r="CE177" s="186"/>
      <c r="CF177" s="186"/>
      <c r="CG177" s="186"/>
      <c r="CH177" s="186"/>
      <c r="CI177" s="186"/>
      <c r="CJ177" s="186"/>
      <c r="CK177" s="186"/>
      <c r="CL177" s="186"/>
      <c r="CM177" s="186"/>
      <c r="CN177" s="186"/>
      <c r="CO177" s="186"/>
      <c r="CP177" s="186"/>
      <c r="CQ177" s="186"/>
      <c r="CR177" s="186"/>
      <c r="CS177" s="186"/>
      <c r="CT177" s="186"/>
      <c r="CU177" s="186"/>
      <c r="CV177" s="186"/>
      <c r="CW177" s="186"/>
      <c r="CX177" s="186"/>
      <c r="CY177" s="186"/>
      <c r="CZ177" s="186"/>
      <c r="DA177" s="186"/>
      <c r="DB177" s="186"/>
      <c r="DC177" s="186"/>
      <c r="DD177" s="186"/>
      <c r="DE177" s="186"/>
      <c r="DF177" s="186"/>
      <c r="DG177" s="186"/>
      <c r="DH177" s="186"/>
      <c r="DI177" s="186"/>
      <c r="DJ177" s="186"/>
      <c r="DK177" s="186"/>
      <c r="DL177" s="186"/>
      <c r="DM177" s="186"/>
      <c r="DN177" s="186"/>
      <c r="DO177" s="186"/>
      <c r="DP177" s="186"/>
      <c r="DQ177" s="186"/>
      <c r="DR177" s="186"/>
    </row>
    <row r="178" spans="1:122">
      <c r="A178" s="188" t="str">
        <f>A5</f>
        <v>MS2408D0</v>
      </c>
      <c r="B178" s="228" t="s">
        <v>111</v>
      </c>
      <c r="C178" s="230">
        <v>0</v>
      </c>
      <c r="D178" s="6">
        <v>0</v>
      </c>
      <c r="E178" s="6">
        <v>0</v>
      </c>
      <c r="F178" s="6">
        <v>0</v>
      </c>
      <c r="G178" s="200">
        <v>0</v>
      </c>
      <c r="H178" s="6">
        <v>0</v>
      </c>
      <c r="I178" s="6">
        <v>0</v>
      </c>
      <c r="J178" s="6">
        <v>0</v>
      </c>
      <c r="K178" s="6">
        <v>0</v>
      </c>
      <c r="L178" s="200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183">
        <v>0</v>
      </c>
      <c r="S178" s="197">
        <v>0</v>
      </c>
      <c r="T178" s="198"/>
      <c r="U178" s="187"/>
      <c r="V178" s="187"/>
      <c r="W178" s="187"/>
      <c r="X178" s="187"/>
      <c r="Y178" s="187"/>
      <c r="Z178" s="186"/>
      <c r="AA178" s="186"/>
      <c r="AB178" s="186"/>
      <c r="AC178" s="186"/>
      <c r="AD178" s="186"/>
      <c r="AE178" s="186"/>
      <c r="AF178" s="186"/>
      <c r="AG178" s="186"/>
      <c r="AH178" s="186"/>
      <c r="AI178" s="186"/>
      <c r="AJ178" s="186"/>
      <c r="AK178" s="186"/>
      <c r="AL178" s="186"/>
      <c r="AM178" s="186"/>
      <c r="AN178" s="186"/>
      <c r="AO178" s="186"/>
      <c r="AP178" s="186"/>
      <c r="AQ178" s="186"/>
      <c r="AR178" s="186"/>
      <c r="AS178" s="186"/>
      <c r="AT178" s="186"/>
      <c r="AU178" s="186"/>
      <c r="AV178" s="186"/>
      <c r="AW178" s="186"/>
      <c r="AX178" s="186"/>
      <c r="AY178" s="186"/>
      <c r="AZ178" s="186"/>
      <c r="BA178" s="186"/>
      <c r="BB178" s="186"/>
      <c r="BC178" s="186"/>
      <c r="BD178" s="186"/>
      <c r="BE178" s="186"/>
      <c r="BF178" s="186"/>
      <c r="BG178" s="186"/>
      <c r="BH178" s="186"/>
      <c r="BI178" s="186"/>
      <c r="BJ178" s="186"/>
      <c r="BK178" s="186"/>
      <c r="BL178" s="186"/>
      <c r="BM178" s="186"/>
      <c r="BN178" s="186"/>
      <c r="BO178" s="186"/>
      <c r="BP178" s="186"/>
      <c r="BQ178" s="186"/>
      <c r="BR178" s="186"/>
      <c r="BS178" s="186"/>
      <c r="BT178" s="186"/>
      <c r="BU178" s="186"/>
      <c r="BV178" s="186"/>
      <c r="BW178" s="186"/>
      <c r="BX178" s="186"/>
      <c r="BY178" s="186"/>
      <c r="BZ178" s="186"/>
      <c r="CA178" s="186"/>
      <c r="CB178" s="186"/>
      <c r="CC178" s="186"/>
      <c r="CD178" s="186"/>
      <c r="CE178" s="186"/>
      <c r="CF178" s="186"/>
      <c r="CG178" s="186"/>
      <c r="CH178" s="186"/>
      <c r="CI178" s="186"/>
      <c r="CJ178" s="186"/>
      <c r="CK178" s="186"/>
      <c r="CL178" s="186"/>
      <c r="CM178" s="186"/>
      <c r="CN178" s="186"/>
      <c r="CO178" s="186"/>
      <c r="CP178" s="186"/>
      <c r="CQ178" s="186"/>
      <c r="CR178" s="186"/>
      <c r="CS178" s="186"/>
      <c r="CT178" s="186"/>
      <c r="CU178" s="186"/>
      <c r="CV178" s="186"/>
      <c r="CW178" s="186"/>
      <c r="CX178" s="186"/>
      <c r="CY178" s="186"/>
      <c r="CZ178" s="186"/>
      <c r="DA178" s="186"/>
      <c r="DB178" s="186"/>
      <c r="DC178" s="186"/>
      <c r="DD178" s="186"/>
      <c r="DE178" s="186"/>
      <c r="DF178" s="186"/>
      <c r="DG178" s="186"/>
      <c r="DH178" s="186"/>
      <c r="DI178" s="186"/>
      <c r="DJ178" s="186"/>
      <c r="DK178" s="186"/>
      <c r="DL178" s="186"/>
      <c r="DM178" s="186"/>
      <c r="DN178" s="186"/>
      <c r="DO178" s="186"/>
      <c r="DP178" s="186"/>
      <c r="DQ178" s="186"/>
      <c r="DR178" s="186"/>
    </row>
    <row r="179" spans="1:122">
      <c r="A179" s="188"/>
      <c r="B179" s="228"/>
      <c r="C179" s="230"/>
      <c r="D179" s="6"/>
      <c r="E179" s="6"/>
      <c r="F179" s="6"/>
      <c r="G179" s="200">
        <v>0</v>
      </c>
      <c r="H179" s="6"/>
      <c r="I179" s="6"/>
      <c r="J179" s="6"/>
      <c r="K179" s="6"/>
      <c r="L179" s="200">
        <v>0</v>
      </c>
      <c r="M179" s="6"/>
      <c r="N179" s="6"/>
      <c r="O179" s="6"/>
      <c r="P179" s="6"/>
      <c r="Q179" s="6"/>
      <c r="R179" s="183">
        <v>0</v>
      </c>
      <c r="S179" s="197">
        <v>0</v>
      </c>
      <c r="T179" s="198"/>
      <c r="U179" s="187"/>
      <c r="V179" s="187"/>
      <c r="W179" s="187"/>
      <c r="X179" s="187"/>
      <c r="Y179" s="187"/>
      <c r="Z179" s="186"/>
      <c r="AA179" s="186"/>
      <c r="AB179" s="186"/>
      <c r="AC179" s="186"/>
      <c r="AD179" s="186"/>
      <c r="AE179" s="186"/>
      <c r="AF179" s="186"/>
      <c r="AG179" s="186"/>
      <c r="AH179" s="186"/>
      <c r="AI179" s="186"/>
      <c r="AJ179" s="186"/>
      <c r="AK179" s="186"/>
      <c r="AL179" s="186"/>
      <c r="AM179" s="186"/>
      <c r="AN179" s="186"/>
      <c r="AO179" s="186"/>
      <c r="AP179" s="186"/>
      <c r="AQ179" s="186"/>
      <c r="AR179" s="186"/>
      <c r="AS179" s="186"/>
      <c r="AT179" s="186"/>
      <c r="AU179" s="186"/>
      <c r="AV179" s="186"/>
      <c r="AW179" s="186"/>
      <c r="AX179" s="186"/>
      <c r="AY179" s="186"/>
      <c r="AZ179" s="186"/>
      <c r="BA179" s="186"/>
      <c r="BB179" s="186"/>
      <c r="BC179" s="186"/>
      <c r="BD179" s="186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86"/>
      <c r="BT179" s="186"/>
      <c r="BU179" s="186"/>
      <c r="BV179" s="186"/>
      <c r="BW179" s="186"/>
      <c r="BX179" s="186"/>
      <c r="BY179" s="186"/>
      <c r="BZ179" s="186"/>
      <c r="CA179" s="186"/>
      <c r="CB179" s="186"/>
      <c r="CC179" s="186"/>
      <c r="CD179" s="186"/>
      <c r="CE179" s="186"/>
      <c r="CF179" s="186"/>
      <c r="CG179" s="186"/>
      <c r="CH179" s="186"/>
      <c r="CI179" s="186"/>
      <c r="CJ179" s="186"/>
      <c r="CK179" s="186"/>
      <c r="CL179" s="186"/>
      <c r="CM179" s="186"/>
      <c r="CN179" s="186"/>
      <c r="CO179" s="186"/>
      <c r="CP179" s="186"/>
      <c r="CQ179" s="186"/>
      <c r="CR179" s="186"/>
      <c r="CS179" s="186"/>
      <c r="CT179" s="186"/>
      <c r="CU179" s="186"/>
      <c r="CV179" s="186"/>
      <c r="CW179" s="186"/>
      <c r="CX179" s="186"/>
      <c r="CY179" s="186"/>
      <c r="CZ179" s="186"/>
      <c r="DA179" s="186"/>
      <c r="DB179" s="186"/>
      <c r="DC179" s="186"/>
      <c r="DD179" s="186"/>
      <c r="DE179" s="186"/>
      <c r="DF179" s="186"/>
      <c r="DG179" s="186"/>
      <c r="DH179" s="186"/>
      <c r="DI179" s="186"/>
      <c r="DJ179" s="186"/>
      <c r="DK179" s="186"/>
      <c r="DL179" s="186"/>
      <c r="DM179" s="186"/>
      <c r="DN179" s="186"/>
      <c r="DO179" s="186"/>
      <c r="DP179" s="186"/>
      <c r="DQ179" s="186"/>
      <c r="DR179" s="186"/>
    </row>
    <row r="180" spans="1:122">
      <c r="A180" s="188"/>
      <c r="B180" s="228"/>
      <c r="C180" s="230"/>
      <c r="D180" s="6"/>
      <c r="E180" s="6"/>
      <c r="F180" s="6"/>
      <c r="G180" s="200">
        <v>0</v>
      </c>
      <c r="H180" s="6"/>
      <c r="I180" s="6"/>
      <c r="J180" s="6"/>
      <c r="K180" s="6"/>
      <c r="L180" s="200">
        <v>0</v>
      </c>
      <c r="M180" s="6"/>
      <c r="N180" s="6"/>
      <c r="O180" s="6"/>
      <c r="P180" s="6"/>
      <c r="Q180" s="6"/>
      <c r="R180" s="183">
        <v>0</v>
      </c>
      <c r="S180" s="197">
        <v>0</v>
      </c>
      <c r="T180" s="198"/>
      <c r="U180" s="187"/>
      <c r="V180" s="187"/>
      <c r="W180" s="187"/>
      <c r="X180" s="187"/>
      <c r="Y180" s="187"/>
      <c r="Z180" s="186"/>
      <c r="AA180" s="186"/>
      <c r="AB180" s="186"/>
      <c r="AC180" s="186"/>
      <c r="AD180" s="186"/>
      <c r="AE180" s="186"/>
      <c r="AF180" s="186"/>
      <c r="AG180" s="186"/>
      <c r="AH180" s="186"/>
      <c r="AI180" s="186"/>
      <c r="AJ180" s="186"/>
      <c r="AK180" s="186"/>
      <c r="AL180" s="186"/>
      <c r="AM180" s="186"/>
      <c r="AN180" s="186"/>
      <c r="AO180" s="186"/>
      <c r="AP180" s="186"/>
      <c r="AQ180" s="186"/>
      <c r="AR180" s="186"/>
      <c r="AS180" s="186"/>
      <c r="AT180" s="186"/>
      <c r="AU180" s="186"/>
      <c r="AV180" s="186"/>
      <c r="AW180" s="186"/>
      <c r="AX180" s="186"/>
      <c r="AY180" s="186"/>
      <c r="AZ180" s="186"/>
      <c r="BA180" s="186"/>
      <c r="BB180" s="186"/>
      <c r="BC180" s="186"/>
      <c r="BD180" s="186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86"/>
      <c r="BW180" s="186"/>
      <c r="BX180" s="186"/>
      <c r="BY180" s="186"/>
      <c r="BZ180" s="186"/>
      <c r="CA180" s="186"/>
      <c r="CB180" s="186"/>
      <c r="CC180" s="186"/>
      <c r="CD180" s="186"/>
      <c r="CE180" s="186"/>
      <c r="CF180" s="186"/>
      <c r="CG180" s="186"/>
      <c r="CH180" s="186"/>
      <c r="CI180" s="186"/>
      <c r="CJ180" s="186"/>
      <c r="CK180" s="186"/>
      <c r="CL180" s="186"/>
      <c r="CM180" s="186"/>
      <c r="CN180" s="186"/>
      <c r="CO180" s="186"/>
      <c r="CP180" s="186"/>
      <c r="CQ180" s="186"/>
      <c r="CR180" s="186"/>
      <c r="CS180" s="186"/>
      <c r="CT180" s="186"/>
      <c r="CU180" s="186"/>
      <c r="CV180" s="186"/>
      <c r="CW180" s="186"/>
      <c r="CX180" s="186"/>
      <c r="CY180" s="186"/>
      <c r="CZ180" s="186"/>
      <c r="DA180" s="186"/>
      <c r="DB180" s="186"/>
      <c r="DC180" s="186"/>
      <c r="DD180" s="186"/>
      <c r="DE180" s="186"/>
      <c r="DF180" s="186"/>
      <c r="DG180" s="186"/>
      <c r="DH180" s="186"/>
      <c r="DI180" s="186"/>
      <c r="DJ180" s="186"/>
      <c r="DK180" s="186"/>
      <c r="DL180" s="186"/>
      <c r="DM180" s="186"/>
      <c r="DN180" s="186"/>
      <c r="DO180" s="186"/>
      <c r="DP180" s="186"/>
      <c r="DQ180" s="186"/>
      <c r="DR180" s="186"/>
    </row>
    <row r="181" spans="1:122" s="194" customFormat="1">
      <c r="A181" s="1114" t="s">
        <v>30</v>
      </c>
      <c r="B181" s="1115" t="s">
        <v>32</v>
      </c>
      <c r="C181" s="1116">
        <v>0</v>
      </c>
      <c r="D181" s="1117">
        <v>0</v>
      </c>
      <c r="E181" s="1117">
        <v>0</v>
      </c>
      <c r="F181" s="1117">
        <v>0</v>
      </c>
      <c r="G181" s="1118">
        <v>0</v>
      </c>
      <c r="H181" s="1116">
        <v>0</v>
      </c>
      <c r="I181" s="1117">
        <v>0</v>
      </c>
      <c r="J181" s="1117">
        <v>0</v>
      </c>
      <c r="K181" s="1117">
        <v>0</v>
      </c>
      <c r="L181" s="1118">
        <v>0</v>
      </c>
      <c r="M181" s="1117">
        <v>0</v>
      </c>
      <c r="N181" s="1117">
        <v>0</v>
      </c>
      <c r="O181" s="1117">
        <v>0</v>
      </c>
      <c r="P181" s="1117">
        <v>0</v>
      </c>
      <c r="Q181" s="1119">
        <v>0</v>
      </c>
      <c r="R181" s="1118">
        <v>0</v>
      </c>
      <c r="S181" s="1120">
        <v>0</v>
      </c>
      <c r="T181" s="198"/>
      <c r="U181" s="187"/>
      <c r="V181" s="187"/>
      <c r="W181" s="187"/>
      <c r="X181" s="187"/>
      <c r="Y181" s="187"/>
      <c r="Z181" s="186"/>
      <c r="AA181" s="186"/>
      <c r="AB181" s="186"/>
      <c r="AC181" s="186"/>
      <c r="AD181" s="186"/>
      <c r="AE181" s="186"/>
      <c r="AF181" s="186"/>
      <c r="AG181" s="186"/>
      <c r="AH181" s="186"/>
      <c r="AI181" s="186"/>
      <c r="AJ181" s="186"/>
      <c r="AK181" s="186"/>
      <c r="AL181" s="186"/>
      <c r="AM181" s="186"/>
      <c r="AN181" s="186"/>
      <c r="AO181" s="186"/>
      <c r="AP181" s="186"/>
      <c r="AQ181" s="186"/>
      <c r="AR181" s="186"/>
      <c r="AS181" s="186"/>
      <c r="AT181" s="186"/>
      <c r="AU181" s="186"/>
      <c r="AV181" s="186"/>
      <c r="AW181" s="186"/>
      <c r="AX181" s="186"/>
      <c r="AY181" s="186"/>
      <c r="AZ181" s="186"/>
      <c r="BA181" s="186"/>
      <c r="BB181" s="186"/>
      <c r="BC181" s="186"/>
      <c r="BD181" s="186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86"/>
      <c r="BW181" s="186"/>
      <c r="BX181" s="186"/>
      <c r="BY181" s="186"/>
      <c r="BZ181" s="186"/>
      <c r="CA181" s="186"/>
      <c r="CB181" s="186"/>
      <c r="CC181" s="186"/>
      <c r="CD181" s="186"/>
      <c r="CE181" s="186"/>
      <c r="CF181" s="186"/>
      <c r="CG181" s="186"/>
      <c r="CH181" s="186"/>
      <c r="CI181" s="186"/>
      <c r="CJ181" s="186"/>
      <c r="CK181" s="186"/>
      <c r="CL181" s="186"/>
      <c r="CM181" s="186"/>
      <c r="CN181" s="186"/>
      <c r="CO181" s="186"/>
      <c r="CP181" s="186"/>
      <c r="CQ181" s="186"/>
      <c r="CR181" s="186"/>
      <c r="CS181" s="186"/>
      <c r="CT181" s="186"/>
      <c r="CU181" s="186"/>
      <c r="CV181" s="186"/>
      <c r="CW181" s="186"/>
      <c r="CX181" s="186"/>
      <c r="CY181" s="186"/>
      <c r="CZ181" s="186"/>
      <c r="DA181" s="186"/>
      <c r="DB181" s="186"/>
      <c r="DC181" s="186"/>
      <c r="DD181" s="186"/>
      <c r="DE181" s="186"/>
      <c r="DF181" s="186"/>
      <c r="DG181" s="186"/>
      <c r="DH181" s="186"/>
      <c r="DI181" s="186"/>
      <c r="DJ181" s="186"/>
      <c r="DK181" s="186"/>
      <c r="DL181" s="186"/>
      <c r="DM181" s="186"/>
      <c r="DN181" s="186"/>
      <c r="DO181" s="186"/>
      <c r="DP181" s="186"/>
      <c r="DQ181" s="186"/>
      <c r="DR181" s="186"/>
    </row>
    <row r="182" spans="1:122" s="186" customFormat="1">
      <c r="A182" s="188" t="str">
        <f>A177</f>
        <v>HEPBRUNOASIS</v>
      </c>
      <c r="B182" s="228" t="s">
        <v>141</v>
      </c>
      <c r="C182" s="229">
        <f>'Korat Summary'!G35</f>
        <v>0</v>
      </c>
      <c r="D182" s="10">
        <f>'Korat Summary'!H35</f>
        <v>0</v>
      </c>
      <c r="E182" s="10">
        <f>'Korat Summary'!I35</f>
        <v>0</v>
      </c>
      <c r="F182" s="10">
        <f>'Korat Summary'!J35</f>
        <v>0</v>
      </c>
      <c r="G182" s="241">
        <f>SUM(C182:F182)</f>
        <v>0</v>
      </c>
      <c r="H182" s="10">
        <f>'Korat Summary'!N35</f>
        <v>0</v>
      </c>
      <c r="I182" s="10">
        <f>'Korat Summary'!O35</f>
        <v>0</v>
      </c>
      <c r="J182" s="10">
        <f>'Korat Summary'!P35</f>
        <v>0</v>
      </c>
      <c r="K182" s="10">
        <f>'Korat Summary'!Q35</f>
        <v>0</v>
      </c>
      <c r="L182" s="241">
        <f t="shared" ref="L182:L188" si="149">SUM(H182:K182)</f>
        <v>0</v>
      </c>
      <c r="M182" s="10">
        <f>'Korat Summary'!U35</f>
        <v>0</v>
      </c>
      <c r="N182" s="10">
        <f>'Korat Summary'!V35</f>
        <v>0</v>
      </c>
      <c r="O182" s="10">
        <f>'Korat Summary'!W35</f>
        <v>0</v>
      </c>
      <c r="P182" s="10">
        <f>'Korat Summary'!X35</f>
        <v>0</v>
      </c>
      <c r="Q182" s="10">
        <f>'Korat Summary'!Y35</f>
        <v>0</v>
      </c>
      <c r="R182" s="183">
        <f>SUM(M182:Q182)</f>
        <v>0</v>
      </c>
      <c r="S182" s="197">
        <f>R182+L182+G182</f>
        <v>0</v>
      </c>
      <c r="T182" s="198"/>
      <c r="U182" s="187"/>
      <c r="V182" s="187"/>
      <c r="W182" s="187"/>
      <c r="X182" s="187"/>
      <c r="Y182" s="187"/>
    </row>
    <row r="183" spans="1:122" s="186" customFormat="1">
      <c r="A183" s="195" t="str">
        <f>A8</f>
        <v>MS2409A0</v>
      </c>
      <c r="B183" s="228" t="s">
        <v>111</v>
      </c>
      <c r="C183" s="229">
        <f>'Korat Summary'!G36</f>
        <v>0</v>
      </c>
      <c r="D183" s="10">
        <f>'Korat Summary'!H36</f>
        <v>0</v>
      </c>
      <c r="E183" s="10">
        <f>'Korat Summary'!I36</f>
        <v>0</v>
      </c>
      <c r="F183" s="10">
        <f>'Korat Summary'!J36</f>
        <v>0</v>
      </c>
      <c r="G183" s="241">
        <f t="shared" ref="G183:G188" si="150">SUM(C183:F183)</f>
        <v>0</v>
      </c>
      <c r="H183" s="10">
        <f>'Korat Summary'!N36</f>
        <v>0</v>
      </c>
      <c r="I183" s="10">
        <f>'Korat Summary'!O36</f>
        <v>0</v>
      </c>
      <c r="J183" s="10">
        <f>'Korat Summary'!P36</f>
        <v>0</v>
      </c>
      <c r="K183" s="10">
        <f>'Korat Summary'!Q36</f>
        <v>0</v>
      </c>
      <c r="L183" s="241">
        <f t="shared" si="149"/>
        <v>0</v>
      </c>
      <c r="M183" s="10">
        <f>'Korat Summary'!U36</f>
        <v>0</v>
      </c>
      <c r="N183" s="10">
        <f>'Korat Summary'!V36</f>
        <v>0</v>
      </c>
      <c r="O183" s="10">
        <f>'Korat Summary'!W36</f>
        <v>0</v>
      </c>
      <c r="P183" s="10">
        <f>'Korat Summary'!X36</f>
        <v>0</v>
      </c>
      <c r="Q183" s="10">
        <f>'Korat Summary'!Y36</f>
        <v>0</v>
      </c>
      <c r="R183" s="183">
        <f t="shared" ref="R183:R188" si="151">SUM(M183:Q183)</f>
        <v>0</v>
      </c>
      <c r="S183" s="197">
        <f t="shared" ref="S183:S188" si="152">R183+L183+G183</f>
        <v>0</v>
      </c>
      <c r="T183" s="198"/>
      <c r="U183" s="187"/>
      <c r="V183" s="187"/>
      <c r="W183" s="187"/>
      <c r="X183" s="187"/>
      <c r="Y183" s="187"/>
    </row>
    <row r="184" spans="1:122" s="186" customFormat="1">
      <c r="A184" s="195"/>
      <c r="B184" s="228"/>
      <c r="C184" s="229"/>
      <c r="D184" s="10"/>
      <c r="E184" s="10"/>
      <c r="F184" s="10"/>
      <c r="G184" s="241">
        <f t="shared" si="150"/>
        <v>0</v>
      </c>
      <c r="H184" s="10"/>
      <c r="I184" s="10"/>
      <c r="J184" s="10"/>
      <c r="K184" s="10"/>
      <c r="L184" s="241">
        <f t="shared" si="149"/>
        <v>0</v>
      </c>
      <c r="M184" s="10"/>
      <c r="N184" s="10"/>
      <c r="O184" s="10"/>
      <c r="P184" s="10"/>
      <c r="Q184" s="10"/>
      <c r="R184" s="183">
        <f t="shared" si="151"/>
        <v>0</v>
      </c>
      <c r="S184" s="197">
        <f t="shared" si="152"/>
        <v>0</v>
      </c>
      <c r="T184" s="198"/>
      <c r="U184" s="187"/>
      <c r="V184" s="187"/>
      <c r="W184" s="187"/>
      <c r="X184" s="187"/>
      <c r="Y184" s="187"/>
    </row>
    <row r="185" spans="1:122" s="186" customFormat="1">
      <c r="A185" s="195"/>
      <c r="B185" s="228"/>
      <c r="C185" s="229"/>
      <c r="D185" s="10"/>
      <c r="E185" s="10"/>
      <c r="F185" s="10"/>
      <c r="G185" s="241">
        <f t="shared" si="150"/>
        <v>0</v>
      </c>
      <c r="H185" s="10"/>
      <c r="I185" s="10"/>
      <c r="J185" s="10"/>
      <c r="K185" s="10"/>
      <c r="L185" s="241">
        <f t="shared" si="149"/>
        <v>0</v>
      </c>
      <c r="M185" s="10"/>
      <c r="N185" s="10"/>
      <c r="O185" s="10"/>
      <c r="P185" s="10"/>
      <c r="Q185" s="10"/>
      <c r="R185" s="183">
        <f t="shared" si="151"/>
        <v>0</v>
      </c>
      <c r="S185" s="197">
        <f t="shared" si="152"/>
        <v>0</v>
      </c>
      <c r="T185" s="198"/>
      <c r="U185" s="187"/>
      <c r="V185" s="187"/>
      <c r="W185" s="187"/>
      <c r="X185" s="187"/>
      <c r="Y185" s="187"/>
    </row>
    <row r="186" spans="1:122" s="194" customFormat="1">
      <c r="A186" s="189" t="s">
        <v>30</v>
      </c>
      <c r="B186" s="231" t="s">
        <v>32</v>
      </c>
      <c r="C186" s="232">
        <f>SUM(C182:C185)</f>
        <v>0</v>
      </c>
      <c r="D186" s="191">
        <f>SUM(D182:D185)</f>
        <v>0</v>
      </c>
      <c r="E186" s="191">
        <f>SUM(E182:E185)</f>
        <v>0</v>
      </c>
      <c r="F186" s="191">
        <f>SUM(F182:F185)</f>
        <v>0</v>
      </c>
      <c r="G186" s="192">
        <f t="shared" si="150"/>
        <v>0</v>
      </c>
      <c r="H186" s="232">
        <f>SUM(H182:H185)</f>
        <v>0</v>
      </c>
      <c r="I186" s="191">
        <f>SUM(I182:I185)</f>
        <v>0</v>
      </c>
      <c r="J186" s="191">
        <f>SUM(J182:J185)</f>
        <v>0</v>
      </c>
      <c r="K186" s="191">
        <f>SUM(K182:K185)</f>
        <v>0</v>
      </c>
      <c r="L186" s="192">
        <f t="shared" si="149"/>
        <v>0</v>
      </c>
      <c r="M186" s="191">
        <f>SUM(M182:M185)</f>
        <v>0</v>
      </c>
      <c r="N186" s="191">
        <f>SUM(N182:N185)</f>
        <v>0</v>
      </c>
      <c r="O186" s="191">
        <f>SUM(O182:O185)</f>
        <v>0</v>
      </c>
      <c r="P186" s="191">
        <f>SUM(P182:P185)</f>
        <v>0</v>
      </c>
      <c r="Q186" s="233">
        <f>SUM(Q182:Q185)</f>
        <v>0</v>
      </c>
      <c r="R186" s="192">
        <f t="shared" si="151"/>
        <v>0</v>
      </c>
      <c r="S186" s="193">
        <f t="shared" si="152"/>
        <v>0</v>
      </c>
      <c r="T186" s="198"/>
      <c r="U186" s="187"/>
      <c r="V186" s="186"/>
      <c r="W186" s="187"/>
      <c r="X186" s="187"/>
      <c r="Y186" s="187"/>
      <c r="Z186" s="186"/>
      <c r="AA186" s="186"/>
      <c r="AB186" s="186"/>
      <c r="AC186" s="186"/>
      <c r="AD186" s="186"/>
      <c r="AE186" s="186"/>
      <c r="AF186" s="186"/>
      <c r="AG186" s="186"/>
      <c r="AH186" s="186"/>
      <c r="AI186" s="186"/>
      <c r="AJ186" s="186"/>
      <c r="AK186" s="186"/>
      <c r="AL186" s="186"/>
      <c r="AM186" s="186"/>
      <c r="AN186" s="186"/>
      <c r="AO186" s="186"/>
      <c r="AP186" s="186"/>
      <c r="AQ186" s="186"/>
      <c r="AR186" s="186"/>
      <c r="AS186" s="186"/>
      <c r="AT186" s="186"/>
      <c r="AU186" s="186"/>
      <c r="AV186" s="186"/>
      <c r="AW186" s="186"/>
      <c r="AX186" s="186"/>
      <c r="AY186" s="186"/>
      <c r="AZ186" s="186"/>
      <c r="BA186" s="186"/>
      <c r="BB186" s="186"/>
      <c r="BC186" s="186"/>
      <c r="BD186" s="186"/>
      <c r="BE186" s="186"/>
      <c r="BF186" s="186"/>
      <c r="BG186" s="186"/>
      <c r="BH186" s="186"/>
      <c r="BI186" s="186"/>
      <c r="BJ186" s="186"/>
      <c r="BK186" s="186"/>
      <c r="BL186" s="186"/>
      <c r="BM186" s="186"/>
      <c r="BN186" s="186"/>
      <c r="BO186" s="186"/>
      <c r="BP186" s="186"/>
      <c r="BQ186" s="186"/>
      <c r="BR186" s="186"/>
      <c r="BS186" s="186"/>
      <c r="BT186" s="186"/>
      <c r="BU186" s="186"/>
      <c r="BV186" s="186"/>
      <c r="BW186" s="186"/>
      <c r="BX186" s="186"/>
      <c r="BY186" s="186"/>
      <c r="BZ186" s="186"/>
      <c r="CA186" s="186"/>
      <c r="CB186" s="186"/>
      <c r="CC186" s="186"/>
      <c r="CD186" s="186"/>
      <c r="CE186" s="186"/>
      <c r="CF186" s="186"/>
      <c r="CG186" s="186"/>
      <c r="CH186" s="186"/>
      <c r="CI186" s="186"/>
      <c r="CJ186" s="186"/>
      <c r="CK186" s="186"/>
      <c r="CL186" s="186"/>
      <c r="CM186" s="186"/>
      <c r="CN186" s="186"/>
      <c r="CO186" s="186"/>
      <c r="CP186" s="186"/>
      <c r="CQ186" s="186"/>
      <c r="CR186" s="186"/>
      <c r="CS186" s="186"/>
      <c r="CT186" s="186"/>
      <c r="CU186" s="186"/>
      <c r="CV186" s="186"/>
      <c r="CW186" s="186"/>
      <c r="CX186" s="186"/>
      <c r="CY186" s="186"/>
      <c r="CZ186" s="186"/>
      <c r="DA186" s="186"/>
      <c r="DB186" s="186"/>
      <c r="DC186" s="186"/>
      <c r="DD186" s="186"/>
      <c r="DE186" s="186"/>
      <c r="DF186" s="186"/>
      <c r="DG186" s="186"/>
      <c r="DH186" s="186"/>
      <c r="DI186" s="186"/>
      <c r="DJ186" s="186"/>
      <c r="DK186" s="186"/>
      <c r="DL186" s="186"/>
      <c r="DM186" s="186"/>
      <c r="DN186" s="186"/>
      <c r="DO186" s="186"/>
      <c r="DP186" s="186"/>
      <c r="DQ186" s="186"/>
      <c r="DR186" s="186"/>
    </row>
    <row r="187" spans="1:122">
      <c r="A187" s="453" t="s">
        <v>17</v>
      </c>
      <c r="B187" s="468" t="s">
        <v>141</v>
      </c>
      <c r="C187" s="455">
        <f>C182-C177</f>
        <v>0</v>
      </c>
      <c r="D187" s="456">
        <f t="shared" ref="C187:F188" si="153">D182-D177</f>
        <v>0</v>
      </c>
      <c r="E187" s="456">
        <f t="shared" si="153"/>
        <v>0</v>
      </c>
      <c r="F187" s="456">
        <f t="shared" si="153"/>
        <v>0</v>
      </c>
      <c r="G187" s="418">
        <f t="shared" si="150"/>
        <v>0</v>
      </c>
      <c r="H187" s="456">
        <f t="shared" ref="H187:J188" si="154">H182-H177</f>
        <v>0</v>
      </c>
      <c r="I187" s="456">
        <f t="shared" si="154"/>
        <v>0</v>
      </c>
      <c r="J187" s="456">
        <f t="shared" si="154"/>
        <v>0</v>
      </c>
      <c r="K187" s="456">
        <f>K182-K177</f>
        <v>0</v>
      </c>
      <c r="L187" s="418">
        <f t="shared" si="149"/>
        <v>0</v>
      </c>
      <c r="M187" s="456">
        <f t="shared" ref="M187:Q188" si="155">M182-M177</f>
        <v>0</v>
      </c>
      <c r="N187" s="456">
        <f t="shared" si="155"/>
        <v>0</v>
      </c>
      <c r="O187" s="456">
        <f t="shared" si="155"/>
        <v>0</v>
      </c>
      <c r="P187" s="456">
        <f t="shared" si="155"/>
        <v>0</v>
      </c>
      <c r="Q187" s="456">
        <f t="shared" si="155"/>
        <v>0</v>
      </c>
      <c r="R187" s="418">
        <f t="shared" si="151"/>
        <v>0</v>
      </c>
      <c r="S187" s="419">
        <f t="shared" si="152"/>
        <v>0</v>
      </c>
      <c r="T187" s="627"/>
      <c r="U187" s="187"/>
      <c r="V187" s="625"/>
      <c r="W187" s="625"/>
      <c r="X187" s="625"/>
      <c r="Y187" s="187"/>
      <c r="Z187" s="186"/>
      <c r="AA187" s="186"/>
      <c r="AB187" s="186"/>
      <c r="AC187" s="186"/>
      <c r="AD187" s="186"/>
      <c r="AE187" s="186"/>
      <c r="AF187" s="186"/>
      <c r="AG187" s="186"/>
      <c r="AH187" s="186"/>
      <c r="AI187" s="186"/>
      <c r="AJ187" s="186"/>
      <c r="AK187" s="186"/>
      <c r="AL187" s="186"/>
      <c r="AM187" s="186"/>
      <c r="AN187" s="186"/>
      <c r="AO187" s="186"/>
      <c r="AP187" s="186"/>
      <c r="AQ187" s="186"/>
      <c r="AR187" s="186"/>
      <c r="AS187" s="186"/>
      <c r="AT187" s="186"/>
      <c r="AU187" s="186"/>
      <c r="AV187" s="186"/>
      <c r="AW187" s="186"/>
      <c r="AX187" s="186"/>
      <c r="AY187" s="186"/>
      <c r="AZ187" s="186"/>
      <c r="BA187" s="186"/>
      <c r="BB187" s="186"/>
      <c r="BC187" s="186"/>
      <c r="BD187" s="186"/>
      <c r="BE187" s="186"/>
      <c r="BF187" s="186"/>
      <c r="BG187" s="186"/>
      <c r="BH187" s="186"/>
      <c r="BI187" s="186"/>
      <c r="BJ187" s="186"/>
      <c r="BK187" s="186"/>
      <c r="BL187" s="186"/>
      <c r="BM187" s="186"/>
      <c r="BN187" s="186"/>
      <c r="BO187" s="186"/>
      <c r="BP187" s="186"/>
      <c r="BQ187" s="186"/>
      <c r="BR187" s="186"/>
      <c r="BS187" s="186"/>
      <c r="BT187" s="186"/>
      <c r="BU187" s="186"/>
      <c r="BV187" s="186"/>
      <c r="BW187" s="186"/>
      <c r="BX187" s="186"/>
      <c r="BY187" s="186"/>
      <c r="BZ187" s="186"/>
      <c r="CA187" s="186"/>
      <c r="CB187" s="186"/>
      <c r="CC187" s="186"/>
      <c r="CD187" s="186"/>
      <c r="CE187" s="186"/>
      <c r="CF187" s="186"/>
      <c r="CG187" s="186"/>
      <c r="CH187" s="186"/>
      <c r="CI187" s="186"/>
      <c r="CJ187" s="186"/>
      <c r="CK187" s="186"/>
      <c r="CL187" s="186"/>
      <c r="CM187" s="186"/>
      <c r="CN187" s="186"/>
      <c r="CO187" s="186"/>
      <c r="CP187" s="186"/>
      <c r="CQ187" s="186"/>
      <c r="CR187" s="186"/>
      <c r="CS187" s="186"/>
      <c r="CT187" s="186"/>
      <c r="CU187" s="186"/>
      <c r="CV187" s="186"/>
      <c r="CW187" s="186"/>
      <c r="CX187" s="186"/>
      <c r="CY187" s="186"/>
      <c r="CZ187" s="186"/>
      <c r="DA187" s="186"/>
      <c r="DB187" s="186"/>
      <c r="DC187" s="186"/>
      <c r="DD187" s="186"/>
      <c r="DE187" s="186"/>
      <c r="DF187" s="186"/>
      <c r="DG187" s="186"/>
      <c r="DH187" s="186"/>
      <c r="DI187" s="186"/>
      <c r="DJ187" s="186"/>
      <c r="DK187" s="186"/>
      <c r="DL187" s="186"/>
      <c r="DM187" s="186"/>
      <c r="DN187" s="186"/>
      <c r="DO187" s="186"/>
      <c r="DP187" s="186"/>
      <c r="DQ187" s="186"/>
      <c r="DR187" s="186"/>
    </row>
    <row r="188" spans="1:122">
      <c r="A188" s="453"/>
      <c r="B188" s="468" t="s">
        <v>111</v>
      </c>
      <c r="C188" s="455">
        <f t="shared" si="153"/>
        <v>0</v>
      </c>
      <c r="D188" s="456">
        <f t="shared" si="153"/>
        <v>0</v>
      </c>
      <c r="E188" s="456">
        <f t="shared" si="153"/>
        <v>0</v>
      </c>
      <c r="F188" s="456">
        <f t="shared" si="153"/>
        <v>0</v>
      </c>
      <c r="G188" s="418">
        <f t="shared" si="150"/>
        <v>0</v>
      </c>
      <c r="H188" s="456">
        <f t="shared" si="154"/>
        <v>0</v>
      </c>
      <c r="I188" s="456">
        <f t="shared" si="154"/>
        <v>0</v>
      </c>
      <c r="J188" s="456">
        <f t="shared" si="154"/>
        <v>0</v>
      </c>
      <c r="K188" s="456">
        <f>K183-K178</f>
        <v>0</v>
      </c>
      <c r="L188" s="418">
        <f t="shared" si="149"/>
        <v>0</v>
      </c>
      <c r="M188" s="456">
        <f t="shared" si="155"/>
        <v>0</v>
      </c>
      <c r="N188" s="456">
        <f t="shared" si="155"/>
        <v>0</v>
      </c>
      <c r="O188" s="456">
        <f t="shared" si="155"/>
        <v>0</v>
      </c>
      <c r="P188" s="456">
        <f t="shared" si="155"/>
        <v>0</v>
      </c>
      <c r="Q188" s="456">
        <f t="shared" si="155"/>
        <v>0</v>
      </c>
      <c r="R188" s="418">
        <f t="shared" si="151"/>
        <v>0</v>
      </c>
      <c r="S188" s="419">
        <f t="shared" si="152"/>
        <v>0</v>
      </c>
      <c r="T188" s="627"/>
      <c r="U188" s="187"/>
      <c r="V188" s="625"/>
      <c r="W188" s="625"/>
      <c r="X188" s="625"/>
      <c r="Y188" s="187"/>
      <c r="Z188" s="186"/>
      <c r="AA188" s="186"/>
      <c r="AB188" s="186"/>
      <c r="AC188" s="186"/>
      <c r="AD188" s="186"/>
      <c r="AE188" s="186"/>
      <c r="AF188" s="186"/>
      <c r="AG188" s="186"/>
      <c r="AH188" s="186"/>
      <c r="AI188" s="186"/>
      <c r="AJ188" s="186"/>
      <c r="AK188" s="186"/>
      <c r="AL188" s="186"/>
      <c r="AM188" s="186"/>
      <c r="AN188" s="186"/>
      <c r="AO188" s="186"/>
      <c r="AP188" s="186"/>
      <c r="AQ188" s="186"/>
      <c r="AR188" s="186"/>
      <c r="AS188" s="186"/>
      <c r="AT188" s="186"/>
      <c r="AU188" s="186"/>
      <c r="AV188" s="186"/>
      <c r="AW188" s="186"/>
      <c r="AX188" s="186"/>
      <c r="AY188" s="186"/>
      <c r="AZ188" s="186"/>
      <c r="BA188" s="186"/>
      <c r="BB188" s="186"/>
      <c r="BC188" s="186"/>
      <c r="BD188" s="186"/>
      <c r="BE188" s="186"/>
      <c r="BF188" s="186"/>
      <c r="BG188" s="186"/>
      <c r="BH188" s="186"/>
      <c r="BI188" s="186"/>
      <c r="BJ188" s="186"/>
      <c r="BK188" s="186"/>
      <c r="BL188" s="186"/>
      <c r="BM188" s="186"/>
      <c r="BN188" s="186"/>
      <c r="BO188" s="186"/>
      <c r="BP188" s="186"/>
      <c r="BQ188" s="186"/>
      <c r="BR188" s="186"/>
      <c r="BS188" s="186"/>
      <c r="BT188" s="186"/>
      <c r="BU188" s="186"/>
      <c r="BV188" s="186"/>
      <c r="BW188" s="186"/>
      <c r="BX188" s="186"/>
      <c r="BY188" s="186"/>
      <c r="BZ188" s="186"/>
      <c r="CA188" s="186"/>
      <c r="CB188" s="186"/>
      <c r="CC188" s="186"/>
      <c r="CD188" s="186"/>
      <c r="CE188" s="186"/>
      <c r="CF188" s="186"/>
      <c r="CG188" s="186"/>
      <c r="CH188" s="186"/>
      <c r="CI188" s="186"/>
      <c r="CJ188" s="186"/>
      <c r="CK188" s="186"/>
      <c r="CL188" s="186"/>
      <c r="CM188" s="186"/>
      <c r="CN188" s="186"/>
      <c r="CO188" s="186"/>
      <c r="CP188" s="186"/>
      <c r="CQ188" s="186"/>
      <c r="CR188" s="186"/>
      <c r="CS188" s="186"/>
      <c r="CT188" s="186"/>
      <c r="CU188" s="186"/>
      <c r="CV188" s="186"/>
      <c r="CW188" s="186"/>
      <c r="CX188" s="186"/>
      <c r="CY188" s="186"/>
      <c r="CZ188" s="186"/>
      <c r="DA188" s="186"/>
      <c r="DB188" s="186"/>
      <c r="DC188" s="186"/>
      <c r="DD188" s="186"/>
      <c r="DE188" s="186"/>
      <c r="DF188" s="186"/>
      <c r="DG188" s="186"/>
      <c r="DH188" s="186"/>
      <c r="DI188" s="186"/>
      <c r="DJ188" s="186"/>
      <c r="DK188" s="186"/>
      <c r="DL188" s="186"/>
      <c r="DM188" s="186"/>
      <c r="DN188" s="186"/>
      <c r="DO188" s="186"/>
      <c r="DP188" s="186"/>
      <c r="DQ188" s="186"/>
      <c r="DR188" s="186"/>
    </row>
    <row r="189" spans="1:122">
      <c r="A189" s="453"/>
      <c r="B189" s="468"/>
      <c r="C189" s="455">
        <v>0</v>
      </c>
      <c r="D189" s="456">
        <v>0</v>
      </c>
      <c r="E189" s="456">
        <v>0</v>
      </c>
      <c r="F189" s="456">
        <v>0</v>
      </c>
      <c r="G189" s="418">
        <v>0</v>
      </c>
      <c r="H189" s="456">
        <v>0</v>
      </c>
      <c r="I189" s="456">
        <v>0</v>
      </c>
      <c r="J189" s="456">
        <v>0</v>
      </c>
      <c r="K189" s="456">
        <v>0</v>
      </c>
      <c r="L189" s="418">
        <v>0</v>
      </c>
      <c r="M189" s="456">
        <v>0</v>
      </c>
      <c r="N189" s="456">
        <v>0</v>
      </c>
      <c r="O189" s="456">
        <v>0</v>
      </c>
      <c r="P189" s="456">
        <v>0</v>
      </c>
      <c r="Q189" s="456">
        <v>0</v>
      </c>
      <c r="R189" s="418">
        <v>0</v>
      </c>
      <c r="S189" s="419">
        <v>0</v>
      </c>
      <c r="T189" s="627"/>
      <c r="U189" s="187"/>
      <c r="V189" s="625"/>
      <c r="W189" s="625"/>
      <c r="X189" s="625"/>
      <c r="Y189" s="187"/>
      <c r="Z189" s="186"/>
      <c r="AA189" s="186"/>
      <c r="AB189" s="186"/>
      <c r="AC189" s="186"/>
      <c r="AD189" s="186"/>
      <c r="AE189" s="186"/>
      <c r="AF189" s="186"/>
      <c r="AG189" s="186"/>
      <c r="AH189" s="186"/>
      <c r="AI189" s="186"/>
      <c r="AJ189" s="186"/>
      <c r="AK189" s="186"/>
      <c r="AL189" s="186"/>
      <c r="AM189" s="186"/>
      <c r="AN189" s="186"/>
      <c r="AO189" s="186"/>
      <c r="AP189" s="186"/>
      <c r="AQ189" s="186"/>
      <c r="AR189" s="186"/>
      <c r="AS189" s="186"/>
      <c r="AT189" s="186"/>
      <c r="AU189" s="186"/>
      <c r="AV189" s="186"/>
      <c r="AW189" s="186"/>
      <c r="AX189" s="186"/>
      <c r="AY189" s="186"/>
      <c r="AZ189" s="186"/>
      <c r="BA189" s="186"/>
      <c r="BB189" s="186"/>
      <c r="BC189" s="186"/>
      <c r="BD189" s="186"/>
      <c r="BE189" s="186"/>
      <c r="BF189" s="186"/>
      <c r="BG189" s="186"/>
      <c r="BH189" s="186"/>
      <c r="BI189" s="186"/>
      <c r="BJ189" s="186"/>
      <c r="BK189" s="186"/>
      <c r="BL189" s="186"/>
      <c r="BM189" s="186"/>
      <c r="BN189" s="186"/>
      <c r="BO189" s="186"/>
      <c r="BP189" s="186"/>
      <c r="BQ189" s="186"/>
      <c r="BR189" s="186"/>
      <c r="BS189" s="186"/>
      <c r="BT189" s="186"/>
      <c r="BU189" s="186"/>
      <c r="BV189" s="186"/>
      <c r="BW189" s="186"/>
      <c r="BX189" s="186"/>
      <c r="BY189" s="186"/>
      <c r="BZ189" s="186"/>
      <c r="CA189" s="186"/>
      <c r="CB189" s="186"/>
      <c r="CC189" s="186"/>
      <c r="CD189" s="186"/>
      <c r="CE189" s="186"/>
      <c r="CF189" s="186"/>
      <c r="CG189" s="186"/>
      <c r="CH189" s="186"/>
      <c r="CI189" s="186"/>
      <c r="CJ189" s="186"/>
      <c r="CK189" s="186"/>
      <c r="CL189" s="186"/>
      <c r="CM189" s="186"/>
      <c r="CN189" s="186"/>
      <c r="CO189" s="186"/>
      <c r="CP189" s="186"/>
      <c r="CQ189" s="186"/>
      <c r="CR189" s="186"/>
      <c r="CS189" s="186"/>
      <c r="CT189" s="186"/>
      <c r="CU189" s="186"/>
      <c r="CV189" s="186"/>
      <c r="CW189" s="186"/>
      <c r="CX189" s="186"/>
      <c r="CY189" s="186"/>
      <c r="CZ189" s="186"/>
      <c r="DA189" s="186"/>
      <c r="DB189" s="186"/>
      <c r="DC189" s="186"/>
      <c r="DD189" s="186"/>
      <c r="DE189" s="186"/>
      <c r="DF189" s="186"/>
      <c r="DG189" s="186"/>
      <c r="DH189" s="186"/>
      <c r="DI189" s="186"/>
      <c r="DJ189" s="186"/>
      <c r="DK189" s="186"/>
      <c r="DL189" s="186"/>
      <c r="DM189" s="186"/>
      <c r="DN189" s="186"/>
      <c r="DO189" s="186"/>
      <c r="DP189" s="186"/>
      <c r="DQ189" s="186"/>
      <c r="DR189" s="186"/>
    </row>
    <row r="190" spans="1:122">
      <c r="A190" s="453"/>
      <c r="B190" s="468"/>
      <c r="C190" s="455"/>
      <c r="D190" s="456"/>
      <c r="E190" s="456"/>
      <c r="F190" s="456"/>
      <c r="G190" s="418"/>
      <c r="H190" s="456"/>
      <c r="I190" s="456"/>
      <c r="J190" s="456"/>
      <c r="K190" s="456"/>
      <c r="L190" s="418"/>
      <c r="M190" s="456"/>
      <c r="N190" s="456"/>
      <c r="O190" s="456"/>
      <c r="P190" s="456"/>
      <c r="Q190" s="456"/>
      <c r="R190" s="418"/>
      <c r="S190" s="419"/>
      <c r="T190" s="627"/>
      <c r="U190" s="187"/>
      <c r="V190" s="625"/>
      <c r="W190" s="625"/>
      <c r="X190" s="625"/>
      <c r="Y190" s="187"/>
      <c r="Z190" s="186"/>
      <c r="AA190" s="186"/>
      <c r="AB190" s="186"/>
      <c r="AC190" s="186"/>
      <c r="AD190" s="186"/>
      <c r="AE190" s="186"/>
      <c r="AF190" s="186"/>
      <c r="AG190" s="186"/>
      <c r="AH190" s="186"/>
      <c r="AI190" s="186"/>
      <c r="AJ190" s="186"/>
      <c r="AK190" s="186"/>
      <c r="AL190" s="186"/>
      <c r="AM190" s="186"/>
      <c r="AN190" s="186"/>
      <c r="AO190" s="186"/>
      <c r="AP190" s="186"/>
      <c r="AQ190" s="186"/>
      <c r="AR190" s="186"/>
      <c r="AS190" s="186"/>
      <c r="AT190" s="186"/>
      <c r="AU190" s="186"/>
      <c r="AV190" s="186"/>
      <c r="AW190" s="186"/>
      <c r="AX190" s="186"/>
      <c r="AY190" s="186"/>
      <c r="AZ190" s="186"/>
      <c r="BA190" s="186"/>
      <c r="BB190" s="186"/>
      <c r="BC190" s="186"/>
      <c r="BD190" s="186"/>
      <c r="BE190" s="186"/>
      <c r="BF190" s="186"/>
      <c r="BG190" s="186"/>
      <c r="BH190" s="186"/>
      <c r="BI190" s="186"/>
      <c r="BJ190" s="186"/>
      <c r="BK190" s="186"/>
      <c r="BL190" s="186"/>
      <c r="BM190" s="186"/>
      <c r="BN190" s="186"/>
      <c r="BO190" s="186"/>
      <c r="BP190" s="186"/>
      <c r="BQ190" s="186"/>
      <c r="BR190" s="186"/>
      <c r="BS190" s="186"/>
      <c r="BT190" s="186"/>
      <c r="BU190" s="186"/>
      <c r="BV190" s="186"/>
      <c r="BW190" s="186"/>
      <c r="BX190" s="186"/>
      <c r="BY190" s="186"/>
      <c r="BZ190" s="186"/>
      <c r="CA190" s="186"/>
      <c r="CB190" s="186"/>
      <c r="CC190" s="186"/>
      <c r="CD190" s="186"/>
      <c r="CE190" s="186"/>
      <c r="CF190" s="186"/>
      <c r="CG190" s="186"/>
      <c r="CH190" s="186"/>
      <c r="CI190" s="186"/>
      <c r="CJ190" s="186"/>
      <c r="CK190" s="186"/>
      <c r="CL190" s="186"/>
      <c r="CM190" s="186"/>
      <c r="CN190" s="186"/>
      <c r="CO190" s="186"/>
      <c r="CP190" s="186"/>
      <c r="CQ190" s="186"/>
      <c r="CR190" s="186"/>
      <c r="CS190" s="186"/>
      <c r="CT190" s="186"/>
      <c r="CU190" s="186"/>
      <c r="CV190" s="186"/>
      <c r="CW190" s="186"/>
      <c r="CX190" s="186"/>
      <c r="CY190" s="186"/>
      <c r="CZ190" s="186"/>
      <c r="DA190" s="186"/>
      <c r="DB190" s="186"/>
      <c r="DC190" s="186"/>
      <c r="DD190" s="186"/>
      <c r="DE190" s="186"/>
      <c r="DF190" s="186"/>
      <c r="DG190" s="186"/>
      <c r="DH190" s="186"/>
      <c r="DI190" s="186"/>
      <c r="DJ190" s="186"/>
      <c r="DK190" s="186"/>
      <c r="DL190" s="186"/>
      <c r="DM190" s="186"/>
      <c r="DN190" s="186"/>
      <c r="DO190" s="186"/>
      <c r="DP190" s="186"/>
      <c r="DQ190" s="186"/>
      <c r="DR190" s="186"/>
    </row>
    <row r="191" spans="1:122" s="194" customFormat="1" ht="13" thickBot="1">
      <c r="A191" s="458"/>
      <c r="B191" s="1241" t="s">
        <v>32</v>
      </c>
      <c r="C191" s="1250">
        <f t="shared" ref="C191:S191" si="156">SUM(C187:C190)</f>
        <v>0</v>
      </c>
      <c r="D191" s="461">
        <f t="shared" si="156"/>
        <v>0</v>
      </c>
      <c r="E191" s="461">
        <f t="shared" si="156"/>
        <v>0</v>
      </c>
      <c r="F191" s="461">
        <f t="shared" si="156"/>
        <v>0</v>
      </c>
      <c r="G191" s="413">
        <f t="shared" si="156"/>
        <v>0</v>
      </c>
      <c r="H191" s="461">
        <f t="shared" si="156"/>
        <v>0</v>
      </c>
      <c r="I191" s="461">
        <f t="shared" si="156"/>
        <v>0</v>
      </c>
      <c r="J191" s="461">
        <f t="shared" si="156"/>
        <v>0</v>
      </c>
      <c r="K191" s="461">
        <f t="shared" si="156"/>
        <v>0</v>
      </c>
      <c r="L191" s="413">
        <f t="shared" si="156"/>
        <v>0</v>
      </c>
      <c r="M191" s="461">
        <f t="shared" si="156"/>
        <v>0</v>
      </c>
      <c r="N191" s="461">
        <f t="shared" si="156"/>
        <v>0</v>
      </c>
      <c r="O191" s="461">
        <f t="shared" si="156"/>
        <v>0</v>
      </c>
      <c r="P191" s="461">
        <f t="shared" si="156"/>
        <v>0</v>
      </c>
      <c r="Q191" s="461">
        <f t="shared" si="156"/>
        <v>0</v>
      </c>
      <c r="R191" s="413">
        <f t="shared" si="156"/>
        <v>0</v>
      </c>
      <c r="S191" s="414">
        <f t="shared" si="156"/>
        <v>0</v>
      </c>
      <c r="T191" s="198"/>
      <c r="U191" s="187"/>
      <c r="V191" s="186"/>
      <c r="W191" s="187"/>
      <c r="X191" s="187"/>
      <c r="Y191" s="187"/>
      <c r="Z191" s="186"/>
      <c r="AA191" s="186"/>
      <c r="AB191" s="186"/>
      <c r="AC191" s="186"/>
      <c r="AD191" s="186"/>
      <c r="AE191" s="186"/>
      <c r="AF191" s="186"/>
      <c r="AG191" s="186"/>
      <c r="AH191" s="186"/>
      <c r="AI191" s="186"/>
      <c r="AJ191" s="186"/>
      <c r="AK191" s="186"/>
      <c r="AL191" s="186"/>
      <c r="AM191" s="186"/>
      <c r="AN191" s="186"/>
      <c r="AO191" s="186"/>
      <c r="AP191" s="186"/>
      <c r="AQ191" s="186"/>
      <c r="AR191" s="186"/>
      <c r="AS191" s="186"/>
      <c r="AT191" s="186"/>
      <c r="AU191" s="186"/>
      <c r="AV191" s="186"/>
      <c r="AW191" s="186"/>
      <c r="AX191" s="186"/>
      <c r="AY191" s="186"/>
      <c r="AZ191" s="186"/>
      <c r="BA191" s="186"/>
      <c r="BB191" s="186"/>
      <c r="BC191" s="186"/>
      <c r="BD191" s="186"/>
      <c r="BE191" s="186"/>
      <c r="BF191" s="186"/>
      <c r="BG191" s="186"/>
      <c r="BH191" s="186"/>
      <c r="BI191" s="186"/>
      <c r="BJ191" s="186"/>
      <c r="BK191" s="186"/>
      <c r="BL191" s="186"/>
      <c r="BM191" s="186"/>
      <c r="BN191" s="186"/>
      <c r="BO191" s="186"/>
      <c r="BP191" s="186"/>
      <c r="BQ191" s="186"/>
      <c r="BR191" s="186"/>
      <c r="BS191" s="186"/>
      <c r="BT191" s="186"/>
      <c r="BU191" s="186"/>
      <c r="BV191" s="186"/>
      <c r="BW191" s="186"/>
      <c r="BX191" s="186"/>
      <c r="BY191" s="186"/>
      <c r="BZ191" s="186"/>
      <c r="CA191" s="186"/>
      <c r="CB191" s="186"/>
      <c r="CC191" s="186"/>
      <c r="CD191" s="186"/>
      <c r="CE191" s="186"/>
      <c r="CF191" s="186"/>
      <c r="CG191" s="186"/>
      <c r="CH191" s="186"/>
      <c r="CI191" s="186"/>
      <c r="CJ191" s="186"/>
      <c r="CK191" s="186"/>
      <c r="CL191" s="186"/>
      <c r="CM191" s="186"/>
      <c r="CN191" s="186"/>
      <c r="CO191" s="186"/>
      <c r="CP191" s="186"/>
      <c r="CQ191" s="186"/>
      <c r="CR191" s="186"/>
      <c r="CS191" s="186"/>
      <c r="CT191" s="186"/>
      <c r="CU191" s="186"/>
      <c r="CV191" s="186"/>
      <c r="CW191" s="186"/>
      <c r="CX191" s="186"/>
      <c r="CY191" s="186"/>
      <c r="CZ191" s="186"/>
      <c r="DA191" s="186"/>
      <c r="DB191" s="186"/>
      <c r="DC191" s="186"/>
      <c r="DD191" s="186"/>
      <c r="DE191" s="186"/>
      <c r="DF191" s="186"/>
      <c r="DG191" s="186"/>
      <c r="DH191" s="186"/>
      <c r="DI191" s="186"/>
      <c r="DJ191" s="186"/>
      <c r="DK191" s="186"/>
      <c r="DL191" s="186"/>
      <c r="DM191" s="186"/>
      <c r="DN191" s="186"/>
      <c r="DO191" s="186"/>
      <c r="DP191" s="186"/>
      <c r="DQ191" s="186"/>
      <c r="DR191" s="186"/>
    </row>
    <row r="192" spans="1:122" s="207" customFormat="1" ht="13" outlineLevel="1">
      <c r="A192" s="245" t="s">
        <v>40</v>
      </c>
      <c r="B192" s="1088">
        <v>0</v>
      </c>
      <c r="C192" s="247">
        <f>C187+C188*2</f>
        <v>0</v>
      </c>
      <c r="D192" s="210">
        <f t="shared" ref="D192:S192" si="157">D187+D188*2</f>
        <v>0</v>
      </c>
      <c r="E192" s="210">
        <f t="shared" si="157"/>
        <v>0</v>
      </c>
      <c r="F192" s="210">
        <f t="shared" si="157"/>
        <v>0</v>
      </c>
      <c r="G192" s="206">
        <f t="shared" si="157"/>
        <v>0</v>
      </c>
      <c r="H192" s="210">
        <f t="shared" si="157"/>
        <v>0</v>
      </c>
      <c r="I192" s="210">
        <f t="shared" si="157"/>
        <v>0</v>
      </c>
      <c r="J192" s="210">
        <f t="shared" si="157"/>
        <v>0</v>
      </c>
      <c r="K192" s="210">
        <f t="shared" si="157"/>
        <v>0</v>
      </c>
      <c r="L192" s="206">
        <f t="shared" si="157"/>
        <v>0</v>
      </c>
      <c r="M192" s="210">
        <f t="shared" si="157"/>
        <v>0</v>
      </c>
      <c r="N192" s="210">
        <f t="shared" si="157"/>
        <v>0</v>
      </c>
      <c r="O192" s="210">
        <f t="shared" si="157"/>
        <v>0</v>
      </c>
      <c r="P192" s="210">
        <f t="shared" si="157"/>
        <v>0</v>
      </c>
      <c r="Q192" s="210">
        <f t="shared" si="157"/>
        <v>0</v>
      </c>
      <c r="R192" s="206">
        <f t="shared" si="157"/>
        <v>0</v>
      </c>
      <c r="S192" s="224">
        <f t="shared" si="157"/>
        <v>0</v>
      </c>
      <c r="T192" s="218"/>
      <c r="U192" s="217"/>
      <c r="V192" s="219"/>
      <c r="W192" s="219"/>
      <c r="X192" s="219"/>
      <c r="Y192" s="217"/>
      <c r="Z192" s="217"/>
      <c r="AA192" s="217"/>
      <c r="AB192" s="217"/>
      <c r="AC192" s="217"/>
      <c r="AD192" s="217"/>
      <c r="AE192" s="217"/>
      <c r="AF192" s="217"/>
      <c r="AG192" s="217"/>
      <c r="AH192" s="217"/>
      <c r="AI192" s="217"/>
      <c r="AJ192" s="217"/>
      <c r="AK192" s="217"/>
      <c r="AL192" s="217"/>
      <c r="AM192" s="217"/>
      <c r="AN192" s="217"/>
      <c r="AO192" s="217"/>
      <c r="AP192" s="217"/>
      <c r="AQ192" s="217"/>
      <c r="AR192" s="217"/>
      <c r="AS192" s="217"/>
      <c r="AT192" s="217"/>
      <c r="AU192" s="217"/>
      <c r="AV192" s="217"/>
      <c r="AW192" s="217"/>
      <c r="AX192" s="217"/>
      <c r="AY192" s="217"/>
      <c r="AZ192" s="217"/>
      <c r="BA192" s="217"/>
      <c r="BB192" s="217"/>
      <c r="BC192" s="217"/>
      <c r="BD192" s="217"/>
      <c r="BE192" s="217"/>
      <c r="BF192" s="217"/>
      <c r="BG192" s="217"/>
      <c r="BH192" s="217"/>
      <c r="BI192" s="217"/>
      <c r="BJ192" s="217"/>
      <c r="BK192" s="217"/>
      <c r="BL192" s="217"/>
      <c r="BM192" s="217"/>
      <c r="BN192" s="217"/>
      <c r="BO192" s="217"/>
      <c r="BP192" s="217"/>
      <c r="BQ192" s="217"/>
      <c r="BR192" s="217"/>
      <c r="BS192" s="217"/>
      <c r="BT192" s="217"/>
      <c r="BU192" s="217"/>
      <c r="BV192" s="217"/>
      <c r="BW192" s="217"/>
      <c r="BX192" s="217"/>
      <c r="BY192" s="217"/>
      <c r="BZ192" s="217"/>
      <c r="CA192" s="217"/>
      <c r="CB192" s="217"/>
      <c r="CC192" s="217"/>
      <c r="CD192" s="217"/>
      <c r="CE192" s="217"/>
      <c r="CF192" s="217"/>
      <c r="CG192" s="217"/>
      <c r="CH192" s="217"/>
      <c r="CI192" s="217"/>
      <c r="CJ192" s="217"/>
      <c r="CK192" s="217"/>
      <c r="CL192" s="217"/>
      <c r="CM192" s="217"/>
      <c r="CN192" s="217"/>
      <c r="CO192" s="217"/>
      <c r="CP192" s="217"/>
      <c r="CQ192" s="217"/>
      <c r="CR192" s="217"/>
      <c r="CS192" s="217"/>
      <c r="CT192" s="217"/>
      <c r="CU192" s="217"/>
      <c r="CV192" s="217"/>
      <c r="CW192" s="217"/>
      <c r="CX192" s="217"/>
      <c r="CY192" s="217"/>
      <c r="CZ192" s="217"/>
      <c r="DA192" s="217"/>
      <c r="DB192" s="217"/>
      <c r="DC192" s="217"/>
      <c r="DD192" s="217"/>
      <c r="DE192" s="217"/>
      <c r="DF192" s="217"/>
      <c r="DG192" s="217"/>
      <c r="DH192" s="217"/>
      <c r="DI192" s="217"/>
      <c r="DJ192" s="217"/>
      <c r="DK192" s="217"/>
      <c r="DL192" s="217"/>
      <c r="DM192" s="217"/>
      <c r="DN192" s="217"/>
      <c r="DO192" s="217"/>
      <c r="DP192" s="217"/>
      <c r="DQ192" s="217"/>
      <c r="DR192" s="217"/>
    </row>
    <row r="193" spans="1:122" s="207" customFormat="1" ht="13.5" outlineLevel="1" thickBot="1">
      <c r="A193" s="213" t="s">
        <v>43</v>
      </c>
      <c r="B193" s="1091" t="s">
        <v>30</v>
      </c>
      <c r="C193" s="1248">
        <f>C187+C188</f>
        <v>0</v>
      </c>
      <c r="D193" s="214">
        <f t="shared" ref="D193:S193" si="158">D187+D188</f>
        <v>0</v>
      </c>
      <c r="E193" s="214">
        <f t="shared" si="158"/>
        <v>0</v>
      </c>
      <c r="F193" s="214">
        <f t="shared" si="158"/>
        <v>0</v>
      </c>
      <c r="G193" s="215">
        <f t="shared" si="158"/>
        <v>0</v>
      </c>
      <c r="H193" s="214">
        <f t="shared" si="158"/>
        <v>0</v>
      </c>
      <c r="I193" s="214">
        <f t="shared" si="158"/>
        <v>0</v>
      </c>
      <c r="J193" s="214">
        <f t="shared" si="158"/>
        <v>0</v>
      </c>
      <c r="K193" s="214">
        <f t="shared" si="158"/>
        <v>0</v>
      </c>
      <c r="L193" s="215">
        <f t="shared" si="158"/>
        <v>0</v>
      </c>
      <c r="M193" s="214">
        <f t="shared" si="158"/>
        <v>0</v>
      </c>
      <c r="N193" s="214">
        <f t="shared" si="158"/>
        <v>0</v>
      </c>
      <c r="O193" s="214">
        <f t="shared" si="158"/>
        <v>0</v>
      </c>
      <c r="P193" s="214">
        <f t="shared" si="158"/>
        <v>0</v>
      </c>
      <c r="Q193" s="214">
        <f t="shared" si="158"/>
        <v>0</v>
      </c>
      <c r="R193" s="215">
        <f t="shared" si="158"/>
        <v>0</v>
      </c>
      <c r="S193" s="204">
        <f t="shared" si="158"/>
        <v>0</v>
      </c>
      <c r="T193" s="218"/>
      <c r="U193" s="217"/>
      <c r="V193" s="219"/>
      <c r="W193" s="219"/>
      <c r="X193" s="219"/>
      <c r="Y193" s="217"/>
      <c r="Z193" s="217"/>
      <c r="AA193" s="217"/>
      <c r="AB193" s="217"/>
      <c r="AC193" s="217"/>
      <c r="AD193" s="217"/>
      <c r="AE193" s="217"/>
      <c r="AF193" s="217"/>
      <c r="AG193" s="217"/>
      <c r="AH193" s="217"/>
      <c r="AI193" s="217"/>
      <c r="AJ193" s="217"/>
      <c r="AK193" s="217"/>
      <c r="AL193" s="217"/>
      <c r="AM193" s="217"/>
      <c r="AN193" s="217"/>
      <c r="AO193" s="217"/>
      <c r="AP193" s="217"/>
      <c r="AQ193" s="217"/>
      <c r="AR193" s="217"/>
      <c r="AS193" s="217"/>
      <c r="AT193" s="217"/>
      <c r="AU193" s="217"/>
      <c r="AV193" s="217"/>
      <c r="AW193" s="217"/>
      <c r="AX193" s="217"/>
      <c r="AY193" s="217"/>
      <c r="AZ193" s="217"/>
      <c r="BA193" s="217"/>
      <c r="BB193" s="217"/>
      <c r="BC193" s="217"/>
      <c r="BD193" s="217"/>
      <c r="BE193" s="217"/>
      <c r="BF193" s="217"/>
      <c r="BG193" s="217"/>
      <c r="BH193" s="217"/>
      <c r="BI193" s="217"/>
      <c r="BJ193" s="217"/>
      <c r="BK193" s="217"/>
      <c r="BL193" s="217"/>
      <c r="BM193" s="217"/>
      <c r="BN193" s="217"/>
      <c r="BO193" s="217"/>
      <c r="BP193" s="217"/>
      <c r="BQ193" s="217"/>
      <c r="BR193" s="217"/>
      <c r="BS193" s="217"/>
      <c r="BT193" s="217"/>
      <c r="BU193" s="217"/>
      <c r="BV193" s="217"/>
      <c r="BW193" s="217"/>
      <c r="BX193" s="217"/>
      <c r="BY193" s="217"/>
      <c r="BZ193" s="217"/>
      <c r="CA193" s="217"/>
      <c r="CB193" s="217"/>
      <c r="CC193" s="217"/>
      <c r="CD193" s="217"/>
      <c r="CE193" s="217"/>
      <c r="CF193" s="217"/>
      <c r="CG193" s="217"/>
      <c r="CH193" s="217"/>
      <c r="CI193" s="217"/>
      <c r="CJ193" s="217"/>
      <c r="CK193" s="217"/>
      <c r="CL193" s="217"/>
      <c r="CM193" s="217"/>
      <c r="CN193" s="217"/>
      <c r="CO193" s="217"/>
      <c r="CP193" s="217"/>
      <c r="CQ193" s="217"/>
      <c r="CR193" s="217"/>
      <c r="CS193" s="217"/>
      <c r="CT193" s="217"/>
      <c r="CU193" s="217"/>
      <c r="CV193" s="217"/>
      <c r="CW193" s="217"/>
      <c r="CX193" s="217"/>
      <c r="CY193" s="217"/>
      <c r="CZ193" s="217"/>
      <c r="DA193" s="217"/>
      <c r="DB193" s="217"/>
      <c r="DC193" s="217"/>
      <c r="DD193" s="217"/>
      <c r="DE193" s="217"/>
      <c r="DF193" s="217"/>
      <c r="DG193" s="217"/>
      <c r="DH193" s="217"/>
      <c r="DI193" s="217"/>
      <c r="DJ193" s="217"/>
      <c r="DK193" s="217"/>
      <c r="DL193" s="217"/>
      <c r="DM193" s="217"/>
      <c r="DN193" s="217"/>
      <c r="DO193" s="217"/>
      <c r="DP193" s="217"/>
      <c r="DQ193" s="217"/>
      <c r="DR193" s="217"/>
    </row>
    <row r="194" spans="1:122" s="207" customFormat="1" ht="13">
      <c r="A194" s="211"/>
      <c r="B194" s="235"/>
      <c r="C194" s="929"/>
      <c r="D194" s="212"/>
      <c r="E194" s="212"/>
      <c r="F194" s="212"/>
      <c r="G194" s="183"/>
      <c r="H194" s="212"/>
      <c r="I194" s="212"/>
      <c r="J194" s="212"/>
      <c r="K194" s="212"/>
      <c r="L194" s="183"/>
      <c r="M194" s="212"/>
      <c r="N194" s="212"/>
      <c r="O194" s="212"/>
      <c r="P194" s="212"/>
      <c r="Q194" s="212"/>
      <c r="R194" s="183"/>
      <c r="S194" s="193"/>
      <c r="T194" s="218"/>
      <c r="U194" s="217"/>
      <c r="V194" s="219"/>
      <c r="W194" s="219"/>
      <c r="X194" s="219"/>
      <c r="Y194" s="217"/>
      <c r="Z194" s="217"/>
      <c r="AA194" s="217"/>
      <c r="AB194" s="217"/>
      <c r="AC194" s="217"/>
      <c r="AD194" s="217"/>
      <c r="AE194" s="217"/>
      <c r="AF194" s="217"/>
      <c r="AG194" s="217"/>
      <c r="AH194" s="217"/>
      <c r="AI194" s="217"/>
      <c r="AJ194" s="217"/>
      <c r="AK194" s="217"/>
      <c r="AL194" s="217"/>
      <c r="AM194" s="217"/>
      <c r="AN194" s="217"/>
      <c r="AO194" s="217"/>
      <c r="AP194" s="217"/>
      <c r="AQ194" s="217"/>
      <c r="AR194" s="217"/>
      <c r="AS194" s="217"/>
      <c r="AT194" s="217"/>
      <c r="AU194" s="217"/>
      <c r="AV194" s="217"/>
      <c r="AW194" s="217"/>
      <c r="AX194" s="217"/>
      <c r="AY194" s="217"/>
      <c r="AZ194" s="217"/>
      <c r="BA194" s="217"/>
      <c r="BB194" s="217"/>
      <c r="BC194" s="217"/>
      <c r="BD194" s="217"/>
      <c r="BE194" s="217"/>
      <c r="BF194" s="217"/>
      <c r="BG194" s="217"/>
      <c r="BH194" s="217"/>
      <c r="BI194" s="217"/>
      <c r="BJ194" s="217"/>
      <c r="BK194" s="217"/>
      <c r="BL194" s="217"/>
      <c r="BM194" s="217"/>
      <c r="BN194" s="217"/>
      <c r="BO194" s="217"/>
      <c r="BP194" s="217"/>
      <c r="BQ194" s="217"/>
      <c r="BR194" s="217"/>
      <c r="BS194" s="217"/>
      <c r="BT194" s="217"/>
      <c r="BU194" s="217"/>
      <c r="BV194" s="217"/>
      <c r="BW194" s="217"/>
      <c r="BX194" s="217"/>
      <c r="BY194" s="217"/>
      <c r="BZ194" s="217"/>
      <c r="CA194" s="217"/>
      <c r="CB194" s="217"/>
      <c r="CC194" s="217"/>
      <c r="CD194" s="217"/>
      <c r="CE194" s="217"/>
      <c r="CF194" s="217"/>
      <c r="CG194" s="217"/>
      <c r="CH194" s="217"/>
      <c r="CI194" s="217"/>
      <c r="CJ194" s="217"/>
      <c r="CK194" s="217"/>
      <c r="CL194" s="217"/>
      <c r="CM194" s="217"/>
      <c r="CN194" s="217"/>
      <c r="CO194" s="217"/>
      <c r="CP194" s="217"/>
      <c r="CQ194" s="217"/>
      <c r="CR194" s="217"/>
      <c r="CS194" s="217"/>
      <c r="CT194" s="217"/>
      <c r="CU194" s="217"/>
      <c r="CV194" s="217"/>
      <c r="CW194" s="217"/>
      <c r="CX194" s="217"/>
      <c r="CY194" s="217"/>
      <c r="CZ194" s="217"/>
      <c r="DA194" s="217"/>
      <c r="DB194" s="217"/>
      <c r="DC194" s="217"/>
      <c r="DD194" s="217"/>
      <c r="DE194" s="217"/>
      <c r="DF194" s="217"/>
      <c r="DG194" s="217"/>
      <c r="DH194" s="217"/>
      <c r="DI194" s="217"/>
      <c r="DJ194" s="217"/>
      <c r="DK194" s="217"/>
      <c r="DL194" s="217"/>
      <c r="DM194" s="217"/>
      <c r="DN194" s="217"/>
      <c r="DO194" s="217"/>
      <c r="DP194" s="217"/>
      <c r="DQ194" s="217"/>
      <c r="DR194" s="217"/>
    </row>
    <row r="195" spans="1:122" s="207" customFormat="1" ht="13">
      <c r="A195" s="181" t="s">
        <v>313</v>
      </c>
      <c r="B195" s="228" t="s">
        <v>316</v>
      </c>
      <c r="C195" s="229">
        <v>0</v>
      </c>
      <c r="D195" s="10">
        <v>0</v>
      </c>
      <c r="E195" s="10">
        <v>0</v>
      </c>
      <c r="F195" s="10">
        <v>0</v>
      </c>
      <c r="G195" s="241">
        <v>0</v>
      </c>
      <c r="H195" s="229">
        <v>0</v>
      </c>
      <c r="I195" s="10">
        <v>0</v>
      </c>
      <c r="J195" s="10">
        <v>0</v>
      </c>
      <c r="K195" s="10">
        <v>0</v>
      </c>
      <c r="L195" s="241">
        <v>0</v>
      </c>
      <c r="M195" s="10">
        <v>0</v>
      </c>
      <c r="N195" s="10">
        <v>0</v>
      </c>
      <c r="O195" s="10">
        <v>0</v>
      </c>
      <c r="P195" s="10">
        <v>0</v>
      </c>
      <c r="Q195" s="10">
        <v>0</v>
      </c>
      <c r="R195" s="183">
        <v>0</v>
      </c>
      <c r="S195" s="197">
        <v>0</v>
      </c>
      <c r="T195" s="218"/>
      <c r="U195" s="217"/>
      <c r="V195" s="219"/>
      <c r="W195" s="219"/>
      <c r="X195" s="219"/>
      <c r="Y195" s="217"/>
      <c r="Z195" s="217"/>
      <c r="AA195" s="217"/>
      <c r="AB195" s="217"/>
      <c r="AC195" s="217"/>
      <c r="AD195" s="217"/>
      <c r="AE195" s="217"/>
      <c r="AF195" s="217"/>
      <c r="AG195" s="217"/>
      <c r="AH195" s="217"/>
      <c r="AI195" s="217"/>
      <c r="AJ195" s="217"/>
      <c r="AK195" s="217"/>
      <c r="AL195" s="217"/>
      <c r="AM195" s="217"/>
      <c r="AN195" s="217"/>
      <c r="AO195" s="217"/>
      <c r="AP195" s="217"/>
      <c r="AQ195" s="217"/>
      <c r="AR195" s="217"/>
      <c r="AS195" s="217"/>
      <c r="AT195" s="217"/>
      <c r="AU195" s="217"/>
      <c r="AV195" s="217"/>
      <c r="AW195" s="217"/>
      <c r="AX195" s="217"/>
      <c r="AY195" s="217"/>
      <c r="AZ195" s="217"/>
      <c r="BA195" s="217"/>
      <c r="BB195" s="217"/>
      <c r="BC195" s="217"/>
      <c r="BD195" s="217"/>
      <c r="BE195" s="217"/>
      <c r="BF195" s="217"/>
      <c r="BG195" s="217"/>
      <c r="BH195" s="217"/>
      <c r="BI195" s="217"/>
      <c r="BJ195" s="217"/>
      <c r="BK195" s="217"/>
      <c r="BL195" s="217"/>
      <c r="BM195" s="217"/>
      <c r="BN195" s="217"/>
      <c r="BO195" s="217"/>
      <c r="BP195" s="217"/>
      <c r="BQ195" s="217"/>
      <c r="BR195" s="217"/>
      <c r="BS195" s="217"/>
      <c r="BT195" s="217"/>
      <c r="BU195" s="217"/>
      <c r="BV195" s="217"/>
      <c r="BW195" s="217"/>
      <c r="BX195" s="217"/>
      <c r="BY195" s="217"/>
      <c r="BZ195" s="217"/>
      <c r="CA195" s="217"/>
      <c r="CB195" s="217"/>
      <c r="CC195" s="217"/>
      <c r="CD195" s="217"/>
      <c r="CE195" s="217"/>
      <c r="CF195" s="217"/>
      <c r="CG195" s="217"/>
      <c r="CH195" s="217"/>
      <c r="CI195" s="217"/>
      <c r="CJ195" s="217"/>
      <c r="CK195" s="217"/>
      <c r="CL195" s="217"/>
      <c r="CM195" s="217"/>
      <c r="CN195" s="217"/>
      <c r="CO195" s="217"/>
      <c r="CP195" s="217"/>
      <c r="CQ195" s="217"/>
      <c r="CR195" s="217"/>
      <c r="CS195" s="217"/>
      <c r="CT195" s="217"/>
      <c r="CU195" s="217"/>
      <c r="CV195" s="217"/>
      <c r="CW195" s="217"/>
      <c r="CX195" s="217"/>
      <c r="CY195" s="217"/>
      <c r="CZ195" s="217"/>
      <c r="DA195" s="217"/>
      <c r="DB195" s="217"/>
      <c r="DC195" s="217"/>
      <c r="DD195" s="217"/>
      <c r="DE195" s="217"/>
      <c r="DF195" s="217"/>
      <c r="DG195" s="217"/>
      <c r="DH195" s="217"/>
      <c r="DI195" s="217"/>
      <c r="DJ195" s="217"/>
      <c r="DK195" s="217"/>
      <c r="DL195" s="217"/>
      <c r="DM195" s="217"/>
      <c r="DN195" s="217"/>
      <c r="DO195" s="217"/>
      <c r="DP195" s="217"/>
      <c r="DQ195" s="217"/>
      <c r="DR195" s="217"/>
    </row>
    <row r="196" spans="1:122" s="207" customFormat="1" ht="13">
      <c r="A196" s="195" t="str">
        <f>A29</f>
        <v>MS2408D0</v>
      </c>
      <c r="B196" s="228" t="s">
        <v>259</v>
      </c>
      <c r="C196" s="229">
        <v>0</v>
      </c>
      <c r="D196" s="10">
        <v>0</v>
      </c>
      <c r="E196" s="10">
        <v>0</v>
      </c>
      <c r="F196" s="10">
        <v>0</v>
      </c>
      <c r="G196" s="241">
        <v>0</v>
      </c>
      <c r="H196" s="229">
        <v>0</v>
      </c>
      <c r="I196" s="10">
        <v>0</v>
      </c>
      <c r="J196" s="10">
        <v>0</v>
      </c>
      <c r="K196" s="10">
        <v>0</v>
      </c>
      <c r="L196" s="241">
        <v>0</v>
      </c>
      <c r="M196" s="10">
        <v>0</v>
      </c>
      <c r="N196" s="10">
        <v>0</v>
      </c>
      <c r="O196" s="10">
        <v>0</v>
      </c>
      <c r="P196" s="10">
        <v>0</v>
      </c>
      <c r="Q196" s="10">
        <v>0</v>
      </c>
      <c r="R196" s="183">
        <v>0</v>
      </c>
      <c r="S196" s="197">
        <v>0</v>
      </c>
      <c r="T196" s="218"/>
      <c r="U196" s="217"/>
      <c r="V196" s="219"/>
      <c r="W196" s="219"/>
      <c r="X196" s="219"/>
      <c r="Y196" s="217"/>
      <c r="Z196" s="217"/>
      <c r="AA196" s="217"/>
      <c r="AB196" s="217"/>
      <c r="AC196" s="217"/>
      <c r="AD196" s="217"/>
      <c r="AE196" s="217"/>
      <c r="AF196" s="217"/>
      <c r="AG196" s="217"/>
      <c r="AH196" s="217"/>
      <c r="AI196" s="217"/>
      <c r="AJ196" s="217"/>
      <c r="AK196" s="217"/>
      <c r="AL196" s="217"/>
      <c r="AM196" s="217"/>
      <c r="AN196" s="217"/>
      <c r="AO196" s="217"/>
      <c r="AP196" s="217"/>
      <c r="AQ196" s="217"/>
      <c r="AR196" s="217"/>
      <c r="AS196" s="217"/>
      <c r="AT196" s="217"/>
      <c r="AU196" s="217"/>
      <c r="AV196" s="217"/>
      <c r="AW196" s="217"/>
      <c r="AX196" s="217"/>
      <c r="AY196" s="217"/>
      <c r="AZ196" s="217"/>
      <c r="BA196" s="217"/>
      <c r="BB196" s="217"/>
      <c r="BC196" s="217"/>
      <c r="BD196" s="217"/>
      <c r="BE196" s="217"/>
      <c r="BF196" s="217"/>
      <c r="BG196" s="217"/>
      <c r="BH196" s="217"/>
      <c r="BI196" s="217"/>
      <c r="BJ196" s="217"/>
      <c r="BK196" s="217"/>
      <c r="BL196" s="217"/>
      <c r="BM196" s="217"/>
      <c r="BN196" s="217"/>
      <c r="BO196" s="217"/>
      <c r="BP196" s="217"/>
      <c r="BQ196" s="217"/>
      <c r="BR196" s="217"/>
      <c r="BS196" s="217"/>
      <c r="BT196" s="217"/>
      <c r="BU196" s="217"/>
      <c r="BV196" s="217"/>
      <c r="BW196" s="217"/>
      <c r="BX196" s="217"/>
      <c r="BY196" s="217"/>
      <c r="BZ196" s="217"/>
      <c r="CA196" s="217"/>
      <c r="CB196" s="217"/>
      <c r="CC196" s="217"/>
      <c r="CD196" s="217"/>
      <c r="CE196" s="217"/>
      <c r="CF196" s="217"/>
      <c r="CG196" s="217"/>
      <c r="CH196" s="217"/>
      <c r="CI196" s="217"/>
      <c r="CJ196" s="217"/>
      <c r="CK196" s="217"/>
      <c r="CL196" s="217"/>
      <c r="CM196" s="217"/>
      <c r="CN196" s="217"/>
      <c r="CO196" s="217"/>
      <c r="CP196" s="217"/>
      <c r="CQ196" s="217"/>
      <c r="CR196" s="217"/>
      <c r="CS196" s="217"/>
      <c r="CT196" s="217"/>
      <c r="CU196" s="217"/>
      <c r="CV196" s="217"/>
      <c r="CW196" s="217"/>
      <c r="CX196" s="217"/>
      <c r="CY196" s="217"/>
      <c r="CZ196" s="217"/>
      <c r="DA196" s="217"/>
      <c r="DB196" s="217"/>
      <c r="DC196" s="217"/>
      <c r="DD196" s="217"/>
      <c r="DE196" s="217"/>
      <c r="DF196" s="217"/>
      <c r="DG196" s="217"/>
      <c r="DH196" s="217"/>
      <c r="DI196" s="217"/>
      <c r="DJ196" s="217"/>
      <c r="DK196" s="217"/>
      <c r="DL196" s="217"/>
      <c r="DM196" s="217"/>
      <c r="DN196" s="217"/>
      <c r="DO196" s="217"/>
      <c r="DP196" s="217"/>
      <c r="DQ196" s="217"/>
      <c r="DR196" s="217"/>
    </row>
    <row r="197" spans="1:122" s="207" customFormat="1" ht="13">
      <c r="A197" s="188"/>
      <c r="B197" s="228" t="s">
        <v>203</v>
      </c>
      <c r="C197" s="229">
        <v>0</v>
      </c>
      <c r="D197" s="10">
        <v>0</v>
      </c>
      <c r="E197" s="10">
        <v>0</v>
      </c>
      <c r="F197" s="10">
        <v>0</v>
      </c>
      <c r="G197" s="241">
        <v>0</v>
      </c>
      <c r="H197" s="229">
        <v>0</v>
      </c>
      <c r="I197" s="10">
        <v>0</v>
      </c>
      <c r="J197" s="10">
        <v>0</v>
      </c>
      <c r="K197" s="10">
        <v>0</v>
      </c>
      <c r="L197" s="241">
        <v>0</v>
      </c>
      <c r="M197" s="10">
        <v>0</v>
      </c>
      <c r="N197" s="10">
        <v>0</v>
      </c>
      <c r="O197" s="10">
        <v>0</v>
      </c>
      <c r="P197" s="10">
        <v>0</v>
      </c>
      <c r="Q197" s="10">
        <v>0</v>
      </c>
      <c r="R197" s="183">
        <v>0</v>
      </c>
      <c r="S197" s="197">
        <v>0</v>
      </c>
      <c r="T197" s="218"/>
      <c r="U197" s="217"/>
      <c r="V197" s="219"/>
      <c r="W197" s="219"/>
      <c r="X197" s="219"/>
      <c r="Y197" s="217"/>
      <c r="Z197" s="217"/>
      <c r="AA197" s="217"/>
      <c r="AB197" s="217"/>
      <c r="AC197" s="217"/>
      <c r="AD197" s="217"/>
      <c r="AE197" s="217"/>
      <c r="AF197" s="217"/>
      <c r="AG197" s="217"/>
      <c r="AH197" s="217"/>
      <c r="AI197" s="217"/>
      <c r="AJ197" s="217"/>
      <c r="AK197" s="217"/>
      <c r="AL197" s="217"/>
      <c r="AM197" s="217"/>
      <c r="AN197" s="217"/>
      <c r="AO197" s="217"/>
      <c r="AP197" s="217"/>
      <c r="AQ197" s="217"/>
      <c r="AR197" s="217"/>
      <c r="AS197" s="217"/>
      <c r="AT197" s="217"/>
      <c r="AU197" s="217"/>
      <c r="AV197" s="217"/>
      <c r="AW197" s="217"/>
      <c r="AX197" s="217"/>
      <c r="AY197" s="217"/>
      <c r="AZ197" s="217"/>
      <c r="BA197" s="217"/>
      <c r="BB197" s="217"/>
      <c r="BC197" s="217"/>
      <c r="BD197" s="217"/>
      <c r="BE197" s="217"/>
      <c r="BF197" s="217"/>
      <c r="BG197" s="217"/>
      <c r="BH197" s="217"/>
      <c r="BI197" s="217"/>
      <c r="BJ197" s="217"/>
      <c r="BK197" s="217"/>
      <c r="BL197" s="217"/>
      <c r="BM197" s="217"/>
      <c r="BN197" s="217"/>
      <c r="BO197" s="217"/>
      <c r="BP197" s="217"/>
      <c r="BQ197" s="217"/>
      <c r="BR197" s="217"/>
      <c r="BS197" s="217"/>
      <c r="BT197" s="217"/>
      <c r="BU197" s="217"/>
      <c r="BV197" s="217"/>
      <c r="BW197" s="217"/>
      <c r="BX197" s="217"/>
      <c r="BY197" s="217"/>
      <c r="BZ197" s="217"/>
      <c r="CA197" s="217"/>
      <c r="CB197" s="217"/>
      <c r="CC197" s="217"/>
      <c r="CD197" s="217"/>
      <c r="CE197" s="217"/>
      <c r="CF197" s="217"/>
      <c r="CG197" s="217"/>
      <c r="CH197" s="217"/>
      <c r="CI197" s="217"/>
      <c r="CJ197" s="217"/>
      <c r="CK197" s="217"/>
      <c r="CL197" s="217"/>
      <c r="CM197" s="217"/>
      <c r="CN197" s="217"/>
      <c r="CO197" s="217"/>
      <c r="CP197" s="217"/>
      <c r="CQ197" s="217"/>
      <c r="CR197" s="217"/>
      <c r="CS197" s="217"/>
      <c r="CT197" s="217"/>
      <c r="CU197" s="217"/>
      <c r="CV197" s="217"/>
      <c r="CW197" s="217"/>
      <c r="CX197" s="217"/>
      <c r="CY197" s="217"/>
      <c r="CZ197" s="217"/>
      <c r="DA197" s="217"/>
      <c r="DB197" s="217"/>
      <c r="DC197" s="217"/>
      <c r="DD197" s="217"/>
      <c r="DE197" s="217"/>
      <c r="DF197" s="217"/>
      <c r="DG197" s="217"/>
      <c r="DH197" s="217"/>
      <c r="DI197" s="217"/>
      <c r="DJ197" s="217"/>
      <c r="DK197" s="217"/>
      <c r="DL197" s="217"/>
      <c r="DM197" s="217"/>
      <c r="DN197" s="217"/>
      <c r="DO197" s="217"/>
      <c r="DP197" s="217"/>
      <c r="DQ197" s="217"/>
      <c r="DR197" s="217"/>
    </row>
    <row r="198" spans="1:122" s="207" customFormat="1" ht="13">
      <c r="A198" s="188"/>
      <c r="B198" s="228" t="s">
        <v>204</v>
      </c>
      <c r="C198" s="229">
        <v>0</v>
      </c>
      <c r="D198" s="10">
        <v>0</v>
      </c>
      <c r="E198" s="10">
        <v>0</v>
      </c>
      <c r="F198" s="10">
        <v>0</v>
      </c>
      <c r="G198" s="241">
        <v>0</v>
      </c>
      <c r="H198" s="229">
        <v>0</v>
      </c>
      <c r="I198" s="10">
        <v>0</v>
      </c>
      <c r="J198" s="10">
        <v>0</v>
      </c>
      <c r="K198" s="10">
        <v>0</v>
      </c>
      <c r="L198" s="241">
        <v>0</v>
      </c>
      <c r="M198" s="10">
        <v>0</v>
      </c>
      <c r="N198" s="10">
        <v>0</v>
      </c>
      <c r="O198" s="10">
        <v>0</v>
      </c>
      <c r="P198" s="10">
        <v>0</v>
      </c>
      <c r="Q198" s="10">
        <v>0</v>
      </c>
      <c r="R198" s="183">
        <v>0</v>
      </c>
      <c r="S198" s="197">
        <v>0</v>
      </c>
      <c r="T198" s="218"/>
      <c r="U198" s="217"/>
      <c r="V198" s="219"/>
      <c r="W198" s="219"/>
      <c r="X198" s="219"/>
      <c r="Y198" s="217"/>
      <c r="Z198" s="217"/>
      <c r="AA198" s="217"/>
      <c r="AB198" s="217"/>
      <c r="AC198" s="217"/>
      <c r="AD198" s="217"/>
      <c r="AE198" s="217"/>
      <c r="AF198" s="217"/>
      <c r="AG198" s="217"/>
      <c r="AH198" s="217"/>
      <c r="AI198" s="217"/>
      <c r="AJ198" s="217"/>
      <c r="AK198" s="217"/>
      <c r="AL198" s="217"/>
      <c r="AM198" s="217"/>
      <c r="AN198" s="217"/>
      <c r="AO198" s="217"/>
      <c r="AP198" s="217"/>
      <c r="AQ198" s="217"/>
      <c r="AR198" s="217"/>
      <c r="AS198" s="217"/>
      <c r="AT198" s="217"/>
      <c r="AU198" s="217"/>
      <c r="AV198" s="217"/>
      <c r="AW198" s="217"/>
      <c r="AX198" s="217"/>
      <c r="AY198" s="217"/>
      <c r="AZ198" s="217"/>
      <c r="BA198" s="217"/>
      <c r="BB198" s="217"/>
      <c r="BC198" s="217"/>
      <c r="BD198" s="217"/>
      <c r="BE198" s="217"/>
      <c r="BF198" s="217"/>
      <c r="BG198" s="217"/>
      <c r="BH198" s="217"/>
      <c r="BI198" s="217"/>
      <c r="BJ198" s="217"/>
      <c r="BK198" s="217"/>
      <c r="BL198" s="217"/>
      <c r="BM198" s="217"/>
      <c r="BN198" s="217"/>
      <c r="BO198" s="217"/>
      <c r="BP198" s="217"/>
      <c r="BQ198" s="217"/>
      <c r="BR198" s="217"/>
      <c r="BS198" s="217"/>
      <c r="BT198" s="217"/>
      <c r="BU198" s="217"/>
      <c r="BV198" s="217"/>
      <c r="BW198" s="217"/>
      <c r="BX198" s="217"/>
      <c r="BY198" s="217"/>
      <c r="BZ198" s="217"/>
      <c r="CA198" s="217"/>
      <c r="CB198" s="217"/>
      <c r="CC198" s="217"/>
      <c r="CD198" s="217"/>
      <c r="CE198" s="217"/>
      <c r="CF198" s="217"/>
      <c r="CG198" s="217"/>
      <c r="CH198" s="217"/>
      <c r="CI198" s="217"/>
      <c r="CJ198" s="217"/>
      <c r="CK198" s="217"/>
      <c r="CL198" s="217"/>
      <c r="CM198" s="217"/>
      <c r="CN198" s="217"/>
      <c r="CO198" s="217"/>
      <c r="CP198" s="217"/>
      <c r="CQ198" s="217"/>
      <c r="CR198" s="217"/>
      <c r="CS198" s="217"/>
      <c r="CT198" s="217"/>
      <c r="CU198" s="217"/>
      <c r="CV198" s="217"/>
      <c r="CW198" s="217"/>
      <c r="CX198" s="217"/>
      <c r="CY198" s="217"/>
      <c r="CZ198" s="217"/>
      <c r="DA198" s="217"/>
      <c r="DB198" s="217"/>
      <c r="DC198" s="217"/>
      <c r="DD198" s="217"/>
      <c r="DE198" s="217"/>
      <c r="DF198" s="217"/>
      <c r="DG198" s="217"/>
      <c r="DH198" s="217"/>
      <c r="DI198" s="217"/>
      <c r="DJ198" s="217"/>
      <c r="DK198" s="217"/>
      <c r="DL198" s="217"/>
      <c r="DM198" s="217"/>
      <c r="DN198" s="217"/>
      <c r="DO198" s="217"/>
      <c r="DP198" s="217"/>
      <c r="DQ198" s="217"/>
      <c r="DR198" s="217"/>
    </row>
    <row r="199" spans="1:122" s="207" customFormat="1" ht="13">
      <c r="A199" s="181"/>
      <c r="B199" s="228" t="s">
        <v>612</v>
      </c>
      <c r="C199" s="229">
        <v>0</v>
      </c>
      <c r="D199" s="10">
        <v>0</v>
      </c>
      <c r="E199" s="10">
        <v>0</v>
      </c>
      <c r="F199" s="10">
        <v>0</v>
      </c>
      <c r="G199" s="241">
        <v>0</v>
      </c>
      <c r="H199" s="229">
        <v>0</v>
      </c>
      <c r="I199" s="10">
        <v>0</v>
      </c>
      <c r="J199" s="10">
        <v>0</v>
      </c>
      <c r="K199" s="10">
        <v>0</v>
      </c>
      <c r="L199" s="241">
        <v>0</v>
      </c>
      <c r="M199" s="10">
        <v>0</v>
      </c>
      <c r="N199" s="10">
        <v>0</v>
      </c>
      <c r="O199" s="10">
        <v>0</v>
      </c>
      <c r="P199" s="10">
        <v>0</v>
      </c>
      <c r="Q199" s="10">
        <v>0</v>
      </c>
      <c r="R199" s="183">
        <v>0</v>
      </c>
      <c r="S199" s="197">
        <v>0</v>
      </c>
      <c r="T199" s="218"/>
      <c r="U199" s="217"/>
      <c r="V199" s="219"/>
      <c r="W199" s="219"/>
      <c r="X199" s="219"/>
      <c r="Y199" s="217"/>
      <c r="Z199" s="217"/>
      <c r="AA199" s="217"/>
      <c r="AB199" s="217"/>
      <c r="AC199" s="217"/>
      <c r="AD199" s="217"/>
      <c r="AE199" s="217"/>
      <c r="AF199" s="217"/>
      <c r="AG199" s="217"/>
      <c r="AH199" s="217"/>
      <c r="AI199" s="217"/>
      <c r="AJ199" s="217"/>
      <c r="AK199" s="217"/>
      <c r="AL199" s="217"/>
      <c r="AM199" s="217"/>
      <c r="AN199" s="217"/>
      <c r="AO199" s="217"/>
      <c r="AP199" s="217"/>
      <c r="AQ199" s="217"/>
      <c r="AR199" s="217"/>
      <c r="AS199" s="217"/>
      <c r="AT199" s="217"/>
      <c r="AU199" s="217"/>
      <c r="AV199" s="217"/>
      <c r="AW199" s="217"/>
      <c r="AX199" s="217"/>
      <c r="AY199" s="217"/>
      <c r="AZ199" s="217"/>
      <c r="BA199" s="217"/>
      <c r="BB199" s="217"/>
      <c r="BC199" s="217"/>
      <c r="BD199" s="217"/>
      <c r="BE199" s="217"/>
      <c r="BF199" s="217"/>
      <c r="BG199" s="217"/>
      <c r="BH199" s="217"/>
      <c r="BI199" s="217"/>
      <c r="BJ199" s="217"/>
      <c r="BK199" s="217"/>
      <c r="BL199" s="217"/>
      <c r="BM199" s="217"/>
      <c r="BN199" s="217"/>
      <c r="BO199" s="217"/>
      <c r="BP199" s="217"/>
      <c r="BQ199" s="217"/>
      <c r="BR199" s="217"/>
      <c r="BS199" s="217"/>
      <c r="BT199" s="217"/>
      <c r="BU199" s="217"/>
      <c r="BV199" s="217"/>
      <c r="BW199" s="217"/>
      <c r="BX199" s="217"/>
      <c r="BY199" s="217"/>
      <c r="BZ199" s="217"/>
      <c r="CA199" s="217"/>
      <c r="CB199" s="217"/>
      <c r="CC199" s="217"/>
      <c r="CD199" s="217"/>
      <c r="CE199" s="217"/>
      <c r="CF199" s="217"/>
      <c r="CG199" s="217"/>
      <c r="CH199" s="217"/>
      <c r="CI199" s="217"/>
      <c r="CJ199" s="217"/>
      <c r="CK199" s="217"/>
      <c r="CL199" s="217"/>
      <c r="CM199" s="217"/>
      <c r="CN199" s="217"/>
      <c r="CO199" s="217"/>
      <c r="CP199" s="217"/>
      <c r="CQ199" s="217"/>
      <c r="CR199" s="217"/>
      <c r="CS199" s="217"/>
      <c r="CT199" s="217"/>
      <c r="CU199" s="217"/>
      <c r="CV199" s="217"/>
      <c r="CW199" s="217"/>
      <c r="CX199" s="217"/>
      <c r="CY199" s="217"/>
      <c r="CZ199" s="217"/>
      <c r="DA199" s="217"/>
      <c r="DB199" s="217"/>
      <c r="DC199" s="217"/>
      <c r="DD199" s="217"/>
      <c r="DE199" s="217"/>
      <c r="DF199" s="217"/>
      <c r="DG199" s="217"/>
      <c r="DH199" s="217"/>
      <c r="DI199" s="217"/>
      <c r="DJ199" s="217"/>
      <c r="DK199" s="217"/>
      <c r="DL199" s="217"/>
      <c r="DM199" s="217"/>
      <c r="DN199" s="217"/>
      <c r="DO199" s="217"/>
      <c r="DP199" s="217"/>
      <c r="DQ199" s="217"/>
      <c r="DR199" s="217"/>
    </row>
    <row r="200" spans="1:122" s="207" customFormat="1" ht="13">
      <c r="A200" s="188" t="s">
        <v>30</v>
      </c>
      <c r="B200" s="228" t="s">
        <v>258</v>
      </c>
      <c r="C200" s="229">
        <v>0</v>
      </c>
      <c r="D200" s="10">
        <v>0</v>
      </c>
      <c r="E200" s="10">
        <v>0</v>
      </c>
      <c r="F200" s="10">
        <v>0</v>
      </c>
      <c r="G200" s="241">
        <v>0</v>
      </c>
      <c r="H200" s="229">
        <v>0</v>
      </c>
      <c r="I200" s="10">
        <v>0</v>
      </c>
      <c r="J200" s="10">
        <v>0</v>
      </c>
      <c r="K200" s="10">
        <v>0</v>
      </c>
      <c r="L200" s="241">
        <v>0</v>
      </c>
      <c r="M200" s="10">
        <v>0</v>
      </c>
      <c r="N200" s="10">
        <v>0</v>
      </c>
      <c r="O200" s="10">
        <v>0</v>
      </c>
      <c r="P200" s="10">
        <v>0</v>
      </c>
      <c r="Q200" s="10">
        <v>0</v>
      </c>
      <c r="R200" s="183">
        <v>0</v>
      </c>
      <c r="S200" s="197">
        <v>0</v>
      </c>
      <c r="T200" s="218"/>
      <c r="U200" s="217"/>
      <c r="V200" s="219"/>
      <c r="W200" s="219"/>
      <c r="X200" s="219"/>
      <c r="Y200" s="217"/>
      <c r="Z200" s="217"/>
      <c r="AA200" s="217"/>
      <c r="AB200" s="217"/>
      <c r="AC200" s="217"/>
      <c r="AD200" s="217"/>
      <c r="AE200" s="217"/>
      <c r="AF200" s="217"/>
      <c r="AG200" s="217"/>
      <c r="AH200" s="217"/>
      <c r="AI200" s="217"/>
      <c r="AJ200" s="217"/>
      <c r="AK200" s="217"/>
      <c r="AL200" s="217"/>
      <c r="AM200" s="217"/>
      <c r="AN200" s="217"/>
      <c r="AO200" s="217"/>
      <c r="AP200" s="217"/>
      <c r="AQ200" s="217"/>
      <c r="AR200" s="217"/>
      <c r="AS200" s="217"/>
      <c r="AT200" s="217"/>
      <c r="AU200" s="217"/>
      <c r="AV200" s="217"/>
      <c r="AW200" s="217"/>
      <c r="AX200" s="217"/>
      <c r="AY200" s="217"/>
      <c r="AZ200" s="217"/>
      <c r="BA200" s="217"/>
      <c r="BB200" s="217"/>
      <c r="BC200" s="217"/>
      <c r="BD200" s="217"/>
      <c r="BE200" s="217"/>
      <c r="BF200" s="217"/>
      <c r="BG200" s="217"/>
      <c r="BH200" s="217"/>
      <c r="BI200" s="217"/>
      <c r="BJ200" s="217"/>
      <c r="BK200" s="217"/>
      <c r="BL200" s="217"/>
      <c r="BM200" s="217"/>
      <c r="BN200" s="217"/>
      <c r="BO200" s="217"/>
      <c r="BP200" s="217"/>
      <c r="BQ200" s="217"/>
      <c r="BR200" s="217"/>
      <c r="BS200" s="217"/>
      <c r="BT200" s="217"/>
      <c r="BU200" s="217"/>
      <c r="BV200" s="217"/>
      <c r="BW200" s="217"/>
      <c r="BX200" s="217"/>
      <c r="BY200" s="217"/>
      <c r="BZ200" s="217"/>
      <c r="CA200" s="217"/>
      <c r="CB200" s="217"/>
      <c r="CC200" s="217"/>
      <c r="CD200" s="217"/>
      <c r="CE200" s="217"/>
      <c r="CF200" s="217"/>
      <c r="CG200" s="217"/>
      <c r="CH200" s="217"/>
      <c r="CI200" s="217"/>
      <c r="CJ200" s="217"/>
      <c r="CK200" s="217"/>
      <c r="CL200" s="217"/>
      <c r="CM200" s="217"/>
      <c r="CN200" s="217"/>
      <c r="CO200" s="217"/>
      <c r="CP200" s="217"/>
      <c r="CQ200" s="217"/>
      <c r="CR200" s="217"/>
      <c r="CS200" s="217"/>
      <c r="CT200" s="217"/>
      <c r="CU200" s="217"/>
      <c r="CV200" s="217"/>
      <c r="CW200" s="217"/>
      <c r="CX200" s="217"/>
      <c r="CY200" s="217"/>
      <c r="CZ200" s="217"/>
      <c r="DA200" s="217"/>
      <c r="DB200" s="217"/>
      <c r="DC200" s="217"/>
      <c r="DD200" s="217"/>
      <c r="DE200" s="217"/>
      <c r="DF200" s="217"/>
      <c r="DG200" s="217"/>
      <c r="DH200" s="217"/>
      <c r="DI200" s="217"/>
      <c r="DJ200" s="217"/>
      <c r="DK200" s="217"/>
      <c r="DL200" s="217"/>
      <c r="DM200" s="217"/>
      <c r="DN200" s="217"/>
      <c r="DO200" s="217"/>
      <c r="DP200" s="217"/>
      <c r="DQ200" s="217"/>
      <c r="DR200" s="217"/>
    </row>
    <row r="201" spans="1:122" s="207" customFormat="1" ht="13">
      <c r="A201" s="1114" t="s">
        <v>30</v>
      </c>
      <c r="B201" s="1115" t="s">
        <v>32</v>
      </c>
      <c r="C201" s="1116">
        <v>0</v>
      </c>
      <c r="D201" s="1117">
        <v>0</v>
      </c>
      <c r="E201" s="1117">
        <v>0</v>
      </c>
      <c r="F201" s="1117">
        <v>0</v>
      </c>
      <c r="G201" s="1118">
        <v>0</v>
      </c>
      <c r="H201" s="1116">
        <v>0</v>
      </c>
      <c r="I201" s="1117">
        <v>0</v>
      </c>
      <c r="J201" s="1117">
        <v>0</v>
      </c>
      <c r="K201" s="1117">
        <v>0</v>
      </c>
      <c r="L201" s="1118">
        <v>0</v>
      </c>
      <c r="M201" s="1117">
        <v>0</v>
      </c>
      <c r="N201" s="1117">
        <v>0</v>
      </c>
      <c r="O201" s="1117">
        <v>0</v>
      </c>
      <c r="P201" s="1117">
        <v>0</v>
      </c>
      <c r="Q201" s="1119">
        <v>0</v>
      </c>
      <c r="R201" s="1118">
        <v>0</v>
      </c>
      <c r="S201" s="1120">
        <v>0</v>
      </c>
      <c r="T201" s="218"/>
      <c r="U201" s="217"/>
      <c r="V201" s="219"/>
      <c r="W201" s="219"/>
      <c r="X201" s="219"/>
      <c r="Y201" s="217"/>
      <c r="Z201" s="217"/>
      <c r="AA201" s="217"/>
      <c r="AB201" s="217"/>
      <c r="AC201" s="217"/>
      <c r="AD201" s="217"/>
      <c r="AE201" s="217"/>
      <c r="AF201" s="217"/>
      <c r="AG201" s="217"/>
      <c r="AH201" s="217"/>
      <c r="AI201" s="217"/>
      <c r="AJ201" s="217"/>
      <c r="AK201" s="217"/>
      <c r="AL201" s="217"/>
      <c r="AM201" s="217"/>
      <c r="AN201" s="217"/>
      <c r="AO201" s="217"/>
      <c r="AP201" s="217"/>
      <c r="AQ201" s="217"/>
      <c r="AR201" s="217"/>
      <c r="AS201" s="217"/>
      <c r="AT201" s="217"/>
      <c r="AU201" s="217"/>
      <c r="AV201" s="217"/>
      <c r="AW201" s="217"/>
      <c r="AX201" s="217"/>
      <c r="AY201" s="217"/>
      <c r="AZ201" s="217"/>
      <c r="BA201" s="217"/>
      <c r="BB201" s="217"/>
      <c r="BC201" s="217"/>
      <c r="BD201" s="217"/>
      <c r="BE201" s="217"/>
      <c r="BF201" s="217"/>
      <c r="BG201" s="217"/>
      <c r="BH201" s="217"/>
      <c r="BI201" s="217"/>
      <c r="BJ201" s="217"/>
      <c r="BK201" s="217"/>
      <c r="BL201" s="217"/>
      <c r="BM201" s="217"/>
      <c r="BN201" s="217"/>
      <c r="BO201" s="217"/>
      <c r="BP201" s="217"/>
      <c r="BQ201" s="217"/>
      <c r="BR201" s="217"/>
      <c r="BS201" s="217"/>
      <c r="BT201" s="217"/>
      <c r="BU201" s="217"/>
      <c r="BV201" s="217"/>
      <c r="BW201" s="217"/>
      <c r="BX201" s="217"/>
      <c r="BY201" s="217"/>
      <c r="BZ201" s="217"/>
      <c r="CA201" s="217"/>
      <c r="CB201" s="217"/>
      <c r="CC201" s="217"/>
      <c r="CD201" s="217"/>
      <c r="CE201" s="217"/>
      <c r="CF201" s="217"/>
      <c r="CG201" s="217"/>
      <c r="CH201" s="217"/>
      <c r="CI201" s="217"/>
      <c r="CJ201" s="217"/>
      <c r="CK201" s="217"/>
      <c r="CL201" s="217"/>
      <c r="CM201" s="217"/>
      <c r="CN201" s="217"/>
      <c r="CO201" s="217"/>
      <c r="CP201" s="217"/>
      <c r="CQ201" s="217"/>
      <c r="CR201" s="217"/>
      <c r="CS201" s="217"/>
      <c r="CT201" s="217"/>
      <c r="CU201" s="217"/>
      <c r="CV201" s="217"/>
      <c r="CW201" s="217"/>
      <c r="CX201" s="217"/>
      <c r="CY201" s="217"/>
      <c r="CZ201" s="217"/>
      <c r="DA201" s="217"/>
      <c r="DB201" s="217"/>
      <c r="DC201" s="217"/>
      <c r="DD201" s="217"/>
      <c r="DE201" s="217"/>
      <c r="DF201" s="217"/>
      <c r="DG201" s="217"/>
      <c r="DH201" s="217"/>
      <c r="DI201" s="217"/>
      <c r="DJ201" s="217"/>
      <c r="DK201" s="217"/>
      <c r="DL201" s="217"/>
      <c r="DM201" s="217"/>
      <c r="DN201" s="217"/>
      <c r="DO201" s="217"/>
      <c r="DP201" s="217"/>
      <c r="DQ201" s="217"/>
      <c r="DR201" s="217"/>
    </row>
    <row r="202" spans="1:122" s="207" customFormat="1" ht="13">
      <c r="A202" s="188" t="str">
        <f>A195</f>
        <v>V11LC</v>
      </c>
      <c r="B202" s="228" t="str">
        <f>B195</f>
        <v>1Header 1TB</v>
      </c>
      <c r="C202" s="229">
        <f>'Korat Summary'!G74</f>
        <v>0</v>
      </c>
      <c r="D202" s="10">
        <f>'Korat Summary'!H74</f>
        <v>0</v>
      </c>
      <c r="E202" s="10">
        <f>'Korat Summary'!I74</f>
        <v>0</v>
      </c>
      <c r="F202" s="10">
        <f>'Korat Summary'!J74</f>
        <v>0</v>
      </c>
      <c r="G202" s="241">
        <v>0</v>
      </c>
      <c r="H202" s="229">
        <f>'Korat Summary'!N74</f>
        <v>0</v>
      </c>
      <c r="I202" s="10">
        <f>'Korat Summary'!O74</f>
        <v>0</v>
      </c>
      <c r="J202" s="10">
        <f>'Korat Summary'!P74</f>
        <v>0</v>
      </c>
      <c r="K202" s="10">
        <f>'Korat Summary'!Q74</f>
        <v>0</v>
      </c>
      <c r="L202" s="241">
        <v>0</v>
      </c>
      <c r="M202" s="10">
        <f>'Korat Summary'!U74</f>
        <v>0</v>
      </c>
      <c r="N202" s="10">
        <f>'Korat Summary'!V74</f>
        <v>0</v>
      </c>
      <c r="O202" s="10">
        <f>'Korat Summary'!W74</f>
        <v>0</v>
      </c>
      <c r="P202" s="10">
        <f>'Korat Summary'!X74</f>
        <v>0</v>
      </c>
      <c r="Q202" s="10">
        <f>'Korat Summary'!Y74</f>
        <v>0</v>
      </c>
      <c r="R202" s="183">
        <v>0</v>
      </c>
      <c r="S202" s="197">
        <v>0</v>
      </c>
      <c r="T202" s="218"/>
      <c r="U202" s="217"/>
      <c r="V202" s="219"/>
      <c r="W202" s="219"/>
      <c r="X202" s="219"/>
      <c r="Y202" s="217"/>
      <c r="Z202" s="217"/>
      <c r="AA202" s="217"/>
      <c r="AB202" s="217"/>
      <c r="AC202" s="217"/>
      <c r="AD202" s="217"/>
      <c r="AE202" s="217"/>
      <c r="AF202" s="217"/>
      <c r="AG202" s="217"/>
      <c r="AH202" s="217"/>
      <c r="AI202" s="217"/>
      <c r="AJ202" s="217"/>
      <c r="AK202" s="217"/>
      <c r="AL202" s="217"/>
      <c r="AM202" s="217"/>
      <c r="AN202" s="217"/>
      <c r="AO202" s="217"/>
      <c r="AP202" s="217"/>
      <c r="AQ202" s="217"/>
      <c r="AR202" s="217"/>
      <c r="AS202" s="217"/>
      <c r="AT202" s="217"/>
      <c r="AU202" s="217"/>
      <c r="AV202" s="217"/>
      <c r="AW202" s="217"/>
      <c r="AX202" s="217"/>
      <c r="AY202" s="217"/>
      <c r="AZ202" s="217"/>
      <c r="BA202" s="217"/>
      <c r="BB202" s="217"/>
      <c r="BC202" s="217"/>
      <c r="BD202" s="217"/>
      <c r="BE202" s="217"/>
      <c r="BF202" s="217"/>
      <c r="BG202" s="217"/>
      <c r="BH202" s="217"/>
      <c r="BI202" s="217"/>
      <c r="BJ202" s="217"/>
      <c r="BK202" s="217"/>
      <c r="BL202" s="217"/>
      <c r="BM202" s="217"/>
      <c r="BN202" s="217"/>
      <c r="BO202" s="217"/>
      <c r="BP202" s="217"/>
      <c r="BQ202" s="217"/>
      <c r="BR202" s="217"/>
      <c r="BS202" s="217"/>
      <c r="BT202" s="217"/>
      <c r="BU202" s="217"/>
      <c r="BV202" s="217"/>
      <c r="BW202" s="217"/>
      <c r="BX202" s="217"/>
      <c r="BY202" s="217"/>
      <c r="BZ202" s="217"/>
      <c r="CA202" s="217"/>
      <c r="CB202" s="217"/>
      <c r="CC202" s="217"/>
      <c r="CD202" s="217"/>
      <c r="CE202" s="217"/>
      <c r="CF202" s="217"/>
      <c r="CG202" s="217"/>
      <c r="CH202" s="217"/>
      <c r="CI202" s="217"/>
      <c r="CJ202" s="217"/>
      <c r="CK202" s="217"/>
      <c r="CL202" s="217"/>
      <c r="CM202" s="217"/>
      <c r="CN202" s="217"/>
      <c r="CO202" s="217"/>
      <c r="CP202" s="217"/>
      <c r="CQ202" s="217"/>
      <c r="CR202" s="217"/>
      <c r="CS202" s="217"/>
      <c r="CT202" s="217"/>
      <c r="CU202" s="217"/>
      <c r="CV202" s="217"/>
      <c r="CW202" s="217"/>
      <c r="CX202" s="217"/>
      <c r="CY202" s="217"/>
      <c r="CZ202" s="217"/>
      <c r="DA202" s="217"/>
      <c r="DB202" s="217"/>
      <c r="DC202" s="217"/>
      <c r="DD202" s="217"/>
      <c r="DE202" s="217"/>
      <c r="DF202" s="217"/>
      <c r="DG202" s="217"/>
      <c r="DH202" s="217"/>
      <c r="DI202" s="217"/>
      <c r="DJ202" s="217"/>
      <c r="DK202" s="217"/>
      <c r="DL202" s="217"/>
      <c r="DM202" s="217"/>
      <c r="DN202" s="217"/>
      <c r="DO202" s="217"/>
      <c r="DP202" s="217"/>
      <c r="DQ202" s="217"/>
      <c r="DR202" s="217"/>
    </row>
    <row r="203" spans="1:122" s="207" customFormat="1" ht="13">
      <c r="A203" s="195" t="str">
        <f>A36</f>
        <v>MS2409A0</v>
      </c>
      <c r="B203" s="228" t="str">
        <f>B196</f>
        <v>2Header 2TB</v>
      </c>
      <c r="C203" s="229">
        <f>'Korat Summary'!G75</f>
        <v>0</v>
      </c>
      <c r="D203" s="10">
        <f>'Korat Summary'!H75</f>
        <v>0</v>
      </c>
      <c r="E203" s="10">
        <f>'Korat Summary'!I75</f>
        <v>0</v>
      </c>
      <c r="F203" s="10">
        <f>'Korat Summary'!J75</f>
        <v>0</v>
      </c>
      <c r="G203" s="241">
        <f t="shared" ref="G203:G208" si="159">SUM(C203:F203)</f>
        <v>0</v>
      </c>
      <c r="H203" s="229">
        <f>'Korat Summary'!N75</f>
        <v>0</v>
      </c>
      <c r="I203" s="10">
        <f>'Korat Summary'!O75</f>
        <v>0</v>
      </c>
      <c r="J203" s="10">
        <f>'Korat Summary'!P75</f>
        <v>0</v>
      </c>
      <c r="K203" s="10">
        <f>'Korat Summary'!Q75</f>
        <v>0</v>
      </c>
      <c r="L203" s="241">
        <f t="shared" ref="L203:L208" si="160">SUM(H203:K203)</f>
        <v>0</v>
      </c>
      <c r="M203" s="10">
        <f>'Korat Summary'!U75</f>
        <v>0</v>
      </c>
      <c r="N203" s="10">
        <f>'Korat Summary'!V75</f>
        <v>0</v>
      </c>
      <c r="O203" s="10">
        <f>'Korat Summary'!W75</f>
        <v>0</v>
      </c>
      <c r="P203" s="10">
        <f>'Korat Summary'!X75</f>
        <v>0</v>
      </c>
      <c r="Q203" s="10">
        <f>'Korat Summary'!Y75</f>
        <v>0</v>
      </c>
      <c r="R203" s="183">
        <f t="shared" ref="R203:R208" si="161">SUM(M203:Q203)</f>
        <v>0</v>
      </c>
      <c r="S203" s="197">
        <f t="shared" ref="S203:S208" si="162">R203+L203+G203</f>
        <v>0</v>
      </c>
      <c r="T203" s="218"/>
      <c r="U203" s="217"/>
      <c r="V203" s="219"/>
      <c r="W203" s="219"/>
      <c r="X203" s="219"/>
      <c r="Y203" s="217"/>
      <c r="Z203" s="217"/>
      <c r="AA203" s="217"/>
      <c r="AB203" s="217"/>
      <c r="AC203" s="217"/>
      <c r="AD203" s="217"/>
      <c r="AE203" s="217"/>
      <c r="AF203" s="217"/>
      <c r="AG203" s="217"/>
      <c r="AH203" s="217"/>
      <c r="AI203" s="217"/>
      <c r="AJ203" s="217"/>
      <c r="AK203" s="217"/>
      <c r="AL203" s="217"/>
      <c r="AM203" s="217"/>
      <c r="AN203" s="217"/>
      <c r="AO203" s="217"/>
      <c r="AP203" s="217"/>
      <c r="AQ203" s="217"/>
      <c r="AR203" s="217"/>
      <c r="AS203" s="217"/>
      <c r="AT203" s="217"/>
      <c r="AU203" s="217"/>
      <c r="AV203" s="217"/>
      <c r="AW203" s="217"/>
      <c r="AX203" s="217"/>
      <c r="AY203" s="217"/>
      <c r="AZ203" s="217"/>
      <c r="BA203" s="217"/>
      <c r="BB203" s="217"/>
      <c r="BC203" s="217"/>
      <c r="BD203" s="217"/>
      <c r="BE203" s="217"/>
      <c r="BF203" s="217"/>
      <c r="BG203" s="217"/>
      <c r="BH203" s="217"/>
      <c r="BI203" s="217"/>
      <c r="BJ203" s="217"/>
      <c r="BK203" s="217"/>
      <c r="BL203" s="217"/>
      <c r="BM203" s="217"/>
      <c r="BN203" s="217"/>
      <c r="BO203" s="217"/>
      <c r="BP203" s="217"/>
      <c r="BQ203" s="217"/>
      <c r="BR203" s="217"/>
      <c r="BS203" s="217"/>
      <c r="BT203" s="217"/>
      <c r="BU203" s="217"/>
      <c r="BV203" s="217"/>
      <c r="BW203" s="217"/>
      <c r="BX203" s="217"/>
      <c r="BY203" s="217"/>
      <c r="BZ203" s="217"/>
      <c r="CA203" s="217"/>
      <c r="CB203" s="217"/>
      <c r="CC203" s="217"/>
      <c r="CD203" s="217"/>
      <c r="CE203" s="217"/>
      <c r="CF203" s="217"/>
      <c r="CG203" s="217"/>
      <c r="CH203" s="217"/>
      <c r="CI203" s="217"/>
      <c r="CJ203" s="217"/>
      <c r="CK203" s="217"/>
      <c r="CL203" s="217"/>
      <c r="CM203" s="217"/>
      <c r="CN203" s="217"/>
      <c r="CO203" s="217"/>
      <c r="CP203" s="217"/>
      <c r="CQ203" s="217"/>
      <c r="CR203" s="217"/>
      <c r="CS203" s="217"/>
      <c r="CT203" s="217"/>
      <c r="CU203" s="217"/>
      <c r="CV203" s="217"/>
      <c r="CW203" s="217"/>
      <c r="CX203" s="217"/>
      <c r="CY203" s="217"/>
      <c r="CZ203" s="217"/>
      <c r="DA203" s="217"/>
      <c r="DB203" s="217"/>
      <c r="DC203" s="217"/>
      <c r="DD203" s="217"/>
      <c r="DE203" s="217"/>
      <c r="DF203" s="217"/>
      <c r="DG203" s="217"/>
      <c r="DH203" s="217"/>
      <c r="DI203" s="217"/>
      <c r="DJ203" s="217"/>
      <c r="DK203" s="217"/>
      <c r="DL203" s="217"/>
      <c r="DM203" s="217"/>
      <c r="DN203" s="217"/>
      <c r="DO203" s="217"/>
      <c r="DP203" s="217"/>
      <c r="DQ203" s="217"/>
      <c r="DR203" s="217"/>
    </row>
    <row r="204" spans="1:122" s="207" customFormat="1" ht="13">
      <c r="A204" s="195"/>
      <c r="B204" s="228" t="str">
        <f>B197</f>
        <v>4Header 3TB</v>
      </c>
      <c r="C204" s="229">
        <f>'Korat Summary'!G76</f>
        <v>0</v>
      </c>
      <c r="D204" s="10">
        <f>'Korat Summary'!H76</f>
        <v>0</v>
      </c>
      <c r="E204" s="10">
        <f>'Korat Summary'!I76</f>
        <v>0</v>
      </c>
      <c r="F204" s="10">
        <f>'Korat Summary'!J76</f>
        <v>0</v>
      </c>
      <c r="G204" s="241">
        <f t="shared" si="159"/>
        <v>0</v>
      </c>
      <c r="H204" s="229">
        <f>'Korat Summary'!N76</f>
        <v>0</v>
      </c>
      <c r="I204" s="10">
        <f>'Korat Summary'!O76</f>
        <v>0</v>
      </c>
      <c r="J204" s="10">
        <f>'Korat Summary'!P76</f>
        <v>0</v>
      </c>
      <c r="K204" s="10">
        <f>'Korat Summary'!Q76</f>
        <v>0</v>
      </c>
      <c r="L204" s="241">
        <f t="shared" si="160"/>
        <v>0</v>
      </c>
      <c r="M204" s="10">
        <f>'Korat Summary'!U76</f>
        <v>0</v>
      </c>
      <c r="N204" s="10">
        <f>'Korat Summary'!V76</f>
        <v>0</v>
      </c>
      <c r="O204" s="10">
        <f>'Korat Summary'!W76</f>
        <v>0</v>
      </c>
      <c r="P204" s="10">
        <f>'Korat Summary'!X76</f>
        <v>0</v>
      </c>
      <c r="Q204" s="10">
        <f>'Korat Summary'!Y76</f>
        <v>0</v>
      </c>
      <c r="R204" s="183">
        <f t="shared" si="161"/>
        <v>0</v>
      </c>
      <c r="S204" s="197">
        <f t="shared" si="162"/>
        <v>0</v>
      </c>
      <c r="T204" s="218"/>
      <c r="U204" s="217"/>
      <c r="V204" s="219"/>
      <c r="W204" s="219"/>
      <c r="X204" s="219"/>
      <c r="Y204" s="217"/>
      <c r="Z204" s="217"/>
      <c r="AA204" s="217"/>
      <c r="AB204" s="217"/>
      <c r="AC204" s="217"/>
      <c r="AD204" s="217"/>
      <c r="AE204" s="217"/>
      <c r="AF204" s="217"/>
      <c r="AG204" s="217"/>
      <c r="AH204" s="217"/>
      <c r="AI204" s="217"/>
      <c r="AJ204" s="217"/>
      <c r="AK204" s="217"/>
      <c r="AL204" s="217"/>
      <c r="AM204" s="217"/>
      <c r="AN204" s="217"/>
      <c r="AO204" s="217"/>
      <c r="AP204" s="217"/>
      <c r="AQ204" s="217"/>
      <c r="AR204" s="217"/>
      <c r="AS204" s="217"/>
      <c r="AT204" s="217"/>
      <c r="AU204" s="217"/>
      <c r="AV204" s="217"/>
      <c r="AW204" s="217"/>
      <c r="AX204" s="217"/>
      <c r="AY204" s="217"/>
      <c r="AZ204" s="217"/>
      <c r="BA204" s="217"/>
      <c r="BB204" s="217"/>
      <c r="BC204" s="217"/>
      <c r="BD204" s="217"/>
      <c r="BE204" s="217"/>
      <c r="BF204" s="217"/>
      <c r="BG204" s="217"/>
      <c r="BH204" s="217"/>
      <c r="BI204" s="217"/>
      <c r="BJ204" s="217"/>
      <c r="BK204" s="217"/>
      <c r="BL204" s="217"/>
      <c r="BM204" s="217"/>
      <c r="BN204" s="217"/>
      <c r="BO204" s="217"/>
      <c r="BP204" s="217"/>
      <c r="BQ204" s="217"/>
      <c r="BR204" s="217"/>
      <c r="BS204" s="217"/>
      <c r="BT204" s="217"/>
      <c r="BU204" s="217"/>
      <c r="BV204" s="217"/>
      <c r="BW204" s="217"/>
      <c r="BX204" s="217"/>
      <c r="BY204" s="217"/>
      <c r="BZ204" s="217"/>
      <c r="CA204" s="217"/>
      <c r="CB204" s="217"/>
      <c r="CC204" s="217"/>
      <c r="CD204" s="217"/>
      <c r="CE204" s="217"/>
      <c r="CF204" s="217"/>
      <c r="CG204" s="217"/>
      <c r="CH204" s="217"/>
      <c r="CI204" s="217"/>
      <c r="CJ204" s="217"/>
      <c r="CK204" s="217"/>
      <c r="CL204" s="217"/>
      <c r="CM204" s="217"/>
      <c r="CN204" s="217"/>
      <c r="CO204" s="217"/>
      <c r="CP204" s="217"/>
      <c r="CQ204" s="217"/>
      <c r="CR204" s="217"/>
      <c r="CS204" s="217"/>
      <c r="CT204" s="217"/>
      <c r="CU204" s="217"/>
      <c r="CV204" s="217"/>
      <c r="CW204" s="217"/>
      <c r="CX204" s="217"/>
      <c r="CY204" s="217"/>
      <c r="CZ204" s="217"/>
      <c r="DA204" s="217"/>
      <c r="DB204" s="217"/>
      <c r="DC204" s="217"/>
      <c r="DD204" s="217"/>
      <c r="DE204" s="217"/>
      <c r="DF204" s="217"/>
      <c r="DG204" s="217"/>
      <c r="DH204" s="217"/>
      <c r="DI204" s="217"/>
      <c r="DJ204" s="217"/>
      <c r="DK204" s="217"/>
      <c r="DL204" s="217"/>
      <c r="DM204" s="217"/>
      <c r="DN204" s="217"/>
      <c r="DO204" s="217"/>
      <c r="DP204" s="217"/>
      <c r="DQ204" s="217"/>
      <c r="DR204" s="217"/>
    </row>
    <row r="205" spans="1:122" s="207" customFormat="1" ht="13">
      <c r="A205" s="195"/>
      <c r="B205" s="228" t="str">
        <f>B198</f>
        <v>4Header 4TB</v>
      </c>
      <c r="C205" s="229">
        <f>'Korat Summary'!G77</f>
        <v>0</v>
      </c>
      <c r="D205" s="10">
        <f>'Korat Summary'!H77</f>
        <v>0</v>
      </c>
      <c r="E205" s="10">
        <f>'Korat Summary'!I77</f>
        <v>0</v>
      </c>
      <c r="F205" s="10">
        <f>'Korat Summary'!J77</f>
        <v>0</v>
      </c>
      <c r="G205" s="241">
        <f t="shared" si="159"/>
        <v>0</v>
      </c>
      <c r="H205" s="229">
        <f>'Korat Summary'!N77</f>
        <v>0</v>
      </c>
      <c r="I205" s="10">
        <f>'Korat Summary'!O77</f>
        <v>0</v>
      </c>
      <c r="J205" s="10">
        <f>'Korat Summary'!P77</f>
        <v>0</v>
      </c>
      <c r="K205" s="10">
        <f>'Korat Summary'!Q77</f>
        <v>0</v>
      </c>
      <c r="L205" s="241">
        <f t="shared" si="160"/>
        <v>0</v>
      </c>
      <c r="M205" s="10">
        <f>'Korat Summary'!U77</f>
        <v>0</v>
      </c>
      <c r="N205" s="10">
        <f>'Korat Summary'!V77</f>
        <v>0</v>
      </c>
      <c r="O205" s="10">
        <f>'Korat Summary'!W77</f>
        <v>0</v>
      </c>
      <c r="P205" s="10">
        <f>'Korat Summary'!X77</f>
        <v>0</v>
      </c>
      <c r="Q205" s="10">
        <f>'Korat Summary'!Y77</f>
        <v>0</v>
      </c>
      <c r="R205" s="183">
        <f t="shared" si="161"/>
        <v>0</v>
      </c>
      <c r="S205" s="197">
        <f t="shared" si="162"/>
        <v>0</v>
      </c>
      <c r="T205" s="218"/>
      <c r="U205" s="217"/>
      <c r="V205" s="219"/>
      <c r="W205" s="219"/>
      <c r="X205" s="219"/>
      <c r="Y205" s="217"/>
      <c r="Z205" s="217"/>
      <c r="AA205" s="217"/>
      <c r="AB205" s="217"/>
      <c r="AC205" s="217"/>
      <c r="AD205" s="217"/>
      <c r="AE205" s="217"/>
      <c r="AF205" s="217"/>
      <c r="AG205" s="217"/>
      <c r="AH205" s="217"/>
      <c r="AI205" s="217"/>
      <c r="AJ205" s="217"/>
      <c r="AK205" s="217"/>
      <c r="AL205" s="217"/>
      <c r="AM205" s="217"/>
      <c r="AN205" s="217"/>
      <c r="AO205" s="217"/>
      <c r="AP205" s="217"/>
      <c r="AQ205" s="217"/>
      <c r="AR205" s="217"/>
      <c r="AS205" s="217"/>
      <c r="AT205" s="217"/>
      <c r="AU205" s="217"/>
      <c r="AV205" s="217"/>
      <c r="AW205" s="217"/>
      <c r="AX205" s="217"/>
      <c r="AY205" s="217"/>
      <c r="AZ205" s="217"/>
      <c r="BA205" s="217"/>
      <c r="BB205" s="217"/>
      <c r="BC205" s="217"/>
      <c r="BD205" s="217"/>
      <c r="BE205" s="217"/>
      <c r="BF205" s="217"/>
      <c r="BG205" s="217"/>
      <c r="BH205" s="217"/>
      <c r="BI205" s="217"/>
      <c r="BJ205" s="217"/>
      <c r="BK205" s="217"/>
      <c r="BL205" s="217"/>
      <c r="BM205" s="217"/>
      <c r="BN205" s="217"/>
      <c r="BO205" s="217"/>
      <c r="BP205" s="217"/>
      <c r="BQ205" s="217"/>
      <c r="BR205" s="217"/>
      <c r="BS205" s="217"/>
      <c r="BT205" s="217"/>
      <c r="BU205" s="217"/>
      <c r="BV205" s="217"/>
      <c r="BW205" s="217"/>
      <c r="BX205" s="217"/>
      <c r="BY205" s="217"/>
      <c r="BZ205" s="217"/>
      <c r="CA205" s="217"/>
      <c r="CB205" s="217"/>
      <c r="CC205" s="217"/>
      <c r="CD205" s="217"/>
      <c r="CE205" s="217"/>
      <c r="CF205" s="217"/>
      <c r="CG205" s="217"/>
      <c r="CH205" s="217"/>
      <c r="CI205" s="217"/>
      <c r="CJ205" s="217"/>
      <c r="CK205" s="217"/>
      <c r="CL205" s="217"/>
      <c r="CM205" s="217"/>
      <c r="CN205" s="217"/>
      <c r="CO205" s="217"/>
      <c r="CP205" s="217"/>
      <c r="CQ205" s="217"/>
      <c r="CR205" s="217"/>
      <c r="CS205" s="217"/>
      <c r="CT205" s="217"/>
      <c r="CU205" s="217"/>
      <c r="CV205" s="217"/>
      <c r="CW205" s="217"/>
      <c r="CX205" s="217"/>
      <c r="CY205" s="217"/>
      <c r="CZ205" s="217"/>
      <c r="DA205" s="217"/>
      <c r="DB205" s="217"/>
      <c r="DC205" s="217"/>
      <c r="DD205" s="217"/>
      <c r="DE205" s="217"/>
      <c r="DF205" s="217"/>
      <c r="DG205" s="217"/>
      <c r="DH205" s="217"/>
      <c r="DI205" s="217"/>
      <c r="DJ205" s="217"/>
      <c r="DK205" s="217"/>
      <c r="DL205" s="217"/>
      <c r="DM205" s="217"/>
      <c r="DN205" s="217"/>
      <c r="DO205" s="217"/>
      <c r="DP205" s="217"/>
      <c r="DQ205" s="217"/>
      <c r="DR205" s="217"/>
    </row>
    <row r="206" spans="1:122" s="207" customFormat="1" ht="13">
      <c r="A206" s="188"/>
      <c r="B206" s="228" t="str">
        <f>B199</f>
        <v>7Header 6TB</v>
      </c>
      <c r="C206" s="229">
        <f>'Korat Summary'!G78</f>
        <v>0</v>
      </c>
      <c r="D206" s="10">
        <f>'Korat Summary'!H78</f>
        <v>0</v>
      </c>
      <c r="E206" s="10">
        <f>'Korat Summary'!I78</f>
        <v>0</v>
      </c>
      <c r="F206" s="10">
        <f>'Korat Summary'!J78</f>
        <v>0</v>
      </c>
      <c r="G206" s="241">
        <f t="shared" si="159"/>
        <v>0</v>
      </c>
      <c r="H206" s="229">
        <f>'Korat Summary'!N78</f>
        <v>0</v>
      </c>
      <c r="I206" s="10">
        <f>'Korat Summary'!O78</f>
        <v>0</v>
      </c>
      <c r="J206" s="10">
        <f>'Korat Summary'!P78</f>
        <v>0</v>
      </c>
      <c r="K206" s="10">
        <f>'Korat Summary'!Q78</f>
        <v>0</v>
      </c>
      <c r="L206" s="241">
        <f t="shared" si="160"/>
        <v>0</v>
      </c>
      <c r="M206" s="10">
        <f>'Korat Summary'!U78</f>
        <v>0</v>
      </c>
      <c r="N206" s="10">
        <f>'Korat Summary'!V78</f>
        <v>0</v>
      </c>
      <c r="O206" s="10">
        <f>'Korat Summary'!W78</f>
        <v>0</v>
      </c>
      <c r="P206" s="10">
        <f>'Korat Summary'!X78</f>
        <v>0</v>
      </c>
      <c r="Q206" s="10">
        <f>'Korat Summary'!Y78</f>
        <v>0</v>
      </c>
      <c r="R206" s="183">
        <f t="shared" si="161"/>
        <v>0</v>
      </c>
      <c r="S206" s="197">
        <f t="shared" si="162"/>
        <v>0</v>
      </c>
      <c r="T206" s="218"/>
      <c r="U206" s="217"/>
      <c r="V206" s="219"/>
      <c r="W206" s="219"/>
      <c r="X206" s="219"/>
      <c r="Y206" s="217"/>
      <c r="Z206" s="217"/>
      <c r="AA206" s="217"/>
      <c r="AB206" s="217"/>
      <c r="AC206" s="217"/>
      <c r="AD206" s="217"/>
      <c r="AE206" s="217"/>
      <c r="AF206" s="217"/>
      <c r="AG206" s="217"/>
      <c r="AH206" s="217"/>
      <c r="AI206" s="217"/>
      <c r="AJ206" s="217"/>
      <c r="AK206" s="217"/>
      <c r="AL206" s="217"/>
      <c r="AM206" s="217"/>
      <c r="AN206" s="217"/>
      <c r="AO206" s="217"/>
      <c r="AP206" s="217"/>
      <c r="AQ206" s="217"/>
      <c r="AR206" s="217"/>
      <c r="AS206" s="217"/>
      <c r="AT206" s="217"/>
      <c r="AU206" s="217"/>
      <c r="AV206" s="217"/>
      <c r="AW206" s="217"/>
      <c r="AX206" s="217"/>
      <c r="AY206" s="217"/>
      <c r="AZ206" s="217"/>
      <c r="BA206" s="217"/>
      <c r="BB206" s="217"/>
      <c r="BC206" s="217"/>
      <c r="BD206" s="217"/>
      <c r="BE206" s="217"/>
      <c r="BF206" s="217"/>
      <c r="BG206" s="217"/>
      <c r="BH206" s="217"/>
      <c r="BI206" s="217"/>
      <c r="BJ206" s="217"/>
      <c r="BK206" s="217"/>
      <c r="BL206" s="217"/>
      <c r="BM206" s="217"/>
      <c r="BN206" s="217"/>
      <c r="BO206" s="217"/>
      <c r="BP206" s="217"/>
      <c r="BQ206" s="217"/>
      <c r="BR206" s="217"/>
      <c r="BS206" s="217"/>
      <c r="BT206" s="217"/>
      <c r="BU206" s="217"/>
      <c r="BV206" s="217"/>
      <c r="BW206" s="217"/>
      <c r="BX206" s="217"/>
      <c r="BY206" s="217"/>
      <c r="BZ206" s="217"/>
      <c r="CA206" s="217"/>
      <c r="CB206" s="217"/>
      <c r="CC206" s="217"/>
      <c r="CD206" s="217"/>
      <c r="CE206" s="217"/>
      <c r="CF206" s="217"/>
      <c r="CG206" s="217"/>
      <c r="CH206" s="217"/>
      <c r="CI206" s="217"/>
      <c r="CJ206" s="217"/>
      <c r="CK206" s="217"/>
      <c r="CL206" s="217"/>
      <c r="CM206" s="217"/>
      <c r="CN206" s="217"/>
      <c r="CO206" s="217"/>
      <c r="CP206" s="217"/>
      <c r="CQ206" s="217"/>
      <c r="CR206" s="217"/>
      <c r="CS206" s="217"/>
      <c r="CT206" s="217"/>
      <c r="CU206" s="217"/>
      <c r="CV206" s="217"/>
      <c r="CW206" s="217"/>
      <c r="CX206" s="217"/>
      <c r="CY206" s="217"/>
      <c r="CZ206" s="217"/>
      <c r="DA206" s="217"/>
      <c r="DB206" s="217"/>
      <c r="DC206" s="217"/>
      <c r="DD206" s="217"/>
      <c r="DE206" s="217"/>
      <c r="DF206" s="217"/>
      <c r="DG206" s="217"/>
      <c r="DH206" s="217"/>
      <c r="DI206" s="217"/>
      <c r="DJ206" s="217"/>
      <c r="DK206" s="217"/>
      <c r="DL206" s="217"/>
      <c r="DM206" s="217"/>
      <c r="DN206" s="217"/>
      <c r="DO206" s="217"/>
      <c r="DP206" s="217"/>
      <c r="DQ206" s="217"/>
      <c r="DR206" s="217"/>
    </row>
    <row r="207" spans="1:122" s="207" customFormat="1" ht="13">
      <c r="A207" s="188"/>
      <c r="B207" s="228" t="s">
        <v>258</v>
      </c>
      <c r="C207" s="229">
        <f>'Korat Summary'!G79</f>
        <v>0</v>
      </c>
      <c r="D207" s="10">
        <f>'Korat Summary'!H79</f>
        <v>0</v>
      </c>
      <c r="E207" s="10">
        <f>'Korat Summary'!I79</f>
        <v>0</v>
      </c>
      <c r="F207" s="10">
        <f>'Korat Summary'!J79</f>
        <v>0</v>
      </c>
      <c r="G207" s="241">
        <f t="shared" si="159"/>
        <v>0</v>
      </c>
      <c r="H207" s="229">
        <f>'Korat Summary'!N79</f>
        <v>0</v>
      </c>
      <c r="I207" s="10">
        <f>'Korat Summary'!O79</f>
        <v>0</v>
      </c>
      <c r="J207" s="10">
        <f>'Korat Summary'!P79</f>
        <v>0</v>
      </c>
      <c r="K207" s="10">
        <f>'Korat Summary'!Q79</f>
        <v>0</v>
      </c>
      <c r="L207" s="241">
        <f t="shared" si="160"/>
        <v>0</v>
      </c>
      <c r="M207" s="10">
        <f>'Korat Summary'!U79</f>
        <v>0</v>
      </c>
      <c r="N207" s="10">
        <f>'Korat Summary'!V79</f>
        <v>0</v>
      </c>
      <c r="O207" s="10">
        <f>'Korat Summary'!W79</f>
        <v>0</v>
      </c>
      <c r="P207" s="10">
        <f>'Korat Summary'!X79</f>
        <v>0</v>
      </c>
      <c r="Q207" s="10">
        <f>'Korat Summary'!Y79</f>
        <v>0</v>
      </c>
      <c r="R207" s="183">
        <f t="shared" si="161"/>
        <v>0</v>
      </c>
      <c r="S207" s="197">
        <f t="shared" si="162"/>
        <v>0</v>
      </c>
      <c r="T207" s="218"/>
      <c r="U207" s="217"/>
      <c r="V207" s="219"/>
      <c r="W207" s="219"/>
      <c r="X207" s="219"/>
      <c r="Y207" s="217"/>
      <c r="Z207" s="217"/>
      <c r="AA207" s="217"/>
      <c r="AB207" s="217"/>
      <c r="AC207" s="217"/>
      <c r="AD207" s="217"/>
      <c r="AE207" s="217"/>
      <c r="AF207" s="217"/>
      <c r="AG207" s="217"/>
      <c r="AH207" s="217"/>
      <c r="AI207" s="217"/>
      <c r="AJ207" s="217"/>
      <c r="AK207" s="217"/>
      <c r="AL207" s="217"/>
      <c r="AM207" s="217"/>
      <c r="AN207" s="217"/>
      <c r="AO207" s="217"/>
      <c r="AP207" s="217"/>
      <c r="AQ207" s="217"/>
      <c r="AR207" s="217"/>
      <c r="AS207" s="217"/>
      <c r="AT207" s="217"/>
      <c r="AU207" s="217"/>
      <c r="AV207" s="217"/>
      <c r="AW207" s="217"/>
      <c r="AX207" s="217"/>
      <c r="AY207" s="217"/>
      <c r="AZ207" s="217"/>
      <c r="BA207" s="217"/>
      <c r="BB207" s="217"/>
      <c r="BC207" s="217"/>
      <c r="BD207" s="217"/>
      <c r="BE207" s="217"/>
      <c r="BF207" s="217"/>
      <c r="BG207" s="217"/>
      <c r="BH207" s="217"/>
      <c r="BI207" s="217"/>
      <c r="BJ207" s="217"/>
      <c r="BK207" s="217"/>
      <c r="BL207" s="217"/>
      <c r="BM207" s="217"/>
      <c r="BN207" s="217"/>
      <c r="BO207" s="217"/>
      <c r="BP207" s="217"/>
      <c r="BQ207" s="217"/>
      <c r="BR207" s="217"/>
      <c r="BS207" s="217"/>
      <c r="BT207" s="217"/>
      <c r="BU207" s="217"/>
      <c r="BV207" s="217"/>
      <c r="BW207" s="217"/>
      <c r="BX207" s="217"/>
      <c r="BY207" s="217"/>
      <c r="BZ207" s="217"/>
      <c r="CA207" s="217"/>
      <c r="CB207" s="217"/>
      <c r="CC207" s="217"/>
      <c r="CD207" s="217"/>
      <c r="CE207" s="217"/>
      <c r="CF207" s="217"/>
      <c r="CG207" s="217"/>
      <c r="CH207" s="217"/>
      <c r="CI207" s="217"/>
      <c r="CJ207" s="217"/>
      <c r="CK207" s="217"/>
      <c r="CL207" s="217"/>
      <c r="CM207" s="217"/>
      <c r="CN207" s="217"/>
      <c r="CO207" s="217"/>
      <c r="CP207" s="217"/>
      <c r="CQ207" s="217"/>
      <c r="CR207" s="217"/>
      <c r="CS207" s="217"/>
      <c r="CT207" s="217"/>
      <c r="CU207" s="217"/>
      <c r="CV207" s="217"/>
      <c r="CW207" s="217"/>
      <c r="CX207" s="217"/>
      <c r="CY207" s="217"/>
      <c r="CZ207" s="217"/>
      <c r="DA207" s="217"/>
      <c r="DB207" s="217"/>
      <c r="DC207" s="217"/>
      <c r="DD207" s="217"/>
      <c r="DE207" s="217"/>
      <c r="DF207" s="217"/>
      <c r="DG207" s="217"/>
      <c r="DH207" s="217"/>
      <c r="DI207" s="217"/>
      <c r="DJ207" s="217"/>
      <c r="DK207" s="217"/>
      <c r="DL207" s="217"/>
      <c r="DM207" s="217"/>
      <c r="DN207" s="217"/>
      <c r="DO207" s="217"/>
      <c r="DP207" s="217"/>
      <c r="DQ207" s="217"/>
      <c r="DR207" s="217"/>
    </row>
    <row r="208" spans="1:122" s="207" customFormat="1" ht="13">
      <c r="A208" s="189" t="s">
        <v>30</v>
      </c>
      <c r="B208" s="231" t="s">
        <v>32</v>
      </c>
      <c r="C208" s="232">
        <f>SUM(C202:C207)</f>
        <v>0</v>
      </c>
      <c r="D208" s="191">
        <f>SUM(D202:D207)</f>
        <v>0</v>
      </c>
      <c r="E208" s="191">
        <f>SUM(E202:E207)</f>
        <v>0</v>
      </c>
      <c r="F208" s="191">
        <f>SUM(F202:F207)</f>
        <v>0</v>
      </c>
      <c r="G208" s="192">
        <f t="shared" si="159"/>
        <v>0</v>
      </c>
      <c r="H208" s="232">
        <f>SUM(H202:H207)</f>
        <v>0</v>
      </c>
      <c r="I208" s="191">
        <f>SUM(I202:I207)</f>
        <v>0</v>
      </c>
      <c r="J208" s="191">
        <f>SUM(J202:J207)</f>
        <v>0</v>
      </c>
      <c r="K208" s="191">
        <f>SUM(K202:K207)</f>
        <v>0</v>
      </c>
      <c r="L208" s="192">
        <f t="shared" si="160"/>
        <v>0</v>
      </c>
      <c r="M208" s="191">
        <f>SUM(M202:M207)</f>
        <v>0</v>
      </c>
      <c r="N208" s="191">
        <f>SUM(N202:N207)</f>
        <v>0</v>
      </c>
      <c r="O208" s="191">
        <f>SUM(O202:O207)</f>
        <v>0</v>
      </c>
      <c r="P208" s="191">
        <f>SUM(P202:P207)</f>
        <v>0</v>
      </c>
      <c r="Q208" s="233">
        <f>SUM(Q202:Q207)</f>
        <v>0</v>
      </c>
      <c r="R208" s="192">
        <f t="shared" si="161"/>
        <v>0</v>
      </c>
      <c r="S208" s="193">
        <f t="shared" si="162"/>
        <v>0</v>
      </c>
      <c r="T208" s="218"/>
      <c r="U208" s="217"/>
      <c r="V208" s="219"/>
      <c r="W208" s="219"/>
      <c r="X208" s="219"/>
      <c r="Y208" s="217"/>
      <c r="Z208" s="217"/>
      <c r="AA208" s="217"/>
      <c r="AB208" s="217"/>
      <c r="AC208" s="217"/>
      <c r="AD208" s="217"/>
      <c r="AE208" s="217"/>
      <c r="AF208" s="217"/>
      <c r="AG208" s="217"/>
      <c r="AH208" s="217"/>
      <c r="AI208" s="217"/>
      <c r="AJ208" s="217"/>
      <c r="AK208" s="217"/>
      <c r="AL208" s="217"/>
      <c r="AM208" s="217"/>
      <c r="AN208" s="217"/>
      <c r="AO208" s="217"/>
      <c r="AP208" s="217"/>
      <c r="AQ208" s="217"/>
      <c r="AR208" s="217"/>
      <c r="AS208" s="217"/>
      <c r="AT208" s="217"/>
      <c r="AU208" s="217"/>
      <c r="AV208" s="217"/>
      <c r="AW208" s="217"/>
      <c r="AX208" s="217"/>
      <c r="AY208" s="217"/>
      <c r="AZ208" s="217"/>
      <c r="BA208" s="217"/>
      <c r="BB208" s="217"/>
      <c r="BC208" s="217"/>
      <c r="BD208" s="217"/>
      <c r="BE208" s="217"/>
      <c r="BF208" s="217"/>
      <c r="BG208" s="217"/>
      <c r="BH208" s="217"/>
      <c r="BI208" s="217"/>
      <c r="BJ208" s="217"/>
      <c r="BK208" s="217"/>
      <c r="BL208" s="217"/>
      <c r="BM208" s="217"/>
      <c r="BN208" s="217"/>
      <c r="BO208" s="217"/>
      <c r="BP208" s="217"/>
      <c r="BQ208" s="217"/>
      <c r="BR208" s="217"/>
      <c r="BS208" s="217"/>
      <c r="BT208" s="217"/>
      <c r="BU208" s="217"/>
      <c r="BV208" s="217"/>
      <c r="BW208" s="217"/>
      <c r="BX208" s="217"/>
      <c r="BY208" s="217"/>
      <c r="BZ208" s="217"/>
      <c r="CA208" s="217"/>
      <c r="CB208" s="217"/>
      <c r="CC208" s="217"/>
      <c r="CD208" s="217"/>
      <c r="CE208" s="217"/>
      <c r="CF208" s="217"/>
      <c r="CG208" s="217"/>
      <c r="CH208" s="217"/>
      <c r="CI208" s="217"/>
      <c r="CJ208" s="217"/>
      <c r="CK208" s="217"/>
      <c r="CL208" s="217"/>
      <c r="CM208" s="217"/>
      <c r="CN208" s="217"/>
      <c r="CO208" s="217"/>
      <c r="CP208" s="217"/>
      <c r="CQ208" s="217"/>
      <c r="CR208" s="217"/>
      <c r="CS208" s="217"/>
      <c r="CT208" s="217"/>
      <c r="CU208" s="217"/>
      <c r="CV208" s="217"/>
      <c r="CW208" s="217"/>
      <c r="CX208" s="217"/>
      <c r="CY208" s="217"/>
      <c r="CZ208" s="217"/>
      <c r="DA208" s="217"/>
      <c r="DB208" s="217"/>
      <c r="DC208" s="217"/>
      <c r="DD208" s="217"/>
      <c r="DE208" s="217"/>
      <c r="DF208" s="217"/>
      <c r="DG208" s="217"/>
      <c r="DH208" s="217"/>
      <c r="DI208" s="217"/>
      <c r="DJ208" s="217"/>
      <c r="DK208" s="217"/>
      <c r="DL208" s="217"/>
      <c r="DM208" s="217"/>
      <c r="DN208" s="217"/>
      <c r="DO208" s="217"/>
      <c r="DP208" s="217"/>
      <c r="DQ208" s="217"/>
      <c r="DR208" s="217"/>
    </row>
    <row r="209" spans="1:122" s="207" customFormat="1" ht="13">
      <c r="A209" s="199" t="s">
        <v>17</v>
      </c>
      <c r="B209" s="228" t="str">
        <f t="shared" ref="B209:B213" si="163">B202</f>
        <v>1Header 1TB</v>
      </c>
      <c r="C209" s="230">
        <f t="shared" ref="C209:C214" si="164">+C202-C195</f>
        <v>0</v>
      </c>
      <c r="D209" s="6">
        <f t="shared" ref="D209:S214" si="165">+D202-D195</f>
        <v>0</v>
      </c>
      <c r="E209" s="6">
        <f t="shared" si="165"/>
        <v>0</v>
      </c>
      <c r="F209" s="6">
        <f t="shared" si="165"/>
        <v>0</v>
      </c>
      <c r="G209" s="200">
        <f t="shared" si="165"/>
        <v>0</v>
      </c>
      <c r="H209" s="230">
        <f t="shared" si="165"/>
        <v>0</v>
      </c>
      <c r="I209" s="6">
        <f t="shared" si="165"/>
        <v>0</v>
      </c>
      <c r="J209" s="6">
        <f t="shared" si="165"/>
        <v>0</v>
      </c>
      <c r="K209" s="6">
        <f t="shared" si="165"/>
        <v>0</v>
      </c>
      <c r="L209" s="200">
        <f t="shared" si="165"/>
        <v>0</v>
      </c>
      <c r="M209" s="6">
        <f t="shared" si="165"/>
        <v>0</v>
      </c>
      <c r="N209" s="6">
        <f t="shared" si="165"/>
        <v>0</v>
      </c>
      <c r="O209" s="6">
        <f t="shared" si="165"/>
        <v>0</v>
      </c>
      <c r="P209" s="6">
        <f t="shared" si="165"/>
        <v>0</v>
      </c>
      <c r="Q209" s="7">
        <f t="shared" si="165"/>
        <v>0</v>
      </c>
      <c r="R209" s="200">
        <f t="shared" si="165"/>
        <v>0</v>
      </c>
      <c r="S209" s="184">
        <f t="shared" si="165"/>
        <v>0</v>
      </c>
      <c r="T209" s="218"/>
      <c r="U209" s="217"/>
      <c r="V209" s="219"/>
      <c r="W209" s="219"/>
      <c r="X209" s="219"/>
      <c r="Y209" s="217"/>
      <c r="Z209" s="217"/>
      <c r="AA209" s="217"/>
      <c r="AB209" s="217"/>
      <c r="AC209" s="217"/>
      <c r="AD209" s="217"/>
      <c r="AE209" s="217"/>
      <c r="AF209" s="217"/>
      <c r="AG209" s="217"/>
      <c r="AH209" s="217"/>
      <c r="AI209" s="217"/>
      <c r="AJ209" s="217"/>
      <c r="AK209" s="217"/>
      <c r="AL209" s="217"/>
      <c r="AM209" s="217"/>
      <c r="AN209" s="217"/>
      <c r="AO209" s="217"/>
      <c r="AP209" s="217"/>
      <c r="AQ209" s="217"/>
      <c r="AR209" s="217"/>
      <c r="AS209" s="217"/>
      <c r="AT209" s="217"/>
      <c r="AU209" s="217"/>
      <c r="AV209" s="217"/>
      <c r="AW209" s="217"/>
      <c r="AX209" s="217"/>
      <c r="AY209" s="217"/>
      <c r="AZ209" s="217"/>
      <c r="BA209" s="217"/>
      <c r="BB209" s="217"/>
      <c r="BC209" s="217"/>
      <c r="BD209" s="217"/>
      <c r="BE209" s="217"/>
      <c r="BF209" s="217"/>
      <c r="BG209" s="217"/>
      <c r="BH209" s="217"/>
      <c r="BI209" s="217"/>
      <c r="BJ209" s="217"/>
      <c r="BK209" s="217"/>
      <c r="BL209" s="217"/>
      <c r="BM209" s="217"/>
      <c r="BN209" s="217"/>
      <c r="BO209" s="217"/>
      <c r="BP209" s="217"/>
      <c r="BQ209" s="217"/>
      <c r="BR209" s="217"/>
      <c r="BS209" s="217"/>
      <c r="BT209" s="217"/>
      <c r="BU209" s="217"/>
      <c r="BV209" s="217"/>
      <c r="BW209" s="217"/>
      <c r="BX209" s="217"/>
      <c r="BY209" s="217"/>
      <c r="BZ209" s="217"/>
      <c r="CA209" s="217"/>
      <c r="CB209" s="217"/>
      <c r="CC209" s="217"/>
      <c r="CD209" s="217"/>
      <c r="CE209" s="217"/>
      <c r="CF209" s="217"/>
      <c r="CG209" s="217"/>
      <c r="CH209" s="217"/>
      <c r="CI209" s="217"/>
      <c r="CJ209" s="217"/>
      <c r="CK209" s="217"/>
      <c r="CL209" s="217"/>
      <c r="CM209" s="217"/>
      <c r="CN209" s="217"/>
      <c r="CO209" s="217"/>
      <c r="CP209" s="217"/>
      <c r="CQ209" s="217"/>
      <c r="CR209" s="217"/>
      <c r="CS209" s="217"/>
      <c r="CT209" s="217"/>
      <c r="CU209" s="217"/>
      <c r="CV209" s="217"/>
      <c r="CW209" s="217"/>
      <c r="CX209" s="217"/>
      <c r="CY209" s="217"/>
      <c r="CZ209" s="217"/>
      <c r="DA209" s="217"/>
      <c r="DB209" s="217"/>
      <c r="DC209" s="217"/>
      <c r="DD209" s="217"/>
      <c r="DE209" s="217"/>
      <c r="DF209" s="217"/>
      <c r="DG209" s="217"/>
      <c r="DH209" s="217"/>
      <c r="DI209" s="217"/>
      <c r="DJ209" s="217"/>
      <c r="DK209" s="217"/>
      <c r="DL209" s="217"/>
      <c r="DM209" s="217"/>
      <c r="DN209" s="217"/>
      <c r="DO209" s="217"/>
      <c r="DP209" s="217"/>
      <c r="DQ209" s="217"/>
      <c r="DR209" s="217"/>
    </row>
    <row r="210" spans="1:122" s="207" customFormat="1" ht="13">
      <c r="A210" s="199"/>
      <c r="B210" s="228" t="str">
        <f t="shared" si="163"/>
        <v>2Header 2TB</v>
      </c>
      <c r="C210" s="230">
        <f t="shared" si="164"/>
        <v>0</v>
      </c>
      <c r="D210" s="6">
        <f t="shared" ref="D210:R210" si="166">+D203-D196</f>
        <v>0</v>
      </c>
      <c r="E210" s="6">
        <f t="shared" si="166"/>
        <v>0</v>
      </c>
      <c r="F210" s="6">
        <f t="shared" si="166"/>
        <v>0</v>
      </c>
      <c r="G210" s="200">
        <f t="shared" si="166"/>
        <v>0</v>
      </c>
      <c r="H210" s="230">
        <f t="shared" si="166"/>
        <v>0</v>
      </c>
      <c r="I210" s="6">
        <f t="shared" si="166"/>
        <v>0</v>
      </c>
      <c r="J210" s="6">
        <f t="shared" si="166"/>
        <v>0</v>
      </c>
      <c r="K210" s="6">
        <f t="shared" si="166"/>
        <v>0</v>
      </c>
      <c r="L210" s="200">
        <f t="shared" si="166"/>
        <v>0</v>
      </c>
      <c r="M210" s="6">
        <f t="shared" si="166"/>
        <v>0</v>
      </c>
      <c r="N210" s="6">
        <f t="shared" si="166"/>
        <v>0</v>
      </c>
      <c r="O210" s="6">
        <f t="shared" si="166"/>
        <v>0</v>
      </c>
      <c r="P210" s="6">
        <f t="shared" si="166"/>
        <v>0</v>
      </c>
      <c r="Q210" s="7">
        <f t="shared" si="166"/>
        <v>0</v>
      </c>
      <c r="R210" s="200">
        <f t="shared" si="166"/>
        <v>0</v>
      </c>
      <c r="S210" s="184">
        <f t="shared" si="165"/>
        <v>0</v>
      </c>
      <c r="T210" s="218"/>
      <c r="U210" s="217"/>
      <c r="V210" s="219"/>
      <c r="W210" s="219"/>
      <c r="X210" s="219"/>
      <c r="Y210" s="217"/>
      <c r="Z210" s="217"/>
      <c r="AA210" s="217"/>
      <c r="AB210" s="217"/>
      <c r="AC210" s="217"/>
      <c r="AD210" s="217"/>
      <c r="AE210" s="217"/>
      <c r="AF210" s="217"/>
      <c r="AG210" s="217"/>
      <c r="AH210" s="217"/>
      <c r="AI210" s="217"/>
      <c r="AJ210" s="217"/>
      <c r="AK210" s="217"/>
      <c r="AL210" s="217"/>
      <c r="AM210" s="217"/>
      <c r="AN210" s="217"/>
      <c r="AO210" s="217"/>
      <c r="AP210" s="217"/>
      <c r="AQ210" s="217"/>
      <c r="AR210" s="217"/>
      <c r="AS210" s="217"/>
      <c r="AT210" s="217"/>
      <c r="AU210" s="217"/>
      <c r="AV210" s="217"/>
      <c r="AW210" s="217"/>
      <c r="AX210" s="217"/>
      <c r="AY210" s="217"/>
      <c r="AZ210" s="217"/>
      <c r="BA210" s="217"/>
      <c r="BB210" s="217"/>
      <c r="BC210" s="217"/>
      <c r="BD210" s="217"/>
      <c r="BE210" s="217"/>
      <c r="BF210" s="217"/>
      <c r="BG210" s="217"/>
      <c r="BH210" s="217"/>
      <c r="BI210" s="217"/>
      <c r="BJ210" s="217"/>
      <c r="BK210" s="217"/>
      <c r="BL210" s="217"/>
      <c r="BM210" s="217"/>
      <c r="BN210" s="217"/>
      <c r="BO210" s="217"/>
      <c r="BP210" s="217"/>
      <c r="BQ210" s="217"/>
      <c r="BR210" s="217"/>
      <c r="BS210" s="217"/>
      <c r="BT210" s="217"/>
      <c r="BU210" s="217"/>
      <c r="BV210" s="217"/>
      <c r="BW210" s="217"/>
      <c r="BX210" s="217"/>
      <c r="BY210" s="217"/>
      <c r="BZ210" s="217"/>
      <c r="CA210" s="217"/>
      <c r="CB210" s="217"/>
      <c r="CC210" s="217"/>
      <c r="CD210" s="217"/>
      <c r="CE210" s="217"/>
      <c r="CF210" s="217"/>
      <c r="CG210" s="217"/>
      <c r="CH210" s="217"/>
      <c r="CI210" s="217"/>
      <c r="CJ210" s="217"/>
      <c r="CK210" s="217"/>
      <c r="CL210" s="217"/>
      <c r="CM210" s="217"/>
      <c r="CN210" s="217"/>
      <c r="CO210" s="217"/>
      <c r="CP210" s="217"/>
      <c r="CQ210" s="217"/>
      <c r="CR210" s="217"/>
      <c r="CS210" s="217"/>
      <c r="CT210" s="217"/>
      <c r="CU210" s="217"/>
      <c r="CV210" s="217"/>
      <c r="CW210" s="217"/>
      <c r="CX210" s="217"/>
      <c r="CY210" s="217"/>
      <c r="CZ210" s="217"/>
      <c r="DA210" s="217"/>
      <c r="DB210" s="217"/>
      <c r="DC210" s="217"/>
      <c r="DD210" s="217"/>
      <c r="DE210" s="217"/>
      <c r="DF210" s="217"/>
      <c r="DG210" s="217"/>
      <c r="DH210" s="217"/>
      <c r="DI210" s="217"/>
      <c r="DJ210" s="217"/>
      <c r="DK210" s="217"/>
      <c r="DL210" s="217"/>
      <c r="DM210" s="217"/>
      <c r="DN210" s="217"/>
      <c r="DO210" s="217"/>
      <c r="DP210" s="217"/>
      <c r="DQ210" s="217"/>
      <c r="DR210" s="217"/>
    </row>
    <row r="211" spans="1:122" s="207" customFormat="1" ht="13">
      <c r="A211" s="199"/>
      <c r="B211" s="1922" t="str">
        <f t="shared" si="163"/>
        <v>4Header 3TB</v>
      </c>
      <c r="C211" s="1905">
        <f t="shared" si="164"/>
        <v>0</v>
      </c>
      <c r="D211" s="1903">
        <f t="shared" si="165"/>
        <v>0</v>
      </c>
      <c r="E211" s="1903">
        <f t="shared" si="165"/>
        <v>0</v>
      </c>
      <c r="F211" s="1903">
        <f t="shared" si="165"/>
        <v>0</v>
      </c>
      <c r="G211" s="1904">
        <f t="shared" si="165"/>
        <v>0</v>
      </c>
      <c r="H211" s="1905">
        <f t="shared" si="165"/>
        <v>0</v>
      </c>
      <c r="I211" s="1903">
        <f t="shared" si="165"/>
        <v>0</v>
      </c>
      <c r="J211" s="1903">
        <f t="shared" si="165"/>
        <v>0</v>
      </c>
      <c r="K211" s="1903">
        <f t="shared" si="165"/>
        <v>0</v>
      </c>
      <c r="L211" s="1904">
        <f t="shared" si="165"/>
        <v>0</v>
      </c>
      <c r="M211" s="1903">
        <f t="shared" si="165"/>
        <v>0</v>
      </c>
      <c r="N211" s="1903">
        <f t="shared" si="165"/>
        <v>0</v>
      </c>
      <c r="O211" s="1903">
        <f t="shared" si="165"/>
        <v>0</v>
      </c>
      <c r="P211" s="1903">
        <f t="shared" si="165"/>
        <v>0</v>
      </c>
      <c r="Q211" s="1906">
        <f t="shared" si="165"/>
        <v>0</v>
      </c>
      <c r="R211" s="1904">
        <f t="shared" si="165"/>
        <v>0</v>
      </c>
      <c r="S211" s="1907">
        <f t="shared" si="165"/>
        <v>0</v>
      </c>
      <c r="T211" s="218"/>
      <c r="U211" s="217"/>
      <c r="V211" s="219"/>
      <c r="W211" s="219"/>
      <c r="X211" s="219"/>
      <c r="Y211" s="217"/>
      <c r="Z211" s="217"/>
      <c r="AA211" s="217"/>
      <c r="AB211" s="217"/>
      <c r="AC211" s="217"/>
      <c r="AD211" s="217"/>
      <c r="AE211" s="217"/>
      <c r="AF211" s="217"/>
      <c r="AG211" s="217"/>
      <c r="AH211" s="217"/>
      <c r="AI211" s="217"/>
      <c r="AJ211" s="217"/>
      <c r="AK211" s="217"/>
      <c r="AL211" s="217"/>
      <c r="AM211" s="217"/>
      <c r="AN211" s="217"/>
      <c r="AO211" s="217"/>
      <c r="AP211" s="217"/>
      <c r="AQ211" s="217"/>
      <c r="AR211" s="217"/>
      <c r="AS211" s="217"/>
      <c r="AT211" s="217"/>
      <c r="AU211" s="217"/>
      <c r="AV211" s="217"/>
      <c r="AW211" s="217"/>
      <c r="AX211" s="217"/>
      <c r="AY211" s="217"/>
      <c r="AZ211" s="217"/>
      <c r="BA211" s="217"/>
      <c r="BB211" s="217"/>
      <c r="BC211" s="217"/>
      <c r="BD211" s="217"/>
      <c r="BE211" s="217"/>
      <c r="BF211" s="217"/>
      <c r="BG211" s="217"/>
      <c r="BH211" s="217"/>
      <c r="BI211" s="217"/>
      <c r="BJ211" s="217"/>
      <c r="BK211" s="217"/>
      <c r="BL211" s="217"/>
      <c r="BM211" s="217"/>
      <c r="BN211" s="217"/>
      <c r="BO211" s="217"/>
      <c r="BP211" s="217"/>
      <c r="BQ211" s="217"/>
      <c r="BR211" s="217"/>
      <c r="BS211" s="217"/>
      <c r="BT211" s="217"/>
      <c r="BU211" s="217"/>
      <c r="BV211" s="217"/>
      <c r="BW211" s="217"/>
      <c r="BX211" s="217"/>
      <c r="BY211" s="217"/>
      <c r="BZ211" s="217"/>
      <c r="CA211" s="217"/>
      <c r="CB211" s="217"/>
      <c r="CC211" s="217"/>
      <c r="CD211" s="217"/>
      <c r="CE211" s="217"/>
      <c r="CF211" s="217"/>
      <c r="CG211" s="217"/>
      <c r="CH211" s="217"/>
      <c r="CI211" s="217"/>
      <c r="CJ211" s="217"/>
      <c r="CK211" s="217"/>
      <c r="CL211" s="217"/>
      <c r="CM211" s="217"/>
      <c r="CN211" s="217"/>
      <c r="CO211" s="217"/>
      <c r="CP211" s="217"/>
      <c r="CQ211" s="217"/>
      <c r="CR211" s="217"/>
      <c r="CS211" s="217"/>
      <c r="CT211" s="217"/>
      <c r="CU211" s="217"/>
      <c r="CV211" s="217"/>
      <c r="CW211" s="217"/>
      <c r="CX211" s="217"/>
      <c r="CY211" s="217"/>
      <c r="CZ211" s="217"/>
      <c r="DA211" s="217"/>
      <c r="DB211" s="217"/>
      <c r="DC211" s="217"/>
      <c r="DD211" s="217"/>
      <c r="DE211" s="217"/>
      <c r="DF211" s="217"/>
      <c r="DG211" s="217"/>
      <c r="DH211" s="217"/>
      <c r="DI211" s="217"/>
      <c r="DJ211" s="217"/>
      <c r="DK211" s="217"/>
      <c r="DL211" s="217"/>
      <c r="DM211" s="217"/>
      <c r="DN211" s="217"/>
      <c r="DO211" s="217"/>
      <c r="DP211" s="217"/>
      <c r="DQ211" s="217"/>
      <c r="DR211" s="217"/>
    </row>
    <row r="212" spans="1:122" s="207" customFormat="1" ht="13">
      <c r="A212" s="199"/>
      <c r="B212" s="1923" t="str">
        <f t="shared" si="163"/>
        <v>4Header 4TB</v>
      </c>
      <c r="C212" s="1911">
        <f t="shared" si="164"/>
        <v>0</v>
      </c>
      <c r="D212" s="1909">
        <f t="shared" si="165"/>
        <v>0</v>
      </c>
      <c r="E212" s="1909">
        <f t="shared" si="165"/>
        <v>0</v>
      </c>
      <c r="F212" s="1909">
        <f t="shared" si="165"/>
        <v>0</v>
      </c>
      <c r="G212" s="1910">
        <f>+G205-G198</f>
        <v>0</v>
      </c>
      <c r="H212" s="1911">
        <f t="shared" si="165"/>
        <v>0</v>
      </c>
      <c r="I212" s="1909">
        <f t="shared" si="165"/>
        <v>0</v>
      </c>
      <c r="J212" s="1909">
        <f t="shared" si="165"/>
        <v>0</v>
      </c>
      <c r="K212" s="1909">
        <f t="shared" si="165"/>
        <v>0</v>
      </c>
      <c r="L212" s="1910">
        <f t="shared" si="165"/>
        <v>0</v>
      </c>
      <c r="M212" s="1909">
        <f t="shared" si="165"/>
        <v>0</v>
      </c>
      <c r="N212" s="1909">
        <f t="shared" si="165"/>
        <v>0</v>
      </c>
      <c r="O212" s="1909">
        <f t="shared" si="165"/>
        <v>0</v>
      </c>
      <c r="P212" s="1909">
        <f t="shared" si="165"/>
        <v>0</v>
      </c>
      <c r="Q212" s="1912">
        <f t="shared" si="165"/>
        <v>0</v>
      </c>
      <c r="R212" s="1910">
        <f t="shared" si="165"/>
        <v>0</v>
      </c>
      <c r="S212" s="1913">
        <f t="shared" si="165"/>
        <v>0</v>
      </c>
      <c r="T212" s="218"/>
      <c r="U212" s="217"/>
      <c r="V212" s="219"/>
      <c r="W212" s="219"/>
      <c r="X212" s="219"/>
      <c r="Y212" s="217"/>
      <c r="Z212" s="217"/>
      <c r="AA212" s="217"/>
      <c r="AB212" s="217"/>
      <c r="AC212" s="217"/>
      <c r="AD212" s="217"/>
      <c r="AE212" s="217"/>
      <c r="AF212" s="217"/>
      <c r="AG212" s="217"/>
      <c r="AH212" s="217"/>
      <c r="AI212" s="217"/>
      <c r="AJ212" s="217"/>
      <c r="AK212" s="217"/>
      <c r="AL212" s="217"/>
      <c r="AM212" s="217"/>
      <c r="AN212" s="217"/>
      <c r="AO212" s="217"/>
      <c r="AP212" s="217"/>
      <c r="AQ212" s="217"/>
      <c r="AR212" s="217"/>
      <c r="AS212" s="217"/>
      <c r="AT212" s="217"/>
      <c r="AU212" s="217"/>
      <c r="AV212" s="217"/>
      <c r="AW212" s="217"/>
      <c r="AX212" s="217"/>
      <c r="AY212" s="217"/>
      <c r="AZ212" s="217"/>
      <c r="BA212" s="217"/>
      <c r="BB212" s="217"/>
      <c r="BC212" s="217"/>
      <c r="BD212" s="217"/>
      <c r="BE212" s="217"/>
      <c r="BF212" s="217"/>
      <c r="BG212" s="217"/>
      <c r="BH212" s="217"/>
      <c r="BI212" s="217"/>
      <c r="BJ212" s="217"/>
      <c r="BK212" s="217"/>
      <c r="BL212" s="217"/>
      <c r="BM212" s="217"/>
      <c r="BN212" s="217"/>
      <c r="BO212" s="217"/>
      <c r="BP212" s="217"/>
      <c r="BQ212" s="217"/>
      <c r="BR212" s="217"/>
      <c r="BS212" s="217"/>
      <c r="BT212" s="217"/>
      <c r="BU212" s="217"/>
      <c r="BV212" s="217"/>
      <c r="BW212" s="217"/>
      <c r="BX212" s="217"/>
      <c r="BY212" s="217"/>
      <c r="BZ212" s="217"/>
      <c r="CA212" s="217"/>
      <c r="CB212" s="217"/>
      <c r="CC212" s="217"/>
      <c r="CD212" s="217"/>
      <c r="CE212" s="217"/>
      <c r="CF212" s="217"/>
      <c r="CG212" s="217"/>
      <c r="CH212" s="217"/>
      <c r="CI212" s="217"/>
      <c r="CJ212" s="217"/>
      <c r="CK212" s="217"/>
      <c r="CL212" s="217"/>
      <c r="CM212" s="217"/>
      <c r="CN212" s="217"/>
      <c r="CO212" s="217"/>
      <c r="CP212" s="217"/>
      <c r="CQ212" s="217"/>
      <c r="CR212" s="217"/>
      <c r="CS212" s="217"/>
      <c r="CT212" s="217"/>
      <c r="CU212" s="217"/>
      <c r="CV212" s="217"/>
      <c r="CW212" s="217"/>
      <c r="CX212" s="217"/>
      <c r="CY212" s="217"/>
      <c r="CZ212" s="217"/>
      <c r="DA212" s="217"/>
      <c r="DB212" s="217"/>
      <c r="DC212" s="217"/>
      <c r="DD212" s="217"/>
      <c r="DE212" s="217"/>
      <c r="DF212" s="217"/>
      <c r="DG212" s="217"/>
      <c r="DH212" s="217"/>
      <c r="DI212" s="217"/>
      <c r="DJ212" s="217"/>
      <c r="DK212" s="217"/>
      <c r="DL212" s="217"/>
      <c r="DM212" s="217"/>
      <c r="DN212" s="217"/>
      <c r="DO212" s="217"/>
      <c r="DP212" s="217"/>
      <c r="DQ212" s="217"/>
      <c r="DR212" s="217"/>
    </row>
    <row r="213" spans="1:122" s="207" customFormat="1" ht="13">
      <c r="A213" s="199"/>
      <c r="B213" s="1922" t="str">
        <f t="shared" si="163"/>
        <v>7Header 6TB</v>
      </c>
      <c r="C213" s="1905">
        <f t="shared" si="164"/>
        <v>0</v>
      </c>
      <c r="D213" s="1903">
        <f t="shared" si="165"/>
        <v>0</v>
      </c>
      <c r="E213" s="1903">
        <f t="shared" si="165"/>
        <v>0</v>
      </c>
      <c r="F213" s="1903">
        <f t="shared" si="165"/>
        <v>0</v>
      </c>
      <c r="G213" s="1904">
        <f t="shared" si="165"/>
        <v>0</v>
      </c>
      <c r="H213" s="1905">
        <f t="shared" si="165"/>
        <v>0</v>
      </c>
      <c r="I213" s="1903">
        <f t="shared" si="165"/>
        <v>0</v>
      </c>
      <c r="J213" s="1903">
        <f t="shared" si="165"/>
        <v>0</v>
      </c>
      <c r="K213" s="1903">
        <f t="shared" si="165"/>
        <v>0</v>
      </c>
      <c r="L213" s="1904">
        <f t="shared" si="165"/>
        <v>0</v>
      </c>
      <c r="M213" s="1903">
        <f t="shared" si="165"/>
        <v>0</v>
      </c>
      <c r="N213" s="1903">
        <f t="shared" si="165"/>
        <v>0</v>
      </c>
      <c r="O213" s="1903">
        <f t="shared" si="165"/>
        <v>0</v>
      </c>
      <c r="P213" s="1903">
        <f t="shared" si="165"/>
        <v>0</v>
      </c>
      <c r="Q213" s="1906">
        <f t="shared" si="165"/>
        <v>0</v>
      </c>
      <c r="R213" s="1904">
        <f t="shared" si="165"/>
        <v>0</v>
      </c>
      <c r="S213" s="1907">
        <f t="shared" si="165"/>
        <v>0</v>
      </c>
      <c r="T213" s="218"/>
      <c r="U213" s="217"/>
      <c r="V213" s="219"/>
      <c r="W213" s="219"/>
      <c r="X213" s="219"/>
      <c r="Y213" s="217"/>
      <c r="Z213" s="217"/>
      <c r="AA213" s="217"/>
      <c r="AB213" s="217"/>
      <c r="AC213" s="217"/>
      <c r="AD213" s="217"/>
      <c r="AE213" s="217"/>
      <c r="AF213" s="217"/>
      <c r="AG213" s="217"/>
      <c r="AH213" s="217"/>
      <c r="AI213" s="217"/>
      <c r="AJ213" s="217"/>
      <c r="AK213" s="217"/>
      <c r="AL213" s="217"/>
      <c r="AM213" s="217"/>
      <c r="AN213" s="217"/>
      <c r="AO213" s="217"/>
      <c r="AP213" s="217"/>
      <c r="AQ213" s="217"/>
      <c r="AR213" s="217"/>
      <c r="AS213" s="217"/>
      <c r="AT213" s="217"/>
      <c r="AU213" s="217"/>
      <c r="AV213" s="217"/>
      <c r="AW213" s="217"/>
      <c r="AX213" s="217"/>
      <c r="AY213" s="217"/>
      <c r="AZ213" s="217"/>
      <c r="BA213" s="217"/>
      <c r="BB213" s="217"/>
      <c r="BC213" s="217"/>
      <c r="BD213" s="217"/>
      <c r="BE213" s="217"/>
      <c r="BF213" s="217"/>
      <c r="BG213" s="217"/>
      <c r="BH213" s="217"/>
      <c r="BI213" s="217"/>
      <c r="BJ213" s="217"/>
      <c r="BK213" s="217"/>
      <c r="BL213" s="217"/>
      <c r="BM213" s="217"/>
      <c r="BN213" s="217"/>
      <c r="BO213" s="217"/>
      <c r="BP213" s="217"/>
      <c r="BQ213" s="217"/>
      <c r="BR213" s="217"/>
      <c r="BS213" s="217"/>
      <c r="BT213" s="217"/>
      <c r="BU213" s="217"/>
      <c r="BV213" s="217"/>
      <c r="BW213" s="217"/>
      <c r="BX213" s="217"/>
      <c r="BY213" s="217"/>
      <c r="BZ213" s="217"/>
      <c r="CA213" s="217"/>
      <c r="CB213" s="217"/>
      <c r="CC213" s="217"/>
      <c r="CD213" s="217"/>
      <c r="CE213" s="217"/>
      <c r="CF213" s="217"/>
      <c r="CG213" s="217"/>
      <c r="CH213" s="217"/>
      <c r="CI213" s="217"/>
      <c r="CJ213" s="217"/>
      <c r="CK213" s="217"/>
      <c r="CL213" s="217"/>
      <c r="CM213" s="217"/>
      <c r="CN213" s="217"/>
      <c r="CO213" s="217"/>
      <c r="CP213" s="217"/>
      <c r="CQ213" s="217"/>
      <c r="CR213" s="217"/>
      <c r="CS213" s="217"/>
      <c r="CT213" s="217"/>
      <c r="CU213" s="217"/>
      <c r="CV213" s="217"/>
      <c r="CW213" s="217"/>
      <c r="CX213" s="217"/>
      <c r="CY213" s="217"/>
      <c r="CZ213" s="217"/>
      <c r="DA213" s="217"/>
      <c r="DB213" s="217"/>
      <c r="DC213" s="217"/>
      <c r="DD213" s="217"/>
      <c r="DE213" s="217"/>
      <c r="DF213" s="217"/>
      <c r="DG213" s="217"/>
      <c r="DH213" s="217"/>
      <c r="DI213" s="217"/>
      <c r="DJ213" s="217"/>
      <c r="DK213" s="217"/>
      <c r="DL213" s="217"/>
      <c r="DM213" s="217"/>
      <c r="DN213" s="217"/>
      <c r="DO213" s="217"/>
      <c r="DP213" s="217"/>
      <c r="DQ213" s="217"/>
      <c r="DR213" s="217"/>
    </row>
    <row r="214" spans="1:122" s="207" customFormat="1" ht="13">
      <c r="A214" s="199"/>
      <c r="B214" s="1923" t="s">
        <v>258</v>
      </c>
      <c r="C214" s="1911">
        <f t="shared" si="164"/>
        <v>0</v>
      </c>
      <c r="D214" s="1909">
        <f t="shared" si="165"/>
        <v>0</v>
      </c>
      <c r="E214" s="1909">
        <f t="shared" si="165"/>
        <v>0</v>
      </c>
      <c r="F214" s="1909">
        <f t="shared" si="165"/>
        <v>0</v>
      </c>
      <c r="G214" s="1910">
        <f t="shared" si="165"/>
        <v>0</v>
      </c>
      <c r="H214" s="1911">
        <f t="shared" si="165"/>
        <v>0</v>
      </c>
      <c r="I214" s="1909">
        <f t="shared" si="165"/>
        <v>0</v>
      </c>
      <c r="J214" s="1909">
        <f t="shared" si="165"/>
        <v>0</v>
      </c>
      <c r="K214" s="1909">
        <f t="shared" si="165"/>
        <v>0</v>
      </c>
      <c r="L214" s="1910">
        <f t="shared" si="165"/>
        <v>0</v>
      </c>
      <c r="M214" s="1909">
        <f t="shared" si="165"/>
        <v>0</v>
      </c>
      <c r="N214" s="1909">
        <f t="shared" si="165"/>
        <v>0</v>
      </c>
      <c r="O214" s="1909">
        <f t="shared" si="165"/>
        <v>0</v>
      </c>
      <c r="P214" s="1909">
        <f t="shared" si="165"/>
        <v>0</v>
      </c>
      <c r="Q214" s="1912">
        <f t="shared" si="165"/>
        <v>0</v>
      </c>
      <c r="R214" s="1910">
        <f t="shared" si="165"/>
        <v>0</v>
      </c>
      <c r="S214" s="1913">
        <f t="shared" si="165"/>
        <v>0</v>
      </c>
      <c r="T214" s="218"/>
      <c r="U214" s="217"/>
      <c r="V214" s="219"/>
      <c r="W214" s="219"/>
      <c r="X214" s="219"/>
      <c r="Y214" s="217"/>
      <c r="Z214" s="217"/>
      <c r="AA214" s="217"/>
      <c r="AB214" s="217"/>
      <c r="AC214" s="217"/>
      <c r="AD214" s="217"/>
      <c r="AE214" s="217"/>
      <c r="AF214" s="217"/>
      <c r="AG214" s="217"/>
      <c r="AH214" s="217"/>
      <c r="AI214" s="217"/>
      <c r="AJ214" s="217"/>
      <c r="AK214" s="217"/>
      <c r="AL214" s="217"/>
      <c r="AM214" s="217"/>
      <c r="AN214" s="217"/>
      <c r="AO214" s="217"/>
      <c r="AP214" s="217"/>
      <c r="AQ214" s="217"/>
      <c r="AR214" s="217"/>
      <c r="AS214" s="217"/>
      <c r="AT214" s="217"/>
      <c r="AU214" s="217"/>
      <c r="AV214" s="217"/>
      <c r="AW214" s="217"/>
      <c r="AX214" s="217"/>
      <c r="AY214" s="217"/>
      <c r="AZ214" s="217"/>
      <c r="BA214" s="217"/>
      <c r="BB214" s="217"/>
      <c r="BC214" s="217"/>
      <c r="BD214" s="217"/>
      <c r="BE214" s="217"/>
      <c r="BF214" s="217"/>
      <c r="BG214" s="217"/>
      <c r="BH214" s="217"/>
      <c r="BI214" s="217"/>
      <c r="BJ214" s="217"/>
      <c r="BK214" s="217"/>
      <c r="BL214" s="217"/>
      <c r="BM214" s="217"/>
      <c r="BN214" s="217"/>
      <c r="BO214" s="217"/>
      <c r="BP214" s="217"/>
      <c r="BQ214" s="217"/>
      <c r="BR214" s="217"/>
      <c r="BS214" s="217"/>
      <c r="BT214" s="217"/>
      <c r="BU214" s="217"/>
      <c r="BV214" s="217"/>
      <c r="BW214" s="217"/>
      <c r="BX214" s="217"/>
      <c r="BY214" s="217"/>
      <c r="BZ214" s="217"/>
      <c r="CA214" s="217"/>
      <c r="CB214" s="217"/>
      <c r="CC214" s="217"/>
      <c r="CD214" s="217"/>
      <c r="CE214" s="217"/>
      <c r="CF214" s="217"/>
      <c r="CG214" s="217"/>
      <c r="CH214" s="217"/>
      <c r="CI214" s="217"/>
      <c r="CJ214" s="217"/>
      <c r="CK214" s="217"/>
      <c r="CL214" s="217"/>
      <c r="CM214" s="217"/>
      <c r="CN214" s="217"/>
      <c r="CO214" s="217"/>
      <c r="CP214" s="217"/>
      <c r="CQ214" s="217"/>
      <c r="CR214" s="217"/>
      <c r="CS214" s="217"/>
      <c r="CT214" s="217"/>
      <c r="CU214" s="217"/>
      <c r="CV214" s="217"/>
      <c r="CW214" s="217"/>
      <c r="CX214" s="217"/>
      <c r="CY214" s="217"/>
      <c r="CZ214" s="217"/>
      <c r="DA214" s="217"/>
      <c r="DB214" s="217"/>
      <c r="DC214" s="217"/>
      <c r="DD214" s="217"/>
      <c r="DE214" s="217"/>
      <c r="DF214" s="217"/>
      <c r="DG214" s="217"/>
      <c r="DH214" s="217"/>
      <c r="DI214" s="217"/>
      <c r="DJ214" s="217"/>
      <c r="DK214" s="217"/>
      <c r="DL214" s="217"/>
      <c r="DM214" s="217"/>
      <c r="DN214" s="217"/>
      <c r="DO214" s="217"/>
      <c r="DP214" s="217"/>
      <c r="DQ214" s="217"/>
      <c r="DR214" s="217"/>
    </row>
    <row r="215" spans="1:122" s="688" customFormat="1" ht="13.5" thickBot="1">
      <c r="A215" s="678"/>
      <c r="B215" s="1240" t="s">
        <v>32</v>
      </c>
      <c r="C215" s="680">
        <f>SUM(C209:C214)</f>
        <v>0</v>
      </c>
      <c r="D215" s="681">
        <f t="shared" ref="D215:S215" si="167">SUM(D209:D214)</f>
        <v>0</v>
      </c>
      <c r="E215" s="681">
        <f t="shared" si="167"/>
        <v>0</v>
      </c>
      <c r="F215" s="681">
        <f t="shared" si="167"/>
        <v>0</v>
      </c>
      <c r="G215" s="682">
        <f t="shared" si="167"/>
        <v>0</v>
      </c>
      <c r="H215" s="683">
        <f t="shared" si="167"/>
        <v>0</v>
      </c>
      <c r="I215" s="684">
        <f t="shared" si="167"/>
        <v>0</v>
      </c>
      <c r="J215" s="684">
        <f t="shared" si="167"/>
        <v>0</v>
      </c>
      <c r="K215" s="684">
        <f t="shared" si="167"/>
        <v>0</v>
      </c>
      <c r="L215" s="682">
        <f t="shared" si="167"/>
        <v>0</v>
      </c>
      <c r="M215" s="684">
        <f t="shared" si="167"/>
        <v>0</v>
      </c>
      <c r="N215" s="684">
        <f t="shared" si="167"/>
        <v>0</v>
      </c>
      <c r="O215" s="684">
        <f t="shared" si="167"/>
        <v>0</v>
      </c>
      <c r="P215" s="684">
        <f t="shared" si="167"/>
        <v>0</v>
      </c>
      <c r="Q215" s="685">
        <f t="shared" si="167"/>
        <v>0</v>
      </c>
      <c r="R215" s="682">
        <f t="shared" si="167"/>
        <v>0</v>
      </c>
      <c r="S215" s="682">
        <f t="shared" si="167"/>
        <v>0</v>
      </c>
      <c r="T215" s="937">
        <f>+S48</f>
        <v>0</v>
      </c>
      <c r="U215" s="686"/>
      <c r="V215" s="687"/>
      <c r="W215" s="687"/>
      <c r="X215" s="687"/>
      <c r="Y215" s="686"/>
      <c r="Z215" s="686"/>
      <c r="AA215" s="686"/>
      <c r="AB215" s="686"/>
      <c r="AC215" s="686"/>
      <c r="AD215" s="686"/>
      <c r="AE215" s="686"/>
      <c r="AF215" s="686"/>
      <c r="AG215" s="686"/>
      <c r="AH215" s="686"/>
      <c r="AI215" s="686"/>
      <c r="AJ215" s="686"/>
      <c r="AK215" s="686"/>
      <c r="AL215" s="686"/>
      <c r="AM215" s="686"/>
      <c r="AN215" s="686"/>
      <c r="AO215" s="686"/>
      <c r="AP215" s="686"/>
      <c r="AQ215" s="686"/>
      <c r="AR215" s="686"/>
      <c r="AS215" s="686"/>
      <c r="AT215" s="686"/>
      <c r="AU215" s="686"/>
      <c r="AV215" s="686"/>
      <c r="AW215" s="686"/>
      <c r="AX215" s="686"/>
      <c r="AY215" s="686"/>
      <c r="AZ215" s="686"/>
      <c r="BA215" s="686"/>
      <c r="BB215" s="686"/>
      <c r="BC215" s="686"/>
      <c r="BD215" s="686"/>
      <c r="BE215" s="686"/>
      <c r="BF215" s="686"/>
      <c r="BG215" s="686"/>
      <c r="BH215" s="686"/>
      <c r="BI215" s="686"/>
      <c r="BJ215" s="686"/>
      <c r="BK215" s="686"/>
      <c r="BL215" s="686"/>
      <c r="BM215" s="686"/>
      <c r="BN215" s="686"/>
      <c r="BO215" s="686"/>
      <c r="BP215" s="686"/>
      <c r="BQ215" s="686"/>
      <c r="BR215" s="686"/>
      <c r="BS215" s="686"/>
      <c r="BT215" s="686"/>
      <c r="BU215" s="686"/>
      <c r="BV215" s="686"/>
      <c r="BW215" s="686"/>
      <c r="BX215" s="686"/>
      <c r="BY215" s="686"/>
      <c r="BZ215" s="686"/>
      <c r="CA215" s="686"/>
      <c r="CB215" s="686"/>
      <c r="CC215" s="686"/>
      <c r="CD215" s="686"/>
      <c r="CE215" s="686"/>
      <c r="CF215" s="686"/>
      <c r="CG215" s="686"/>
      <c r="CH215" s="686"/>
      <c r="CI215" s="686"/>
      <c r="CJ215" s="686"/>
      <c r="CK215" s="686"/>
      <c r="CL215" s="686"/>
      <c r="CM215" s="686"/>
      <c r="CN215" s="686"/>
      <c r="CO215" s="686"/>
      <c r="CP215" s="686"/>
      <c r="CQ215" s="686"/>
      <c r="CR215" s="686"/>
      <c r="CS215" s="686"/>
      <c r="CT215" s="686"/>
      <c r="CU215" s="686"/>
      <c r="CV215" s="686"/>
      <c r="CW215" s="686"/>
      <c r="CX215" s="686"/>
      <c r="CY215" s="686"/>
      <c r="CZ215" s="686"/>
      <c r="DA215" s="686"/>
      <c r="DB215" s="686"/>
      <c r="DC215" s="686"/>
      <c r="DD215" s="686"/>
      <c r="DE215" s="686"/>
      <c r="DF215" s="686"/>
      <c r="DG215" s="686"/>
      <c r="DH215" s="686"/>
      <c r="DI215" s="686"/>
      <c r="DJ215" s="686"/>
      <c r="DK215" s="686"/>
      <c r="DL215" s="686"/>
      <c r="DM215" s="686"/>
      <c r="DN215" s="686"/>
      <c r="DO215" s="686"/>
      <c r="DP215" s="686"/>
      <c r="DQ215" s="686"/>
      <c r="DR215" s="686"/>
    </row>
    <row r="216" spans="1:122" s="207" customFormat="1" ht="13" outlineLevel="1">
      <c r="A216" s="245" t="s">
        <v>40</v>
      </c>
      <c r="B216" s="1088">
        <v>0</v>
      </c>
      <c r="C216" s="247">
        <f>C209+C210*2+C211*4+C212*4+C213*8</f>
        <v>0</v>
      </c>
      <c r="D216" s="210">
        <f t="shared" ref="D216:F216" si="168">D209+D210*2+D211*4+D212*4+D213*8</f>
        <v>0</v>
      </c>
      <c r="E216" s="210">
        <f t="shared" si="168"/>
        <v>0</v>
      </c>
      <c r="F216" s="251">
        <f t="shared" si="168"/>
        <v>0</v>
      </c>
      <c r="G216" s="206">
        <f>SUM(C216:F216)</f>
        <v>0</v>
      </c>
      <c r="H216" s="210">
        <f t="shared" ref="H216:K216" si="169">H209+H210*2+H211*4+H212*4+H213*8</f>
        <v>0</v>
      </c>
      <c r="I216" s="210">
        <f t="shared" si="169"/>
        <v>0</v>
      </c>
      <c r="J216" s="210">
        <f t="shared" si="169"/>
        <v>0</v>
      </c>
      <c r="K216" s="210">
        <f t="shared" si="169"/>
        <v>0</v>
      </c>
      <c r="L216" s="206">
        <f>SUM(H216:K216)</f>
        <v>0</v>
      </c>
      <c r="M216" s="210">
        <f t="shared" ref="M216:Q216" si="170">M209+M210*2+M211*4+M212*4+M213*8</f>
        <v>0</v>
      </c>
      <c r="N216" s="210">
        <f t="shared" si="170"/>
        <v>0</v>
      </c>
      <c r="O216" s="210">
        <f t="shared" si="170"/>
        <v>0</v>
      </c>
      <c r="P216" s="210">
        <f t="shared" si="170"/>
        <v>0</v>
      </c>
      <c r="Q216" s="210">
        <f t="shared" si="170"/>
        <v>0</v>
      </c>
      <c r="R216" s="206">
        <f>SUM(M216:Q216)</f>
        <v>0</v>
      </c>
      <c r="S216" s="224">
        <f>R216+L216+G216</f>
        <v>0</v>
      </c>
      <c r="T216" s="218"/>
      <c r="U216" s="217"/>
      <c r="V216" s="219"/>
      <c r="W216" s="219"/>
      <c r="X216" s="219"/>
      <c r="Y216" s="217"/>
      <c r="Z216" s="217"/>
      <c r="AA216" s="217"/>
      <c r="AB216" s="217"/>
      <c r="AC216" s="217"/>
      <c r="AD216" s="217"/>
      <c r="AE216" s="217"/>
      <c r="AF216" s="217"/>
      <c r="AG216" s="217"/>
      <c r="AH216" s="217"/>
      <c r="AI216" s="217"/>
      <c r="AJ216" s="217"/>
      <c r="AK216" s="217"/>
      <c r="AL216" s="217"/>
      <c r="AM216" s="217"/>
      <c r="AN216" s="217"/>
      <c r="AO216" s="217"/>
      <c r="AP216" s="217"/>
      <c r="AQ216" s="217"/>
      <c r="AR216" s="217"/>
      <c r="AS216" s="217"/>
      <c r="AT216" s="217"/>
      <c r="AU216" s="217"/>
      <c r="AV216" s="217"/>
      <c r="AW216" s="217"/>
      <c r="AX216" s="217"/>
      <c r="AY216" s="217"/>
      <c r="AZ216" s="217"/>
      <c r="BA216" s="217"/>
      <c r="BB216" s="217"/>
      <c r="BC216" s="217"/>
      <c r="BD216" s="217"/>
      <c r="BE216" s="217"/>
      <c r="BF216" s="217"/>
      <c r="BG216" s="217"/>
      <c r="BH216" s="217"/>
      <c r="BI216" s="217"/>
      <c r="BJ216" s="217"/>
      <c r="BK216" s="217"/>
      <c r="BL216" s="217"/>
      <c r="BM216" s="217"/>
      <c r="BN216" s="217"/>
      <c r="BO216" s="217"/>
      <c r="BP216" s="217"/>
      <c r="BQ216" s="217"/>
      <c r="BR216" s="217"/>
      <c r="BS216" s="217"/>
      <c r="BT216" s="217"/>
      <c r="BU216" s="217"/>
      <c r="BV216" s="217"/>
      <c r="BW216" s="217"/>
      <c r="BX216" s="217"/>
      <c r="BY216" s="217"/>
      <c r="BZ216" s="217"/>
      <c r="CA216" s="217"/>
      <c r="CB216" s="217"/>
      <c r="CC216" s="217"/>
      <c r="CD216" s="217"/>
      <c r="CE216" s="217"/>
      <c r="CF216" s="217"/>
      <c r="CG216" s="217"/>
      <c r="CH216" s="217"/>
      <c r="CI216" s="217"/>
      <c r="CJ216" s="217"/>
      <c r="CK216" s="217"/>
      <c r="CL216" s="217"/>
      <c r="CM216" s="217"/>
      <c r="CN216" s="217"/>
      <c r="CO216" s="217"/>
      <c r="CP216" s="217"/>
      <c r="CQ216" s="217"/>
      <c r="CR216" s="217"/>
      <c r="CS216" s="217"/>
      <c r="CT216" s="217"/>
      <c r="CU216" s="217"/>
      <c r="CV216" s="217"/>
      <c r="CW216" s="217"/>
      <c r="CX216" s="217"/>
      <c r="CY216" s="217"/>
      <c r="CZ216" s="217"/>
      <c r="DA216" s="217"/>
      <c r="DB216" s="217"/>
      <c r="DC216" s="217"/>
      <c r="DD216" s="217"/>
      <c r="DE216" s="217"/>
      <c r="DF216" s="217"/>
      <c r="DG216" s="217"/>
      <c r="DH216" s="217"/>
      <c r="DI216" s="217"/>
      <c r="DJ216" s="217"/>
      <c r="DK216" s="217"/>
      <c r="DL216" s="217"/>
      <c r="DM216" s="217"/>
      <c r="DN216" s="217"/>
      <c r="DO216" s="217"/>
      <c r="DP216" s="217"/>
      <c r="DQ216" s="217"/>
      <c r="DR216" s="217"/>
    </row>
    <row r="217" spans="1:122" s="207" customFormat="1" ht="13.5" outlineLevel="1" thickBot="1">
      <c r="A217" s="213" t="s">
        <v>43</v>
      </c>
      <c r="B217" s="1091" t="s">
        <v>30</v>
      </c>
      <c r="C217" s="1248">
        <f>C209+C210+C211*2+C212*2+C213*4</f>
        <v>0</v>
      </c>
      <c r="D217" s="214">
        <f t="shared" ref="D217:F217" si="171">D209+D210+D211*2+D212*2+D213*4</f>
        <v>0</v>
      </c>
      <c r="E217" s="214">
        <f t="shared" si="171"/>
        <v>0</v>
      </c>
      <c r="F217" s="250">
        <f t="shared" si="171"/>
        <v>0</v>
      </c>
      <c r="G217" s="215">
        <f>SUM(C217:F217)</f>
        <v>0</v>
      </c>
      <c r="H217" s="214">
        <f t="shared" ref="H217:K217" si="172">H209+H210+H211*2+H212*2+H213*4</f>
        <v>0</v>
      </c>
      <c r="I217" s="214">
        <f t="shared" si="172"/>
        <v>0</v>
      </c>
      <c r="J217" s="214">
        <f t="shared" si="172"/>
        <v>0</v>
      </c>
      <c r="K217" s="214">
        <f t="shared" si="172"/>
        <v>0</v>
      </c>
      <c r="L217" s="215">
        <f>SUM(H217:K217)</f>
        <v>0</v>
      </c>
      <c r="M217" s="214">
        <f t="shared" ref="M217:Q217" si="173">M209+M210+M211*2+M212*2+M213*4</f>
        <v>0</v>
      </c>
      <c r="N217" s="214">
        <f t="shared" si="173"/>
        <v>0</v>
      </c>
      <c r="O217" s="214">
        <f t="shared" si="173"/>
        <v>0</v>
      </c>
      <c r="P217" s="214">
        <f t="shared" si="173"/>
        <v>0</v>
      </c>
      <c r="Q217" s="214">
        <f t="shared" si="173"/>
        <v>0</v>
      </c>
      <c r="R217" s="215">
        <f>SUM(M217:Q217)</f>
        <v>0</v>
      </c>
      <c r="S217" s="204">
        <f>R217+L217+G217</f>
        <v>0</v>
      </c>
      <c r="T217" s="218"/>
      <c r="U217" s="217"/>
      <c r="V217" s="219"/>
      <c r="W217" s="219"/>
      <c r="X217" s="219"/>
      <c r="Y217" s="217"/>
      <c r="Z217" s="217"/>
      <c r="AA217" s="217"/>
      <c r="AB217" s="217"/>
      <c r="AC217" s="217"/>
      <c r="AD217" s="217"/>
      <c r="AE217" s="217"/>
      <c r="AF217" s="217"/>
      <c r="AG217" s="217"/>
      <c r="AH217" s="217"/>
      <c r="AI217" s="217"/>
      <c r="AJ217" s="217"/>
      <c r="AK217" s="217"/>
      <c r="AL217" s="217"/>
      <c r="AM217" s="217"/>
      <c r="AN217" s="217"/>
      <c r="AO217" s="217"/>
      <c r="AP217" s="217"/>
      <c r="AQ217" s="217"/>
      <c r="AR217" s="217"/>
      <c r="AS217" s="217"/>
      <c r="AT217" s="217"/>
      <c r="AU217" s="217"/>
      <c r="AV217" s="217"/>
      <c r="AW217" s="217"/>
      <c r="AX217" s="217"/>
      <c r="AY217" s="217"/>
      <c r="AZ217" s="217"/>
      <c r="BA217" s="217"/>
      <c r="BB217" s="217"/>
      <c r="BC217" s="217"/>
      <c r="BD217" s="217"/>
      <c r="BE217" s="217"/>
      <c r="BF217" s="217"/>
      <c r="BG217" s="217"/>
      <c r="BH217" s="217"/>
      <c r="BI217" s="217"/>
      <c r="BJ217" s="217"/>
      <c r="BK217" s="217"/>
      <c r="BL217" s="217"/>
      <c r="BM217" s="217"/>
      <c r="BN217" s="217"/>
      <c r="BO217" s="217"/>
      <c r="BP217" s="217"/>
      <c r="BQ217" s="217"/>
      <c r="BR217" s="217"/>
      <c r="BS217" s="217"/>
      <c r="BT217" s="217"/>
      <c r="BU217" s="217"/>
      <c r="BV217" s="217"/>
      <c r="BW217" s="217"/>
      <c r="BX217" s="217"/>
      <c r="BY217" s="217"/>
      <c r="BZ217" s="217"/>
      <c r="CA217" s="217"/>
      <c r="CB217" s="217"/>
      <c r="CC217" s="217"/>
      <c r="CD217" s="217"/>
      <c r="CE217" s="217"/>
      <c r="CF217" s="217"/>
      <c r="CG217" s="217"/>
      <c r="CH217" s="217"/>
      <c r="CI217" s="217"/>
      <c r="CJ217" s="217"/>
      <c r="CK217" s="217"/>
      <c r="CL217" s="217"/>
      <c r="CM217" s="217"/>
      <c r="CN217" s="217"/>
      <c r="CO217" s="217"/>
      <c r="CP217" s="217"/>
      <c r="CQ217" s="217"/>
      <c r="CR217" s="217"/>
      <c r="CS217" s="217"/>
      <c r="CT217" s="217"/>
      <c r="CU217" s="217"/>
      <c r="CV217" s="217"/>
      <c r="CW217" s="217"/>
      <c r="CX217" s="217"/>
      <c r="CY217" s="217"/>
      <c r="CZ217" s="217"/>
      <c r="DA217" s="217"/>
      <c r="DB217" s="217"/>
      <c r="DC217" s="217"/>
      <c r="DD217" s="217"/>
      <c r="DE217" s="217"/>
      <c r="DF217" s="217"/>
      <c r="DG217" s="217"/>
      <c r="DH217" s="217"/>
      <c r="DI217" s="217"/>
      <c r="DJ217" s="217"/>
      <c r="DK217" s="217"/>
      <c r="DL217" s="217"/>
      <c r="DM217" s="217"/>
      <c r="DN217" s="217"/>
      <c r="DO217" s="217"/>
      <c r="DP217" s="217"/>
      <c r="DQ217" s="217"/>
      <c r="DR217" s="217"/>
    </row>
    <row r="218" spans="1:122" s="207" customFormat="1" ht="15" customHeight="1" thickBot="1">
      <c r="A218" s="211"/>
      <c r="B218" s="235"/>
      <c r="C218" s="929"/>
      <c r="D218" s="212"/>
      <c r="E218" s="212"/>
      <c r="F218" s="212"/>
      <c r="G218" s="236"/>
      <c r="H218" s="212"/>
      <c r="I218" s="212"/>
      <c r="J218" s="212"/>
      <c r="K218" s="212"/>
      <c r="L218" s="236"/>
      <c r="M218" s="212"/>
      <c r="N218" s="212"/>
      <c r="O218" s="212"/>
      <c r="P218" s="212"/>
      <c r="Q218" s="212"/>
      <c r="R218" s="236"/>
      <c r="S218" s="391"/>
      <c r="T218" s="218"/>
      <c r="U218" s="217"/>
      <c r="V218" s="219"/>
      <c r="W218" s="219"/>
      <c r="X218" s="219"/>
      <c r="Y218" s="217"/>
      <c r="Z218" s="217"/>
      <c r="AA218" s="217"/>
      <c r="AB218" s="217"/>
      <c r="AC218" s="217"/>
      <c r="AD218" s="217"/>
      <c r="AE218" s="217"/>
      <c r="AF218" s="217"/>
      <c r="AG218" s="217"/>
      <c r="AH218" s="217"/>
      <c r="AI218" s="217"/>
      <c r="AJ218" s="217"/>
      <c r="AK218" s="217"/>
      <c r="AL218" s="217"/>
      <c r="AM218" s="217"/>
      <c r="AN218" s="217"/>
      <c r="AO218" s="217"/>
      <c r="AP218" s="217"/>
      <c r="AQ218" s="217"/>
      <c r="AR218" s="217"/>
      <c r="AS218" s="217"/>
      <c r="AT218" s="217"/>
      <c r="AU218" s="217"/>
      <c r="AV218" s="217"/>
      <c r="AW218" s="217"/>
      <c r="AX218" s="217"/>
      <c r="AY218" s="217"/>
      <c r="AZ218" s="217"/>
      <c r="BA218" s="217"/>
      <c r="BB218" s="217"/>
      <c r="BC218" s="217"/>
      <c r="BD218" s="217"/>
      <c r="BE218" s="217"/>
      <c r="BF218" s="217"/>
      <c r="BG218" s="217"/>
      <c r="BH218" s="217"/>
      <c r="BI218" s="217"/>
      <c r="BJ218" s="217"/>
      <c r="BK218" s="217"/>
      <c r="BL218" s="217"/>
      <c r="BM218" s="217"/>
      <c r="BN218" s="217"/>
      <c r="BO218" s="217"/>
      <c r="BP218" s="217"/>
      <c r="BQ218" s="217"/>
      <c r="BR218" s="217"/>
      <c r="BS218" s="217"/>
      <c r="BT218" s="217"/>
      <c r="BU218" s="217"/>
      <c r="BV218" s="217"/>
      <c r="BW218" s="217"/>
      <c r="BX218" s="217"/>
      <c r="BY218" s="217"/>
      <c r="BZ218" s="217"/>
      <c r="CA218" s="217"/>
      <c r="CB218" s="217"/>
      <c r="CC218" s="217"/>
      <c r="CD218" s="217"/>
      <c r="CE218" s="217"/>
      <c r="CF218" s="217"/>
      <c r="CG218" s="217"/>
      <c r="CH218" s="217"/>
      <c r="CI218" s="217"/>
      <c r="CJ218" s="217"/>
      <c r="CK218" s="217"/>
      <c r="CL218" s="217"/>
      <c r="CM218" s="217"/>
      <c r="CN218" s="217"/>
      <c r="CO218" s="217"/>
      <c r="CP218" s="217"/>
      <c r="CQ218" s="217"/>
      <c r="CR218" s="217"/>
      <c r="CS218" s="217"/>
      <c r="CT218" s="217"/>
      <c r="CU218" s="217"/>
      <c r="CV218" s="217"/>
      <c r="CW218" s="217"/>
      <c r="CX218" s="217"/>
      <c r="CY218" s="217"/>
      <c r="CZ218" s="217"/>
      <c r="DA218" s="217"/>
      <c r="DB218" s="217"/>
      <c r="DC218" s="217"/>
      <c r="DD218" s="217"/>
      <c r="DE218" s="217"/>
      <c r="DF218" s="217"/>
      <c r="DG218" s="217"/>
      <c r="DH218" s="217"/>
      <c r="DI218" s="217"/>
      <c r="DJ218" s="217"/>
      <c r="DK218" s="217"/>
      <c r="DL218" s="217"/>
      <c r="DM218" s="217"/>
      <c r="DN218" s="217"/>
      <c r="DO218" s="217"/>
      <c r="DP218" s="217"/>
      <c r="DQ218" s="217"/>
      <c r="DR218" s="217"/>
    </row>
    <row r="219" spans="1:122" s="207" customFormat="1" ht="13">
      <c r="A219" s="441" t="s">
        <v>195</v>
      </c>
      <c r="B219" s="1242" t="s">
        <v>476</v>
      </c>
      <c r="C219" s="1252">
        <v>0</v>
      </c>
      <c r="D219" s="1293">
        <v>0</v>
      </c>
      <c r="E219" s="1293">
        <v>0</v>
      </c>
      <c r="F219" s="1293">
        <v>0</v>
      </c>
      <c r="G219" s="273">
        <v>0</v>
      </c>
      <c r="H219" s="1293">
        <v>0</v>
      </c>
      <c r="I219" s="1293">
        <v>0</v>
      </c>
      <c r="J219" s="1293">
        <v>0</v>
      </c>
      <c r="K219" s="1293">
        <v>0</v>
      </c>
      <c r="L219" s="273">
        <v>0</v>
      </c>
      <c r="M219" s="1293">
        <v>0</v>
      </c>
      <c r="N219" s="1293">
        <v>0</v>
      </c>
      <c r="O219" s="1293">
        <v>0</v>
      </c>
      <c r="P219" s="1293">
        <v>0</v>
      </c>
      <c r="Q219" s="1293">
        <v>0</v>
      </c>
      <c r="R219" s="842">
        <v>0</v>
      </c>
      <c r="S219" s="837">
        <v>0</v>
      </c>
      <c r="T219" s="286"/>
      <c r="U219" s="285"/>
      <c r="V219" s="287"/>
      <c r="W219" s="287"/>
      <c r="X219" s="287"/>
      <c r="Y219" s="285"/>
      <c r="Z219" s="285"/>
      <c r="AA219" s="285"/>
      <c r="AB219" s="285"/>
      <c r="AC219" s="285"/>
      <c r="AD219" s="285"/>
      <c r="AE219" s="217"/>
      <c r="AF219" s="217"/>
      <c r="AG219" s="217"/>
      <c r="AH219" s="217"/>
      <c r="AI219" s="217"/>
      <c r="AJ219" s="217"/>
      <c r="AK219" s="217"/>
      <c r="AL219" s="217"/>
      <c r="AM219" s="217"/>
      <c r="AN219" s="217"/>
      <c r="AO219" s="217"/>
      <c r="AP219" s="217"/>
      <c r="AQ219" s="217"/>
      <c r="AR219" s="217"/>
      <c r="AS219" s="217"/>
      <c r="AT219" s="217"/>
      <c r="AU219" s="217"/>
      <c r="AV219" s="217"/>
      <c r="AW219" s="217"/>
      <c r="AX219" s="217"/>
      <c r="AY219" s="217"/>
      <c r="AZ219" s="217"/>
      <c r="BA219" s="217"/>
      <c r="BB219" s="217"/>
      <c r="BC219" s="217"/>
      <c r="BD219" s="217"/>
      <c r="BE219" s="217"/>
      <c r="BF219" s="217"/>
      <c r="BG219" s="217"/>
      <c r="BH219" s="217"/>
      <c r="BI219" s="217"/>
      <c r="BJ219" s="217"/>
      <c r="BK219" s="217"/>
      <c r="BL219" s="217"/>
      <c r="BM219" s="217"/>
      <c r="BN219" s="217"/>
      <c r="BO219" s="217"/>
      <c r="BP219" s="217"/>
      <c r="BQ219" s="217"/>
      <c r="BR219" s="217"/>
      <c r="BS219" s="217"/>
      <c r="BT219" s="217"/>
      <c r="BU219" s="217"/>
      <c r="BV219" s="217"/>
      <c r="BW219" s="217"/>
      <c r="BX219" s="217"/>
      <c r="BY219" s="217"/>
      <c r="BZ219" s="217"/>
      <c r="CA219" s="217"/>
      <c r="CB219" s="217"/>
      <c r="CC219" s="217"/>
      <c r="CD219" s="217"/>
      <c r="CE219" s="217"/>
      <c r="CF219" s="217"/>
      <c r="CG219" s="217"/>
      <c r="CH219" s="217"/>
      <c r="CI219" s="217"/>
      <c r="CJ219" s="217"/>
      <c r="CK219" s="217"/>
      <c r="CL219" s="217"/>
      <c r="CM219" s="217"/>
      <c r="CN219" s="217"/>
      <c r="CO219" s="217"/>
      <c r="CP219" s="217"/>
      <c r="CQ219" s="217"/>
      <c r="CR219" s="217"/>
      <c r="CS219" s="217"/>
      <c r="CT219" s="217"/>
      <c r="CU219" s="217"/>
      <c r="CV219" s="217"/>
      <c r="CW219" s="217"/>
      <c r="CX219" s="217"/>
      <c r="CY219" s="217"/>
      <c r="CZ219" s="217"/>
      <c r="DA219" s="217"/>
      <c r="DB219" s="217"/>
      <c r="DC219" s="217"/>
      <c r="DD219" s="217"/>
      <c r="DE219" s="217"/>
      <c r="DF219" s="217"/>
      <c r="DG219" s="217"/>
      <c r="DH219" s="217"/>
      <c r="DI219" s="217"/>
      <c r="DJ219" s="217"/>
      <c r="DK219" s="217"/>
      <c r="DL219" s="217"/>
      <c r="DM219" s="217"/>
      <c r="DN219" s="217"/>
      <c r="DO219" s="217"/>
      <c r="DP219" s="217"/>
      <c r="DQ219" s="217"/>
      <c r="DR219" s="217"/>
    </row>
    <row r="220" spans="1:122" s="207" customFormat="1" ht="13">
      <c r="A220" s="1139" t="str">
        <f>A29</f>
        <v>MS2408D0</v>
      </c>
      <c r="B220" s="228" t="s">
        <v>263</v>
      </c>
      <c r="C220" s="230">
        <v>0</v>
      </c>
      <c r="D220" s="6">
        <v>0</v>
      </c>
      <c r="E220" s="6">
        <v>0</v>
      </c>
      <c r="F220" s="6">
        <v>0</v>
      </c>
      <c r="G220" s="200">
        <v>0</v>
      </c>
      <c r="H220" s="6">
        <v>0</v>
      </c>
      <c r="I220" s="6">
        <v>0</v>
      </c>
      <c r="J220" s="6">
        <v>0</v>
      </c>
      <c r="K220" s="6">
        <v>0</v>
      </c>
      <c r="L220" s="200">
        <v>0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664">
        <v>0</v>
      </c>
      <c r="S220" s="665">
        <v>0</v>
      </c>
      <c r="T220" s="286"/>
      <c r="U220" s="285"/>
      <c r="V220" s="287"/>
      <c r="W220" s="287"/>
      <c r="X220" s="287"/>
      <c r="Y220" s="285"/>
      <c r="Z220" s="285"/>
      <c r="AA220" s="285"/>
      <c r="AB220" s="285"/>
      <c r="AC220" s="285"/>
      <c r="AD220" s="285"/>
      <c r="AE220" s="217"/>
      <c r="AF220" s="217"/>
      <c r="AG220" s="217"/>
      <c r="AH220" s="217"/>
      <c r="AI220" s="217"/>
      <c r="AJ220" s="217"/>
      <c r="AK220" s="217"/>
      <c r="AL220" s="217"/>
      <c r="AM220" s="217"/>
      <c r="AN220" s="217"/>
      <c r="AO220" s="217"/>
      <c r="AP220" s="217"/>
      <c r="AQ220" s="217"/>
      <c r="AR220" s="217"/>
      <c r="AS220" s="217"/>
      <c r="AT220" s="217"/>
      <c r="AU220" s="217"/>
      <c r="AV220" s="217"/>
      <c r="AW220" s="217"/>
      <c r="AX220" s="217"/>
      <c r="AY220" s="217"/>
      <c r="AZ220" s="217"/>
      <c r="BA220" s="217"/>
      <c r="BB220" s="217"/>
      <c r="BC220" s="217"/>
      <c r="BD220" s="217"/>
      <c r="BE220" s="217"/>
      <c r="BF220" s="217"/>
      <c r="BG220" s="217"/>
      <c r="BH220" s="217"/>
      <c r="BI220" s="217"/>
      <c r="BJ220" s="217"/>
      <c r="BK220" s="217"/>
      <c r="BL220" s="217"/>
      <c r="BM220" s="217"/>
      <c r="BN220" s="217"/>
      <c r="BO220" s="217"/>
      <c r="BP220" s="217"/>
      <c r="BQ220" s="217"/>
      <c r="BR220" s="217"/>
      <c r="BS220" s="217"/>
      <c r="BT220" s="217"/>
      <c r="BU220" s="217"/>
      <c r="BV220" s="217"/>
      <c r="BW220" s="217"/>
      <c r="BX220" s="217"/>
      <c r="BY220" s="217"/>
      <c r="BZ220" s="217"/>
      <c r="CA220" s="217"/>
      <c r="CB220" s="217"/>
      <c r="CC220" s="217"/>
      <c r="CD220" s="217"/>
      <c r="CE220" s="217"/>
      <c r="CF220" s="217"/>
      <c r="CG220" s="217"/>
      <c r="CH220" s="217"/>
      <c r="CI220" s="217"/>
      <c r="CJ220" s="217"/>
      <c r="CK220" s="217"/>
      <c r="CL220" s="217"/>
      <c r="CM220" s="217"/>
      <c r="CN220" s="217"/>
      <c r="CO220" s="217"/>
      <c r="CP220" s="217"/>
      <c r="CQ220" s="217"/>
      <c r="CR220" s="217"/>
      <c r="CS220" s="217"/>
      <c r="CT220" s="217"/>
      <c r="CU220" s="217"/>
      <c r="CV220" s="217"/>
      <c r="CW220" s="217"/>
      <c r="CX220" s="217"/>
      <c r="CY220" s="217"/>
      <c r="CZ220" s="217"/>
      <c r="DA220" s="217"/>
      <c r="DB220" s="217"/>
      <c r="DC220" s="217"/>
      <c r="DD220" s="217"/>
      <c r="DE220" s="217"/>
      <c r="DF220" s="217"/>
      <c r="DG220" s="217"/>
      <c r="DH220" s="217"/>
      <c r="DI220" s="217"/>
      <c r="DJ220" s="217"/>
      <c r="DK220" s="217"/>
      <c r="DL220" s="217"/>
      <c r="DM220" s="217"/>
      <c r="DN220" s="217"/>
      <c r="DO220" s="217"/>
      <c r="DP220" s="217"/>
      <c r="DQ220" s="217"/>
      <c r="DR220" s="217"/>
    </row>
    <row r="221" spans="1:122" s="207" customFormat="1" ht="13">
      <c r="A221" s="1139"/>
      <c r="B221" s="228" t="s">
        <v>205</v>
      </c>
      <c r="C221" s="230">
        <v>0</v>
      </c>
      <c r="D221" s="6">
        <v>0</v>
      </c>
      <c r="E221" s="6">
        <v>0</v>
      </c>
      <c r="F221" s="6">
        <v>0</v>
      </c>
      <c r="G221" s="200">
        <v>0</v>
      </c>
      <c r="H221" s="6">
        <v>0</v>
      </c>
      <c r="I221" s="6">
        <v>0</v>
      </c>
      <c r="J221" s="6">
        <v>0</v>
      </c>
      <c r="K221" s="6">
        <v>0</v>
      </c>
      <c r="L221" s="200">
        <v>0</v>
      </c>
      <c r="M221" s="6">
        <v>0</v>
      </c>
      <c r="N221" s="6">
        <v>0</v>
      </c>
      <c r="O221" s="6">
        <v>0</v>
      </c>
      <c r="P221" s="6">
        <v>0</v>
      </c>
      <c r="Q221" s="6">
        <v>0</v>
      </c>
      <c r="R221" s="664">
        <v>0</v>
      </c>
      <c r="S221" s="665">
        <v>0</v>
      </c>
      <c r="T221" s="286"/>
      <c r="U221" s="285"/>
      <c r="V221" s="287"/>
      <c r="W221" s="287"/>
      <c r="X221" s="287"/>
      <c r="Y221" s="285"/>
      <c r="Z221" s="285"/>
      <c r="AA221" s="285"/>
      <c r="AB221" s="285"/>
      <c r="AC221" s="285"/>
      <c r="AD221" s="285"/>
      <c r="AE221" s="217"/>
      <c r="AF221" s="217"/>
      <c r="AG221" s="217"/>
      <c r="AH221" s="217"/>
      <c r="AI221" s="217"/>
      <c r="AJ221" s="217"/>
      <c r="AK221" s="217"/>
      <c r="AL221" s="217"/>
      <c r="AM221" s="217"/>
      <c r="AN221" s="217"/>
      <c r="AO221" s="217"/>
      <c r="AP221" s="217"/>
      <c r="AQ221" s="217"/>
      <c r="AR221" s="217"/>
      <c r="AS221" s="217"/>
      <c r="AT221" s="217"/>
      <c r="AU221" s="217"/>
      <c r="AV221" s="217"/>
      <c r="AW221" s="217"/>
      <c r="AX221" s="217"/>
      <c r="AY221" s="217"/>
      <c r="AZ221" s="217"/>
      <c r="BA221" s="217"/>
      <c r="BB221" s="217"/>
      <c r="BC221" s="217"/>
      <c r="BD221" s="217"/>
      <c r="BE221" s="217"/>
      <c r="BF221" s="217"/>
      <c r="BG221" s="217"/>
      <c r="BH221" s="217"/>
      <c r="BI221" s="217"/>
      <c r="BJ221" s="217"/>
      <c r="BK221" s="217"/>
      <c r="BL221" s="217"/>
      <c r="BM221" s="217"/>
      <c r="BN221" s="217"/>
      <c r="BO221" s="217"/>
      <c r="BP221" s="217"/>
      <c r="BQ221" s="217"/>
      <c r="BR221" s="217"/>
      <c r="BS221" s="217"/>
      <c r="BT221" s="217"/>
      <c r="BU221" s="217"/>
      <c r="BV221" s="217"/>
      <c r="BW221" s="217"/>
      <c r="BX221" s="217"/>
      <c r="BY221" s="217"/>
      <c r="BZ221" s="217"/>
      <c r="CA221" s="217"/>
      <c r="CB221" s="217"/>
      <c r="CC221" s="217"/>
      <c r="CD221" s="217"/>
      <c r="CE221" s="217"/>
      <c r="CF221" s="217"/>
      <c r="CG221" s="217"/>
      <c r="CH221" s="217"/>
      <c r="CI221" s="217"/>
      <c r="CJ221" s="217"/>
      <c r="CK221" s="217"/>
      <c r="CL221" s="217"/>
      <c r="CM221" s="217"/>
      <c r="CN221" s="217"/>
      <c r="CO221" s="217"/>
      <c r="CP221" s="217"/>
      <c r="CQ221" s="217"/>
      <c r="CR221" s="217"/>
      <c r="CS221" s="217"/>
      <c r="CT221" s="217"/>
      <c r="CU221" s="217"/>
      <c r="CV221" s="217"/>
      <c r="CW221" s="217"/>
      <c r="CX221" s="217"/>
      <c r="CY221" s="217"/>
      <c r="CZ221" s="217"/>
      <c r="DA221" s="217"/>
      <c r="DB221" s="217"/>
      <c r="DC221" s="217"/>
      <c r="DD221" s="217"/>
      <c r="DE221" s="217"/>
      <c r="DF221" s="217"/>
      <c r="DG221" s="217"/>
      <c r="DH221" s="217"/>
      <c r="DI221" s="217"/>
      <c r="DJ221" s="217"/>
      <c r="DK221" s="217"/>
      <c r="DL221" s="217"/>
      <c r="DM221" s="217"/>
      <c r="DN221" s="217"/>
      <c r="DO221" s="217"/>
      <c r="DP221" s="217"/>
      <c r="DQ221" s="217"/>
      <c r="DR221" s="217"/>
    </row>
    <row r="222" spans="1:122" s="207" customFormat="1" ht="13">
      <c r="A222" s="1139"/>
      <c r="B222" s="228" t="s">
        <v>206</v>
      </c>
      <c r="C222" s="230">
        <v>0</v>
      </c>
      <c r="D222" s="6">
        <v>0</v>
      </c>
      <c r="E222" s="6">
        <v>0</v>
      </c>
      <c r="F222" s="6">
        <v>0</v>
      </c>
      <c r="G222" s="200">
        <v>0</v>
      </c>
      <c r="H222" s="6">
        <v>0</v>
      </c>
      <c r="I222" s="6">
        <v>0</v>
      </c>
      <c r="J222" s="6">
        <v>0</v>
      </c>
      <c r="K222" s="6">
        <v>0</v>
      </c>
      <c r="L222" s="200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64">
        <v>0</v>
      </c>
      <c r="S222" s="665">
        <v>0</v>
      </c>
      <c r="T222" s="286"/>
      <c r="U222" s="285"/>
      <c r="V222" s="287"/>
      <c r="W222" s="287"/>
      <c r="X222" s="287"/>
      <c r="Y222" s="285"/>
      <c r="Z222" s="285"/>
      <c r="AA222" s="285"/>
      <c r="AB222" s="285"/>
      <c r="AC222" s="285"/>
      <c r="AD222" s="285"/>
      <c r="AE222" s="217"/>
      <c r="AF222" s="217"/>
      <c r="AG222" s="217"/>
      <c r="AH222" s="217"/>
      <c r="AI222" s="217"/>
      <c r="AJ222" s="217"/>
      <c r="AK222" s="217"/>
      <c r="AL222" s="217"/>
      <c r="AM222" s="217"/>
      <c r="AN222" s="217"/>
      <c r="AO222" s="217"/>
      <c r="AP222" s="217"/>
      <c r="AQ222" s="217"/>
      <c r="AR222" s="217"/>
      <c r="AS222" s="217"/>
      <c r="AT222" s="217"/>
      <c r="AU222" s="217"/>
      <c r="AV222" s="217"/>
      <c r="AW222" s="217"/>
      <c r="AX222" s="217"/>
      <c r="AY222" s="217"/>
      <c r="AZ222" s="217"/>
      <c r="BA222" s="217"/>
      <c r="BB222" s="217"/>
      <c r="BC222" s="217"/>
      <c r="BD222" s="217"/>
      <c r="BE222" s="217"/>
      <c r="BF222" s="217"/>
      <c r="BG222" s="217"/>
      <c r="BH222" s="217"/>
      <c r="BI222" s="217"/>
      <c r="BJ222" s="217"/>
      <c r="BK222" s="217"/>
      <c r="BL222" s="217"/>
      <c r="BM222" s="217"/>
      <c r="BN222" s="217"/>
      <c r="BO222" s="217"/>
      <c r="BP222" s="217"/>
      <c r="BQ222" s="217"/>
      <c r="BR222" s="217"/>
      <c r="BS222" s="217"/>
      <c r="BT222" s="217"/>
      <c r="BU222" s="217"/>
      <c r="BV222" s="217"/>
      <c r="BW222" s="217"/>
      <c r="BX222" s="217"/>
      <c r="BY222" s="217"/>
      <c r="BZ222" s="217"/>
      <c r="CA222" s="217"/>
      <c r="CB222" s="217"/>
      <c r="CC222" s="217"/>
      <c r="CD222" s="217"/>
      <c r="CE222" s="217"/>
      <c r="CF222" s="217"/>
      <c r="CG222" s="217"/>
      <c r="CH222" s="217"/>
      <c r="CI222" s="217"/>
      <c r="CJ222" s="217"/>
      <c r="CK222" s="217"/>
      <c r="CL222" s="217"/>
      <c r="CM222" s="217"/>
      <c r="CN222" s="217"/>
      <c r="CO222" s="217"/>
      <c r="CP222" s="217"/>
      <c r="CQ222" s="217"/>
      <c r="CR222" s="217"/>
      <c r="CS222" s="217"/>
      <c r="CT222" s="217"/>
      <c r="CU222" s="217"/>
      <c r="CV222" s="217"/>
      <c r="CW222" s="217"/>
      <c r="CX222" s="217"/>
      <c r="CY222" s="217"/>
      <c r="CZ222" s="217"/>
      <c r="DA222" s="217"/>
      <c r="DB222" s="217"/>
      <c r="DC222" s="217"/>
      <c r="DD222" s="217"/>
      <c r="DE222" s="217"/>
      <c r="DF222" s="217"/>
      <c r="DG222" s="217"/>
      <c r="DH222" s="217"/>
      <c r="DI222" s="217"/>
      <c r="DJ222" s="217"/>
      <c r="DK222" s="217"/>
      <c r="DL222" s="217"/>
      <c r="DM222" s="217"/>
      <c r="DN222" s="217"/>
      <c r="DO222" s="217"/>
      <c r="DP222" s="217"/>
      <c r="DQ222" s="217"/>
      <c r="DR222" s="217"/>
    </row>
    <row r="223" spans="1:122" s="207" customFormat="1" ht="13">
      <c r="A223" s="181"/>
      <c r="B223" s="228" t="s">
        <v>611</v>
      </c>
      <c r="C223" s="230">
        <v>0</v>
      </c>
      <c r="D223" s="6">
        <v>0</v>
      </c>
      <c r="E223" s="6">
        <v>0</v>
      </c>
      <c r="F223" s="6">
        <v>0</v>
      </c>
      <c r="G223" s="200">
        <v>0</v>
      </c>
      <c r="H223" s="6">
        <v>0</v>
      </c>
      <c r="I223" s="6">
        <v>0</v>
      </c>
      <c r="J223" s="6">
        <v>0</v>
      </c>
      <c r="K223" s="6">
        <v>0</v>
      </c>
      <c r="L223" s="200">
        <v>0</v>
      </c>
      <c r="M223" s="6">
        <v>0</v>
      </c>
      <c r="N223" s="6">
        <v>0</v>
      </c>
      <c r="O223" s="6">
        <v>0</v>
      </c>
      <c r="P223" s="6">
        <v>0</v>
      </c>
      <c r="Q223" s="6">
        <v>0</v>
      </c>
      <c r="R223" s="664">
        <v>0</v>
      </c>
      <c r="S223" s="665">
        <v>0</v>
      </c>
      <c r="T223" s="286"/>
      <c r="U223" s="285"/>
      <c r="V223" s="287"/>
      <c r="W223" s="287"/>
      <c r="X223" s="287"/>
      <c r="Y223" s="285"/>
      <c r="Z223" s="285"/>
      <c r="AA223" s="285"/>
      <c r="AB223" s="285"/>
      <c r="AC223" s="285"/>
      <c r="AD223" s="285"/>
      <c r="AE223" s="217"/>
      <c r="AF223" s="217"/>
      <c r="AG223" s="217"/>
      <c r="AH223" s="217"/>
      <c r="AI223" s="217"/>
      <c r="AJ223" s="217"/>
      <c r="AK223" s="217"/>
      <c r="AL223" s="217"/>
      <c r="AM223" s="217"/>
      <c r="AN223" s="217"/>
      <c r="AO223" s="217"/>
      <c r="AP223" s="217"/>
      <c r="AQ223" s="217"/>
      <c r="AR223" s="217"/>
      <c r="AS223" s="217"/>
      <c r="AT223" s="217"/>
      <c r="AU223" s="217"/>
      <c r="AV223" s="217"/>
      <c r="AW223" s="217"/>
      <c r="AX223" s="217"/>
      <c r="AY223" s="217"/>
      <c r="AZ223" s="217"/>
      <c r="BA223" s="217"/>
      <c r="BB223" s="217"/>
      <c r="BC223" s="217"/>
      <c r="BD223" s="217"/>
      <c r="BE223" s="217"/>
      <c r="BF223" s="217"/>
      <c r="BG223" s="217"/>
      <c r="BH223" s="217"/>
      <c r="BI223" s="217"/>
      <c r="BJ223" s="217"/>
      <c r="BK223" s="217"/>
      <c r="BL223" s="217"/>
      <c r="BM223" s="217"/>
      <c r="BN223" s="217"/>
      <c r="BO223" s="217"/>
      <c r="BP223" s="217"/>
      <c r="BQ223" s="217"/>
      <c r="BR223" s="217"/>
      <c r="BS223" s="217"/>
      <c r="BT223" s="217"/>
      <c r="BU223" s="217"/>
      <c r="BV223" s="217"/>
      <c r="BW223" s="217"/>
      <c r="BX223" s="217"/>
      <c r="BY223" s="217"/>
      <c r="BZ223" s="217"/>
      <c r="CA223" s="217"/>
      <c r="CB223" s="217"/>
      <c r="CC223" s="217"/>
      <c r="CD223" s="217"/>
      <c r="CE223" s="217"/>
      <c r="CF223" s="217"/>
      <c r="CG223" s="217"/>
      <c r="CH223" s="217"/>
      <c r="CI223" s="217"/>
      <c r="CJ223" s="217"/>
      <c r="CK223" s="217"/>
      <c r="CL223" s="217"/>
      <c r="CM223" s="217"/>
      <c r="CN223" s="217"/>
      <c r="CO223" s="217"/>
      <c r="CP223" s="217"/>
      <c r="CQ223" s="217"/>
      <c r="CR223" s="217"/>
      <c r="CS223" s="217"/>
      <c r="CT223" s="217"/>
      <c r="CU223" s="217"/>
      <c r="CV223" s="217"/>
      <c r="CW223" s="217"/>
      <c r="CX223" s="217"/>
      <c r="CY223" s="217"/>
      <c r="CZ223" s="217"/>
      <c r="DA223" s="217"/>
      <c r="DB223" s="217"/>
      <c r="DC223" s="217"/>
      <c r="DD223" s="217"/>
      <c r="DE223" s="217"/>
      <c r="DF223" s="217"/>
      <c r="DG223" s="217"/>
      <c r="DH223" s="217"/>
      <c r="DI223" s="217"/>
      <c r="DJ223" s="217"/>
      <c r="DK223" s="217"/>
      <c r="DL223" s="217"/>
      <c r="DM223" s="217"/>
      <c r="DN223" s="217"/>
      <c r="DO223" s="217"/>
      <c r="DP223" s="217"/>
      <c r="DQ223" s="217"/>
      <c r="DR223" s="217"/>
    </row>
    <row r="224" spans="1:122" s="207" customFormat="1" ht="13">
      <c r="A224" s="181"/>
      <c r="B224" s="228" t="s">
        <v>264</v>
      </c>
      <c r="C224" s="230">
        <v>0</v>
      </c>
      <c r="D224" s="6">
        <v>0</v>
      </c>
      <c r="E224" s="6">
        <v>0</v>
      </c>
      <c r="F224" s="6">
        <v>0</v>
      </c>
      <c r="G224" s="200">
        <v>0</v>
      </c>
      <c r="H224" s="6">
        <v>0</v>
      </c>
      <c r="I224" s="6">
        <v>0</v>
      </c>
      <c r="J224" s="6">
        <v>0</v>
      </c>
      <c r="K224" s="6">
        <v>0</v>
      </c>
      <c r="L224" s="200">
        <v>0</v>
      </c>
      <c r="M224" s="6">
        <v>0</v>
      </c>
      <c r="N224" s="6">
        <v>0</v>
      </c>
      <c r="O224" s="6">
        <v>0</v>
      </c>
      <c r="P224" s="6">
        <v>0</v>
      </c>
      <c r="Q224" s="6">
        <v>0</v>
      </c>
      <c r="R224" s="664">
        <v>0</v>
      </c>
      <c r="S224" s="665">
        <v>0</v>
      </c>
      <c r="T224" s="286"/>
      <c r="U224" s="285"/>
      <c r="V224" s="287"/>
      <c r="W224" s="287"/>
      <c r="X224" s="287"/>
      <c r="Y224" s="285"/>
      <c r="Z224" s="285"/>
      <c r="AA224" s="285"/>
      <c r="AB224" s="285"/>
      <c r="AC224" s="285"/>
      <c r="AD224" s="285"/>
      <c r="AE224" s="217"/>
      <c r="AF224" s="217"/>
      <c r="AG224" s="217"/>
      <c r="AH224" s="217"/>
      <c r="AI224" s="217"/>
      <c r="AJ224" s="217"/>
      <c r="AK224" s="217"/>
      <c r="AL224" s="217"/>
      <c r="AM224" s="217"/>
      <c r="AN224" s="217"/>
      <c r="AO224" s="217"/>
      <c r="AP224" s="217"/>
      <c r="AQ224" s="217"/>
      <c r="AR224" s="217"/>
      <c r="AS224" s="217"/>
      <c r="AT224" s="217"/>
      <c r="AU224" s="217"/>
      <c r="AV224" s="217"/>
      <c r="AW224" s="217"/>
      <c r="AX224" s="217"/>
      <c r="AY224" s="217"/>
      <c r="AZ224" s="217"/>
      <c r="BA224" s="217"/>
      <c r="BB224" s="217"/>
      <c r="BC224" s="217"/>
      <c r="BD224" s="217"/>
      <c r="BE224" s="217"/>
      <c r="BF224" s="217"/>
      <c r="BG224" s="217"/>
      <c r="BH224" s="217"/>
      <c r="BI224" s="217"/>
      <c r="BJ224" s="217"/>
      <c r="BK224" s="217"/>
      <c r="BL224" s="217"/>
      <c r="BM224" s="217"/>
      <c r="BN224" s="217"/>
      <c r="BO224" s="217"/>
      <c r="BP224" s="217"/>
      <c r="BQ224" s="217"/>
      <c r="BR224" s="217"/>
      <c r="BS224" s="217"/>
      <c r="BT224" s="217"/>
      <c r="BU224" s="217"/>
      <c r="BV224" s="217"/>
      <c r="BW224" s="217"/>
      <c r="BX224" s="217"/>
      <c r="BY224" s="217"/>
      <c r="BZ224" s="217"/>
      <c r="CA224" s="217"/>
      <c r="CB224" s="217"/>
      <c r="CC224" s="217"/>
      <c r="CD224" s="217"/>
      <c r="CE224" s="217"/>
      <c r="CF224" s="217"/>
      <c r="CG224" s="217"/>
      <c r="CH224" s="217"/>
      <c r="CI224" s="217"/>
      <c r="CJ224" s="217"/>
      <c r="CK224" s="217"/>
      <c r="CL224" s="217"/>
      <c r="CM224" s="217"/>
      <c r="CN224" s="217"/>
      <c r="CO224" s="217"/>
      <c r="CP224" s="217"/>
      <c r="CQ224" s="217"/>
      <c r="CR224" s="217"/>
      <c r="CS224" s="217"/>
      <c r="CT224" s="217"/>
      <c r="CU224" s="217"/>
      <c r="CV224" s="217"/>
      <c r="CW224" s="217"/>
      <c r="CX224" s="217"/>
      <c r="CY224" s="217"/>
      <c r="CZ224" s="217"/>
      <c r="DA224" s="217"/>
      <c r="DB224" s="217"/>
      <c r="DC224" s="217"/>
      <c r="DD224" s="217"/>
      <c r="DE224" s="217"/>
      <c r="DF224" s="217"/>
      <c r="DG224" s="217"/>
      <c r="DH224" s="217"/>
      <c r="DI224" s="217"/>
      <c r="DJ224" s="217"/>
      <c r="DK224" s="217"/>
      <c r="DL224" s="217"/>
      <c r="DM224" s="217"/>
      <c r="DN224" s="217"/>
      <c r="DO224" s="217"/>
      <c r="DP224" s="217"/>
      <c r="DQ224" s="217"/>
      <c r="DR224" s="217"/>
    </row>
    <row r="225" spans="1:122" s="207" customFormat="1" ht="13">
      <c r="A225" s="1114"/>
      <c r="B225" s="1115" t="s">
        <v>32</v>
      </c>
      <c r="C225" s="1116">
        <v>0</v>
      </c>
      <c r="D225" s="1117">
        <v>0</v>
      </c>
      <c r="E225" s="1117">
        <v>0</v>
      </c>
      <c r="F225" s="1117">
        <v>0</v>
      </c>
      <c r="G225" s="1118">
        <v>0</v>
      </c>
      <c r="H225" s="1117">
        <v>0</v>
      </c>
      <c r="I225" s="1117">
        <v>0</v>
      </c>
      <c r="J225" s="1117">
        <v>0</v>
      </c>
      <c r="K225" s="1117">
        <v>0</v>
      </c>
      <c r="L225" s="1118">
        <v>0</v>
      </c>
      <c r="M225" s="1117">
        <v>0</v>
      </c>
      <c r="N225" s="1117">
        <v>0</v>
      </c>
      <c r="O225" s="1117">
        <v>0</v>
      </c>
      <c r="P225" s="1117">
        <v>0</v>
      </c>
      <c r="Q225" s="1117">
        <v>0</v>
      </c>
      <c r="R225" s="1118">
        <v>0</v>
      </c>
      <c r="S225" s="1120">
        <v>0</v>
      </c>
      <c r="T225" s="286"/>
      <c r="U225" s="285"/>
      <c r="V225" s="287"/>
      <c r="W225" s="287"/>
      <c r="X225" s="287"/>
      <c r="Y225" s="285"/>
      <c r="Z225" s="285"/>
      <c r="AA225" s="285"/>
      <c r="AB225" s="285"/>
      <c r="AC225" s="285"/>
      <c r="AD225" s="285"/>
      <c r="AE225" s="217"/>
      <c r="AF225" s="217"/>
      <c r="AG225" s="217"/>
      <c r="AH225" s="217"/>
      <c r="AI225" s="217"/>
      <c r="AJ225" s="217"/>
      <c r="AK225" s="217"/>
      <c r="AL225" s="217"/>
      <c r="AM225" s="217"/>
      <c r="AN225" s="217"/>
      <c r="AO225" s="217"/>
      <c r="AP225" s="217"/>
      <c r="AQ225" s="217"/>
      <c r="AR225" s="217"/>
      <c r="AS225" s="217"/>
      <c r="AT225" s="217"/>
      <c r="AU225" s="217"/>
      <c r="AV225" s="217"/>
      <c r="AW225" s="217"/>
      <c r="AX225" s="217"/>
      <c r="AY225" s="217"/>
      <c r="AZ225" s="217"/>
      <c r="BA225" s="217"/>
      <c r="BB225" s="217"/>
      <c r="BC225" s="217"/>
      <c r="BD225" s="217"/>
      <c r="BE225" s="217"/>
      <c r="BF225" s="217"/>
      <c r="BG225" s="217"/>
      <c r="BH225" s="217"/>
      <c r="BI225" s="217"/>
      <c r="BJ225" s="217"/>
      <c r="BK225" s="217"/>
      <c r="BL225" s="217"/>
      <c r="BM225" s="217"/>
      <c r="BN225" s="217"/>
      <c r="BO225" s="217"/>
      <c r="BP225" s="217"/>
      <c r="BQ225" s="217"/>
      <c r="BR225" s="217"/>
      <c r="BS225" s="217"/>
      <c r="BT225" s="217"/>
      <c r="BU225" s="217"/>
      <c r="BV225" s="217"/>
      <c r="BW225" s="217"/>
      <c r="BX225" s="217"/>
      <c r="BY225" s="217"/>
      <c r="BZ225" s="217"/>
      <c r="CA225" s="217"/>
      <c r="CB225" s="217"/>
      <c r="CC225" s="217"/>
      <c r="CD225" s="217"/>
      <c r="CE225" s="217"/>
      <c r="CF225" s="217"/>
      <c r="CG225" s="217"/>
      <c r="CH225" s="217"/>
      <c r="CI225" s="217"/>
      <c r="CJ225" s="217"/>
      <c r="CK225" s="217"/>
      <c r="CL225" s="217"/>
      <c r="CM225" s="217"/>
      <c r="CN225" s="217"/>
      <c r="CO225" s="217"/>
      <c r="CP225" s="217"/>
      <c r="CQ225" s="217"/>
      <c r="CR225" s="217"/>
      <c r="CS225" s="217"/>
      <c r="CT225" s="217"/>
      <c r="CU225" s="217"/>
      <c r="CV225" s="217"/>
      <c r="CW225" s="217"/>
      <c r="CX225" s="217"/>
      <c r="CY225" s="217"/>
      <c r="CZ225" s="217"/>
      <c r="DA225" s="217"/>
      <c r="DB225" s="217"/>
      <c r="DC225" s="217"/>
      <c r="DD225" s="217"/>
      <c r="DE225" s="217"/>
      <c r="DF225" s="217"/>
      <c r="DG225" s="217"/>
      <c r="DH225" s="217"/>
      <c r="DI225" s="217"/>
      <c r="DJ225" s="217"/>
      <c r="DK225" s="217"/>
      <c r="DL225" s="217"/>
      <c r="DM225" s="217"/>
      <c r="DN225" s="217"/>
      <c r="DO225" s="217"/>
      <c r="DP225" s="217"/>
      <c r="DQ225" s="217"/>
      <c r="DR225" s="217"/>
    </row>
    <row r="226" spans="1:122" s="207" customFormat="1" ht="13">
      <c r="A226" s="181" t="s">
        <v>195</v>
      </c>
      <c r="B226" s="228" t="s">
        <v>476</v>
      </c>
      <c r="C226" s="1249">
        <f>'Korat Summary'!G115</f>
        <v>0</v>
      </c>
      <c r="D226" s="8">
        <f>'Korat Summary'!H115</f>
        <v>0</v>
      </c>
      <c r="E226" s="8">
        <f>'Korat Summary'!I115</f>
        <v>0</v>
      </c>
      <c r="F226" s="8">
        <f>'Korat Summary'!J115</f>
        <v>0</v>
      </c>
      <c r="G226" s="664">
        <f t="shared" ref="G226:G231" si="174">SUM(C226:F226)</f>
        <v>0</v>
      </c>
      <c r="H226" s="8">
        <f>'Korat Summary'!N115</f>
        <v>0</v>
      </c>
      <c r="I226" s="8">
        <f>'Korat Summary'!O115</f>
        <v>0</v>
      </c>
      <c r="J226" s="8">
        <f>'Korat Summary'!P115</f>
        <v>0</v>
      </c>
      <c r="K226" s="8">
        <f>'Korat Summary'!Q115</f>
        <v>0</v>
      </c>
      <c r="L226" s="664">
        <f t="shared" ref="L226:L231" si="175">SUM(H226:K226)</f>
        <v>0</v>
      </c>
      <c r="M226" s="8">
        <f>'Korat Summary'!U115</f>
        <v>0</v>
      </c>
      <c r="N226" s="8">
        <f>'Korat Summary'!V115</f>
        <v>0</v>
      </c>
      <c r="O226" s="8">
        <f>'Korat Summary'!W115</f>
        <v>0</v>
      </c>
      <c r="P226" s="8">
        <f>'Korat Summary'!X115</f>
        <v>0</v>
      </c>
      <c r="Q226" s="8">
        <f>'Korat Summary'!Y115</f>
        <v>0</v>
      </c>
      <c r="R226" s="664">
        <f t="shared" ref="R226:R231" si="176">SUM(M226:Q226)</f>
        <v>0</v>
      </c>
      <c r="S226" s="665">
        <f t="shared" ref="S226:S231" si="177">R226+L226+G226</f>
        <v>0</v>
      </c>
      <c r="T226" s="286"/>
      <c r="U226" s="285"/>
      <c r="V226" s="287"/>
      <c r="W226" s="287"/>
      <c r="X226" s="287"/>
      <c r="Y226" s="285"/>
      <c r="Z226" s="285"/>
      <c r="AA226" s="285"/>
      <c r="AB226" s="285"/>
      <c r="AC226" s="285"/>
      <c r="AD226" s="285"/>
      <c r="AE226" s="217"/>
      <c r="AF226" s="217"/>
      <c r="AG226" s="217"/>
      <c r="AH226" s="217"/>
      <c r="AI226" s="217"/>
      <c r="AJ226" s="217"/>
      <c r="AK226" s="217"/>
      <c r="AL226" s="217"/>
      <c r="AM226" s="217"/>
      <c r="AN226" s="217"/>
      <c r="AO226" s="217"/>
      <c r="AP226" s="217"/>
      <c r="AQ226" s="217"/>
      <c r="AR226" s="217"/>
      <c r="AS226" s="217"/>
      <c r="AT226" s="217"/>
      <c r="AU226" s="217"/>
      <c r="AV226" s="217"/>
      <c r="AW226" s="217"/>
      <c r="AX226" s="217"/>
      <c r="AY226" s="217"/>
      <c r="AZ226" s="217"/>
      <c r="BA226" s="217"/>
      <c r="BB226" s="217"/>
      <c r="BC226" s="217"/>
      <c r="BD226" s="217"/>
      <c r="BE226" s="217"/>
      <c r="BF226" s="217"/>
      <c r="BG226" s="217"/>
      <c r="BH226" s="217"/>
      <c r="BI226" s="217"/>
      <c r="BJ226" s="217"/>
      <c r="BK226" s="217"/>
      <c r="BL226" s="217"/>
      <c r="BM226" s="217"/>
      <c r="BN226" s="217"/>
      <c r="BO226" s="217"/>
      <c r="BP226" s="217"/>
      <c r="BQ226" s="217"/>
      <c r="BR226" s="217"/>
      <c r="BS226" s="217"/>
      <c r="BT226" s="217"/>
      <c r="BU226" s="217"/>
      <c r="BV226" s="217"/>
      <c r="BW226" s="217"/>
      <c r="BX226" s="217"/>
      <c r="BY226" s="217"/>
      <c r="BZ226" s="217"/>
      <c r="CA226" s="217"/>
      <c r="CB226" s="217"/>
      <c r="CC226" s="217"/>
      <c r="CD226" s="217"/>
      <c r="CE226" s="217"/>
      <c r="CF226" s="217"/>
      <c r="CG226" s="217"/>
      <c r="CH226" s="217"/>
      <c r="CI226" s="217"/>
      <c r="CJ226" s="217"/>
      <c r="CK226" s="217"/>
      <c r="CL226" s="217"/>
      <c r="CM226" s="217"/>
      <c r="CN226" s="217"/>
      <c r="CO226" s="217"/>
      <c r="CP226" s="217"/>
      <c r="CQ226" s="217"/>
      <c r="CR226" s="217"/>
      <c r="CS226" s="217"/>
      <c r="CT226" s="217"/>
      <c r="CU226" s="217"/>
      <c r="CV226" s="217"/>
      <c r="CW226" s="217"/>
      <c r="CX226" s="217"/>
      <c r="CY226" s="217"/>
      <c r="CZ226" s="217"/>
      <c r="DA226" s="217"/>
      <c r="DB226" s="217"/>
      <c r="DC226" s="217"/>
      <c r="DD226" s="217"/>
      <c r="DE226" s="217"/>
      <c r="DF226" s="217"/>
      <c r="DG226" s="217"/>
      <c r="DH226" s="217"/>
      <c r="DI226" s="217"/>
      <c r="DJ226" s="217"/>
      <c r="DK226" s="217"/>
      <c r="DL226" s="217"/>
      <c r="DM226" s="217"/>
      <c r="DN226" s="217"/>
      <c r="DO226" s="217"/>
      <c r="DP226" s="217"/>
      <c r="DQ226" s="217"/>
      <c r="DR226" s="217"/>
    </row>
    <row r="227" spans="1:122" s="207" customFormat="1" ht="13">
      <c r="A227" s="1139" t="str">
        <f>A36</f>
        <v>MS2409A0</v>
      </c>
      <c r="B227" s="228" t="s">
        <v>263</v>
      </c>
      <c r="C227" s="1249">
        <f>'Korat Summary'!G116</f>
        <v>0</v>
      </c>
      <c r="D227" s="8">
        <f>'Korat Summary'!H116</f>
        <v>0</v>
      </c>
      <c r="E227" s="8">
        <f>'Korat Summary'!I116</f>
        <v>0</v>
      </c>
      <c r="F227" s="8">
        <f>'Korat Summary'!J116</f>
        <v>0</v>
      </c>
      <c r="G227" s="664">
        <f t="shared" si="174"/>
        <v>0</v>
      </c>
      <c r="H227" s="8">
        <f>'Korat Summary'!N116</f>
        <v>0</v>
      </c>
      <c r="I227" s="8">
        <f>'Korat Summary'!O116</f>
        <v>0</v>
      </c>
      <c r="J227" s="8">
        <f>'Korat Summary'!P116</f>
        <v>0</v>
      </c>
      <c r="K227" s="8">
        <f>'Korat Summary'!Q116</f>
        <v>0</v>
      </c>
      <c r="L227" s="664">
        <f t="shared" si="175"/>
        <v>0</v>
      </c>
      <c r="M227" s="8">
        <f>'Korat Summary'!U116</f>
        <v>0</v>
      </c>
      <c r="N227" s="8">
        <f>'Korat Summary'!V116</f>
        <v>0</v>
      </c>
      <c r="O227" s="8">
        <f>'Korat Summary'!W116</f>
        <v>0</v>
      </c>
      <c r="P227" s="8">
        <f>'Korat Summary'!X116</f>
        <v>0</v>
      </c>
      <c r="Q227" s="8">
        <f>'Korat Summary'!Y116</f>
        <v>0</v>
      </c>
      <c r="R227" s="664">
        <f t="shared" si="176"/>
        <v>0</v>
      </c>
      <c r="S227" s="665">
        <f t="shared" si="177"/>
        <v>0</v>
      </c>
      <c r="T227" s="286"/>
      <c r="U227" s="285"/>
      <c r="V227" s="287"/>
      <c r="W227" s="287"/>
      <c r="X227" s="287"/>
      <c r="Y227" s="285"/>
      <c r="Z227" s="285"/>
      <c r="AA227" s="285"/>
      <c r="AB227" s="285"/>
      <c r="AC227" s="285"/>
      <c r="AD227" s="285"/>
      <c r="AE227" s="217"/>
      <c r="AF227" s="217"/>
      <c r="AG227" s="217"/>
      <c r="AH227" s="217"/>
      <c r="AI227" s="217"/>
      <c r="AJ227" s="217"/>
      <c r="AK227" s="217"/>
      <c r="AL227" s="217"/>
      <c r="AM227" s="217"/>
      <c r="AN227" s="217"/>
      <c r="AO227" s="217"/>
      <c r="AP227" s="217"/>
      <c r="AQ227" s="217"/>
      <c r="AR227" s="217"/>
      <c r="AS227" s="217"/>
      <c r="AT227" s="217"/>
      <c r="AU227" s="217"/>
      <c r="AV227" s="217"/>
      <c r="AW227" s="217"/>
      <c r="AX227" s="217"/>
      <c r="AY227" s="217"/>
      <c r="AZ227" s="217"/>
      <c r="BA227" s="217"/>
      <c r="BB227" s="217"/>
      <c r="BC227" s="217"/>
      <c r="BD227" s="217"/>
      <c r="BE227" s="217"/>
      <c r="BF227" s="217"/>
      <c r="BG227" s="217"/>
      <c r="BH227" s="217"/>
      <c r="BI227" s="217"/>
      <c r="BJ227" s="217"/>
      <c r="BK227" s="217"/>
      <c r="BL227" s="217"/>
      <c r="BM227" s="217"/>
      <c r="BN227" s="217"/>
      <c r="BO227" s="217"/>
      <c r="BP227" s="217"/>
      <c r="BQ227" s="217"/>
      <c r="BR227" s="217"/>
      <c r="BS227" s="217"/>
      <c r="BT227" s="217"/>
      <c r="BU227" s="217"/>
      <c r="BV227" s="217"/>
      <c r="BW227" s="217"/>
      <c r="BX227" s="217"/>
      <c r="BY227" s="217"/>
      <c r="BZ227" s="217"/>
      <c r="CA227" s="217"/>
      <c r="CB227" s="217"/>
      <c r="CC227" s="217"/>
      <c r="CD227" s="217"/>
      <c r="CE227" s="217"/>
      <c r="CF227" s="217"/>
      <c r="CG227" s="217"/>
      <c r="CH227" s="217"/>
      <c r="CI227" s="217"/>
      <c r="CJ227" s="217"/>
      <c r="CK227" s="217"/>
      <c r="CL227" s="217"/>
      <c r="CM227" s="217"/>
      <c r="CN227" s="217"/>
      <c r="CO227" s="217"/>
      <c r="CP227" s="217"/>
      <c r="CQ227" s="217"/>
      <c r="CR227" s="217"/>
      <c r="CS227" s="217"/>
      <c r="CT227" s="217"/>
      <c r="CU227" s="217"/>
      <c r="CV227" s="217"/>
      <c r="CW227" s="217"/>
      <c r="CX227" s="217"/>
      <c r="CY227" s="217"/>
      <c r="CZ227" s="217"/>
      <c r="DA227" s="217"/>
      <c r="DB227" s="217"/>
      <c r="DC227" s="217"/>
      <c r="DD227" s="217"/>
      <c r="DE227" s="217"/>
      <c r="DF227" s="217"/>
      <c r="DG227" s="217"/>
      <c r="DH227" s="217"/>
      <c r="DI227" s="217"/>
      <c r="DJ227" s="217"/>
      <c r="DK227" s="217"/>
      <c r="DL227" s="217"/>
      <c r="DM227" s="217"/>
      <c r="DN227" s="217"/>
      <c r="DO227" s="217"/>
      <c r="DP227" s="217"/>
      <c r="DQ227" s="217"/>
      <c r="DR227" s="217"/>
    </row>
    <row r="228" spans="1:122" s="207" customFormat="1" ht="13">
      <c r="A228" s="1139"/>
      <c r="B228" s="228" t="s">
        <v>205</v>
      </c>
      <c r="C228" s="1249">
        <f>'Korat Summary'!G117</f>
        <v>0</v>
      </c>
      <c r="D228" s="8">
        <f>'Korat Summary'!H117</f>
        <v>0</v>
      </c>
      <c r="E228" s="8">
        <f>'Korat Summary'!I117</f>
        <v>0</v>
      </c>
      <c r="F228" s="8">
        <f>'Korat Summary'!J117</f>
        <v>0</v>
      </c>
      <c r="G228" s="664">
        <f t="shared" si="174"/>
        <v>0</v>
      </c>
      <c r="H228" s="8">
        <f>'Korat Summary'!N117</f>
        <v>0</v>
      </c>
      <c r="I228" s="8">
        <f>'Korat Summary'!O117</f>
        <v>0</v>
      </c>
      <c r="J228" s="8">
        <f>'Korat Summary'!P117</f>
        <v>0</v>
      </c>
      <c r="K228" s="8">
        <f>'Korat Summary'!Q117</f>
        <v>0</v>
      </c>
      <c r="L228" s="664">
        <f t="shared" si="175"/>
        <v>0</v>
      </c>
      <c r="M228" s="8">
        <f>'Korat Summary'!U117</f>
        <v>0</v>
      </c>
      <c r="N228" s="8">
        <f>'Korat Summary'!V117</f>
        <v>0</v>
      </c>
      <c r="O228" s="8">
        <f>'Korat Summary'!W117</f>
        <v>0</v>
      </c>
      <c r="P228" s="8">
        <f>'Korat Summary'!X117</f>
        <v>0</v>
      </c>
      <c r="Q228" s="8">
        <f>'Korat Summary'!Y117</f>
        <v>0</v>
      </c>
      <c r="R228" s="664">
        <f t="shared" si="176"/>
        <v>0</v>
      </c>
      <c r="S228" s="665">
        <f t="shared" si="177"/>
        <v>0</v>
      </c>
      <c r="T228" s="286"/>
      <c r="U228" s="285"/>
      <c r="V228" s="287"/>
      <c r="W228" s="287"/>
      <c r="X228" s="287"/>
      <c r="Y228" s="285"/>
      <c r="Z228" s="285"/>
      <c r="AA228" s="285"/>
      <c r="AB228" s="285"/>
      <c r="AC228" s="285"/>
      <c r="AD228" s="285"/>
      <c r="AE228" s="217"/>
      <c r="AF228" s="217"/>
      <c r="AG228" s="217"/>
      <c r="AH228" s="217"/>
      <c r="AI228" s="217"/>
      <c r="AJ228" s="217"/>
      <c r="AK228" s="217"/>
      <c r="AL228" s="217"/>
      <c r="AM228" s="217"/>
      <c r="AN228" s="217"/>
      <c r="AO228" s="217"/>
      <c r="AP228" s="217"/>
      <c r="AQ228" s="217"/>
      <c r="AR228" s="217"/>
      <c r="AS228" s="217"/>
      <c r="AT228" s="217"/>
      <c r="AU228" s="217"/>
      <c r="AV228" s="217"/>
      <c r="AW228" s="217"/>
      <c r="AX228" s="217"/>
      <c r="AY228" s="217"/>
      <c r="AZ228" s="217"/>
      <c r="BA228" s="217"/>
      <c r="BB228" s="217"/>
      <c r="BC228" s="217"/>
      <c r="BD228" s="217"/>
      <c r="BE228" s="217"/>
      <c r="BF228" s="217"/>
      <c r="BG228" s="217"/>
      <c r="BH228" s="217"/>
      <c r="BI228" s="217"/>
      <c r="BJ228" s="217"/>
      <c r="BK228" s="217"/>
      <c r="BL228" s="217"/>
      <c r="BM228" s="217"/>
      <c r="BN228" s="217"/>
      <c r="BO228" s="217"/>
      <c r="BP228" s="217"/>
      <c r="BQ228" s="217"/>
      <c r="BR228" s="217"/>
      <c r="BS228" s="217"/>
      <c r="BT228" s="217"/>
      <c r="BU228" s="217"/>
      <c r="BV228" s="217"/>
      <c r="BW228" s="217"/>
      <c r="BX228" s="217"/>
      <c r="BY228" s="217"/>
      <c r="BZ228" s="217"/>
      <c r="CA228" s="217"/>
      <c r="CB228" s="217"/>
      <c r="CC228" s="217"/>
      <c r="CD228" s="217"/>
      <c r="CE228" s="217"/>
      <c r="CF228" s="217"/>
      <c r="CG228" s="217"/>
      <c r="CH228" s="217"/>
      <c r="CI228" s="217"/>
      <c r="CJ228" s="217"/>
      <c r="CK228" s="217"/>
      <c r="CL228" s="217"/>
      <c r="CM228" s="217"/>
      <c r="CN228" s="217"/>
      <c r="CO228" s="217"/>
      <c r="CP228" s="217"/>
      <c r="CQ228" s="217"/>
      <c r="CR228" s="217"/>
      <c r="CS228" s="217"/>
      <c r="CT228" s="217"/>
      <c r="CU228" s="217"/>
      <c r="CV228" s="217"/>
      <c r="CW228" s="217"/>
      <c r="CX228" s="217"/>
      <c r="CY228" s="217"/>
      <c r="CZ228" s="217"/>
      <c r="DA228" s="217"/>
      <c r="DB228" s="217"/>
      <c r="DC228" s="217"/>
      <c r="DD228" s="217"/>
      <c r="DE228" s="217"/>
      <c r="DF228" s="217"/>
      <c r="DG228" s="217"/>
      <c r="DH228" s="217"/>
      <c r="DI228" s="217"/>
      <c r="DJ228" s="217"/>
      <c r="DK228" s="217"/>
      <c r="DL228" s="217"/>
      <c r="DM228" s="217"/>
      <c r="DN228" s="217"/>
      <c r="DO228" s="217"/>
      <c r="DP228" s="217"/>
      <c r="DQ228" s="217"/>
      <c r="DR228" s="217"/>
    </row>
    <row r="229" spans="1:122" s="207" customFormat="1" ht="13">
      <c r="A229" s="1139"/>
      <c r="B229" s="228" t="s">
        <v>206</v>
      </c>
      <c r="C229" s="1249">
        <f>'Korat Summary'!G118</f>
        <v>0</v>
      </c>
      <c r="D229" s="8">
        <f>'Korat Summary'!H118</f>
        <v>0</v>
      </c>
      <c r="E229" s="8">
        <f>'Korat Summary'!I118</f>
        <v>0</v>
      </c>
      <c r="F229" s="8">
        <f>'Korat Summary'!J118</f>
        <v>0</v>
      </c>
      <c r="G229" s="664">
        <f t="shared" si="174"/>
        <v>0</v>
      </c>
      <c r="H229" s="8">
        <f>'Korat Summary'!N118</f>
        <v>0</v>
      </c>
      <c r="I229" s="8">
        <f>'Korat Summary'!O118</f>
        <v>0</v>
      </c>
      <c r="J229" s="8">
        <f>'Korat Summary'!P118</f>
        <v>0</v>
      </c>
      <c r="K229" s="8">
        <f>'Korat Summary'!Q118</f>
        <v>0</v>
      </c>
      <c r="L229" s="664">
        <f t="shared" si="175"/>
        <v>0</v>
      </c>
      <c r="M229" s="8">
        <f>'Korat Summary'!U118</f>
        <v>0</v>
      </c>
      <c r="N229" s="8">
        <f>'Korat Summary'!V118</f>
        <v>0</v>
      </c>
      <c r="O229" s="8">
        <f>'Korat Summary'!W118</f>
        <v>0</v>
      </c>
      <c r="P229" s="8">
        <f>'Korat Summary'!X118</f>
        <v>0</v>
      </c>
      <c r="Q229" s="8">
        <f>'Korat Summary'!Y118</f>
        <v>0</v>
      </c>
      <c r="R229" s="664">
        <f t="shared" si="176"/>
        <v>0</v>
      </c>
      <c r="S229" s="665">
        <f t="shared" si="177"/>
        <v>0</v>
      </c>
      <c r="T229" s="286"/>
      <c r="U229" s="285"/>
      <c r="V229" s="287"/>
      <c r="W229" s="287"/>
      <c r="X229" s="287"/>
      <c r="Y229" s="285"/>
      <c r="Z229" s="285"/>
      <c r="AA229" s="285"/>
      <c r="AB229" s="285"/>
      <c r="AC229" s="285"/>
      <c r="AD229" s="285"/>
      <c r="AE229" s="217"/>
      <c r="AF229" s="217"/>
      <c r="AG229" s="217"/>
      <c r="AH229" s="217"/>
      <c r="AI229" s="217"/>
      <c r="AJ229" s="217"/>
      <c r="AK229" s="217"/>
      <c r="AL229" s="217"/>
      <c r="AM229" s="217"/>
      <c r="AN229" s="217"/>
      <c r="AO229" s="217"/>
      <c r="AP229" s="217"/>
      <c r="AQ229" s="217"/>
      <c r="AR229" s="217"/>
      <c r="AS229" s="217"/>
      <c r="AT229" s="217"/>
      <c r="AU229" s="217"/>
      <c r="AV229" s="217"/>
      <c r="AW229" s="217"/>
      <c r="AX229" s="217"/>
      <c r="AY229" s="217"/>
      <c r="AZ229" s="217"/>
      <c r="BA229" s="217"/>
      <c r="BB229" s="217"/>
      <c r="BC229" s="217"/>
      <c r="BD229" s="217"/>
      <c r="BE229" s="217"/>
      <c r="BF229" s="217"/>
      <c r="BG229" s="217"/>
      <c r="BH229" s="217"/>
      <c r="BI229" s="217"/>
      <c r="BJ229" s="217"/>
      <c r="BK229" s="217"/>
      <c r="BL229" s="217"/>
      <c r="BM229" s="217"/>
      <c r="BN229" s="217"/>
      <c r="BO229" s="217"/>
      <c r="BP229" s="217"/>
      <c r="BQ229" s="217"/>
      <c r="BR229" s="217"/>
      <c r="BS229" s="217"/>
      <c r="BT229" s="217"/>
      <c r="BU229" s="217"/>
      <c r="BV229" s="217"/>
      <c r="BW229" s="217"/>
      <c r="BX229" s="217"/>
      <c r="BY229" s="217"/>
      <c r="BZ229" s="217"/>
      <c r="CA229" s="217"/>
      <c r="CB229" s="217"/>
      <c r="CC229" s="217"/>
      <c r="CD229" s="217"/>
      <c r="CE229" s="217"/>
      <c r="CF229" s="217"/>
      <c r="CG229" s="217"/>
      <c r="CH229" s="217"/>
      <c r="CI229" s="217"/>
      <c r="CJ229" s="217"/>
      <c r="CK229" s="217"/>
      <c r="CL229" s="217"/>
      <c r="CM229" s="217"/>
      <c r="CN229" s="217"/>
      <c r="CO229" s="217"/>
      <c r="CP229" s="217"/>
      <c r="CQ229" s="217"/>
      <c r="CR229" s="217"/>
      <c r="CS229" s="217"/>
      <c r="CT229" s="217"/>
      <c r="CU229" s="217"/>
      <c r="CV229" s="217"/>
      <c r="CW229" s="217"/>
      <c r="CX229" s="217"/>
      <c r="CY229" s="217"/>
      <c r="CZ229" s="217"/>
      <c r="DA229" s="217"/>
      <c r="DB229" s="217"/>
      <c r="DC229" s="217"/>
      <c r="DD229" s="217"/>
      <c r="DE229" s="217"/>
      <c r="DF229" s="217"/>
      <c r="DG229" s="217"/>
      <c r="DH229" s="217"/>
      <c r="DI229" s="217"/>
      <c r="DJ229" s="217"/>
      <c r="DK229" s="217"/>
      <c r="DL229" s="217"/>
      <c r="DM229" s="217"/>
      <c r="DN229" s="217"/>
      <c r="DO229" s="217"/>
      <c r="DP229" s="217"/>
      <c r="DQ229" s="217"/>
      <c r="DR229" s="217"/>
    </row>
    <row r="230" spans="1:122" s="207" customFormat="1" ht="13">
      <c r="A230" s="181"/>
      <c r="B230" s="228" t="s">
        <v>611</v>
      </c>
      <c r="C230" s="1249">
        <f>'Korat Summary'!G119</f>
        <v>0</v>
      </c>
      <c r="D230" s="8">
        <f>'Korat Summary'!H119</f>
        <v>0</v>
      </c>
      <c r="E230" s="8">
        <f>'Korat Summary'!I119</f>
        <v>0</v>
      </c>
      <c r="F230" s="8">
        <f>'Korat Summary'!J119</f>
        <v>0</v>
      </c>
      <c r="G230" s="664">
        <f t="shared" si="174"/>
        <v>0</v>
      </c>
      <c r="H230" s="8">
        <f>'Korat Summary'!N119</f>
        <v>0</v>
      </c>
      <c r="I230" s="8">
        <f>'Korat Summary'!O119</f>
        <v>0</v>
      </c>
      <c r="J230" s="8">
        <f>'Korat Summary'!P119</f>
        <v>0</v>
      </c>
      <c r="K230" s="8">
        <f>'Korat Summary'!Q119</f>
        <v>0</v>
      </c>
      <c r="L230" s="664">
        <f t="shared" si="175"/>
        <v>0</v>
      </c>
      <c r="M230" s="8">
        <f>'Korat Summary'!U119</f>
        <v>0</v>
      </c>
      <c r="N230" s="8">
        <f>'Korat Summary'!V119</f>
        <v>0</v>
      </c>
      <c r="O230" s="8">
        <f>'Korat Summary'!W119</f>
        <v>0</v>
      </c>
      <c r="P230" s="8">
        <f>'Korat Summary'!X119</f>
        <v>0</v>
      </c>
      <c r="Q230" s="8">
        <f>'Korat Summary'!Y119</f>
        <v>0</v>
      </c>
      <c r="R230" s="664">
        <f t="shared" si="176"/>
        <v>0</v>
      </c>
      <c r="S230" s="665">
        <f t="shared" si="177"/>
        <v>0</v>
      </c>
      <c r="T230" s="286"/>
      <c r="U230" s="285"/>
      <c r="V230" s="287"/>
      <c r="W230" s="287"/>
      <c r="X230" s="287"/>
      <c r="Y230" s="285"/>
      <c r="Z230" s="285"/>
      <c r="AA230" s="285"/>
      <c r="AB230" s="285"/>
      <c r="AC230" s="285"/>
      <c r="AD230" s="285"/>
      <c r="AE230" s="217"/>
      <c r="AF230" s="217"/>
      <c r="AG230" s="217"/>
      <c r="AH230" s="217"/>
      <c r="AI230" s="217"/>
      <c r="AJ230" s="217"/>
      <c r="AK230" s="217"/>
      <c r="AL230" s="217"/>
      <c r="AM230" s="217"/>
      <c r="AN230" s="217"/>
      <c r="AO230" s="217"/>
      <c r="AP230" s="217"/>
      <c r="AQ230" s="217"/>
      <c r="AR230" s="217"/>
      <c r="AS230" s="217"/>
      <c r="AT230" s="217"/>
      <c r="AU230" s="217"/>
      <c r="AV230" s="217"/>
      <c r="AW230" s="217"/>
      <c r="AX230" s="217"/>
      <c r="AY230" s="217"/>
      <c r="AZ230" s="217"/>
      <c r="BA230" s="217"/>
      <c r="BB230" s="217"/>
      <c r="BC230" s="217"/>
      <c r="BD230" s="217"/>
      <c r="BE230" s="217"/>
      <c r="BF230" s="217"/>
      <c r="BG230" s="217"/>
      <c r="BH230" s="217"/>
      <c r="BI230" s="217"/>
      <c r="BJ230" s="217"/>
      <c r="BK230" s="217"/>
      <c r="BL230" s="217"/>
      <c r="BM230" s="217"/>
      <c r="BN230" s="217"/>
      <c r="BO230" s="217"/>
      <c r="BP230" s="217"/>
      <c r="BQ230" s="217"/>
      <c r="BR230" s="217"/>
      <c r="BS230" s="217"/>
      <c r="BT230" s="217"/>
      <c r="BU230" s="217"/>
      <c r="BV230" s="217"/>
      <c r="BW230" s="217"/>
      <c r="BX230" s="217"/>
      <c r="BY230" s="217"/>
      <c r="BZ230" s="217"/>
      <c r="CA230" s="217"/>
      <c r="CB230" s="217"/>
      <c r="CC230" s="217"/>
      <c r="CD230" s="217"/>
      <c r="CE230" s="217"/>
      <c r="CF230" s="217"/>
      <c r="CG230" s="217"/>
      <c r="CH230" s="217"/>
      <c r="CI230" s="217"/>
      <c r="CJ230" s="217"/>
      <c r="CK230" s="217"/>
      <c r="CL230" s="217"/>
      <c r="CM230" s="217"/>
      <c r="CN230" s="217"/>
      <c r="CO230" s="217"/>
      <c r="CP230" s="217"/>
      <c r="CQ230" s="217"/>
      <c r="CR230" s="217"/>
      <c r="CS230" s="217"/>
      <c r="CT230" s="217"/>
      <c r="CU230" s="217"/>
      <c r="CV230" s="217"/>
      <c r="CW230" s="217"/>
      <c r="CX230" s="217"/>
      <c r="CY230" s="217"/>
      <c r="CZ230" s="217"/>
      <c r="DA230" s="217"/>
      <c r="DB230" s="217"/>
      <c r="DC230" s="217"/>
      <c r="DD230" s="217"/>
      <c r="DE230" s="217"/>
      <c r="DF230" s="217"/>
      <c r="DG230" s="217"/>
      <c r="DH230" s="217"/>
      <c r="DI230" s="217"/>
      <c r="DJ230" s="217"/>
      <c r="DK230" s="217"/>
      <c r="DL230" s="217"/>
      <c r="DM230" s="217"/>
      <c r="DN230" s="217"/>
      <c r="DO230" s="217"/>
      <c r="DP230" s="217"/>
      <c r="DQ230" s="217"/>
      <c r="DR230" s="217"/>
    </row>
    <row r="231" spans="1:122" s="207" customFormat="1" ht="13">
      <c r="A231" s="181"/>
      <c r="B231" s="228" t="s">
        <v>264</v>
      </c>
      <c r="C231" s="1249">
        <f>'Korat Summary'!G120</f>
        <v>0</v>
      </c>
      <c r="D231" s="8">
        <f>'Korat Summary'!H120</f>
        <v>0</v>
      </c>
      <c r="E231" s="8">
        <f>'Korat Summary'!I120</f>
        <v>0</v>
      </c>
      <c r="F231" s="8">
        <f>'Korat Summary'!J120</f>
        <v>0</v>
      </c>
      <c r="G231" s="664">
        <f t="shared" si="174"/>
        <v>0</v>
      </c>
      <c r="H231" s="8">
        <f>'Korat Summary'!N120</f>
        <v>0</v>
      </c>
      <c r="I231" s="8">
        <f>'Korat Summary'!O120</f>
        <v>0</v>
      </c>
      <c r="J231" s="8">
        <f>'Korat Summary'!P120</f>
        <v>0</v>
      </c>
      <c r="K231" s="8">
        <f>'Korat Summary'!Q120</f>
        <v>0</v>
      </c>
      <c r="L231" s="664">
        <f t="shared" si="175"/>
        <v>0</v>
      </c>
      <c r="M231" s="8">
        <f>'Korat Summary'!U120</f>
        <v>0</v>
      </c>
      <c r="N231" s="8">
        <f>'Korat Summary'!V120</f>
        <v>0</v>
      </c>
      <c r="O231" s="8">
        <f>'Korat Summary'!W120</f>
        <v>0</v>
      </c>
      <c r="P231" s="8">
        <f>'Korat Summary'!X120</f>
        <v>0</v>
      </c>
      <c r="Q231" s="8">
        <f>'Korat Summary'!Y120</f>
        <v>0</v>
      </c>
      <c r="R231" s="664">
        <f t="shared" si="176"/>
        <v>0</v>
      </c>
      <c r="S231" s="665">
        <f t="shared" si="177"/>
        <v>0</v>
      </c>
      <c r="T231" s="286"/>
      <c r="U231" s="285"/>
      <c r="V231" s="287"/>
      <c r="W231" s="287"/>
      <c r="X231" s="287"/>
      <c r="Y231" s="285"/>
      <c r="Z231" s="285"/>
      <c r="AA231" s="285"/>
      <c r="AB231" s="285"/>
      <c r="AC231" s="285"/>
      <c r="AD231" s="285"/>
      <c r="AE231" s="217"/>
      <c r="AF231" s="217"/>
      <c r="AG231" s="217"/>
      <c r="AH231" s="217"/>
      <c r="AI231" s="217"/>
      <c r="AJ231" s="217"/>
      <c r="AK231" s="217"/>
      <c r="AL231" s="217"/>
      <c r="AM231" s="217"/>
      <c r="AN231" s="217"/>
      <c r="AO231" s="217"/>
      <c r="AP231" s="217"/>
      <c r="AQ231" s="217"/>
      <c r="AR231" s="217"/>
      <c r="AS231" s="217"/>
      <c r="AT231" s="217"/>
      <c r="AU231" s="217"/>
      <c r="AV231" s="217"/>
      <c r="AW231" s="217"/>
      <c r="AX231" s="217"/>
      <c r="AY231" s="217"/>
      <c r="AZ231" s="217"/>
      <c r="BA231" s="217"/>
      <c r="BB231" s="217"/>
      <c r="BC231" s="217"/>
      <c r="BD231" s="217"/>
      <c r="BE231" s="217"/>
      <c r="BF231" s="217"/>
      <c r="BG231" s="217"/>
      <c r="BH231" s="217"/>
      <c r="BI231" s="217"/>
      <c r="BJ231" s="217"/>
      <c r="BK231" s="217"/>
      <c r="BL231" s="217"/>
      <c r="BM231" s="217"/>
      <c r="BN231" s="217"/>
      <c r="BO231" s="217"/>
      <c r="BP231" s="217"/>
      <c r="BQ231" s="217"/>
      <c r="BR231" s="217"/>
      <c r="BS231" s="217"/>
      <c r="BT231" s="217"/>
      <c r="BU231" s="217"/>
      <c r="BV231" s="217"/>
      <c r="BW231" s="217"/>
      <c r="BX231" s="217"/>
      <c r="BY231" s="217"/>
      <c r="BZ231" s="217"/>
      <c r="CA231" s="217"/>
      <c r="CB231" s="217"/>
      <c r="CC231" s="217"/>
      <c r="CD231" s="217"/>
      <c r="CE231" s="217"/>
      <c r="CF231" s="217"/>
      <c r="CG231" s="217"/>
      <c r="CH231" s="217"/>
      <c r="CI231" s="217"/>
      <c r="CJ231" s="217"/>
      <c r="CK231" s="217"/>
      <c r="CL231" s="217"/>
      <c r="CM231" s="217"/>
      <c r="CN231" s="217"/>
      <c r="CO231" s="217"/>
      <c r="CP231" s="217"/>
      <c r="CQ231" s="217"/>
      <c r="CR231" s="217"/>
      <c r="CS231" s="217"/>
      <c r="CT231" s="217"/>
      <c r="CU231" s="217"/>
      <c r="CV231" s="217"/>
      <c r="CW231" s="217"/>
      <c r="CX231" s="217"/>
      <c r="CY231" s="217"/>
      <c r="CZ231" s="217"/>
      <c r="DA231" s="217"/>
      <c r="DB231" s="217"/>
      <c r="DC231" s="217"/>
      <c r="DD231" s="217"/>
      <c r="DE231" s="217"/>
      <c r="DF231" s="217"/>
      <c r="DG231" s="217"/>
      <c r="DH231" s="217"/>
      <c r="DI231" s="217"/>
      <c r="DJ231" s="217"/>
      <c r="DK231" s="217"/>
      <c r="DL231" s="217"/>
      <c r="DM231" s="217"/>
      <c r="DN231" s="217"/>
      <c r="DO231" s="217"/>
      <c r="DP231" s="217"/>
      <c r="DQ231" s="217"/>
      <c r="DR231" s="217"/>
    </row>
    <row r="232" spans="1:122" s="207" customFormat="1" ht="13">
      <c r="A232" s="841"/>
      <c r="B232" s="231" t="s">
        <v>32</v>
      </c>
      <c r="C232" s="232">
        <f t="shared" ref="C232:S232" si="178">SUM(C226:C231)</f>
        <v>0</v>
      </c>
      <c r="D232" s="191">
        <f t="shared" si="178"/>
        <v>0</v>
      </c>
      <c r="E232" s="191">
        <f t="shared" si="178"/>
        <v>0</v>
      </c>
      <c r="F232" s="191">
        <f t="shared" si="178"/>
        <v>0</v>
      </c>
      <c r="G232" s="192">
        <f t="shared" si="178"/>
        <v>0</v>
      </c>
      <c r="H232" s="191">
        <f t="shared" si="178"/>
        <v>0</v>
      </c>
      <c r="I232" s="191">
        <f t="shared" si="178"/>
        <v>0</v>
      </c>
      <c r="J232" s="191">
        <f t="shared" si="178"/>
        <v>0</v>
      </c>
      <c r="K232" s="191">
        <f t="shared" si="178"/>
        <v>0</v>
      </c>
      <c r="L232" s="192">
        <f t="shared" si="178"/>
        <v>0</v>
      </c>
      <c r="M232" s="191">
        <f t="shared" si="178"/>
        <v>0</v>
      </c>
      <c r="N232" s="191">
        <f t="shared" si="178"/>
        <v>0</v>
      </c>
      <c r="O232" s="191">
        <f t="shared" si="178"/>
        <v>0</v>
      </c>
      <c r="P232" s="191">
        <f t="shared" si="178"/>
        <v>0</v>
      </c>
      <c r="Q232" s="191">
        <f t="shared" si="178"/>
        <v>0</v>
      </c>
      <c r="R232" s="192">
        <f t="shared" si="178"/>
        <v>0</v>
      </c>
      <c r="S232" s="193">
        <f t="shared" si="178"/>
        <v>0</v>
      </c>
      <c r="T232" s="286"/>
      <c r="U232" s="285"/>
      <c r="V232" s="287"/>
      <c r="W232" s="287"/>
      <c r="X232" s="287"/>
      <c r="Y232" s="285"/>
      <c r="Z232" s="285"/>
      <c r="AA232" s="285"/>
      <c r="AB232" s="285"/>
      <c r="AC232" s="285"/>
      <c r="AD232" s="285"/>
      <c r="AE232" s="217"/>
      <c r="AF232" s="217"/>
      <c r="AG232" s="217"/>
      <c r="AH232" s="217"/>
      <c r="AI232" s="217"/>
      <c r="AJ232" s="217"/>
      <c r="AK232" s="217"/>
      <c r="AL232" s="217"/>
      <c r="AM232" s="217"/>
      <c r="AN232" s="217"/>
      <c r="AO232" s="217"/>
      <c r="AP232" s="217"/>
      <c r="AQ232" s="217"/>
      <c r="AR232" s="217"/>
      <c r="AS232" s="217"/>
      <c r="AT232" s="217"/>
      <c r="AU232" s="217"/>
      <c r="AV232" s="217"/>
      <c r="AW232" s="217"/>
      <c r="AX232" s="217"/>
      <c r="AY232" s="217"/>
      <c r="AZ232" s="217"/>
      <c r="BA232" s="217"/>
      <c r="BB232" s="217"/>
      <c r="BC232" s="217"/>
      <c r="BD232" s="217"/>
      <c r="BE232" s="217"/>
      <c r="BF232" s="217"/>
      <c r="BG232" s="217"/>
      <c r="BH232" s="217"/>
      <c r="BI232" s="217"/>
      <c r="BJ232" s="217"/>
      <c r="BK232" s="217"/>
      <c r="BL232" s="217"/>
      <c r="BM232" s="217"/>
      <c r="BN232" s="217"/>
      <c r="BO232" s="217"/>
      <c r="BP232" s="217"/>
      <c r="BQ232" s="217"/>
      <c r="BR232" s="217"/>
      <c r="BS232" s="217"/>
      <c r="BT232" s="217"/>
      <c r="BU232" s="217"/>
      <c r="BV232" s="217"/>
      <c r="BW232" s="217"/>
      <c r="BX232" s="217"/>
      <c r="BY232" s="217"/>
      <c r="BZ232" s="217"/>
      <c r="CA232" s="217"/>
      <c r="CB232" s="217"/>
      <c r="CC232" s="217"/>
      <c r="CD232" s="217"/>
      <c r="CE232" s="217"/>
      <c r="CF232" s="217"/>
      <c r="CG232" s="217"/>
      <c r="CH232" s="217"/>
      <c r="CI232" s="217"/>
      <c r="CJ232" s="217"/>
      <c r="CK232" s="217"/>
      <c r="CL232" s="217"/>
      <c r="CM232" s="217"/>
      <c r="CN232" s="217"/>
      <c r="CO232" s="217"/>
      <c r="CP232" s="217"/>
      <c r="CQ232" s="217"/>
      <c r="CR232" s="217"/>
      <c r="CS232" s="217"/>
      <c r="CT232" s="217"/>
      <c r="CU232" s="217"/>
      <c r="CV232" s="217"/>
      <c r="CW232" s="217"/>
      <c r="CX232" s="217"/>
      <c r="CY232" s="217"/>
      <c r="CZ232" s="217"/>
      <c r="DA232" s="217"/>
      <c r="DB232" s="217"/>
      <c r="DC232" s="217"/>
      <c r="DD232" s="217"/>
      <c r="DE232" s="217"/>
      <c r="DF232" s="217"/>
      <c r="DG232" s="217"/>
      <c r="DH232" s="217"/>
      <c r="DI232" s="217"/>
      <c r="DJ232" s="217"/>
      <c r="DK232" s="217"/>
      <c r="DL232" s="217"/>
      <c r="DM232" s="217"/>
      <c r="DN232" s="217"/>
      <c r="DO232" s="217"/>
      <c r="DP232" s="217"/>
      <c r="DQ232" s="217"/>
      <c r="DR232" s="217"/>
    </row>
    <row r="233" spans="1:122" s="207" customFormat="1" ht="13">
      <c r="A233" s="453" t="s">
        <v>17</v>
      </c>
      <c r="B233" s="468" t="s">
        <v>476</v>
      </c>
      <c r="C233" s="455">
        <f t="shared" ref="C233:S233" si="179">C226-C219</f>
        <v>0</v>
      </c>
      <c r="D233" s="456">
        <f t="shared" si="179"/>
        <v>0</v>
      </c>
      <c r="E233" s="456">
        <f t="shared" si="179"/>
        <v>0</v>
      </c>
      <c r="F233" s="456">
        <f t="shared" si="179"/>
        <v>0</v>
      </c>
      <c r="G233" s="418">
        <f t="shared" si="179"/>
        <v>0</v>
      </c>
      <c r="H233" s="456">
        <f t="shared" si="179"/>
        <v>0</v>
      </c>
      <c r="I233" s="456">
        <f t="shared" si="179"/>
        <v>0</v>
      </c>
      <c r="J233" s="456">
        <f t="shared" si="179"/>
        <v>0</v>
      </c>
      <c r="K233" s="456">
        <f t="shared" si="179"/>
        <v>0</v>
      </c>
      <c r="L233" s="418">
        <f t="shared" si="179"/>
        <v>0</v>
      </c>
      <c r="M233" s="456">
        <f t="shared" si="179"/>
        <v>0</v>
      </c>
      <c r="N233" s="456">
        <f t="shared" si="179"/>
        <v>0</v>
      </c>
      <c r="O233" s="456">
        <f t="shared" si="179"/>
        <v>0</v>
      </c>
      <c r="P233" s="456">
        <f t="shared" si="179"/>
        <v>0</v>
      </c>
      <c r="Q233" s="456">
        <f t="shared" si="179"/>
        <v>0</v>
      </c>
      <c r="R233" s="418">
        <f t="shared" si="179"/>
        <v>0</v>
      </c>
      <c r="S233" s="419">
        <f t="shared" si="179"/>
        <v>0</v>
      </c>
      <c r="T233" s="286"/>
      <c r="U233" s="285"/>
      <c r="V233" s="287"/>
      <c r="W233" s="287"/>
      <c r="X233" s="287"/>
      <c r="Y233" s="285"/>
      <c r="Z233" s="285"/>
      <c r="AA233" s="285"/>
      <c r="AB233" s="285"/>
      <c r="AC233" s="285"/>
      <c r="AD233" s="285"/>
      <c r="AE233" s="217"/>
      <c r="AF233" s="217"/>
      <c r="AG233" s="217"/>
      <c r="AH233" s="217"/>
      <c r="AI233" s="217"/>
      <c r="AJ233" s="217"/>
      <c r="AK233" s="217"/>
      <c r="AL233" s="217"/>
      <c r="AM233" s="217"/>
      <c r="AN233" s="217"/>
      <c r="AO233" s="217"/>
      <c r="AP233" s="217"/>
      <c r="AQ233" s="217"/>
      <c r="AR233" s="217"/>
      <c r="AS233" s="217"/>
      <c r="AT233" s="217"/>
      <c r="AU233" s="217"/>
      <c r="AV233" s="217"/>
      <c r="AW233" s="217"/>
      <c r="AX233" s="217"/>
      <c r="AY233" s="217"/>
      <c r="AZ233" s="217"/>
      <c r="BA233" s="217"/>
      <c r="BB233" s="217"/>
      <c r="BC233" s="217"/>
      <c r="BD233" s="217"/>
      <c r="BE233" s="217"/>
      <c r="BF233" s="217"/>
      <c r="BG233" s="217"/>
      <c r="BH233" s="217"/>
      <c r="BI233" s="217"/>
      <c r="BJ233" s="217"/>
      <c r="BK233" s="217"/>
      <c r="BL233" s="217"/>
      <c r="BM233" s="217"/>
      <c r="BN233" s="217"/>
      <c r="BO233" s="217"/>
      <c r="BP233" s="217"/>
      <c r="BQ233" s="217"/>
      <c r="BR233" s="217"/>
      <c r="BS233" s="217"/>
      <c r="BT233" s="217"/>
      <c r="BU233" s="217"/>
      <c r="BV233" s="217"/>
      <c r="BW233" s="217"/>
      <c r="BX233" s="217"/>
      <c r="BY233" s="217"/>
      <c r="BZ233" s="217"/>
      <c r="CA233" s="217"/>
      <c r="CB233" s="217"/>
      <c r="CC233" s="217"/>
      <c r="CD233" s="217"/>
      <c r="CE233" s="217"/>
      <c r="CF233" s="217"/>
      <c r="CG233" s="217"/>
      <c r="CH233" s="217"/>
      <c r="CI233" s="217"/>
      <c r="CJ233" s="217"/>
      <c r="CK233" s="217"/>
      <c r="CL233" s="217"/>
      <c r="CM233" s="217"/>
      <c r="CN233" s="217"/>
      <c r="CO233" s="217"/>
      <c r="CP233" s="217"/>
      <c r="CQ233" s="217"/>
      <c r="CR233" s="217"/>
      <c r="CS233" s="217"/>
      <c r="CT233" s="217"/>
      <c r="CU233" s="217"/>
      <c r="CV233" s="217"/>
      <c r="CW233" s="217"/>
      <c r="CX233" s="217"/>
      <c r="CY233" s="217"/>
      <c r="CZ233" s="217"/>
      <c r="DA233" s="217"/>
      <c r="DB233" s="217"/>
      <c r="DC233" s="217"/>
      <c r="DD233" s="217"/>
      <c r="DE233" s="217"/>
      <c r="DF233" s="217"/>
      <c r="DG233" s="217"/>
      <c r="DH233" s="217"/>
      <c r="DI233" s="217"/>
      <c r="DJ233" s="217"/>
      <c r="DK233" s="217"/>
      <c r="DL233" s="217"/>
      <c r="DM233" s="217"/>
      <c r="DN233" s="217"/>
      <c r="DO233" s="217"/>
      <c r="DP233" s="217"/>
      <c r="DQ233" s="217"/>
      <c r="DR233" s="217"/>
    </row>
    <row r="234" spans="1:122" s="207" customFormat="1" ht="13">
      <c r="A234" s="453"/>
      <c r="B234" s="468" t="s">
        <v>263</v>
      </c>
      <c r="C234" s="455">
        <f t="shared" ref="C234:S234" si="180">C227-C220</f>
        <v>0</v>
      </c>
      <c r="D234" s="456">
        <f t="shared" si="180"/>
        <v>0</v>
      </c>
      <c r="E234" s="456">
        <f t="shared" si="180"/>
        <v>0</v>
      </c>
      <c r="F234" s="456">
        <f t="shared" si="180"/>
        <v>0</v>
      </c>
      <c r="G234" s="418">
        <f t="shared" si="180"/>
        <v>0</v>
      </c>
      <c r="H234" s="456">
        <f t="shared" si="180"/>
        <v>0</v>
      </c>
      <c r="I234" s="456">
        <f t="shared" si="180"/>
        <v>0</v>
      </c>
      <c r="J234" s="456">
        <f t="shared" si="180"/>
        <v>0</v>
      </c>
      <c r="K234" s="456">
        <f t="shared" si="180"/>
        <v>0</v>
      </c>
      <c r="L234" s="418">
        <f t="shared" si="180"/>
        <v>0</v>
      </c>
      <c r="M234" s="456">
        <f t="shared" si="180"/>
        <v>0</v>
      </c>
      <c r="N234" s="456">
        <f t="shared" si="180"/>
        <v>0</v>
      </c>
      <c r="O234" s="456">
        <f t="shared" si="180"/>
        <v>0</v>
      </c>
      <c r="P234" s="456">
        <f t="shared" si="180"/>
        <v>0</v>
      </c>
      <c r="Q234" s="456">
        <f t="shared" si="180"/>
        <v>0</v>
      </c>
      <c r="R234" s="418">
        <f t="shared" si="180"/>
        <v>0</v>
      </c>
      <c r="S234" s="419">
        <f t="shared" si="180"/>
        <v>0</v>
      </c>
      <c r="T234" s="286"/>
      <c r="U234" s="285"/>
      <c r="V234" s="287"/>
      <c r="W234" s="287"/>
      <c r="X234" s="287"/>
      <c r="Y234" s="285"/>
      <c r="Z234" s="285"/>
      <c r="AA234" s="285"/>
      <c r="AB234" s="285"/>
      <c r="AC234" s="285"/>
      <c r="AD234" s="285"/>
      <c r="AE234" s="217"/>
      <c r="AF234" s="217"/>
      <c r="AG234" s="217"/>
      <c r="AH234" s="217"/>
      <c r="AI234" s="217"/>
      <c r="AJ234" s="217"/>
      <c r="AK234" s="217"/>
      <c r="AL234" s="217"/>
      <c r="AM234" s="217"/>
      <c r="AN234" s="217"/>
      <c r="AO234" s="217"/>
      <c r="AP234" s="217"/>
      <c r="AQ234" s="217"/>
      <c r="AR234" s="217"/>
      <c r="AS234" s="217"/>
      <c r="AT234" s="217"/>
      <c r="AU234" s="217"/>
      <c r="AV234" s="217"/>
      <c r="AW234" s="217"/>
      <c r="AX234" s="217"/>
      <c r="AY234" s="217"/>
      <c r="AZ234" s="217"/>
      <c r="BA234" s="217"/>
      <c r="BB234" s="217"/>
      <c r="BC234" s="217"/>
      <c r="BD234" s="217"/>
      <c r="BE234" s="217"/>
      <c r="BF234" s="217"/>
      <c r="BG234" s="217"/>
      <c r="BH234" s="217"/>
      <c r="BI234" s="217"/>
      <c r="BJ234" s="217"/>
      <c r="BK234" s="217"/>
      <c r="BL234" s="217"/>
      <c r="BM234" s="217"/>
      <c r="BN234" s="217"/>
      <c r="BO234" s="217"/>
      <c r="BP234" s="217"/>
      <c r="BQ234" s="217"/>
      <c r="BR234" s="217"/>
      <c r="BS234" s="217"/>
      <c r="BT234" s="217"/>
      <c r="BU234" s="217"/>
      <c r="BV234" s="217"/>
      <c r="BW234" s="217"/>
      <c r="BX234" s="217"/>
      <c r="BY234" s="217"/>
      <c r="BZ234" s="217"/>
      <c r="CA234" s="217"/>
      <c r="CB234" s="217"/>
      <c r="CC234" s="217"/>
      <c r="CD234" s="217"/>
      <c r="CE234" s="217"/>
      <c r="CF234" s="217"/>
      <c r="CG234" s="217"/>
      <c r="CH234" s="217"/>
      <c r="CI234" s="217"/>
      <c r="CJ234" s="217"/>
      <c r="CK234" s="217"/>
      <c r="CL234" s="217"/>
      <c r="CM234" s="217"/>
      <c r="CN234" s="217"/>
      <c r="CO234" s="217"/>
      <c r="CP234" s="217"/>
      <c r="CQ234" s="217"/>
      <c r="CR234" s="217"/>
      <c r="CS234" s="217"/>
      <c r="CT234" s="217"/>
      <c r="CU234" s="217"/>
      <c r="CV234" s="217"/>
      <c r="CW234" s="217"/>
      <c r="CX234" s="217"/>
      <c r="CY234" s="217"/>
      <c r="CZ234" s="217"/>
      <c r="DA234" s="217"/>
      <c r="DB234" s="217"/>
      <c r="DC234" s="217"/>
      <c r="DD234" s="217"/>
      <c r="DE234" s="217"/>
      <c r="DF234" s="217"/>
      <c r="DG234" s="217"/>
      <c r="DH234" s="217"/>
      <c r="DI234" s="217"/>
      <c r="DJ234" s="217"/>
      <c r="DK234" s="217"/>
      <c r="DL234" s="217"/>
      <c r="DM234" s="217"/>
      <c r="DN234" s="217"/>
      <c r="DO234" s="217"/>
      <c r="DP234" s="217"/>
      <c r="DQ234" s="217"/>
      <c r="DR234" s="217"/>
    </row>
    <row r="235" spans="1:122" s="207" customFormat="1" ht="13">
      <c r="A235" s="453"/>
      <c r="B235" s="1924" t="s">
        <v>205</v>
      </c>
      <c r="C235" s="1894">
        <f t="shared" ref="C235:S235" si="181">C228-C221</f>
        <v>0</v>
      </c>
      <c r="D235" s="1892">
        <f t="shared" si="181"/>
        <v>0</v>
      </c>
      <c r="E235" s="1892">
        <f t="shared" si="181"/>
        <v>0</v>
      </c>
      <c r="F235" s="1892">
        <f t="shared" si="181"/>
        <v>0</v>
      </c>
      <c r="G235" s="1893">
        <f t="shared" si="181"/>
        <v>0</v>
      </c>
      <c r="H235" s="1892">
        <f t="shared" si="181"/>
        <v>0</v>
      </c>
      <c r="I235" s="1892">
        <f t="shared" si="181"/>
        <v>0</v>
      </c>
      <c r="J235" s="1892">
        <f t="shared" si="181"/>
        <v>0</v>
      </c>
      <c r="K235" s="1892">
        <f t="shared" si="181"/>
        <v>0</v>
      </c>
      <c r="L235" s="1893">
        <f t="shared" si="181"/>
        <v>0</v>
      </c>
      <c r="M235" s="1892">
        <f t="shared" si="181"/>
        <v>0</v>
      </c>
      <c r="N235" s="1892">
        <f t="shared" si="181"/>
        <v>0</v>
      </c>
      <c r="O235" s="1892">
        <f t="shared" si="181"/>
        <v>0</v>
      </c>
      <c r="P235" s="1892">
        <f t="shared" si="181"/>
        <v>0</v>
      </c>
      <c r="Q235" s="1892">
        <f t="shared" si="181"/>
        <v>0</v>
      </c>
      <c r="R235" s="1893">
        <f t="shared" si="181"/>
        <v>0</v>
      </c>
      <c r="S235" s="1896">
        <f t="shared" si="181"/>
        <v>0</v>
      </c>
      <c r="T235" s="286"/>
      <c r="U235" s="285"/>
      <c r="V235" s="287"/>
      <c r="W235" s="287"/>
      <c r="X235" s="287"/>
      <c r="Y235" s="285"/>
      <c r="Z235" s="285"/>
      <c r="AA235" s="285"/>
      <c r="AB235" s="285"/>
      <c r="AC235" s="285"/>
      <c r="AD235" s="285"/>
      <c r="AE235" s="217"/>
      <c r="AF235" s="217"/>
      <c r="AG235" s="217"/>
      <c r="AH235" s="217"/>
      <c r="AI235" s="217"/>
      <c r="AJ235" s="217"/>
      <c r="AK235" s="217"/>
      <c r="AL235" s="217"/>
      <c r="AM235" s="217"/>
      <c r="AN235" s="217"/>
      <c r="AO235" s="217"/>
      <c r="AP235" s="217"/>
      <c r="AQ235" s="217"/>
      <c r="AR235" s="217"/>
      <c r="AS235" s="217"/>
      <c r="AT235" s="217"/>
      <c r="AU235" s="217"/>
      <c r="AV235" s="217"/>
      <c r="AW235" s="217"/>
      <c r="AX235" s="217"/>
      <c r="AY235" s="217"/>
      <c r="AZ235" s="217"/>
      <c r="BA235" s="217"/>
      <c r="BB235" s="217"/>
      <c r="BC235" s="217"/>
      <c r="BD235" s="217"/>
      <c r="BE235" s="217"/>
      <c r="BF235" s="217"/>
      <c r="BG235" s="217"/>
      <c r="BH235" s="217"/>
      <c r="BI235" s="217"/>
      <c r="BJ235" s="217"/>
      <c r="BK235" s="217"/>
      <c r="BL235" s="217"/>
      <c r="BM235" s="217"/>
      <c r="BN235" s="217"/>
      <c r="BO235" s="217"/>
      <c r="BP235" s="217"/>
      <c r="BQ235" s="217"/>
      <c r="BR235" s="217"/>
      <c r="BS235" s="217"/>
      <c r="BT235" s="217"/>
      <c r="BU235" s="217"/>
      <c r="BV235" s="217"/>
      <c r="BW235" s="217"/>
      <c r="BX235" s="217"/>
      <c r="BY235" s="217"/>
      <c r="BZ235" s="217"/>
      <c r="CA235" s="217"/>
      <c r="CB235" s="217"/>
      <c r="CC235" s="217"/>
      <c r="CD235" s="217"/>
      <c r="CE235" s="217"/>
      <c r="CF235" s="217"/>
      <c r="CG235" s="217"/>
      <c r="CH235" s="217"/>
      <c r="CI235" s="217"/>
      <c r="CJ235" s="217"/>
      <c r="CK235" s="217"/>
      <c r="CL235" s="217"/>
      <c r="CM235" s="217"/>
      <c r="CN235" s="217"/>
      <c r="CO235" s="217"/>
      <c r="CP235" s="217"/>
      <c r="CQ235" s="217"/>
      <c r="CR235" s="217"/>
      <c r="CS235" s="217"/>
      <c r="CT235" s="217"/>
      <c r="CU235" s="217"/>
      <c r="CV235" s="217"/>
      <c r="CW235" s="217"/>
      <c r="CX235" s="217"/>
      <c r="CY235" s="217"/>
      <c r="CZ235" s="217"/>
      <c r="DA235" s="217"/>
      <c r="DB235" s="217"/>
      <c r="DC235" s="217"/>
      <c r="DD235" s="217"/>
      <c r="DE235" s="217"/>
      <c r="DF235" s="217"/>
      <c r="DG235" s="217"/>
      <c r="DH235" s="217"/>
      <c r="DI235" s="217"/>
      <c r="DJ235" s="217"/>
      <c r="DK235" s="217"/>
      <c r="DL235" s="217"/>
      <c r="DM235" s="217"/>
      <c r="DN235" s="217"/>
      <c r="DO235" s="217"/>
      <c r="DP235" s="217"/>
      <c r="DQ235" s="217"/>
      <c r="DR235" s="217"/>
    </row>
    <row r="236" spans="1:122" s="207" customFormat="1" ht="13">
      <c r="A236" s="453"/>
      <c r="B236" s="1925" t="s">
        <v>206</v>
      </c>
      <c r="C236" s="1897">
        <f t="shared" ref="C236:S236" si="182">C229-C222</f>
        <v>0</v>
      </c>
      <c r="D236" s="1879">
        <f t="shared" si="182"/>
        <v>0</v>
      </c>
      <c r="E236" s="1879">
        <f t="shared" si="182"/>
        <v>0</v>
      </c>
      <c r="F236" s="1879">
        <f t="shared" si="182"/>
        <v>0</v>
      </c>
      <c r="G236" s="1880">
        <f t="shared" si="182"/>
        <v>0</v>
      </c>
      <c r="H236" s="1879">
        <f t="shared" si="182"/>
        <v>0</v>
      </c>
      <c r="I236" s="1879">
        <f t="shared" si="182"/>
        <v>0</v>
      </c>
      <c r="J236" s="1879">
        <f t="shared" si="182"/>
        <v>0</v>
      </c>
      <c r="K236" s="1879">
        <f t="shared" si="182"/>
        <v>0</v>
      </c>
      <c r="L236" s="1880">
        <f t="shared" si="182"/>
        <v>0</v>
      </c>
      <c r="M236" s="1879">
        <f t="shared" si="182"/>
        <v>0</v>
      </c>
      <c r="N236" s="1879">
        <f t="shared" si="182"/>
        <v>0</v>
      </c>
      <c r="O236" s="1879">
        <f t="shared" si="182"/>
        <v>0</v>
      </c>
      <c r="P236" s="1879">
        <f t="shared" si="182"/>
        <v>0</v>
      </c>
      <c r="Q236" s="1879">
        <f t="shared" si="182"/>
        <v>0</v>
      </c>
      <c r="R236" s="1880">
        <f t="shared" si="182"/>
        <v>0</v>
      </c>
      <c r="S236" s="1882">
        <f t="shared" si="182"/>
        <v>0</v>
      </c>
      <c r="T236" s="286"/>
      <c r="U236" s="285"/>
      <c r="V236" s="287"/>
      <c r="W236" s="287"/>
      <c r="X236" s="287"/>
      <c r="Y236" s="285"/>
      <c r="Z236" s="285"/>
      <c r="AA236" s="285"/>
      <c r="AB236" s="285"/>
      <c r="AC236" s="285"/>
      <c r="AD236" s="285"/>
      <c r="AE236" s="217"/>
      <c r="AF236" s="217"/>
      <c r="AG236" s="217"/>
      <c r="AH236" s="217"/>
      <c r="AI236" s="217"/>
      <c r="AJ236" s="217"/>
      <c r="AK236" s="217"/>
      <c r="AL236" s="217"/>
      <c r="AM236" s="217"/>
      <c r="AN236" s="217"/>
      <c r="AO236" s="217"/>
      <c r="AP236" s="217"/>
      <c r="AQ236" s="217"/>
      <c r="AR236" s="217"/>
      <c r="AS236" s="217"/>
      <c r="AT236" s="217"/>
      <c r="AU236" s="217"/>
      <c r="AV236" s="217"/>
      <c r="AW236" s="217"/>
      <c r="AX236" s="217"/>
      <c r="AY236" s="217"/>
      <c r="AZ236" s="217"/>
      <c r="BA236" s="217"/>
      <c r="BB236" s="217"/>
      <c r="BC236" s="217"/>
      <c r="BD236" s="217"/>
      <c r="BE236" s="217"/>
      <c r="BF236" s="217"/>
      <c r="BG236" s="217"/>
      <c r="BH236" s="217"/>
      <c r="BI236" s="217"/>
      <c r="BJ236" s="217"/>
      <c r="BK236" s="217"/>
      <c r="BL236" s="217"/>
      <c r="BM236" s="217"/>
      <c r="BN236" s="217"/>
      <c r="BO236" s="217"/>
      <c r="BP236" s="217"/>
      <c r="BQ236" s="217"/>
      <c r="BR236" s="217"/>
      <c r="BS236" s="217"/>
      <c r="BT236" s="217"/>
      <c r="BU236" s="217"/>
      <c r="BV236" s="217"/>
      <c r="BW236" s="217"/>
      <c r="BX236" s="217"/>
      <c r="BY236" s="217"/>
      <c r="BZ236" s="217"/>
      <c r="CA236" s="217"/>
      <c r="CB236" s="217"/>
      <c r="CC236" s="217"/>
      <c r="CD236" s="217"/>
      <c r="CE236" s="217"/>
      <c r="CF236" s="217"/>
      <c r="CG236" s="217"/>
      <c r="CH236" s="217"/>
      <c r="CI236" s="217"/>
      <c r="CJ236" s="217"/>
      <c r="CK236" s="217"/>
      <c r="CL236" s="217"/>
      <c r="CM236" s="217"/>
      <c r="CN236" s="217"/>
      <c r="CO236" s="217"/>
      <c r="CP236" s="217"/>
      <c r="CQ236" s="217"/>
      <c r="CR236" s="217"/>
      <c r="CS236" s="217"/>
      <c r="CT236" s="217"/>
      <c r="CU236" s="217"/>
      <c r="CV236" s="217"/>
      <c r="CW236" s="217"/>
      <c r="CX236" s="217"/>
      <c r="CY236" s="217"/>
      <c r="CZ236" s="217"/>
      <c r="DA236" s="217"/>
      <c r="DB236" s="217"/>
      <c r="DC236" s="217"/>
      <c r="DD236" s="217"/>
      <c r="DE236" s="217"/>
      <c r="DF236" s="217"/>
      <c r="DG236" s="217"/>
      <c r="DH236" s="217"/>
      <c r="DI236" s="217"/>
      <c r="DJ236" s="217"/>
      <c r="DK236" s="217"/>
      <c r="DL236" s="217"/>
      <c r="DM236" s="217"/>
      <c r="DN236" s="217"/>
      <c r="DO236" s="217"/>
      <c r="DP236" s="217"/>
      <c r="DQ236" s="217"/>
      <c r="DR236" s="217"/>
    </row>
    <row r="237" spans="1:122" s="207" customFormat="1" ht="13">
      <c r="A237" s="453"/>
      <c r="B237" s="468" t="s">
        <v>611</v>
      </c>
      <c r="C237" s="455">
        <f t="shared" ref="C237:S237" si="183">C230-C223</f>
        <v>0</v>
      </c>
      <c r="D237" s="456">
        <f t="shared" si="183"/>
        <v>0</v>
      </c>
      <c r="E237" s="456">
        <f t="shared" si="183"/>
        <v>0</v>
      </c>
      <c r="F237" s="456">
        <f t="shared" si="183"/>
        <v>0</v>
      </c>
      <c r="G237" s="418">
        <f t="shared" si="183"/>
        <v>0</v>
      </c>
      <c r="H237" s="456">
        <f t="shared" si="183"/>
        <v>0</v>
      </c>
      <c r="I237" s="456">
        <f t="shared" si="183"/>
        <v>0</v>
      </c>
      <c r="J237" s="456">
        <f t="shared" si="183"/>
        <v>0</v>
      </c>
      <c r="K237" s="456">
        <f t="shared" si="183"/>
        <v>0</v>
      </c>
      <c r="L237" s="418">
        <f t="shared" si="183"/>
        <v>0</v>
      </c>
      <c r="M237" s="456">
        <f t="shared" si="183"/>
        <v>0</v>
      </c>
      <c r="N237" s="456">
        <f t="shared" si="183"/>
        <v>0</v>
      </c>
      <c r="O237" s="456">
        <f t="shared" si="183"/>
        <v>0</v>
      </c>
      <c r="P237" s="456">
        <f t="shared" si="183"/>
        <v>0</v>
      </c>
      <c r="Q237" s="456">
        <f t="shared" si="183"/>
        <v>0</v>
      </c>
      <c r="R237" s="418">
        <f t="shared" si="183"/>
        <v>0</v>
      </c>
      <c r="S237" s="419">
        <f t="shared" si="183"/>
        <v>0</v>
      </c>
      <c r="T237" s="286"/>
      <c r="U237" s="285"/>
      <c r="V237" s="287"/>
      <c r="W237" s="287"/>
      <c r="X237" s="287"/>
      <c r="Y237" s="285"/>
      <c r="Z237" s="285"/>
      <c r="AA237" s="285"/>
      <c r="AB237" s="285"/>
      <c r="AC237" s="285"/>
      <c r="AD237" s="285"/>
      <c r="AE237" s="217"/>
      <c r="AF237" s="217"/>
      <c r="AG237" s="217"/>
      <c r="AH237" s="217"/>
      <c r="AI237" s="217"/>
      <c r="AJ237" s="217"/>
      <c r="AK237" s="217"/>
      <c r="AL237" s="217"/>
      <c r="AM237" s="217"/>
      <c r="AN237" s="217"/>
      <c r="AO237" s="217"/>
      <c r="AP237" s="217"/>
      <c r="AQ237" s="217"/>
      <c r="AR237" s="217"/>
      <c r="AS237" s="217"/>
      <c r="AT237" s="217"/>
      <c r="AU237" s="217"/>
      <c r="AV237" s="217"/>
      <c r="AW237" s="217"/>
      <c r="AX237" s="217"/>
      <c r="AY237" s="217"/>
      <c r="AZ237" s="217"/>
      <c r="BA237" s="217"/>
      <c r="BB237" s="217"/>
      <c r="BC237" s="217"/>
      <c r="BD237" s="217"/>
      <c r="BE237" s="217"/>
      <c r="BF237" s="217"/>
      <c r="BG237" s="217"/>
      <c r="BH237" s="217"/>
      <c r="BI237" s="217"/>
      <c r="BJ237" s="217"/>
      <c r="BK237" s="217"/>
      <c r="BL237" s="217"/>
      <c r="BM237" s="217"/>
      <c r="BN237" s="217"/>
      <c r="BO237" s="217"/>
      <c r="BP237" s="217"/>
      <c r="BQ237" s="217"/>
      <c r="BR237" s="217"/>
      <c r="BS237" s="217"/>
      <c r="BT237" s="217"/>
      <c r="BU237" s="217"/>
      <c r="BV237" s="217"/>
      <c r="BW237" s="217"/>
      <c r="BX237" s="217"/>
      <c r="BY237" s="217"/>
      <c r="BZ237" s="217"/>
      <c r="CA237" s="217"/>
      <c r="CB237" s="217"/>
      <c r="CC237" s="217"/>
      <c r="CD237" s="217"/>
      <c r="CE237" s="217"/>
      <c r="CF237" s="217"/>
      <c r="CG237" s="217"/>
      <c r="CH237" s="217"/>
      <c r="CI237" s="217"/>
      <c r="CJ237" s="217"/>
      <c r="CK237" s="217"/>
      <c r="CL237" s="217"/>
      <c r="CM237" s="217"/>
      <c r="CN237" s="217"/>
      <c r="CO237" s="217"/>
      <c r="CP237" s="217"/>
      <c r="CQ237" s="217"/>
      <c r="CR237" s="217"/>
      <c r="CS237" s="217"/>
      <c r="CT237" s="217"/>
      <c r="CU237" s="217"/>
      <c r="CV237" s="217"/>
      <c r="CW237" s="217"/>
      <c r="CX237" s="217"/>
      <c r="CY237" s="217"/>
      <c r="CZ237" s="217"/>
      <c r="DA237" s="217"/>
      <c r="DB237" s="217"/>
      <c r="DC237" s="217"/>
      <c r="DD237" s="217"/>
      <c r="DE237" s="217"/>
      <c r="DF237" s="217"/>
      <c r="DG237" s="217"/>
      <c r="DH237" s="217"/>
      <c r="DI237" s="217"/>
      <c r="DJ237" s="217"/>
      <c r="DK237" s="217"/>
      <c r="DL237" s="217"/>
      <c r="DM237" s="217"/>
      <c r="DN237" s="217"/>
      <c r="DO237" s="217"/>
      <c r="DP237" s="217"/>
      <c r="DQ237" s="217"/>
      <c r="DR237" s="217"/>
    </row>
    <row r="238" spans="1:122" s="207" customFormat="1" ht="13">
      <c r="A238" s="453"/>
      <c r="B238" s="468" t="s">
        <v>264</v>
      </c>
      <c r="C238" s="455">
        <f>C231-C224</f>
        <v>0</v>
      </c>
      <c r="D238" s="456">
        <f t="shared" ref="D238:S238" si="184">D231-D224</f>
        <v>0</v>
      </c>
      <c r="E238" s="456">
        <f t="shared" si="184"/>
        <v>0</v>
      </c>
      <c r="F238" s="456">
        <f t="shared" si="184"/>
        <v>0</v>
      </c>
      <c r="G238" s="418">
        <f t="shared" si="184"/>
        <v>0</v>
      </c>
      <c r="H238" s="456">
        <f t="shared" si="184"/>
        <v>0</v>
      </c>
      <c r="I238" s="456">
        <f t="shared" si="184"/>
        <v>0</v>
      </c>
      <c r="J238" s="456">
        <f t="shared" si="184"/>
        <v>0</v>
      </c>
      <c r="K238" s="456">
        <f t="shared" si="184"/>
        <v>0</v>
      </c>
      <c r="L238" s="418">
        <f t="shared" si="184"/>
        <v>0</v>
      </c>
      <c r="M238" s="456">
        <f t="shared" si="184"/>
        <v>0</v>
      </c>
      <c r="N238" s="456">
        <f t="shared" si="184"/>
        <v>0</v>
      </c>
      <c r="O238" s="456">
        <f t="shared" si="184"/>
        <v>0</v>
      </c>
      <c r="P238" s="456">
        <f t="shared" si="184"/>
        <v>0</v>
      </c>
      <c r="Q238" s="456">
        <f t="shared" si="184"/>
        <v>0</v>
      </c>
      <c r="R238" s="418">
        <f t="shared" si="184"/>
        <v>0</v>
      </c>
      <c r="S238" s="419">
        <f t="shared" si="184"/>
        <v>0</v>
      </c>
      <c r="T238" s="286"/>
      <c r="U238" s="285"/>
      <c r="V238" s="287"/>
      <c r="W238" s="287"/>
      <c r="X238" s="287"/>
      <c r="Y238" s="285"/>
      <c r="Z238" s="285"/>
      <c r="AA238" s="285"/>
      <c r="AB238" s="285"/>
      <c r="AC238" s="285"/>
      <c r="AD238" s="285"/>
      <c r="AE238" s="217"/>
      <c r="AF238" s="217"/>
      <c r="AG238" s="217"/>
      <c r="AH238" s="217"/>
      <c r="AI238" s="217"/>
      <c r="AJ238" s="217"/>
      <c r="AK238" s="217"/>
      <c r="AL238" s="217"/>
      <c r="AM238" s="217"/>
      <c r="AN238" s="217"/>
      <c r="AO238" s="217"/>
      <c r="AP238" s="217"/>
      <c r="AQ238" s="217"/>
      <c r="AR238" s="217"/>
      <c r="AS238" s="217"/>
      <c r="AT238" s="217"/>
      <c r="AU238" s="217"/>
      <c r="AV238" s="217"/>
      <c r="AW238" s="217"/>
      <c r="AX238" s="217"/>
      <c r="AY238" s="217"/>
      <c r="AZ238" s="217"/>
      <c r="BA238" s="217"/>
      <c r="BB238" s="217"/>
      <c r="BC238" s="217"/>
      <c r="BD238" s="217"/>
      <c r="BE238" s="217"/>
      <c r="BF238" s="217"/>
      <c r="BG238" s="217"/>
      <c r="BH238" s="217"/>
      <c r="BI238" s="217"/>
      <c r="BJ238" s="217"/>
      <c r="BK238" s="217"/>
      <c r="BL238" s="217"/>
      <c r="BM238" s="217"/>
      <c r="BN238" s="217"/>
      <c r="BO238" s="217"/>
      <c r="BP238" s="217"/>
      <c r="BQ238" s="217"/>
      <c r="BR238" s="217"/>
      <c r="BS238" s="217"/>
      <c r="BT238" s="217"/>
      <c r="BU238" s="217"/>
      <c r="BV238" s="217"/>
      <c r="BW238" s="217"/>
      <c r="BX238" s="217"/>
      <c r="BY238" s="217"/>
      <c r="BZ238" s="217"/>
      <c r="CA238" s="217"/>
      <c r="CB238" s="217"/>
      <c r="CC238" s="217"/>
      <c r="CD238" s="217"/>
      <c r="CE238" s="217"/>
      <c r="CF238" s="217"/>
      <c r="CG238" s="217"/>
      <c r="CH238" s="217"/>
      <c r="CI238" s="217"/>
      <c r="CJ238" s="217"/>
      <c r="CK238" s="217"/>
      <c r="CL238" s="217"/>
      <c r="CM238" s="217"/>
      <c r="CN238" s="217"/>
      <c r="CO238" s="217"/>
      <c r="CP238" s="217"/>
      <c r="CQ238" s="217"/>
      <c r="CR238" s="217"/>
      <c r="CS238" s="217"/>
      <c r="CT238" s="217"/>
      <c r="CU238" s="217"/>
      <c r="CV238" s="217"/>
      <c r="CW238" s="217"/>
      <c r="CX238" s="217"/>
      <c r="CY238" s="217"/>
      <c r="CZ238" s="217"/>
      <c r="DA238" s="217"/>
      <c r="DB238" s="217"/>
      <c r="DC238" s="217"/>
      <c r="DD238" s="217"/>
      <c r="DE238" s="217"/>
      <c r="DF238" s="217"/>
      <c r="DG238" s="217"/>
      <c r="DH238" s="217"/>
      <c r="DI238" s="217"/>
      <c r="DJ238" s="217"/>
      <c r="DK238" s="217"/>
      <c r="DL238" s="217"/>
      <c r="DM238" s="217"/>
      <c r="DN238" s="217"/>
      <c r="DO238" s="217"/>
      <c r="DP238" s="217"/>
      <c r="DQ238" s="217"/>
      <c r="DR238" s="217"/>
    </row>
    <row r="239" spans="1:122" s="207" customFormat="1" ht="13.5" thickBot="1">
      <c r="A239" s="453"/>
      <c r="B239" s="1926" t="s">
        <v>32</v>
      </c>
      <c r="C239" s="1927">
        <f t="shared" ref="C239:S239" si="185">SUM(C233:C238)</f>
        <v>0</v>
      </c>
      <c r="D239" s="1915">
        <f t="shared" si="185"/>
        <v>0</v>
      </c>
      <c r="E239" s="1915">
        <f t="shared" si="185"/>
        <v>0</v>
      </c>
      <c r="F239" s="1915">
        <f t="shared" si="185"/>
        <v>0</v>
      </c>
      <c r="G239" s="1900">
        <f t="shared" si="185"/>
        <v>0</v>
      </c>
      <c r="H239" s="1915">
        <f t="shared" si="185"/>
        <v>0</v>
      </c>
      <c r="I239" s="1915">
        <f t="shared" si="185"/>
        <v>0</v>
      </c>
      <c r="J239" s="1915">
        <f t="shared" si="185"/>
        <v>0</v>
      </c>
      <c r="K239" s="1915">
        <f t="shared" si="185"/>
        <v>0</v>
      </c>
      <c r="L239" s="1900">
        <f t="shared" si="185"/>
        <v>0</v>
      </c>
      <c r="M239" s="1915">
        <f t="shared" si="185"/>
        <v>0</v>
      </c>
      <c r="N239" s="1915">
        <f t="shared" si="185"/>
        <v>0</v>
      </c>
      <c r="O239" s="1915">
        <f t="shared" si="185"/>
        <v>0</v>
      </c>
      <c r="P239" s="1915">
        <f t="shared" si="185"/>
        <v>0</v>
      </c>
      <c r="Q239" s="1915">
        <f t="shared" si="185"/>
        <v>0</v>
      </c>
      <c r="R239" s="1900">
        <f t="shared" si="185"/>
        <v>0</v>
      </c>
      <c r="S239" s="1901">
        <f t="shared" si="185"/>
        <v>0</v>
      </c>
      <c r="T239" s="286"/>
      <c r="U239" s="285"/>
      <c r="V239" s="287"/>
      <c r="W239" s="287"/>
      <c r="X239" s="287"/>
      <c r="Y239" s="285"/>
      <c r="Z239" s="285"/>
      <c r="AA239" s="285"/>
      <c r="AB239" s="285"/>
      <c r="AC239" s="285"/>
      <c r="AD239" s="285"/>
      <c r="AE239" s="217"/>
      <c r="AF239" s="217"/>
      <c r="AG239" s="217"/>
      <c r="AH239" s="217"/>
      <c r="AI239" s="217"/>
      <c r="AJ239" s="217"/>
      <c r="AK239" s="217"/>
      <c r="AL239" s="217"/>
      <c r="AM239" s="217"/>
      <c r="AN239" s="217"/>
      <c r="AO239" s="217"/>
      <c r="AP239" s="217"/>
      <c r="AQ239" s="217"/>
      <c r="AR239" s="217"/>
      <c r="AS239" s="217"/>
      <c r="AT239" s="217"/>
      <c r="AU239" s="217"/>
      <c r="AV239" s="217"/>
      <c r="AW239" s="217"/>
      <c r="AX239" s="217"/>
      <c r="AY239" s="217"/>
      <c r="AZ239" s="217"/>
      <c r="BA239" s="217"/>
      <c r="BB239" s="217"/>
      <c r="BC239" s="217"/>
      <c r="BD239" s="217"/>
      <c r="BE239" s="217"/>
      <c r="BF239" s="217"/>
      <c r="BG239" s="217"/>
      <c r="BH239" s="217"/>
      <c r="BI239" s="217"/>
      <c r="BJ239" s="217"/>
      <c r="BK239" s="217"/>
      <c r="BL239" s="217"/>
      <c r="BM239" s="217"/>
      <c r="BN239" s="217"/>
      <c r="BO239" s="217"/>
      <c r="BP239" s="217"/>
      <c r="BQ239" s="217"/>
      <c r="BR239" s="217"/>
      <c r="BS239" s="217"/>
      <c r="BT239" s="217"/>
      <c r="BU239" s="217"/>
      <c r="BV239" s="217"/>
      <c r="BW239" s="217"/>
      <c r="BX239" s="217"/>
      <c r="BY239" s="217"/>
      <c r="BZ239" s="217"/>
      <c r="CA239" s="217"/>
      <c r="CB239" s="217"/>
      <c r="CC239" s="217"/>
      <c r="CD239" s="217"/>
      <c r="CE239" s="217"/>
      <c r="CF239" s="217"/>
      <c r="CG239" s="217"/>
      <c r="CH239" s="217"/>
      <c r="CI239" s="217"/>
      <c r="CJ239" s="217"/>
      <c r="CK239" s="217"/>
      <c r="CL239" s="217"/>
      <c r="CM239" s="217"/>
      <c r="CN239" s="217"/>
      <c r="CO239" s="217"/>
      <c r="CP239" s="217"/>
      <c r="CQ239" s="217"/>
      <c r="CR239" s="217"/>
      <c r="CS239" s="217"/>
      <c r="CT239" s="217"/>
      <c r="CU239" s="217"/>
      <c r="CV239" s="217"/>
      <c r="CW239" s="217"/>
      <c r="CX239" s="217"/>
      <c r="CY239" s="217"/>
      <c r="CZ239" s="217"/>
      <c r="DA239" s="217"/>
      <c r="DB239" s="217"/>
      <c r="DC239" s="217"/>
      <c r="DD239" s="217"/>
      <c r="DE239" s="217"/>
      <c r="DF239" s="217"/>
      <c r="DG239" s="217"/>
      <c r="DH239" s="217"/>
      <c r="DI239" s="217"/>
      <c r="DJ239" s="217"/>
      <c r="DK239" s="217"/>
      <c r="DL239" s="217"/>
      <c r="DM239" s="217"/>
      <c r="DN239" s="217"/>
      <c r="DO239" s="217"/>
      <c r="DP239" s="217"/>
      <c r="DQ239" s="217"/>
      <c r="DR239" s="217"/>
    </row>
    <row r="240" spans="1:122" s="207" customFormat="1" ht="13">
      <c r="A240" s="245" t="s">
        <v>40</v>
      </c>
      <c r="B240" s="1088"/>
      <c r="C240" s="247">
        <f>C233*2+C234*4+C235*4+C237*8+C238*8</f>
        <v>0</v>
      </c>
      <c r="D240" s="210">
        <f t="shared" ref="D240:S240" si="186">D233*2+D234*4+D235*4+D237*8+D238*8</f>
        <v>0</v>
      </c>
      <c r="E240" s="210">
        <f t="shared" si="186"/>
        <v>0</v>
      </c>
      <c r="F240" s="210">
        <f t="shared" si="186"/>
        <v>0</v>
      </c>
      <c r="G240" s="206">
        <f t="shared" si="186"/>
        <v>0</v>
      </c>
      <c r="H240" s="210">
        <f t="shared" si="186"/>
        <v>0</v>
      </c>
      <c r="I240" s="210">
        <f t="shared" si="186"/>
        <v>0</v>
      </c>
      <c r="J240" s="210">
        <f t="shared" si="186"/>
        <v>0</v>
      </c>
      <c r="K240" s="210">
        <f t="shared" si="186"/>
        <v>0</v>
      </c>
      <c r="L240" s="206">
        <f t="shared" si="186"/>
        <v>0</v>
      </c>
      <c r="M240" s="210">
        <f t="shared" si="186"/>
        <v>0</v>
      </c>
      <c r="N240" s="210">
        <f t="shared" si="186"/>
        <v>0</v>
      </c>
      <c r="O240" s="210">
        <f t="shared" si="186"/>
        <v>0</v>
      </c>
      <c r="P240" s="210">
        <f t="shared" si="186"/>
        <v>0</v>
      </c>
      <c r="Q240" s="210">
        <f t="shared" si="186"/>
        <v>0</v>
      </c>
      <c r="R240" s="206">
        <f t="shared" si="186"/>
        <v>0</v>
      </c>
      <c r="S240" s="837">
        <f t="shared" si="186"/>
        <v>0</v>
      </c>
      <c r="T240" s="286"/>
      <c r="U240" s="285"/>
      <c r="V240" s="287"/>
      <c r="W240" s="287"/>
      <c r="X240" s="287"/>
      <c r="Y240" s="285"/>
      <c r="Z240" s="285"/>
      <c r="AA240" s="285"/>
      <c r="AB240" s="285"/>
      <c r="AC240" s="285"/>
      <c r="AD240" s="285"/>
      <c r="AE240" s="217"/>
      <c r="AF240" s="217"/>
      <c r="AG240" s="217"/>
      <c r="AH240" s="217"/>
      <c r="AI240" s="217"/>
      <c r="AJ240" s="217"/>
      <c r="AK240" s="217"/>
      <c r="AL240" s="217"/>
      <c r="AM240" s="217"/>
      <c r="AN240" s="217"/>
      <c r="AO240" s="217"/>
      <c r="AP240" s="217"/>
      <c r="AQ240" s="217"/>
      <c r="AR240" s="217"/>
      <c r="AS240" s="217"/>
      <c r="AT240" s="217"/>
      <c r="AU240" s="217"/>
      <c r="AV240" s="217"/>
      <c r="AW240" s="217"/>
      <c r="AX240" s="217"/>
      <c r="AY240" s="217"/>
      <c r="AZ240" s="217"/>
      <c r="BA240" s="217"/>
      <c r="BB240" s="217"/>
      <c r="BC240" s="217"/>
      <c r="BD240" s="217"/>
      <c r="BE240" s="217"/>
      <c r="BF240" s="217"/>
      <c r="BG240" s="217"/>
      <c r="BH240" s="217"/>
      <c r="BI240" s="217"/>
      <c r="BJ240" s="217"/>
      <c r="BK240" s="217"/>
      <c r="BL240" s="217"/>
      <c r="BM240" s="217"/>
      <c r="BN240" s="217"/>
      <c r="BO240" s="217"/>
      <c r="BP240" s="217"/>
      <c r="BQ240" s="217"/>
      <c r="BR240" s="217"/>
      <c r="BS240" s="217"/>
      <c r="BT240" s="217"/>
      <c r="BU240" s="217"/>
      <c r="BV240" s="217"/>
      <c r="BW240" s="217"/>
      <c r="BX240" s="217"/>
      <c r="BY240" s="217"/>
      <c r="BZ240" s="217"/>
      <c r="CA240" s="217"/>
      <c r="CB240" s="217"/>
      <c r="CC240" s="217"/>
      <c r="CD240" s="217"/>
      <c r="CE240" s="217"/>
      <c r="CF240" s="217"/>
      <c r="CG240" s="217"/>
      <c r="CH240" s="217"/>
      <c r="CI240" s="217"/>
      <c r="CJ240" s="217"/>
      <c r="CK240" s="217"/>
      <c r="CL240" s="217"/>
      <c r="CM240" s="217"/>
      <c r="CN240" s="217"/>
      <c r="CO240" s="217"/>
      <c r="CP240" s="217"/>
      <c r="CQ240" s="217"/>
      <c r="CR240" s="217"/>
      <c r="CS240" s="217"/>
      <c r="CT240" s="217"/>
      <c r="CU240" s="217"/>
      <c r="CV240" s="217"/>
      <c r="CW240" s="217"/>
      <c r="CX240" s="217"/>
      <c r="CY240" s="217"/>
      <c r="CZ240" s="217"/>
      <c r="DA240" s="217"/>
      <c r="DB240" s="217"/>
      <c r="DC240" s="217"/>
      <c r="DD240" s="217"/>
      <c r="DE240" s="217"/>
      <c r="DF240" s="217"/>
      <c r="DG240" s="217"/>
      <c r="DH240" s="217"/>
      <c r="DI240" s="217"/>
      <c r="DJ240" s="217"/>
      <c r="DK240" s="217"/>
      <c r="DL240" s="217"/>
      <c r="DM240" s="217"/>
      <c r="DN240" s="217"/>
      <c r="DO240" s="217"/>
      <c r="DP240" s="217"/>
      <c r="DQ240" s="217"/>
      <c r="DR240" s="217"/>
    </row>
    <row r="241" spans="1:122" s="207" customFormat="1" ht="13.5" thickBot="1">
      <c r="A241" s="213" t="s">
        <v>43</v>
      </c>
      <c r="B241" s="1091"/>
      <c r="C241" s="1248">
        <f>C233+C234*2+C235*2+C237*4+C238*4</f>
        <v>0</v>
      </c>
      <c r="D241" s="214">
        <f t="shared" ref="D241:S241" si="187">D233+D234*2+D235*2+D237*4+D238*4</f>
        <v>0</v>
      </c>
      <c r="E241" s="214">
        <f t="shared" si="187"/>
        <v>0</v>
      </c>
      <c r="F241" s="214">
        <f t="shared" si="187"/>
        <v>0</v>
      </c>
      <c r="G241" s="215">
        <f t="shared" si="187"/>
        <v>0</v>
      </c>
      <c r="H241" s="214">
        <f t="shared" si="187"/>
        <v>0</v>
      </c>
      <c r="I241" s="214">
        <f t="shared" si="187"/>
        <v>0</v>
      </c>
      <c r="J241" s="214">
        <f t="shared" si="187"/>
        <v>0</v>
      </c>
      <c r="K241" s="214">
        <f t="shared" si="187"/>
        <v>0</v>
      </c>
      <c r="L241" s="215">
        <f t="shared" si="187"/>
        <v>0</v>
      </c>
      <c r="M241" s="214">
        <f t="shared" si="187"/>
        <v>0</v>
      </c>
      <c r="N241" s="214">
        <f t="shared" si="187"/>
        <v>0</v>
      </c>
      <c r="O241" s="214">
        <f t="shared" si="187"/>
        <v>0</v>
      </c>
      <c r="P241" s="214">
        <f t="shared" si="187"/>
        <v>0</v>
      </c>
      <c r="Q241" s="214">
        <f t="shared" si="187"/>
        <v>0</v>
      </c>
      <c r="R241" s="215">
        <f t="shared" si="187"/>
        <v>0</v>
      </c>
      <c r="S241" s="838">
        <f t="shared" si="187"/>
        <v>0</v>
      </c>
      <c r="T241" s="286"/>
      <c r="U241" s="285"/>
      <c r="V241" s="287"/>
      <c r="W241" s="287"/>
      <c r="X241" s="287"/>
      <c r="Y241" s="285"/>
      <c r="Z241" s="285"/>
      <c r="AA241" s="285"/>
      <c r="AB241" s="285"/>
      <c r="AC241" s="285"/>
      <c r="AD241" s="285"/>
      <c r="AE241" s="217"/>
      <c r="AF241" s="217"/>
      <c r="AG241" s="217"/>
      <c r="AH241" s="217"/>
      <c r="AI241" s="217"/>
      <c r="AJ241" s="217"/>
      <c r="AK241" s="217"/>
      <c r="AL241" s="217"/>
      <c r="AM241" s="217"/>
      <c r="AN241" s="217"/>
      <c r="AO241" s="217"/>
      <c r="AP241" s="217"/>
      <c r="AQ241" s="217"/>
      <c r="AR241" s="217"/>
      <c r="AS241" s="217"/>
      <c r="AT241" s="217"/>
      <c r="AU241" s="217"/>
      <c r="AV241" s="217"/>
      <c r="AW241" s="217"/>
      <c r="AX241" s="217"/>
      <c r="AY241" s="217"/>
      <c r="AZ241" s="217"/>
      <c r="BA241" s="217"/>
      <c r="BB241" s="217"/>
      <c r="BC241" s="217"/>
      <c r="BD241" s="217"/>
      <c r="BE241" s="217"/>
      <c r="BF241" s="217"/>
      <c r="BG241" s="217"/>
      <c r="BH241" s="217"/>
      <c r="BI241" s="217"/>
      <c r="BJ241" s="217"/>
      <c r="BK241" s="217"/>
      <c r="BL241" s="217"/>
      <c r="BM241" s="217"/>
      <c r="BN241" s="217"/>
      <c r="BO241" s="217"/>
      <c r="BP241" s="217"/>
      <c r="BQ241" s="217"/>
      <c r="BR241" s="217"/>
      <c r="BS241" s="217"/>
      <c r="BT241" s="217"/>
      <c r="BU241" s="217"/>
      <c r="BV241" s="217"/>
      <c r="BW241" s="217"/>
      <c r="BX241" s="217"/>
      <c r="BY241" s="217"/>
      <c r="BZ241" s="217"/>
      <c r="CA241" s="217"/>
      <c r="CB241" s="217"/>
      <c r="CC241" s="217"/>
      <c r="CD241" s="217"/>
      <c r="CE241" s="217"/>
      <c r="CF241" s="217"/>
      <c r="CG241" s="217"/>
      <c r="CH241" s="217"/>
      <c r="CI241" s="217"/>
      <c r="CJ241" s="217"/>
      <c r="CK241" s="217"/>
      <c r="CL241" s="217"/>
      <c r="CM241" s="217"/>
      <c r="CN241" s="217"/>
      <c r="CO241" s="217"/>
      <c r="CP241" s="217"/>
      <c r="CQ241" s="217"/>
      <c r="CR241" s="217"/>
      <c r="CS241" s="217"/>
      <c r="CT241" s="217"/>
      <c r="CU241" s="217"/>
      <c r="CV241" s="217"/>
      <c r="CW241" s="217"/>
      <c r="CX241" s="217"/>
      <c r="CY241" s="217"/>
      <c r="CZ241" s="217"/>
      <c r="DA241" s="217"/>
      <c r="DB241" s="217"/>
      <c r="DC241" s="217"/>
      <c r="DD241" s="217"/>
      <c r="DE241" s="217"/>
      <c r="DF241" s="217"/>
      <c r="DG241" s="217"/>
      <c r="DH241" s="217"/>
      <c r="DI241" s="217"/>
      <c r="DJ241" s="217"/>
      <c r="DK241" s="217"/>
      <c r="DL241" s="217"/>
      <c r="DM241" s="217"/>
      <c r="DN241" s="217"/>
      <c r="DO241" s="217"/>
      <c r="DP241" s="217"/>
      <c r="DQ241" s="217"/>
      <c r="DR241" s="217"/>
    </row>
    <row r="242" spans="1:122" s="207" customFormat="1" ht="13.5" thickBot="1">
      <c r="A242" s="211"/>
      <c r="B242" s="272"/>
      <c r="C242" s="929"/>
      <c r="D242" s="212"/>
      <c r="E242" s="212"/>
      <c r="F242" s="212"/>
      <c r="G242" s="212"/>
      <c r="H242" s="212"/>
      <c r="I242" s="212"/>
      <c r="J242" s="212"/>
      <c r="K242" s="212"/>
      <c r="L242" s="212"/>
      <c r="M242" s="212"/>
      <c r="N242" s="212"/>
      <c r="O242" s="212"/>
      <c r="P242" s="212"/>
      <c r="Q242" s="212"/>
      <c r="R242" s="212"/>
      <c r="S242" s="212"/>
      <c r="T242" s="286"/>
      <c r="U242" s="285"/>
      <c r="V242" s="287"/>
      <c r="W242" s="287"/>
      <c r="X242" s="287"/>
      <c r="Y242" s="285"/>
      <c r="Z242" s="285"/>
      <c r="AA242" s="285"/>
      <c r="AB242" s="285"/>
      <c r="AC242" s="285"/>
      <c r="AD242" s="285"/>
      <c r="AE242" s="217"/>
      <c r="AF242" s="217"/>
      <c r="AG242" s="217"/>
      <c r="AH242" s="217"/>
      <c r="AI242" s="217"/>
      <c r="AJ242" s="217"/>
      <c r="AK242" s="217"/>
      <c r="AL242" s="217"/>
      <c r="AM242" s="217"/>
      <c r="AN242" s="217"/>
      <c r="AO242" s="217"/>
      <c r="AP242" s="217"/>
      <c r="AQ242" s="217"/>
      <c r="AR242" s="217"/>
      <c r="AS242" s="217"/>
      <c r="AT242" s="217"/>
      <c r="AU242" s="217"/>
      <c r="AV242" s="217"/>
      <c r="AW242" s="217"/>
      <c r="AX242" s="217"/>
      <c r="AY242" s="217"/>
      <c r="AZ242" s="217"/>
      <c r="BA242" s="217"/>
      <c r="BB242" s="217"/>
      <c r="BC242" s="217"/>
      <c r="BD242" s="217"/>
      <c r="BE242" s="217"/>
      <c r="BF242" s="217"/>
      <c r="BG242" s="217"/>
      <c r="BH242" s="217"/>
      <c r="BI242" s="217"/>
      <c r="BJ242" s="217"/>
      <c r="BK242" s="217"/>
      <c r="BL242" s="217"/>
      <c r="BM242" s="217"/>
      <c r="BN242" s="217"/>
      <c r="BO242" s="217"/>
      <c r="BP242" s="217"/>
      <c r="BQ242" s="217"/>
      <c r="BR242" s="217"/>
      <c r="BS242" s="217"/>
      <c r="BT242" s="217"/>
      <c r="BU242" s="217"/>
      <c r="BV242" s="217"/>
      <c r="BW242" s="217"/>
      <c r="BX242" s="217"/>
      <c r="BY242" s="217"/>
      <c r="BZ242" s="217"/>
      <c r="CA242" s="217"/>
      <c r="CB242" s="217"/>
      <c r="CC242" s="217"/>
      <c r="CD242" s="217"/>
      <c r="CE242" s="217"/>
      <c r="CF242" s="217"/>
      <c r="CG242" s="217"/>
      <c r="CH242" s="217"/>
      <c r="CI242" s="217"/>
      <c r="CJ242" s="217"/>
      <c r="CK242" s="217"/>
      <c r="CL242" s="217"/>
      <c r="CM242" s="217"/>
      <c r="CN242" s="217"/>
      <c r="CO242" s="217"/>
      <c r="CP242" s="217"/>
      <c r="CQ242" s="217"/>
      <c r="CR242" s="217"/>
      <c r="CS242" s="217"/>
      <c r="CT242" s="217"/>
      <c r="CU242" s="217"/>
      <c r="CV242" s="217"/>
      <c r="CW242" s="217"/>
      <c r="CX242" s="217"/>
      <c r="CY242" s="217"/>
      <c r="CZ242" s="217"/>
      <c r="DA242" s="217"/>
      <c r="DB242" s="217"/>
      <c r="DC242" s="217"/>
      <c r="DD242" s="217"/>
      <c r="DE242" s="217"/>
      <c r="DF242" s="217"/>
      <c r="DG242" s="217"/>
      <c r="DH242" s="217"/>
      <c r="DI242" s="217"/>
      <c r="DJ242" s="217"/>
      <c r="DK242" s="217"/>
      <c r="DL242" s="217"/>
      <c r="DM242" s="217"/>
      <c r="DN242" s="217"/>
      <c r="DO242" s="217"/>
      <c r="DP242" s="217"/>
      <c r="DQ242" s="217"/>
      <c r="DR242" s="217"/>
    </row>
    <row r="243" spans="1:122" s="207" customFormat="1" ht="13">
      <c r="A243" s="441" t="s">
        <v>339</v>
      </c>
      <c r="B243" s="1242" t="s">
        <v>316</v>
      </c>
      <c r="C243" s="660">
        <v>0</v>
      </c>
      <c r="D243" s="661">
        <v>0</v>
      </c>
      <c r="E243" s="661">
        <v>0</v>
      </c>
      <c r="F243" s="661">
        <v>0</v>
      </c>
      <c r="G243" s="1206">
        <v>0</v>
      </c>
      <c r="H243" s="660">
        <v>0</v>
      </c>
      <c r="I243" s="661">
        <v>0</v>
      </c>
      <c r="J243" s="661">
        <v>0</v>
      </c>
      <c r="K243" s="661">
        <v>0</v>
      </c>
      <c r="L243" s="1206">
        <v>0</v>
      </c>
      <c r="M243" s="661">
        <v>0</v>
      </c>
      <c r="N243" s="661">
        <v>0</v>
      </c>
      <c r="O243" s="661">
        <v>0</v>
      </c>
      <c r="P243" s="661">
        <v>0</v>
      </c>
      <c r="Q243" s="661">
        <v>0</v>
      </c>
      <c r="R243" s="273">
        <v>0</v>
      </c>
      <c r="S243" s="662">
        <v>0</v>
      </c>
      <c r="T243" s="218"/>
      <c r="U243" s="217"/>
      <c r="V243" s="219"/>
      <c r="W243" s="219"/>
      <c r="X243" s="219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  <c r="AI243" s="217"/>
      <c r="AJ243" s="217"/>
      <c r="AK243" s="217"/>
      <c r="AL243" s="217"/>
      <c r="AM243" s="217"/>
      <c r="AN243" s="217"/>
      <c r="AO243" s="217"/>
      <c r="AP243" s="217"/>
      <c r="AQ243" s="217"/>
      <c r="AR243" s="217"/>
      <c r="AS243" s="217"/>
      <c r="AT243" s="217"/>
      <c r="AU243" s="217"/>
      <c r="AV243" s="217"/>
      <c r="AW243" s="217"/>
      <c r="AX243" s="217"/>
      <c r="AY243" s="217"/>
      <c r="AZ243" s="217"/>
      <c r="BA243" s="217"/>
      <c r="BB243" s="217"/>
      <c r="BC243" s="217"/>
      <c r="BD243" s="217"/>
      <c r="BE243" s="217"/>
      <c r="BF243" s="217"/>
      <c r="BG243" s="217"/>
      <c r="BH243" s="217"/>
      <c r="BI243" s="217"/>
      <c r="BJ243" s="217"/>
      <c r="BK243" s="217"/>
      <c r="BL243" s="217"/>
      <c r="BM243" s="217"/>
      <c r="BN243" s="217"/>
      <c r="BO243" s="217"/>
      <c r="BP243" s="217"/>
      <c r="BQ243" s="217"/>
      <c r="BR243" s="217"/>
      <c r="BS243" s="217"/>
      <c r="BT243" s="217"/>
      <c r="BU243" s="217"/>
      <c r="BV243" s="217"/>
      <c r="BW243" s="217"/>
      <c r="BX243" s="217"/>
      <c r="BY243" s="217"/>
      <c r="BZ243" s="217"/>
      <c r="CA243" s="217"/>
      <c r="CB243" s="217"/>
      <c r="CC243" s="217"/>
      <c r="CD243" s="217"/>
      <c r="CE243" s="217"/>
      <c r="CF243" s="217"/>
      <c r="CG243" s="217"/>
      <c r="CH243" s="217"/>
      <c r="CI243" s="217"/>
      <c r="CJ243" s="217"/>
      <c r="CK243" s="217"/>
      <c r="CL243" s="217"/>
      <c r="CM243" s="217"/>
      <c r="CN243" s="217"/>
      <c r="CO243" s="217"/>
      <c r="CP243" s="217"/>
      <c r="CQ243" s="217"/>
      <c r="CR243" s="217"/>
      <c r="CS243" s="217"/>
      <c r="CT243" s="217"/>
      <c r="CU243" s="217"/>
      <c r="CV243" s="217"/>
      <c r="CW243" s="217"/>
      <c r="CX243" s="217"/>
      <c r="CY243" s="217"/>
      <c r="CZ243" s="217"/>
      <c r="DA243" s="217"/>
      <c r="DB243" s="217"/>
      <c r="DC243" s="217"/>
      <c r="DD243" s="217"/>
      <c r="DE243" s="217"/>
      <c r="DF243" s="217"/>
      <c r="DG243" s="217"/>
      <c r="DH243" s="217"/>
      <c r="DI243" s="217"/>
      <c r="DJ243" s="217"/>
      <c r="DK243" s="217"/>
      <c r="DL243" s="217"/>
      <c r="DM243" s="217"/>
      <c r="DN243" s="217"/>
      <c r="DO243" s="217"/>
      <c r="DP243" s="217"/>
      <c r="DQ243" s="217"/>
      <c r="DR243" s="217"/>
    </row>
    <row r="244" spans="1:122" s="207" customFormat="1" ht="13">
      <c r="A244" s="188" t="str">
        <f>A196</f>
        <v>MS2408D0</v>
      </c>
      <c r="B244" s="228" t="s">
        <v>259</v>
      </c>
      <c r="C244" s="229">
        <v>2675</v>
      </c>
      <c r="D244" s="10">
        <v>2650</v>
      </c>
      <c r="E244" s="10">
        <v>2650</v>
      </c>
      <c r="F244" s="10">
        <v>2650</v>
      </c>
      <c r="G244" s="241">
        <v>10625</v>
      </c>
      <c r="H244" s="229">
        <v>4125</v>
      </c>
      <c r="I244" s="10">
        <v>4100</v>
      </c>
      <c r="J244" s="10">
        <v>4075</v>
      </c>
      <c r="K244" s="10">
        <v>4100</v>
      </c>
      <c r="L244" s="241">
        <v>16400</v>
      </c>
      <c r="M244" s="10">
        <v>3475</v>
      </c>
      <c r="N244" s="10">
        <v>3475</v>
      </c>
      <c r="O244" s="10">
        <v>3425</v>
      </c>
      <c r="P244" s="10">
        <v>3425</v>
      </c>
      <c r="Q244" s="10">
        <v>3475</v>
      </c>
      <c r="R244" s="200">
        <v>17275</v>
      </c>
      <c r="S244" s="184">
        <v>44300</v>
      </c>
      <c r="T244" s="218"/>
      <c r="U244" s="217"/>
      <c r="V244" s="219"/>
      <c r="W244" s="219"/>
      <c r="X244" s="219"/>
      <c r="Y244" s="217"/>
      <c r="Z244" s="217"/>
      <c r="AA244" s="217"/>
      <c r="AB244" s="217"/>
      <c r="AC244" s="217"/>
      <c r="AD244" s="217"/>
      <c r="AE244" s="217"/>
      <c r="AF244" s="217"/>
      <c r="AG244" s="217"/>
      <c r="AH244" s="217"/>
      <c r="AI244" s="217"/>
      <c r="AJ244" s="217"/>
      <c r="AK244" s="217"/>
      <c r="AL244" s="217"/>
      <c r="AM244" s="217"/>
      <c r="AN244" s="217"/>
      <c r="AO244" s="217"/>
      <c r="AP244" s="217"/>
      <c r="AQ244" s="217"/>
      <c r="AR244" s="217"/>
      <c r="AS244" s="217"/>
      <c r="AT244" s="217"/>
      <c r="AU244" s="217"/>
      <c r="AV244" s="217"/>
      <c r="AW244" s="217"/>
      <c r="AX244" s="217"/>
      <c r="AY244" s="217"/>
      <c r="AZ244" s="217"/>
      <c r="BA244" s="217"/>
      <c r="BB244" s="217"/>
      <c r="BC244" s="217"/>
      <c r="BD244" s="217"/>
      <c r="BE244" s="217"/>
      <c r="BF244" s="217"/>
      <c r="BG244" s="217"/>
      <c r="BH244" s="217"/>
      <c r="BI244" s="217"/>
      <c r="BJ244" s="217"/>
      <c r="BK244" s="217"/>
      <c r="BL244" s="217"/>
      <c r="BM244" s="217"/>
      <c r="BN244" s="217"/>
      <c r="BO244" s="217"/>
      <c r="BP244" s="217"/>
      <c r="BQ244" s="217"/>
      <c r="BR244" s="217"/>
      <c r="BS244" s="217"/>
      <c r="BT244" s="217"/>
      <c r="BU244" s="217"/>
      <c r="BV244" s="217"/>
      <c r="BW244" s="217"/>
      <c r="BX244" s="217"/>
      <c r="BY244" s="217"/>
      <c r="BZ244" s="217"/>
      <c r="CA244" s="217"/>
      <c r="CB244" s="217"/>
      <c r="CC244" s="217"/>
      <c r="CD244" s="217"/>
      <c r="CE244" s="217"/>
      <c r="CF244" s="217"/>
      <c r="CG244" s="217"/>
      <c r="CH244" s="217"/>
      <c r="CI244" s="217"/>
      <c r="CJ244" s="217"/>
      <c r="CK244" s="217"/>
      <c r="CL244" s="217"/>
      <c r="CM244" s="217"/>
      <c r="CN244" s="217"/>
      <c r="CO244" s="217"/>
      <c r="CP244" s="217"/>
      <c r="CQ244" s="217"/>
      <c r="CR244" s="217"/>
      <c r="CS244" s="217"/>
      <c r="CT244" s="217"/>
      <c r="CU244" s="217"/>
      <c r="CV244" s="217"/>
      <c r="CW244" s="217"/>
      <c r="CX244" s="217"/>
      <c r="CY244" s="217"/>
      <c r="CZ244" s="217"/>
      <c r="DA244" s="217"/>
      <c r="DB244" s="217"/>
      <c r="DC244" s="217"/>
      <c r="DD244" s="217"/>
      <c r="DE244" s="217"/>
      <c r="DF244" s="217"/>
      <c r="DG244" s="217"/>
      <c r="DH244" s="217"/>
      <c r="DI244" s="217"/>
      <c r="DJ244" s="217"/>
      <c r="DK244" s="217"/>
      <c r="DL244" s="217"/>
      <c r="DM244" s="217"/>
      <c r="DN244" s="217"/>
      <c r="DO244" s="217"/>
      <c r="DP244" s="217"/>
      <c r="DQ244" s="217"/>
      <c r="DR244" s="217"/>
    </row>
    <row r="245" spans="1:122" s="207" customFormat="1" ht="13">
      <c r="A245" s="181"/>
      <c r="B245" s="228" t="s">
        <v>354</v>
      </c>
      <c r="C245" s="229">
        <v>100</v>
      </c>
      <c r="D245" s="10">
        <v>50</v>
      </c>
      <c r="E245" s="10">
        <v>75</v>
      </c>
      <c r="F245" s="10">
        <v>100</v>
      </c>
      <c r="G245" s="241">
        <v>325</v>
      </c>
      <c r="H245" s="229">
        <v>125</v>
      </c>
      <c r="I245" s="10">
        <v>125</v>
      </c>
      <c r="J245" s="10">
        <v>125</v>
      </c>
      <c r="K245" s="10">
        <v>100</v>
      </c>
      <c r="L245" s="241">
        <v>475</v>
      </c>
      <c r="M245" s="10">
        <v>100</v>
      </c>
      <c r="N245" s="10">
        <v>75</v>
      </c>
      <c r="O245" s="10">
        <v>100</v>
      </c>
      <c r="P245" s="10">
        <v>100</v>
      </c>
      <c r="Q245" s="10">
        <v>100</v>
      </c>
      <c r="R245" s="183">
        <v>475</v>
      </c>
      <c r="S245" s="197">
        <v>1275</v>
      </c>
      <c r="T245" s="218"/>
      <c r="U245" s="217"/>
      <c r="V245" s="219"/>
      <c r="W245" s="219"/>
      <c r="X245" s="219"/>
      <c r="Y245" s="217"/>
      <c r="Z245" s="217"/>
      <c r="AA245" s="217"/>
      <c r="AB245" s="217"/>
      <c r="AC245" s="217"/>
      <c r="AD245" s="217"/>
      <c r="AE245" s="217"/>
      <c r="AF245" s="217"/>
      <c r="AG245" s="217"/>
      <c r="AH245" s="217"/>
      <c r="AI245" s="217"/>
      <c r="AJ245" s="217"/>
      <c r="AK245" s="217"/>
      <c r="AL245" s="217"/>
      <c r="AM245" s="217"/>
      <c r="AN245" s="217"/>
      <c r="AO245" s="217"/>
      <c r="AP245" s="217"/>
      <c r="AQ245" s="217"/>
      <c r="AR245" s="217"/>
      <c r="AS245" s="217"/>
      <c r="AT245" s="217"/>
      <c r="AU245" s="217"/>
      <c r="AV245" s="217"/>
      <c r="AW245" s="217"/>
      <c r="AX245" s="217"/>
      <c r="AY245" s="217"/>
      <c r="AZ245" s="217"/>
      <c r="BA245" s="217"/>
      <c r="BB245" s="217"/>
      <c r="BC245" s="217"/>
      <c r="BD245" s="217"/>
      <c r="BE245" s="217"/>
      <c r="BF245" s="217"/>
      <c r="BG245" s="217"/>
      <c r="BH245" s="217"/>
      <c r="BI245" s="217"/>
      <c r="BJ245" s="217"/>
      <c r="BK245" s="217"/>
      <c r="BL245" s="217"/>
      <c r="BM245" s="217"/>
      <c r="BN245" s="217"/>
      <c r="BO245" s="217"/>
      <c r="BP245" s="217"/>
      <c r="BQ245" s="217"/>
      <c r="BR245" s="217"/>
      <c r="BS245" s="217"/>
      <c r="BT245" s="217"/>
      <c r="BU245" s="217"/>
      <c r="BV245" s="217"/>
      <c r="BW245" s="217"/>
      <c r="BX245" s="217"/>
      <c r="BY245" s="217"/>
      <c r="BZ245" s="217"/>
      <c r="CA245" s="217"/>
      <c r="CB245" s="217"/>
      <c r="CC245" s="217"/>
      <c r="CD245" s="217"/>
      <c r="CE245" s="217"/>
      <c r="CF245" s="217"/>
      <c r="CG245" s="217"/>
      <c r="CH245" s="217"/>
      <c r="CI245" s="217"/>
      <c r="CJ245" s="217"/>
      <c r="CK245" s="217"/>
      <c r="CL245" s="217"/>
      <c r="CM245" s="217"/>
      <c r="CN245" s="217"/>
      <c r="CO245" s="217"/>
      <c r="CP245" s="217"/>
      <c r="CQ245" s="217"/>
      <c r="CR245" s="217"/>
      <c r="CS245" s="217"/>
      <c r="CT245" s="217"/>
      <c r="CU245" s="217"/>
      <c r="CV245" s="217"/>
      <c r="CW245" s="217"/>
      <c r="CX245" s="217"/>
      <c r="CY245" s="217"/>
      <c r="CZ245" s="217"/>
      <c r="DA245" s="217"/>
      <c r="DB245" s="217"/>
      <c r="DC245" s="217"/>
      <c r="DD245" s="217"/>
      <c r="DE245" s="217"/>
      <c r="DF245" s="217"/>
      <c r="DG245" s="217"/>
      <c r="DH245" s="217"/>
      <c r="DI245" s="217"/>
      <c r="DJ245" s="217"/>
      <c r="DK245" s="217"/>
      <c r="DL245" s="217"/>
      <c r="DM245" s="217"/>
      <c r="DN245" s="217"/>
      <c r="DO245" s="217"/>
      <c r="DP245" s="217"/>
      <c r="DQ245" s="217"/>
      <c r="DR245" s="217"/>
    </row>
    <row r="246" spans="1:122" s="207" customFormat="1" ht="10.4" customHeight="1">
      <c r="A246" s="188" t="s">
        <v>30</v>
      </c>
      <c r="B246" s="228" t="s">
        <v>204</v>
      </c>
      <c r="C246" s="229">
        <v>3900</v>
      </c>
      <c r="D246" s="10">
        <v>3900</v>
      </c>
      <c r="E246" s="10">
        <v>3900</v>
      </c>
      <c r="F246" s="10">
        <v>3875</v>
      </c>
      <c r="G246" s="241">
        <v>15575</v>
      </c>
      <c r="H246" s="229">
        <v>6000</v>
      </c>
      <c r="I246" s="10">
        <v>6000</v>
      </c>
      <c r="J246" s="10">
        <v>5950</v>
      </c>
      <c r="K246" s="10">
        <v>5950</v>
      </c>
      <c r="L246" s="241">
        <v>23900</v>
      </c>
      <c r="M246" s="10">
        <v>5050</v>
      </c>
      <c r="N246" s="10">
        <v>5025</v>
      </c>
      <c r="O246" s="10">
        <v>5050</v>
      </c>
      <c r="P246" s="10">
        <v>5025</v>
      </c>
      <c r="Q246" s="10">
        <v>5050</v>
      </c>
      <c r="R246" s="183">
        <v>25200</v>
      </c>
      <c r="S246" s="197">
        <v>64675</v>
      </c>
      <c r="T246" s="218"/>
      <c r="U246" s="217"/>
      <c r="V246" s="219"/>
      <c r="W246" s="219"/>
      <c r="X246" s="219"/>
      <c r="Y246" s="217"/>
      <c r="Z246" s="217"/>
      <c r="AA246" s="217"/>
      <c r="AB246" s="217"/>
      <c r="AC246" s="217"/>
      <c r="AD246" s="217"/>
      <c r="AE246" s="217"/>
      <c r="AF246" s="217"/>
      <c r="AG246" s="217"/>
      <c r="AH246" s="217"/>
      <c r="AI246" s="217"/>
      <c r="AJ246" s="217"/>
      <c r="AK246" s="217"/>
      <c r="AL246" s="217"/>
      <c r="AM246" s="217"/>
      <c r="AN246" s="217"/>
      <c r="AO246" s="217"/>
      <c r="AP246" s="217"/>
      <c r="AQ246" s="217"/>
      <c r="AR246" s="217"/>
      <c r="AS246" s="217"/>
      <c r="AT246" s="217"/>
      <c r="AU246" s="217"/>
      <c r="AV246" s="217"/>
      <c r="AW246" s="217"/>
      <c r="AX246" s="217"/>
      <c r="AY246" s="217"/>
      <c r="AZ246" s="217"/>
      <c r="BA246" s="217"/>
      <c r="BB246" s="217"/>
      <c r="BC246" s="217"/>
      <c r="BD246" s="217"/>
      <c r="BE246" s="217"/>
      <c r="BF246" s="217"/>
      <c r="BG246" s="217"/>
      <c r="BH246" s="217"/>
      <c r="BI246" s="217"/>
      <c r="BJ246" s="217"/>
      <c r="BK246" s="217"/>
      <c r="BL246" s="217"/>
      <c r="BM246" s="217"/>
      <c r="BN246" s="217"/>
      <c r="BO246" s="217"/>
      <c r="BP246" s="217"/>
      <c r="BQ246" s="217"/>
      <c r="BR246" s="217"/>
      <c r="BS246" s="217"/>
      <c r="BT246" s="217"/>
      <c r="BU246" s="217"/>
      <c r="BV246" s="217"/>
      <c r="BW246" s="217"/>
      <c r="BX246" s="217"/>
      <c r="BY246" s="217"/>
      <c r="BZ246" s="217"/>
      <c r="CA246" s="217"/>
      <c r="CB246" s="217"/>
      <c r="CC246" s="217"/>
      <c r="CD246" s="217"/>
      <c r="CE246" s="217"/>
      <c r="CF246" s="217"/>
      <c r="CG246" s="217"/>
      <c r="CH246" s="217"/>
      <c r="CI246" s="217"/>
      <c r="CJ246" s="217"/>
      <c r="CK246" s="217"/>
      <c r="CL246" s="217"/>
      <c r="CM246" s="217"/>
      <c r="CN246" s="217"/>
      <c r="CO246" s="217"/>
      <c r="CP246" s="217"/>
      <c r="CQ246" s="217"/>
      <c r="CR246" s="217"/>
      <c r="CS246" s="217"/>
      <c r="CT246" s="217"/>
      <c r="CU246" s="217"/>
      <c r="CV246" s="217"/>
      <c r="CW246" s="217"/>
      <c r="CX246" s="217"/>
      <c r="CY246" s="217"/>
      <c r="CZ246" s="217"/>
      <c r="DA246" s="217"/>
      <c r="DB246" s="217"/>
      <c r="DC246" s="217"/>
      <c r="DD246" s="217"/>
      <c r="DE246" s="217"/>
      <c r="DF246" s="217"/>
      <c r="DG246" s="217"/>
      <c r="DH246" s="217"/>
      <c r="DI246" s="217"/>
      <c r="DJ246" s="217"/>
      <c r="DK246" s="217"/>
      <c r="DL246" s="217"/>
      <c r="DM246" s="217"/>
      <c r="DN246" s="217"/>
      <c r="DO246" s="217"/>
      <c r="DP246" s="217"/>
      <c r="DQ246" s="217"/>
      <c r="DR246" s="217"/>
    </row>
    <row r="247" spans="1:122" s="207" customFormat="1" ht="10.4" customHeight="1">
      <c r="A247" s="188"/>
      <c r="B247" s="228" t="s">
        <v>221</v>
      </c>
      <c r="C247" s="229">
        <v>1100</v>
      </c>
      <c r="D247" s="10">
        <v>1080</v>
      </c>
      <c r="E247" s="10">
        <v>1060</v>
      </c>
      <c r="F247" s="10">
        <v>1080</v>
      </c>
      <c r="G247" s="241">
        <v>4320</v>
      </c>
      <c r="H247" s="229">
        <v>1660</v>
      </c>
      <c r="I247" s="10">
        <v>1660</v>
      </c>
      <c r="J247" s="10">
        <v>1660</v>
      </c>
      <c r="K247" s="10">
        <v>1660</v>
      </c>
      <c r="L247" s="241">
        <v>6640</v>
      </c>
      <c r="M247" s="10">
        <v>1400</v>
      </c>
      <c r="N247" s="10">
        <v>1400</v>
      </c>
      <c r="O247" s="10">
        <v>1420</v>
      </c>
      <c r="P247" s="10">
        <v>1400</v>
      </c>
      <c r="Q247" s="10">
        <v>1400</v>
      </c>
      <c r="R247" s="183">
        <v>7020</v>
      </c>
      <c r="S247" s="197">
        <v>17980</v>
      </c>
      <c r="T247" s="218"/>
      <c r="U247" s="217"/>
      <c r="V247" s="219"/>
      <c r="W247" s="219"/>
      <c r="X247" s="219"/>
      <c r="Y247" s="217"/>
      <c r="Z247" s="217"/>
      <c r="AA247" s="217"/>
      <c r="AB247" s="217"/>
      <c r="AC247" s="217"/>
      <c r="AD247" s="217"/>
      <c r="AE247" s="217"/>
      <c r="AF247" s="217"/>
      <c r="AG247" s="217"/>
      <c r="AH247" s="217"/>
      <c r="AI247" s="217"/>
      <c r="AJ247" s="217"/>
      <c r="AK247" s="217"/>
      <c r="AL247" s="217"/>
      <c r="AM247" s="217"/>
      <c r="AN247" s="217"/>
      <c r="AO247" s="217"/>
      <c r="AP247" s="217"/>
      <c r="AQ247" s="217"/>
      <c r="AR247" s="217"/>
      <c r="AS247" s="217"/>
      <c r="AT247" s="217"/>
      <c r="AU247" s="217"/>
      <c r="AV247" s="217"/>
      <c r="AW247" s="217"/>
      <c r="AX247" s="217"/>
      <c r="AY247" s="217"/>
      <c r="AZ247" s="217"/>
      <c r="BA247" s="217"/>
      <c r="BB247" s="217"/>
      <c r="BC247" s="217"/>
      <c r="BD247" s="217"/>
      <c r="BE247" s="217"/>
      <c r="BF247" s="217"/>
      <c r="BG247" s="217"/>
      <c r="BH247" s="217"/>
      <c r="BI247" s="217"/>
      <c r="BJ247" s="217"/>
      <c r="BK247" s="217"/>
      <c r="BL247" s="217"/>
      <c r="BM247" s="217"/>
      <c r="BN247" s="217"/>
      <c r="BO247" s="217"/>
      <c r="BP247" s="217"/>
      <c r="BQ247" s="217"/>
      <c r="BR247" s="217"/>
      <c r="BS247" s="217"/>
      <c r="BT247" s="217"/>
      <c r="BU247" s="217"/>
      <c r="BV247" s="217"/>
      <c r="BW247" s="217"/>
      <c r="BX247" s="217"/>
      <c r="BY247" s="217"/>
      <c r="BZ247" s="217"/>
      <c r="CA247" s="217"/>
      <c r="CB247" s="217"/>
      <c r="CC247" s="217"/>
      <c r="CD247" s="217"/>
      <c r="CE247" s="217"/>
      <c r="CF247" s="217"/>
      <c r="CG247" s="217"/>
      <c r="CH247" s="217"/>
      <c r="CI247" s="217"/>
      <c r="CJ247" s="217"/>
      <c r="CK247" s="217"/>
      <c r="CL247" s="217"/>
      <c r="CM247" s="217"/>
      <c r="CN247" s="217"/>
      <c r="CO247" s="217"/>
      <c r="CP247" s="217"/>
      <c r="CQ247" s="217"/>
      <c r="CR247" s="217"/>
      <c r="CS247" s="217"/>
      <c r="CT247" s="217"/>
      <c r="CU247" s="217"/>
      <c r="CV247" s="217"/>
      <c r="CW247" s="217"/>
      <c r="CX247" s="217"/>
      <c r="CY247" s="217"/>
      <c r="CZ247" s="217"/>
      <c r="DA247" s="217"/>
      <c r="DB247" s="217"/>
      <c r="DC247" s="217"/>
      <c r="DD247" s="217"/>
      <c r="DE247" s="217"/>
      <c r="DF247" s="217"/>
      <c r="DG247" s="217"/>
      <c r="DH247" s="217"/>
      <c r="DI247" s="217"/>
      <c r="DJ247" s="217"/>
      <c r="DK247" s="217"/>
      <c r="DL247" s="217"/>
      <c r="DM247" s="217"/>
      <c r="DN247" s="217"/>
      <c r="DO247" s="217"/>
      <c r="DP247" s="217"/>
      <c r="DQ247" s="217"/>
      <c r="DR247" s="217"/>
    </row>
    <row r="248" spans="1:122" s="207" customFormat="1" ht="10.4" customHeight="1">
      <c r="A248" s="188"/>
      <c r="B248" s="228" t="s">
        <v>258</v>
      </c>
      <c r="C248" s="229">
        <v>4120</v>
      </c>
      <c r="D248" s="10">
        <v>4080</v>
      </c>
      <c r="E248" s="10">
        <v>4080</v>
      </c>
      <c r="F248" s="10">
        <v>4120</v>
      </c>
      <c r="G248" s="241">
        <v>16400</v>
      </c>
      <c r="H248" s="229">
        <v>6300</v>
      </c>
      <c r="I248" s="10">
        <v>6340</v>
      </c>
      <c r="J248" s="10">
        <v>6320</v>
      </c>
      <c r="K248" s="10">
        <v>6300</v>
      </c>
      <c r="L248" s="241">
        <v>25260</v>
      </c>
      <c r="M248" s="10">
        <v>5320</v>
      </c>
      <c r="N248" s="10">
        <v>5320</v>
      </c>
      <c r="O248" s="10">
        <v>5320</v>
      </c>
      <c r="P248" s="10">
        <v>5320</v>
      </c>
      <c r="Q248" s="10">
        <v>5320</v>
      </c>
      <c r="R248" s="183">
        <v>26600</v>
      </c>
      <c r="S248" s="197">
        <v>68260</v>
      </c>
      <c r="T248" s="218"/>
      <c r="U248" s="217"/>
      <c r="V248" s="219"/>
      <c r="W248" s="219"/>
      <c r="X248" s="219"/>
      <c r="Y248" s="217"/>
      <c r="Z248" s="217"/>
      <c r="AA248" s="217"/>
      <c r="AB248" s="217"/>
      <c r="AC248" s="217"/>
      <c r="AD248" s="217"/>
      <c r="AE248" s="217"/>
      <c r="AF248" s="217"/>
      <c r="AG248" s="217"/>
      <c r="AH248" s="217"/>
      <c r="AI248" s="217"/>
      <c r="AJ248" s="217"/>
      <c r="AK248" s="217"/>
      <c r="AL248" s="217"/>
      <c r="AM248" s="217"/>
      <c r="AN248" s="217"/>
      <c r="AO248" s="217"/>
      <c r="AP248" s="217"/>
      <c r="AQ248" s="217"/>
      <c r="AR248" s="217"/>
      <c r="AS248" s="217"/>
      <c r="AT248" s="217"/>
      <c r="AU248" s="217"/>
      <c r="AV248" s="217"/>
      <c r="AW248" s="217"/>
      <c r="AX248" s="217"/>
      <c r="AY248" s="217"/>
      <c r="AZ248" s="217"/>
      <c r="BA248" s="217"/>
      <c r="BB248" s="217"/>
      <c r="BC248" s="217"/>
      <c r="BD248" s="217"/>
      <c r="BE248" s="217"/>
      <c r="BF248" s="217"/>
      <c r="BG248" s="217"/>
      <c r="BH248" s="217"/>
      <c r="BI248" s="217"/>
      <c r="BJ248" s="217"/>
      <c r="BK248" s="217"/>
      <c r="BL248" s="217"/>
      <c r="BM248" s="217"/>
      <c r="BN248" s="217"/>
      <c r="BO248" s="217"/>
      <c r="BP248" s="217"/>
      <c r="BQ248" s="217"/>
      <c r="BR248" s="217"/>
      <c r="BS248" s="217"/>
      <c r="BT248" s="217"/>
      <c r="BU248" s="217"/>
      <c r="BV248" s="217"/>
      <c r="BW248" s="217"/>
      <c r="BX248" s="217"/>
      <c r="BY248" s="217"/>
      <c r="BZ248" s="217"/>
      <c r="CA248" s="217"/>
      <c r="CB248" s="217"/>
      <c r="CC248" s="217"/>
      <c r="CD248" s="217"/>
      <c r="CE248" s="217"/>
      <c r="CF248" s="217"/>
      <c r="CG248" s="217"/>
      <c r="CH248" s="217"/>
      <c r="CI248" s="217"/>
      <c r="CJ248" s="217"/>
      <c r="CK248" s="217"/>
      <c r="CL248" s="217"/>
      <c r="CM248" s="217"/>
      <c r="CN248" s="217"/>
      <c r="CO248" s="217"/>
      <c r="CP248" s="217"/>
      <c r="CQ248" s="217"/>
      <c r="CR248" s="217"/>
      <c r="CS248" s="217"/>
      <c r="CT248" s="217"/>
      <c r="CU248" s="217"/>
      <c r="CV248" s="217"/>
      <c r="CW248" s="217"/>
      <c r="CX248" s="217"/>
      <c r="CY248" s="217"/>
      <c r="CZ248" s="217"/>
      <c r="DA248" s="217"/>
      <c r="DB248" s="217"/>
      <c r="DC248" s="217"/>
      <c r="DD248" s="217"/>
      <c r="DE248" s="217"/>
      <c r="DF248" s="217"/>
      <c r="DG248" s="217"/>
      <c r="DH248" s="217"/>
      <c r="DI248" s="217"/>
      <c r="DJ248" s="217"/>
      <c r="DK248" s="217"/>
      <c r="DL248" s="217"/>
      <c r="DM248" s="217"/>
      <c r="DN248" s="217"/>
      <c r="DO248" s="217"/>
      <c r="DP248" s="217"/>
      <c r="DQ248" s="217"/>
      <c r="DR248" s="217"/>
    </row>
    <row r="249" spans="1:122" s="207" customFormat="1" ht="13.5" thickBot="1">
      <c r="A249" s="1114" t="s">
        <v>30</v>
      </c>
      <c r="B249" s="1115" t="s">
        <v>32</v>
      </c>
      <c r="C249" s="1116">
        <v>11895</v>
      </c>
      <c r="D249" s="1117">
        <v>11760</v>
      </c>
      <c r="E249" s="1117">
        <v>11765</v>
      </c>
      <c r="F249" s="1117">
        <v>11825</v>
      </c>
      <c r="G249" s="1118">
        <v>47245</v>
      </c>
      <c r="H249" s="1116">
        <v>18210</v>
      </c>
      <c r="I249" s="1117">
        <v>18225</v>
      </c>
      <c r="J249" s="1117">
        <v>18130</v>
      </c>
      <c r="K249" s="1117">
        <v>18110</v>
      </c>
      <c r="L249" s="1118">
        <v>72675</v>
      </c>
      <c r="M249" s="1117">
        <v>15345</v>
      </c>
      <c r="N249" s="1117">
        <v>15295</v>
      </c>
      <c r="O249" s="1117">
        <v>15315</v>
      </c>
      <c r="P249" s="1117">
        <v>15270</v>
      </c>
      <c r="Q249" s="1119">
        <v>15345</v>
      </c>
      <c r="R249" s="1118">
        <v>76570</v>
      </c>
      <c r="S249" s="1120">
        <v>196490</v>
      </c>
      <c r="T249" s="218"/>
      <c r="U249" s="217"/>
      <c r="V249" s="219"/>
      <c r="W249" s="219"/>
      <c r="X249" s="219"/>
      <c r="Y249" s="217"/>
      <c r="Z249" s="217"/>
      <c r="AA249" s="217"/>
      <c r="AB249" s="217"/>
      <c r="AC249" s="217"/>
      <c r="AD249" s="217"/>
      <c r="AE249" s="217"/>
      <c r="AF249" s="217"/>
      <c r="AG249" s="217"/>
      <c r="AH249" s="217"/>
      <c r="AI249" s="217"/>
      <c r="AJ249" s="217"/>
      <c r="AK249" s="217"/>
      <c r="AL249" s="217"/>
      <c r="AM249" s="217"/>
      <c r="AN249" s="217"/>
      <c r="AO249" s="217"/>
      <c r="AP249" s="217"/>
      <c r="AQ249" s="217"/>
      <c r="AR249" s="217"/>
      <c r="AS249" s="217"/>
      <c r="AT249" s="217"/>
      <c r="AU249" s="217"/>
      <c r="AV249" s="217"/>
      <c r="AW249" s="217"/>
      <c r="AX249" s="217"/>
      <c r="AY249" s="217"/>
      <c r="AZ249" s="217"/>
      <c r="BA249" s="217"/>
      <c r="BB249" s="217"/>
      <c r="BC249" s="217"/>
      <c r="BD249" s="217"/>
      <c r="BE249" s="217"/>
      <c r="BF249" s="217"/>
      <c r="BG249" s="217"/>
      <c r="BH249" s="217"/>
      <c r="BI249" s="217"/>
      <c r="BJ249" s="217"/>
      <c r="BK249" s="217"/>
      <c r="BL249" s="217"/>
      <c r="BM249" s="217"/>
      <c r="BN249" s="217"/>
      <c r="BO249" s="217"/>
      <c r="BP249" s="217"/>
      <c r="BQ249" s="217"/>
      <c r="BR249" s="217"/>
      <c r="BS249" s="217"/>
      <c r="BT249" s="217"/>
      <c r="BU249" s="217"/>
      <c r="BV249" s="217"/>
      <c r="BW249" s="217"/>
      <c r="BX249" s="217"/>
      <c r="BY249" s="217"/>
      <c r="BZ249" s="217"/>
      <c r="CA249" s="217"/>
      <c r="CB249" s="217"/>
      <c r="CC249" s="217"/>
      <c r="CD249" s="217"/>
      <c r="CE249" s="217"/>
      <c r="CF249" s="217"/>
      <c r="CG249" s="217"/>
      <c r="CH249" s="217"/>
      <c r="CI249" s="217"/>
      <c r="CJ249" s="217"/>
      <c r="CK249" s="217"/>
      <c r="CL249" s="217"/>
      <c r="CM249" s="217"/>
      <c r="CN249" s="217"/>
      <c r="CO249" s="217"/>
      <c r="CP249" s="217"/>
      <c r="CQ249" s="217"/>
      <c r="CR249" s="217"/>
      <c r="CS249" s="217"/>
      <c r="CT249" s="217"/>
      <c r="CU249" s="217"/>
      <c r="CV249" s="217"/>
      <c r="CW249" s="217"/>
      <c r="CX249" s="217"/>
      <c r="CY249" s="217"/>
      <c r="CZ249" s="217"/>
      <c r="DA249" s="217"/>
      <c r="DB249" s="217"/>
      <c r="DC249" s="217"/>
      <c r="DD249" s="217"/>
      <c r="DE249" s="217"/>
      <c r="DF249" s="217"/>
      <c r="DG249" s="217"/>
      <c r="DH249" s="217"/>
      <c r="DI249" s="217"/>
      <c r="DJ249" s="217"/>
      <c r="DK249" s="217"/>
      <c r="DL249" s="217"/>
      <c r="DM249" s="217"/>
      <c r="DN249" s="217"/>
      <c r="DO249" s="217"/>
      <c r="DP249" s="217"/>
      <c r="DQ249" s="217"/>
      <c r="DR249" s="217"/>
    </row>
    <row r="250" spans="1:122" s="207" customFormat="1" ht="12" customHeight="1">
      <c r="A250" s="659" t="str">
        <f>A243</f>
        <v>V15</v>
      </c>
      <c r="B250" s="1242" t="s">
        <v>316</v>
      </c>
      <c r="C250" s="660">
        <f>'Korat Summary'!G143</f>
        <v>0</v>
      </c>
      <c r="D250" s="661">
        <f>'Korat Summary'!H143</f>
        <v>0</v>
      </c>
      <c r="E250" s="661">
        <f>'Korat Summary'!I143</f>
        <v>0</v>
      </c>
      <c r="F250" s="661">
        <f>'Korat Summary'!J143</f>
        <v>0</v>
      </c>
      <c r="G250" s="273">
        <f t="shared" ref="G250:G257" si="188">SUM(C250:F250)</f>
        <v>0</v>
      </c>
      <c r="H250" s="661">
        <f>'Korat Summary'!N143</f>
        <v>0</v>
      </c>
      <c r="I250" s="661">
        <f>'Korat Summary'!O143</f>
        <v>0</v>
      </c>
      <c r="J250" s="661">
        <f>'Korat Summary'!P143</f>
        <v>0</v>
      </c>
      <c r="K250" s="661">
        <f>'Korat Summary'!Q143</f>
        <v>0</v>
      </c>
      <c r="L250" s="273">
        <f t="shared" ref="L250:L257" si="189">SUM(H250:K250)</f>
        <v>0</v>
      </c>
      <c r="M250" s="661">
        <f>'Korat Summary'!U143</f>
        <v>0</v>
      </c>
      <c r="N250" s="661">
        <f>'Korat Summary'!V143</f>
        <v>0</v>
      </c>
      <c r="O250" s="661">
        <f>'Korat Summary'!W143</f>
        <v>0</v>
      </c>
      <c r="P250" s="661">
        <f>'Korat Summary'!X143</f>
        <v>0</v>
      </c>
      <c r="Q250" s="661">
        <f>'Korat Summary'!Y143</f>
        <v>0</v>
      </c>
      <c r="R250" s="273">
        <f t="shared" ref="R250:R257" si="190">SUM(M250:Q250)</f>
        <v>0</v>
      </c>
      <c r="S250" s="662">
        <f t="shared" ref="S250:S257" si="191">R250+L250+G250</f>
        <v>0</v>
      </c>
      <c r="T250" s="218"/>
      <c r="U250" s="217"/>
      <c r="V250" s="219"/>
      <c r="W250" s="219"/>
      <c r="X250" s="219"/>
      <c r="Y250" s="217"/>
      <c r="Z250" s="217"/>
      <c r="AA250" s="217"/>
      <c r="AB250" s="217"/>
      <c r="AC250" s="217"/>
      <c r="AD250" s="217"/>
      <c r="AE250" s="217"/>
      <c r="AF250" s="217"/>
      <c r="AG250" s="217"/>
      <c r="AH250" s="217"/>
      <c r="AI250" s="217"/>
      <c r="AJ250" s="217"/>
      <c r="AK250" s="217"/>
      <c r="AL250" s="217"/>
      <c r="AM250" s="217"/>
      <c r="AN250" s="217"/>
      <c r="AO250" s="217"/>
      <c r="AP250" s="217"/>
      <c r="AQ250" s="217"/>
      <c r="AR250" s="217"/>
      <c r="AS250" s="217"/>
      <c r="AT250" s="217"/>
      <c r="AU250" s="217"/>
      <c r="AV250" s="217"/>
      <c r="AW250" s="217"/>
      <c r="AX250" s="217"/>
      <c r="AY250" s="217"/>
      <c r="AZ250" s="217"/>
      <c r="BA250" s="217"/>
      <c r="BB250" s="217"/>
      <c r="BC250" s="217"/>
      <c r="BD250" s="217"/>
      <c r="BE250" s="217"/>
      <c r="BF250" s="217"/>
      <c r="BG250" s="217"/>
      <c r="BH250" s="217"/>
      <c r="BI250" s="217"/>
      <c r="BJ250" s="217"/>
      <c r="BK250" s="217"/>
      <c r="BL250" s="217"/>
      <c r="BM250" s="217"/>
      <c r="BN250" s="217"/>
      <c r="BO250" s="217"/>
      <c r="BP250" s="217"/>
      <c r="BQ250" s="217"/>
      <c r="BR250" s="217"/>
      <c r="BS250" s="217"/>
      <c r="BT250" s="217"/>
      <c r="BU250" s="217"/>
      <c r="BV250" s="217"/>
      <c r="BW250" s="217"/>
      <c r="BX250" s="217"/>
      <c r="BY250" s="217"/>
      <c r="BZ250" s="217"/>
      <c r="CA250" s="217"/>
      <c r="CB250" s="217"/>
      <c r="CC250" s="217"/>
      <c r="CD250" s="217"/>
      <c r="CE250" s="217"/>
      <c r="CF250" s="217"/>
      <c r="CG250" s="217"/>
      <c r="CH250" s="217"/>
      <c r="CI250" s="217"/>
      <c r="CJ250" s="217"/>
      <c r="CK250" s="217"/>
      <c r="CL250" s="217"/>
      <c r="CM250" s="217"/>
      <c r="CN250" s="217"/>
      <c r="CO250" s="217"/>
      <c r="CP250" s="217"/>
      <c r="CQ250" s="217"/>
      <c r="CR250" s="217"/>
      <c r="CS250" s="217"/>
      <c r="CT250" s="217"/>
      <c r="CU250" s="217"/>
      <c r="CV250" s="217"/>
      <c r="CW250" s="217"/>
      <c r="CX250" s="217"/>
      <c r="CY250" s="217"/>
      <c r="CZ250" s="217"/>
      <c r="DA250" s="217"/>
      <c r="DB250" s="217"/>
      <c r="DC250" s="217"/>
      <c r="DD250" s="217"/>
      <c r="DE250" s="217"/>
      <c r="DF250" s="217"/>
      <c r="DG250" s="217"/>
      <c r="DH250" s="217"/>
      <c r="DI250" s="217"/>
      <c r="DJ250" s="217"/>
      <c r="DK250" s="217"/>
      <c r="DL250" s="217"/>
      <c r="DM250" s="217"/>
      <c r="DN250" s="217"/>
      <c r="DO250" s="217"/>
      <c r="DP250" s="217"/>
      <c r="DQ250" s="217"/>
      <c r="DR250" s="217"/>
    </row>
    <row r="251" spans="1:122" s="207" customFormat="1" ht="12" customHeight="1">
      <c r="A251" s="195" t="str">
        <f>A203</f>
        <v>MS2409A0</v>
      </c>
      <c r="B251" s="228" t="s">
        <v>259</v>
      </c>
      <c r="C251" s="229">
        <f>'Korat Summary'!G144</f>
        <v>0</v>
      </c>
      <c r="D251" s="10">
        <f>'Korat Summary'!H144</f>
        <v>0</v>
      </c>
      <c r="E251" s="10">
        <f>'Korat Summary'!I144</f>
        <v>0</v>
      </c>
      <c r="F251" s="10">
        <f>'Korat Summary'!J144</f>
        <v>0</v>
      </c>
      <c r="G251" s="200">
        <f t="shared" si="188"/>
        <v>0</v>
      </c>
      <c r="H251" s="10">
        <f>'Korat Summary'!N144</f>
        <v>0</v>
      </c>
      <c r="I251" s="10">
        <f>'Korat Summary'!O144</f>
        <v>0</v>
      </c>
      <c r="J251" s="10">
        <f>'Korat Summary'!P144</f>
        <v>0</v>
      </c>
      <c r="K251" s="10">
        <f>'Korat Summary'!Q144</f>
        <v>0</v>
      </c>
      <c r="L251" s="200">
        <f t="shared" si="189"/>
        <v>0</v>
      </c>
      <c r="M251" s="10">
        <f>'Korat Summary'!U144</f>
        <v>0</v>
      </c>
      <c r="N251" s="10">
        <f>'Korat Summary'!V144</f>
        <v>0</v>
      </c>
      <c r="O251" s="10">
        <f>'Korat Summary'!W144</f>
        <v>0</v>
      </c>
      <c r="P251" s="10">
        <f>'Korat Summary'!X144</f>
        <v>0</v>
      </c>
      <c r="Q251" s="10">
        <f>'Korat Summary'!Y144</f>
        <v>0</v>
      </c>
      <c r="R251" s="200">
        <f t="shared" si="190"/>
        <v>0</v>
      </c>
      <c r="S251" s="184">
        <f t="shared" si="191"/>
        <v>0</v>
      </c>
      <c r="T251" s="218"/>
      <c r="U251" s="217"/>
      <c r="V251" s="219"/>
      <c r="W251" s="219"/>
      <c r="X251" s="219"/>
      <c r="Y251" s="217"/>
      <c r="Z251" s="217"/>
      <c r="AA251" s="217"/>
      <c r="AB251" s="217"/>
      <c r="AC251" s="217"/>
      <c r="AD251" s="217"/>
      <c r="AE251" s="217"/>
      <c r="AF251" s="217"/>
      <c r="AG251" s="217"/>
      <c r="AH251" s="217"/>
      <c r="AI251" s="217"/>
      <c r="AJ251" s="217"/>
      <c r="AK251" s="217"/>
      <c r="AL251" s="217"/>
      <c r="AM251" s="217"/>
      <c r="AN251" s="217"/>
      <c r="AO251" s="217"/>
      <c r="AP251" s="217"/>
      <c r="AQ251" s="217"/>
      <c r="AR251" s="217"/>
      <c r="AS251" s="217"/>
      <c r="AT251" s="217"/>
      <c r="AU251" s="217"/>
      <c r="AV251" s="217"/>
      <c r="AW251" s="217"/>
      <c r="AX251" s="217"/>
      <c r="AY251" s="217"/>
      <c r="AZ251" s="217"/>
      <c r="BA251" s="217"/>
      <c r="BB251" s="217"/>
      <c r="BC251" s="217"/>
      <c r="BD251" s="217"/>
      <c r="BE251" s="217"/>
      <c r="BF251" s="217"/>
      <c r="BG251" s="217"/>
      <c r="BH251" s="217"/>
      <c r="BI251" s="217"/>
      <c r="BJ251" s="217"/>
      <c r="BK251" s="217"/>
      <c r="BL251" s="217"/>
      <c r="BM251" s="217"/>
      <c r="BN251" s="217"/>
      <c r="BO251" s="217"/>
      <c r="BP251" s="217"/>
      <c r="BQ251" s="217"/>
      <c r="BR251" s="217"/>
      <c r="BS251" s="217"/>
      <c r="BT251" s="217"/>
      <c r="BU251" s="217"/>
      <c r="BV251" s="217"/>
      <c r="BW251" s="217"/>
      <c r="BX251" s="217"/>
      <c r="BY251" s="217"/>
      <c r="BZ251" s="217"/>
      <c r="CA251" s="217"/>
      <c r="CB251" s="217"/>
      <c r="CC251" s="217"/>
      <c r="CD251" s="217"/>
      <c r="CE251" s="217"/>
      <c r="CF251" s="217"/>
      <c r="CG251" s="217"/>
      <c r="CH251" s="217"/>
      <c r="CI251" s="217"/>
      <c r="CJ251" s="217"/>
      <c r="CK251" s="217"/>
      <c r="CL251" s="217"/>
      <c r="CM251" s="217"/>
      <c r="CN251" s="217"/>
      <c r="CO251" s="217"/>
      <c r="CP251" s="217"/>
      <c r="CQ251" s="217"/>
      <c r="CR251" s="217"/>
      <c r="CS251" s="217"/>
      <c r="CT251" s="217"/>
      <c r="CU251" s="217"/>
      <c r="CV251" s="217"/>
      <c r="CW251" s="217"/>
      <c r="CX251" s="217"/>
      <c r="CY251" s="217"/>
      <c r="CZ251" s="217"/>
      <c r="DA251" s="217"/>
      <c r="DB251" s="217"/>
      <c r="DC251" s="217"/>
      <c r="DD251" s="217"/>
      <c r="DE251" s="217"/>
      <c r="DF251" s="217"/>
      <c r="DG251" s="217"/>
      <c r="DH251" s="217"/>
      <c r="DI251" s="217"/>
      <c r="DJ251" s="217"/>
      <c r="DK251" s="217"/>
      <c r="DL251" s="217"/>
      <c r="DM251" s="217"/>
      <c r="DN251" s="217"/>
      <c r="DO251" s="217"/>
      <c r="DP251" s="217"/>
      <c r="DQ251" s="217"/>
      <c r="DR251" s="217"/>
    </row>
    <row r="252" spans="1:122" s="207" customFormat="1" ht="12" customHeight="1">
      <c r="A252" s="188"/>
      <c r="B252" s="228" t="s">
        <v>354</v>
      </c>
      <c r="C252" s="229">
        <f>'Korat Summary'!G145</f>
        <v>0</v>
      </c>
      <c r="D252" s="10">
        <f>'Korat Summary'!H145</f>
        <v>50</v>
      </c>
      <c r="E252" s="10">
        <f>'Korat Summary'!I145</f>
        <v>150</v>
      </c>
      <c r="F252" s="10">
        <f>'Korat Summary'!J145</f>
        <v>25</v>
      </c>
      <c r="G252" s="200">
        <f t="shared" si="188"/>
        <v>225</v>
      </c>
      <c r="H252" s="10">
        <f>'Korat Summary'!N145</f>
        <v>0</v>
      </c>
      <c r="I252" s="10">
        <f>'Korat Summary'!O145</f>
        <v>75</v>
      </c>
      <c r="J252" s="10">
        <f>'Korat Summary'!P145</f>
        <v>25</v>
      </c>
      <c r="K252" s="10">
        <f>'Korat Summary'!Q145</f>
        <v>100</v>
      </c>
      <c r="L252" s="200">
        <f t="shared" si="189"/>
        <v>200</v>
      </c>
      <c r="M252" s="10">
        <f>'Korat Summary'!U145</f>
        <v>75</v>
      </c>
      <c r="N252" s="10">
        <f>'Korat Summary'!V145</f>
        <v>25</v>
      </c>
      <c r="O252" s="10">
        <f>'Korat Summary'!W145</f>
        <v>75</v>
      </c>
      <c r="P252" s="10">
        <f>'Korat Summary'!X145</f>
        <v>25</v>
      </c>
      <c r="Q252" s="10">
        <f>'Korat Summary'!Y145</f>
        <v>0</v>
      </c>
      <c r="R252" s="200">
        <f t="shared" si="190"/>
        <v>200</v>
      </c>
      <c r="S252" s="184">
        <f t="shared" si="191"/>
        <v>625</v>
      </c>
      <c r="T252" s="218"/>
      <c r="U252" s="217"/>
      <c r="V252" s="219"/>
      <c r="W252" s="219"/>
      <c r="X252" s="219"/>
      <c r="Y252" s="217"/>
      <c r="Z252" s="217"/>
      <c r="AA252" s="217"/>
      <c r="AB252" s="217"/>
      <c r="AC252" s="217"/>
      <c r="AD252" s="217"/>
      <c r="AE252" s="217"/>
      <c r="AF252" s="217"/>
      <c r="AG252" s="217"/>
      <c r="AH252" s="217"/>
      <c r="AI252" s="217"/>
      <c r="AJ252" s="217"/>
      <c r="AK252" s="217"/>
      <c r="AL252" s="217"/>
      <c r="AM252" s="217"/>
      <c r="AN252" s="217"/>
      <c r="AO252" s="217"/>
      <c r="AP252" s="217"/>
      <c r="AQ252" s="217"/>
      <c r="AR252" s="217"/>
      <c r="AS252" s="217"/>
      <c r="AT252" s="217"/>
      <c r="AU252" s="217"/>
      <c r="AV252" s="217"/>
      <c r="AW252" s="217"/>
      <c r="AX252" s="217"/>
      <c r="AY252" s="217"/>
      <c r="AZ252" s="217"/>
      <c r="BA252" s="217"/>
      <c r="BB252" s="217"/>
      <c r="BC252" s="217"/>
      <c r="BD252" s="217"/>
      <c r="BE252" s="217"/>
      <c r="BF252" s="217"/>
      <c r="BG252" s="217"/>
      <c r="BH252" s="217"/>
      <c r="BI252" s="217"/>
      <c r="BJ252" s="217"/>
      <c r="BK252" s="217"/>
      <c r="BL252" s="217"/>
      <c r="BM252" s="217"/>
      <c r="BN252" s="217"/>
      <c r="BO252" s="217"/>
      <c r="BP252" s="217"/>
      <c r="BQ252" s="217"/>
      <c r="BR252" s="217"/>
      <c r="BS252" s="217"/>
      <c r="BT252" s="217"/>
      <c r="BU252" s="217"/>
      <c r="BV252" s="217"/>
      <c r="BW252" s="217"/>
      <c r="BX252" s="217"/>
      <c r="BY252" s="217"/>
      <c r="BZ252" s="217"/>
      <c r="CA252" s="217"/>
      <c r="CB252" s="217"/>
      <c r="CC252" s="217"/>
      <c r="CD252" s="217"/>
      <c r="CE252" s="217"/>
      <c r="CF252" s="217"/>
      <c r="CG252" s="217"/>
      <c r="CH252" s="217"/>
      <c r="CI252" s="217"/>
      <c r="CJ252" s="217"/>
      <c r="CK252" s="217"/>
      <c r="CL252" s="217"/>
      <c r="CM252" s="217"/>
      <c r="CN252" s="217"/>
      <c r="CO252" s="217"/>
      <c r="CP252" s="217"/>
      <c r="CQ252" s="217"/>
      <c r="CR252" s="217"/>
      <c r="CS252" s="217"/>
      <c r="CT252" s="217"/>
      <c r="CU252" s="217"/>
      <c r="CV252" s="217"/>
      <c r="CW252" s="217"/>
      <c r="CX252" s="217"/>
      <c r="CY252" s="217"/>
      <c r="CZ252" s="217"/>
      <c r="DA252" s="217"/>
      <c r="DB252" s="217"/>
      <c r="DC252" s="217"/>
      <c r="DD252" s="217"/>
      <c r="DE252" s="217"/>
      <c r="DF252" s="217"/>
      <c r="DG252" s="217"/>
      <c r="DH252" s="217"/>
      <c r="DI252" s="217"/>
      <c r="DJ252" s="217"/>
      <c r="DK252" s="217"/>
      <c r="DL252" s="217"/>
      <c r="DM252" s="217"/>
      <c r="DN252" s="217"/>
      <c r="DO252" s="217"/>
      <c r="DP252" s="217"/>
      <c r="DQ252" s="217"/>
      <c r="DR252" s="217"/>
    </row>
    <row r="253" spans="1:122" s="207" customFormat="1" ht="12" customHeight="1">
      <c r="A253" s="188"/>
      <c r="B253" s="228" t="s">
        <v>204</v>
      </c>
      <c r="C253" s="229">
        <f>'Korat Summary'!G146</f>
        <v>0</v>
      </c>
      <c r="D253" s="10">
        <f>'Korat Summary'!H146</f>
        <v>5275</v>
      </c>
      <c r="E253" s="10">
        <f>'Korat Summary'!I146</f>
        <v>5625</v>
      </c>
      <c r="F253" s="10">
        <f>'Korat Summary'!J146</f>
        <v>2725</v>
      </c>
      <c r="G253" s="200">
        <f t="shared" si="188"/>
        <v>13625</v>
      </c>
      <c r="H253" s="10">
        <f>'Korat Summary'!N146</f>
        <v>6075</v>
      </c>
      <c r="I253" s="10">
        <f>'Korat Summary'!O146</f>
        <v>6650</v>
      </c>
      <c r="J253" s="10">
        <f>'Korat Summary'!P146</f>
        <v>3050</v>
      </c>
      <c r="K253" s="10">
        <f>'Korat Summary'!Q146</f>
        <v>9025</v>
      </c>
      <c r="L253" s="200">
        <f t="shared" si="189"/>
        <v>24800</v>
      </c>
      <c r="M253" s="10">
        <f>'Korat Summary'!U146</f>
        <v>4700</v>
      </c>
      <c r="N253" s="10">
        <f>'Korat Summary'!V146</f>
        <v>7400</v>
      </c>
      <c r="O253" s="10">
        <f>'Korat Summary'!W146</f>
        <v>10325</v>
      </c>
      <c r="P253" s="10">
        <f>'Korat Summary'!X146</f>
        <v>3300</v>
      </c>
      <c r="Q253" s="10">
        <f>'Korat Summary'!Y146</f>
        <v>1950</v>
      </c>
      <c r="R253" s="200">
        <f t="shared" si="190"/>
        <v>27675</v>
      </c>
      <c r="S253" s="184">
        <f t="shared" si="191"/>
        <v>66100</v>
      </c>
      <c r="T253" s="218"/>
      <c r="U253" s="217"/>
      <c r="V253" s="219"/>
      <c r="W253" s="219"/>
      <c r="X253" s="219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17"/>
      <c r="AJ253" s="217"/>
      <c r="AK253" s="217"/>
      <c r="AL253" s="217"/>
      <c r="AM253" s="217"/>
      <c r="AN253" s="217"/>
      <c r="AO253" s="217"/>
      <c r="AP253" s="217"/>
      <c r="AQ253" s="217"/>
      <c r="AR253" s="217"/>
      <c r="AS253" s="217"/>
      <c r="AT253" s="217"/>
      <c r="AU253" s="217"/>
      <c r="AV253" s="217"/>
      <c r="AW253" s="217"/>
      <c r="AX253" s="217"/>
      <c r="AY253" s="217"/>
      <c r="AZ253" s="217"/>
      <c r="BA253" s="217"/>
      <c r="BB253" s="217"/>
      <c r="BC253" s="217"/>
      <c r="BD253" s="217"/>
      <c r="BE253" s="217"/>
      <c r="BF253" s="217"/>
      <c r="BG253" s="217"/>
      <c r="BH253" s="217"/>
      <c r="BI253" s="217"/>
      <c r="BJ253" s="217"/>
      <c r="BK253" s="217"/>
      <c r="BL253" s="217"/>
      <c r="BM253" s="217"/>
      <c r="BN253" s="217"/>
      <c r="BO253" s="217"/>
      <c r="BP253" s="217"/>
      <c r="BQ253" s="217"/>
      <c r="BR253" s="217"/>
      <c r="BS253" s="217"/>
      <c r="BT253" s="217"/>
      <c r="BU253" s="217"/>
      <c r="BV253" s="217"/>
      <c r="BW253" s="217"/>
      <c r="BX253" s="217"/>
      <c r="BY253" s="217"/>
      <c r="BZ253" s="217"/>
      <c r="CA253" s="217"/>
      <c r="CB253" s="217"/>
      <c r="CC253" s="217"/>
      <c r="CD253" s="217"/>
      <c r="CE253" s="217"/>
      <c r="CF253" s="217"/>
      <c r="CG253" s="217"/>
      <c r="CH253" s="217"/>
      <c r="CI253" s="217"/>
      <c r="CJ253" s="217"/>
      <c r="CK253" s="217"/>
      <c r="CL253" s="217"/>
      <c r="CM253" s="217"/>
      <c r="CN253" s="217"/>
      <c r="CO253" s="217"/>
      <c r="CP253" s="217"/>
      <c r="CQ253" s="217"/>
      <c r="CR253" s="217"/>
      <c r="CS253" s="217"/>
      <c r="CT253" s="217"/>
      <c r="CU253" s="217"/>
      <c r="CV253" s="217"/>
      <c r="CW253" s="217"/>
      <c r="CX253" s="217"/>
      <c r="CY253" s="217"/>
      <c r="CZ253" s="217"/>
      <c r="DA253" s="217"/>
      <c r="DB253" s="217"/>
      <c r="DC253" s="217"/>
      <c r="DD253" s="217"/>
      <c r="DE253" s="217"/>
      <c r="DF253" s="217"/>
      <c r="DG253" s="217"/>
      <c r="DH253" s="217"/>
      <c r="DI253" s="217"/>
      <c r="DJ253" s="217"/>
      <c r="DK253" s="217"/>
      <c r="DL253" s="217"/>
      <c r="DM253" s="217"/>
      <c r="DN253" s="217"/>
      <c r="DO253" s="217"/>
      <c r="DP253" s="217"/>
      <c r="DQ253" s="217"/>
      <c r="DR253" s="217"/>
    </row>
    <row r="254" spans="1:122" s="207" customFormat="1" ht="12" customHeight="1">
      <c r="A254" s="188"/>
      <c r="B254" s="228" t="s">
        <v>221</v>
      </c>
      <c r="C254" s="229">
        <f>'Korat Summary'!G147</f>
        <v>0</v>
      </c>
      <c r="D254" s="10">
        <f>'Korat Summary'!H147</f>
        <v>0</v>
      </c>
      <c r="E254" s="10">
        <f>'Korat Summary'!I147</f>
        <v>2760</v>
      </c>
      <c r="F254" s="10">
        <f>'Korat Summary'!J147</f>
        <v>860</v>
      </c>
      <c r="G254" s="200">
        <f t="shared" si="188"/>
        <v>3620</v>
      </c>
      <c r="H254" s="10">
        <f>'Korat Summary'!N147</f>
        <v>2880</v>
      </c>
      <c r="I254" s="10">
        <f>'Korat Summary'!O147</f>
        <v>1080</v>
      </c>
      <c r="J254" s="10">
        <f>'Korat Summary'!P147</f>
        <v>980</v>
      </c>
      <c r="K254" s="10">
        <f>'Korat Summary'!Q147</f>
        <v>2400</v>
      </c>
      <c r="L254" s="200">
        <f t="shared" si="189"/>
        <v>7340</v>
      </c>
      <c r="M254" s="10">
        <f>'Korat Summary'!U147</f>
        <v>1860</v>
      </c>
      <c r="N254" s="10">
        <f>'Korat Summary'!V147</f>
        <v>1280</v>
      </c>
      <c r="O254" s="10">
        <f>'Korat Summary'!W147</f>
        <v>2420</v>
      </c>
      <c r="P254" s="10">
        <f>'Korat Summary'!X147</f>
        <v>860</v>
      </c>
      <c r="Q254" s="10">
        <f>'Korat Summary'!Y147</f>
        <v>840</v>
      </c>
      <c r="R254" s="200">
        <f t="shared" si="190"/>
        <v>7260</v>
      </c>
      <c r="S254" s="184">
        <f t="shared" si="191"/>
        <v>18220</v>
      </c>
      <c r="T254" s="218"/>
      <c r="U254" s="217"/>
      <c r="V254" s="219"/>
      <c r="W254" s="219"/>
      <c r="X254" s="219"/>
      <c r="Y254" s="217"/>
      <c r="Z254" s="217"/>
      <c r="AA254" s="217"/>
      <c r="AB254" s="217"/>
      <c r="AC254" s="217"/>
      <c r="AD254" s="217"/>
      <c r="AE254" s="217"/>
      <c r="AF254" s="217"/>
      <c r="AG254" s="217"/>
      <c r="AH254" s="217"/>
      <c r="AI254" s="217"/>
      <c r="AJ254" s="217"/>
      <c r="AK254" s="217"/>
      <c r="AL254" s="217"/>
      <c r="AM254" s="217"/>
      <c r="AN254" s="217"/>
      <c r="AO254" s="217"/>
      <c r="AP254" s="217"/>
      <c r="AQ254" s="217"/>
      <c r="AR254" s="217"/>
      <c r="AS254" s="217"/>
      <c r="AT254" s="217"/>
      <c r="AU254" s="217"/>
      <c r="AV254" s="217"/>
      <c r="AW254" s="217"/>
      <c r="AX254" s="217"/>
      <c r="AY254" s="217"/>
      <c r="AZ254" s="217"/>
      <c r="BA254" s="217"/>
      <c r="BB254" s="217"/>
      <c r="BC254" s="217"/>
      <c r="BD254" s="217"/>
      <c r="BE254" s="217"/>
      <c r="BF254" s="217"/>
      <c r="BG254" s="217"/>
      <c r="BH254" s="217"/>
      <c r="BI254" s="217"/>
      <c r="BJ254" s="217"/>
      <c r="BK254" s="217"/>
      <c r="BL254" s="217"/>
      <c r="BM254" s="217"/>
      <c r="BN254" s="217"/>
      <c r="BO254" s="217"/>
      <c r="BP254" s="217"/>
      <c r="BQ254" s="217"/>
      <c r="BR254" s="217"/>
      <c r="BS254" s="217"/>
      <c r="BT254" s="217"/>
      <c r="BU254" s="217"/>
      <c r="BV254" s="217"/>
      <c r="BW254" s="217"/>
      <c r="BX254" s="217"/>
      <c r="BY254" s="217"/>
      <c r="BZ254" s="217"/>
      <c r="CA254" s="217"/>
      <c r="CB254" s="217"/>
      <c r="CC254" s="217"/>
      <c r="CD254" s="217"/>
      <c r="CE254" s="217"/>
      <c r="CF254" s="217"/>
      <c r="CG254" s="217"/>
      <c r="CH254" s="217"/>
      <c r="CI254" s="217"/>
      <c r="CJ254" s="217"/>
      <c r="CK254" s="217"/>
      <c r="CL254" s="217"/>
      <c r="CM254" s="217"/>
      <c r="CN254" s="217"/>
      <c r="CO254" s="217"/>
      <c r="CP254" s="217"/>
      <c r="CQ254" s="217"/>
      <c r="CR254" s="217"/>
      <c r="CS254" s="217"/>
      <c r="CT254" s="217"/>
      <c r="CU254" s="217"/>
      <c r="CV254" s="217"/>
      <c r="CW254" s="217"/>
      <c r="CX254" s="217"/>
      <c r="CY254" s="217"/>
      <c r="CZ254" s="217"/>
      <c r="DA254" s="217"/>
      <c r="DB254" s="217"/>
      <c r="DC254" s="217"/>
      <c r="DD254" s="217"/>
      <c r="DE254" s="217"/>
      <c r="DF254" s="217"/>
      <c r="DG254" s="217"/>
      <c r="DH254" s="217"/>
      <c r="DI254" s="217"/>
      <c r="DJ254" s="217"/>
      <c r="DK254" s="217"/>
      <c r="DL254" s="217"/>
      <c r="DM254" s="217"/>
      <c r="DN254" s="217"/>
      <c r="DO254" s="217"/>
      <c r="DP254" s="217"/>
      <c r="DQ254" s="217"/>
      <c r="DR254" s="217"/>
    </row>
    <row r="255" spans="1:122" s="207" customFormat="1" ht="12" customHeight="1">
      <c r="A255" s="188"/>
      <c r="B255" s="228" t="s">
        <v>258</v>
      </c>
      <c r="C255" s="229">
        <f>'Korat Summary'!G148</f>
        <v>0</v>
      </c>
      <c r="D255" s="10">
        <f>'Korat Summary'!H148</f>
        <v>0</v>
      </c>
      <c r="E255" s="10">
        <f>'Korat Summary'!I148</f>
        <v>14200</v>
      </c>
      <c r="F255" s="10">
        <f>'Korat Summary'!J148</f>
        <v>7380</v>
      </c>
      <c r="G255" s="200">
        <f t="shared" si="188"/>
        <v>21580</v>
      </c>
      <c r="H255" s="10">
        <f>'Korat Summary'!N148</f>
        <v>6580</v>
      </c>
      <c r="I255" s="10">
        <f>'Korat Summary'!O148</f>
        <v>5040</v>
      </c>
      <c r="J255" s="10">
        <f>'Korat Summary'!P148</f>
        <v>8180</v>
      </c>
      <c r="K255" s="10">
        <f>'Korat Summary'!Q148</f>
        <v>9100</v>
      </c>
      <c r="L255" s="200">
        <f t="shared" si="189"/>
        <v>28900</v>
      </c>
      <c r="M255" s="10">
        <f>'Korat Summary'!U148</f>
        <v>6120</v>
      </c>
      <c r="N255" s="10">
        <f>'Korat Summary'!V148</f>
        <v>5860</v>
      </c>
      <c r="O255" s="10">
        <f>'Korat Summary'!W148</f>
        <v>11860</v>
      </c>
      <c r="P255" s="10">
        <f>'Korat Summary'!X148</f>
        <v>5420</v>
      </c>
      <c r="Q255" s="10">
        <f>'Korat Summary'!Y148</f>
        <v>4480</v>
      </c>
      <c r="R255" s="200">
        <f t="shared" si="190"/>
        <v>33740</v>
      </c>
      <c r="S255" s="184">
        <f t="shared" si="191"/>
        <v>84220</v>
      </c>
      <c r="T255" s="218"/>
      <c r="U255" s="217"/>
      <c r="V255" s="219"/>
      <c r="W255" s="219"/>
      <c r="X255" s="219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  <c r="AI255" s="217"/>
      <c r="AJ255" s="217"/>
      <c r="AK255" s="217"/>
      <c r="AL255" s="217"/>
      <c r="AM255" s="217"/>
      <c r="AN255" s="217"/>
      <c r="AO255" s="217"/>
      <c r="AP255" s="217"/>
      <c r="AQ255" s="217"/>
      <c r="AR255" s="217"/>
      <c r="AS255" s="217"/>
      <c r="AT255" s="217"/>
      <c r="AU255" s="217"/>
      <c r="AV255" s="217"/>
      <c r="AW255" s="217"/>
      <c r="AX255" s="217"/>
      <c r="AY255" s="217"/>
      <c r="AZ255" s="217"/>
      <c r="BA255" s="217"/>
      <c r="BB255" s="217"/>
      <c r="BC255" s="217"/>
      <c r="BD255" s="217"/>
      <c r="BE255" s="217"/>
      <c r="BF255" s="217"/>
      <c r="BG255" s="217"/>
      <c r="BH255" s="217"/>
      <c r="BI255" s="217"/>
      <c r="BJ255" s="217"/>
      <c r="BK255" s="217"/>
      <c r="BL255" s="217"/>
      <c r="BM255" s="217"/>
      <c r="BN255" s="217"/>
      <c r="BO255" s="217"/>
      <c r="BP255" s="217"/>
      <c r="BQ255" s="217"/>
      <c r="BR255" s="217"/>
      <c r="BS255" s="217"/>
      <c r="BT255" s="217"/>
      <c r="BU255" s="217"/>
      <c r="BV255" s="217"/>
      <c r="BW255" s="217"/>
      <c r="BX255" s="217"/>
      <c r="BY255" s="217"/>
      <c r="BZ255" s="217"/>
      <c r="CA255" s="217"/>
      <c r="CB255" s="217"/>
      <c r="CC255" s="217"/>
      <c r="CD255" s="217"/>
      <c r="CE255" s="217"/>
      <c r="CF255" s="217"/>
      <c r="CG255" s="217"/>
      <c r="CH255" s="217"/>
      <c r="CI255" s="217"/>
      <c r="CJ255" s="217"/>
      <c r="CK255" s="217"/>
      <c r="CL255" s="217"/>
      <c r="CM255" s="217"/>
      <c r="CN255" s="217"/>
      <c r="CO255" s="217"/>
      <c r="CP255" s="217"/>
      <c r="CQ255" s="217"/>
      <c r="CR255" s="217"/>
      <c r="CS255" s="217"/>
      <c r="CT255" s="217"/>
      <c r="CU255" s="217"/>
      <c r="CV255" s="217"/>
      <c r="CW255" s="217"/>
      <c r="CX255" s="217"/>
      <c r="CY255" s="217"/>
      <c r="CZ255" s="217"/>
      <c r="DA255" s="217"/>
      <c r="DB255" s="217"/>
      <c r="DC255" s="217"/>
      <c r="DD255" s="217"/>
      <c r="DE255" s="217"/>
      <c r="DF255" s="217"/>
      <c r="DG255" s="217"/>
      <c r="DH255" s="217"/>
      <c r="DI255" s="217"/>
      <c r="DJ255" s="217"/>
      <c r="DK255" s="217"/>
      <c r="DL255" s="217"/>
      <c r="DM255" s="217"/>
      <c r="DN255" s="217"/>
      <c r="DO255" s="217"/>
      <c r="DP255" s="217"/>
      <c r="DQ255" s="217"/>
      <c r="DR255" s="217"/>
    </row>
    <row r="256" spans="1:122" s="207" customFormat="1" ht="12" customHeight="1" thickBot="1">
      <c r="A256" s="201" t="s">
        <v>30</v>
      </c>
      <c r="B256" s="1175" t="s">
        <v>32</v>
      </c>
      <c r="C256" s="1251">
        <f>SUM(C250:C255)</f>
        <v>0</v>
      </c>
      <c r="D256" s="202">
        <f>SUM(D250:D255)</f>
        <v>5325</v>
      </c>
      <c r="E256" s="202">
        <f>SUM(E250:E255)</f>
        <v>22735</v>
      </c>
      <c r="F256" s="202">
        <f>SUM(F250:F255)</f>
        <v>10990</v>
      </c>
      <c r="G256" s="203">
        <f t="shared" si="188"/>
        <v>39050</v>
      </c>
      <c r="H256" s="243">
        <f>SUM(H250:H255)</f>
        <v>15535</v>
      </c>
      <c r="I256" s="202">
        <f>SUM(I250:I255)</f>
        <v>12845</v>
      </c>
      <c r="J256" s="202">
        <f>SUM(J250:J255)</f>
        <v>12235</v>
      </c>
      <c r="K256" s="202">
        <f>SUM(K250:K255)</f>
        <v>20625</v>
      </c>
      <c r="L256" s="203">
        <f t="shared" si="189"/>
        <v>61240</v>
      </c>
      <c r="M256" s="202">
        <f>SUM(M250:M255)</f>
        <v>12755</v>
      </c>
      <c r="N256" s="202">
        <f>SUM(N250:N255)</f>
        <v>14565</v>
      </c>
      <c r="O256" s="202">
        <f>SUM(O250:O255)</f>
        <v>24680</v>
      </c>
      <c r="P256" s="202">
        <f>SUM(P250:P255)</f>
        <v>9605</v>
      </c>
      <c r="Q256" s="244">
        <f>SUM(Q250:Q255)</f>
        <v>7270</v>
      </c>
      <c r="R256" s="203">
        <f t="shared" si="190"/>
        <v>68875</v>
      </c>
      <c r="S256" s="204">
        <f t="shared" si="191"/>
        <v>169165</v>
      </c>
      <c r="T256" s="218"/>
      <c r="U256" s="217"/>
      <c r="V256" s="219"/>
      <c r="W256" s="219"/>
      <c r="X256" s="219"/>
      <c r="Y256" s="217"/>
      <c r="Z256" s="217"/>
      <c r="AA256" s="217"/>
      <c r="AB256" s="217"/>
      <c r="AC256" s="217"/>
      <c r="AD256" s="217"/>
      <c r="AE256" s="217"/>
      <c r="AF256" s="217"/>
      <c r="AG256" s="217"/>
      <c r="AH256" s="217"/>
      <c r="AI256" s="217"/>
      <c r="AJ256" s="217"/>
      <c r="AK256" s="217"/>
      <c r="AL256" s="217"/>
      <c r="AM256" s="217"/>
      <c r="AN256" s="217"/>
      <c r="AO256" s="217"/>
      <c r="AP256" s="217"/>
      <c r="AQ256" s="217"/>
      <c r="AR256" s="217"/>
      <c r="AS256" s="217"/>
      <c r="AT256" s="217"/>
      <c r="AU256" s="217"/>
      <c r="AV256" s="217"/>
      <c r="AW256" s="217"/>
      <c r="AX256" s="217"/>
      <c r="AY256" s="217"/>
      <c r="AZ256" s="217"/>
      <c r="BA256" s="217"/>
      <c r="BB256" s="217"/>
      <c r="BC256" s="217"/>
      <c r="BD256" s="217"/>
      <c r="BE256" s="217"/>
      <c r="BF256" s="217"/>
      <c r="BG256" s="217"/>
      <c r="BH256" s="217"/>
      <c r="BI256" s="217"/>
      <c r="BJ256" s="217"/>
      <c r="BK256" s="217"/>
      <c r="BL256" s="217"/>
      <c r="BM256" s="217"/>
      <c r="BN256" s="217"/>
      <c r="BO256" s="217"/>
      <c r="BP256" s="217"/>
      <c r="BQ256" s="217"/>
      <c r="BR256" s="217"/>
      <c r="BS256" s="217"/>
      <c r="BT256" s="217"/>
      <c r="BU256" s="217"/>
      <c r="BV256" s="217"/>
      <c r="BW256" s="217"/>
      <c r="BX256" s="217"/>
      <c r="BY256" s="217"/>
      <c r="BZ256" s="217"/>
      <c r="CA256" s="217"/>
      <c r="CB256" s="217"/>
      <c r="CC256" s="217"/>
      <c r="CD256" s="217"/>
      <c r="CE256" s="217"/>
      <c r="CF256" s="217"/>
      <c r="CG256" s="217"/>
      <c r="CH256" s="217"/>
      <c r="CI256" s="217"/>
      <c r="CJ256" s="217"/>
      <c r="CK256" s="217"/>
      <c r="CL256" s="217"/>
      <c r="CM256" s="217"/>
      <c r="CN256" s="217"/>
      <c r="CO256" s="217"/>
      <c r="CP256" s="217"/>
      <c r="CQ256" s="217"/>
      <c r="CR256" s="217"/>
      <c r="CS256" s="217"/>
      <c r="CT256" s="217"/>
      <c r="CU256" s="217"/>
      <c r="CV256" s="217"/>
      <c r="CW256" s="217"/>
      <c r="CX256" s="217"/>
      <c r="CY256" s="217"/>
      <c r="CZ256" s="217"/>
      <c r="DA256" s="217"/>
      <c r="DB256" s="217"/>
      <c r="DC256" s="217"/>
      <c r="DD256" s="217"/>
      <c r="DE256" s="217"/>
      <c r="DF256" s="217"/>
      <c r="DG256" s="217"/>
      <c r="DH256" s="217"/>
      <c r="DI256" s="217"/>
      <c r="DJ256" s="217"/>
      <c r="DK256" s="217"/>
      <c r="DL256" s="217"/>
      <c r="DM256" s="217"/>
      <c r="DN256" s="217"/>
      <c r="DO256" s="217"/>
      <c r="DP256" s="217"/>
      <c r="DQ256" s="217"/>
      <c r="DR256" s="217"/>
    </row>
    <row r="257" spans="1:122" s="207" customFormat="1" ht="12" customHeight="1">
      <c r="A257" s="199" t="s">
        <v>17</v>
      </c>
      <c r="B257" s="228" t="s">
        <v>316</v>
      </c>
      <c r="C257" s="230">
        <f t="shared" ref="C257:F262" si="192">C250-C243</f>
        <v>0</v>
      </c>
      <c r="D257" s="6">
        <f t="shared" si="192"/>
        <v>0</v>
      </c>
      <c r="E257" s="6">
        <f t="shared" si="192"/>
        <v>0</v>
      </c>
      <c r="F257" s="6">
        <f t="shared" si="192"/>
        <v>0</v>
      </c>
      <c r="G257" s="200">
        <f t="shared" si="188"/>
        <v>0</v>
      </c>
      <c r="H257" s="230">
        <f t="shared" ref="H257:K262" si="193">H250-H243</f>
        <v>0</v>
      </c>
      <c r="I257" s="6">
        <f t="shared" si="193"/>
        <v>0</v>
      </c>
      <c r="J257" s="6">
        <f t="shared" si="193"/>
        <v>0</v>
      </c>
      <c r="K257" s="6">
        <f t="shared" si="193"/>
        <v>0</v>
      </c>
      <c r="L257" s="200">
        <f t="shared" si="189"/>
        <v>0</v>
      </c>
      <c r="M257" s="6">
        <f t="shared" ref="M257:Q262" si="194">M250-M243</f>
        <v>0</v>
      </c>
      <c r="N257" s="6">
        <f t="shared" si="194"/>
        <v>0</v>
      </c>
      <c r="O257" s="6">
        <f t="shared" si="194"/>
        <v>0</v>
      </c>
      <c r="P257" s="6">
        <f t="shared" si="194"/>
        <v>0</v>
      </c>
      <c r="Q257" s="7">
        <f t="shared" si="194"/>
        <v>0</v>
      </c>
      <c r="R257" s="200">
        <f t="shared" si="190"/>
        <v>0</v>
      </c>
      <c r="S257" s="184">
        <f t="shared" si="191"/>
        <v>0</v>
      </c>
      <c r="T257" s="218"/>
      <c r="U257" s="217"/>
      <c r="V257" s="219"/>
      <c r="W257" s="219"/>
      <c r="X257" s="219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17"/>
      <c r="AJ257" s="217"/>
      <c r="AK257" s="217"/>
      <c r="AL257" s="217"/>
      <c r="AM257" s="217"/>
      <c r="AN257" s="217"/>
      <c r="AO257" s="217"/>
      <c r="AP257" s="217"/>
      <c r="AQ257" s="217"/>
      <c r="AR257" s="217"/>
      <c r="AS257" s="217"/>
      <c r="AT257" s="217"/>
      <c r="AU257" s="217"/>
      <c r="AV257" s="217"/>
      <c r="AW257" s="217"/>
      <c r="AX257" s="217"/>
      <c r="AY257" s="217"/>
      <c r="AZ257" s="217"/>
      <c r="BA257" s="217"/>
      <c r="BB257" s="217"/>
      <c r="BC257" s="217"/>
      <c r="BD257" s="217"/>
      <c r="BE257" s="217"/>
      <c r="BF257" s="217"/>
      <c r="BG257" s="217"/>
      <c r="BH257" s="217"/>
      <c r="BI257" s="217"/>
      <c r="BJ257" s="217"/>
      <c r="BK257" s="217"/>
      <c r="BL257" s="217"/>
      <c r="BM257" s="217"/>
      <c r="BN257" s="217"/>
      <c r="BO257" s="217"/>
      <c r="BP257" s="217"/>
      <c r="BQ257" s="217"/>
      <c r="BR257" s="217"/>
      <c r="BS257" s="217"/>
      <c r="BT257" s="217"/>
      <c r="BU257" s="217"/>
      <c r="BV257" s="217"/>
      <c r="BW257" s="217"/>
      <c r="BX257" s="217"/>
      <c r="BY257" s="217"/>
      <c r="BZ257" s="217"/>
      <c r="CA257" s="217"/>
      <c r="CB257" s="217"/>
      <c r="CC257" s="217"/>
      <c r="CD257" s="217"/>
      <c r="CE257" s="217"/>
      <c r="CF257" s="217"/>
      <c r="CG257" s="217"/>
      <c r="CH257" s="217"/>
      <c r="CI257" s="217"/>
      <c r="CJ257" s="217"/>
      <c r="CK257" s="217"/>
      <c r="CL257" s="217"/>
      <c r="CM257" s="217"/>
      <c r="CN257" s="217"/>
      <c r="CO257" s="217"/>
      <c r="CP257" s="217"/>
      <c r="CQ257" s="217"/>
      <c r="CR257" s="217"/>
      <c r="CS257" s="217"/>
      <c r="CT257" s="217"/>
      <c r="CU257" s="217"/>
      <c r="CV257" s="217"/>
      <c r="CW257" s="217"/>
      <c r="CX257" s="217"/>
      <c r="CY257" s="217"/>
      <c r="CZ257" s="217"/>
      <c r="DA257" s="217"/>
      <c r="DB257" s="217"/>
      <c r="DC257" s="217"/>
      <c r="DD257" s="217"/>
      <c r="DE257" s="217"/>
      <c r="DF257" s="217"/>
      <c r="DG257" s="217"/>
      <c r="DH257" s="217"/>
      <c r="DI257" s="217"/>
      <c r="DJ257" s="217"/>
      <c r="DK257" s="217"/>
      <c r="DL257" s="217"/>
      <c r="DM257" s="217"/>
      <c r="DN257" s="217"/>
      <c r="DO257" s="217"/>
      <c r="DP257" s="217"/>
      <c r="DQ257" s="217"/>
      <c r="DR257" s="217"/>
    </row>
    <row r="258" spans="1:122" s="207" customFormat="1" ht="12" customHeight="1">
      <c r="A258" s="199"/>
      <c r="B258" s="228" t="s">
        <v>259</v>
      </c>
      <c r="C258" s="230">
        <f t="shared" si="192"/>
        <v>-2675</v>
      </c>
      <c r="D258" s="6">
        <f t="shared" si="192"/>
        <v>-2650</v>
      </c>
      <c r="E258" s="6">
        <f t="shared" si="192"/>
        <v>-2650</v>
      </c>
      <c r="F258" s="6">
        <f t="shared" si="192"/>
        <v>-2650</v>
      </c>
      <c r="G258" s="200">
        <f t="shared" ref="G258:G263" si="195">SUM(C258:F258)</f>
        <v>-10625</v>
      </c>
      <c r="H258" s="230">
        <f t="shared" si="193"/>
        <v>-4125</v>
      </c>
      <c r="I258" s="6">
        <f t="shared" si="193"/>
        <v>-4100</v>
      </c>
      <c r="J258" s="6">
        <f t="shared" si="193"/>
        <v>-4075</v>
      </c>
      <c r="K258" s="6">
        <f t="shared" si="193"/>
        <v>-4100</v>
      </c>
      <c r="L258" s="200">
        <f t="shared" ref="L258:L263" si="196">SUM(H258:K258)</f>
        <v>-16400</v>
      </c>
      <c r="M258" s="6">
        <f t="shared" si="194"/>
        <v>-3475</v>
      </c>
      <c r="N258" s="6">
        <f t="shared" si="194"/>
        <v>-3475</v>
      </c>
      <c r="O258" s="6">
        <f t="shared" si="194"/>
        <v>-3425</v>
      </c>
      <c r="P258" s="6">
        <f t="shared" si="194"/>
        <v>-3425</v>
      </c>
      <c r="Q258" s="7">
        <f t="shared" si="194"/>
        <v>-3475</v>
      </c>
      <c r="R258" s="200">
        <f t="shared" ref="R258:R263" si="197">SUM(M258:Q258)</f>
        <v>-17275</v>
      </c>
      <c r="S258" s="184">
        <f t="shared" ref="S258:S263" si="198">R258+L258+G258</f>
        <v>-44300</v>
      </c>
      <c r="T258" s="218"/>
      <c r="U258" s="217"/>
      <c r="V258" s="219"/>
      <c r="W258" s="219"/>
      <c r="X258" s="219"/>
      <c r="Y258" s="217"/>
      <c r="Z258" s="217"/>
      <c r="AA258" s="217"/>
      <c r="AB258" s="217"/>
      <c r="AC258" s="217"/>
      <c r="AD258" s="217"/>
      <c r="AE258" s="217"/>
      <c r="AF258" s="217"/>
      <c r="AG258" s="217"/>
      <c r="AH258" s="217"/>
      <c r="AI258" s="217"/>
      <c r="AJ258" s="217"/>
      <c r="AK258" s="217"/>
      <c r="AL258" s="217"/>
      <c r="AM258" s="217"/>
      <c r="AN258" s="217"/>
      <c r="AO258" s="217"/>
      <c r="AP258" s="217"/>
      <c r="AQ258" s="217"/>
      <c r="AR258" s="217"/>
      <c r="AS258" s="217"/>
      <c r="AT258" s="217"/>
      <c r="AU258" s="217"/>
      <c r="AV258" s="217"/>
      <c r="AW258" s="217"/>
      <c r="AX258" s="217"/>
      <c r="AY258" s="217"/>
      <c r="AZ258" s="217"/>
      <c r="BA258" s="217"/>
      <c r="BB258" s="217"/>
      <c r="BC258" s="217"/>
      <c r="BD258" s="217"/>
      <c r="BE258" s="217"/>
      <c r="BF258" s="217"/>
      <c r="BG258" s="217"/>
      <c r="BH258" s="217"/>
      <c r="BI258" s="217"/>
      <c r="BJ258" s="217"/>
      <c r="BK258" s="217"/>
      <c r="BL258" s="217"/>
      <c r="BM258" s="217"/>
      <c r="BN258" s="217"/>
      <c r="BO258" s="217"/>
      <c r="BP258" s="217"/>
      <c r="BQ258" s="217"/>
      <c r="BR258" s="217"/>
      <c r="BS258" s="217"/>
      <c r="BT258" s="217"/>
      <c r="BU258" s="217"/>
      <c r="BV258" s="217"/>
      <c r="BW258" s="217"/>
      <c r="BX258" s="217"/>
      <c r="BY258" s="217"/>
      <c r="BZ258" s="217"/>
      <c r="CA258" s="217"/>
      <c r="CB258" s="217"/>
      <c r="CC258" s="217"/>
      <c r="CD258" s="217"/>
      <c r="CE258" s="217"/>
      <c r="CF258" s="217"/>
      <c r="CG258" s="217"/>
      <c r="CH258" s="217"/>
      <c r="CI258" s="217"/>
      <c r="CJ258" s="217"/>
      <c r="CK258" s="217"/>
      <c r="CL258" s="217"/>
      <c r="CM258" s="217"/>
      <c r="CN258" s="217"/>
      <c r="CO258" s="217"/>
      <c r="CP258" s="217"/>
      <c r="CQ258" s="217"/>
      <c r="CR258" s="217"/>
      <c r="CS258" s="217"/>
      <c r="CT258" s="217"/>
      <c r="CU258" s="217"/>
      <c r="CV258" s="217"/>
      <c r="CW258" s="217"/>
      <c r="CX258" s="217"/>
      <c r="CY258" s="217"/>
      <c r="CZ258" s="217"/>
      <c r="DA258" s="217"/>
      <c r="DB258" s="217"/>
      <c r="DC258" s="217"/>
      <c r="DD258" s="217"/>
      <c r="DE258" s="217"/>
      <c r="DF258" s="217"/>
      <c r="DG258" s="217"/>
      <c r="DH258" s="217"/>
      <c r="DI258" s="217"/>
      <c r="DJ258" s="217"/>
      <c r="DK258" s="217"/>
      <c r="DL258" s="217"/>
      <c r="DM258" s="217"/>
      <c r="DN258" s="217"/>
      <c r="DO258" s="217"/>
      <c r="DP258" s="217"/>
      <c r="DQ258" s="217"/>
      <c r="DR258" s="217"/>
    </row>
    <row r="259" spans="1:122" s="207" customFormat="1" ht="12" customHeight="1">
      <c r="A259" s="199"/>
      <c r="B259" s="1922" t="s">
        <v>354</v>
      </c>
      <c r="C259" s="1905">
        <f t="shared" si="192"/>
        <v>-100</v>
      </c>
      <c r="D259" s="1903">
        <f t="shared" si="192"/>
        <v>0</v>
      </c>
      <c r="E259" s="1903">
        <f t="shared" si="192"/>
        <v>75</v>
      </c>
      <c r="F259" s="1903">
        <f t="shared" si="192"/>
        <v>-75</v>
      </c>
      <c r="G259" s="1904">
        <f t="shared" si="195"/>
        <v>-100</v>
      </c>
      <c r="H259" s="1905">
        <f t="shared" si="193"/>
        <v>-125</v>
      </c>
      <c r="I259" s="1903">
        <f t="shared" si="193"/>
        <v>-50</v>
      </c>
      <c r="J259" s="1903">
        <f t="shared" si="193"/>
        <v>-100</v>
      </c>
      <c r="K259" s="1903">
        <f t="shared" si="193"/>
        <v>0</v>
      </c>
      <c r="L259" s="1904">
        <f t="shared" si="196"/>
        <v>-275</v>
      </c>
      <c r="M259" s="1903">
        <f t="shared" si="194"/>
        <v>-25</v>
      </c>
      <c r="N259" s="1903">
        <f t="shared" si="194"/>
        <v>-50</v>
      </c>
      <c r="O259" s="1903">
        <f t="shared" si="194"/>
        <v>-25</v>
      </c>
      <c r="P259" s="1903">
        <f t="shared" si="194"/>
        <v>-75</v>
      </c>
      <c r="Q259" s="1906">
        <f t="shared" si="194"/>
        <v>-100</v>
      </c>
      <c r="R259" s="1904">
        <f t="shared" si="197"/>
        <v>-275</v>
      </c>
      <c r="S259" s="1907">
        <f t="shared" si="198"/>
        <v>-650</v>
      </c>
      <c r="T259" s="218"/>
      <c r="U259" s="217"/>
      <c r="V259" s="219"/>
      <c r="W259" s="219"/>
      <c r="X259" s="219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17"/>
      <c r="AJ259" s="217"/>
      <c r="AK259" s="217"/>
      <c r="AL259" s="217"/>
      <c r="AM259" s="217"/>
      <c r="AN259" s="217"/>
      <c r="AO259" s="217"/>
      <c r="AP259" s="217"/>
      <c r="AQ259" s="217"/>
      <c r="AR259" s="217"/>
      <c r="AS259" s="217"/>
      <c r="AT259" s="217"/>
      <c r="AU259" s="217"/>
      <c r="AV259" s="217"/>
      <c r="AW259" s="217"/>
      <c r="AX259" s="217"/>
      <c r="AY259" s="217"/>
      <c r="AZ259" s="217"/>
      <c r="BA259" s="217"/>
      <c r="BB259" s="217"/>
      <c r="BC259" s="217"/>
      <c r="BD259" s="217"/>
      <c r="BE259" s="217"/>
      <c r="BF259" s="217"/>
      <c r="BG259" s="217"/>
      <c r="BH259" s="217"/>
      <c r="BI259" s="217"/>
      <c r="BJ259" s="217"/>
      <c r="BK259" s="217"/>
      <c r="BL259" s="217"/>
      <c r="BM259" s="217"/>
      <c r="BN259" s="217"/>
      <c r="BO259" s="217"/>
      <c r="BP259" s="217"/>
      <c r="BQ259" s="217"/>
      <c r="BR259" s="217"/>
      <c r="BS259" s="217"/>
      <c r="BT259" s="217"/>
      <c r="BU259" s="217"/>
      <c r="BV259" s="217"/>
      <c r="BW259" s="217"/>
      <c r="BX259" s="217"/>
      <c r="BY259" s="217"/>
      <c r="BZ259" s="217"/>
      <c r="CA259" s="217"/>
      <c r="CB259" s="217"/>
      <c r="CC259" s="217"/>
      <c r="CD259" s="217"/>
      <c r="CE259" s="217"/>
      <c r="CF259" s="217"/>
      <c r="CG259" s="217"/>
      <c r="CH259" s="217"/>
      <c r="CI259" s="217"/>
      <c r="CJ259" s="217"/>
      <c r="CK259" s="217"/>
      <c r="CL259" s="217"/>
      <c r="CM259" s="217"/>
      <c r="CN259" s="217"/>
      <c r="CO259" s="217"/>
      <c r="CP259" s="217"/>
      <c r="CQ259" s="217"/>
      <c r="CR259" s="217"/>
      <c r="CS259" s="217"/>
      <c r="CT259" s="217"/>
      <c r="CU259" s="217"/>
      <c r="CV259" s="217"/>
      <c r="CW259" s="217"/>
      <c r="CX259" s="217"/>
      <c r="CY259" s="217"/>
      <c r="CZ259" s="217"/>
      <c r="DA259" s="217"/>
      <c r="DB259" s="217"/>
      <c r="DC259" s="217"/>
      <c r="DD259" s="217"/>
      <c r="DE259" s="217"/>
      <c r="DF259" s="217"/>
      <c r="DG259" s="217"/>
      <c r="DH259" s="217"/>
      <c r="DI259" s="217"/>
      <c r="DJ259" s="217"/>
      <c r="DK259" s="217"/>
      <c r="DL259" s="217"/>
      <c r="DM259" s="217"/>
      <c r="DN259" s="217"/>
      <c r="DO259" s="217"/>
      <c r="DP259" s="217"/>
      <c r="DQ259" s="217"/>
      <c r="DR259" s="217"/>
    </row>
    <row r="260" spans="1:122" s="207" customFormat="1" ht="12" customHeight="1">
      <c r="A260" s="199"/>
      <c r="B260" s="1923" t="s">
        <v>204</v>
      </c>
      <c r="C260" s="1911">
        <f t="shared" si="192"/>
        <v>-3900</v>
      </c>
      <c r="D260" s="1909">
        <f t="shared" si="192"/>
        <v>1375</v>
      </c>
      <c r="E260" s="1909">
        <f t="shared" si="192"/>
        <v>1725</v>
      </c>
      <c r="F260" s="1909">
        <f t="shared" si="192"/>
        <v>-1150</v>
      </c>
      <c r="G260" s="1910">
        <f t="shared" si="195"/>
        <v>-1950</v>
      </c>
      <c r="H260" s="1911">
        <f t="shared" si="193"/>
        <v>75</v>
      </c>
      <c r="I260" s="1909">
        <f t="shared" si="193"/>
        <v>650</v>
      </c>
      <c r="J260" s="1909">
        <f t="shared" si="193"/>
        <v>-2900</v>
      </c>
      <c r="K260" s="1909">
        <f t="shared" si="193"/>
        <v>3075</v>
      </c>
      <c r="L260" s="1910">
        <f t="shared" si="196"/>
        <v>900</v>
      </c>
      <c r="M260" s="1909">
        <f t="shared" si="194"/>
        <v>-350</v>
      </c>
      <c r="N260" s="1909">
        <f t="shared" si="194"/>
        <v>2375</v>
      </c>
      <c r="O260" s="1909">
        <f t="shared" si="194"/>
        <v>5275</v>
      </c>
      <c r="P260" s="1909">
        <f t="shared" si="194"/>
        <v>-1725</v>
      </c>
      <c r="Q260" s="1912">
        <f t="shared" si="194"/>
        <v>-3100</v>
      </c>
      <c r="R260" s="1910">
        <f t="shared" si="197"/>
        <v>2475</v>
      </c>
      <c r="S260" s="1913">
        <f t="shared" si="198"/>
        <v>1425</v>
      </c>
      <c r="T260" s="218"/>
      <c r="U260" s="217"/>
      <c r="V260" s="219"/>
      <c r="W260" s="219"/>
      <c r="X260" s="219"/>
      <c r="Y260" s="217"/>
      <c r="Z260" s="217"/>
      <c r="AA260" s="217"/>
      <c r="AB260" s="217"/>
      <c r="AC260" s="217"/>
      <c r="AD260" s="217"/>
      <c r="AE260" s="217"/>
      <c r="AF260" s="217"/>
      <c r="AG260" s="217"/>
      <c r="AH260" s="217"/>
      <c r="AI260" s="217"/>
      <c r="AJ260" s="217"/>
      <c r="AK260" s="217"/>
      <c r="AL260" s="217"/>
      <c r="AM260" s="217"/>
      <c r="AN260" s="217"/>
      <c r="AO260" s="217"/>
      <c r="AP260" s="217"/>
      <c r="AQ260" s="217"/>
      <c r="AR260" s="217"/>
      <c r="AS260" s="217"/>
      <c r="AT260" s="217"/>
      <c r="AU260" s="217"/>
      <c r="AV260" s="217"/>
      <c r="AW260" s="217"/>
      <c r="AX260" s="217"/>
      <c r="AY260" s="217"/>
      <c r="AZ260" s="217"/>
      <c r="BA260" s="217"/>
      <c r="BB260" s="217"/>
      <c r="BC260" s="217"/>
      <c r="BD260" s="217"/>
      <c r="BE260" s="217"/>
      <c r="BF260" s="217"/>
      <c r="BG260" s="217"/>
      <c r="BH260" s="217"/>
      <c r="BI260" s="217"/>
      <c r="BJ260" s="217"/>
      <c r="BK260" s="217"/>
      <c r="BL260" s="217"/>
      <c r="BM260" s="217"/>
      <c r="BN260" s="217"/>
      <c r="BO260" s="217"/>
      <c r="BP260" s="217"/>
      <c r="BQ260" s="217"/>
      <c r="BR260" s="217"/>
      <c r="BS260" s="217"/>
      <c r="BT260" s="217"/>
      <c r="BU260" s="217"/>
      <c r="BV260" s="217"/>
      <c r="BW260" s="217"/>
      <c r="BX260" s="217"/>
      <c r="BY260" s="217"/>
      <c r="BZ260" s="217"/>
      <c r="CA260" s="217"/>
      <c r="CB260" s="217"/>
      <c r="CC260" s="217"/>
      <c r="CD260" s="217"/>
      <c r="CE260" s="217"/>
      <c r="CF260" s="217"/>
      <c r="CG260" s="217"/>
      <c r="CH260" s="217"/>
      <c r="CI260" s="217"/>
      <c r="CJ260" s="217"/>
      <c r="CK260" s="217"/>
      <c r="CL260" s="217"/>
      <c r="CM260" s="217"/>
      <c r="CN260" s="217"/>
      <c r="CO260" s="217"/>
      <c r="CP260" s="217"/>
      <c r="CQ260" s="217"/>
      <c r="CR260" s="217"/>
      <c r="CS260" s="217"/>
      <c r="CT260" s="217"/>
      <c r="CU260" s="217"/>
      <c r="CV260" s="217"/>
      <c r="CW260" s="217"/>
      <c r="CX260" s="217"/>
      <c r="CY260" s="217"/>
      <c r="CZ260" s="217"/>
      <c r="DA260" s="217"/>
      <c r="DB260" s="217"/>
      <c r="DC260" s="217"/>
      <c r="DD260" s="217"/>
      <c r="DE260" s="217"/>
      <c r="DF260" s="217"/>
      <c r="DG260" s="217"/>
      <c r="DH260" s="217"/>
      <c r="DI260" s="217"/>
      <c r="DJ260" s="217"/>
      <c r="DK260" s="217"/>
      <c r="DL260" s="217"/>
      <c r="DM260" s="217"/>
      <c r="DN260" s="217"/>
      <c r="DO260" s="217"/>
      <c r="DP260" s="217"/>
      <c r="DQ260" s="217"/>
      <c r="DR260" s="217"/>
    </row>
    <row r="261" spans="1:122" s="207" customFormat="1" ht="12" customHeight="1">
      <c r="A261" s="199"/>
      <c r="B261" s="1922" t="s">
        <v>221</v>
      </c>
      <c r="C261" s="1905">
        <f t="shared" si="192"/>
        <v>-1100</v>
      </c>
      <c r="D261" s="1903">
        <f t="shared" si="192"/>
        <v>-1080</v>
      </c>
      <c r="E261" s="1903">
        <f t="shared" si="192"/>
        <v>1700</v>
      </c>
      <c r="F261" s="1903">
        <f t="shared" si="192"/>
        <v>-220</v>
      </c>
      <c r="G261" s="1904">
        <f t="shared" si="195"/>
        <v>-700</v>
      </c>
      <c r="H261" s="1905">
        <f t="shared" si="193"/>
        <v>1220</v>
      </c>
      <c r="I261" s="1903">
        <f t="shared" si="193"/>
        <v>-580</v>
      </c>
      <c r="J261" s="1903">
        <f t="shared" si="193"/>
        <v>-680</v>
      </c>
      <c r="K261" s="1903">
        <f t="shared" si="193"/>
        <v>740</v>
      </c>
      <c r="L261" s="1904">
        <f t="shared" si="196"/>
        <v>700</v>
      </c>
      <c r="M261" s="1903">
        <f t="shared" si="194"/>
        <v>460</v>
      </c>
      <c r="N261" s="1903">
        <f t="shared" si="194"/>
        <v>-120</v>
      </c>
      <c r="O261" s="1903">
        <f t="shared" si="194"/>
        <v>1000</v>
      </c>
      <c r="P261" s="1903">
        <f t="shared" si="194"/>
        <v>-540</v>
      </c>
      <c r="Q261" s="1906">
        <f t="shared" si="194"/>
        <v>-560</v>
      </c>
      <c r="R261" s="1904">
        <f t="shared" si="197"/>
        <v>240</v>
      </c>
      <c r="S261" s="1907">
        <f t="shared" si="198"/>
        <v>240</v>
      </c>
      <c r="T261" s="218"/>
      <c r="U261" s="217"/>
      <c r="V261" s="219"/>
      <c r="W261" s="219"/>
      <c r="X261" s="219"/>
      <c r="Y261" s="217"/>
      <c r="Z261" s="217"/>
      <c r="AA261" s="217"/>
      <c r="AB261" s="217"/>
      <c r="AC261" s="217"/>
      <c r="AD261" s="217"/>
      <c r="AE261" s="217"/>
      <c r="AF261" s="217"/>
      <c r="AG261" s="217"/>
      <c r="AH261" s="217"/>
      <c r="AI261" s="217"/>
      <c r="AJ261" s="217"/>
      <c r="AK261" s="217"/>
      <c r="AL261" s="217"/>
      <c r="AM261" s="217"/>
      <c r="AN261" s="217"/>
      <c r="AO261" s="217"/>
      <c r="AP261" s="217"/>
      <c r="AQ261" s="217"/>
      <c r="AR261" s="217"/>
      <c r="AS261" s="217"/>
      <c r="AT261" s="217"/>
      <c r="AU261" s="217"/>
      <c r="AV261" s="217"/>
      <c r="AW261" s="217"/>
      <c r="AX261" s="217"/>
      <c r="AY261" s="217"/>
      <c r="AZ261" s="217"/>
      <c r="BA261" s="217"/>
      <c r="BB261" s="217"/>
      <c r="BC261" s="217"/>
      <c r="BD261" s="217"/>
      <c r="BE261" s="217"/>
      <c r="BF261" s="217"/>
      <c r="BG261" s="217"/>
      <c r="BH261" s="217"/>
      <c r="BI261" s="217"/>
      <c r="BJ261" s="217"/>
      <c r="BK261" s="217"/>
      <c r="BL261" s="217"/>
      <c r="BM261" s="217"/>
      <c r="BN261" s="217"/>
      <c r="BO261" s="217"/>
      <c r="BP261" s="217"/>
      <c r="BQ261" s="217"/>
      <c r="BR261" s="217"/>
      <c r="BS261" s="217"/>
      <c r="BT261" s="217"/>
      <c r="BU261" s="217"/>
      <c r="BV261" s="217"/>
      <c r="BW261" s="217"/>
      <c r="BX261" s="217"/>
      <c r="BY261" s="217"/>
      <c r="BZ261" s="217"/>
      <c r="CA261" s="217"/>
      <c r="CB261" s="217"/>
      <c r="CC261" s="217"/>
      <c r="CD261" s="217"/>
      <c r="CE261" s="217"/>
      <c r="CF261" s="217"/>
      <c r="CG261" s="217"/>
      <c r="CH261" s="217"/>
      <c r="CI261" s="217"/>
      <c r="CJ261" s="217"/>
      <c r="CK261" s="217"/>
      <c r="CL261" s="217"/>
      <c r="CM261" s="217"/>
      <c r="CN261" s="217"/>
      <c r="CO261" s="217"/>
      <c r="CP261" s="217"/>
      <c r="CQ261" s="217"/>
      <c r="CR261" s="217"/>
      <c r="CS261" s="217"/>
      <c r="CT261" s="217"/>
      <c r="CU261" s="217"/>
      <c r="CV261" s="217"/>
      <c r="CW261" s="217"/>
      <c r="CX261" s="217"/>
      <c r="CY261" s="217"/>
      <c r="CZ261" s="217"/>
      <c r="DA261" s="217"/>
      <c r="DB261" s="217"/>
      <c r="DC261" s="217"/>
      <c r="DD261" s="217"/>
      <c r="DE261" s="217"/>
      <c r="DF261" s="217"/>
      <c r="DG261" s="217"/>
      <c r="DH261" s="217"/>
      <c r="DI261" s="217"/>
      <c r="DJ261" s="217"/>
      <c r="DK261" s="217"/>
      <c r="DL261" s="217"/>
      <c r="DM261" s="217"/>
      <c r="DN261" s="217"/>
      <c r="DO261" s="217"/>
      <c r="DP261" s="217"/>
      <c r="DQ261" s="217"/>
      <c r="DR261" s="217"/>
    </row>
    <row r="262" spans="1:122" s="207" customFormat="1" ht="12" customHeight="1">
      <c r="A262" s="199"/>
      <c r="B262" s="1928" t="s">
        <v>258</v>
      </c>
      <c r="C262" s="1929">
        <f t="shared" si="192"/>
        <v>-4120</v>
      </c>
      <c r="D262" s="1930">
        <f t="shared" si="192"/>
        <v>-4080</v>
      </c>
      <c r="E262" s="1930">
        <f t="shared" si="192"/>
        <v>10120</v>
      </c>
      <c r="F262" s="1930">
        <f t="shared" si="192"/>
        <v>3260</v>
      </c>
      <c r="G262" s="1931">
        <f t="shared" si="195"/>
        <v>5180</v>
      </c>
      <c r="H262" s="1929">
        <f t="shared" si="193"/>
        <v>280</v>
      </c>
      <c r="I262" s="1930">
        <f t="shared" si="193"/>
        <v>-1300</v>
      </c>
      <c r="J262" s="1930">
        <f t="shared" si="193"/>
        <v>1860</v>
      </c>
      <c r="K262" s="1930">
        <f t="shared" si="193"/>
        <v>2800</v>
      </c>
      <c r="L262" s="1931">
        <f t="shared" si="196"/>
        <v>3640</v>
      </c>
      <c r="M262" s="1930">
        <f t="shared" si="194"/>
        <v>800</v>
      </c>
      <c r="N262" s="1930">
        <f t="shared" si="194"/>
        <v>540</v>
      </c>
      <c r="O262" s="1930">
        <f t="shared" si="194"/>
        <v>6540</v>
      </c>
      <c r="P262" s="1930">
        <f t="shared" si="194"/>
        <v>100</v>
      </c>
      <c r="Q262" s="1932">
        <f t="shared" si="194"/>
        <v>-840</v>
      </c>
      <c r="R262" s="1931">
        <f t="shared" si="197"/>
        <v>7140</v>
      </c>
      <c r="S262" s="1933">
        <f t="shared" si="198"/>
        <v>15960</v>
      </c>
      <c r="T262" s="218"/>
      <c r="U262" s="217"/>
      <c r="V262" s="219"/>
      <c r="W262" s="219"/>
      <c r="X262" s="219"/>
      <c r="Y262" s="217"/>
      <c r="Z262" s="217"/>
      <c r="AA262" s="217"/>
      <c r="AB262" s="217"/>
      <c r="AC262" s="217"/>
      <c r="AD262" s="217"/>
      <c r="AE262" s="217"/>
      <c r="AF262" s="217"/>
      <c r="AG262" s="217"/>
      <c r="AH262" s="217"/>
      <c r="AI262" s="217"/>
      <c r="AJ262" s="217"/>
      <c r="AK262" s="217"/>
      <c r="AL262" s="217"/>
      <c r="AM262" s="217"/>
      <c r="AN262" s="217"/>
      <c r="AO262" s="217"/>
      <c r="AP262" s="217"/>
      <c r="AQ262" s="217"/>
      <c r="AR262" s="217"/>
      <c r="AS262" s="217"/>
      <c r="AT262" s="217"/>
      <c r="AU262" s="217"/>
      <c r="AV262" s="217"/>
      <c r="AW262" s="217"/>
      <c r="AX262" s="217"/>
      <c r="AY262" s="217"/>
      <c r="AZ262" s="217"/>
      <c r="BA262" s="217"/>
      <c r="BB262" s="217"/>
      <c r="BC262" s="217"/>
      <c r="BD262" s="217"/>
      <c r="BE262" s="217"/>
      <c r="BF262" s="217"/>
      <c r="BG262" s="217"/>
      <c r="BH262" s="217"/>
      <c r="BI262" s="217"/>
      <c r="BJ262" s="217"/>
      <c r="BK262" s="217"/>
      <c r="BL262" s="217"/>
      <c r="BM262" s="217"/>
      <c r="BN262" s="217"/>
      <c r="BO262" s="217"/>
      <c r="BP262" s="217"/>
      <c r="BQ262" s="217"/>
      <c r="BR262" s="217"/>
      <c r="BS262" s="217"/>
      <c r="BT262" s="217"/>
      <c r="BU262" s="217"/>
      <c r="BV262" s="217"/>
      <c r="BW262" s="217"/>
      <c r="BX262" s="217"/>
      <c r="BY262" s="217"/>
      <c r="BZ262" s="217"/>
      <c r="CA262" s="217"/>
      <c r="CB262" s="217"/>
      <c r="CC262" s="217"/>
      <c r="CD262" s="217"/>
      <c r="CE262" s="217"/>
      <c r="CF262" s="217"/>
      <c r="CG262" s="217"/>
      <c r="CH262" s="217"/>
      <c r="CI262" s="217"/>
      <c r="CJ262" s="217"/>
      <c r="CK262" s="217"/>
      <c r="CL262" s="217"/>
      <c r="CM262" s="217"/>
      <c r="CN262" s="217"/>
      <c r="CO262" s="217"/>
      <c r="CP262" s="217"/>
      <c r="CQ262" s="217"/>
      <c r="CR262" s="217"/>
      <c r="CS262" s="217"/>
      <c r="CT262" s="217"/>
      <c r="CU262" s="217"/>
      <c r="CV262" s="217"/>
      <c r="CW262" s="217"/>
      <c r="CX262" s="217"/>
      <c r="CY262" s="217"/>
      <c r="CZ262" s="217"/>
      <c r="DA262" s="217"/>
      <c r="DB262" s="217"/>
      <c r="DC262" s="217"/>
      <c r="DD262" s="217"/>
      <c r="DE262" s="217"/>
      <c r="DF262" s="217"/>
      <c r="DG262" s="217"/>
      <c r="DH262" s="217"/>
      <c r="DI262" s="217"/>
      <c r="DJ262" s="217"/>
      <c r="DK262" s="217"/>
      <c r="DL262" s="217"/>
      <c r="DM262" s="217"/>
      <c r="DN262" s="217"/>
      <c r="DO262" s="217"/>
      <c r="DP262" s="217"/>
      <c r="DQ262" s="217"/>
      <c r="DR262" s="217"/>
    </row>
    <row r="263" spans="1:122" s="207" customFormat="1" ht="12" customHeight="1" thickBot="1">
      <c r="A263" s="201"/>
      <c r="B263" s="1175" t="s">
        <v>32</v>
      </c>
      <c r="C263" s="232">
        <f>SUM(C257:C262)</f>
        <v>-11895</v>
      </c>
      <c r="D263" s="191">
        <f t="shared" ref="D263:F263" si="199">SUM(D257:D262)</f>
        <v>-6435</v>
      </c>
      <c r="E263" s="191">
        <f t="shared" si="199"/>
        <v>10970</v>
      </c>
      <c r="F263" s="191">
        <f t="shared" si="199"/>
        <v>-835</v>
      </c>
      <c r="G263" s="203">
        <f t="shared" si="195"/>
        <v>-8195</v>
      </c>
      <c r="H263" s="243">
        <f t="shared" ref="H263:K263" si="200">SUM(H257:H262)</f>
        <v>-2675</v>
      </c>
      <c r="I263" s="202">
        <f t="shared" si="200"/>
        <v>-5380</v>
      </c>
      <c r="J263" s="202">
        <f t="shared" si="200"/>
        <v>-5895</v>
      </c>
      <c r="K263" s="202">
        <f t="shared" si="200"/>
        <v>2515</v>
      </c>
      <c r="L263" s="203">
        <f t="shared" si="196"/>
        <v>-11435</v>
      </c>
      <c r="M263" s="202">
        <f t="shared" ref="M263:Q263" si="201">SUM(M257:M262)</f>
        <v>-2590</v>
      </c>
      <c r="N263" s="202">
        <f t="shared" si="201"/>
        <v>-730</v>
      </c>
      <c r="O263" s="202">
        <f t="shared" si="201"/>
        <v>9365</v>
      </c>
      <c r="P263" s="202">
        <f t="shared" si="201"/>
        <v>-5665</v>
      </c>
      <c r="Q263" s="244">
        <f t="shared" si="201"/>
        <v>-8075</v>
      </c>
      <c r="R263" s="203">
        <f t="shared" si="197"/>
        <v>-7695</v>
      </c>
      <c r="S263" s="204">
        <f t="shared" si="198"/>
        <v>-27325</v>
      </c>
      <c r="T263" s="937">
        <f>S96</f>
        <v>34195</v>
      </c>
      <c r="U263" s="217"/>
      <c r="V263" s="219"/>
      <c r="W263" s="219"/>
      <c r="X263" s="219"/>
      <c r="Y263" s="217"/>
      <c r="Z263" s="217"/>
      <c r="AA263" s="217"/>
      <c r="AB263" s="217"/>
      <c r="AC263" s="217"/>
      <c r="AD263" s="217"/>
      <c r="AE263" s="217"/>
      <c r="AF263" s="217"/>
      <c r="AG263" s="217"/>
      <c r="AH263" s="217"/>
      <c r="AI263" s="217"/>
      <c r="AJ263" s="217"/>
      <c r="AK263" s="217"/>
      <c r="AL263" s="217"/>
      <c r="AM263" s="217"/>
      <c r="AN263" s="217"/>
      <c r="AO263" s="217"/>
      <c r="AP263" s="217"/>
      <c r="AQ263" s="217"/>
      <c r="AR263" s="217"/>
      <c r="AS263" s="217"/>
      <c r="AT263" s="217"/>
      <c r="AU263" s="217"/>
      <c r="AV263" s="217"/>
      <c r="AW263" s="217"/>
      <c r="AX263" s="217"/>
      <c r="AY263" s="217"/>
      <c r="AZ263" s="217"/>
      <c r="BA263" s="217"/>
      <c r="BB263" s="217"/>
      <c r="BC263" s="217"/>
      <c r="BD263" s="217"/>
      <c r="BE263" s="217"/>
      <c r="BF263" s="217"/>
      <c r="BG263" s="217"/>
      <c r="BH263" s="217"/>
      <c r="BI263" s="217"/>
      <c r="BJ263" s="217"/>
      <c r="BK263" s="217"/>
      <c r="BL263" s="217"/>
      <c r="BM263" s="217"/>
      <c r="BN263" s="217"/>
      <c r="BO263" s="217"/>
      <c r="BP263" s="217"/>
      <c r="BQ263" s="217"/>
      <c r="BR263" s="217"/>
      <c r="BS263" s="217"/>
      <c r="BT263" s="217"/>
      <c r="BU263" s="217"/>
      <c r="BV263" s="217"/>
      <c r="BW263" s="217"/>
      <c r="BX263" s="217"/>
      <c r="BY263" s="217"/>
      <c r="BZ263" s="217"/>
      <c r="CA263" s="217"/>
      <c r="CB263" s="217"/>
      <c r="CC263" s="217"/>
      <c r="CD263" s="217"/>
      <c r="CE263" s="217"/>
      <c r="CF263" s="217"/>
      <c r="CG263" s="217"/>
      <c r="CH263" s="217"/>
      <c r="CI263" s="217"/>
      <c r="CJ263" s="217"/>
      <c r="CK263" s="217"/>
      <c r="CL263" s="217"/>
      <c r="CM263" s="217"/>
      <c r="CN263" s="217"/>
      <c r="CO263" s="217"/>
      <c r="CP263" s="217"/>
      <c r="CQ263" s="217"/>
      <c r="CR263" s="217"/>
      <c r="CS263" s="217"/>
      <c r="CT263" s="217"/>
      <c r="CU263" s="217"/>
      <c r="CV263" s="217"/>
      <c r="CW263" s="217"/>
      <c r="CX263" s="217"/>
      <c r="CY263" s="217"/>
      <c r="CZ263" s="217"/>
      <c r="DA263" s="217"/>
      <c r="DB263" s="217"/>
      <c r="DC263" s="217"/>
      <c r="DD263" s="217"/>
      <c r="DE263" s="217"/>
      <c r="DF263" s="217"/>
      <c r="DG263" s="217"/>
      <c r="DH263" s="217"/>
      <c r="DI263" s="217"/>
      <c r="DJ263" s="217"/>
      <c r="DK263" s="217"/>
      <c r="DL263" s="217"/>
      <c r="DM263" s="217"/>
      <c r="DN263" s="217"/>
      <c r="DO263" s="217"/>
      <c r="DP263" s="217"/>
      <c r="DQ263" s="217"/>
      <c r="DR263" s="217"/>
    </row>
    <row r="264" spans="1:122" s="207" customFormat="1" ht="12" customHeight="1" outlineLevel="1">
      <c r="A264" s="245" t="s">
        <v>40</v>
      </c>
      <c r="B264" s="1088">
        <v>0</v>
      </c>
      <c r="C264" s="247">
        <f>C257*1+C258*2+C259*3+C260*4+C261*6+C262*8</f>
        <v>-60810</v>
      </c>
      <c r="D264" s="210">
        <f t="shared" ref="D264:F264" si="202">D257*1+D258*2+D259*3+D260*4+D261*6+D262*8</f>
        <v>-38920</v>
      </c>
      <c r="E264" s="210">
        <f t="shared" si="202"/>
        <v>92985</v>
      </c>
      <c r="F264" s="251">
        <f t="shared" si="202"/>
        <v>14635</v>
      </c>
      <c r="G264" s="206">
        <f>SUM(C264:F264)</f>
        <v>7890</v>
      </c>
      <c r="H264" s="210">
        <f t="shared" ref="H264:K264" si="203">H257*1+H258*2+H259*3+H260*4+H261*6+H262*8</f>
        <v>1235</v>
      </c>
      <c r="I264" s="210">
        <f t="shared" si="203"/>
        <v>-19630</v>
      </c>
      <c r="J264" s="210">
        <f t="shared" si="203"/>
        <v>-9250</v>
      </c>
      <c r="K264" s="210">
        <f t="shared" si="203"/>
        <v>30940</v>
      </c>
      <c r="L264" s="206">
        <f>SUM(H264:K264)</f>
        <v>3295</v>
      </c>
      <c r="M264" s="210">
        <f t="shared" ref="M264:Q264" si="204">M257*1+M258*2+M259*3+M260*4+M261*6+M262*8</f>
        <v>735</v>
      </c>
      <c r="N264" s="210">
        <f t="shared" si="204"/>
        <v>6000</v>
      </c>
      <c r="O264" s="210">
        <f t="shared" si="204"/>
        <v>72495</v>
      </c>
      <c r="P264" s="210">
        <f t="shared" si="204"/>
        <v>-16415</v>
      </c>
      <c r="Q264" s="210">
        <f t="shared" si="204"/>
        <v>-29730</v>
      </c>
      <c r="R264" s="206">
        <f>SUM(M264:Q264)</f>
        <v>33085</v>
      </c>
      <c r="S264" s="224">
        <f>R264+L264+G264</f>
        <v>44270</v>
      </c>
      <c r="T264" s="218"/>
      <c r="U264" s="217"/>
      <c r="V264" s="219"/>
      <c r="W264" s="219"/>
      <c r="X264" s="219"/>
      <c r="Y264" s="217"/>
      <c r="Z264" s="217"/>
      <c r="AA264" s="217"/>
      <c r="AB264" s="217"/>
      <c r="AC264" s="217"/>
      <c r="AD264" s="217"/>
      <c r="AE264" s="217"/>
      <c r="AF264" s="217"/>
      <c r="AG264" s="217"/>
      <c r="AH264" s="217"/>
      <c r="AI264" s="217"/>
      <c r="AJ264" s="217"/>
      <c r="AK264" s="217"/>
      <c r="AL264" s="217"/>
      <c r="AM264" s="217"/>
      <c r="AN264" s="217"/>
      <c r="AO264" s="217"/>
      <c r="AP264" s="217"/>
      <c r="AQ264" s="217"/>
      <c r="AR264" s="217"/>
      <c r="AS264" s="217"/>
      <c r="AT264" s="217"/>
      <c r="AU264" s="217"/>
      <c r="AV264" s="217"/>
      <c r="AW264" s="217"/>
      <c r="AX264" s="217"/>
      <c r="AY264" s="217"/>
      <c r="AZ264" s="217"/>
      <c r="BA264" s="217"/>
      <c r="BB264" s="217"/>
      <c r="BC264" s="217"/>
      <c r="BD264" s="217"/>
      <c r="BE264" s="217"/>
      <c r="BF264" s="217"/>
      <c r="BG264" s="217"/>
      <c r="BH264" s="217"/>
      <c r="BI264" s="217"/>
      <c r="BJ264" s="217"/>
      <c r="BK264" s="217"/>
      <c r="BL264" s="217"/>
      <c r="BM264" s="217"/>
      <c r="BN264" s="217"/>
      <c r="BO264" s="217"/>
      <c r="BP264" s="217"/>
      <c r="BQ264" s="217"/>
      <c r="BR264" s="217"/>
      <c r="BS264" s="217"/>
      <c r="BT264" s="217"/>
      <c r="BU264" s="217"/>
      <c r="BV264" s="217"/>
      <c r="BW264" s="217"/>
      <c r="BX264" s="217"/>
      <c r="BY264" s="217"/>
      <c r="BZ264" s="217"/>
      <c r="CA264" s="217"/>
      <c r="CB264" s="217"/>
      <c r="CC264" s="217"/>
      <c r="CD264" s="217"/>
      <c r="CE264" s="217"/>
      <c r="CF264" s="217"/>
      <c r="CG264" s="217"/>
      <c r="CH264" s="217"/>
      <c r="CI264" s="217"/>
      <c r="CJ264" s="217"/>
      <c r="CK264" s="217"/>
      <c r="CL264" s="217"/>
      <c r="CM264" s="217"/>
      <c r="CN264" s="217"/>
      <c r="CO264" s="217"/>
      <c r="CP264" s="217"/>
      <c r="CQ264" s="217"/>
      <c r="CR264" s="217"/>
      <c r="CS264" s="217"/>
      <c r="CT264" s="217"/>
      <c r="CU264" s="217"/>
      <c r="CV264" s="217"/>
      <c r="CW264" s="217"/>
      <c r="CX264" s="217"/>
      <c r="CY264" s="217"/>
      <c r="CZ264" s="217"/>
      <c r="DA264" s="217"/>
      <c r="DB264" s="217"/>
      <c r="DC264" s="217"/>
      <c r="DD264" s="217"/>
      <c r="DE264" s="217"/>
      <c r="DF264" s="217"/>
      <c r="DG264" s="217"/>
      <c r="DH264" s="217"/>
      <c r="DI264" s="217"/>
      <c r="DJ264" s="217"/>
      <c r="DK264" s="217"/>
      <c r="DL264" s="217"/>
      <c r="DM264" s="217"/>
      <c r="DN264" s="217"/>
      <c r="DO264" s="217"/>
      <c r="DP264" s="217"/>
      <c r="DQ264" s="217"/>
      <c r="DR264" s="217"/>
    </row>
    <row r="265" spans="1:122" s="207" customFormat="1" ht="12" customHeight="1" outlineLevel="1" thickBot="1">
      <c r="A265" s="213" t="s">
        <v>43</v>
      </c>
      <c r="B265" s="1091" t="s">
        <v>30</v>
      </c>
      <c r="C265" s="1248">
        <f>C257+C258+C259*2+C260*2+C261*3+C262*4</f>
        <v>-30455</v>
      </c>
      <c r="D265" s="214">
        <f t="shared" ref="D265:F265" si="205">D257+D258+D259*2+D260*2+D261*3+D262*4</f>
        <v>-19460</v>
      </c>
      <c r="E265" s="214">
        <f t="shared" si="205"/>
        <v>46530</v>
      </c>
      <c r="F265" s="250">
        <f t="shared" si="205"/>
        <v>7280</v>
      </c>
      <c r="G265" s="215">
        <f>SUM(C265:F265)</f>
        <v>3895</v>
      </c>
      <c r="H265" s="214">
        <f t="shared" ref="H265:K265" si="206">H257+H258+H259*2+H260*2+H261*3+H262*4</f>
        <v>555</v>
      </c>
      <c r="I265" s="214">
        <f t="shared" si="206"/>
        <v>-9840</v>
      </c>
      <c r="J265" s="214">
        <f t="shared" si="206"/>
        <v>-4675</v>
      </c>
      <c r="K265" s="214">
        <f t="shared" si="206"/>
        <v>15470</v>
      </c>
      <c r="L265" s="215">
        <f>SUM(H265:K265)</f>
        <v>1510</v>
      </c>
      <c r="M265" s="214">
        <f t="shared" ref="M265:Q265" si="207">M257+M258+M259*2+M260*2+M261*3+M262*4</f>
        <v>355</v>
      </c>
      <c r="N265" s="214">
        <f t="shared" si="207"/>
        <v>2975</v>
      </c>
      <c r="O265" s="214">
        <f t="shared" si="207"/>
        <v>36235</v>
      </c>
      <c r="P265" s="214">
        <f t="shared" si="207"/>
        <v>-8245</v>
      </c>
      <c r="Q265" s="214">
        <f t="shared" si="207"/>
        <v>-14915</v>
      </c>
      <c r="R265" s="215">
        <f>SUM(M265:Q265)</f>
        <v>16405</v>
      </c>
      <c r="S265" s="204">
        <f>R265+L265+G265</f>
        <v>21810</v>
      </c>
      <c r="T265" s="218"/>
      <c r="U265" s="217"/>
      <c r="V265" s="219"/>
      <c r="W265" s="219"/>
      <c r="X265" s="219"/>
      <c r="Y265" s="217"/>
      <c r="Z265" s="217"/>
      <c r="AA265" s="217"/>
      <c r="AB265" s="217"/>
      <c r="AC265" s="217"/>
      <c r="AD265" s="217"/>
      <c r="AE265" s="217"/>
      <c r="AF265" s="217"/>
      <c r="AG265" s="217"/>
      <c r="AH265" s="217"/>
      <c r="AI265" s="217"/>
      <c r="AJ265" s="217"/>
      <c r="AK265" s="217"/>
      <c r="AL265" s="217"/>
      <c r="AM265" s="217"/>
      <c r="AN265" s="217"/>
      <c r="AO265" s="217"/>
      <c r="AP265" s="217"/>
      <c r="AQ265" s="217"/>
      <c r="AR265" s="217"/>
      <c r="AS265" s="217"/>
      <c r="AT265" s="217"/>
      <c r="AU265" s="217"/>
      <c r="AV265" s="217"/>
      <c r="AW265" s="217"/>
      <c r="AX265" s="217"/>
      <c r="AY265" s="217"/>
      <c r="AZ265" s="217"/>
      <c r="BA265" s="217"/>
      <c r="BB265" s="217"/>
      <c r="BC265" s="217"/>
      <c r="BD265" s="217"/>
      <c r="BE265" s="217"/>
      <c r="BF265" s="217"/>
      <c r="BG265" s="217"/>
      <c r="BH265" s="217"/>
      <c r="BI265" s="217"/>
      <c r="BJ265" s="217"/>
      <c r="BK265" s="217"/>
      <c r="BL265" s="217"/>
      <c r="BM265" s="217"/>
      <c r="BN265" s="217"/>
      <c r="BO265" s="217"/>
      <c r="BP265" s="217"/>
      <c r="BQ265" s="217"/>
      <c r="BR265" s="217"/>
      <c r="BS265" s="217"/>
      <c r="BT265" s="217"/>
      <c r="BU265" s="217"/>
      <c r="BV265" s="217"/>
      <c r="BW265" s="217"/>
      <c r="BX265" s="217"/>
      <c r="BY265" s="217"/>
      <c r="BZ265" s="217"/>
      <c r="CA265" s="217"/>
      <c r="CB265" s="217"/>
      <c r="CC265" s="217"/>
      <c r="CD265" s="217"/>
      <c r="CE265" s="217"/>
      <c r="CF265" s="217"/>
      <c r="CG265" s="217"/>
      <c r="CH265" s="217"/>
      <c r="CI265" s="217"/>
      <c r="CJ265" s="217"/>
      <c r="CK265" s="217"/>
      <c r="CL265" s="217"/>
      <c r="CM265" s="217"/>
      <c r="CN265" s="217"/>
      <c r="CO265" s="217"/>
      <c r="CP265" s="217"/>
      <c r="CQ265" s="217"/>
      <c r="CR265" s="217"/>
      <c r="CS265" s="217"/>
      <c r="CT265" s="217"/>
      <c r="CU265" s="217"/>
      <c r="CV265" s="217"/>
      <c r="CW265" s="217"/>
      <c r="CX265" s="217"/>
      <c r="CY265" s="217"/>
      <c r="CZ265" s="217"/>
      <c r="DA265" s="217"/>
      <c r="DB265" s="217"/>
      <c r="DC265" s="217"/>
      <c r="DD265" s="217"/>
      <c r="DE265" s="217"/>
      <c r="DF265" s="217"/>
      <c r="DG265" s="217"/>
      <c r="DH265" s="217"/>
      <c r="DI265" s="217"/>
      <c r="DJ265" s="217"/>
      <c r="DK265" s="217"/>
      <c r="DL265" s="217"/>
      <c r="DM265" s="217"/>
      <c r="DN265" s="217"/>
      <c r="DO265" s="217"/>
      <c r="DP265" s="217"/>
      <c r="DQ265" s="217"/>
      <c r="DR265" s="217"/>
    </row>
    <row r="266" spans="1:122" s="1550" customFormat="1" ht="12" customHeight="1">
      <c r="A266" s="711"/>
      <c r="B266" s="283"/>
      <c r="C266" s="1548"/>
      <c r="D266" s="712"/>
      <c r="E266" s="712"/>
      <c r="F266" s="712"/>
      <c r="G266" s="408"/>
      <c r="H266" s="712"/>
      <c r="I266" s="712"/>
      <c r="J266" s="712"/>
      <c r="K266" s="712"/>
      <c r="L266" s="408">
        <f>SUM(H266:K266)</f>
        <v>0</v>
      </c>
      <c r="M266" s="712"/>
      <c r="N266" s="712"/>
      <c r="O266" s="712"/>
      <c r="P266" s="712"/>
      <c r="Q266" s="712"/>
      <c r="R266" s="664"/>
      <c r="S266" s="713"/>
      <c r="T266" s="1549"/>
      <c r="V266" s="1551"/>
      <c r="W266" s="1551"/>
      <c r="X266" s="1551"/>
    </row>
    <row r="267" spans="1:122" s="207" customFormat="1" ht="13">
      <c r="A267" s="181" t="s">
        <v>341</v>
      </c>
      <c r="B267" s="228" t="s">
        <v>543</v>
      </c>
      <c r="C267" s="230">
        <v>10000</v>
      </c>
      <c r="D267" s="6">
        <v>10025</v>
      </c>
      <c r="E267" s="6">
        <v>10000</v>
      </c>
      <c r="F267" s="6">
        <v>10025</v>
      </c>
      <c r="G267" s="200">
        <v>40050</v>
      </c>
      <c r="H267" s="6">
        <v>15425</v>
      </c>
      <c r="I267" s="6">
        <v>15450</v>
      </c>
      <c r="J267" s="6">
        <v>15425</v>
      </c>
      <c r="K267" s="6">
        <v>15425</v>
      </c>
      <c r="L267" s="200">
        <v>61725</v>
      </c>
      <c r="M267" s="6">
        <v>13000</v>
      </c>
      <c r="N267" s="6">
        <v>13000</v>
      </c>
      <c r="O267" s="6">
        <v>13000</v>
      </c>
      <c r="P267" s="6">
        <v>13000</v>
      </c>
      <c r="Q267" s="6">
        <v>13000</v>
      </c>
      <c r="R267" s="664">
        <v>65000</v>
      </c>
      <c r="S267" s="665">
        <v>166775</v>
      </c>
      <c r="T267" s="286"/>
      <c r="U267" s="285"/>
      <c r="V267" s="287"/>
      <c r="W267" s="287"/>
      <c r="X267" s="287"/>
      <c r="Y267" s="285"/>
      <c r="Z267" s="285"/>
      <c r="AA267" s="285"/>
      <c r="AB267" s="285"/>
      <c r="AC267" s="285"/>
      <c r="AD267" s="285"/>
      <c r="AE267" s="217"/>
      <c r="AF267" s="217"/>
      <c r="AG267" s="217"/>
      <c r="AH267" s="217"/>
      <c r="AI267" s="217"/>
      <c r="AJ267" s="217"/>
      <c r="AK267" s="217"/>
      <c r="AL267" s="217"/>
      <c r="AM267" s="217"/>
      <c r="AN267" s="217"/>
      <c r="AO267" s="217"/>
      <c r="AP267" s="217"/>
      <c r="AQ267" s="217"/>
      <c r="AR267" s="217"/>
      <c r="AS267" s="217"/>
      <c r="AT267" s="217"/>
      <c r="AU267" s="217"/>
      <c r="AV267" s="217"/>
      <c r="AW267" s="217"/>
      <c r="AX267" s="217"/>
      <c r="AY267" s="217"/>
      <c r="AZ267" s="217"/>
      <c r="BA267" s="217"/>
      <c r="BB267" s="217"/>
      <c r="BC267" s="217"/>
      <c r="BD267" s="217"/>
      <c r="BE267" s="217"/>
      <c r="BF267" s="217"/>
      <c r="BG267" s="217"/>
      <c r="BH267" s="217"/>
      <c r="BI267" s="217"/>
      <c r="BJ267" s="217"/>
      <c r="BK267" s="217"/>
      <c r="BL267" s="217"/>
      <c r="BM267" s="217"/>
      <c r="BN267" s="217"/>
      <c r="BO267" s="217"/>
      <c r="BP267" s="217"/>
      <c r="BQ267" s="217"/>
      <c r="BR267" s="217"/>
      <c r="BS267" s="217"/>
      <c r="BT267" s="217"/>
      <c r="BU267" s="217"/>
      <c r="BV267" s="217"/>
      <c r="BW267" s="217"/>
      <c r="BX267" s="217"/>
      <c r="BY267" s="217"/>
      <c r="BZ267" s="217"/>
      <c r="CA267" s="217"/>
      <c r="CB267" s="217"/>
      <c r="CC267" s="217"/>
      <c r="CD267" s="217"/>
      <c r="CE267" s="217"/>
      <c r="CF267" s="217"/>
      <c r="CG267" s="217"/>
      <c r="CH267" s="217"/>
      <c r="CI267" s="217"/>
      <c r="CJ267" s="217"/>
      <c r="CK267" s="217"/>
      <c r="CL267" s="217"/>
      <c r="CM267" s="217"/>
      <c r="CN267" s="217"/>
      <c r="CO267" s="217"/>
      <c r="CP267" s="217"/>
      <c r="CQ267" s="217"/>
      <c r="CR267" s="217"/>
      <c r="CS267" s="217"/>
      <c r="CT267" s="217"/>
      <c r="CU267" s="217"/>
      <c r="CV267" s="217"/>
      <c r="CW267" s="217"/>
      <c r="CX267" s="217"/>
      <c r="CY267" s="217"/>
      <c r="CZ267" s="217"/>
      <c r="DA267" s="217"/>
      <c r="DB267" s="217"/>
      <c r="DC267" s="217"/>
      <c r="DD267" s="217"/>
      <c r="DE267" s="217"/>
      <c r="DF267" s="217"/>
      <c r="DG267" s="217"/>
      <c r="DH267" s="217"/>
      <c r="DI267" s="217"/>
      <c r="DJ267" s="217"/>
      <c r="DK267" s="217"/>
      <c r="DL267" s="217"/>
      <c r="DM267" s="217"/>
      <c r="DN267" s="217"/>
      <c r="DO267" s="217"/>
      <c r="DP267" s="217"/>
      <c r="DQ267" s="217"/>
      <c r="DR267" s="217"/>
    </row>
    <row r="268" spans="1:122" s="207" customFormat="1" ht="13">
      <c r="A268" s="1552" t="str">
        <f>A244</f>
        <v>MS2408D0</v>
      </c>
      <c r="B268" s="228" t="s">
        <v>74</v>
      </c>
      <c r="C268" s="230">
        <v>10425</v>
      </c>
      <c r="D268" s="6">
        <v>10400</v>
      </c>
      <c r="E268" s="6">
        <v>10400</v>
      </c>
      <c r="F268" s="6">
        <v>10400</v>
      </c>
      <c r="G268" s="200">
        <v>41625</v>
      </c>
      <c r="H268" s="6">
        <v>16000</v>
      </c>
      <c r="I268" s="6">
        <v>16000</v>
      </c>
      <c r="J268" s="6">
        <v>16000</v>
      </c>
      <c r="K268" s="6">
        <v>16000</v>
      </c>
      <c r="L268" s="200">
        <v>64000</v>
      </c>
      <c r="M268" s="6">
        <v>13475</v>
      </c>
      <c r="N268" s="6">
        <v>13475</v>
      </c>
      <c r="O268" s="6">
        <v>13475</v>
      </c>
      <c r="P268" s="6">
        <v>13525</v>
      </c>
      <c r="Q268" s="6">
        <v>13500</v>
      </c>
      <c r="R268" s="183">
        <v>67450</v>
      </c>
      <c r="S268" s="197">
        <v>173075</v>
      </c>
      <c r="T268" s="286"/>
      <c r="U268" s="285"/>
      <c r="V268" s="287"/>
      <c r="W268" s="287"/>
      <c r="X268" s="287"/>
      <c r="Y268" s="285"/>
      <c r="Z268" s="285"/>
      <c r="AA268" s="285"/>
      <c r="AB268" s="285"/>
      <c r="AC268" s="285"/>
      <c r="AD268" s="285"/>
      <c r="AE268" s="217"/>
      <c r="AF268" s="217"/>
      <c r="AG268" s="217"/>
      <c r="AH268" s="217"/>
      <c r="AI268" s="217"/>
      <c r="AJ268" s="217"/>
      <c r="AK268" s="217"/>
      <c r="AL268" s="217"/>
      <c r="AM268" s="217"/>
      <c r="AN268" s="217"/>
      <c r="AO268" s="217"/>
      <c r="AP268" s="217"/>
      <c r="AQ268" s="217"/>
      <c r="AR268" s="217"/>
      <c r="AS268" s="217"/>
      <c r="AT268" s="217"/>
      <c r="AU268" s="217"/>
      <c r="AV268" s="217"/>
      <c r="AW268" s="217"/>
      <c r="AX268" s="217"/>
      <c r="AY268" s="217"/>
      <c r="AZ268" s="217"/>
      <c r="BA268" s="217"/>
      <c r="BB268" s="217"/>
      <c r="BC268" s="217"/>
      <c r="BD268" s="217"/>
      <c r="BE268" s="217"/>
      <c r="BF268" s="217"/>
      <c r="BG268" s="217"/>
      <c r="BH268" s="217"/>
      <c r="BI268" s="217"/>
      <c r="BJ268" s="217"/>
      <c r="BK268" s="217"/>
      <c r="BL268" s="217"/>
      <c r="BM268" s="217"/>
      <c r="BN268" s="217"/>
      <c r="BO268" s="217"/>
      <c r="BP268" s="217"/>
      <c r="BQ268" s="217"/>
      <c r="BR268" s="217"/>
      <c r="BS268" s="217"/>
      <c r="BT268" s="217"/>
      <c r="BU268" s="217"/>
      <c r="BV268" s="217"/>
      <c r="BW268" s="217"/>
      <c r="BX268" s="217"/>
      <c r="BY268" s="217"/>
      <c r="BZ268" s="217"/>
      <c r="CA268" s="217"/>
      <c r="CB268" s="217"/>
      <c r="CC268" s="217"/>
      <c r="CD268" s="217"/>
      <c r="CE268" s="217"/>
      <c r="CF268" s="217"/>
      <c r="CG268" s="217"/>
      <c r="CH268" s="217"/>
      <c r="CI268" s="217"/>
      <c r="CJ268" s="217"/>
      <c r="CK268" s="217"/>
      <c r="CL268" s="217"/>
      <c r="CM268" s="217"/>
      <c r="CN268" s="217"/>
      <c r="CO268" s="217"/>
      <c r="CP268" s="217"/>
      <c r="CQ268" s="217"/>
      <c r="CR268" s="217"/>
      <c r="CS268" s="217"/>
      <c r="CT268" s="217"/>
      <c r="CU268" s="217"/>
      <c r="CV268" s="217"/>
      <c r="CW268" s="217"/>
      <c r="CX268" s="217"/>
      <c r="CY268" s="217"/>
      <c r="CZ268" s="217"/>
      <c r="DA268" s="217"/>
      <c r="DB268" s="217"/>
      <c r="DC268" s="217"/>
      <c r="DD268" s="217"/>
      <c r="DE268" s="217"/>
      <c r="DF268" s="217"/>
      <c r="DG268" s="217"/>
      <c r="DH268" s="217"/>
      <c r="DI268" s="217"/>
      <c r="DJ268" s="217"/>
      <c r="DK268" s="217"/>
      <c r="DL268" s="217"/>
      <c r="DM268" s="217"/>
      <c r="DN268" s="217"/>
      <c r="DO268" s="217"/>
      <c r="DP268" s="217"/>
      <c r="DQ268" s="217"/>
      <c r="DR268" s="217"/>
    </row>
    <row r="269" spans="1:122" s="207" customFormat="1" ht="13">
      <c r="A269" s="1114" t="s">
        <v>30</v>
      </c>
      <c r="B269" s="1115" t="s">
        <v>32</v>
      </c>
      <c r="C269" s="1116">
        <v>20425</v>
      </c>
      <c r="D269" s="1117">
        <v>20425</v>
      </c>
      <c r="E269" s="1117">
        <v>20400</v>
      </c>
      <c r="F269" s="1117">
        <v>20425</v>
      </c>
      <c r="G269" s="1118">
        <v>81675</v>
      </c>
      <c r="H269" s="1117">
        <v>31425</v>
      </c>
      <c r="I269" s="1117">
        <v>31450</v>
      </c>
      <c r="J269" s="1117">
        <v>31425</v>
      </c>
      <c r="K269" s="1117">
        <v>31425</v>
      </c>
      <c r="L269" s="1118">
        <v>125725</v>
      </c>
      <c r="M269" s="1117">
        <v>26475</v>
      </c>
      <c r="N269" s="1117">
        <v>26475</v>
      </c>
      <c r="O269" s="1117">
        <v>26475</v>
      </c>
      <c r="P269" s="1117">
        <v>26525</v>
      </c>
      <c r="Q269" s="1117">
        <v>26500</v>
      </c>
      <c r="R269" s="1118">
        <v>132450</v>
      </c>
      <c r="S269" s="1120">
        <v>339850</v>
      </c>
      <c r="T269" s="286"/>
      <c r="U269" s="285"/>
      <c r="V269" s="287"/>
      <c r="W269" s="287"/>
      <c r="X269" s="287"/>
      <c r="Y269" s="285"/>
      <c r="Z269" s="285"/>
      <c r="AA269" s="285"/>
      <c r="AB269" s="285"/>
      <c r="AC269" s="285"/>
      <c r="AD269" s="285"/>
      <c r="AE269" s="217"/>
      <c r="AF269" s="217"/>
      <c r="AG269" s="217"/>
      <c r="AH269" s="217"/>
      <c r="AI269" s="217"/>
      <c r="AJ269" s="217"/>
      <c r="AK269" s="217"/>
      <c r="AL269" s="217"/>
      <c r="AM269" s="217"/>
      <c r="AN269" s="217"/>
      <c r="AO269" s="217"/>
      <c r="AP269" s="217"/>
      <c r="AQ269" s="217"/>
      <c r="AR269" s="217"/>
      <c r="AS269" s="217"/>
      <c r="AT269" s="217"/>
      <c r="AU269" s="217"/>
      <c r="AV269" s="217"/>
      <c r="AW269" s="217"/>
      <c r="AX269" s="217"/>
      <c r="AY269" s="217"/>
      <c r="AZ269" s="217"/>
      <c r="BA269" s="217"/>
      <c r="BB269" s="217"/>
      <c r="BC269" s="217"/>
      <c r="BD269" s="217"/>
      <c r="BE269" s="217"/>
      <c r="BF269" s="217"/>
      <c r="BG269" s="217"/>
      <c r="BH269" s="217"/>
      <c r="BI269" s="217"/>
      <c r="BJ269" s="217"/>
      <c r="BK269" s="217"/>
      <c r="BL269" s="217"/>
      <c r="BM269" s="217"/>
      <c r="BN269" s="217"/>
      <c r="BO269" s="217"/>
      <c r="BP269" s="217"/>
      <c r="BQ269" s="217"/>
      <c r="BR269" s="217"/>
      <c r="BS269" s="217"/>
      <c r="BT269" s="217"/>
      <c r="BU269" s="217"/>
      <c r="BV269" s="217"/>
      <c r="BW269" s="217"/>
      <c r="BX269" s="217"/>
      <c r="BY269" s="217"/>
      <c r="BZ269" s="217"/>
      <c r="CA269" s="217"/>
      <c r="CB269" s="217"/>
      <c r="CC269" s="217"/>
      <c r="CD269" s="217"/>
      <c r="CE269" s="217"/>
      <c r="CF269" s="217"/>
      <c r="CG269" s="217"/>
      <c r="CH269" s="217"/>
      <c r="CI269" s="217"/>
      <c r="CJ269" s="217"/>
      <c r="CK269" s="217"/>
      <c r="CL269" s="217"/>
      <c r="CM269" s="217"/>
      <c r="CN269" s="217"/>
      <c r="CO269" s="217"/>
      <c r="CP269" s="217"/>
      <c r="CQ269" s="217"/>
      <c r="CR269" s="217"/>
      <c r="CS269" s="217"/>
      <c r="CT269" s="217"/>
      <c r="CU269" s="217"/>
      <c r="CV269" s="217"/>
      <c r="CW269" s="217"/>
      <c r="CX269" s="217"/>
      <c r="CY269" s="217"/>
      <c r="CZ269" s="217"/>
      <c r="DA269" s="217"/>
      <c r="DB269" s="217"/>
      <c r="DC269" s="217"/>
      <c r="DD269" s="217"/>
      <c r="DE269" s="217"/>
      <c r="DF269" s="217"/>
      <c r="DG269" s="217"/>
      <c r="DH269" s="217"/>
      <c r="DI269" s="217"/>
      <c r="DJ269" s="217"/>
      <c r="DK269" s="217"/>
      <c r="DL269" s="217"/>
      <c r="DM269" s="217"/>
      <c r="DN269" s="217"/>
      <c r="DO269" s="217"/>
      <c r="DP269" s="217"/>
      <c r="DQ269" s="217"/>
      <c r="DR269" s="217"/>
    </row>
    <row r="270" spans="1:122" s="207" customFormat="1" ht="13">
      <c r="A270" s="181" t="str">
        <f>A267</f>
        <v>V15X</v>
      </c>
      <c r="B270" s="228" t="s">
        <v>543</v>
      </c>
      <c r="C270" s="1249">
        <f>'Korat Summary'!G158</f>
        <v>0</v>
      </c>
      <c r="D270" s="8">
        <f>'Korat Summary'!H158</f>
        <v>33075</v>
      </c>
      <c r="E270" s="8">
        <f>'Korat Summary'!I158</f>
        <v>26525</v>
      </c>
      <c r="F270" s="8">
        <f>'Korat Summary'!J158</f>
        <v>32125</v>
      </c>
      <c r="G270" s="241">
        <f t="shared" ref="G270:G275" si="208">SUM(C270:F270)</f>
        <v>91725</v>
      </c>
      <c r="H270" s="8">
        <f>'Korat Summary'!N158</f>
        <v>31475</v>
      </c>
      <c r="I270" s="8">
        <f>'Korat Summary'!O158</f>
        <v>46400</v>
      </c>
      <c r="J270" s="8">
        <f>'Korat Summary'!P158</f>
        <v>31275</v>
      </c>
      <c r="K270" s="8">
        <f>'Korat Summary'!Q158</f>
        <v>43450</v>
      </c>
      <c r="L270" s="241">
        <f>SUM(H270:K270)</f>
        <v>152600</v>
      </c>
      <c r="M270" s="8">
        <f>'Korat Summary'!U158</f>
        <v>40350</v>
      </c>
      <c r="N270" s="8">
        <f>'Korat Summary'!V158</f>
        <v>14225</v>
      </c>
      <c r="O270" s="8">
        <f>'Korat Summary'!W158</f>
        <v>25750</v>
      </c>
      <c r="P270" s="8">
        <f>'Korat Summary'!X158</f>
        <v>2475</v>
      </c>
      <c r="Q270" s="8">
        <f>'Korat Summary'!Y158</f>
        <v>75</v>
      </c>
      <c r="R270" s="183">
        <f t="shared" ref="R270:R275" si="209">SUM(M270:Q270)</f>
        <v>82875</v>
      </c>
      <c r="S270" s="197">
        <f t="shared" ref="S270:S275" si="210">R270+L270+G270</f>
        <v>327200</v>
      </c>
      <c r="T270" s="286"/>
      <c r="U270" s="285"/>
      <c r="V270" s="287"/>
      <c r="W270" s="287"/>
      <c r="X270" s="287"/>
      <c r="Y270" s="285"/>
      <c r="Z270" s="285"/>
      <c r="AA270" s="285"/>
      <c r="AB270" s="285"/>
      <c r="AC270" s="285"/>
      <c r="AD270" s="285"/>
      <c r="AE270" s="217"/>
      <c r="AF270" s="217"/>
      <c r="AG270" s="217"/>
      <c r="AH270" s="217"/>
      <c r="AI270" s="217"/>
      <c r="AJ270" s="217"/>
      <c r="AK270" s="217"/>
      <c r="AL270" s="217"/>
      <c r="AM270" s="217"/>
      <c r="AN270" s="217"/>
      <c r="AO270" s="217"/>
      <c r="AP270" s="217"/>
      <c r="AQ270" s="217"/>
      <c r="AR270" s="217"/>
      <c r="AS270" s="217"/>
      <c r="AT270" s="217"/>
      <c r="AU270" s="217"/>
      <c r="AV270" s="217"/>
      <c r="AW270" s="217"/>
      <c r="AX270" s="217"/>
      <c r="AY270" s="217"/>
      <c r="AZ270" s="217"/>
      <c r="BA270" s="217"/>
      <c r="BB270" s="217"/>
      <c r="BC270" s="217"/>
      <c r="BD270" s="217"/>
      <c r="BE270" s="217"/>
      <c r="BF270" s="217"/>
      <c r="BG270" s="217"/>
      <c r="BH270" s="217"/>
      <c r="BI270" s="217"/>
      <c r="BJ270" s="217"/>
      <c r="BK270" s="217"/>
      <c r="BL270" s="217"/>
      <c r="BM270" s="217"/>
      <c r="BN270" s="217"/>
      <c r="BO270" s="217"/>
      <c r="BP270" s="217"/>
      <c r="BQ270" s="217"/>
      <c r="BR270" s="217"/>
      <c r="BS270" s="217"/>
      <c r="BT270" s="217"/>
      <c r="BU270" s="217"/>
      <c r="BV270" s="217"/>
      <c r="BW270" s="217"/>
      <c r="BX270" s="217"/>
      <c r="BY270" s="217"/>
      <c r="BZ270" s="217"/>
      <c r="CA270" s="217"/>
      <c r="CB270" s="217"/>
      <c r="CC270" s="217"/>
      <c r="CD270" s="217"/>
      <c r="CE270" s="217"/>
      <c r="CF270" s="217"/>
      <c r="CG270" s="217"/>
      <c r="CH270" s="217"/>
      <c r="CI270" s="217"/>
      <c r="CJ270" s="217"/>
      <c r="CK270" s="217"/>
      <c r="CL270" s="217"/>
      <c r="CM270" s="217"/>
      <c r="CN270" s="217"/>
      <c r="CO270" s="217"/>
      <c r="CP270" s="217"/>
      <c r="CQ270" s="217"/>
      <c r="CR270" s="217"/>
      <c r="CS270" s="217"/>
      <c r="CT270" s="217"/>
      <c r="CU270" s="217"/>
      <c r="CV270" s="217"/>
      <c r="CW270" s="217"/>
      <c r="CX270" s="217"/>
      <c r="CY270" s="217"/>
      <c r="CZ270" s="217"/>
      <c r="DA270" s="217"/>
      <c r="DB270" s="217"/>
      <c r="DC270" s="217"/>
      <c r="DD270" s="217"/>
      <c r="DE270" s="217"/>
      <c r="DF270" s="217"/>
      <c r="DG270" s="217"/>
      <c r="DH270" s="217"/>
      <c r="DI270" s="217"/>
      <c r="DJ270" s="217"/>
      <c r="DK270" s="217"/>
      <c r="DL270" s="217"/>
      <c r="DM270" s="217"/>
      <c r="DN270" s="217"/>
      <c r="DO270" s="217"/>
      <c r="DP270" s="217"/>
      <c r="DQ270" s="217"/>
      <c r="DR270" s="217"/>
    </row>
    <row r="271" spans="1:122" s="207" customFormat="1" ht="13">
      <c r="A271" s="195" t="str">
        <f>A251</f>
        <v>MS2409A0</v>
      </c>
      <c r="B271" s="228" t="s">
        <v>74</v>
      </c>
      <c r="C271" s="1249">
        <f>'Korat Summary'!G159</f>
        <v>0</v>
      </c>
      <c r="D271" s="8">
        <f>'Korat Summary'!H159</f>
        <v>13250</v>
      </c>
      <c r="E271" s="8">
        <f>'Korat Summary'!I159</f>
        <v>18500</v>
      </c>
      <c r="F271" s="8">
        <f>'Korat Summary'!J159</f>
        <v>9150</v>
      </c>
      <c r="G271" s="241">
        <f t="shared" ref="G271" si="211">SUM(C271:F271)</f>
        <v>40900</v>
      </c>
      <c r="H271" s="8">
        <f>'Korat Summary'!N159</f>
        <v>7550</v>
      </c>
      <c r="I271" s="8">
        <f>'Korat Summary'!O159</f>
        <v>18825</v>
      </c>
      <c r="J271" s="8">
        <f>'Korat Summary'!P159</f>
        <v>7350</v>
      </c>
      <c r="K271" s="8">
        <f>'Korat Summary'!Q159</f>
        <v>31200</v>
      </c>
      <c r="L271" s="241">
        <f>SUM(H271:K271)</f>
        <v>64925</v>
      </c>
      <c r="M271" s="8">
        <f>'Korat Summary'!U159</f>
        <v>8875</v>
      </c>
      <c r="N271" s="8">
        <f>'Korat Summary'!V159</f>
        <v>30825</v>
      </c>
      <c r="O271" s="8">
        <f>'Korat Summary'!W159</f>
        <v>31950</v>
      </c>
      <c r="P271" s="8">
        <f>'Korat Summary'!X159</f>
        <v>4300</v>
      </c>
      <c r="Q271" s="8">
        <f>'Korat Summary'!Y159</f>
        <v>5000</v>
      </c>
      <c r="R271" s="183">
        <f t="shared" ref="R271" si="212">SUM(M271:Q271)</f>
        <v>80950</v>
      </c>
      <c r="S271" s="197">
        <f t="shared" ref="S271" si="213">R271+L271+G271</f>
        <v>186775</v>
      </c>
      <c r="T271" s="286"/>
      <c r="U271" s="285"/>
      <c r="V271" s="287"/>
      <c r="W271" s="287"/>
      <c r="X271" s="287"/>
      <c r="Y271" s="285"/>
      <c r="Z271" s="285"/>
      <c r="AA271" s="285"/>
      <c r="AB271" s="285"/>
      <c r="AC271" s="285"/>
      <c r="AD271" s="285"/>
      <c r="AE271" s="217"/>
      <c r="AF271" s="217"/>
      <c r="AG271" s="217"/>
      <c r="AH271" s="217"/>
      <c r="AI271" s="217"/>
      <c r="AJ271" s="217"/>
      <c r="AK271" s="217"/>
      <c r="AL271" s="217"/>
      <c r="AM271" s="217"/>
      <c r="AN271" s="217"/>
      <c r="AO271" s="217"/>
      <c r="AP271" s="217"/>
      <c r="AQ271" s="217"/>
      <c r="AR271" s="217"/>
      <c r="AS271" s="217"/>
      <c r="AT271" s="217"/>
      <c r="AU271" s="217"/>
      <c r="AV271" s="217"/>
      <c r="AW271" s="217"/>
      <c r="AX271" s="217"/>
      <c r="AY271" s="217"/>
      <c r="AZ271" s="217"/>
      <c r="BA271" s="217"/>
      <c r="BB271" s="217"/>
      <c r="BC271" s="217"/>
      <c r="BD271" s="217"/>
      <c r="BE271" s="217"/>
      <c r="BF271" s="217"/>
      <c r="BG271" s="217"/>
      <c r="BH271" s="217"/>
      <c r="BI271" s="217"/>
      <c r="BJ271" s="217"/>
      <c r="BK271" s="217"/>
      <c r="BL271" s="217"/>
      <c r="BM271" s="217"/>
      <c r="BN271" s="217"/>
      <c r="BO271" s="217"/>
      <c r="BP271" s="217"/>
      <c r="BQ271" s="217"/>
      <c r="BR271" s="217"/>
      <c r="BS271" s="217"/>
      <c r="BT271" s="217"/>
      <c r="BU271" s="217"/>
      <c r="BV271" s="217"/>
      <c r="BW271" s="217"/>
      <c r="BX271" s="217"/>
      <c r="BY271" s="217"/>
      <c r="BZ271" s="217"/>
      <c r="CA271" s="217"/>
      <c r="CB271" s="217"/>
      <c r="CC271" s="217"/>
      <c r="CD271" s="217"/>
      <c r="CE271" s="217"/>
      <c r="CF271" s="217"/>
      <c r="CG271" s="217"/>
      <c r="CH271" s="217"/>
      <c r="CI271" s="217"/>
      <c r="CJ271" s="217"/>
      <c r="CK271" s="217"/>
      <c r="CL271" s="217"/>
      <c r="CM271" s="217"/>
      <c r="CN271" s="217"/>
      <c r="CO271" s="217"/>
      <c r="CP271" s="217"/>
      <c r="CQ271" s="217"/>
      <c r="CR271" s="217"/>
      <c r="CS271" s="217"/>
      <c r="CT271" s="217"/>
      <c r="CU271" s="217"/>
      <c r="CV271" s="217"/>
      <c r="CW271" s="217"/>
      <c r="CX271" s="217"/>
      <c r="CY271" s="217"/>
      <c r="CZ271" s="217"/>
      <c r="DA271" s="217"/>
      <c r="DB271" s="217"/>
      <c r="DC271" s="217"/>
      <c r="DD271" s="217"/>
      <c r="DE271" s="217"/>
      <c r="DF271" s="217"/>
      <c r="DG271" s="217"/>
      <c r="DH271" s="217"/>
      <c r="DI271" s="217"/>
      <c r="DJ271" s="217"/>
      <c r="DK271" s="217"/>
      <c r="DL271" s="217"/>
      <c r="DM271" s="217"/>
      <c r="DN271" s="217"/>
      <c r="DO271" s="217"/>
      <c r="DP271" s="217"/>
      <c r="DQ271" s="217"/>
      <c r="DR271" s="217"/>
    </row>
    <row r="272" spans="1:122" s="207" customFormat="1" ht="13">
      <c r="A272" s="189" t="s">
        <v>30</v>
      </c>
      <c r="B272" s="231" t="s">
        <v>32</v>
      </c>
      <c r="C272" s="232">
        <f>SUM(C270:C271)</f>
        <v>0</v>
      </c>
      <c r="D272" s="191">
        <f>SUM(D270:D271)</f>
        <v>46325</v>
      </c>
      <c r="E272" s="191">
        <f>SUM(E270:E271)</f>
        <v>45025</v>
      </c>
      <c r="F272" s="191">
        <f>SUM(F270:F271)</f>
        <v>41275</v>
      </c>
      <c r="G272" s="192">
        <f t="shared" si="208"/>
        <v>132625</v>
      </c>
      <c r="H272" s="191">
        <f>SUM(H270:H271)</f>
        <v>39025</v>
      </c>
      <c r="I272" s="191">
        <f>SUM(I270:I271)</f>
        <v>65225</v>
      </c>
      <c r="J272" s="191">
        <f>SUM(J270:J271)</f>
        <v>38625</v>
      </c>
      <c r="K272" s="191">
        <f>SUM(K270:K271)</f>
        <v>74650</v>
      </c>
      <c r="L272" s="192">
        <f t="shared" ref="L272:L275" si="214">SUM(H272:K272)</f>
        <v>217525</v>
      </c>
      <c r="M272" s="191">
        <f>SUM(M270:M271)</f>
        <v>49225</v>
      </c>
      <c r="N272" s="191">
        <f>SUM(N270:N271)</f>
        <v>45050</v>
      </c>
      <c r="O272" s="191">
        <f>SUM(O270:O271)</f>
        <v>57700</v>
      </c>
      <c r="P272" s="191">
        <f>SUM(P270:P271)</f>
        <v>6775</v>
      </c>
      <c r="Q272" s="191">
        <f>SUM(Q270:Q271)</f>
        <v>5075</v>
      </c>
      <c r="R272" s="192">
        <f t="shared" si="209"/>
        <v>163825</v>
      </c>
      <c r="S272" s="193">
        <f t="shared" si="210"/>
        <v>513975</v>
      </c>
      <c r="T272" s="286"/>
      <c r="U272" s="285"/>
      <c r="V272" s="287"/>
      <c r="W272" s="287"/>
      <c r="X272" s="287"/>
      <c r="Y272" s="285"/>
      <c r="Z272" s="285"/>
      <c r="AA272" s="285"/>
      <c r="AB272" s="285"/>
      <c r="AC272" s="285"/>
      <c r="AD272" s="285"/>
      <c r="AE272" s="217"/>
      <c r="AF272" s="217"/>
      <c r="AG272" s="217"/>
      <c r="AH272" s="217"/>
      <c r="AI272" s="217"/>
      <c r="AJ272" s="217"/>
      <c r="AK272" s="217"/>
      <c r="AL272" s="217"/>
      <c r="AM272" s="217"/>
      <c r="AN272" s="217"/>
      <c r="AO272" s="217"/>
      <c r="AP272" s="217"/>
      <c r="AQ272" s="217"/>
      <c r="AR272" s="217"/>
      <c r="AS272" s="217"/>
      <c r="AT272" s="217"/>
      <c r="AU272" s="217"/>
      <c r="AV272" s="217"/>
      <c r="AW272" s="217"/>
      <c r="AX272" s="217"/>
      <c r="AY272" s="217"/>
      <c r="AZ272" s="217"/>
      <c r="BA272" s="217"/>
      <c r="BB272" s="217"/>
      <c r="BC272" s="217"/>
      <c r="BD272" s="217"/>
      <c r="BE272" s="217"/>
      <c r="BF272" s="217"/>
      <c r="BG272" s="217"/>
      <c r="BH272" s="217"/>
      <c r="BI272" s="217"/>
      <c r="BJ272" s="217"/>
      <c r="BK272" s="217"/>
      <c r="BL272" s="217"/>
      <c r="BM272" s="217"/>
      <c r="BN272" s="217"/>
      <c r="BO272" s="217"/>
      <c r="BP272" s="217"/>
      <c r="BQ272" s="217"/>
      <c r="BR272" s="217"/>
      <c r="BS272" s="217"/>
      <c r="BT272" s="217"/>
      <c r="BU272" s="217"/>
      <c r="BV272" s="217"/>
      <c r="BW272" s="217"/>
      <c r="BX272" s="217"/>
      <c r="BY272" s="217"/>
      <c r="BZ272" s="217"/>
      <c r="CA272" s="217"/>
      <c r="CB272" s="217"/>
      <c r="CC272" s="217"/>
      <c r="CD272" s="217"/>
      <c r="CE272" s="217"/>
      <c r="CF272" s="217"/>
      <c r="CG272" s="217"/>
      <c r="CH272" s="217"/>
      <c r="CI272" s="217"/>
      <c r="CJ272" s="217"/>
      <c r="CK272" s="217"/>
      <c r="CL272" s="217"/>
      <c r="CM272" s="217"/>
      <c r="CN272" s="217"/>
      <c r="CO272" s="217"/>
      <c r="CP272" s="217"/>
      <c r="CQ272" s="217"/>
      <c r="CR272" s="217"/>
      <c r="CS272" s="217"/>
      <c r="CT272" s="217"/>
      <c r="CU272" s="217"/>
      <c r="CV272" s="217"/>
      <c r="CW272" s="217"/>
      <c r="CX272" s="217"/>
      <c r="CY272" s="217"/>
      <c r="CZ272" s="217"/>
      <c r="DA272" s="217"/>
      <c r="DB272" s="217"/>
      <c r="DC272" s="217"/>
      <c r="DD272" s="217"/>
      <c r="DE272" s="217"/>
      <c r="DF272" s="217"/>
      <c r="DG272" s="217"/>
      <c r="DH272" s="217"/>
      <c r="DI272" s="217"/>
      <c r="DJ272" s="217"/>
      <c r="DK272" s="217"/>
      <c r="DL272" s="217"/>
      <c r="DM272" s="217"/>
      <c r="DN272" s="217"/>
      <c r="DO272" s="217"/>
      <c r="DP272" s="217"/>
      <c r="DQ272" s="217"/>
      <c r="DR272" s="217"/>
    </row>
    <row r="273" spans="1:122" s="207" customFormat="1" ht="13">
      <c r="A273" s="453" t="s">
        <v>17</v>
      </c>
      <c r="B273" s="468" t="s">
        <v>543</v>
      </c>
      <c r="C273" s="455">
        <f>C270-C267</f>
        <v>-10000</v>
      </c>
      <c r="D273" s="456">
        <f t="shared" ref="D273:F274" si="215">D270-D267</f>
        <v>23050</v>
      </c>
      <c r="E273" s="456">
        <f t="shared" si="215"/>
        <v>16525</v>
      </c>
      <c r="F273" s="456">
        <f t="shared" si="215"/>
        <v>22100</v>
      </c>
      <c r="G273" s="418">
        <f t="shared" si="208"/>
        <v>51675</v>
      </c>
      <c r="H273" s="456">
        <f t="shared" ref="H273:K274" si="216">H270-H267</f>
        <v>16050</v>
      </c>
      <c r="I273" s="456">
        <f t="shared" si="216"/>
        <v>30950</v>
      </c>
      <c r="J273" s="456">
        <f t="shared" si="216"/>
        <v>15850</v>
      </c>
      <c r="K273" s="456">
        <f t="shared" si="216"/>
        <v>28025</v>
      </c>
      <c r="L273" s="418">
        <f t="shared" si="214"/>
        <v>90875</v>
      </c>
      <c r="M273" s="456">
        <f t="shared" ref="M273:Q274" si="217">M270-M267</f>
        <v>27350</v>
      </c>
      <c r="N273" s="456">
        <f t="shared" si="217"/>
        <v>1225</v>
      </c>
      <c r="O273" s="456">
        <f t="shared" si="217"/>
        <v>12750</v>
      </c>
      <c r="P273" s="456">
        <f t="shared" si="217"/>
        <v>-10525</v>
      </c>
      <c r="Q273" s="456">
        <f t="shared" si="217"/>
        <v>-12925</v>
      </c>
      <c r="R273" s="418">
        <f t="shared" si="209"/>
        <v>17875</v>
      </c>
      <c r="S273" s="419">
        <f t="shared" si="210"/>
        <v>160425</v>
      </c>
      <c r="T273" s="286"/>
      <c r="U273" s="285"/>
      <c r="V273" s="287"/>
      <c r="W273" s="287"/>
      <c r="X273" s="287"/>
      <c r="Y273" s="285"/>
      <c r="Z273" s="285"/>
      <c r="AA273" s="285"/>
      <c r="AB273" s="285"/>
      <c r="AC273" s="285"/>
      <c r="AD273" s="285"/>
      <c r="AE273" s="217"/>
      <c r="AF273" s="217"/>
      <c r="AG273" s="217"/>
      <c r="AH273" s="217"/>
      <c r="AI273" s="217"/>
      <c r="AJ273" s="217"/>
      <c r="AK273" s="217"/>
      <c r="AL273" s="217"/>
      <c r="AM273" s="217"/>
      <c r="AN273" s="217"/>
      <c r="AO273" s="217"/>
      <c r="AP273" s="217"/>
      <c r="AQ273" s="217"/>
      <c r="AR273" s="217"/>
      <c r="AS273" s="217"/>
      <c r="AT273" s="217"/>
      <c r="AU273" s="217"/>
      <c r="AV273" s="217"/>
      <c r="AW273" s="217"/>
      <c r="AX273" s="217"/>
      <c r="AY273" s="217"/>
      <c r="AZ273" s="217"/>
      <c r="BA273" s="217"/>
      <c r="BB273" s="217"/>
      <c r="BC273" s="217"/>
      <c r="BD273" s="217"/>
      <c r="BE273" s="217"/>
      <c r="BF273" s="217"/>
      <c r="BG273" s="217"/>
      <c r="BH273" s="217"/>
      <c r="BI273" s="217"/>
      <c r="BJ273" s="217"/>
      <c r="BK273" s="217"/>
      <c r="BL273" s="217"/>
      <c r="BM273" s="217"/>
      <c r="BN273" s="217"/>
      <c r="BO273" s="217"/>
      <c r="BP273" s="217"/>
      <c r="BQ273" s="217"/>
      <c r="BR273" s="217"/>
      <c r="BS273" s="217"/>
      <c r="BT273" s="217"/>
      <c r="BU273" s="217"/>
      <c r="BV273" s="217"/>
      <c r="BW273" s="217"/>
      <c r="BX273" s="217"/>
      <c r="BY273" s="217"/>
      <c r="BZ273" s="217"/>
      <c r="CA273" s="217"/>
      <c r="CB273" s="217"/>
      <c r="CC273" s="217"/>
      <c r="CD273" s="217"/>
      <c r="CE273" s="217"/>
      <c r="CF273" s="217"/>
      <c r="CG273" s="217"/>
      <c r="CH273" s="217"/>
      <c r="CI273" s="217"/>
      <c r="CJ273" s="217"/>
      <c r="CK273" s="217"/>
      <c r="CL273" s="217"/>
      <c r="CM273" s="217"/>
      <c r="CN273" s="217"/>
      <c r="CO273" s="217"/>
      <c r="CP273" s="217"/>
      <c r="CQ273" s="217"/>
      <c r="CR273" s="217"/>
      <c r="CS273" s="217"/>
      <c r="CT273" s="217"/>
      <c r="CU273" s="217"/>
      <c r="CV273" s="217"/>
      <c r="CW273" s="217"/>
      <c r="CX273" s="217"/>
      <c r="CY273" s="217"/>
      <c r="CZ273" s="217"/>
      <c r="DA273" s="217"/>
      <c r="DB273" s="217"/>
      <c r="DC273" s="217"/>
      <c r="DD273" s="217"/>
      <c r="DE273" s="217"/>
      <c r="DF273" s="217"/>
      <c r="DG273" s="217"/>
      <c r="DH273" s="217"/>
      <c r="DI273" s="217"/>
      <c r="DJ273" s="217"/>
      <c r="DK273" s="217"/>
      <c r="DL273" s="217"/>
      <c r="DM273" s="217"/>
      <c r="DN273" s="217"/>
      <c r="DO273" s="217"/>
      <c r="DP273" s="217"/>
      <c r="DQ273" s="217"/>
      <c r="DR273" s="217"/>
    </row>
    <row r="274" spans="1:122" s="207" customFormat="1" ht="13">
      <c r="A274" s="453"/>
      <c r="B274" s="468" t="s">
        <v>74</v>
      </c>
      <c r="C274" s="455">
        <f>C271-C268</f>
        <v>-10425</v>
      </c>
      <c r="D274" s="456">
        <f t="shared" si="215"/>
        <v>2850</v>
      </c>
      <c r="E274" s="456">
        <f t="shared" si="215"/>
        <v>8100</v>
      </c>
      <c r="F274" s="456">
        <f t="shared" si="215"/>
        <v>-1250</v>
      </c>
      <c r="G274" s="418">
        <f t="shared" ref="G274" si="218">SUM(C274:F274)</f>
        <v>-725</v>
      </c>
      <c r="H274" s="456">
        <f t="shared" si="216"/>
        <v>-8450</v>
      </c>
      <c r="I274" s="456">
        <f t="shared" si="216"/>
        <v>2825</v>
      </c>
      <c r="J274" s="456">
        <f t="shared" si="216"/>
        <v>-8650</v>
      </c>
      <c r="K274" s="456">
        <f t="shared" si="216"/>
        <v>15200</v>
      </c>
      <c r="L274" s="418">
        <f t="shared" ref="L274" si="219">SUM(H274:K274)</f>
        <v>925</v>
      </c>
      <c r="M274" s="456">
        <f t="shared" si="217"/>
        <v>-4600</v>
      </c>
      <c r="N274" s="456">
        <f t="shared" si="217"/>
        <v>17350</v>
      </c>
      <c r="O274" s="456">
        <f t="shared" si="217"/>
        <v>18475</v>
      </c>
      <c r="P274" s="456">
        <f t="shared" si="217"/>
        <v>-9225</v>
      </c>
      <c r="Q274" s="456">
        <f t="shared" si="217"/>
        <v>-8500</v>
      </c>
      <c r="R274" s="418">
        <f t="shared" ref="R274" si="220">SUM(M274:Q274)</f>
        <v>13500</v>
      </c>
      <c r="S274" s="419">
        <f t="shared" ref="S274" si="221">R274+L274+G274</f>
        <v>13700</v>
      </c>
      <c r="T274" s="286"/>
      <c r="U274" s="285"/>
      <c r="V274" s="287"/>
      <c r="W274" s="287"/>
      <c r="X274" s="287"/>
      <c r="Y274" s="285"/>
      <c r="Z274" s="285"/>
      <c r="AA274" s="285"/>
      <c r="AB274" s="285"/>
      <c r="AC274" s="285"/>
      <c r="AD274" s="285"/>
      <c r="AE274" s="217"/>
      <c r="AF274" s="217"/>
      <c r="AG274" s="217"/>
      <c r="AH274" s="217"/>
      <c r="AI274" s="217"/>
      <c r="AJ274" s="217"/>
      <c r="AK274" s="217"/>
      <c r="AL274" s="217"/>
      <c r="AM274" s="217"/>
      <c r="AN274" s="217"/>
      <c r="AO274" s="217"/>
      <c r="AP274" s="217"/>
      <c r="AQ274" s="217"/>
      <c r="AR274" s="217"/>
      <c r="AS274" s="217"/>
      <c r="AT274" s="217"/>
      <c r="AU274" s="217"/>
      <c r="AV274" s="217"/>
      <c r="AW274" s="217"/>
      <c r="AX274" s="217"/>
      <c r="AY274" s="217"/>
      <c r="AZ274" s="217"/>
      <c r="BA274" s="217"/>
      <c r="BB274" s="217"/>
      <c r="BC274" s="217"/>
      <c r="BD274" s="217"/>
      <c r="BE274" s="217"/>
      <c r="BF274" s="217"/>
      <c r="BG274" s="217"/>
      <c r="BH274" s="217"/>
      <c r="BI274" s="217"/>
      <c r="BJ274" s="217"/>
      <c r="BK274" s="217"/>
      <c r="BL274" s="217"/>
      <c r="BM274" s="217"/>
      <c r="BN274" s="217"/>
      <c r="BO274" s="217"/>
      <c r="BP274" s="217"/>
      <c r="BQ274" s="217"/>
      <c r="BR274" s="217"/>
      <c r="BS274" s="217"/>
      <c r="BT274" s="217"/>
      <c r="BU274" s="217"/>
      <c r="BV274" s="217"/>
      <c r="BW274" s="217"/>
      <c r="BX274" s="217"/>
      <c r="BY274" s="217"/>
      <c r="BZ274" s="217"/>
      <c r="CA274" s="217"/>
      <c r="CB274" s="217"/>
      <c r="CC274" s="217"/>
      <c r="CD274" s="217"/>
      <c r="CE274" s="217"/>
      <c r="CF274" s="217"/>
      <c r="CG274" s="217"/>
      <c r="CH274" s="217"/>
      <c r="CI274" s="217"/>
      <c r="CJ274" s="217"/>
      <c r="CK274" s="217"/>
      <c r="CL274" s="217"/>
      <c r="CM274" s="217"/>
      <c r="CN274" s="217"/>
      <c r="CO274" s="217"/>
      <c r="CP274" s="217"/>
      <c r="CQ274" s="217"/>
      <c r="CR274" s="217"/>
      <c r="CS274" s="217"/>
      <c r="CT274" s="217"/>
      <c r="CU274" s="217"/>
      <c r="CV274" s="217"/>
      <c r="CW274" s="217"/>
      <c r="CX274" s="217"/>
      <c r="CY274" s="217"/>
      <c r="CZ274" s="217"/>
      <c r="DA274" s="217"/>
      <c r="DB274" s="217"/>
      <c r="DC274" s="217"/>
      <c r="DD274" s="217"/>
      <c r="DE274" s="217"/>
      <c r="DF274" s="217"/>
      <c r="DG274" s="217"/>
      <c r="DH274" s="217"/>
      <c r="DI274" s="217"/>
      <c r="DJ274" s="217"/>
      <c r="DK274" s="217"/>
      <c r="DL274" s="217"/>
      <c r="DM274" s="217"/>
      <c r="DN274" s="217"/>
      <c r="DO274" s="217"/>
      <c r="DP274" s="217"/>
      <c r="DQ274" s="217"/>
      <c r="DR274" s="217"/>
    </row>
    <row r="275" spans="1:122" s="207" customFormat="1" ht="13.5" thickBot="1">
      <c r="A275" s="458"/>
      <c r="B275" s="1241" t="s">
        <v>32</v>
      </c>
      <c r="C275" s="1250">
        <f>SUM(C273:C274)</f>
        <v>-20425</v>
      </c>
      <c r="D275" s="461">
        <f>SUM(D273:D274)</f>
        <v>25900</v>
      </c>
      <c r="E275" s="461">
        <f>SUM(E273:E274)</f>
        <v>24625</v>
      </c>
      <c r="F275" s="461">
        <f>SUM(F273:F274)</f>
        <v>20850</v>
      </c>
      <c r="G275" s="413">
        <f t="shared" si="208"/>
        <v>50950</v>
      </c>
      <c r="H275" s="461">
        <f>SUM(H273:H274)</f>
        <v>7600</v>
      </c>
      <c r="I275" s="461">
        <f>SUM(I273:I274)</f>
        <v>33775</v>
      </c>
      <c r="J275" s="461">
        <f>SUM(J273:J274)</f>
        <v>7200</v>
      </c>
      <c r="K275" s="461">
        <f>SUM(K273:K274)</f>
        <v>43225</v>
      </c>
      <c r="L275" s="413">
        <f t="shared" si="214"/>
        <v>91800</v>
      </c>
      <c r="M275" s="461">
        <f>SUM(M273:M274)</f>
        <v>22750</v>
      </c>
      <c r="N275" s="461">
        <f>SUM(N273:N274)</f>
        <v>18575</v>
      </c>
      <c r="O275" s="461">
        <f>SUM(O273:O274)</f>
        <v>31225</v>
      </c>
      <c r="P275" s="461">
        <f>SUM(P273:P274)</f>
        <v>-19750</v>
      </c>
      <c r="Q275" s="461">
        <f>SUM(Q273:Q274)</f>
        <v>-21425</v>
      </c>
      <c r="R275" s="413">
        <f t="shared" si="209"/>
        <v>31375</v>
      </c>
      <c r="S275" s="414">
        <f t="shared" si="210"/>
        <v>174125</v>
      </c>
      <c r="T275" s="286"/>
      <c r="U275" s="285"/>
      <c r="V275" s="287"/>
      <c r="W275" s="287"/>
      <c r="X275" s="287"/>
      <c r="Y275" s="285"/>
      <c r="Z275" s="285"/>
      <c r="AA275" s="285"/>
      <c r="AB275" s="285"/>
      <c r="AC275" s="285"/>
      <c r="AD275" s="285"/>
      <c r="AE275" s="217"/>
      <c r="AF275" s="217"/>
      <c r="AG275" s="217"/>
      <c r="AH275" s="217"/>
      <c r="AI275" s="217"/>
      <c r="AJ275" s="217"/>
      <c r="AK275" s="217"/>
      <c r="AL275" s="217"/>
      <c r="AM275" s="217"/>
      <c r="AN275" s="217"/>
      <c r="AO275" s="217"/>
      <c r="AP275" s="217"/>
      <c r="AQ275" s="217"/>
      <c r="AR275" s="217"/>
      <c r="AS275" s="217"/>
      <c r="AT275" s="217"/>
      <c r="AU275" s="217"/>
      <c r="AV275" s="217"/>
      <c r="AW275" s="217"/>
      <c r="AX275" s="217"/>
      <c r="AY275" s="217"/>
      <c r="AZ275" s="217"/>
      <c r="BA275" s="217"/>
      <c r="BB275" s="217"/>
      <c r="BC275" s="217"/>
      <c r="BD275" s="217"/>
      <c r="BE275" s="217"/>
      <c r="BF275" s="217"/>
      <c r="BG275" s="217"/>
      <c r="BH275" s="217"/>
      <c r="BI275" s="217"/>
      <c r="BJ275" s="217"/>
      <c r="BK275" s="217"/>
      <c r="BL275" s="217"/>
      <c r="BM275" s="217"/>
      <c r="BN275" s="217"/>
      <c r="BO275" s="217"/>
      <c r="BP275" s="217"/>
      <c r="BQ275" s="217"/>
      <c r="BR275" s="217"/>
      <c r="BS275" s="217"/>
      <c r="BT275" s="217"/>
      <c r="BU275" s="217"/>
      <c r="BV275" s="217"/>
      <c r="BW275" s="217"/>
      <c r="BX275" s="217"/>
      <c r="BY275" s="217"/>
      <c r="BZ275" s="217"/>
      <c r="CA275" s="217"/>
      <c r="CB275" s="217"/>
      <c r="CC275" s="217"/>
      <c r="CD275" s="217"/>
      <c r="CE275" s="217"/>
      <c r="CF275" s="217"/>
      <c r="CG275" s="217"/>
      <c r="CH275" s="217"/>
      <c r="CI275" s="217"/>
      <c r="CJ275" s="217"/>
      <c r="CK275" s="217"/>
      <c r="CL275" s="217"/>
      <c r="CM275" s="217"/>
      <c r="CN275" s="217"/>
      <c r="CO275" s="217"/>
      <c r="CP275" s="217"/>
      <c r="CQ275" s="217"/>
      <c r="CR275" s="217"/>
      <c r="CS275" s="217"/>
      <c r="CT275" s="217"/>
      <c r="CU275" s="217"/>
      <c r="CV275" s="217"/>
      <c r="CW275" s="217"/>
      <c r="CX275" s="217"/>
      <c r="CY275" s="217"/>
      <c r="CZ275" s="217"/>
      <c r="DA275" s="217"/>
      <c r="DB275" s="217"/>
      <c r="DC275" s="217"/>
      <c r="DD275" s="217"/>
      <c r="DE275" s="217"/>
      <c r="DF275" s="217"/>
      <c r="DG275" s="217"/>
      <c r="DH275" s="217"/>
      <c r="DI275" s="217"/>
      <c r="DJ275" s="217"/>
      <c r="DK275" s="217"/>
      <c r="DL275" s="217"/>
      <c r="DM275" s="217"/>
      <c r="DN275" s="217"/>
      <c r="DO275" s="217"/>
      <c r="DP275" s="217"/>
      <c r="DQ275" s="217"/>
      <c r="DR275" s="217"/>
    </row>
    <row r="276" spans="1:122" s="207" customFormat="1" ht="13" outlineLevel="1">
      <c r="A276" s="245" t="s">
        <v>40</v>
      </c>
      <c r="B276" s="1088"/>
      <c r="C276" s="247">
        <f>C273*1+C274*2</f>
        <v>-30850</v>
      </c>
      <c r="D276" s="210">
        <f t="shared" ref="D276:S276" si="222">D273*1+D274*2</f>
        <v>28750</v>
      </c>
      <c r="E276" s="210">
        <f t="shared" si="222"/>
        <v>32725</v>
      </c>
      <c r="F276" s="210">
        <f t="shared" si="222"/>
        <v>19600</v>
      </c>
      <c r="G276" s="206">
        <f t="shared" si="222"/>
        <v>50225</v>
      </c>
      <c r="H276" s="210">
        <f t="shared" si="222"/>
        <v>-850</v>
      </c>
      <c r="I276" s="210">
        <f t="shared" si="222"/>
        <v>36600</v>
      </c>
      <c r="J276" s="210">
        <f t="shared" si="222"/>
        <v>-1450</v>
      </c>
      <c r="K276" s="210">
        <f t="shared" si="222"/>
        <v>58425</v>
      </c>
      <c r="L276" s="206">
        <f t="shared" si="222"/>
        <v>92725</v>
      </c>
      <c r="M276" s="210">
        <f t="shared" si="222"/>
        <v>18150</v>
      </c>
      <c r="N276" s="210">
        <f t="shared" si="222"/>
        <v>35925</v>
      </c>
      <c r="O276" s="210">
        <f t="shared" si="222"/>
        <v>49700</v>
      </c>
      <c r="P276" s="210">
        <f t="shared" si="222"/>
        <v>-28975</v>
      </c>
      <c r="Q276" s="210">
        <f t="shared" si="222"/>
        <v>-29925</v>
      </c>
      <c r="R276" s="206">
        <f t="shared" si="222"/>
        <v>44875</v>
      </c>
      <c r="S276" s="224">
        <f t="shared" si="222"/>
        <v>187825</v>
      </c>
      <c r="T276" s="286"/>
      <c r="U276" s="285"/>
      <c r="V276" s="287"/>
      <c r="W276" s="287"/>
      <c r="X276" s="287"/>
      <c r="Y276" s="285"/>
      <c r="Z276" s="285"/>
      <c r="AA276" s="285"/>
      <c r="AB276" s="285"/>
      <c r="AC276" s="285"/>
      <c r="AD276" s="285"/>
      <c r="AE276" s="217"/>
      <c r="AF276" s="217"/>
      <c r="AG276" s="217"/>
      <c r="AH276" s="217"/>
      <c r="AI276" s="217"/>
      <c r="AJ276" s="217"/>
      <c r="AK276" s="217"/>
      <c r="AL276" s="217"/>
      <c r="AM276" s="217"/>
      <c r="AN276" s="217"/>
      <c r="AO276" s="217"/>
      <c r="AP276" s="217"/>
      <c r="AQ276" s="217"/>
      <c r="AR276" s="217"/>
      <c r="AS276" s="217"/>
      <c r="AT276" s="217"/>
      <c r="AU276" s="217"/>
      <c r="AV276" s="217"/>
      <c r="AW276" s="217"/>
      <c r="AX276" s="217"/>
      <c r="AY276" s="217"/>
      <c r="AZ276" s="217"/>
      <c r="BA276" s="217"/>
      <c r="BB276" s="217"/>
      <c r="BC276" s="217"/>
      <c r="BD276" s="217"/>
      <c r="BE276" s="217"/>
      <c r="BF276" s="217"/>
      <c r="BG276" s="217"/>
      <c r="BH276" s="217"/>
      <c r="BI276" s="217"/>
      <c r="BJ276" s="217"/>
      <c r="BK276" s="217"/>
      <c r="BL276" s="217"/>
      <c r="BM276" s="217"/>
      <c r="BN276" s="217"/>
      <c r="BO276" s="217"/>
      <c r="BP276" s="217"/>
      <c r="BQ276" s="217"/>
      <c r="BR276" s="217"/>
      <c r="BS276" s="217"/>
      <c r="BT276" s="217"/>
      <c r="BU276" s="217"/>
      <c r="BV276" s="217"/>
      <c r="BW276" s="217"/>
      <c r="BX276" s="217"/>
      <c r="BY276" s="217"/>
      <c r="BZ276" s="217"/>
      <c r="CA276" s="217"/>
      <c r="CB276" s="217"/>
      <c r="CC276" s="217"/>
      <c r="CD276" s="217"/>
      <c r="CE276" s="217"/>
      <c r="CF276" s="217"/>
      <c r="CG276" s="217"/>
      <c r="CH276" s="217"/>
      <c r="CI276" s="217"/>
      <c r="CJ276" s="217"/>
      <c r="CK276" s="217"/>
      <c r="CL276" s="217"/>
      <c r="CM276" s="217"/>
      <c r="CN276" s="217"/>
      <c r="CO276" s="217"/>
      <c r="CP276" s="217"/>
      <c r="CQ276" s="217"/>
      <c r="CR276" s="217"/>
      <c r="CS276" s="217"/>
      <c r="CT276" s="217"/>
      <c r="CU276" s="217"/>
      <c r="CV276" s="217"/>
      <c r="CW276" s="217"/>
      <c r="CX276" s="217"/>
      <c r="CY276" s="217"/>
      <c r="CZ276" s="217"/>
      <c r="DA276" s="217"/>
      <c r="DB276" s="217"/>
      <c r="DC276" s="217"/>
      <c r="DD276" s="217"/>
      <c r="DE276" s="217"/>
      <c r="DF276" s="217"/>
      <c r="DG276" s="217"/>
      <c r="DH276" s="217"/>
      <c r="DI276" s="217"/>
      <c r="DJ276" s="217"/>
      <c r="DK276" s="217"/>
      <c r="DL276" s="217"/>
      <c r="DM276" s="217"/>
      <c r="DN276" s="217"/>
      <c r="DO276" s="217"/>
      <c r="DP276" s="217"/>
      <c r="DQ276" s="217"/>
      <c r="DR276" s="217"/>
    </row>
    <row r="277" spans="1:122" s="207" customFormat="1" ht="13.5" outlineLevel="1" thickBot="1">
      <c r="A277" s="213" t="s">
        <v>43</v>
      </c>
      <c r="B277" s="1091" t="s">
        <v>30</v>
      </c>
      <c r="C277" s="1248">
        <f>C273+C274</f>
        <v>-20425</v>
      </c>
      <c r="D277" s="214">
        <f t="shared" ref="D277:S277" si="223">D273+D274</f>
        <v>25900</v>
      </c>
      <c r="E277" s="214">
        <f t="shared" si="223"/>
        <v>24625</v>
      </c>
      <c r="F277" s="214">
        <f t="shared" si="223"/>
        <v>20850</v>
      </c>
      <c r="G277" s="215">
        <f t="shared" si="223"/>
        <v>50950</v>
      </c>
      <c r="H277" s="214">
        <f t="shared" si="223"/>
        <v>7600</v>
      </c>
      <c r="I277" s="214">
        <f t="shared" si="223"/>
        <v>33775</v>
      </c>
      <c r="J277" s="214">
        <f t="shared" si="223"/>
        <v>7200</v>
      </c>
      <c r="K277" s="214">
        <f t="shared" si="223"/>
        <v>43225</v>
      </c>
      <c r="L277" s="215">
        <f t="shared" si="223"/>
        <v>91800</v>
      </c>
      <c r="M277" s="214">
        <f t="shared" si="223"/>
        <v>22750</v>
      </c>
      <c r="N277" s="214">
        <f t="shared" si="223"/>
        <v>18575</v>
      </c>
      <c r="O277" s="214">
        <f t="shared" si="223"/>
        <v>31225</v>
      </c>
      <c r="P277" s="214">
        <f t="shared" si="223"/>
        <v>-19750</v>
      </c>
      <c r="Q277" s="214">
        <f t="shared" si="223"/>
        <v>-21425</v>
      </c>
      <c r="R277" s="215">
        <f t="shared" si="223"/>
        <v>31375</v>
      </c>
      <c r="S277" s="204">
        <f t="shared" si="223"/>
        <v>174125</v>
      </c>
      <c r="T277" s="286"/>
      <c r="U277" s="285"/>
      <c r="V277" s="287"/>
      <c r="W277" s="287"/>
      <c r="X277" s="287"/>
      <c r="Y277" s="285"/>
      <c r="Z277" s="285"/>
      <c r="AA277" s="285"/>
      <c r="AB277" s="285"/>
      <c r="AC277" s="285"/>
      <c r="AD277" s="285"/>
      <c r="AE277" s="217"/>
      <c r="AF277" s="217"/>
      <c r="AG277" s="217"/>
      <c r="AH277" s="217"/>
      <c r="AI277" s="217"/>
      <c r="AJ277" s="217"/>
      <c r="AK277" s="217"/>
      <c r="AL277" s="217"/>
      <c r="AM277" s="217"/>
      <c r="AN277" s="217"/>
      <c r="AO277" s="217"/>
      <c r="AP277" s="217"/>
      <c r="AQ277" s="217"/>
      <c r="AR277" s="217"/>
      <c r="AS277" s="217"/>
      <c r="AT277" s="217"/>
      <c r="AU277" s="217"/>
      <c r="AV277" s="217"/>
      <c r="AW277" s="217"/>
      <c r="AX277" s="217"/>
      <c r="AY277" s="217"/>
      <c r="AZ277" s="217"/>
      <c r="BA277" s="217"/>
      <c r="BB277" s="217"/>
      <c r="BC277" s="217"/>
      <c r="BD277" s="217"/>
      <c r="BE277" s="217"/>
      <c r="BF277" s="217"/>
      <c r="BG277" s="217"/>
      <c r="BH277" s="217"/>
      <c r="BI277" s="217"/>
      <c r="BJ277" s="217"/>
      <c r="BK277" s="217"/>
      <c r="BL277" s="217"/>
      <c r="BM277" s="217"/>
      <c r="BN277" s="217"/>
      <c r="BO277" s="217"/>
      <c r="BP277" s="217"/>
      <c r="BQ277" s="217"/>
      <c r="BR277" s="217"/>
      <c r="BS277" s="217"/>
      <c r="BT277" s="217"/>
      <c r="BU277" s="217"/>
      <c r="BV277" s="217"/>
      <c r="BW277" s="217"/>
      <c r="BX277" s="217"/>
      <c r="BY277" s="217"/>
      <c r="BZ277" s="217"/>
      <c r="CA277" s="217"/>
      <c r="CB277" s="217"/>
      <c r="CC277" s="217"/>
      <c r="CD277" s="217"/>
      <c r="CE277" s="217"/>
      <c r="CF277" s="217"/>
      <c r="CG277" s="217"/>
      <c r="CH277" s="217"/>
      <c r="CI277" s="217"/>
      <c r="CJ277" s="217"/>
      <c r="CK277" s="217"/>
      <c r="CL277" s="217"/>
      <c r="CM277" s="217"/>
      <c r="CN277" s="217"/>
      <c r="CO277" s="217"/>
      <c r="CP277" s="217"/>
      <c r="CQ277" s="217"/>
      <c r="CR277" s="217"/>
      <c r="CS277" s="217"/>
      <c r="CT277" s="217"/>
      <c r="CU277" s="217"/>
      <c r="CV277" s="217"/>
      <c r="CW277" s="217"/>
      <c r="CX277" s="217"/>
      <c r="CY277" s="217"/>
      <c r="CZ277" s="217"/>
      <c r="DA277" s="217"/>
      <c r="DB277" s="217"/>
      <c r="DC277" s="217"/>
      <c r="DD277" s="217"/>
      <c r="DE277" s="217"/>
      <c r="DF277" s="217"/>
      <c r="DG277" s="217"/>
      <c r="DH277" s="217"/>
      <c r="DI277" s="217"/>
      <c r="DJ277" s="217"/>
      <c r="DK277" s="217"/>
      <c r="DL277" s="217"/>
      <c r="DM277" s="217"/>
      <c r="DN277" s="217"/>
      <c r="DO277" s="217"/>
      <c r="DP277" s="217"/>
      <c r="DQ277" s="217"/>
      <c r="DR277" s="217"/>
    </row>
    <row r="278" spans="1:122" s="207" customFormat="1" ht="13">
      <c r="A278" s="211"/>
      <c r="B278" s="272"/>
      <c r="C278" s="929"/>
      <c r="D278" s="212"/>
      <c r="E278" s="212"/>
      <c r="F278" s="212"/>
      <c r="G278" s="212"/>
      <c r="H278" s="212"/>
      <c r="I278" s="212"/>
      <c r="J278" s="212"/>
      <c r="K278" s="212"/>
      <c r="L278" s="212"/>
      <c r="M278" s="212"/>
      <c r="N278" s="212"/>
      <c r="O278" s="212"/>
      <c r="P278" s="212"/>
      <c r="Q278" s="212"/>
      <c r="R278" s="212"/>
      <c r="S278" s="212"/>
      <c r="T278" s="286"/>
      <c r="U278" s="285"/>
      <c r="V278" s="287"/>
      <c r="W278" s="287"/>
      <c r="X278" s="287"/>
      <c r="Y278" s="285"/>
      <c r="Z278" s="285"/>
      <c r="AA278" s="285"/>
      <c r="AB278" s="285"/>
      <c r="AC278" s="285"/>
      <c r="AD278" s="285"/>
      <c r="AE278" s="217"/>
      <c r="AF278" s="217"/>
      <c r="AG278" s="217"/>
      <c r="AH278" s="217"/>
      <c r="AI278" s="217"/>
      <c r="AJ278" s="217"/>
      <c r="AK278" s="217"/>
      <c r="AL278" s="217"/>
      <c r="AM278" s="217"/>
      <c r="AN278" s="217"/>
      <c r="AO278" s="217"/>
      <c r="AP278" s="217"/>
      <c r="AQ278" s="217"/>
      <c r="AR278" s="217"/>
      <c r="AS278" s="217"/>
      <c r="AT278" s="217"/>
      <c r="AU278" s="217"/>
      <c r="AV278" s="217"/>
      <c r="AW278" s="217"/>
      <c r="AX278" s="217"/>
      <c r="AY278" s="217"/>
      <c r="AZ278" s="217"/>
      <c r="BA278" s="217"/>
      <c r="BB278" s="217"/>
      <c r="BC278" s="217"/>
      <c r="BD278" s="217"/>
      <c r="BE278" s="217"/>
      <c r="BF278" s="217"/>
      <c r="BG278" s="217"/>
      <c r="BH278" s="217"/>
      <c r="BI278" s="217"/>
      <c r="BJ278" s="217"/>
      <c r="BK278" s="217"/>
      <c r="BL278" s="217"/>
      <c r="BM278" s="217"/>
      <c r="BN278" s="217"/>
      <c r="BO278" s="217"/>
      <c r="BP278" s="217"/>
      <c r="BQ278" s="217"/>
      <c r="BR278" s="217"/>
      <c r="BS278" s="217"/>
      <c r="BT278" s="217"/>
      <c r="BU278" s="217"/>
      <c r="BV278" s="217"/>
      <c r="BW278" s="217"/>
      <c r="BX278" s="217"/>
      <c r="BY278" s="217"/>
      <c r="BZ278" s="217"/>
      <c r="CA278" s="217"/>
      <c r="CB278" s="217"/>
      <c r="CC278" s="217"/>
      <c r="CD278" s="217"/>
      <c r="CE278" s="217"/>
      <c r="CF278" s="217"/>
      <c r="CG278" s="217"/>
      <c r="CH278" s="217"/>
      <c r="CI278" s="217"/>
      <c r="CJ278" s="217"/>
      <c r="CK278" s="217"/>
      <c r="CL278" s="217"/>
      <c r="CM278" s="217"/>
      <c r="CN278" s="217"/>
      <c r="CO278" s="217"/>
      <c r="CP278" s="217"/>
      <c r="CQ278" s="217"/>
      <c r="CR278" s="217"/>
      <c r="CS278" s="217"/>
      <c r="CT278" s="217"/>
      <c r="CU278" s="217"/>
      <c r="CV278" s="217"/>
      <c r="CW278" s="217"/>
      <c r="CX278" s="217"/>
      <c r="CY278" s="217"/>
      <c r="CZ278" s="217"/>
      <c r="DA278" s="217"/>
      <c r="DB278" s="217"/>
      <c r="DC278" s="217"/>
      <c r="DD278" s="217"/>
      <c r="DE278" s="217"/>
      <c r="DF278" s="217"/>
      <c r="DG278" s="217"/>
      <c r="DH278" s="217"/>
      <c r="DI278" s="217"/>
      <c r="DJ278" s="217"/>
      <c r="DK278" s="217"/>
      <c r="DL278" s="217"/>
      <c r="DM278" s="217"/>
      <c r="DN278" s="217"/>
      <c r="DO278" s="217"/>
      <c r="DP278" s="217"/>
      <c r="DQ278" s="217"/>
      <c r="DR278" s="217"/>
    </row>
    <row r="279" spans="1:122" ht="13">
      <c r="A279" s="181" t="s">
        <v>403</v>
      </c>
      <c r="B279" s="182" t="s">
        <v>543</v>
      </c>
      <c r="C279" s="6">
        <v>6900</v>
      </c>
      <c r="D279" s="6">
        <v>6775</v>
      </c>
      <c r="E279" s="6">
        <v>6800</v>
      </c>
      <c r="F279" s="6">
        <v>6775</v>
      </c>
      <c r="G279" s="200">
        <v>27250</v>
      </c>
      <c r="H279" s="6">
        <v>7050</v>
      </c>
      <c r="I279" s="6">
        <v>7075</v>
      </c>
      <c r="J279" s="6">
        <v>7025</v>
      </c>
      <c r="K279" s="6">
        <v>7075</v>
      </c>
      <c r="L279" s="200">
        <v>28225</v>
      </c>
      <c r="M279" s="6">
        <v>7075</v>
      </c>
      <c r="N279" s="6">
        <v>7075</v>
      </c>
      <c r="O279" s="6">
        <v>7075</v>
      </c>
      <c r="P279" s="6">
        <v>7125</v>
      </c>
      <c r="Q279" s="6">
        <v>7050</v>
      </c>
      <c r="R279" s="183">
        <v>35400</v>
      </c>
      <c r="S279" s="197">
        <v>90875</v>
      </c>
      <c r="T279" s="198"/>
      <c r="U279" s="187"/>
      <c r="V279" s="187"/>
      <c r="W279" s="187"/>
      <c r="X279" s="187"/>
      <c r="Y279" s="187"/>
      <c r="Z279" s="186"/>
      <c r="AA279" s="186"/>
      <c r="AB279" s="186"/>
      <c r="AC279" s="186"/>
      <c r="AD279" s="186"/>
      <c r="AE279" s="186"/>
      <c r="AF279" s="186"/>
      <c r="AG279" s="186"/>
      <c r="AH279" s="186"/>
      <c r="AI279" s="186"/>
      <c r="AJ279" s="186"/>
      <c r="AK279" s="186"/>
      <c r="AL279" s="186"/>
      <c r="AM279" s="186"/>
      <c r="AN279" s="186"/>
      <c r="AO279" s="186"/>
      <c r="AP279" s="186"/>
      <c r="AQ279" s="186"/>
      <c r="AR279" s="186"/>
      <c r="AS279" s="186"/>
      <c r="AT279" s="186"/>
      <c r="AU279" s="186"/>
      <c r="AV279" s="186"/>
      <c r="AW279" s="186"/>
      <c r="AX279" s="186"/>
      <c r="AY279" s="186"/>
      <c r="AZ279" s="186"/>
      <c r="BA279" s="186"/>
      <c r="BB279" s="186"/>
      <c r="BC279" s="186"/>
      <c r="BD279" s="186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86"/>
      <c r="BW279" s="186"/>
      <c r="BX279" s="186"/>
      <c r="BY279" s="186"/>
      <c r="BZ279" s="186"/>
      <c r="CA279" s="186"/>
      <c r="CB279" s="186"/>
      <c r="CC279" s="186"/>
      <c r="CD279" s="186"/>
      <c r="CE279" s="186"/>
      <c r="CF279" s="186"/>
      <c r="CG279" s="186"/>
      <c r="CH279" s="186"/>
      <c r="CI279" s="186"/>
      <c r="CJ279" s="186"/>
      <c r="CK279" s="186"/>
      <c r="CL279" s="186"/>
      <c r="CM279" s="186"/>
      <c r="CN279" s="186"/>
      <c r="CO279" s="186"/>
      <c r="CP279" s="186"/>
      <c r="CQ279" s="186"/>
      <c r="CR279" s="186"/>
      <c r="CS279" s="186"/>
      <c r="CT279" s="186"/>
      <c r="CU279" s="186"/>
      <c r="CV279" s="186"/>
      <c r="CW279" s="186"/>
      <c r="CX279" s="186"/>
      <c r="CY279" s="186"/>
      <c r="CZ279" s="186"/>
      <c r="DA279" s="186"/>
      <c r="DB279" s="186"/>
      <c r="DC279" s="186"/>
      <c r="DD279" s="186"/>
      <c r="DE279" s="186"/>
      <c r="DF279" s="186"/>
      <c r="DG279" s="186"/>
      <c r="DH279" s="186"/>
      <c r="DI279" s="186"/>
      <c r="DJ279" s="186"/>
      <c r="DK279" s="186"/>
      <c r="DL279" s="186"/>
      <c r="DM279" s="186"/>
      <c r="DN279" s="186"/>
      <c r="DO279" s="186"/>
      <c r="DP279" s="186"/>
      <c r="DQ279" s="186"/>
      <c r="DR279" s="186"/>
    </row>
    <row r="280" spans="1:122">
      <c r="A280" s="188" t="str">
        <f>A268</f>
        <v>MS2408D0</v>
      </c>
      <c r="B280" s="182" t="s">
        <v>74</v>
      </c>
      <c r="C280" s="6">
        <v>22700</v>
      </c>
      <c r="D280" s="6">
        <v>22625</v>
      </c>
      <c r="E280" s="6">
        <v>22675</v>
      </c>
      <c r="F280" s="6">
        <v>22600</v>
      </c>
      <c r="G280" s="200">
        <v>90600</v>
      </c>
      <c r="H280" s="6">
        <v>23450</v>
      </c>
      <c r="I280" s="6">
        <v>23425</v>
      </c>
      <c r="J280" s="6">
        <v>23475</v>
      </c>
      <c r="K280" s="6">
        <v>23375</v>
      </c>
      <c r="L280" s="200">
        <v>93725</v>
      </c>
      <c r="M280" s="6">
        <v>23500</v>
      </c>
      <c r="N280" s="6">
        <v>23600</v>
      </c>
      <c r="O280" s="6">
        <v>23525</v>
      </c>
      <c r="P280" s="6">
        <v>23500</v>
      </c>
      <c r="Q280" s="6">
        <v>23600</v>
      </c>
      <c r="R280" s="183">
        <v>117725</v>
      </c>
      <c r="S280" s="197">
        <v>302050</v>
      </c>
      <c r="T280" s="198"/>
      <c r="U280" s="187"/>
      <c r="V280" s="187"/>
      <c r="W280" s="187"/>
      <c r="X280" s="187"/>
      <c r="Y280" s="187"/>
      <c r="Z280" s="186"/>
      <c r="AA280" s="186"/>
      <c r="AB280" s="186"/>
      <c r="AC280" s="186"/>
      <c r="AD280" s="186"/>
      <c r="AE280" s="186"/>
      <c r="AF280" s="186"/>
      <c r="AG280" s="186"/>
      <c r="AH280" s="186"/>
      <c r="AI280" s="186"/>
      <c r="AJ280" s="186"/>
      <c r="AK280" s="186"/>
      <c r="AL280" s="186"/>
      <c r="AM280" s="186"/>
      <c r="AN280" s="186"/>
      <c r="AO280" s="186"/>
      <c r="AP280" s="186"/>
      <c r="AQ280" s="186"/>
      <c r="AR280" s="186"/>
      <c r="AS280" s="186"/>
      <c r="AT280" s="186"/>
      <c r="AU280" s="186"/>
      <c r="AV280" s="186"/>
      <c r="AW280" s="186"/>
      <c r="AX280" s="186"/>
      <c r="AY280" s="186"/>
      <c r="AZ280" s="186"/>
      <c r="BA280" s="186"/>
      <c r="BB280" s="186"/>
      <c r="BC280" s="186"/>
      <c r="BD280" s="186"/>
      <c r="BE280" s="186"/>
      <c r="BF280" s="186"/>
      <c r="BG280" s="186"/>
      <c r="BH280" s="186"/>
      <c r="BI280" s="186"/>
      <c r="BJ280" s="186"/>
      <c r="BK280" s="186"/>
      <c r="BL280" s="186"/>
      <c r="BM280" s="186"/>
      <c r="BN280" s="186"/>
      <c r="BO280" s="186"/>
      <c r="BP280" s="186"/>
      <c r="BQ280" s="186"/>
      <c r="BR280" s="186"/>
      <c r="BS280" s="186"/>
      <c r="BT280" s="186"/>
      <c r="BU280" s="186"/>
      <c r="BV280" s="186"/>
      <c r="BW280" s="186"/>
      <c r="BX280" s="186"/>
      <c r="BY280" s="186"/>
      <c r="BZ280" s="186"/>
      <c r="CA280" s="186"/>
      <c r="CB280" s="186"/>
      <c r="CC280" s="186"/>
      <c r="CD280" s="186"/>
      <c r="CE280" s="186"/>
      <c r="CF280" s="186"/>
      <c r="CG280" s="186"/>
      <c r="CH280" s="186"/>
      <c r="CI280" s="186"/>
      <c r="CJ280" s="186"/>
      <c r="CK280" s="186"/>
      <c r="CL280" s="186"/>
      <c r="CM280" s="186"/>
      <c r="CN280" s="186"/>
      <c r="CO280" s="186"/>
      <c r="CP280" s="186"/>
      <c r="CQ280" s="186"/>
      <c r="CR280" s="186"/>
      <c r="CS280" s="186"/>
      <c r="CT280" s="186"/>
      <c r="CU280" s="186"/>
      <c r="CV280" s="186"/>
      <c r="CW280" s="186"/>
      <c r="CX280" s="186"/>
      <c r="CY280" s="186"/>
      <c r="CZ280" s="186"/>
      <c r="DA280" s="186"/>
      <c r="DB280" s="186"/>
      <c r="DC280" s="186"/>
      <c r="DD280" s="186"/>
      <c r="DE280" s="186"/>
      <c r="DF280" s="186"/>
      <c r="DG280" s="186"/>
      <c r="DH280" s="186"/>
      <c r="DI280" s="186"/>
      <c r="DJ280" s="186"/>
      <c r="DK280" s="186"/>
      <c r="DL280" s="186"/>
      <c r="DM280" s="186"/>
      <c r="DN280" s="186"/>
      <c r="DO280" s="186"/>
      <c r="DP280" s="186"/>
      <c r="DQ280" s="186"/>
      <c r="DR280" s="186"/>
    </row>
    <row r="281" spans="1:122">
      <c r="A281" s="188"/>
      <c r="B281" s="182" t="s">
        <v>589</v>
      </c>
      <c r="C281" s="6">
        <v>850</v>
      </c>
      <c r="D281" s="6">
        <v>825</v>
      </c>
      <c r="E281" s="6">
        <v>800</v>
      </c>
      <c r="F281" s="6">
        <v>750</v>
      </c>
      <c r="G281" s="200">
        <v>3225</v>
      </c>
      <c r="H281" s="6">
        <v>925</v>
      </c>
      <c r="I281" s="6">
        <v>825</v>
      </c>
      <c r="J281" s="6">
        <v>875</v>
      </c>
      <c r="K281" s="6">
        <v>850</v>
      </c>
      <c r="L281" s="200">
        <v>3475</v>
      </c>
      <c r="M281" s="6">
        <v>825</v>
      </c>
      <c r="N281" s="6">
        <v>900</v>
      </c>
      <c r="O281" s="6">
        <v>800</v>
      </c>
      <c r="P281" s="6">
        <v>850</v>
      </c>
      <c r="Q281" s="6">
        <v>825</v>
      </c>
      <c r="R281" s="183">
        <v>4200</v>
      </c>
      <c r="S281" s="197">
        <v>10900</v>
      </c>
      <c r="T281" s="198"/>
      <c r="U281" s="187"/>
      <c r="V281" s="187"/>
      <c r="W281" s="187"/>
      <c r="X281" s="187"/>
      <c r="Y281" s="187"/>
      <c r="Z281" s="186"/>
      <c r="AA281" s="186"/>
      <c r="AB281" s="186"/>
      <c r="AC281" s="186"/>
      <c r="AD281" s="186"/>
      <c r="AE281" s="186"/>
      <c r="AF281" s="186"/>
      <c r="AG281" s="186"/>
      <c r="AH281" s="186"/>
      <c r="AI281" s="186"/>
      <c r="AJ281" s="186"/>
      <c r="AK281" s="186"/>
      <c r="AL281" s="186"/>
      <c r="AM281" s="186"/>
      <c r="AN281" s="186"/>
      <c r="AO281" s="186"/>
      <c r="AP281" s="186"/>
      <c r="AQ281" s="186"/>
      <c r="AR281" s="186"/>
      <c r="AS281" s="186"/>
      <c r="AT281" s="186"/>
      <c r="AU281" s="186"/>
      <c r="AV281" s="186"/>
      <c r="AW281" s="186"/>
      <c r="AX281" s="186"/>
      <c r="AY281" s="186"/>
      <c r="AZ281" s="186"/>
      <c r="BA281" s="186"/>
      <c r="BB281" s="186"/>
      <c r="BC281" s="186"/>
      <c r="BD281" s="186"/>
      <c r="BE281" s="186"/>
      <c r="BF281" s="186"/>
      <c r="BG281" s="186"/>
      <c r="BH281" s="186"/>
      <c r="BI281" s="186"/>
      <c r="BJ281" s="186"/>
      <c r="BK281" s="186"/>
      <c r="BL281" s="186"/>
      <c r="BM281" s="186"/>
      <c r="BN281" s="186"/>
      <c r="BO281" s="186"/>
      <c r="BP281" s="186"/>
      <c r="BQ281" s="186"/>
      <c r="BR281" s="186"/>
      <c r="BS281" s="186"/>
      <c r="BT281" s="186"/>
      <c r="BU281" s="186"/>
      <c r="BV281" s="186"/>
      <c r="BW281" s="186"/>
      <c r="BX281" s="186"/>
      <c r="BY281" s="186"/>
      <c r="BZ281" s="186"/>
      <c r="CA281" s="186"/>
      <c r="CB281" s="186"/>
      <c r="CC281" s="186"/>
      <c r="CD281" s="186"/>
      <c r="CE281" s="186"/>
      <c r="CF281" s="186"/>
      <c r="CG281" s="186"/>
      <c r="CH281" s="186"/>
      <c r="CI281" s="186"/>
      <c r="CJ281" s="186"/>
      <c r="CK281" s="186"/>
      <c r="CL281" s="186"/>
      <c r="CM281" s="186"/>
      <c r="CN281" s="186"/>
      <c r="CO281" s="186"/>
      <c r="CP281" s="186"/>
      <c r="CQ281" s="186"/>
      <c r="CR281" s="186"/>
      <c r="CS281" s="186"/>
      <c r="CT281" s="186"/>
      <c r="CU281" s="186"/>
      <c r="CV281" s="186"/>
      <c r="CW281" s="186"/>
      <c r="CX281" s="186"/>
      <c r="CY281" s="186"/>
      <c r="CZ281" s="186"/>
      <c r="DA281" s="186"/>
      <c r="DB281" s="186"/>
      <c r="DC281" s="186"/>
      <c r="DD281" s="186"/>
      <c r="DE281" s="186"/>
      <c r="DF281" s="186"/>
      <c r="DG281" s="186"/>
      <c r="DH281" s="186"/>
      <c r="DI281" s="186"/>
      <c r="DJ281" s="186"/>
      <c r="DK281" s="186"/>
      <c r="DL281" s="186"/>
      <c r="DM281" s="186"/>
      <c r="DN281" s="186"/>
      <c r="DO281" s="186"/>
      <c r="DP281" s="186"/>
      <c r="DQ281" s="186"/>
      <c r="DR281" s="186"/>
    </row>
    <row r="282" spans="1:122">
      <c r="A282" s="188"/>
      <c r="B282" s="182" t="s">
        <v>590</v>
      </c>
      <c r="C282" s="6">
        <v>51625</v>
      </c>
      <c r="D282" s="6">
        <v>51450</v>
      </c>
      <c r="E282" s="6">
        <v>51500</v>
      </c>
      <c r="F282" s="6">
        <v>51625</v>
      </c>
      <c r="G282" s="200">
        <v>206200</v>
      </c>
      <c r="H282" s="6">
        <v>53300</v>
      </c>
      <c r="I282" s="6">
        <v>53225</v>
      </c>
      <c r="J282" s="6">
        <v>53250</v>
      </c>
      <c r="K282" s="6">
        <v>53275</v>
      </c>
      <c r="L282" s="200">
        <v>213050</v>
      </c>
      <c r="M282" s="6">
        <v>53550</v>
      </c>
      <c r="N282" s="6">
        <v>53550</v>
      </c>
      <c r="O282" s="6">
        <v>53575</v>
      </c>
      <c r="P282" s="6">
        <v>53575</v>
      </c>
      <c r="Q282" s="6">
        <v>53575</v>
      </c>
      <c r="R282" s="183">
        <v>267825</v>
      </c>
      <c r="S282" s="197">
        <v>687075</v>
      </c>
      <c r="T282" s="198"/>
      <c r="U282" s="187"/>
      <c r="V282" s="187"/>
      <c r="W282" s="187"/>
      <c r="X282" s="187"/>
      <c r="Y282" s="187"/>
      <c r="Z282" s="186"/>
      <c r="AA282" s="186"/>
      <c r="AB282" s="186"/>
      <c r="AC282" s="186"/>
      <c r="AD282" s="186"/>
      <c r="AE282" s="186"/>
      <c r="AF282" s="186"/>
      <c r="AG282" s="186"/>
      <c r="AH282" s="186"/>
      <c r="AI282" s="186"/>
      <c r="AJ282" s="186"/>
      <c r="AK282" s="186"/>
      <c r="AL282" s="186"/>
      <c r="AM282" s="186"/>
      <c r="AN282" s="186"/>
      <c r="AO282" s="186"/>
      <c r="AP282" s="186"/>
      <c r="AQ282" s="186"/>
      <c r="AR282" s="186"/>
      <c r="AS282" s="186"/>
      <c r="AT282" s="186"/>
      <c r="AU282" s="186"/>
      <c r="AV282" s="186"/>
      <c r="AW282" s="186"/>
      <c r="AX282" s="186"/>
      <c r="AY282" s="186"/>
      <c r="AZ282" s="186"/>
      <c r="BA282" s="186"/>
      <c r="BB282" s="186"/>
      <c r="BC282" s="186"/>
      <c r="BD282" s="186"/>
      <c r="BE282" s="186"/>
      <c r="BF282" s="186"/>
      <c r="BG282" s="186"/>
      <c r="BH282" s="186"/>
      <c r="BI282" s="186"/>
      <c r="BJ282" s="186"/>
      <c r="BK282" s="186"/>
      <c r="BL282" s="186"/>
      <c r="BM282" s="186"/>
      <c r="BN282" s="186"/>
      <c r="BO282" s="186"/>
      <c r="BP282" s="186"/>
      <c r="BQ282" s="186"/>
      <c r="BR282" s="186"/>
      <c r="BS282" s="186"/>
      <c r="BT282" s="186"/>
      <c r="BU282" s="186"/>
      <c r="BV282" s="186"/>
      <c r="BW282" s="186"/>
      <c r="BX282" s="186"/>
      <c r="BY282" s="186"/>
      <c r="BZ282" s="186"/>
      <c r="CA282" s="186"/>
      <c r="CB282" s="186"/>
      <c r="CC282" s="186"/>
      <c r="CD282" s="186"/>
      <c r="CE282" s="186"/>
      <c r="CF282" s="186"/>
      <c r="CG282" s="186"/>
      <c r="CH282" s="186"/>
      <c r="CI282" s="186"/>
      <c r="CJ282" s="186"/>
      <c r="CK282" s="186"/>
      <c r="CL282" s="186"/>
      <c r="CM282" s="186"/>
      <c r="CN282" s="186"/>
      <c r="CO282" s="186"/>
      <c r="CP282" s="186"/>
      <c r="CQ282" s="186"/>
      <c r="CR282" s="186"/>
      <c r="CS282" s="186"/>
      <c r="CT282" s="186"/>
      <c r="CU282" s="186"/>
      <c r="CV282" s="186"/>
      <c r="CW282" s="186"/>
      <c r="CX282" s="186"/>
      <c r="CY282" s="186"/>
      <c r="CZ282" s="186"/>
      <c r="DA282" s="186"/>
      <c r="DB282" s="186"/>
      <c r="DC282" s="186"/>
      <c r="DD282" s="186"/>
      <c r="DE282" s="186"/>
      <c r="DF282" s="186"/>
      <c r="DG282" s="186"/>
      <c r="DH282" s="186"/>
      <c r="DI282" s="186"/>
      <c r="DJ282" s="186"/>
      <c r="DK282" s="186"/>
      <c r="DL282" s="186"/>
      <c r="DM282" s="186"/>
      <c r="DN282" s="186"/>
      <c r="DO282" s="186"/>
      <c r="DP282" s="186"/>
      <c r="DQ282" s="186"/>
      <c r="DR282" s="186"/>
    </row>
    <row r="283" spans="1:122">
      <c r="A283" s="188"/>
      <c r="B283" s="182" t="s">
        <v>654</v>
      </c>
      <c r="C283" s="6">
        <v>16460</v>
      </c>
      <c r="D283" s="6">
        <v>16440</v>
      </c>
      <c r="E283" s="6">
        <v>16440</v>
      </c>
      <c r="F283" s="6">
        <v>16460</v>
      </c>
      <c r="G283" s="200">
        <v>65800</v>
      </c>
      <c r="H283" s="6">
        <v>17040</v>
      </c>
      <c r="I283" s="6">
        <v>16940</v>
      </c>
      <c r="J283" s="6">
        <v>16960</v>
      </c>
      <c r="K283" s="6">
        <v>16960</v>
      </c>
      <c r="L283" s="200">
        <v>67900</v>
      </c>
      <c r="M283" s="6">
        <v>17060</v>
      </c>
      <c r="N283" s="6">
        <v>17100</v>
      </c>
      <c r="O283" s="6">
        <v>17140</v>
      </c>
      <c r="P283" s="6">
        <v>17020</v>
      </c>
      <c r="Q283" s="6">
        <v>17060</v>
      </c>
      <c r="R283" s="183">
        <v>85380</v>
      </c>
      <c r="S283" s="197">
        <v>219080</v>
      </c>
      <c r="T283" s="198"/>
      <c r="U283" s="187"/>
      <c r="V283" s="187"/>
      <c r="W283" s="187"/>
      <c r="X283" s="187"/>
      <c r="Y283" s="187"/>
      <c r="Z283" s="186"/>
      <c r="AA283" s="186"/>
      <c r="AB283" s="186"/>
      <c r="AC283" s="186"/>
      <c r="AD283" s="186"/>
      <c r="AE283" s="186"/>
      <c r="AF283" s="186"/>
      <c r="AG283" s="186"/>
      <c r="AH283" s="186"/>
      <c r="AI283" s="186"/>
      <c r="AJ283" s="186"/>
      <c r="AK283" s="186"/>
      <c r="AL283" s="186"/>
      <c r="AM283" s="186"/>
      <c r="AN283" s="186"/>
      <c r="AO283" s="186"/>
      <c r="AP283" s="186"/>
      <c r="AQ283" s="186"/>
      <c r="AR283" s="186"/>
      <c r="AS283" s="186"/>
      <c r="AT283" s="186"/>
      <c r="AU283" s="186"/>
      <c r="AV283" s="186"/>
      <c r="AW283" s="186"/>
      <c r="AX283" s="186"/>
      <c r="AY283" s="186"/>
      <c r="AZ283" s="186"/>
      <c r="BA283" s="186"/>
      <c r="BB283" s="186"/>
      <c r="BC283" s="186"/>
      <c r="BD283" s="186"/>
      <c r="BE283" s="186"/>
      <c r="BF283" s="186"/>
      <c r="BG283" s="186"/>
      <c r="BH283" s="186"/>
      <c r="BI283" s="186"/>
      <c r="BJ283" s="186"/>
      <c r="BK283" s="186"/>
      <c r="BL283" s="186"/>
      <c r="BM283" s="186"/>
      <c r="BN283" s="186"/>
      <c r="BO283" s="186"/>
      <c r="BP283" s="186"/>
      <c r="BQ283" s="186"/>
      <c r="BR283" s="186"/>
      <c r="BS283" s="186"/>
      <c r="BT283" s="186"/>
      <c r="BU283" s="186"/>
      <c r="BV283" s="186"/>
      <c r="BW283" s="186"/>
      <c r="BX283" s="186"/>
      <c r="BY283" s="186"/>
      <c r="BZ283" s="186"/>
      <c r="CA283" s="186"/>
      <c r="CB283" s="186"/>
      <c r="CC283" s="186"/>
      <c r="CD283" s="186"/>
      <c r="CE283" s="186"/>
      <c r="CF283" s="186"/>
      <c r="CG283" s="186"/>
      <c r="CH283" s="186"/>
      <c r="CI283" s="186"/>
      <c r="CJ283" s="186"/>
      <c r="CK283" s="186"/>
      <c r="CL283" s="186"/>
      <c r="CM283" s="186"/>
      <c r="CN283" s="186"/>
      <c r="CO283" s="186"/>
      <c r="CP283" s="186"/>
      <c r="CQ283" s="186"/>
      <c r="CR283" s="186"/>
      <c r="CS283" s="186"/>
      <c r="CT283" s="186"/>
      <c r="CU283" s="186"/>
      <c r="CV283" s="186"/>
      <c r="CW283" s="186"/>
      <c r="CX283" s="186"/>
      <c r="CY283" s="186"/>
      <c r="CZ283" s="186"/>
      <c r="DA283" s="186"/>
      <c r="DB283" s="186"/>
      <c r="DC283" s="186"/>
      <c r="DD283" s="186"/>
      <c r="DE283" s="186"/>
      <c r="DF283" s="186"/>
      <c r="DG283" s="186"/>
      <c r="DH283" s="186"/>
      <c r="DI283" s="186"/>
      <c r="DJ283" s="186"/>
      <c r="DK283" s="186"/>
      <c r="DL283" s="186"/>
      <c r="DM283" s="186"/>
      <c r="DN283" s="186"/>
      <c r="DO283" s="186"/>
      <c r="DP283" s="186"/>
      <c r="DQ283" s="186"/>
      <c r="DR283" s="186"/>
    </row>
    <row r="284" spans="1:122">
      <c r="A284" s="188"/>
      <c r="B284" s="182" t="s">
        <v>655</v>
      </c>
      <c r="C284" s="6">
        <v>10260</v>
      </c>
      <c r="D284" s="6">
        <v>10200</v>
      </c>
      <c r="E284" s="6">
        <v>10240</v>
      </c>
      <c r="F284" s="6">
        <v>10240</v>
      </c>
      <c r="G284" s="200">
        <v>40940</v>
      </c>
      <c r="H284" s="6">
        <v>10600</v>
      </c>
      <c r="I284" s="6">
        <v>10540</v>
      </c>
      <c r="J284" s="6">
        <v>10560</v>
      </c>
      <c r="K284" s="6">
        <v>10560</v>
      </c>
      <c r="L284" s="200">
        <v>42260</v>
      </c>
      <c r="M284" s="6">
        <v>10640</v>
      </c>
      <c r="N284" s="6">
        <v>10560</v>
      </c>
      <c r="O284" s="6">
        <v>10640</v>
      </c>
      <c r="P284" s="6">
        <v>10580</v>
      </c>
      <c r="Q284" s="6">
        <v>10640</v>
      </c>
      <c r="R284" s="183">
        <v>53060</v>
      </c>
      <c r="S284" s="197">
        <v>136260</v>
      </c>
      <c r="T284" s="198"/>
      <c r="U284" s="187"/>
      <c r="V284" s="187"/>
      <c r="W284" s="187"/>
      <c r="X284" s="187"/>
      <c r="Y284" s="187"/>
      <c r="Z284" s="186"/>
      <c r="AA284" s="186"/>
      <c r="AB284" s="186"/>
      <c r="AC284" s="186"/>
      <c r="AD284" s="186"/>
      <c r="AE284" s="186"/>
      <c r="AF284" s="186"/>
      <c r="AG284" s="186"/>
      <c r="AH284" s="186"/>
      <c r="AI284" s="186"/>
      <c r="AJ284" s="186"/>
      <c r="AK284" s="186"/>
      <c r="AL284" s="186"/>
      <c r="AM284" s="186"/>
      <c r="AN284" s="186"/>
      <c r="AO284" s="186"/>
      <c r="AP284" s="186"/>
      <c r="AQ284" s="186"/>
      <c r="AR284" s="186"/>
      <c r="AS284" s="186"/>
      <c r="AT284" s="186"/>
      <c r="AU284" s="186"/>
      <c r="AV284" s="186"/>
      <c r="AW284" s="186"/>
      <c r="AX284" s="186"/>
      <c r="AY284" s="186"/>
      <c r="AZ284" s="186"/>
      <c r="BA284" s="186"/>
      <c r="BB284" s="186"/>
      <c r="BC284" s="186"/>
      <c r="BD284" s="186"/>
      <c r="BE284" s="186"/>
      <c r="BF284" s="186"/>
      <c r="BG284" s="186"/>
      <c r="BH284" s="186"/>
      <c r="BI284" s="186"/>
      <c r="BJ284" s="186"/>
      <c r="BK284" s="186"/>
      <c r="BL284" s="186"/>
      <c r="BM284" s="186"/>
      <c r="BN284" s="186"/>
      <c r="BO284" s="186"/>
      <c r="BP284" s="186"/>
      <c r="BQ284" s="186"/>
      <c r="BR284" s="186"/>
      <c r="BS284" s="186"/>
      <c r="BT284" s="186"/>
      <c r="BU284" s="186"/>
      <c r="BV284" s="186"/>
      <c r="BW284" s="186"/>
      <c r="BX284" s="186"/>
      <c r="BY284" s="186"/>
      <c r="BZ284" s="186"/>
      <c r="CA284" s="186"/>
      <c r="CB284" s="186"/>
      <c r="CC284" s="186"/>
      <c r="CD284" s="186"/>
      <c r="CE284" s="186"/>
      <c r="CF284" s="186"/>
      <c r="CG284" s="186"/>
      <c r="CH284" s="186"/>
      <c r="CI284" s="186"/>
      <c r="CJ284" s="186"/>
      <c r="CK284" s="186"/>
      <c r="CL284" s="186"/>
      <c r="CM284" s="186"/>
      <c r="CN284" s="186"/>
      <c r="CO284" s="186"/>
      <c r="CP284" s="186"/>
      <c r="CQ284" s="186"/>
      <c r="CR284" s="186"/>
      <c r="CS284" s="186"/>
      <c r="CT284" s="186"/>
      <c r="CU284" s="186"/>
      <c r="CV284" s="186"/>
      <c r="CW284" s="186"/>
      <c r="CX284" s="186"/>
      <c r="CY284" s="186"/>
      <c r="CZ284" s="186"/>
      <c r="DA284" s="186"/>
      <c r="DB284" s="186"/>
      <c r="DC284" s="186"/>
      <c r="DD284" s="186"/>
      <c r="DE284" s="186"/>
      <c r="DF284" s="186"/>
      <c r="DG284" s="186"/>
      <c r="DH284" s="186"/>
      <c r="DI284" s="186"/>
      <c r="DJ284" s="186"/>
      <c r="DK284" s="186"/>
      <c r="DL284" s="186"/>
      <c r="DM284" s="186"/>
      <c r="DN284" s="186"/>
      <c r="DO284" s="186"/>
      <c r="DP284" s="186"/>
      <c r="DQ284" s="186"/>
      <c r="DR284" s="186"/>
    </row>
    <row r="285" spans="1:122" s="207" customFormat="1" ht="13">
      <c r="A285" s="1114" t="s">
        <v>30</v>
      </c>
      <c r="B285" s="1957" t="s">
        <v>32</v>
      </c>
      <c r="C285" s="1117">
        <v>108795</v>
      </c>
      <c r="D285" s="1117">
        <v>108315</v>
      </c>
      <c r="E285" s="1117">
        <v>108455</v>
      </c>
      <c r="F285" s="1117">
        <v>108450</v>
      </c>
      <c r="G285" s="1118">
        <v>434015</v>
      </c>
      <c r="H285" s="1116">
        <v>112365</v>
      </c>
      <c r="I285" s="1117">
        <v>112030</v>
      </c>
      <c r="J285" s="1117">
        <v>112145</v>
      </c>
      <c r="K285" s="1117">
        <v>112095</v>
      </c>
      <c r="L285" s="1118">
        <v>448635</v>
      </c>
      <c r="M285" s="1117">
        <v>112650</v>
      </c>
      <c r="N285" s="1117">
        <v>112785</v>
      </c>
      <c r="O285" s="1117">
        <v>112755</v>
      </c>
      <c r="P285" s="1117">
        <v>112650</v>
      </c>
      <c r="Q285" s="1117">
        <v>112750</v>
      </c>
      <c r="R285" s="1118">
        <v>563590</v>
      </c>
      <c r="S285" s="1120">
        <v>1446240</v>
      </c>
      <c r="T285" s="218"/>
      <c r="U285" s="217"/>
      <c r="V285" s="219"/>
      <c r="W285" s="219"/>
      <c r="X285" s="219"/>
      <c r="Y285" s="217"/>
      <c r="Z285" s="217"/>
      <c r="AA285" s="217"/>
      <c r="AB285" s="217"/>
      <c r="AC285" s="217"/>
      <c r="AD285" s="217"/>
      <c r="AE285" s="217"/>
      <c r="AF285" s="217"/>
      <c r="AG285" s="217"/>
      <c r="AH285" s="217"/>
      <c r="AI285" s="217"/>
      <c r="AJ285" s="217"/>
      <c r="AK285" s="217"/>
      <c r="AL285" s="217"/>
      <c r="AM285" s="217"/>
      <c r="AN285" s="217"/>
      <c r="AO285" s="217"/>
      <c r="AP285" s="217"/>
      <c r="AQ285" s="217"/>
      <c r="AR285" s="217"/>
      <c r="AS285" s="217"/>
      <c r="AT285" s="217"/>
      <c r="AU285" s="217"/>
      <c r="AV285" s="217"/>
      <c r="AW285" s="217"/>
      <c r="AX285" s="217"/>
      <c r="AY285" s="217"/>
      <c r="AZ285" s="217"/>
      <c r="BA285" s="217"/>
      <c r="BB285" s="217"/>
      <c r="BC285" s="217"/>
      <c r="BD285" s="217"/>
      <c r="BE285" s="217"/>
      <c r="BF285" s="217"/>
      <c r="BG285" s="217"/>
      <c r="BH285" s="217"/>
      <c r="BI285" s="217"/>
      <c r="BJ285" s="217"/>
      <c r="BK285" s="217"/>
      <c r="BL285" s="217"/>
      <c r="BM285" s="217"/>
      <c r="BN285" s="217"/>
      <c r="BO285" s="217"/>
      <c r="BP285" s="217"/>
      <c r="BQ285" s="217"/>
      <c r="BR285" s="217"/>
      <c r="BS285" s="217"/>
      <c r="BT285" s="217"/>
      <c r="BU285" s="217"/>
      <c r="BV285" s="217"/>
      <c r="BW285" s="217"/>
      <c r="BX285" s="217"/>
      <c r="BY285" s="217"/>
      <c r="BZ285" s="217"/>
      <c r="CA285" s="217"/>
      <c r="CB285" s="217"/>
      <c r="CC285" s="217"/>
      <c r="CD285" s="217"/>
      <c r="CE285" s="217"/>
      <c r="CF285" s="217"/>
      <c r="CG285" s="217"/>
      <c r="CH285" s="217"/>
      <c r="CI285" s="217"/>
      <c r="CJ285" s="217"/>
      <c r="CK285" s="217"/>
      <c r="CL285" s="217"/>
      <c r="CM285" s="217"/>
      <c r="CN285" s="217"/>
      <c r="CO285" s="217"/>
      <c r="CP285" s="217"/>
      <c r="CQ285" s="217"/>
      <c r="CR285" s="217"/>
      <c r="CS285" s="217"/>
      <c r="CT285" s="217"/>
      <c r="CU285" s="217"/>
      <c r="CV285" s="217"/>
      <c r="CW285" s="217"/>
      <c r="CX285" s="217"/>
      <c r="CY285" s="217"/>
      <c r="CZ285" s="217"/>
      <c r="DA285" s="217"/>
      <c r="DB285" s="217"/>
      <c r="DC285" s="217"/>
      <c r="DD285" s="217"/>
      <c r="DE285" s="217"/>
      <c r="DF285" s="217"/>
      <c r="DG285" s="217"/>
      <c r="DH285" s="217"/>
      <c r="DI285" s="217"/>
      <c r="DJ285" s="217"/>
      <c r="DK285" s="217"/>
      <c r="DL285" s="217"/>
      <c r="DM285" s="217"/>
      <c r="DN285" s="217"/>
      <c r="DO285" s="217"/>
      <c r="DP285" s="217"/>
      <c r="DQ285" s="217"/>
      <c r="DR285" s="217"/>
    </row>
    <row r="286" spans="1:122" s="186" customFormat="1">
      <c r="A286" s="188" t="str">
        <f>A279</f>
        <v>V15CMR</v>
      </c>
      <c r="B286" s="182" t="s">
        <v>543</v>
      </c>
      <c r="C286" s="10">
        <f>'Korat Summary'!G211</f>
        <v>0</v>
      </c>
      <c r="D286" s="10">
        <f>'Korat Summary'!H211</f>
        <v>12450</v>
      </c>
      <c r="E286" s="10">
        <f>'Korat Summary'!I211</f>
        <v>50625</v>
      </c>
      <c r="F286" s="10">
        <f>'Korat Summary'!J211</f>
        <v>9625</v>
      </c>
      <c r="G286" s="241">
        <f>SUM(C286:F286)</f>
        <v>72700</v>
      </c>
      <c r="H286" s="10">
        <f>'Korat Summary'!N211</f>
        <v>6800</v>
      </c>
      <c r="I286" s="10">
        <f>'Korat Summary'!O211</f>
        <v>9575</v>
      </c>
      <c r="J286" s="10">
        <f>'Korat Summary'!P211</f>
        <v>5900</v>
      </c>
      <c r="K286" s="10">
        <f>'Korat Summary'!Q211</f>
        <v>8950</v>
      </c>
      <c r="L286" s="241">
        <f>SUM(H286:K286)</f>
        <v>31225</v>
      </c>
      <c r="M286" s="10">
        <f>'Korat Summary'!U211</f>
        <v>4625</v>
      </c>
      <c r="N286" s="10">
        <f>'Korat Summary'!V211</f>
        <v>10225</v>
      </c>
      <c r="O286" s="10">
        <f>'Korat Summary'!W211</f>
        <v>13675</v>
      </c>
      <c r="P286" s="10">
        <f>'Korat Summary'!X211</f>
        <v>4750</v>
      </c>
      <c r="Q286" s="10">
        <f>'Korat Summary'!Y211</f>
        <v>275</v>
      </c>
      <c r="R286" s="183">
        <f>SUM(M286:Q286)</f>
        <v>33550</v>
      </c>
      <c r="S286" s="197">
        <f>R286+L286+G286</f>
        <v>137475</v>
      </c>
      <c r="T286" s="198"/>
      <c r="U286" s="187"/>
      <c r="V286" s="187"/>
      <c r="W286" s="187"/>
      <c r="X286" s="187"/>
      <c r="Y286" s="187"/>
    </row>
    <row r="287" spans="1:122" s="186" customFormat="1">
      <c r="A287" s="195" t="str">
        <f>A271</f>
        <v>MS2409A0</v>
      </c>
      <c r="B287" s="182" t="s">
        <v>74</v>
      </c>
      <c r="C287" s="10">
        <f>'Korat Summary'!G212</f>
        <v>0</v>
      </c>
      <c r="D287" s="10">
        <f>'Korat Summary'!H212</f>
        <v>28850</v>
      </c>
      <c r="E287" s="10">
        <f>'Korat Summary'!I212</f>
        <v>10875</v>
      </c>
      <c r="F287" s="10">
        <f>'Korat Summary'!J212</f>
        <v>10425</v>
      </c>
      <c r="G287" s="241">
        <f t="shared" ref="G287:G291" si="224">SUM(C287:F287)</f>
        <v>50150</v>
      </c>
      <c r="H287" s="10">
        <f>'Korat Summary'!N212</f>
        <v>14975</v>
      </c>
      <c r="I287" s="10">
        <f>'Korat Summary'!O212</f>
        <v>50250</v>
      </c>
      <c r="J287" s="10">
        <f>'Korat Summary'!P212</f>
        <v>11175</v>
      </c>
      <c r="K287" s="10">
        <f>'Korat Summary'!Q212</f>
        <v>13075</v>
      </c>
      <c r="L287" s="241">
        <f t="shared" ref="L287:L291" si="225">SUM(H287:K287)</f>
        <v>89475</v>
      </c>
      <c r="M287" s="10">
        <f>'Korat Summary'!U212</f>
        <v>14175</v>
      </c>
      <c r="N287" s="10">
        <f>'Korat Summary'!V212</f>
        <v>76975</v>
      </c>
      <c r="O287" s="10">
        <f>'Korat Summary'!W212</f>
        <v>17575</v>
      </c>
      <c r="P287" s="10">
        <f>'Korat Summary'!X212</f>
        <v>7575</v>
      </c>
      <c r="Q287" s="10">
        <f>'Korat Summary'!Y212</f>
        <v>775</v>
      </c>
      <c r="R287" s="183">
        <f t="shared" ref="R287:R291" si="226">SUM(M287:Q287)</f>
        <v>117075</v>
      </c>
      <c r="S287" s="197">
        <f t="shared" ref="S287:S291" si="227">R287+L287+G287</f>
        <v>256700</v>
      </c>
      <c r="T287" s="198"/>
      <c r="U287" s="187"/>
      <c r="V287" s="187"/>
      <c r="W287" s="187"/>
      <c r="X287" s="187"/>
      <c r="Y287" s="187"/>
    </row>
    <row r="288" spans="1:122" s="186" customFormat="1">
      <c r="A288" s="195"/>
      <c r="B288" s="182" t="s">
        <v>589</v>
      </c>
      <c r="C288" s="10">
        <f>'Korat Summary'!G213</f>
        <v>0</v>
      </c>
      <c r="D288" s="10">
        <f>'Korat Summary'!H213</f>
        <v>2050</v>
      </c>
      <c r="E288" s="10">
        <f>'Korat Summary'!I213</f>
        <v>425</v>
      </c>
      <c r="F288" s="10">
        <f>'Korat Summary'!J213</f>
        <v>250</v>
      </c>
      <c r="G288" s="241">
        <f t="shared" si="224"/>
        <v>2725</v>
      </c>
      <c r="H288" s="10">
        <f>'Korat Summary'!N213</f>
        <v>1475</v>
      </c>
      <c r="I288" s="10">
        <f>'Korat Summary'!O213</f>
        <v>675</v>
      </c>
      <c r="J288" s="10">
        <f>'Korat Summary'!P213</f>
        <v>350</v>
      </c>
      <c r="K288" s="10">
        <f>'Korat Summary'!Q213</f>
        <v>1025</v>
      </c>
      <c r="L288" s="241">
        <f t="shared" si="225"/>
        <v>3525</v>
      </c>
      <c r="M288" s="10">
        <f>'Korat Summary'!U213</f>
        <v>2000</v>
      </c>
      <c r="N288" s="10">
        <f>'Korat Summary'!V213</f>
        <v>475</v>
      </c>
      <c r="O288" s="10">
        <f>'Korat Summary'!W213</f>
        <v>1300</v>
      </c>
      <c r="P288" s="10">
        <f>'Korat Summary'!X213</f>
        <v>350</v>
      </c>
      <c r="Q288" s="10">
        <f>'Korat Summary'!Y213</f>
        <v>175</v>
      </c>
      <c r="R288" s="183">
        <f t="shared" si="226"/>
        <v>4300</v>
      </c>
      <c r="S288" s="197">
        <f t="shared" si="227"/>
        <v>10550</v>
      </c>
      <c r="T288" s="198"/>
      <c r="U288" s="187"/>
      <c r="V288" s="187"/>
      <c r="W288" s="187"/>
      <c r="X288" s="187"/>
      <c r="Y288" s="187"/>
    </row>
    <row r="289" spans="1:122" s="186" customFormat="1">
      <c r="A289" s="195"/>
      <c r="B289" s="182" t="s">
        <v>590</v>
      </c>
      <c r="C289" s="10">
        <f>'Korat Summary'!G214</f>
        <v>0</v>
      </c>
      <c r="D289" s="10">
        <f>'Korat Summary'!H214</f>
        <v>63025</v>
      </c>
      <c r="E289" s="10">
        <f>'Korat Summary'!I214</f>
        <v>71825</v>
      </c>
      <c r="F289" s="10">
        <f>'Korat Summary'!J214</f>
        <v>60400</v>
      </c>
      <c r="G289" s="241">
        <f t="shared" si="224"/>
        <v>195250</v>
      </c>
      <c r="H289" s="10">
        <f>'Korat Summary'!N214</f>
        <v>55125</v>
      </c>
      <c r="I289" s="10">
        <f>'Korat Summary'!O214</f>
        <v>73650</v>
      </c>
      <c r="J289" s="10">
        <f>'Korat Summary'!P214</f>
        <v>51225</v>
      </c>
      <c r="K289" s="10">
        <f>'Korat Summary'!Q214</f>
        <v>27875</v>
      </c>
      <c r="L289" s="241">
        <f t="shared" si="225"/>
        <v>207875</v>
      </c>
      <c r="M289" s="10">
        <f>'Korat Summary'!U214</f>
        <v>52475</v>
      </c>
      <c r="N289" s="10">
        <f>'Korat Summary'!V214</f>
        <v>78800</v>
      </c>
      <c r="O289" s="10">
        <f>'Korat Summary'!W214</f>
        <v>55750</v>
      </c>
      <c r="P289" s="10">
        <f>'Korat Summary'!X214</f>
        <v>28500</v>
      </c>
      <c r="Q289" s="10">
        <f>'Korat Summary'!Y214</f>
        <v>6425</v>
      </c>
      <c r="R289" s="183">
        <f>SUM(M289:Q289)</f>
        <v>221950</v>
      </c>
      <c r="S289" s="197">
        <f t="shared" si="227"/>
        <v>625075</v>
      </c>
      <c r="T289" s="198"/>
      <c r="U289" s="187"/>
      <c r="V289" s="187"/>
      <c r="W289" s="187"/>
      <c r="X289" s="187"/>
      <c r="Y289" s="187"/>
    </row>
    <row r="290" spans="1:122" s="186" customFormat="1">
      <c r="A290" s="195"/>
      <c r="B290" s="182" t="s">
        <v>654</v>
      </c>
      <c r="C290" s="10">
        <f>'Korat Summary'!G215</f>
        <v>0</v>
      </c>
      <c r="D290" s="10">
        <f>'Korat Summary'!H215</f>
        <v>0</v>
      </c>
      <c r="E290" s="10">
        <f>'Korat Summary'!I215</f>
        <v>47320</v>
      </c>
      <c r="F290" s="10">
        <f>'Korat Summary'!J215</f>
        <v>25840</v>
      </c>
      <c r="G290" s="241">
        <f t="shared" si="224"/>
        <v>73160</v>
      </c>
      <c r="H290" s="10">
        <f>'Korat Summary'!N215</f>
        <v>20000</v>
      </c>
      <c r="I290" s="10">
        <f>'Korat Summary'!O215</f>
        <v>23060</v>
      </c>
      <c r="J290" s="10">
        <f>'Korat Summary'!P215</f>
        <v>22200</v>
      </c>
      <c r="K290" s="10">
        <f>'Korat Summary'!Q215</f>
        <v>13420</v>
      </c>
      <c r="L290" s="241">
        <f t="shared" si="225"/>
        <v>78680</v>
      </c>
      <c r="M290" s="10">
        <f>'Korat Summary'!U215</f>
        <v>14260</v>
      </c>
      <c r="N290" s="10">
        <f>'Korat Summary'!V215</f>
        <v>24140</v>
      </c>
      <c r="O290" s="10">
        <f>'Korat Summary'!W215</f>
        <v>27060</v>
      </c>
      <c r="P290" s="10">
        <f>'Korat Summary'!X215</f>
        <v>9860</v>
      </c>
      <c r="Q290" s="10">
        <f>'Korat Summary'!Y215</f>
        <v>920</v>
      </c>
      <c r="R290" s="183">
        <f t="shared" si="226"/>
        <v>76240</v>
      </c>
      <c r="S290" s="197">
        <f t="shared" si="227"/>
        <v>228080</v>
      </c>
      <c r="T290" s="198"/>
      <c r="U290" s="187"/>
      <c r="V290" s="187"/>
      <c r="W290" s="187"/>
      <c r="X290" s="187"/>
      <c r="Y290" s="187"/>
    </row>
    <row r="291" spans="1:122" s="186" customFormat="1">
      <c r="A291" s="195"/>
      <c r="B291" s="182" t="s">
        <v>655</v>
      </c>
      <c r="C291" s="10">
        <f>'Korat Summary'!G216</f>
        <v>0</v>
      </c>
      <c r="D291" s="10">
        <f>'Korat Summary'!H216</f>
        <v>0</v>
      </c>
      <c r="E291" s="10">
        <f>'Korat Summary'!I216</f>
        <v>29500</v>
      </c>
      <c r="F291" s="10">
        <f>'Korat Summary'!J216</f>
        <v>15180</v>
      </c>
      <c r="G291" s="241">
        <f t="shared" si="224"/>
        <v>44680</v>
      </c>
      <c r="H291" s="10">
        <f>'Korat Summary'!N216</f>
        <v>8840</v>
      </c>
      <c r="I291" s="10">
        <f>'Korat Summary'!O216</f>
        <v>20240</v>
      </c>
      <c r="J291" s="10">
        <f>'Korat Summary'!P216</f>
        <v>14460</v>
      </c>
      <c r="K291" s="10">
        <f>'Korat Summary'!Q216</f>
        <v>11060</v>
      </c>
      <c r="L291" s="241">
        <f t="shared" si="225"/>
        <v>54600</v>
      </c>
      <c r="M291" s="10">
        <f>'Korat Summary'!U216</f>
        <v>4040</v>
      </c>
      <c r="N291" s="10">
        <f>'Korat Summary'!V216</f>
        <v>15260</v>
      </c>
      <c r="O291" s="10">
        <f>'Korat Summary'!W216</f>
        <v>14400</v>
      </c>
      <c r="P291" s="10">
        <f>'Korat Summary'!X216</f>
        <v>5580</v>
      </c>
      <c r="Q291" s="10">
        <f>'Korat Summary'!Y216</f>
        <v>880</v>
      </c>
      <c r="R291" s="183">
        <f t="shared" si="226"/>
        <v>40160</v>
      </c>
      <c r="S291" s="197">
        <f t="shared" si="227"/>
        <v>139440</v>
      </c>
      <c r="T291" s="198"/>
      <c r="U291" s="187"/>
      <c r="V291" s="187"/>
      <c r="W291" s="187"/>
      <c r="X291" s="187"/>
      <c r="Y291" s="187"/>
    </row>
    <row r="292" spans="1:122" s="194" customFormat="1">
      <c r="A292" s="189" t="s">
        <v>30</v>
      </c>
      <c r="B292" s="190" t="s">
        <v>32</v>
      </c>
      <c r="C292" s="191">
        <f>SUM(C286:C291)</f>
        <v>0</v>
      </c>
      <c r="D292" s="191">
        <f t="shared" ref="D292" si="228">SUM(D286:D291)</f>
        <v>106375</v>
      </c>
      <c r="E292" s="191">
        <f t="shared" ref="E292" si="229">SUM(E286:E291)</f>
        <v>210570</v>
      </c>
      <c r="F292" s="191">
        <f t="shared" ref="F292" si="230">SUM(F286:F291)</f>
        <v>121720</v>
      </c>
      <c r="G292" s="192">
        <f t="shared" ref="G292" si="231">SUM(G286:G291)</f>
        <v>438665</v>
      </c>
      <c r="H292" s="232">
        <f t="shared" ref="H292" si="232">SUM(H286:H291)</f>
        <v>107215</v>
      </c>
      <c r="I292" s="191">
        <f t="shared" ref="I292" si="233">SUM(I286:I291)</f>
        <v>177450</v>
      </c>
      <c r="J292" s="191">
        <f t="shared" ref="J292" si="234">SUM(J286:J291)</f>
        <v>105310</v>
      </c>
      <c r="K292" s="191">
        <f t="shared" ref="K292" si="235">SUM(K286:K291)</f>
        <v>75405</v>
      </c>
      <c r="L292" s="192">
        <f t="shared" ref="L292" si="236">SUM(L286:L291)</f>
        <v>465380</v>
      </c>
      <c r="M292" s="191">
        <f t="shared" ref="M292" si="237">SUM(M286:M291)</f>
        <v>91575</v>
      </c>
      <c r="N292" s="191">
        <f t="shared" ref="N292" si="238">SUM(N286:N291)</f>
        <v>205875</v>
      </c>
      <c r="O292" s="191">
        <f t="shared" ref="O292" si="239">SUM(O286:O291)</f>
        <v>129760</v>
      </c>
      <c r="P292" s="191">
        <f t="shared" ref="P292" si="240">SUM(P286:P291)</f>
        <v>56615</v>
      </c>
      <c r="Q292" s="233">
        <f t="shared" ref="Q292" si="241">SUM(Q286:Q291)</f>
        <v>9450</v>
      </c>
      <c r="R292" s="192">
        <f t="shared" ref="R292" si="242">SUM(R286:R291)</f>
        <v>493275</v>
      </c>
      <c r="S292" s="193">
        <f t="shared" ref="S292" si="243">SUM(S286:S291)</f>
        <v>1397320</v>
      </c>
      <c r="T292" s="198"/>
      <c r="U292" s="187"/>
      <c r="V292" s="186"/>
      <c r="W292" s="187"/>
      <c r="X292" s="187"/>
      <c r="Y292" s="187"/>
      <c r="Z292" s="186"/>
      <c r="AA292" s="186"/>
      <c r="AB292" s="186"/>
      <c r="AC292" s="186"/>
      <c r="AD292" s="186"/>
      <c r="AE292" s="186"/>
      <c r="AF292" s="186"/>
      <c r="AG292" s="186"/>
      <c r="AH292" s="186"/>
      <c r="AI292" s="186"/>
      <c r="AJ292" s="186"/>
      <c r="AK292" s="186"/>
      <c r="AL292" s="186"/>
      <c r="AM292" s="186"/>
      <c r="AN292" s="186"/>
      <c r="AO292" s="186"/>
      <c r="AP292" s="186"/>
      <c r="AQ292" s="186"/>
      <c r="AR292" s="186"/>
      <c r="AS292" s="186"/>
      <c r="AT292" s="186"/>
      <c r="AU292" s="186"/>
      <c r="AV292" s="186"/>
      <c r="AW292" s="186"/>
      <c r="AX292" s="186"/>
      <c r="AY292" s="186"/>
      <c r="AZ292" s="186"/>
      <c r="BA292" s="186"/>
      <c r="BB292" s="186"/>
      <c r="BC292" s="186"/>
      <c r="BD292" s="186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86"/>
      <c r="BW292" s="186"/>
      <c r="BX292" s="186"/>
      <c r="BY292" s="186"/>
      <c r="BZ292" s="186"/>
      <c r="CA292" s="186"/>
      <c r="CB292" s="186"/>
      <c r="CC292" s="186"/>
      <c r="CD292" s="186"/>
      <c r="CE292" s="186"/>
      <c r="CF292" s="186"/>
      <c r="CG292" s="186"/>
      <c r="CH292" s="186"/>
      <c r="CI292" s="186"/>
      <c r="CJ292" s="186"/>
      <c r="CK292" s="186"/>
      <c r="CL292" s="186"/>
      <c r="CM292" s="186"/>
      <c r="CN292" s="186"/>
      <c r="CO292" s="186"/>
      <c r="CP292" s="186"/>
      <c r="CQ292" s="186"/>
      <c r="CR292" s="186"/>
      <c r="CS292" s="186"/>
      <c r="CT292" s="186"/>
      <c r="CU292" s="186"/>
      <c r="CV292" s="186"/>
      <c r="CW292" s="186"/>
      <c r="CX292" s="186"/>
      <c r="CY292" s="186"/>
      <c r="CZ292" s="186"/>
      <c r="DA292" s="186"/>
      <c r="DB292" s="186"/>
      <c r="DC292" s="186"/>
      <c r="DD292" s="186"/>
      <c r="DE292" s="186"/>
      <c r="DF292" s="186"/>
      <c r="DG292" s="186"/>
      <c r="DH292" s="186"/>
      <c r="DI292" s="186"/>
      <c r="DJ292" s="186"/>
      <c r="DK292" s="186"/>
      <c r="DL292" s="186"/>
      <c r="DM292" s="186"/>
      <c r="DN292" s="186"/>
      <c r="DO292" s="186"/>
      <c r="DP292" s="186"/>
      <c r="DQ292" s="186"/>
      <c r="DR292" s="186"/>
    </row>
    <row r="293" spans="1:122">
      <c r="A293" s="453" t="s">
        <v>17</v>
      </c>
      <c r="B293" s="454" t="s">
        <v>543</v>
      </c>
      <c r="C293" s="456">
        <f>C286-C279</f>
        <v>-6900</v>
      </c>
      <c r="D293" s="456">
        <f t="shared" ref="D293:S293" si="244">D286-D279</f>
        <v>5675</v>
      </c>
      <c r="E293" s="456">
        <f t="shared" si="244"/>
        <v>43825</v>
      </c>
      <c r="F293" s="456">
        <f t="shared" si="244"/>
        <v>2850</v>
      </c>
      <c r="G293" s="418">
        <f t="shared" si="244"/>
        <v>45450</v>
      </c>
      <c r="H293" s="456">
        <f t="shared" si="244"/>
        <v>-250</v>
      </c>
      <c r="I293" s="456">
        <f t="shared" si="244"/>
        <v>2500</v>
      </c>
      <c r="J293" s="456">
        <f t="shared" si="244"/>
        <v>-1125</v>
      </c>
      <c r="K293" s="456">
        <f t="shared" si="244"/>
        <v>1875</v>
      </c>
      <c r="L293" s="418">
        <f t="shared" si="244"/>
        <v>3000</v>
      </c>
      <c r="M293" s="456">
        <f t="shared" si="244"/>
        <v>-2450</v>
      </c>
      <c r="N293" s="456">
        <f t="shared" si="244"/>
        <v>3150</v>
      </c>
      <c r="O293" s="456">
        <f t="shared" si="244"/>
        <v>6600</v>
      </c>
      <c r="P293" s="456">
        <f t="shared" si="244"/>
        <v>-2375</v>
      </c>
      <c r="Q293" s="456">
        <f t="shared" si="244"/>
        <v>-6775</v>
      </c>
      <c r="R293" s="418">
        <f t="shared" si="244"/>
        <v>-1850</v>
      </c>
      <c r="S293" s="419">
        <f t="shared" si="244"/>
        <v>46600</v>
      </c>
      <c r="T293" s="627"/>
      <c r="U293" s="187"/>
      <c r="V293" s="625"/>
      <c r="W293" s="625"/>
      <c r="X293" s="625"/>
      <c r="Y293" s="187"/>
      <c r="Z293" s="186"/>
      <c r="AA293" s="186"/>
      <c r="AB293" s="186"/>
      <c r="AC293" s="186"/>
      <c r="AD293" s="186"/>
      <c r="AE293" s="186"/>
      <c r="AF293" s="186"/>
      <c r="AG293" s="186"/>
      <c r="AH293" s="186"/>
      <c r="AI293" s="186"/>
      <c r="AJ293" s="186"/>
      <c r="AK293" s="186"/>
      <c r="AL293" s="186"/>
      <c r="AM293" s="186"/>
      <c r="AN293" s="186"/>
      <c r="AO293" s="186"/>
      <c r="AP293" s="186"/>
      <c r="AQ293" s="186"/>
      <c r="AR293" s="186"/>
      <c r="AS293" s="186"/>
      <c r="AT293" s="186"/>
      <c r="AU293" s="186"/>
      <c r="AV293" s="186"/>
      <c r="AW293" s="186"/>
      <c r="AX293" s="186"/>
      <c r="AY293" s="186"/>
      <c r="AZ293" s="186"/>
      <c r="BA293" s="186"/>
      <c r="BB293" s="186"/>
      <c r="BC293" s="186"/>
      <c r="BD293" s="186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86"/>
      <c r="BW293" s="186"/>
      <c r="BX293" s="186"/>
      <c r="BY293" s="186"/>
      <c r="BZ293" s="186"/>
      <c r="CA293" s="186"/>
      <c r="CB293" s="186"/>
      <c r="CC293" s="186"/>
      <c r="CD293" s="186"/>
      <c r="CE293" s="186"/>
      <c r="CF293" s="186"/>
      <c r="CG293" s="186"/>
      <c r="CH293" s="186"/>
      <c r="CI293" s="186"/>
      <c r="CJ293" s="186"/>
      <c r="CK293" s="186"/>
      <c r="CL293" s="186"/>
      <c r="CM293" s="186"/>
      <c r="CN293" s="186"/>
      <c r="CO293" s="186"/>
      <c r="CP293" s="186"/>
      <c r="CQ293" s="186"/>
      <c r="CR293" s="186"/>
      <c r="CS293" s="186"/>
      <c r="CT293" s="186"/>
      <c r="CU293" s="186"/>
      <c r="CV293" s="186"/>
      <c r="CW293" s="186"/>
      <c r="CX293" s="186"/>
      <c r="CY293" s="186"/>
      <c r="CZ293" s="186"/>
      <c r="DA293" s="186"/>
      <c r="DB293" s="186"/>
      <c r="DC293" s="186"/>
      <c r="DD293" s="186"/>
      <c r="DE293" s="186"/>
      <c r="DF293" s="186"/>
      <c r="DG293" s="186"/>
      <c r="DH293" s="186"/>
      <c r="DI293" s="186"/>
      <c r="DJ293" s="186"/>
      <c r="DK293" s="186"/>
      <c r="DL293" s="186"/>
      <c r="DM293" s="186"/>
      <c r="DN293" s="186"/>
      <c r="DO293" s="186"/>
      <c r="DP293" s="186"/>
      <c r="DQ293" s="186"/>
      <c r="DR293" s="186"/>
    </row>
    <row r="294" spans="1:122">
      <c r="A294" s="453"/>
      <c r="B294" s="454" t="s">
        <v>74</v>
      </c>
      <c r="C294" s="456">
        <f t="shared" ref="C294:S294" si="245">C287-C280</f>
        <v>-22700</v>
      </c>
      <c r="D294" s="456">
        <f t="shared" si="245"/>
        <v>6225</v>
      </c>
      <c r="E294" s="456">
        <f t="shared" si="245"/>
        <v>-11800</v>
      </c>
      <c r="F294" s="456">
        <f t="shared" si="245"/>
        <v>-12175</v>
      </c>
      <c r="G294" s="418">
        <f t="shared" si="245"/>
        <v>-40450</v>
      </c>
      <c r="H294" s="456">
        <f t="shared" si="245"/>
        <v>-8475</v>
      </c>
      <c r="I294" s="456">
        <f t="shared" si="245"/>
        <v>26825</v>
      </c>
      <c r="J294" s="456">
        <f t="shared" si="245"/>
        <v>-12300</v>
      </c>
      <c r="K294" s="456">
        <f t="shared" si="245"/>
        <v>-10300</v>
      </c>
      <c r="L294" s="418">
        <f t="shared" si="245"/>
        <v>-4250</v>
      </c>
      <c r="M294" s="456">
        <f t="shared" si="245"/>
        <v>-9325</v>
      </c>
      <c r="N294" s="456">
        <f t="shared" si="245"/>
        <v>53375</v>
      </c>
      <c r="O294" s="456">
        <f t="shared" si="245"/>
        <v>-5950</v>
      </c>
      <c r="P294" s="456">
        <f t="shared" si="245"/>
        <v>-15925</v>
      </c>
      <c r="Q294" s="456">
        <f t="shared" si="245"/>
        <v>-22825</v>
      </c>
      <c r="R294" s="418">
        <f t="shared" si="245"/>
        <v>-650</v>
      </c>
      <c r="S294" s="419">
        <f t="shared" si="245"/>
        <v>-45350</v>
      </c>
      <c r="T294" s="627"/>
      <c r="U294" s="187"/>
      <c r="V294" s="625"/>
      <c r="W294" s="625"/>
      <c r="X294" s="625"/>
      <c r="Y294" s="187"/>
      <c r="Z294" s="186"/>
      <c r="AA294" s="186"/>
      <c r="AB294" s="186"/>
      <c r="AC294" s="186"/>
      <c r="AD294" s="186"/>
      <c r="AE294" s="186"/>
      <c r="AF294" s="186"/>
      <c r="AG294" s="186"/>
      <c r="AH294" s="186"/>
      <c r="AI294" s="186"/>
      <c r="AJ294" s="186"/>
      <c r="AK294" s="186"/>
      <c r="AL294" s="186"/>
      <c r="AM294" s="186"/>
      <c r="AN294" s="186"/>
      <c r="AO294" s="186"/>
      <c r="AP294" s="186"/>
      <c r="AQ294" s="186"/>
      <c r="AR294" s="186"/>
      <c r="AS294" s="186"/>
      <c r="AT294" s="186"/>
      <c r="AU294" s="186"/>
      <c r="AV294" s="186"/>
      <c r="AW294" s="186"/>
      <c r="AX294" s="186"/>
      <c r="AY294" s="186"/>
      <c r="AZ294" s="186"/>
      <c r="BA294" s="186"/>
      <c r="BB294" s="186"/>
      <c r="BC294" s="186"/>
      <c r="BD294" s="186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86"/>
      <c r="BW294" s="186"/>
      <c r="BX294" s="186"/>
      <c r="BY294" s="186"/>
      <c r="BZ294" s="186"/>
      <c r="CA294" s="186"/>
      <c r="CB294" s="186"/>
      <c r="CC294" s="186"/>
      <c r="CD294" s="186"/>
      <c r="CE294" s="186"/>
      <c r="CF294" s="186"/>
      <c r="CG294" s="186"/>
      <c r="CH294" s="186"/>
      <c r="CI294" s="186"/>
      <c r="CJ294" s="186"/>
      <c r="CK294" s="186"/>
      <c r="CL294" s="186"/>
      <c r="CM294" s="186"/>
      <c r="CN294" s="186"/>
      <c r="CO294" s="186"/>
      <c r="CP294" s="186"/>
      <c r="CQ294" s="186"/>
      <c r="CR294" s="186"/>
      <c r="CS294" s="186"/>
      <c r="CT294" s="186"/>
      <c r="CU294" s="186"/>
      <c r="CV294" s="186"/>
      <c r="CW294" s="186"/>
      <c r="CX294" s="186"/>
      <c r="CY294" s="186"/>
      <c r="CZ294" s="186"/>
      <c r="DA294" s="186"/>
      <c r="DB294" s="186"/>
      <c r="DC294" s="186"/>
      <c r="DD294" s="186"/>
      <c r="DE294" s="186"/>
      <c r="DF294" s="186"/>
      <c r="DG294" s="186"/>
      <c r="DH294" s="186"/>
      <c r="DI294" s="186"/>
      <c r="DJ294" s="186"/>
      <c r="DK294" s="186"/>
      <c r="DL294" s="186"/>
      <c r="DM294" s="186"/>
      <c r="DN294" s="186"/>
      <c r="DO294" s="186"/>
      <c r="DP294" s="186"/>
      <c r="DQ294" s="186"/>
      <c r="DR294" s="186"/>
    </row>
    <row r="295" spans="1:122">
      <c r="A295" s="453"/>
      <c r="B295" s="454" t="s">
        <v>589</v>
      </c>
      <c r="C295" s="456">
        <f t="shared" ref="C295:S295" si="246">C288-C281</f>
        <v>-850</v>
      </c>
      <c r="D295" s="456">
        <f t="shared" si="246"/>
        <v>1225</v>
      </c>
      <c r="E295" s="456">
        <f t="shared" si="246"/>
        <v>-375</v>
      </c>
      <c r="F295" s="456">
        <f t="shared" si="246"/>
        <v>-500</v>
      </c>
      <c r="G295" s="418">
        <f t="shared" si="246"/>
        <v>-500</v>
      </c>
      <c r="H295" s="456">
        <f t="shared" si="246"/>
        <v>550</v>
      </c>
      <c r="I295" s="456">
        <f t="shared" si="246"/>
        <v>-150</v>
      </c>
      <c r="J295" s="456">
        <f t="shared" si="246"/>
        <v>-525</v>
      </c>
      <c r="K295" s="456">
        <f t="shared" si="246"/>
        <v>175</v>
      </c>
      <c r="L295" s="418">
        <f t="shared" si="246"/>
        <v>50</v>
      </c>
      <c r="M295" s="456">
        <f t="shared" si="246"/>
        <v>1175</v>
      </c>
      <c r="N295" s="456">
        <f t="shared" si="246"/>
        <v>-425</v>
      </c>
      <c r="O295" s="456">
        <f t="shared" si="246"/>
        <v>500</v>
      </c>
      <c r="P295" s="456">
        <f t="shared" si="246"/>
        <v>-500</v>
      </c>
      <c r="Q295" s="456">
        <f t="shared" si="246"/>
        <v>-650</v>
      </c>
      <c r="R295" s="418">
        <f t="shared" si="246"/>
        <v>100</v>
      </c>
      <c r="S295" s="419">
        <f t="shared" si="246"/>
        <v>-350</v>
      </c>
      <c r="T295" s="627"/>
      <c r="U295" s="187"/>
      <c r="V295" s="625"/>
      <c r="W295" s="625"/>
      <c r="X295" s="625"/>
      <c r="Y295" s="187"/>
      <c r="Z295" s="186"/>
      <c r="AA295" s="186"/>
      <c r="AB295" s="186"/>
      <c r="AC295" s="186"/>
      <c r="AD295" s="186"/>
      <c r="AE295" s="186"/>
      <c r="AF295" s="186"/>
      <c r="AG295" s="186"/>
      <c r="AH295" s="186"/>
      <c r="AI295" s="186"/>
      <c r="AJ295" s="186"/>
      <c r="AK295" s="186"/>
      <c r="AL295" s="186"/>
      <c r="AM295" s="186"/>
      <c r="AN295" s="186"/>
      <c r="AO295" s="186"/>
      <c r="AP295" s="186"/>
      <c r="AQ295" s="186"/>
      <c r="AR295" s="186"/>
      <c r="AS295" s="186"/>
      <c r="AT295" s="186"/>
      <c r="AU295" s="186"/>
      <c r="AV295" s="186"/>
      <c r="AW295" s="186"/>
      <c r="AX295" s="186"/>
      <c r="AY295" s="186"/>
      <c r="AZ295" s="186"/>
      <c r="BA295" s="186"/>
      <c r="BB295" s="186"/>
      <c r="BC295" s="186"/>
      <c r="BD295" s="186"/>
      <c r="BE295" s="186"/>
      <c r="BF295" s="186"/>
      <c r="BG295" s="186"/>
      <c r="BH295" s="186"/>
      <c r="BI295" s="186"/>
      <c r="BJ295" s="186"/>
      <c r="BK295" s="186"/>
      <c r="BL295" s="186"/>
      <c r="BM295" s="186"/>
      <c r="BN295" s="186"/>
      <c r="BO295" s="186"/>
      <c r="BP295" s="186"/>
      <c r="BQ295" s="186"/>
      <c r="BR295" s="186"/>
      <c r="BS295" s="186"/>
      <c r="BT295" s="186"/>
      <c r="BU295" s="186"/>
      <c r="BV295" s="186"/>
      <c r="BW295" s="186"/>
      <c r="BX295" s="186"/>
      <c r="BY295" s="186"/>
      <c r="BZ295" s="186"/>
      <c r="CA295" s="186"/>
      <c r="CB295" s="186"/>
      <c r="CC295" s="186"/>
      <c r="CD295" s="186"/>
      <c r="CE295" s="186"/>
      <c r="CF295" s="186"/>
      <c r="CG295" s="186"/>
      <c r="CH295" s="186"/>
      <c r="CI295" s="186"/>
      <c r="CJ295" s="186"/>
      <c r="CK295" s="186"/>
      <c r="CL295" s="186"/>
      <c r="CM295" s="186"/>
      <c r="CN295" s="186"/>
      <c r="CO295" s="186"/>
      <c r="CP295" s="186"/>
      <c r="CQ295" s="186"/>
      <c r="CR295" s="186"/>
      <c r="CS295" s="186"/>
      <c r="CT295" s="186"/>
      <c r="CU295" s="186"/>
      <c r="CV295" s="186"/>
      <c r="CW295" s="186"/>
      <c r="CX295" s="186"/>
      <c r="CY295" s="186"/>
      <c r="CZ295" s="186"/>
      <c r="DA295" s="186"/>
      <c r="DB295" s="186"/>
      <c r="DC295" s="186"/>
      <c r="DD295" s="186"/>
      <c r="DE295" s="186"/>
      <c r="DF295" s="186"/>
      <c r="DG295" s="186"/>
      <c r="DH295" s="186"/>
      <c r="DI295" s="186"/>
      <c r="DJ295" s="186"/>
      <c r="DK295" s="186"/>
      <c r="DL295" s="186"/>
      <c r="DM295" s="186"/>
      <c r="DN295" s="186"/>
      <c r="DO295" s="186"/>
      <c r="DP295" s="186"/>
      <c r="DQ295" s="186"/>
      <c r="DR295" s="186"/>
    </row>
    <row r="296" spans="1:122">
      <c r="A296" s="453"/>
      <c r="B296" s="454" t="s">
        <v>590</v>
      </c>
      <c r="C296" s="456">
        <f t="shared" ref="C296:S296" si="247">C289-C282</f>
        <v>-51625</v>
      </c>
      <c r="D296" s="456">
        <f t="shared" si="247"/>
        <v>11575</v>
      </c>
      <c r="E296" s="456">
        <f t="shared" si="247"/>
        <v>20325</v>
      </c>
      <c r="F296" s="456">
        <f t="shared" si="247"/>
        <v>8775</v>
      </c>
      <c r="G296" s="418">
        <f t="shared" si="247"/>
        <v>-10950</v>
      </c>
      <c r="H296" s="456">
        <f t="shared" si="247"/>
        <v>1825</v>
      </c>
      <c r="I296" s="456">
        <f t="shared" si="247"/>
        <v>20425</v>
      </c>
      <c r="J296" s="456">
        <f t="shared" si="247"/>
        <v>-2025</v>
      </c>
      <c r="K296" s="456">
        <f t="shared" si="247"/>
        <v>-25400</v>
      </c>
      <c r="L296" s="418">
        <f t="shared" si="247"/>
        <v>-5175</v>
      </c>
      <c r="M296" s="456">
        <f t="shared" si="247"/>
        <v>-1075</v>
      </c>
      <c r="N296" s="456">
        <f t="shared" si="247"/>
        <v>25250</v>
      </c>
      <c r="O296" s="456">
        <f t="shared" si="247"/>
        <v>2175</v>
      </c>
      <c r="P296" s="456">
        <f t="shared" si="247"/>
        <v>-25075</v>
      </c>
      <c r="Q296" s="456">
        <f t="shared" si="247"/>
        <v>-47150</v>
      </c>
      <c r="R296" s="418">
        <f t="shared" si="247"/>
        <v>-45875</v>
      </c>
      <c r="S296" s="419">
        <f t="shared" si="247"/>
        <v>-62000</v>
      </c>
      <c r="T296" s="627"/>
      <c r="U296" s="187"/>
      <c r="V296" s="625"/>
      <c r="W296" s="625"/>
      <c r="X296" s="625"/>
      <c r="Y296" s="187"/>
      <c r="Z296" s="186"/>
      <c r="AA296" s="186"/>
      <c r="AB296" s="186"/>
      <c r="AC296" s="186"/>
      <c r="AD296" s="186"/>
      <c r="AE296" s="186"/>
      <c r="AF296" s="186"/>
      <c r="AG296" s="186"/>
      <c r="AH296" s="186"/>
      <c r="AI296" s="186"/>
      <c r="AJ296" s="186"/>
      <c r="AK296" s="186"/>
      <c r="AL296" s="186"/>
      <c r="AM296" s="186"/>
      <c r="AN296" s="186"/>
      <c r="AO296" s="186"/>
      <c r="AP296" s="186"/>
      <c r="AQ296" s="186"/>
      <c r="AR296" s="186"/>
      <c r="AS296" s="186"/>
      <c r="AT296" s="186"/>
      <c r="AU296" s="186"/>
      <c r="AV296" s="186"/>
      <c r="AW296" s="186"/>
      <c r="AX296" s="186"/>
      <c r="AY296" s="186"/>
      <c r="AZ296" s="186"/>
      <c r="BA296" s="186"/>
      <c r="BB296" s="186"/>
      <c r="BC296" s="186"/>
      <c r="BD296" s="186"/>
      <c r="BE296" s="186"/>
      <c r="BF296" s="186"/>
      <c r="BG296" s="186"/>
      <c r="BH296" s="186"/>
      <c r="BI296" s="186"/>
      <c r="BJ296" s="186"/>
      <c r="BK296" s="186"/>
      <c r="BL296" s="186"/>
      <c r="BM296" s="186"/>
      <c r="BN296" s="186"/>
      <c r="BO296" s="186"/>
      <c r="BP296" s="186"/>
      <c r="BQ296" s="186"/>
      <c r="BR296" s="186"/>
      <c r="BS296" s="186"/>
      <c r="BT296" s="186"/>
      <c r="BU296" s="186"/>
      <c r="BV296" s="186"/>
      <c r="BW296" s="186"/>
      <c r="BX296" s="186"/>
      <c r="BY296" s="186"/>
      <c r="BZ296" s="186"/>
      <c r="CA296" s="186"/>
      <c r="CB296" s="186"/>
      <c r="CC296" s="186"/>
      <c r="CD296" s="186"/>
      <c r="CE296" s="186"/>
      <c r="CF296" s="186"/>
      <c r="CG296" s="186"/>
      <c r="CH296" s="186"/>
      <c r="CI296" s="186"/>
      <c r="CJ296" s="186"/>
      <c r="CK296" s="186"/>
      <c r="CL296" s="186"/>
      <c r="CM296" s="186"/>
      <c r="CN296" s="186"/>
      <c r="CO296" s="186"/>
      <c r="CP296" s="186"/>
      <c r="CQ296" s="186"/>
      <c r="CR296" s="186"/>
      <c r="CS296" s="186"/>
      <c r="CT296" s="186"/>
      <c r="CU296" s="186"/>
      <c r="CV296" s="186"/>
      <c r="CW296" s="186"/>
      <c r="CX296" s="186"/>
      <c r="CY296" s="186"/>
      <c r="CZ296" s="186"/>
      <c r="DA296" s="186"/>
      <c r="DB296" s="186"/>
      <c r="DC296" s="186"/>
      <c r="DD296" s="186"/>
      <c r="DE296" s="186"/>
      <c r="DF296" s="186"/>
      <c r="DG296" s="186"/>
      <c r="DH296" s="186"/>
      <c r="DI296" s="186"/>
      <c r="DJ296" s="186"/>
      <c r="DK296" s="186"/>
      <c r="DL296" s="186"/>
      <c r="DM296" s="186"/>
      <c r="DN296" s="186"/>
      <c r="DO296" s="186"/>
      <c r="DP296" s="186"/>
      <c r="DQ296" s="186"/>
      <c r="DR296" s="186"/>
    </row>
    <row r="297" spans="1:122">
      <c r="A297" s="453"/>
      <c r="B297" s="454" t="s">
        <v>654</v>
      </c>
      <c r="C297" s="456">
        <f t="shared" ref="C297:S297" si="248">C290-C283</f>
        <v>-16460</v>
      </c>
      <c r="D297" s="456">
        <f t="shared" si="248"/>
        <v>-16440</v>
      </c>
      <c r="E297" s="456">
        <f t="shared" si="248"/>
        <v>30880</v>
      </c>
      <c r="F297" s="456">
        <f t="shared" si="248"/>
        <v>9380</v>
      </c>
      <c r="G297" s="418">
        <f t="shared" si="248"/>
        <v>7360</v>
      </c>
      <c r="H297" s="456">
        <f t="shared" si="248"/>
        <v>2960</v>
      </c>
      <c r="I297" s="456">
        <f t="shared" si="248"/>
        <v>6120</v>
      </c>
      <c r="J297" s="456">
        <f t="shared" si="248"/>
        <v>5240</v>
      </c>
      <c r="K297" s="456">
        <f t="shared" si="248"/>
        <v>-3540</v>
      </c>
      <c r="L297" s="418">
        <f t="shared" si="248"/>
        <v>10780</v>
      </c>
      <c r="M297" s="456">
        <f t="shared" si="248"/>
        <v>-2800</v>
      </c>
      <c r="N297" s="456">
        <f t="shared" si="248"/>
        <v>7040</v>
      </c>
      <c r="O297" s="456">
        <f t="shared" si="248"/>
        <v>9920</v>
      </c>
      <c r="P297" s="456">
        <f t="shared" si="248"/>
        <v>-7160</v>
      </c>
      <c r="Q297" s="456">
        <f t="shared" si="248"/>
        <v>-16140</v>
      </c>
      <c r="R297" s="418">
        <f t="shared" si="248"/>
        <v>-9140</v>
      </c>
      <c r="S297" s="419">
        <f t="shared" si="248"/>
        <v>9000</v>
      </c>
      <c r="T297" s="627"/>
      <c r="U297" s="187"/>
      <c r="V297" s="625"/>
      <c r="W297" s="625"/>
      <c r="X297" s="625"/>
      <c r="Y297" s="187"/>
      <c r="Z297" s="186"/>
      <c r="AA297" s="186"/>
      <c r="AB297" s="186"/>
      <c r="AC297" s="186"/>
      <c r="AD297" s="186"/>
      <c r="AE297" s="186"/>
      <c r="AF297" s="186"/>
      <c r="AG297" s="186"/>
      <c r="AH297" s="186"/>
      <c r="AI297" s="186"/>
      <c r="AJ297" s="186"/>
      <c r="AK297" s="186"/>
      <c r="AL297" s="186"/>
      <c r="AM297" s="186"/>
      <c r="AN297" s="186"/>
      <c r="AO297" s="186"/>
      <c r="AP297" s="186"/>
      <c r="AQ297" s="186"/>
      <c r="AR297" s="186"/>
      <c r="AS297" s="186"/>
      <c r="AT297" s="186"/>
      <c r="AU297" s="186"/>
      <c r="AV297" s="186"/>
      <c r="AW297" s="186"/>
      <c r="AX297" s="186"/>
      <c r="AY297" s="186"/>
      <c r="AZ297" s="186"/>
      <c r="BA297" s="186"/>
      <c r="BB297" s="186"/>
      <c r="BC297" s="186"/>
      <c r="BD297" s="186"/>
      <c r="BE297" s="186"/>
      <c r="BF297" s="186"/>
      <c r="BG297" s="186"/>
      <c r="BH297" s="186"/>
      <c r="BI297" s="186"/>
      <c r="BJ297" s="186"/>
      <c r="BK297" s="186"/>
      <c r="BL297" s="186"/>
      <c r="BM297" s="186"/>
      <c r="BN297" s="186"/>
      <c r="BO297" s="186"/>
      <c r="BP297" s="186"/>
      <c r="BQ297" s="186"/>
      <c r="BR297" s="186"/>
      <c r="BS297" s="186"/>
      <c r="BT297" s="186"/>
      <c r="BU297" s="186"/>
      <c r="BV297" s="186"/>
      <c r="BW297" s="186"/>
      <c r="BX297" s="186"/>
      <c r="BY297" s="186"/>
      <c r="BZ297" s="186"/>
      <c r="CA297" s="186"/>
      <c r="CB297" s="186"/>
      <c r="CC297" s="186"/>
      <c r="CD297" s="186"/>
      <c r="CE297" s="186"/>
      <c r="CF297" s="186"/>
      <c r="CG297" s="186"/>
      <c r="CH297" s="186"/>
      <c r="CI297" s="186"/>
      <c r="CJ297" s="186"/>
      <c r="CK297" s="186"/>
      <c r="CL297" s="186"/>
      <c r="CM297" s="186"/>
      <c r="CN297" s="186"/>
      <c r="CO297" s="186"/>
      <c r="CP297" s="186"/>
      <c r="CQ297" s="186"/>
      <c r="CR297" s="186"/>
      <c r="CS297" s="186"/>
      <c r="CT297" s="186"/>
      <c r="CU297" s="186"/>
      <c r="CV297" s="186"/>
      <c r="CW297" s="186"/>
      <c r="CX297" s="186"/>
      <c r="CY297" s="186"/>
      <c r="CZ297" s="186"/>
      <c r="DA297" s="186"/>
      <c r="DB297" s="186"/>
      <c r="DC297" s="186"/>
      <c r="DD297" s="186"/>
      <c r="DE297" s="186"/>
      <c r="DF297" s="186"/>
      <c r="DG297" s="186"/>
      <c r="DH297" s="186"/>
      <c r="DI297" s="186"/>
      <c r="DJ297" s="186"/>
      <c r="DK297" s="186"/>
      <c r="DL297" s="186"/>
      <c r="DM297" s="186"/>
      <c r="DN297" s="186"/>
      <c r="DO297" s="186"/>
      <c r="DP297" s="186"/>
      <c r="DQ297" s="186"/>
      <c r="DR297" s="186"/>
    </row>
    <row r="298" spans="1:122">
      <c r="A298" s="453"/>
      <c r="B298" s="454" t="s">
        <v>655</v>
      </c>
      <c r="C298" s="456">
        <f t="shared" ref="C298:S298" si="249">C291-C284</f>
        <v>-10260</v>
      </c>
      <c r="D298" s="456">
        <f t="shared" si="249"/>
        <v>-10200</v>
      </c>
      <c r="E298" s="456">
        <f t="shared" si="249"/>
        <v>19260</v>
      </c>
      <c r="F298" s="456">
        <f t="shared" si="249"/>
        <v>4940</v>
      </c>
      <c r="G298" s="418">
        <f t="shared" si="249"/>
        <v>3740</v>
      </c>
      <c r="H298" s="456">
        <f t="shared" si="249"/>
        <v>-1760</v>
      </c>
      <c r="I298" s="456">
        <f t="shared" si="249"/>
        <v>9700</v>
      </c>
      <c r="J298" s="456">
        <f t="shared" si="249"/>
        <v>3900</v>
      </c>
      <c r="K298" s="456">
        <f t="shared" si="249"/>
        <v>500</v>
      </c>
      <c r="L298" s="418">
        <f t="shared" si="249"/>
        <v>12340</v>
      </c>
      <c r="M298" s="456">
        <f t="shared" si="249"/>
        <v>-6600</v>
      </c>
      <c r="N298" s="456">
        <f t="shared" si="249"/>
        <v>4700</v>
      </c>
      <c r="O298" s="456">
        <f t="shared" si="249"/>
        <v>3760</v>
      </c>
      <c r="P298" s="456">
        <f t="shared" si="249"/>
        <v>-5000</v>
      </c>
      <c r="Q298" s="456">
        <f t="shared" si="249"/>
        <v>-9760</v>
      </c>
      <c r="R298" s="418">
        <f t="shared" si="249"/>
        <v>-12900</v>
      </c>
      <c r="S298" s="419">
        <f t="shared" si="249"/>
        <v>3180</v>
      </c>
      <c r="T298" s="627"/>
      <c r="U298" s="187"/>
      <c r="V298" s="625"/>
      <c r="W298" s="625"/>
      <c r="X298" s="625"/>
      <c r="Y298" s="187"/>
      <c r="Z298" s="186"/>
      <c r="AA298" s="186"/>
      <c r="AB298" s="186"/>
      <c r="AC298" s="186"/>
      <c r="AD298" s="186"/>
      <c r="AE298" s="186"/>
      <c r="AF298" s="186"/>
      <c r="AG298" s="186"/>
      <c r="AH298" s="186"/>
      <c r="AI298" s="186"/>
      <c r="AJ298" s="186"/>
      <c r="AK298" s="186"/>
      <c r="AL298" s="186"/>
      <c r="AM298" s="186"/>
      <c r="AN298" s="186"/>
      <c r="AO298" s="186"/>
      <c r="AP298" s="186"/>
      <c r="AQ298" s="186"/>
      <c r="AR298" s="186"/>
      <c r="AS298" s="186"/>
      <c r="AT298" s="186"/>
      <c r="AU298" s="186"/>
      <c r="AV298" s="186"/>
      <c r="AW298" s="186"/>
      <c r="AX298" s="186"/>
      <c r="AY298" s="186"/>
      <c r="AZ298" s="186"/>
      <c r="BA298" s="186"/>
      <c r="BB298" s="186"/>
      <c r="BC298" s="186"/>
      <c r="BD298" s="186"/>
      <c r="BE298" s="186"/>
      <c r="BF298" s="186"/>
      <c r="BG298" s="186"/>
      <c r="BH298" s="186"/>
      <c r="BI298" s="186"/>
      <c r="BJ298" s="186"/>
      <c r="BK298" s="186"/>
      <c r="BL298" s="186"/>
      <c r="BM298" s="186"/>
      <c r="BN298" s="186"/>
      <c r="BO298" s="186"/>
      <c r="BP298" s="186"/>
      <c r="BQ298" s="186"/>
      <c r="BR298" s="186"/>
      <c r="BS298" s="186"/>
      <c r="BT298" s="186"/>
      <c r="BU298" s="186"/>
      <c r="BV298" s="186"/>
      <c r="BW298" s="186"/>
      <c r="BX298" s="186"/>
      <c r="BY298" s="186"/>
      <c r="BZ298" s="186"/>
      <c r="CA298" s="186"/>
      <c r="CB298" s="186"/>
      <c r="CC298" s="186"/>
      <c r="CD298" s="186"/>
      <c r="CE298" s="186"/>
      <c r="CF298" s="186"/>
      <c r="CG298" s="186"/>
      <c r="CH298" s="186"/>
      <c r="CI298" s="186"/>
      <c r="CJ298" s="186"/>
      <c r="CK298" s="186"/>
      <c r="CL298" s="186"/>
      <c r="CM298" s="186"/>
      <c r="CN298" s="186"/>
      <c r="CO298" s="186"/>
      <c r="CP298" s="186"/>
      <c r="CQ298" s="186"/>
      <c r="CR298" s="186"/>
      <c r="CS298" s="186"/>
      <c r="CT298" s="186"/>
      <c r="CU298" s="186"/>
      <c r="CV298" s="186"/>
      <c r="CW298" s="186"/>
      <c r="CX298" s="186"/>
      <c r="CY298" s="186"/>
      <c r="CZ298" s="186"/>
      <c r="DA298" s="186"/>
      <c r="DB298" s="186"/>
      <c r="DC298" s="186"/>
      <c r="DD298" s="186"/>
      <c r="DE298" s="186"/>
      <c r="DF298" s="186"/>
      <c r="DG298" s="186"/>
      <c r="DH298" s="186"/>
      <c r="DI298" s="186"/>
      <c r="DJ298" s="186"/>
      <c r="DK298" s="186"/>
      <c r="DL298" s="186"/>
      <c r="DM298" s="186"/>
      <c r="DN298" s="186"/>
      <c r="DO298" s="186"/>
      <c r="DP298" s="186"/>
      <c r="DQ298" s="186"/>
      <c r="DR298" s="186"/>
    </row>
    <row r="299" spans="1:122" s="194" customFormat="1" ht="13" thickBot="1">
      <c r="A299" s="458"/>
      <c r="B299" s="1569" t="s">
        <v>32</v>
      </c>
      <c r="C299" s="1558">
        <f>SUM(C293:C298)</f>
        <v>-108795</v>
      </c>
      <c r="D299" s="461">
        <f t="shared" ref="D299" si="250">SUM(D293:D298)</f>
        <v>-1940</v>
      </c>
      <c r="E299" s="461">
        <f t="shared" ref="E299" si="251">SUM(E293:E298)</f>
        <v>102115</v>
      </c>
      <c r="F299" s="461">
        <f t="shared" ref="F299" si="252">SUM(F293:F298)</f>
        <v>13270</v>
      </c>
      <c r="G299" s="413">
        <f t="shared" ref="G299" si="253">SUM(G293:G298)</f>
        <v>4650</v>
      </c>
      <c r="H299" s="461">
        <f t="shared" ref="H299" si="254">SUM(H293:H298)</f>
        <v>-5150</v>
      </c>
      <c r="I299" s="461">
        <f t="shared" ref="I299" si="255">SUM(I293:I298)</f>
        <v>65420</v>
      </c>
      <c r="J299" s="461">
        <f t="shared" ref="J299" si="256">SUM(J293:J298)</f>
        <v>-6835</v>
      </c>
      <c r="K299" s="461">
        <f t="shared" ref="K299" si="257">SUM(K293:K298)</f>
        <v>-36690</v>
      </c>
      <c r="L299" s="413">
        <f t="shared" ref="L299" si="258">SUM(L293:L298)</f>
        <v>16745</v>
      </c>
      <c r="M299" s="461">
        <f t="shared" ref="M299" si="259">SUM(M293:M298)</f>
        <v>-21075</v>
      </c>
      <c r="N299" s="461">
        <f t="shared" ref="N299" si="260">SUM(N293:N298)</f>
        <v>93090</v>
      </c>
      <c r="O299" s="461">
        <f t="shared" ref="O299" si="261">SUM(O293:O298)</f>
        <v>17005</v>
      </c>
      <c r="P299" s="461">
        <f t="shared" ref="P299" si="262">SUM(P293:P298)</f>
        <v>-56035</v>
      </c>
      <c r="Q299" s="461">
        <f t="shared" ref="Q299" si="263">SUM(Q293:Q298)</f>
        <v>-103300</v>
      </c>
      <c r="R299" s="413">
        <f t="shared" ref="R299" si="264">SUM(R293:R298)</f>
        <v>-70315</v>
      </c>
      <c r="S299" s="414">
        <f t="shared" ref="S299" si="265">SUM(S293:S298)</f>
        <v>-48920</v>
      </c>
      <c r="T299" s="198"/>
      <c r="U299" s="187"/>
      <c r="V299" s="186"/>
      <c r="W299" s="187"/>
      <c r="X299" s="187"/>
      <c r="Y299" s="187"/>
      <c r="Z299" s="186"/>
      <c r="AA299" s="186"/>
      <c r="AB299" s="186"/>
      <c r="AC299" s="186"/>
      <c r="AD299" s="186"/>
      <c r="AE299" s="186"/>
      <c r="AF299" s="186"/>
      <c r="AG299" s="186"/>
      <c r="AH299" s="186"/>
      <c r="AI299" s="186"/>
      <c r="AJ299" s="186"/>
      <c r="AK299" s="186"/>
      <c r="AL299" s="186"/>
      <c r="AM299" s="186"/>
      <c r="AN299" s="186"/>
      <c r="AO299" s="186"/>
      <c r="AP299" s="186"/>
      <c r="AQ299" s="186"/>
      <c r="AR299" s="186"/>
      <c r="AS299" s="186"/>
      <c r="AT299" s="186"/>
      <c r="AU299" s="186"/>
      <c r="AV299" s="186"/>
      <c r="AW299" s="186"/>
      <c r="AX299" s="186"/>
      <c r="AY299" s="186"/>
      <c r="AZ299" s="186"/>
      <c r="BA299" s="186"/>
      <c r="BB299" s="186"/>
      <c r="BC299" s="186"/>
      <c r="BD299" s="186"/>
      <c r="BE299" s="186"/>
      <c r="BF299" s="186"/>
      <c r="BG299" s="186"/>
      <c r="BH299" s="186"/>
      <c r="BI299" s="186"/>
      <c r="BJ299" s="186"/>
      <c r="BK299" s="186"/>
      <c r="BL299" s="186"/>
      <c r="BM299" s="186"/>
      <c r="BN299" s="186"/>
      <c r="BO299" s="186"/>
      <c r="BP299" s="186"/>
      <c r="BQ299" s="186"/>
      <c r="BR299" s="186"/>
      <c r="BS299" s="186"/>
      <c r="BT299" s="186"/>
      <c r="BU299" s="186"/>
      <c r="BV299" s="186"/>
      <c r="BW299" s="186"/>
      <c r="BX299" s="186"/>
      <c r="BY299" s="186"/>
      <c r="BZ299" s="186"/>
      <c r="CA299" s="186"/>
      <c r="CB299" s="186"/>
      <c r="CC299" s="186"/>
      <c r="CD299" s="186"/>
      <c r="CE299" s="186"/>
      <c r="CF299" s="186"/>
      <c r="CG299" s="186"/>
      <c r="CH299" s="186"/>
      <c r="CI299" s="186"/>
      <c r="CJ299" s="186"/>
      <c r="CK299" s="186"/>
      <c r="CL299" s="186"/>
      <c r="CM299" s="186"/>
      <c r="CN299" s="186"/>
      <c r="CO299" s="186"/>
      <c r="CP299" s="186"/>
      <c r="CQ299" s="186"/>
      <c r="CR299" s="186"/>
      <c r="CS299" s="186"/>
      <c r="CT299" s="186"/>
      <c r="CU299" s="186"/>
      <c r="CV299" s="186"/>
      <c r="CW299" s="186"/>
      <c r="CX299" s="186"/>
      <c r="CY299" s="186"/>
      <c r="CZ299" s="186"/>
      <c r="DA299" s="186"/>
      <c r="DB299" s="186"/>
      <c r="DC299" s="186"/>
      <c r="DD299" s="186"/>
      <c r="DE299" s="186"/>
      <c r="DF299" s="186"/>
      <c r="DG299" s="186"/>
      <c r="DH299" s="186"/>
      <c r="DI299" s="186"/>
      <c r="DJ299" s="186"/>
      <c r="DK299" s="186"/>
      <c r="DL299" s="186"/>
      <c r="DM299" s="186"/>
      <c r="DN299" s="186"/>
      <c r="DO299" s="186"/>
      <c r="DP299" s="186"/>
      <c r="DQ299" s="186"/>
      <c r="DR299" s="186"/>
    </row>
    <row r="300" spans="1:122" s="207" customFormat="1" ht="13" outlineLevel="1">
      <c r="A300" s="245" t="s">
        <v>40</v>
      </c>
      <c r="B300" s="1567"/>
      <c r="C300" s="1556">
        <f>C293*1+C294*2+C295*4+C296*4+C297*6+C298*8</f>
        <v>-443040</v>
      </c>
      <c r="D300" s="210">
        <f t="shared" ref="D300:S300" si="266">D293*1+D294*2+D295*4+D296*4+D297*6+D298*8</f>
        <v>-110915</v>
      </c>
      <c r="E300" s="210">
        <f t="shared" si="266"/>
        <v>439385</v>
      </c>
      <c r="F300" s="210">
        <f t="shared" si="266"/>
        <v>107400</v>
      </c>
      <c r="G300" s="206">
        <f t="shared" si="266"/>
        <v>-7170</v>
      </c>
      <c r="H300" s="210">
        <f t="shared" si="266"/>
        <v>-4020</v>
      </c>
      <c r="I300" s="210">
        <f t="shared" si="266"/>
        <v>251570</v>
      </c>
      <c r="J300" s="210">
        <f t="shared" si="266"/>
        <v>26715</v>
      </c>
      <c r="K300" s="210">
        <f t="shared" si="266"/>
        <v>-136865</v>
      </c>
      <c r="L300" s="206">
        <f t="shared" si="266"/>
        <v>137400</v>
      </c>
      <c r="M300" s="210">
        <f t="shared" si="266"/>
        <v>-90300</v>
      </c>
      <c r="N300" s="210">
        <f t="shared" si="266"/>
        <v>289040</v>
      </c>
      <c r="O300" s="210">
        <f t="shared" si="266"/>
        <v>95000</v>
      </c>
      <c r="P300" s="210">
        <f t="shared" si="266"/>
        <v>-219485</v>
      </c>
      <c r="Q300" s="210">
        <f t="shared" si="266"/>
        <v>-418545</v>
      </c>
      <c r="R300" s="206">
        <f t="shared" si="266"/>
        <v>-344290</v>
      </c>
      <c r="S300" s="224">
        <f t="shared" si="266"/>
        <v>-214060</v>
      </c>
      <c r="T300" s="218"/>
      <c r="U300" s="217"/>
      <c r="V300" s="219"/>
      <c r="W300" s="219"/>
      <c r="X300" s="219"/>
      <c r="Y300" s="217"/>
      <c r="Z300" s="217"/>
      <c r="AA300" s="217"/>
      <c r="AB300" s="217"/>
      <c r="AC300" s="217"/>
      <c r="AD300" s="217"/>
      <c r="AE300" s="217"/>
      <c r="AF300" s="217"/>
      <c r="AG300" s="217"/>
      <c r="AH300" s="217"/>
      <c r="AI300" s="217"/>
      <c r="AJ300" s="217"/>
      <c r="AK300" s="217"/>
      <c r="AL300" s="217"/>
      <c r="AM300" s="217"/>
      <c r="AN300" s="217"/>
      <c r="AO300" s="217"/>
      <c r="AP300" s="217"/>
      <c r="AQ300" s="217"/>
      <c r="AR300" s="217"/>
      <c r="AS300" s="217"/>
      <c r="AT300" s="217"/>
      <c r="AU300" s="217"/>
      <c r="AV300" s="217"/>
      <c r="AW300" s="217"/>
      <c r="AX300" s="217"/>
      <c r="AY300" s="217"/>
      <c r="AZ300" s="217"/>
      <c r="BA300" s="217"/>
      <c r="BB300" s="217"/>
      <c r="BC300" s="217"/>
      <c r="BD300" s="217"/>
      <c r="BE300" s="217"/>
      <c r="BF300" s="217"/>
      <c r="BG300" s="217"/>
      <c r="BH300" s="217"/>
      <c r="BI300" s="217"/>
      <c r="BJ300" s="217"/>
      <c r="BK300" s="217"/>
      <c r="BL300" s="217"/>
      <c r="BM300" s="217"/>
      <c r="BN300" s="217"/>
      <c r="BO300" s="217"/>
      <c r="BP300" s="217"/>
      <c r="BQ300" s="217"/>
      <c r="BR300" s="217"/>
      <c r="BS300" s="217"/>
      <c r="BT300" s="217"/>
      <c r="BU300" s="217"/>
      <c r="BV300" s="217"/>
      <c r="BW300" s="217"/>
      <c r="BX300" s="217"/>
      <c r="BY300" s="217"/>
      <c r="BZ300" s="217"/>
      <c r="CA300" s="217"/>
      <c r="CB300" s="217"/>
      <c r="CC300" s="217"/>
      <c r="CD300" s="217"/>
      <c r="CE300" s="217"/>
      <c r="CF300" s="217"/>
      <c r="CG300" s="217"/>
      <c r="CH300" s="217"/>
      <c r="CI300" s="217"/>
      <c r="CJ300" s="217"/>
      <c r="CK300" s="217"/>
      <c r="CL300" s="217"/>
      <c r="CM300" s="217"/>
      <c r="CN300" s="217"/>
      <c r="CO300" s="217"/>
      <c r="CP300" s="217"/>
      <c r="CQ300" s="217"/>
      <c r="CR300" s="217"/>
      <c r="CS300" s="217"/>
      <c r="CT300" s="217"/>
      <c r="CU300" s="217"/>
      <c r="CV300" s="217"/>
      <c r="CW300" s="217"/>
      <c r="CX300" s="217"/>
      <c r="CY300" s="217"/>
      <c r="CZ300" s="217"/>
      <c r="DA300" s="217"/>
      <c r="DB300" s="217"/>
      <c r="DC300" s="217"/>
      <c r="DD300" s="217"/>
      <c r="DE300" s="217"/>
      <c r="DF300" s="217"/>
      <c r="DG300" s="217"/>
      <c r="DH300" s="217"/>
      <c r="DI300" s="217"/>
      <c r="DJ300" s="217"/>
      <c r="DK300" s="217"/>
      <c r="DL300" s="217"/>
      <c r="DM300" s="217"/>
      <c r="DN300" s="217"/>
      <c r="DO300" s="217"/>
      <c r="DP300" s="217"/>
      <c r="DQ300" s="217"/>
      <c r="DR300" s="217"/>
    </row>
    <row r="301" spans="1:122" s="207" customFormat="1" ht="13.5" outlineLevel="1" thickBot="1">
      <c r="A301" s="213" t="s">
        <v>43</v>
      </c>
      <c r="B301" s="1568" t="s">
        <v>30</v>
      </c>
      <c r="C301" s="1557">
        <f>C293*1+C294*1+C295*2+C296*2+C297*3+C298*4</f>
        <v>-224970</v>
      </c>
      <c r="D301" s="214">
        <f t="shared" ref="D301:S301" si="267">D293*1+D294*1+D295*2+D296*2+D297*3+D298*4</f>
        <v>-52620</v>
      </c>
      <c r="E301" s="214">
        <f t="shared" si="267"/>
        <v>241605</v>
      </c>
      <c r="F301" s="214">
        <f t="shared" si="267"/>
        <v>55125</v>
      </c>
      <c r="G301" s="215">
        <f t="shared" si="267"/>
        <v>19140</v>
      </c>
      <c r="H301" s="214">
        <f t="shared" si="267"/>
        <v>-2135</v>
      </c>
      <c r="I301" s="214">
        <f t="shared" si="267"/>
        <v>127035</v>
      </c>
      <c r="J301" s="214">
        <f t="shared" si="267"/>
        <v>12795</v>
      </c>
      <c r="K301" s="214">
        <f t="shared" si="267"/>
        <v>-67495</v>
      </c>
      <c r="L301" s="215">
        <f t="shared" si="267"/>
        <v>70200</v>
      </c>
      <c r="M301" s="214">
        <f t="shared" si="267"/>
        <v>-46375</v>
      </c>
      <c r="N301" s="214">
        <f t="shared" si="267"/>
        <v>146095</v>
      </c>
      <c r="O301" s="214">
        <f t="shared" si="267"/>
        <v>50800</v>
      </c>
      <c r="P301" s="214">
        <f t="shared" si="267"/>
        <v>-110930</v>
      </c>
      <c r="Q301" s="214">
        <f t="shared" si="267"/>
        <v>-212660</v>
      </c>
      <c r="R301" s="215">
        <f t="shared" si="267"/>
        <v>-173070</v>
      </c>
      <c r="S301" s="204">
        <f t="shared" si="267"/>
        <v>-83730</v>
      </c>
      <c r="T301" s="218"/>
      <c r="U301" s="217"/>
      <c r="V301" s="219"/>
      <c r="W301" s="219"/>
      <c r="X301" s="219"/>
      <c r="Y301" s="217"/>
      <c r="Z301" s="217"/>
      <c r="AA301" s="217"/>
      <c r="AB301" s="217"/>
      <c r="AC301" s="217"/>
      <c r="AD301" s="217"/>
      <c r="AE301" s="217"/>
      <c r="AF301" s="217"/>
      <c r="AG301" s="217"/>
      <c r="AH301" s="217"/>
      <c r="AI301" s="217"/>
      <c r="AJ301" s="217"/>
      <c r="AK301" s="217"/>
      <c r="AL301" s="217"/>
      <c r="AM301" s="217"/>
      <c r="AN301" s="217"/>
      <c r="AO301" s="217"/>
      <c r="AP301" s="217"/>
      <c r="AQ301" s="217"/>
      <c r="AR301" s="217"/>
      <c r="AS301" s="217"/>
      <c r="AT301" s="217"/>
      <c r="AU301" s="217"/>
      <c r="AV301" s="217"/>
      <c r="AW301" s="217"/>
      <c r="AX301" s="217"/>
      <c r="AY301" s="217"/>
      <c r="AZ301" s="217"/>
      <c r="BA301" s="217"/>
      <c r="BB301" s="217"/>
      <c r="BC301" s="217"/>
      <c r="BD301" s="217"/>
      <c r="BE301" s="217"/>
      <c r="BF301" s="217"/>
      <c r="BG301" s="217"/>
      <c r="BH301" s="217"/>
      <c r="BI301" s="217"/>
      <c r="BJ301" s="217"/>
      <c r="BK301" s="217"/>
      <c r="BL301" s="217"/>
      <c r="BM301" s="217"/>
      <c r="BN301" s="217"/>
      <c r="BO301" s="217"/>
      <c r="BP301" s="217"/>
      <c r="BQ301" s="217"/>
      <c r="BR301" s="217"/>
      <c r="BS301" s="217"/>
      <c r="BT301" s="217"/>
      <c r="BU301" s="217"/>
      <c r="BV301" s="217"/>
      <c r="BW301" s="217"/>
      <c r="BX301" s="217"/>
      <c r="BY301" s="217"/>
      <c r="BZ301" s="217"/>
      <c r="CA301" s="217"/>
      <c r="CB301" s="217"/>
      <c r="CC301" s="217"/>
      <c r="CD301" s="217"/>
      <c r="CE301" s="217"/>
      <c r="CF301" s="217"/>
      <c r="CG301" s="217"/>
      <c r="CH301" s="217"/>
      <c r="CI301" s="217"/>
      <c r="CJ301" s="217"/>
      <c r="CK301" s="217"/>
      <c r="CL301" s="217"/>
      <c r="CM301" s="217"/>
      <c r="CN301" s="217"/>
      <c r="CO301" s="217"/>
      <c r="CP301" s="217"/>
      <c r="CQ301" s="217"/>
      <c r="CR301" s="217"/>
      <c r="CS301" s="217"/>
      <c r="CT301" s="217"/>
      <c r="CU301" s="217"/>
      <c r="CV301" s="217"/>
      <c r="CW301" s="217"/>
      <c r="CX301" s="217"/>
      <c r="CY301" s="217"/>
      <c r="CZ301" s="217"/>
      <c r="DA301" s="217"/>
      <c r="DB301" s="217"/>
      <c r="DC301" s="217"/>
      <c r="DD301" s="217"/>
      <c r="DE301" s="217"/>
      <c r="DF301" s="217"/>
      <c r="DG301" s="217"/>
      <c r="DH301" s="217"/>
      <c r="DI301" s="217"/>
      <c r="DJ301" s="217"/>
      <c r="DK301" s="217"/>
      <c r="DL301" s="217"/>
      <c r="DM301" s="217"/>
      <c r="DN301" s="217"/>
      <c r="DO301" s="217"/>
      <c r="DP301" s="217"/>
      <c r="DQ301" s="217"/>
      <c r="DR301" s="217"/>
    </row>
    <row r="302" spans="1:122" s="207" customFormat="1" ht="18.75" customHeight="1" outlineLevel="1" thickBot="1">
      <c r="A302" s="211"/>
      <c r="B302" s="235"/>
      <c r="C302" s="212"/>
      <c r="D302" s="212"/>
      <c r="E302" s="212"/>
      <c r="F302" s="212"/>
      <c r="G302" s="1955"/>
      <c r="H302" s="1954"/>
      <c r="I302" s="1954"/>
      <c r="J302" s="1954"/>
      <c r="K302" s="1954"/>
      <c r="L302" s="1955"/>
      <c r="M302" s="1954"/>
      <c r="N302" s="1954"/>
      <c r="O302" s="1954"/>
      <c r="P302" s="1954"/>
      <c r="Q302" s="1954"/>
      <c r="R302" s="1955"/>
      <c r="S302" s="1956"/>
      <c r="T302" s="218"/>
      <c r="U302" s="217"/>
      <c r="V302" s="219"/>
      <c r="W302" s="219"/>
      <c r="X302" s="219"/>
      <c r="Y302" s="217"/>
      <c r="Z302" s="217"/>
      <c r="AA302" s="217"/>
      <c r="AB302" s="217"/>
      <c r="AC302" s="217"/>
      <c r="AD302" s="217"/>
      <c r="AE302" s="217"/>
      <c r="AF302" s="217"/>
      <c r="AG302" s="217"/>
      <c r="AH302" s="217"/>
      <c r="AI302" s="217"/>
      <c r="AJ302" s="217"/>
      <c r="AK302" s="217"/>
      <c r="AL302" s="217"/>
      <c r="AM302" s="217"/>
      <c r="AN302" s="217"/>
      <c r="AO302" s="217"/>
      <c r="AP302" s="217"/>
      <c r="AQ302" s="217"/>
      <c r="AR302" s="217"/>
      <c r="AS302" s="217"/>
      <c r="AT302" s="217"/>
      <c r="AU302" s="217"/>
      <c r="AV302" s="217"/>
      <c r="AW302" s="217"/>
      <c r="AX302" s="217"/>
      <c r="AY302" s="217"/>
      <c r="AZ302" s="217"/>
      <c r="BA302" s="217"/>
      <c r="BB302" s="217"/>
      <c r="BC302" s="217"/>
      <c r="BD302" s="217"/>
      <c r="BE302" s="217"/>
      <c r="BF302" s="217"/>
      <c r="BG302" s="217"/>
      <c r="BH302" s="217"/>
      <c r="BI302" s="217"/>
      <c r="BJ302" s="217"/>
      <c r="BK302" s="217"/>
      <c r="BL302" s="217"/>
      <c r="BM302" s="217"/>
      <c r="BN302" s="217"/>
      <c r="BO302" s="217"/>
      <c r="BP302" s="217"/>
      <c r="BQ302" s="217"/>
      <c r="BR302" s="217"/>
      <c r="BS302" s="217"/>
      <c r="BT302" s="217"/>
      <c r="BU302" s="217"/>
      <c r="BV302" s="217"/>
      <c r="BW302" s="217"/>
      <c r="BX302" s="217"/>
      <c r="BY302" s="217"/>
      <c r="BZ302" s="217"/>
      <c r="CA302" s="217"/>
      <c r="CB302" s="217"/>
      <c r="CC302" s="217"/>
      <c r="CD302" s="217"/>
      <c r="CE302" s="217"/>
      <c r="CF302" s="217"/>
      <c r="CG302" s="217"/>
      <c r="CH302" s="217"/>
      <c r="CI302" s="217"/>
      <c r="CJ302" s="217"/>
      <c r="CK302" s="217"/>
      <c r="CL302" s="217"/>
      <c r="CM302" s="217"/>
      <c r="CN302" s="217"/>
      <c r="CO302" s="217"/>
      <c r="CP302" s="217"/>
      <c r="CQ302" s="217"/>
      <c r="CR302" s="217"/>
      <c r="CS302" s="217"/>
      <c r="CT302" s="217"/>
      <c r="CU302" s="217"/>
      <c r="CV302" s="217"/>
      <c r="CW302" s="217"/>
      <c r="CX302" s="217"/>
      <c r="CY302" s="217"/>
      <c r="CZ302" s="217"/>
      <c r="DA302" s="217"/>
      <c r="DB302" s="217"/>
      <c r="DC302" s="217"/>
      <c r="DD302" s="217"/>
      <c r="DE302" s="217"/>
      <c r="DF302" s="217"/>
      <c r="DG302" s="217"/>
      <c r="DH302" s="217"/>
      <c r="DI302" s="217"/>
      <c r="DJ302" s="217"/>
      <c r="DK302" s="217"/>
      <c r="DL302" s="217"/>
      <c r="DM302" s="217"/>
      <c r="DN302" s="217"/>
      <c r="DO302" s="217"/>
      <c r="DP302" s="217"/>
      <c r="DQ302" s="217"/>
      <c r="DR302" s="217"/>
    </row>
    <row r="303" spans="1:122" s="207" customFormat="1" ht="13">
      <c r="A303" s="245" t="str">
        <f>A196</f>
        <v>MS2408D0</v>
      </c>
      <c r="B303" s="1243" t="s">
        <v>172</v>
      </c>
      <c r="C303" s="2164">
        <f>C269+C181+C249+C167+C201+C225+C285</f>
        <v>141115</v>
      </c>
      <c r="D303" s="2157">
        <f t="shared" ref="D303:S303" si="268">D269+D181+D249+D167+D201+D225+D285</f>
        <v>140500</v>
      </c>
      <c r="E303" s="2157">
        <f t="shared" si="268"/>
        <v>140620</v>
      </c>
      <c r="F303" s="2157">
        <f t="shared" si="268"/>
        <v>140700</v>
      </c>
      <c r="G303" s="2158">
        <f t="shared" si="268"/>
        <v>562935</v>
      </c>
      <c r="H303" s="2157">
        <f t="shared" si="268"/>
        <v>162000</v>
      </c>
      <c r="I303" s="2157">
        <f t="shared" si="268"/>
        <v>161705</v>
      </c>
      <c r="J303" s="2157">
        <f t="shared" si="268"/>
        <v>161700</v>
      </c>
      <c r="K303" s="2157">
        <f t="shared" si="268"/>
        <v>161630</v>
      </c>
      <c r="L303" s="2158">
        <f t="shared" si="268"/>
        <v>647035</v>
      </c>
      <c r="M303" s="2157">
        <f t="shared" si="268"/>
        <v>154470</v>
      </c>
      <c r="N303" s="2157">
        <f t="shared" si="268"/>
        <v>154555</v>
      </c>
      <c r="O303" s="2157">
        <f t="shared" si="268"/>
        <v>154545</v>
      </c>
      <c r="P303" s="2157">
        <f t="shared" si="268"/>
        <v>154445</v>
      </c>
      <c r="Q303" s="2157">
        <f t="shared" si="268"/>
        <v>154595</v>
      </c>
      <c r="R303" s="2158">
        <f t="shared" si="268"/>
        <v>772610</v>
      </c>
      <c r="S303" s="2165">
        <f t="shared" si="268"/>
        <v>1982580</v>
      </c>
      <c r="T303" s="636"/>
      <c r="U303" s="217"/>
      <c r="V303" s="219"/>
      <c r="W303" s="219"/>
      <c r="X303" s="219"/>
      <c r="Y303" s="217"/>
      <c r="Z303" s="217"/>
      <c r="AA303" s="217"/>
      <c r="AB303" s="217"/>
      <c r="AC303" s="217"/>
      <c r="AD303" s="217"/>
      <c r="AE303" s="217"/>
      <c r="AF303" s="217"/>
      <c r="AG303" s="217"/>
      <c r="AH303" s="217"/>
      <c r="AI303" s="217"/>
      <c r="AJ303" s="217"/>
      <c r="AK303" s="217"/>
      <c r="AL303" s="217"/>
      <c r="AM303" s="217"/>
      <c r="AN303" s="217"/>
      <c r="AO303" s="217"/>
      <c r="AP303" s="217"/>
      <c r="AQ303" s="217"/>
      <c r="AR303" s="217"/>
      <c r="AS303" s="217"/>
      <c r="AT303" s="217"/>
      <c r="AU303" s="217"/>
      <c r="AV303" s="217"/>
      <c r="AW303" s="217"/>
      <c r="AX303" s="217"/>
      <c r="AY303" s="217"/>
      <c r="AZ303" s="217"/>
      <c r="BA303" s="217"/>
      <c r="BB303" s="217"/>
      <c r="BC303" s="217"/>
      <c r="BD303" s="217"/>
      <c r="BE303" s="217"/>
      <c r="BF303" s="217"/>
      <c r="BG303" s="217"/>
      <c r="BH303" s="217"/>
      <c r="BI303" s="217"/>
      <c r="BJ303" s="217"/>
      <c r="BK303" s="217"/>
      <c r="BL303" s="217"/>
      <c r="BM303" s="217"/>
      <c r="BN303" s="217"/>
      <c r="BO303" s="217"/>
      <c r="BP303" s="217"/>
      <c r="BQ303" s="217"/>
      <c r="BR303" s="217"/>
      <c r="BS303" s="217"/>
      <c r="BT303" s="217"/>
      <c r="BU303" s="217"/>
      <c r="BV303" s="217"/>
      <c r="BW303" s="217"/>
      <c r="BX303" s="217"/>
      <c r="BY303" s="217"/>
      <c r="BZ303" s="217"/>
      <c r="CA303" s="217"/>
      <c r="CB303" s="217"/>
      <c r="CC303" s="217"/>
      <c r="CD303" s="217"/>
      <c r="CE303" s="217"/>
      <c r="CF303" s="217"/>
      <c r="CG303" s="217"/>
      <c r="CH303" s="217"/>
      <c r="CI303" s="217"/>
      <c r="CJ303" s="217"/>
      <c r="CK303" s="217"/>
      <c r="CL303" s="217"/>
      <c r="CM303" s="217"/>
      <c r="CN303" s="217"/>
      <c r="CO303" s="217"/>
      <c r="CP303" s="217"/>
      <c r="CQ303" s="217"/>
      <c r="CR303" s="217"/>
      <c r="CS303" s="217"/>
      <c r="CT303" s="217"/>
      <c r="CU303" s="217"/>
      <c r="CV303" s="217"/>
      <c r="CW303" s="217"/>
      <c r="CX303" s="217"/>
      <c r="CY303" s="217"/>
      <c r="CZ303" s="217"/>
      <c r="DA303" s="217"/>
      <c r="DB303" s="217"/>
      <c r="DC303" s="217"/>
      <c r="DD303" s="217"/>
      <c r="DE303" s="217"/>
      <c r="DF303" s="217"/>
      <c r="DG303" s="217"/>
      <c r="DH303" s="217"/>
      <c r="DI303" s="217"/>
      <c r="DJ303" s="217"/>
      <c r="DK303" s="217"/>
      <c r="DL303" s="217"/>
      <c r="DM303" s="217"/>
      <c r="DN303" s="217"/>
      <c r="DO303" s="217"/>
      <c r="DP303" s="217"/>
      <c r="DQ303" s="217"/>
      <c r="DR303" s="217"/>
    </row>
    <row r="304" spans="1:122" s="207" customFormat="1" ht="13">
      <c r="A304" s="386" t="str">
        <f>A203</f>
        <v>MS2409A0</v>
      </c>
      <c r="B304" s="235" t="s">
        <v>172</v>
      </c>
      <c r="C304" s="2163">
        <f>C272+C186+C256+C170+C208+C232+C292</f>
        <v>0</v>
      </c>
      <c r="D304" s="2160">
        <f t="shared" ref="D304:S304" si="269">D272+D186+D256+D170+D208+D232+D292</f>
        <v>158025</v>
      </c>
      <c r="E304" s="2160">
        <f t="shared" si="269"/>
        <v>278330</v>
      </c>
      <c r="F304" s="2160">
        <f t="shared" si="269"/>
        <v>173985</v>
      </c>
      <c r="G304" s="2161">
        <f t="shared" si="269"/>
        <v>610340</v>
      </c>
      <c r="H304" s="2160">
        <f t="shared" si="269"/>
        <v>161775</v>
      </c>
      <c r="I304" s="2160">
        <f t="shared" si="269"/>
        <v>255520</v>
      </c>
      <c r="J304" s="2160">
        <f t="shared" si="269"/>
        <v>156170</v>
      </c>
      <c r="K304" s="2160">
        <f t="shared" si="269"/>
        <v>170680</v>
      </c>
      <c r="L304" s="2161">
        <f t="shared" si="269"/>
        <v>744145</v>
      </c>
      <c r="M304" s="2160">
        <f t="shared" si="269"/>
        <v>153555</v>
      </c>
      <c r="N304" s="2160">
        <f t="shared" si="269"/>
        <v>265490</v>
      </c>
      <c r="O304" s="2160">
        <f t="shared" si="269"/>
        <v>212140</v>
      </c>
      <c r="P304" s="2160">
        <f t="shared" si="269"/>
        <v>72995</v>
      </c>
      <c r="Q304" s="2160">
        <f t="shared" si="269"/>
        <v>21795</v>
      </c>
      <c r="R304" s="2161">
        <f t="shared" si="269"/>
        <v>725975</v>
      </c>
      <c r="S304" s="2166">
        <f t="shared" si="269"/>
        <v>2080460</v>
      </c>
      <c r="T304" s="956"/>
      <c r="U304" s="957"/>
      <c r="V304" s="957"/>
      <c r="W304" s="958"/>
      <c r="X304" s="219"/>
      <c r="Y304" s="217"/>
      <c r="Z304" s="217"/>
      <c r="AA304" s="217"/>
      <c r="AB304" s="217"/>
      <c r="AC304" s="217"/>
      <c r="AD304" s="217"/>
      <c r="AE304" s="217"/>
      <c r="AF304" s="217"/>
      <c r="AG304" s="217"/>
      <c r="AH304" s="217"/>
      <c r="AI304" s="217"/>
      <c r="AJ304" s="217"/>
      <c r="AK304" s="217"/>
      <c r="AL304" s="217"/>
      <c r="AM304" s="217"/>
      <c r="AN304" s="217"/>
      <c r="AO304" s="217"/>
      <c r="AP304" s="217"/>
      <c r="AQ304" s="217"/>
      <c r="AR304" s="217"/>
      <c r="AS304" s="217"/>
      <c r="AT304" s="217"/>
      <c r="AU304" s="217"/>
      <c r="AV304" s="217"/>
      <c r="AW304" s="217"/>
      <c r="AX304" s="217"/>
      <c r="AY304" s="217"/>
      <c r="AZ304" s="217"/>
      <c r="BA304" s="217"/>
      <c r="BB304" s="217"/>
      <c r="BC304" s="217"/>
      <c r="BD304" s="217"/>
      <c r="BE304" s="217"/>
      <c r="BF304" s="217"/>
      <c r="BG304" s="217"/>
      <c r="BH304" s="217"/>
      <c r="BI304" s="217"/>
      <c r="BJ304" s="217"/>
      <c r="BK304" s="217"/>
      <c r="BL304" s="217"/>
      <c r="BM304" s="217"/>
      <c r="BN304" s="217"/>
      <c r="BO304" s="217"/>
      <c r="BP304" s="217"/>
      <c r="BQ304" s="217"/>
      <c r="BR304" s="217"/>
      <c r="BS304" s="217"/>
      <c r="BT304" s="217"/>
      <c r="BU304" s="217"/>
      <c r="BV304" s="217"/>
      <c r="BW304" s="217"/>
      <c r="BX304" s="217"/>
      <c r="BY304" s="217"/>
      <c r="BZ304" s="217"/>
      <c r="CA304" s="217"/>
      <c r="CB304" s="217"/>
      <c r="CC304" s="217"/>
      <c r="CD304" s="217"/>
      <c r="CE304" s="217"/>
      <c r="CF304" s="217"/>
      <c r="CG304" s="217"/>
      <c r="CH304" s="217"/>
      <c r="CI304" s="217"/>
      <c r="CJ304" s="217"/>
      <c r="CK304" s="217"/>
      <c r="CL304" s="217"/>
      <c r="CM304" s="217"/>
      <c r="CN304" s="217"/>
      <c r="CO304" s="217"/>
      <c r="CP304" s="217"/>
      <c r="CQ304" s="217"/>
      <c r="CR304" s="217"/>
      <c r="CS304" s="217"/>
      <c r="CT304" s="217"/>
      <c r="CU304" s="217"/>
      <c r="CV304" s="217"/>
      <c r="CW304" s="217"/>
      <c r="CX304" s="217"/>
      <c r="CY304" s="217"/>
      <c r="CZ304" s="217"/>
      <c r="DA304" s="217"/>
      <c r="DB304" s="217"/>
      <c r="DC304" s="217"/>
      <c r="DD304" s="217"/>
      <c r="DE304" s="217"/>
      <c r="DF304" s="217"/>
      <c r="DG304" s="217"/>
      <c r="DH304" s="217"/>
      <c r="DI304" s="217"/>
      <c r="DJ304" s="217"/>
      <c r="DK304" s="217"/>
      <c r="DL304" s="217"/>
      <c r="DM304" s="217"/>
      <c r="DN304" s="217"/>
      <c r="DO304" s="217"/>
      <c r="DP304" s="217"/>
      <c r="DQ304" s="217"/>
      <c r="DR304" s="217"/>
    </row>
    <row r="305" spans="1:122" s="207" customFormat="1" ht="13">
      <c r="A305" s="211" t="s">
        <v>56</v>
      </c>
      <c r="B305" s="272"/>
      <c r="C305" s="2163">
        <f>C304-C303</f>
        <v>-141115</v>
      </c>
      <c r="D305" s="2160">
        <f>D304-D303</f>
        <v>17525</v>
      </c>
      <c r="E305" s="2160">
        <f>E304-E303</f>
        <v>137710</v>
      </c>
      <c r="F305" s="2160">
        <f>F304-F303</f>
        <v>33285</v>
      </c>
      <c r="G305" s="2161">
        <f>SUM(C305:F305)</f>
        <v>47405</v>
      </c>
      <c r="H305" s="2160">
        <f>H304-H303</f>
        <v>-225</v>
      </c>
      <c r="I305" s="2160">
        <f>I304-I303</f>
        <v>93815</v>
      </c>
      <c r="J305" s="2160">
        <f>J304-J303</f>
        <v>-5530</v>
      </c>
      <c r="K305" s="2160">
        <f>K304-K303</f>
        <v>9050</v>
      </c>
      <c r="L305" s="2161">
        <f>SUM(H305:K305)</f>
        <v>97110</v>
      </c>
      <c r="M305" s="2160">
        <f>M304-M303</f>
        <v>-915</v>
      </c>
      <c r="N305" s="2160">
        <f>N304-N303</f>
        <v>110935</v>
      </c>
      <c r="O305" s="2160">
        <f>O304-O303</f>
        <v>57595</v>
      </c>
      <c r="P305" s="2160">
        <f>P304-P303</f>
        <v>-81450</v>
      </c>
      <c r="Q305" s="2160">
        <f>Q304-Q303</f>
        <v>-132800</v>
      </c>
      <c r="R305" s="2161">
        <f>SUM(M305:Q305)</f>
        <v>-46635</v>
      </c>
      <c r="S305" s="2167">
        <f>R305+L305+G305</f>
        <v>97880</v>
      </c>
      <c r="T305" s="961"/>
      <c r="U305" s="961"/>
      <c r="V305" s="961"/>
      <c r="W305" s="961"/>
      <c r="X305" s="287"/>
      <c r="Y305" s="285"/>
      <c r="Z305" s="285"/>
      <c r="AA305" s="285"/>
      <c r="AB305" s="285"/>
      <c r="AC305" s="285"/>
      <c r="AD305" s="285"/>
      <c r="AE305" s="217"/>
      <c r="AF305" s="217"/>
      <c r="AG305" s="217"/>
      <c r="AH305" s="217"/>
      <c r="AI305" s="217"/>
      <c r="AJ305" s="217"/>
      <c r="AK305" s="217"/>
      <c r="AL305" s="217"/>
      <c r="AM305" s="217"/>
      <c r="AN305" s="217"/>
      <c r="AO305" s="217"/>
      <c r="AP305" s="217"/>
      <c r="AQ305" s="217"/>
      <c r="AR305" s="217"/>
      <c r="AS305" s="217"/>
      <c r="AT305" s="217"/>
      <c r="AU305" s="217"/>
      <c r="AV305" s="217"/>
      <c r="AW305" s="217"/>
      <c r="AX305" s="217"/>
      <c r="AY305" s="217"/>
      <c r="AZ305" s="217"/>
      <c r="BA305" s="217"/>
      <c r="BB305" s="217"/>
      <c r="BC305" s="217"/>
      <c r="BD305" s="217"/>
      <c r="BE305" s="217"/>
      <c r="BF305" s="217"/>
      <c r="BG305" s="217"/>
      <c r="BH305" s="217"/>
      <c r="BI305" s="217"/>
      <c r="BJ305" s="217"/>
      <c r="BK305" s="217"/>
      <c r="BL305" s="217"/>
      <c r="BM305" s="217"/>
      <c r="BN305" s="217"/>
      <c r="BO305" s="217"/>
      <c r="BP305" s="217"/>
      <c r="BQ305" s="217"/>
      <c r="BR305" s="217"/>
      <c r="BS305" s="217"/>
      <c r="BT305" s="217"/>
      <c r="BU305" s="217"/>
      <c r="BV305" s="217"/>
      <c r="BW305" s="217"/>
      <c r="BX305" s="217"/>
      <c r="BY305" s="217"/>
      <c r="BZ305" s="217"/>
      <c r="CA305" s="217"/>
      <c r="CB305" s="217"/>
      <c r="CC305" s="217"/>
      <c r="CD305" s="217"/>
      <c r="CE305" s="217"/>
      <c r="CF305" s="217"/>
      <c r="CG305" s="217"/>
      <c r="CH305" s="217"/>
      <c r="CI305" s="217"/>
      <c r="CJ305" s="217"/>
      <c r="CK305" s="217"/>
      <c r="CL305" s="217"/>
      <c r="CM305" s="217"/>
      <c r="CN305" s="217"/>
      <c r="CO305" s="217"/>
      <c r="CP305" s="217"/>
      <c r="CQ305" s="217"/>
      <c r="CR305" s="217"/>
      <c r="CS305" s="217"/>
      <c r="CT305" s="217"/>
      <c r="CU305" s="217"/>
      <c r="CV305" s="217"/>
      <c r="CW305" s="217"/>
      <c r="CX305" s="217"/>
      <c r="CY305" s="217"/>
      <c r="CZ305" s="217"/>
      <c r="DA305" s="217"/>
      <c r="DB305" s="217"/>
      <c r="DC305" s="217"/>
      <c r="DD305" s="217"/>
      <c r="DE305" s="217"/>
      <c r="DF305" s="217"/>
      <c r="DG305" s="217"/>
      <c r="DH305" s="217"/>
      <c r="DI305" s="217"/>
      <c r="DJ305" s="217"/>
      <c r="DK305" s="217"/>
      <c r="DL305" s="217"/>
      <c r="DM305" s="217"/>
      <c r="DN305" s="217"/>
      <c r="DO305" s="217"/>
      <c r="DP305" s="217"/>
      <c r="DQ305" s="217"/>
      <c r="DR305" s="217"/>
    </row>
    <row r="306" spans="1:122" s="207" customFormat="1" ht="14.25" customHeight="1" thickBot="1">
      <c r="A306" s="211"/>
      <c r="B306" s="272"/>
      <c r="C306" s="929"/>
      <c r="D306" s="212"/>
      <c r="E306" s="212"/>
      <c r="F306" s="212"/>
      <c r="G306" s="705"/>
      <c r="H306" s="212"/>
      <c r="I306" s="212"/>
      <c r="J306" s="212"/>
      <c r="K306" s="212"/>
      <c r="L306" s="705"/>
      <c r="M306" s="212"/>
      <c r="N306" s="212"/>
      <c r="O306" s="212"/>
      <c r="P306" s="212"/>
      <c r="Q306" s="212"/>
      <c r="R306" s="705"/>
      <c r="S306" s="704"/>
      <c r="T306" s="961"/>
      <c r="U306" s="961"/>
      <c r="V306" s="961"/>
      <c r="W306" s="961"/>
      <c r="X306" s="287"/>
      <c r="Y306" s="285"/>
      <c r="Z306" s="285"/>
      <c r="AA306" s="285"/>
      <c r="AB306" s="285"/>
      <c r="AC306" s="285"/>
      <c r="AD306" s="285"/>
      <c r="AE306" s="217"/>
      <c r="AF306" s="217"/>
      <c r="AG306" s="217"/>
      <c r="AH306" s="217"/>
      <c r="AI306" s="217"/>
      <c r="AJ306" s="217"/>
      <c r="AK306" s="217"/>
      <c r="AL306" s="217"/>
      <c r="AM306" s="217"/>
      <c r="AN306" s="217"/>
      <c r="AO306" s="217"/>
      <c r="AP306" s="217"/>
      <c r="AQ306" s="217"/>
      <c r="AR306" s="217"/>
      <c r="AS306" s="217"/>
      <c r="AT306" s="217"/>
      <c r="AU306" s="217"/>
      <c r="AV306" s="217"/>
      <c r="AW306" s="217"/>
      <c r="AX306" s="217"/>
      <c r="AY306" s="217"/>
      <c r="AZ306" s="217"/>
      <c r="BA306" s="217"/>
      <c r="BB306" s="217"/>
      <c r="BC306" s="217"/>
      <c r="BD306" s="217"/>
      <c r="BE306" s="217"/>
      <c r="BF306" s="217"/>
      <c r="BG306" s="217"/>
      <c r="BH306" s="217"/>
      <c r="BI306" s="217"/>
      <c r="BJ306" s="217"/>
      <c r="BK306" s="217"/>
      <c r="BL306" s="217"/>
      <c r="BM306" s="217"/>
      <c r="BN306" s="217"/>
      <c r="BO306" s="217"/>
      <c r="BP306" s="217"/>
      <c r="BQ306" s="217"/>
      <c r="BR306" s="217"/>
      <c r="BS306" s="217"/>
      <c r="BT306" s="217"/>
      <c r="BU306" s="217"/>
      <c r="BV306" s="217"/>
      <c r="BW306" s="217"/>
      <c r="BX306" s="217"/>
      <c r="BY306" s="217"/>
      <c r="BZ306" s="217"/>
      <c r="CA306" s="217"/>
      <c r="CB306" s="217"/>
      <c r="CC306" s="217"/>
      <c r="CD306" s="217"/>
      <c r="CE306" s="217"/>
      <c r="CF306" s="217"/>
      <c r="CG306" s="217"/>
      <c r="CH306" s="217"/>
      <c r="CI306" s="217"/>
      <c r="CJ306" s="217"/>
      <c r="CK306" s="217"/>
      <c r="CL306" s="217"/>
      <c r="CM306" s="217"/>
      <c r="CN306" s="217"/>
      <c r="CO306" s="217"/>
      <c r="CP306" s="217"/>
      <c r="CQ306" s="217"/>
      <c r="CR306" s="217"/>
      <c r="CS306" s="217"/>
      <c r="CT306" s="217"/>
      <c r="CU306" s="217"/>
      <c r="CV306" s="217"/>
      <c r="CW306" s="217"/>
      <c r="CX306" s="217"/>
      <c r="CY306" s="217"/>
      <c r="CZ306" s="217"/>
      <c r="DA306" s="217"/>
      <c r="DB306" s="217"/>
      <c r="DC306" s="217"/>
      <c r="DD306" s="217"/>
      <c r="DE306" s="217"/>
      <c r="DF306" s="217"/>
      <c r="DG306" s="217"/>
      <c r="DH306" s="217"/>
      <c r="DI306" s="217"/>
      <c r="DJ306" s="217"/>
      <c r="DK306" s="217"/>
      <c r="DL306" s="217"/>
      <c r="DM306" s="217"/>
      <c r="DN306" s="217"/>
      <c r="DO306" s="217"/>
      <c r="DP306" s="217"/>
      <c r="DQ306" s="217"/>
      <c r="DR306" s="217"/>
    </row>
    <row r="307" spans="1:122" ht="13" outlineLevel="1">
      <c r="A307" s="289" t="s">
        <v>49</v>
      </c>
      <c r="B307" s="1244"/>
      <c r="C307" s="1253"/>
      <c r="D307" s="11"/>
      <c r="E307" s="11"/>
      <c r="F307" s="11"/>
      <c r="G307" s="253"/>
      <c r="H307" s="11"/>
      <c r="I307" s="11"/>
      <c r="J307" s="11"/>
      <c r="K307" s="11"/>
      <c r="L307" s="253"/>
      <c r="M307" s="11"/>
      <c r="N307" s="11"/>
      <c r="O307" s="11"/>
      <c r="P307" s="11"/>
      <c r="Q307" s="11"/>
      <c r="R307" s="253"/>
      <c r="S307" s="709"/>
      <c r="U307" s="284"/>
      <c r="V307" s="284"/>
      <c r="W307" s="284"/>
      <c r="X307" s="284"/>
      <c r="Y307" s="284"/>
      <c r="Z307" s="284"/>
    </row>
    <row r="308" spans="1:122" ht="13.5" outlineLevel="1" thickBot="1">
      <c r="A308" s="254" t="s">
        <v>42</v>
      </c>
      <c r="B308" s="1245"/>
      <c r="C308" s="1254"/>
      <c r="D308" s="256"/>
      <c r="E308" s="256"/>
      <c r="F308" s="256"/>
      <c r="G308" s="257"/>
      <c r="H308" s="256"/>
      <c r="I308" s="256"/>
      <c r="J308" s="256"/>
      <c r="K308" s="256"/>
      <c r="L308" s="257"/>
      <c r="M308" s="256"/>
      <c r="N308" s="256"/>
      <c r="O308" s="256"/>
      <c r="P308" s="256"/>
      <c r="Q308" s="256"/>
      <c r="R308" s="258"/>
      <c r="S308" s="710"/>
      <c r="T308" s="965"/>
      <c r="U308" s="966"/>
      <c r="V308" s="284"/>
      <c r="W308" s="284"/>
      <c r="X308" s="284"/>
      <c r="Y308" s="284"/>
      <c r="Z308" s="284"/>
    </row>
    <row r="309" spans="1:122" ht="13" outlineLevel="1">
      <c r="A309" s="259" t="s">
        <v>45</v>
      </c>
      <c r="B309" s="260"/>
      <c r="C309" s="1255"/>
      <c r="D309" s="261"/>
      <c r="E309" s="261"/>
      <c r="F309" s="261"/>
      <c r="G309" s="253"/>
      <c r="H309" s="261"/>
      <c r="I309" s="261"/>
      <c r="J309" s="261"/>
      <c r="K309" s="261"/>
      <c r="L309" s="253"/>
      <c r="M309" s="261"/>
      <c r="N309" s="261"/>
      <c r="O309" s="261"/>
      <c r="P309" s="261"/>
      <c r="Q309" s="261"/>
      <c r="R309" s="253"/>
      <c r="S309" s="709"/>
      <c r="T309" s="964"/>
      <c r="U309" s="967"/>
      <c r="V309" s="284"/>
      <c r="W309" s="284"/>
      <c r="X309" s="1282"/>
      <c r="Y309" s="284"/>
      <c r="Z309" s="284"/>
    </row>
    <row r="310" spans="1:122" ht="13.5" outlineLevel="1" thickBot="1">
      <c r="A310" s="254" t="s">
        <v>42</v>
      </c>
      <c r="B310" s="1245"/>
      <c r="C310" s="1254"/>
      <c r="D310" s="256"/>
      <c r="E310" s="256"/>
      <c r="F310" s="256"/>
      <c r="G310" s="257"/>
      <c r="H310" s="256"/>
      <c r="I310" s="256"/>
      <c r="J310" s="256"/>
      <c r="K310" s="256"/>
      <c r="L310" s="257"/>
      <c r="M310" s="256"/>
      <c r="N310" s="256"/>
      <c r="O310" s="256"/>
      <c r="P310" s="256"/>
      <c r="Q310" s="256"/>
      <c r="R310" s="258"/>
      <c r="S310" s="710"/>
      <c r="U310" s="284"/>
      <c r="V310" s="284"/>
      <c r="W310" s="284"/>
      <c r="X310" s="284"/>
      <c r="Y310" s="284"/>
      <c r="Z310" s="284"/>
    </row>
    <row r="311" spans="1:122">
      <c r="L311" s="264">
        <f>SUM(H311:K311)</f>
        <v>0</v>
      </c>
      <c r="U311" s="283" t="s">
        <v>287</v>
      </c>
      <c r="AC311" s="284"/>
      <c r="AD311" s="284"/>
      <c r="AE311" s="267"/>
      <c r="AF311" s="267"/>
      <c r="AG311" s="267"/>
    </row>
    <row r="312" spans="1:122" ht="13.5" thickBot="1">
      <c r="L312" s="264">
        <f>SUM(H312:K312)</f>
        <v>0</v>
      </c>
      <c r="T312" s="926" t="s">
        <v>284</v>
      </c>
      <c r="U312" s="283" t="s">
        <v>293</v>
      </c>
      <c r="V312" s="889"/>
      <c r="X312" s="284"/>
      <c r="AB312" s="284"/>
      <c r="AC312" s="284"/>
      <c r="AD312" s="284"/>
      <c r="AE312" s="267"/>
      <c r="AF312" s="267"/>
      <c r="AG312" s="267"/>
    </row>
    <row r="313" spans="1:122" s="2" customFormat="1" ht="13.5" hidden="1" thickBot="1">
      <c r="A313" s="171"/>
      <c r="B313" s="172"/>
      <c r="C313" s="173" t="str">
        <f t="shared" ref="C313:S313" si="270">C1</f>
        <v>Plan</v>
      </c>
      <c r="D313" s="173" t="str">
        <f t="shared" si="270"/>
        <v>Plan</v>
      </c>
      <c r="E313" s="173" t="str">
        <f t="shared" si="270"/>
        <v>Plan</v>
      </c>
      <c r="F313" s="173" t="str">
        <f t="shared" si="270"/>
        <v>Plan</v>
      </c>
      <c r="G313" s="174" t="str">
        <f t="shared" si="270"/>
        <v>July</v>
      </c>
      <c r="H313" s="173" t="str">
        <f t="shared" si="270"/>
        <v>Plan</v>
      </c>
      <c r="I313" s="173" t="str">
        <f t="shared" si="270"/>
        <v>Plan</v>
      </c>
      <c r="J313" s="173" t="str">
        <f t="shared" si="270"/>
        <v>Plan</v>
      </c>
      <c r="K313" s="173" t="str">
        <f t="shared" si="270"/>
        <v>Plan</v>
      </c>
      <c r="L313" s="174" t="str">
        <f t="shared" si="270"/>
        <v>Aug</v>
      </c>
      <c r="M313" s="173" t="str">
        <f t="shared" si="270"/>
        <v>Plan</v>
      </c>
      <c r="N313" s="173" t="str">
        <f t="shared" si="270"/>
        <v>Plan</v>
      </c>
      <c r="O313" s="173" t="str">
        <f t="shared" si="270"/>
        <v>Plan</v>
      </c>
      <c r="P313" s="173" t="str">
        <f t="shared" si="270"/>
        <v>Plan</v>
      </c>
      <c r="Q313" s="173" t="str">
        <f t="shared" si="270"/>
        <v>Plan</v>
      </c>
      <c r="R313" s="174" t="str">
        <f t="shared" si="270"/>
        <v>Sept</v>
      </c>
      <c r="S313" s="174" t="str">
        <f t="shared" si="270"/>
        <v>Q1'25</v>
      </c>
      <c r="T313" s="281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</row>
    <row r="314" spans="1:122" s="2" customFormat="1" ht="13.5" hidden="1" thickBot="1">
      <c r="A314" s="271" t="s">
        <v>48</v>
      </c>
      <c r="B314" s="177"/>
      <c r="C314" s="178">
        <f t="shared" ref="C314:S314" si="271">C2</f>
        <v>1</v>
      </c>
      <c r="D314" s="178">
        <f t="shared" si="271"/>
        <v>2</v>
      </c>
      <c r="E314" s="178">
        <f t="shared" si="271"/>
        <v>3</v>
      </c>
      <c r="F314" s="178">
        <f t="shared" si="271"/>
        <v>4</v>
      </c>
      <c r="G314" s="179" t="str">
        <f t="shared" si="271"/>
        <v>Total</v>
      </c>
      <c r="H314" s="178">
        <f t="shared" si="271"/>
        <v>5</v>
      </c>
      <c r="I314" s="178">
        <f t="shared" si="271"/>
        <v>6</v>
      </c>
      <c r="J314" s="178">
        <f t="shared" si="271"/>
        <v>7</v>
      </c>
      <c r="K314" s="178">
        <f t="shared" si="271"/>
        <v>8</v>
      </c>
      <c r="L314" s="179" t="str">
        <f t="shared" si="271"/>
        <v>Total</v>
      </c>
      <c r="M314" s="178">
        <f t="shared" si="271"/>
        <v>9</v>
      </c>
      <c r="N314" s="178">
        <f t="shared" si="271"/>
        <v>10</v>
      </c>
      <c r="O314" s="178">
        <f t="shared" si="271"/>
        <v>11</v>
      </c>
      <c r="P314" s="178">
        <f t="shared" si="271"/>
        <v>12</v>
      </c>
      <c r="Q314" s="178">
        <f t="shared" si="271"/>
        <v>13</v>
      </c>
      <c r="R314" s="179" t="str">
        <f t="shared" si="271"/>
        <v>Total</v>
      </c>
      <c r="S314" s="275" t="str">
        <f t="shared" si="271"/>
        <v>Total</v>
      </c>
      <c r="T314" s="281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</row>
    <row r="315" spans="1:122" s="207" customFormat="1" ht="13.5" hidden="1" thickBot="1">
      <c r="A315" s="211"/>
      <c r="B315" s="235"/>
      <c r="C315" s="212"/>
      <c r="D315" s="212"/>
      <c r="E315" s="212"/>
      <c r="F315" s="212"/>
      <c r="G315" s="236"/>
      <c r="H315" s="212"/>
      <c r="I315" s="212"/>
      <c r="J315" s="212"/>
      <c r="K315" s="212"/>
      <c r="L315" s="236">
        <f>SUM(H315:K315)</f>
        <v>0</v>
      </c>
      <c r="M315" s="212"/>
      <c r="N315" s="212"/>
      <c r="O315" s="212"/>
      <c r="P315" s="212"/>
      <c r="Q315" s="212"/>
      <c r="R315" s="183"/>
      <c r="S315" s="276"/>
      <c r="T315" s="218"/>
      <c r="U315" s="217"/>
      <c r="V315" s="219"/>
      <c r="W315" s="219"/>
      <c r="X315" s="219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  <c r="AI315" s="217"/>
      <c r="AJ315" s="217"/>
      <c r="AK315" s="217"/>
      <c r="AL315" s="217"/>
      <c r="AM315" s="217"/>
      <c r="AN315" s="217"/>
      <c r="AO315" s="217"/>
      <c r="AP315" s="217"/>
      <c r="AQ315" s="217"/>
      <c r="AR315" s="217"/>
      <c r="AS315" s="217"/>
      <c r="AT315" s="217"/>
      <c r="AU315" s="217"/>
      <c r="AV315" s="217"/>
      <c r="AW315" s="217"/>
      <c r="AX315" s="217"/>
      <c r="AY315" s="217"/>
      <c r="AZ315" s="217"/>
      <c r="BA315" s="217"/>
      <c r="BB315" s="217"/>
      <c r="BC315" s="217"/>
      <c r="BD315" s="217"/>
      <c r="BE315" s="217"/>
      <c r="BF315" s="217"/>
      <c r="BG315" s="217"/>
      <c r="BH315" s="217"/>
      <c r="BI315" s="217"/>
      <c r="BJ315" s="217"/>
      <c r="BK315" s="217"/>
      <c r="BL315" s="217"/>
      <c r="BM315" s="217"/>
      <c r="BN315" s="217"/>
      <c r="BO315" s="217"/>
      <c r="BP315" s="217"/>
      <c r="BQ315" s="217"/>
      <c r="BR315" s="217"/>
      <c r="BS315" s="217"/>
      <c r="BT315" s="217"/>
      <c r="BU315" s="217"/>
      <c r="BV315" s="217"/>
      <c r="BW315" s="217"/>
      <c r="BX315" s="217"/>
      <c r="BY315" s="217"/>
      <c r="BZ315" s="217"/>
      <c r="CA315" s="217"/>
      <c r="CB315" s="217"/>
      <c r="CC315" s="217"/>
      <c r="CD315" s="217"/>
      <c r="CE315" s="217"/>
      <c r="CF315" s="217"/>
      <c r="CG315" s="217"/>
      <c r="CH315" s="217"/>
      <c r="CI315" s="217"/>
      <c r="CJ315" s="217"/>
      <c r="CK315" s="217"/>
      <c r="CL315" s="217"/>
      <c r="CM315" s="217"/>
      <c r="CN315" s="217"/>
      <c r="CO315" s="217"/>
      <c r="CP315" s="217"/>
      <c r="CQ315" s="217"/>
      <c r="CR315" s="217"/>
      <c r="CS315" s="217"/>
      <c r="CT315" s="217"/>
      <c r="CU315" s="217"/>
      <c r="CV315" s="217"/>
      <c r="CW315" s="217"/>
      <c r="CX315" s="217"/>
      <c r="CY315" s="217"/>
      <c r="CZ315" s="217"/>
      <c r="DA315" s="217"/>
      <c r="DB315" s="217"/>
      <c r="DC315" s="217"/>
      <c r="DD315" s="217"/>
      <c r="DE315" s="217"/>
      <c r="DF315" s="217"/>
      <c r="DG315" s="217"/>
      <c r="DH315" s="217"/>
      <c r="DI315" s="217"/>
      <c r="DJ315" s="217"/>
      <c r="DK315" s="217"/>
      <c r="DL315" s="217"/>
      <c r="DM315" s="217"/>
      <c r="DN315" s="217"/>
      <c r="DO315" s="217"/>
      <c r="DP315" s="217"/>
      <c r="DQ315" s="217"/>
      <c r="DR315" s="217"/>
    </row>
    <row r="316" spans="1:122" s="207" customFormat="1" ht="13.5" hidden="1" thickBot="1">
      <c r="A316" s="181" t="s">
        <v>54</v>
      </c>
      <c r="B316" s="228" t="s">
        <v>76</v>
      </c>
      <c r="C316" s="229"/>
      <c r="D316" s="10"/>
      <c r="E316" s="10"/>
      <c r="F316" s="10"/>
      <c r="G316" s="241"/>
      <c r="H316" s="229"/>
      <c r="I316" s="10"/>
      <c r="J316" s="10"/>
      <c r="K316" s="10"/>
      <c r="L316" s="241"/>
      <c r="M316" s="10"/>
      <c r="N316" s="10"/>
      <c r="O316" s="10"/>
      <c r="P316" s="10"/>
      <c r="Q316" s="10"/>
      <c r="R316" s="183"/>
      <c r="S316" s="197"/>
      <c r="T316" s="218"/>
      <c r="U316" s="217"/>
      <c r="V316" s="219"/>
      <c r="W316" s="219"/>
      <c r="X316" s="219"/>
      <c r="Y316" s="217"/>
      <c r="Z316" s="217"/>
      <c r="AA316" s="217"/>
      <c r="AB316" s="217"/>
      <c r="AC316" s="217"/>
      <c r="AD316" s="217"/>
      <c r="AE316" s="217"/>
      <c r="AF316" s="217"/>
      <c r="AG316" s="217"/>
      <c r="AH316" s="217"/>
      <c r="AI316" s="217"/>
      <c r="AJ316" s="217"/>
      <c r="AK316" s="217"/>
      <c r="AL316" s="217"/>
      <c r="AM316" s="217"/>
      <c r="AN316" s="217"/>
      <c r="AO316" s="217"/>
      <c r="AP316" s="217"/>
      <c r="AQ316" s="217"/>
      <c r="AR316" s="217"/>
      <c r="AS316" s="217"/>
      <c r="AT316" s="217"/>
      <c r="AU316" s="217"/>
      <c r="AV316" s="217"/>
      <c r="AW316" s="217"/>
      <c r="AX316" s="217"/>
      <c r="AY316" s="217"/>
      <c r="AZ316" s="217"/>
      <c r="BA316" s="217"/>
      <c r="BB316" s="217"/>
      <c r="BC316" s="217"/>
      <c r="BD316" s="217"/>
      <c r="BE316" s="217"/>
      <c r="BF316" s="217"/>
      <c r="BG316" s="217"/>
      <c r="BH316" s="217"/>
      <c r="BI316" s="217"/>
      <c r="BJ316" s="217"/>
      <c r="BK316" s="217"/>
      <c r="BL316" s="217"/>
      <c r="BM316" s="217"/>
      <c r="BN316" s="217"/>
      <c r="BO316" s="217"/>
      <c r="BP316" s="217"/>
      <c r="BQ316" s="217"/>
      <c r="BR316" s="217"/>
      <c r="BS316" s="217"/>
      <c r="BT316" s="217"/>
      <c r="BU316" s="217"/>
      <c r="BV316" s="217"/>
      <c r="BW316" s="217"/>
      <c r="BX316" s="217"/>
      <c r="BY316" s="217"/>
      <c r="BZ316" s="217"/>
      <c r="CA316" s="217"/>
      <c r="CB316" s="217"/>
      <c r="CC316" s="217"/>
      <c r="CD316" s="217"/>
      <c r="CE316" s="217"/>
      <c r="CF316" s="217"/>
      <c r="CG316" s="217"/>
      <c r="CH316" s="217"/>
      <c r="CI316" s="217"/>
      <c r="CJ316" s="217"/>
      <c r="CK316" s="217"/>
      <c r="CL316" s="217"/>
      <c r="CM316" s="217"/>
      <c r="CN316" s="217"/>
      <c r="CO316" s="217"/>
      <c r="CP316" s="217"/>
      <c r="CQ316" s="217"/>
      <c r="CR316" s="217"/>
      <c r="CS316" s="217"/>
      <c r="CT316" s="217"/>
      <c r="CU316" s="217"/>
      <c r="CV316" s="217"/>
      <c r="CW316" s="217"/>
      <c r="CX316" s="217"/>
      <c r="CY316" s="217"/>
      <c r="CZ316" s="217"/>
      <c r="DA316" s="217"/>
      <c r="DB316" s="217"/>
      <c r="DC316" s="217"/>
      <c r="DD316" s="217"/>
      <c r="DE316" s="217"/>
      <c r="DF316" s="217"/>
      <c r="DG316" s="217"/>
      <c r="DH316" s="217"/>
      <c r="DI316" s="217"/>
      <c r="DJ316" s="217"/>
      <c r="DK316" s="217"/>
      <c r="DL316" s="217"/>
      <c r="DM316" s="217"/>
      <c r="DN316" s="217"/>
      <c r="DO316" s="217"/>
      <c r="DP316" s="217"/>
      <c r="DQ316" s="217"/>
      <c r="DR316" s="217"/>
    </row>
    <row r="317" spans="1:122" s="207" customFormat="1" ht="13.5" hidden="1" thickBot="1">
      <c r="A317" s="188" t="str">
        <f>A303</f>
        <v>MS2408D0</v>
      </c>
      <c r="B317" s="228" t="s">
        <v>63</v>
      </c>
      <c r="C317" s="229"/>
      <c r="D317" s="10"/>
      <c r="E317" s="10"/>
      <c r="F317" s="10"/>
      <c r="G317" s="241"/>
      <c r="H317" s="229"/>
      <c r="I317" s="10"/>
      <c r="J317" s="10"/>
      <c r="K317" s="10"/>
      <c r="L317" s="241"/>
      <c r="M317" s="10"/>
      <c r="N317" s="10"/>
      <c r="O317" s="10"/>
      <c r="P317" s="10"/>
      <c r="Q317" s="10"/>
      <c r="R317" s="183"/>
      <c r="S317" s="197"/>
      <c r="T317" s="218"/>
      <c r="U317" s="217"/>
      <c r="V317" s="219"/>
      <c r="W317" s="219"/>
      <c r="X317" s="219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  <c r="AI317" s="217"/>
      <c r="AJ317" s="217"/>
      <c r="AK317" s="217"/>
      <c r="AL317" s="217"/>
      <c r="AM317" s="217"/>
      <c r="AN317" s="217"/>
      <c r="AO317" s="217"/>
      <c r="AP317" s="217"/>
      <c r="AQ317" s="217"/>
      <c r="AR317" s="217"/>
      <c r="AS317" s="217"/>
      <c r="AT317" s="217"/>
      <c r="AU317" s="217"/>
      <c r="AV317" s="217"/>
      <c r="AW317" s="217"/>
      <c r="AX317" s="217"/>
      <c r="AY317" s="217"/>
      <c r="AZ317" s="217"/>
      <c r="BA317" s="217"/>
      <c r="BB317" s="217"/>
      <c r="BC317" s="217"/>
      <c r="BD317" s="217"/>
      <c r="BE317" s="217"/>
      <c r="BF317" s="217"/>
      <c r="BG317" s="217"/>
      <c r="BH317" s="217"/>
      <c r="BI317" s="217"/>
      <c r="BJ317" s="217"/>
      <c r="BK317" s="217"/>
      <c r="BL317" s="217"/>
      <c r="BM317" s="217"/>
      <c r="BN317" s="217"/>
      <c r="BO317" s="217"/>
      <c r="BP317" s="217"/>
      <c r="BQ317" s="217"/>
      <c r="BR317" s="217"/>
      <c r="BS317" s="217"/>
      <c r="BT317" s="217"/>
      <c r="BU317" s="217"/>
      <c r="BV317" s="217"/>
      <c r="BW317" s="217"/>
      <c r="BX317" s="217"/>
      <c r="BY317" s="217"/>
      <c r="BZ317" s="217"/>
      <c r="CA317" s="217"/>
      <c r="CB317" s="217"/>
      <c r="CC317" s="217"/>
      <c r="CD317" s="217"/>
      <c r="CE317" s="217"/>
      <c r="CF317" s="217"/>
      <c r="CG317" s="217"/>
      <c r="CH317" s="217"/>
      <c r="CI317" s="217"/>
      <c r="CJ317" s="217"/>
      <c r="CK317" s="217"/>
      <c r="CL317" s="217"/>
      <c r="CM317" s="217"/>
      <c r="CN317" s="217"/>
      <c r="CO317" s="217"/>
      <c r="CP317" s="217"/>
      <c r="CQ317" s="217"/>
      <c r="CR317" s="217"/>
      <c r="CS317" s="217"/>
      <c r="CT317" s="217"/>
      <c r="CU317" s="217"/>
      <c r="CV317" s="217"/>
      <c r="CW317" s="217"/>
      <c r="CX317" s="217"/>
      <c r="CY317" s="217"/>
      <c r="CZ317" s="217"/>
      <c r="DA317" s="217"/>
      <c r="DB317" s="217"/>
      <c r="DC317" s="217"/>
      <c r="DD317" s="217"/>
      <c r="DE317" s="217"/>
      <c r="DF317" s="217"/>
      <c r="DG317" s="217"/>
      <c r="DH317" s="217"/>
      <c r="DI317" s="217"/>
      <c r="DJ317" s="217"/>
      <c r="DK317" s="217"/>
      <c r="DL317" s="217"/>
      <c r="DM317" s="217"/>
      <c r="DN317" s="217"/>
      <c r="DO317" s="217"/>
      <c r="DP317" s="217"/>
      <c r="DQ317" s="217"/>
      <c r="DR317" s="217"/>
    </row>
    <row r="318" spans="1:122" s="207" customFormat="1" ht="13.5" hidden="1" thickBot="1">
      <c r="A318" s="188"/>
      <c r="B318" s="228" t="s">
        <v>75</v>
      </c>
      <c r="C318" s="229"/>
      <c r="D318" s="10"/>
      <c r="E318" s="10"/>
      <c r="F318" s="10"/>
      <c r="G318" s="241"/>
      <c r="H318" s="229"/>
      <c r="I318" s="10"/>
      <c r="J318" s="10"/>
      <c r="K318" s="10"/>
      <c r="L318" s="241"/>
      <c r="M318" s="10"/>
      <c r="N318" s="10"/>
      <c r="O318" s="10"/>
      <c r="P318" s="10"/>
      <c r="Q318" s="10"/>
      <c r="R318" s="183"/>
      <c r="S318" s="197"/>
      <c r="T318" s="218"/>
      <c r="U318" s="217"/>
      <c r="V318" s="219"/>
      <c r="W318" s="219"/>
      <c r="X318" s="219"/>
      <c r="Y318" s="217"/>
      <c r="Z318" s="217"/>
      <c r="AA318" s="217"/>
      <c r="AB318" s="217"/>
      <c r="AC318" s="217"/>
      <c r="AD318" s="217"/>
      <c r="AE318" s="217"/>
      <c r="AF318" s="217"/>
      <c r="AG318" s="217"/>
      <c r="AH318" s="217"/>
      <c r="AI318" s="217"/>
      <c r="AJ318" s="217"/>
      <c r="AK318" s="217"/>
      <c r="AL318" s="217"/>
      <c r="AM318" s="217"/>
      <c r="AN318" s="217"/>
      <c r="AO318" s="217"/>
      <c r="AP318" s="217"/>
      <c r="AQ318" s="217"/>
      <c r="AR318" s="217"/>
      <c r="AS318" s="217"/>
      <c r="AT318" s="217"/>
      <c r="AU318" s="217"/>
      <c r="AV318" s="217"/>
      <c r="AW318" s="217"/>
      <c r="AX318" s="217"/>
      <c r="AY318" s="217"/>
      <c r="AZ318" s="217"/>
      <c r="BA318" s="217"/>
      <c r="BB318" s="217"/>
      <c r="BC318" s="217"/>
      <c r="BD318" s="217"/>
      <c r="BE318" s="217"/>
      <c r="BF318" s="217"/>
      <c r="BG318" s="217"/>
      <c r="BH318" s="217"/>
      <c r="BI318" s="217"/>
      <c r="BJ318" s="217"/>
      <c r="BK318" s="217"/>
      <c r="BL318" s="217"/>
      <c r="BM318" s="217"/>
      <c r="BN318" s="217"/>
      <c r="BO318" s="217"/>
      <c r="BP318" s="217"/>
      <c r="BQ318" s="217"/>
      <c r="BR318" s="217"/>
      <c r="BS318" s="217"/>
      <c r="BT318" s="217"/>
      <c r="BU318" s="217"/>
      <c r="BV318" s="217"/>
      <c r="BW318" s="217"/>
      <c r="BX318" s="217"/>
      <c r="BY318" s="217"/>
      <c r="BZ318" s="217"/>
      <c r="CA318" s="217"/>
      <c r="CB318" s="217"/>
      <c r="CC318" s="217"/>
      <c r="CD318" s="217"/>
      <c r="CE318" s="217"/>
      <c r="CF318" s="217"/>
      <c r="CG318" s="217"/>
      <c r="CH318" s="217"/>
      <c r="CI318" s="217"/>
      <c r="CJ318" s="217"/>
      <c r="CK318" s="217"/>
      <c r="CL318" s="217"/>
      <c r="CM318" s="217"/>
      <c r="CN318" s="217"/>
      <c r="CO318" s="217"/>
      <c r="CP318" s="217"/>
      <c r="CQ318" s="217"/>
      <c r="CR318" s="217"/>
      <c r="CS318" s="217"/>
      <c r="CT318" s="217"/>
      <c r="CU318" s="217"/>
      <c r="CV318" s="217"/>
      <c r="CW318" s="217"/>
      <c r="CX318" s="217"/>
      <c r="CY318" s="217"/>
      <c r="CZ318" s="217"/>
      <c r="DA318" s="217"/>
      <c r="DB318" s="217"/>
      <c r="DC318" s="217"/>
      <c r="DD318" s="217"/>
      <c r="DE318" s="217"/>
      <c r="DF318" s="217"/>
      <c r="DG318" s="217"/>
      <c r="DH318" s="217"/>
      <c r="DI318" s="217"/>
      <c r="DJ318" s="217"/>
      <c r="DK318" s="217"/>
      <c r="DL318" s="217"/>
      <c r="DM318" s="217"/>
      <c r="DN318" s="217"/>
      <c r="DO318" s="217"/>
      <c r="DP318" s="217"/>
      <c r="DQ318" s="217"/>
      <c r="DR318" s="217"/>
    </row>
    <row r="319" spans="1:122" s="207" customFormat="1" ht="13.5" hidden="1" thickBot="1">
      <c r="A319" s="188"/>
      <c r="B319" s="228" t="s">
        <v>60</v>
      </c>
      <c r="C319" s="229"/>
      <c r="D319" s="10"/>
      <c r="E319" s="10"/>
      <c r="F319" s="10"/>
      <c r="G319" s="241"/>
      <c r="H319" s="229"/>
      <c r="I319" s="10"/>
      <c r="J319" s="10"/>
      <c r="K319" s="10"/>
      <c r="L319" s="241"/>
      <c r="M319" s="10"/>
      <c r="N319" s="10"/>
      <c r="O319" s="10"/>
      <c r="P319" s="10"/>
      <c r="Q319" s="10"/>
      <c r="R319" s="183"/>
      <c r="S319" s="197"/>
      <c r="T319" s="218"/>
      <c r="U319" s="217"/>
      <c r="V319" s="219"/>
      <c r="W319" s="219"/>
      <c r="X319" s="219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7"/>
      <c r="AJ319" s="217"/>
      <c r="AK319" s="217"/>
      <c r="AL319" s="217"/>
      <c r="AM319" s="217"/>
      <c r="AN319" s="217"/>
      <c r="AO319" s="217"/>
      <c r="AP319" s="217"/>
      <c r="AQ319" s="217"/>
      <c r="AR319" s="217"/>
      <c r="AS319" s="217"/>
      <c r="AT319" s="217"/>
      <c r="AU319" s="217"/>
      <c r="AV319" s="217"/>
      <c r="AW319" s="217"/>
      <c r="AX319" s="217"/>
      <c r="AY319" s="217"/>
      <c r="AZ319" s="217"/>
      <c r="BA319" s="217"/>
      <c r="BB319" s="217"/>
      <c r="BC319" s="217"/>
      <c r="BD319" s="217"/>
      <c r="BE319" s="217"/>
      <c r="BF319" s="217"/>
      <c r="BG319" s="217"/>
      <c r="BH319" s="217"/>
      <c r="BI319" s="217"/>
      <c r="BJ319" s="217"/>
      <c r="BK319" s="217"/>
      <c r="BL319" s="217"/>
      <c r="BM319" s="217"/>
      <c r="BN319" s="217"/>
      <c r="BO319" s="217"/>
      <c r="BP319" s="217"/>
      <c r="BQ319" s="217"/>
      <c r="BR319" s="217"/>
      <c r="BS319" s="217"/>
      <c r="BT319" s="217"/>
      <c r="BU319" s="217"/>
      <c r="BV319" s="217"/>
      <c r="BW319" s="217"/>
      <c r="BX319" s="217"/>
      <c r="BY319" s="217"/>
      <c r="BZ319" s="217"/>
      <c r="CA319" s="217"/>
      <c r="CB319" s="217"/>
      <c r="CC319" s="217"/>
      <c r="CD319" s="217"/>
      <c r="CE319" s="217"/>
      <c r="CF319" s="217"/>
      <c r="CG319" s="217"/>
      <c r="CH319" s="217"/>
      <c r="CI319" s="217"/>
      <c r="CJ319" s="217"/>
      <c r="CK319" s="217"/>
      <c r="CL319" s="217"/>
      <c r="CM319" s="217"/>
      <c r="CN319" s="217"/>
      <c r="CO319" s="217"/>
      <c r="CP319" s="217"/>
      <c r="CQ319" s="217"/>
      <c r="CR319" s="217"/>
      <c r="CS319" s="217"/>
      <c r="CT319" s="217"/>
      <c r="CU319" s="217"/>
      <c r="CV319" s="217"/>
      <c r="CW319" s="217"/>
      <c r="CX319" s="217"/>
      <c r="CY319" s="217"/>
      <c r="CZ319" s="217"/>
      <c r="DA319" s="217"/>
      <c r="DB319" s="217"/>
      <c r="DC319" s="217"/>
      <c r="DD319" s="217"/>
      <c r="DE319" s="217"/>
      <c r="DF319" s="217"/>
      <c r="DG319" s="217"/>
      <c r="DH319" s="217"/>
      <c r="DI319" s="217"/>
      <c r="DJ319" s="217"/>
      <c r="DK319" s="217"/>
      <c r="DL319" s="217"/>
      <c r="DM319" s="217"/>
      <c r="DN319" s="217"/>
      <c r="DO319" s="217"/>
      <c r="DP319" s="217"/>
      <c r="DQ319" s="217"/>
      <c r="DR319" s="217"/>
    </row>
    <row r="320" spans="1:122" s="207" customFormat="1" ht="13.5" hidden="1" thickBot="1">
      <c r="A320" s="181"/>
      <c r="B320" s="228" t="s">
        <v>61</v>
      </c>
      <c r="C320" s="229"/>
      <c r="D320" s="10"/>
      <c r="E320" s="10"/>
      <c r="F320" s="10"/>
      <c r="G320" s="241"/>
      <c r="H320" s="229"/>
      <c r="I320" s="10"/>
      <c r="J320" s="10"/>
      <c r="K320" s="10"/>
      <c r="L320" s="241"/>
      <c r="M320" s="10"/>
      <c r="N320" s="10"/>
      <c r="O320" s="10"/>
      <c r="P320" s="10"/>
      <c r="Q320" s="10"/>
      <c r="R320" s="183"/>
      <c r="S320" s="197"/>
      <c r="T320" s="218"/>
      <c r="U320" s="217"/>
      <c r="V320" s="219"/>
      <c r="W320" s="219"/>
      <c r="X320" s="219"/>
      <c r="Y320" s="217"/>
      <c r="Z320" s="217"/>
      <c r="AA320" s="217"/>
      <c r="AB320" s="217"/>
      <c r="AC320" s="217"/>
      <c r="AD320" s="217"/>
      <c r="AE320" s="217"/>
      <c r="AF320" s="217"/>
      <c r="AG320" s="217"/>
      <c r="AH320" s="217"/>
      <c r="AI320" s="217"/>
      <c r="AJ320" s="217"/>
      <c r="AK320" s="217"/>
      <c r="AL320" s="217"/>
      <c r="AM320" s="217"/>
      <c r="AN320" s="217"/>
      <c r="AO320" s="217"/>
      <c r="AP320" s="217"/>
      <c r="AQ320" s="217"/>
      <c r="AR320" s="217"/>
      <c r="AS320" s="217"/>
      <c r="AT320" s="217"/>
      <c r="AU320" s="217"/>
      <c r="AV320" s="217"/>
      <c r="AW320" s="217"/>
      <c r="AX320" s="217"/>
      <c r="AY320" s="217"/>
      <c r="AZ320" s="217"/>
      <c r="BA320" s="217"/>
      <c r="BB320" s="217"/>
      <c r="BC320" s="217"/>
      <c r="BD320" s="217"/>
      <c r="BE320" s="217"/>
      <c r="BF320" s="217"/>
      <c r="BG320" s="217"/>
      <c r="BH320" s="217"/>
      <c r="BI320" s="217"/>
      <c r="BJ320" s="217"/>
      <c r="BK320" s="217"/>
      <c r="BL320" s="217"/>
      <c r="BM320" s="217"/>
      <c r="BN320" s="217"/>
      <c r="BO320" s="217"/>
      <c r="BP320" s="217"/>
      <c r="BQ320" s="217"/>
      <c r="BR320" s="217"/>
      <c r="BS320" s="217"/>
      <c r="BT320" s="217"/>
      <c r="BU320" s="217"/>
      <c r="BV320" s="217"/>
      <c r="BW320" s="217"/>
      <c r="BX320" s="217"/>
      <c r="BY320" s="217"/>
      <c r="BZ320" s="217"/>
      <c r="CA320" s="217"/>
      <c r="CB320" s="217"/>
      <c r="CC320" s="217"/>
      <c r="CD320" s="217"/>
      <c r="CE320" s="217"/>
      <c r="CF320" s="217"/>
      <c r="CG320" s="217"/>
      <c r="CH320" s="217"/>
      <c r="CI320" s="217"/>
      <c r="CJ320" s="217"/>
      <c r="CK320" s="217"/>
      <c r="CL320" s="217"/>
      <c r="CM320" s="217"/>
      <c r="CN320" s="217"/>
      <c r="CO320" s="217"/>
      <c r="CP320" s="217"/>
      <c r="CQ320" s="217"/>
      <c r="CR320" s="217"/>
      <c r="CS320" s="217"/>
      <c r="CT320" s="217"/>
      <c r="CU320" s="217"/>
      <c r="CV320" s="217"/>
      <c r="CW320" s="217"/>
      <c r="CX320" s="217"/>
      <c r="CY320" s="217"/>
      <c r="CZ320" s="217"/>
      <c r="DA320" s="217"/>
      <c r="DB320" s="217"/>
      <c r="DC320" s="217"/>
      <c r="DD320" s="217"/>
      <c r="DE320" s="217"/>
      <c r="DF320" s="217"/>
      <c r="DG320" s="217"/>
      <c r="DH320" s="217"/>
      <c r="DI320" s="217"/>
      <c r="DJ320" s="217"/>
      <c r="DK320" s="217"/>
      <c r="DL320" s="217"/>
      <c r="DM320" s="217"/>
      <c r="DN320" s="217"/>
      <c r="DO320" s="217"/>
      <c r="DP320" s="217"/>
      <c r="DQ320" s="217"/>
      <c r="DR320" s="217"/>
    </row>
    <row r="321" spans="1:122" s="207" customFormat="1" ht="13.5" hidden="1" thickBot="1">
      <c r="A321" s="188" t="s">
        <v>30</v>
      </c>
      <c r="B321" s="228" t="s">
        <v>78</v>
      </c>
      <c r="C321" s="229"/>
      <c r="D321" s="10"/>
      <c r="E321" s="10"/>
      <c r="F321" s="10"/>
      <c r="G321" s="241"/>
      <c r="H321" s="229"/>
      <c r="I321" s="10"/>
      <c r="J321" s="10"/>
      <c r="K321" s="10"/>
      <c r="L321" s="241"/>
      <c r="M321" s="10"/>
      <c r="N321" s="10"/>
      <c r="O321" s="10"/>
      <c r="P321" s="10"/>
      <c r="Q321" s="10"/>
      <c r="R321" s="183"/>
      <c r="S321" s="197"/>
      <c r="T321" s="218"/>
      <c r="U321" s="217"/>
      <c r="V321" s="219"/>
      <c r="W321" s="219"/>
      <c r="X321" s="219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  <c r="AI321" s="217"/>
      <c r="AJ321" s="217"/>
      <c r="AK321" s="217"/>
      <c r="AL321" s="217"/>
      <c r="AM321" s="217"/>
      <c r="AN321" s="217"/>
      <c r="AO321" s="217"/>
      <c r="AP321" s="217"/>
      <c r="AQ321" s="217"/>
      <c r="AR321" s="217"/>
      <c r="AS321" s="217"/>
      <c r="AT321" s="217"/>
      <c r="AU321" s="217"/>
      <c r="AV321" s="217"/>
      <c r="AW321" s="217"/>
      <c r="AX321" s="217"/>
      <c r="AY321" s="217"/>
      <c r="AZ321" s="217"/>
      <c r="BA321" s="217"/>
      <c r="BB321" s="217"/>
      <c r="BC321" s="217"/>
      <c r="BD321" s="217"/>
      <c r="BE321" s="217"/>
      <c r="BF321" s="217"/>
      <c r="BG321" s="217"/>
      <c r="BH321" s="217"/>
      <c r="BI321" s="217"/>
      <c r="BJ321" s="217"/>
      <c r="BK321" s="217"/>
      <c r="BL321" s="217"/>
      <c r="BM321" s="217"/>
      <c r="BN321" s="217"/>
      <c r="BO321" s="217"/>
      <c r="BP321" s="217"/>
      <c r="BQ321" s="217"/>
      <c r="BR321" s="217"/>
      <c r="BS321" s="217"/>
      <c r="BT321" s="217"/>
      <c r="BU321" s="217"/>
      <c r="BV321" s="217"/>
      <c r="BW321" s="217"/>
      <c r="BX321" s="217"/>
      <c r="BY321" s="217"/>
      <c r="BZ321" s="217"/>
      <c r="CA321" s="217"/>
      <c r="CB321" s="217"/>
      <c r="CC321" s="217"/>
      <c r="CD321" s="217"/>
      <c r="CE321" s="217"/>
      <c r="CF321" s="217"/>
      <c r="CG321" s="217"/>
      <c r="CH321" s="217"/>
      <c r="CI321" s="217"/>
      <c r="CJ321" s="217"/>
      <c r="CK321" s="217"/>
      <c r="CL321" s="217"/>
      <c r="CM321" s="217"/>
      <c r="CN321" s="217"/>
      <c r="CO321" s="217"/>
      <c r="CP321" s="217"/>
      <c r="CQ321" s="217"/>
      <c r="CR321" s="217"/>
      <c r="CS321" s="217"/>
      <c r="CT321" s="217"/>
      <c r="CU321" s="217"/>
      <c r="CV321" s="217"/>
      <c r="CW321" s="217"/>
      <c r="CX321" s="217"/>
      <c r="CY321" s="217"/>
      <c r="CZ321" s="217"/>
      <c r="DA321" s="217"/>
      <c r="DB321" s="217"/>
      <c r="DC321" s="217"/>
      <c r="DD321" s="217"/>
      <c r="DE321" s="217"/>
      <c r="DF321" s="217"/>
      <c r="DG321" s="217"/>
      <c r="DH321" s="217"/>
      <c r="DI321" s="217"/>
      <c r="DJ321" s="217"/>
      <c r="DK321" s="217"/>
      <c r="DL321" s="217"/>
      <c r="DM321" s="217"/>
      <c r="DN321" s="217"/>
      <c r="DO321" s="217"/>
      <c r="DP321" s="217"/>
      <c r="DQ321" s="217"/>
      <c r="DR321" s="217"/>
    </row>
    <row r="322" spans="1:122" s="207" customFormat="1" ht="13.5" hidden="1" thickBot="1">
      <c r="A322" s="1121" t="s">
        <v>30</v>
      </c>
      <c r="B322" s="1122" t="s">
        <v>32</v>
      </c>
      <c r="C322" s="1123">
        <v>0</v>
      </c>
      <c r="D322" s="1124">
        <v>0</v>
      </c>
      <c r="E322" s="1124">
        <v>0</v>
      </c>
      <c r="F322" s="1124">
        <v>0</v>
      </c>
      <c r="G322" s="1125">
        <v>0</v>
      </c>
      <c r="H322" s="1123">
        <v>0</v>
      </c>
      <c r="I322" s="1124">
        <v>0</v>
      </c>
      <c r="J322" s="1124">
        <v>0</v>
      </c>
      <c r="K322" s="1124">
        <v>0</v>
      </c>
      <c r="L322" s="1125">
        <v>0</v>
      </c>
      <c r="M322" s="1124">
        <v>0</v>
      </c>
      <c r="N322" s="1124">
        <v>0</v>
      </c>
      <c r="O322" s="1124">
        <v>0</v>
      </c>
      <c r="P322" s="1124">
        <v>0</v>
      </c>
      <c r="Q322" s="1124">
        <v>0</v>
      </c>
      <c r="R322" s="1125">
        <v>0</v>
      </c>
      <c r="S322" s="1126">
        <v>0</v>
      </c>
      <c r="T322" s="218"/>
      <c r="U322" s="217"/>
      <c r="V322" s="219"/>
      <c r="W322" s="219"/>
      <c r="X322" s="219"/>
      <c r="Y322" s="217"/>
      <c r="Z322" s="217"/>
      <c r="AA322" s="217"/>
      <c r="AB322" s="217"/>
      <c r="AC322" s="217"/>
      <c r="AD322" s="217"/>
      <c r="AE322" s="217"/>
      <c r="AF322" s="217"/>
      <c r="AG322" s="217"/>
      <c r="AH322" s="217"/>
      <c r="AI322" s="217"/>
      <c r="AJ322" s="217"/>
      <c r="AK322" s="217"/>
      <c r="AL322" s="217"/>
      <c r="AM322" s="217"/>
      <c r="AN322" s="217"/>
      <c r="AO322" s="217"/>
      <c r="AP322" s="217"/>
      <c r="AQ322" s="217"/>
      <c r="AR322" s="217"/>
      <c r="AS322" s="217"/>
      <c r="AT322" s="217"/>
      <c r="AU322" s="217"/>
      <c r="AV322" s="217"/>
      <c r="AW322" s="217"/>
      <c r="AX322" s="217"/>
      <c r="AY322" s="217"/>
      <c r="AZ322" s="217"/>
      <c r="BA322" s="217"/>
      <c r="BB322" s="217"/>
      <c r="BC322" s="217"/>
      <c r="BD322" s="217"/>
      <c r="BE322" s="217"/>
      <c r="BF322" s="217"/>
      <c r="BG322" s="217"/>
      <c r="BH322" s="217"/>
      <c r="BI322" s="217"/>
      <c r="BJ322" s="217"/>
      <c r="BK322" s="217"/>
      <c r="BL322" s="217"/>
      <c r="BM322" s="217"/>
      <c r="BN322" s="217"/>
      <c r="BO322" s="217"/>
      <c r="BP322" s="217"/>
      <c r="BQ322" s="217"/>
      <c r="BR322" s="217"/>
      <c r="BS322" s="217"/>
      <c r="BT322" s="217"/>
      <c r="BU322" s="217"/>
      <c r="BV322" s="217"/>
      <c r="BW322" s="217"/>
      <c r="BX322" s="217"/>
      <c r="BY322" s="217"/>
      <c r="BZ322" s="217"/>
      <c r="CA322" s="217"/>
      <c r="CB322" s="217"/>
      <c r="CC322" s="217"/>
      <c r="CD322" s="217"/>
      <c r="CE322" s="217"/>
      <c r="CF322" s="217"/>
      <c r="CG322" s="217"/>
      <c r="CH322" s="217"/>
      <c r="CI322" s="217"/>
      <c r="CJ322" s="217"/>
      <c r="CK322" s="217"/>
      <c r="CL322" s="217"/>
      <c r="CM322" s="217"/>
      <c r="CN322" s="217"/>
      <c r="CO322" s="217"/>
      <c r="CP322" s="217"/>
      <c r="CQ322" s="217"/>
      <c r="CR322" s="217"/>
      <c r="CS322" s="217"/>
      <c r="CT322" s="217"/>
      <c r="CU322" s="217"/>
      <c r="CV322" s="217"/>
      <c r="CW322" s="217"/>
      <c r="CX322" s="217"/>
      <c r="CY322" s="217"/>
      <c r="CZ322" s="217"/>
      <c r="DA322" s="217"/>
      <c r="DB322" s="217"/>
      <c r="DC322" s="217"/>
      <c r="DD322" s="217"/>
      <c r="DE322" s="217"/>
      <c r="DF322" s="217"/>
      <c r="DG322" s="217"/>
      <c r="DH322" s="217"/>
      <c r="DI322" s="217"/>
      <c r="DJ322" s="217"/>
      <c r="DK322" s="217"/>
      <c r="DL322" s="217"/>
      <c r="DM322" s="217"/>
      <c r="DN322" s="217"/>
      <c r="DO322" s="217"/>
      <c r="DP322" s="217"/>
      <c r="DQ322" s="217"/>
      <c r="DR322" s="217"/>
    </row>
    <row r="323" spans="1:122" s="207" customFormat="1" ht="13.5" hidden="1" thickBot="1">
      <c r="A323" s="188" t="str">
        <f>A316</f>
        <v>PHARAOH</v>
      </c>
      <c r="B323" s="228" t="str">
        <f>B316</f>
        <v>160GB</v>
      </c>
      <c r="C323" s="229"/>
      <c r="D323" s="10"/>
      <c r="E323" s="10"/>
      <c r="F323" s="10"/>
      <c r="G323" s="241"/>
      <c r="H323" s="229"/>
      <c r="I323" s="10"/>
      <c r="J323" s="10"/>
      <c r="K323" s="10"/>
      <c r="L323" s="241"/>
      <c r="M323" s="10"/>
      <c r="N323" s="10"/>
      <c r="O323" s="10"/>
      <c r="P323" s="10"/>
      <c r="Q323" s="10"/>
      <c r="R323" s="183"/>
      <c r="S323" s="197"/>
      <c r="T323" s="936"/>
      <c r="U323" s="217"/>
      <c r="V323" s="219"/>
      <c r="W323" s="219"/>
      <c r="X323" s="219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17"/>
      <c r="AJ323" s="217"/>
      <c r="AK323" s="217"/>
      <c r="AL323" s="217"/>
      <c r="AM323" s="217"/>
      <c r="AN323" s="217"/>
      <c r="AO323" s="217"/>
      <c r="AP323" s="217"/>
      <c r="AQ323" s="217"/>
      <c r="AR323" s="217"/>
      <c r="AS323" s="217"/>
      <c r="AT323" s="217"/>
      <c r="AU323" s="217"/>
      <c r="AV323" s="217"/>
      <c r="AW323" s="217"/>
      <c r="AX323" s="217"/>
      <c r="AY323" s="217"/>
      <c r="AZ323" s="217"/>
      <c r="BA323" s="217"/>
      <c r="BB323" s="217"/>
      <c r="BC323" s="217"/>
      <c r="BD323" s="217"/>
      <c r="BE323" s="217"/>
      <c r="BF323" s="217"/>
      <c r="BG323" s="217"/>
      <c r="BH323" s="217"/>
      <c r="BI323" s="217"/>
      <c r="BJ323" s="217"/>
      <c r="BK323" s="217"/>
      <c r="BL323" s="217"/>
      <c r="BM323" s="217"/>
      <c r="BN323" s="217"/>
      <c r="BO323" s="217"/>
      <c r="BP323" s="217"/>
      <c r="BQ323" s="217"/>
      <c r="BR323" s="217"/>
      <c r="BS323" s="217"/>
      <c r="BT323" s="217"/>
      <c r="BU323" s="217"/>
      <c r="BV323" s="217"/>
      <c r="BW323" s="217"/>
      <c r="BX323" s="217"/>
      <c r="BY323" s="217"/>
      <c r="BZ323" s="217"/>
      <c r="CA323" s="217"/>
      <c r="CB323" s="217"/>
      <c r="CC323" s="217"/>
      <c r="CD323" s="217"/>
      <c r="CE323" s="217"/>
      <c r="CF323" s="217"/>
      <c r="CG323" s="217"/>
      <c r="CH323" s="217"/>
      <c r="CI323" s="217"/>
      <c r="CJ323" s="217"/>
      <c r="CK323" s="217"/>
      <c r="CL323" s="217"/>
      <c r="CM323" s="217"/>
      <c r="CN323" s="217"/>
      <c r="CO323" s="217"/>
      <c r="CP323" s="217"/>
      <c r="CQ323" s="217"/>
      <c r="CR323" s="217"/>
      <c r="CS323" s="217"/>
      <c r="CT323" s="217"/>
      <c r="CU323" s="217"/>
      <c r="CV323" s="217"/>
      <c r="CW323" s="217"/>
      <c r="CX323" s="217"/>
      <c r="CY323" s="217"/>
      <c r="CZ323" s="217"/>
      <c r="DA323" s="217"/>
      <c r="DB323" s="217"/>
      <c r="DC323" s="217"/>
      <c r="DD323" s="217"/>
      <c r="DE323" s="217"/>
      <c r="DF323" s="217"/>
      <c r="DG323" s="217"/>
      <c r="DH323" s="217"/>
      <c r="DI323" s="217"/>
      <c r="DJ323" s="217"/>
      <c r="DK323" s="217"/>
      <c r="DL323" s="217"/>
      <c r="DM323" s="217"/>
      <c r="DN323" s="217"/>
      <c r="DO323" s="217"/>
      <c r="DP323" s="217"/>
      <c r="DQ323" s="217"/>
      <c r="DR323" s="217"/>
    </row>
    <row r="324" spans="1:122" s="207" customFormat="1" ht="13.5" hidden="1" thickBot="1">
      <c r="A324" s="195" t="str">
        <f>A304</f>
        <v>MS2409A0</v>
      </c>
      <c r="B324" s="228" t="str">
        <f>B317</f>
        <v>250GB</v>
      </c>
      <c r="C324" s="229"/>
      <c r="D324" s="10"/>
      <c r="E324" s="10"/>
      <c r="F324" s="10"/>
      <c r="G324" s="241"/>
      <c r="H324" s="229"/>
      <c r="I324" s="10"/>
      <c r="J324" s="10"/>
      <c r="K324" s="10"/>
      <c r="L324" s="241"/>
      <c r="M324" s="10"/>
      <c r="N324" s="10"/>
      <c r="O324" s="10"/>
      <c r="P324" s="10"/>
      <c r="Q324" s="10"/>
      <c r="R324" s="183"/>
      <c r="S324" s="197"/>
      <c r="T324" s="936"/>
      <c r="U324" s="217"/>
      <c r="V324" s="219"/>
      <c r="W324" s="219"/>
      <c r="X324" s="219"/>
      <c r="Y324" s="217"/>
      <c r="Z324" s="217"/>
      <c r="AA324" s="217"/>
      <c r="AB324" s="217"/>
      <c r="AC324" s="217"/>
      <c r="AD324" s="217"/>
      <c r="AE324" s="217"/>
      <c r="AF324" s="217"/>
      <c r="AG324" s="217"/>
      <c r="AH324" s="217"/>
      <c r="AI324" s="217"/>
      <c r="AJ324" s="217"/>
      <c r="AK324" s="217"/>
      <c r="AL324" s="217"/>
      <c r="AM324" s="217"/>
      <c r="AN324" s="217"/>
      <c r="AO324" s="217"/>
      <c r="AP324" s="217"/>
      <c r="AQ324" s="217"/>
      <c r="AR324" s="217"/>
      <c r="AS324" s="217"/>
      <c r="AT324" s="217"/>
      <c r="AU324" s="217"/>
      <c r="AV324" s="217"/>
      <c r="AW324" s="217"/>
      <c r="AX324" s="217"/>
      <c r="AY324" s="217"/>
      <c r="AZ324" s="217"/>
      <c r="BA324" s="217"/>
      <c r="BB324" s="217"/>
      <c r="BC324" s="217"/>
      <c r="BD324" s="217"/>
      <c r="BE324" s="217"/>
      <c r="BF324" s="217"/>
      <c r="BG324" s="217"/>
      <c r="BH324" s="217"/>
      <c r="BI324" s="217"/>
      <c r="BJ324" s="217"/>
      <c r="BK324" s="217"/>
      <c r="BL324" s="217"/>
      <c r="BM324" s="217"/>
      <c r="BN324" s="217"/>
      <c r="BO324" s="217"/>
      <c r="BP324" s="217"/>
      <c r="BQ324" s="217"/>
      <c r="BR324" s="217"/>
      <c r="BS324" s="217"/>
      <c r="BT324" s="217"/>
      <c r="BU324" s="217"/>
      <c r="BV324" s="217"/>
      <c r="BW324" s="217"/>
      <c r="BX324" s="217"/>
      <c r="BY324" s="217"/>
      <c r="BZ324" s="217"/>
      <c r="CA324" s="217"/>
      <c r="CB324" s="217"/>
      <c r="CC324" s="217"/>
      <c r="CD324" s="217"/>
      <c r="CE324" s="217"/>
      <c r="CF324" s="217"/>
      <c r="CG324" s="217"/>
      <c r="CH324" s="217"/>
      <c r="CI324" s="217"/>
      <c r="CJ324" s="217"/>
      <c r="CK324" s="217"/>
      <c r="CL324" s="217"/>
      <c r="CM324" s="217"/>
      <c r="CN324" s="217"/>
      <c r="CO324" s="217"/>
      <c r="CP324" s="217"/>
      <c r="CQ324" s="217"/>
      <c r="CR324" s="217"/>
      <c r="CS324" s="217"/>
      <c r="CT324" s="217"/>
      <c r="CU324" s="217"/>
      <c r="CV324" s="217"/>
      <c r="CW324" s="217"/>
      <c r="CX324" s="217"/>
      <c r="CY324" s="217"/>
      <c r="CZ324" s="217"/>
      <c r="DA324" s="217"/>
      <c r="DB324" s="217"/>
      <c r="DC324" s="217"/>
      <c r="DD324" s="217"/>
      <c r="DE324" s="217"/>
      <c r="DF324" s="217"/>
      <c r="DG324" s="217"/>
      <c r="DH324" s="217"/>
      <c r="DI324" s="217"/>
      <c r="DJ324" s="217"/>
      <c r="DK324" s="217"/>
      <c r="DL324" s="217"/>
      <c r="DM324" s="217"/>
      <c r="DN324" s="217"/>
      <c r="DO324" s="217"/>
      <c r="DP324" s="217"/>
      <c r="DQ324" s="217"/>
      <c r="DR324" s="217"/>
    </row>
    <row r="325" spans="1:122" s="207" customFormat="1" ht="13.5" hidden="1" thickBot="1">
      <c r="A325" s="195"/>
      <c r="B325" s="228" t="str">
        <f>B318</f>
        <v>320GB</v>
      </c>
      <c r="C325" s="229"/>
      <c r="D325" s="10"/>
      <c r="E325" s="10"/>
      <c r="F325" s="10"/>
      <c r="G325" s="241"/>
      <c r="H325" s="229"/>
      <c r="I325" s="10"/>
      <c r="J325" s="10"/>
      <c r="K325" s="10"/>
      <c r="L325" s="241"/>
      <c r="M325" s="10"/>
      <c r="N325" s="10"/>
      <c r="O325" s="10"/>
      <c r="P325" s="10"/>
      <c r="Q325" s="10"/>
      <c r="R325" s="183"/>
      <c r="S325" s="197"/>
      <c r="T325" s="936"/>
      <c r="U325" s="217"/>
      <c r="V325" s="219"/>
      <c r="W325" s="219"/>
      <c r="X325" s="219"/>
      <c r="Y325" s="217"/>
      <c r="Z325" s="217"/>
      <c r="AA325" s="217"/>
      <c r="AB325" s="217"/>
      <c r="AC325" s="217"/>
      <c r="AD325" s="217"/>
      <c r="AE325" s="217"/>
      <c r="AF325" s="217"/>
      <c r="AG325" s="217"/>
      <c r="AH325" s="217"/>
      <c r="AI325" s="217"/>
      <c r="AJ325" s="217"/>
      <c r="AK325" s="217"/>
      <c r="AL325" s="217"/>
      <c r="AM325" s="217"/>
      <c r="AN325" s="217"/>
      <c r="AO325" s="217"/>
      <c r="AP325" s="217"/>
      <c r="AQ325" s="217"/>
      <c r="AR325" s="217"/>
      <c r="AS325" s="217"/>
      <c r="AT325" s="217"/>
      <c r="AU325" s="217"/>
      <c r="AV325" s="217"/>
      <c r="AW325" s="217"/>
      <c r="AX325" s="217"/>
      <c r="AY325" s="217"/>
      <c r="AZ325" s="217"/>
      <c r="BA325" s="217"/>
      <c r="BB325" s="217"/>
      <c r="BC325" s="217"/>
      <c r="BD325" s="217"/>
      <c r="BE325" s="217"/>
      <c r="BF325" s="217"/>
      <c r="BG325" s="217"/>
      <c r="BH325" s="217"/>
      <c r="BI325" s="217"/>
      <c r="BJ325" s="217"/>
      <c r="BK325" s="217"/>
      <c r="BL325" s="217"/>
      <c r="BM325" s="217"/>
      <c r="BN325" s="217"/>
      <c r="BO325" s="217"/>
      <c r="BP325" s="217"/>
      <c r="BQ325" s="217"/>
      <c r="BR325" s="217"/>
      <c r="BS325" s="217"/>
      <c r="BT325" s="217"/>
      <c r="BU325" s="217"/>
      <c r="BV325" s="217"/>
      <c r="BW325" s="217"/>
      <c r="BX325" s="217"/>
      <c r="BY325" s="217"/>
      <c r="BZ325" s="217"/>
      <c r="CA325" s="217"/>
      <c r="CB325" s="217"/>
      <c r="CC325" s="217"/>
      <c r="CD325" s="217"/>
      <c r="CE325" s="217"/>
      <c r="CF325" s="217"/>
      <c r="CG325" s="217"/>
      <c r="CH325" s="217"/>
      <c r="CI325" s="217"/>
      <c r="CJ325" s="217"/>
      <c r="CK325" s="217"/>
      <c r="CL325" s="217"/>
      <c r="CM325" s="217"/>
      <c r="CN325" s="217"/>
      <c r="CO325" s="217"/>
      <c r="CP325" s="217"/>
      <c r="CQ325" s="217"/>
      <c r="CR325" s="217"/>
      <c r="CS325" s="217"/>
      <c r="CT325" s="217"/>
      <c r="CU325" s="217"/>
      <c r="CV325" s="217"/>
      <c r="CW325" s="217"/>
      <c r="CX325" s="217"/>
      <c r="CY325" s="217"/>
      <c r="CZ325" s="217"/>
      <c r="DA325" s="217"/>
      <c r="DB325" s="217"/>
      <c r="DC325" s="217"/>
      <c r="DD325" s="217"/>
      <c r="DE325" s="217"/>
      <c r="DF325" s="217"/>
      <c r="DG325" s="217"/>
      <c r="DH325" s="217"/>
      <c r="DI325" s="217"/>
      <c r="DJ325" s="217"/>
      <c r="DK325" s="217"/>
      <c r="DL325" s="217"/>
      <c r="DM325" s="217"/>
      <c r="DN325" s="217"/>
      <c r="DO325" s="217"/>
      <c r="DP325" s="217"/>
      <c r="DQ325" s="217"/>
      <c r="DR325" s="217"/>
    </row>
    <row r="326" spans="1:122" s="207" customFormat="1" ht="13.5" hidden="1" thickBot="1">
      <c r="A326" s="195"/>
      <c r="B326" s="228" t="str">
        <f>B319</f>
        <v>500GB</v>
      </c>
      <c r="C326" s="229"/>
      <c r="D326" s="10"/>
      <c r="E326" s="10"/>
      <c r="F326" s="10"/>
      <c r="G326" s="241"/>
      <c r="H326" s="229"/>
      <c r="I326" s="10"/>
      <c r="J326" s="10"/>
      <c r="K326" s="10"/>
      <c r="L326" s="241"/>
      <c r="M326" s="10"/>
      <c r="N326" s="10"/>
      <c r="O326" s="10"/>
      <c r="P326" s="10"/>
      <c r="Q326" s="10"/>
      <c r="R326" s="183"/>
      <c r="S326" s="197"/>
      <c r="T326" s="936"/>
      <c r="U326" s="217"/>
      <c r="V326" s="219"/>
      <c r="W326" s="219"/>
      <c r="X326" s="219"/>
      <c r="Y326" s="217"/>
      <c r="Z326" s="217"/>
      <c r="AA326" s="217"/>
      <c r="AB326" s="217"/>
      <c r="AC326" s="217"/>
      <c r="AD326" s="217"/>
      <c r="AE326" s="217"/>
      <c r="AF326" s="217"/>
      <c r="AG326" s="217"/>
      <c r="AH326" s="217"/>
      <c r="AI326" s="217"/>
      <c r="AJ326" s="217"/>
      <c r="AK326" s="217"/>
      <c r="AL326" s="217"/>
      <c r="AM326" s="217"/>
      <c r="AN326" s="217"/>
      <c r="AO326" s="217"/>
      <c r="AP326" s="217"/>
      <c r="AQ326" s="217"/>
      <c r="AR326" s="217"/>
      <c r="AS326" s="217"/>
      <c r="AT326" s="217"/>
      <c r="AU326" s="217"/>
      <c r="AV326" s="217"/>
      <c r="AW326" s="217"/>
      <c r="AX326" s="217"/>
      <c r="AY326" s="217"/>
      <c r="AZ326" s="217"/>
      <c r="BA326" s="217"/>
      <c r="BB326" s="217"/>
      <c r="BC326" s="217"/>
      <c r="BD326" s="217"/>
      <c r="BE326" s="217"/>
      <c r="BF326" s="217"/>
      <c r="BG326" s="217"/>
      <c r="BH326" s="217"/>
      <c r="BI326" s="217"/>
      <c r="BJ326" s="217"/>
      <c r="BK326" s="217"/>
      <c r="BL326" s="217"/>
      <c r="BM326" s="217"/>
      <c r="BN326" s="217"/>
      <c r="BO326" s="217"/>
      <c r="BP326" s="217"/>
      <c r="BQ326" s="217"/>
      <c r="BR326" s="217"/>
      <c r="BS326" s="217"/>
      <c r="BT326" s="217"/>
      <c r="BU326" s="217"/>
      <c r="BV326" s="217"/>
      <c r="BW326" s="217"/>
      <c r="BX326" s="217"/>
      <c r="BY326" s="217"/>
      <c r="BZ326" s="217"/>
      <c r="CA326" s="217"/>
      <c r="CB326" s="217"/>
      <c r="CC326" s="217"/>
      <c r="CD326" s="217"/>
      <c r="CE326" s="217"/>
      <c r="CF326" s="217"/>
      <c r="CG326" s="217"/>
      <c r="CH326" s="217"/>
      <c r="CI326" s="217"/>
      <c r="CJ326" s="217"/>
      <c r="CK326" s="217"/>
      <c r="CL326" s="217"/>
      <c r="CM326" s="217"/>
      <c r="CN326" s="217"/>
      <c r="CO326" s="217"/>
      <c r="CP326" s="217"/>
      <c r="CQ326" s="217"/>
      <c r="CR326" s="217"/>
      <c r="CS326" s="217"/>
      <c r="CT326" s="217"/>
      <c r="CU326" s="217"/>
      <c r="CV326" s="217"/>
      <c r="CW326" s="217"/>
      <c r="CX326" s="217"/>
      <c r="CY326" s="217"/>
      <c r="CZ326" s="217"/>
      <c r="DA326" s="217"/>
      <c r="DB326" s="217"/>
      <c r="DC326" s="217"/>
      <c r="DD326" s="217"/>
      <c r="DE326" s="217"/>
      <c r="DF326" s="217"/>
      <c r="DG326" s="217"/>
      <c r="DH326" s="217"/>
      <c r="DI326" s="217"/>
      <c r="DJ326" s="217"/>
      <c r="DK326" s="217"/>
      <c r="DL326" s="217"/>
      <c r="DM326" s="217"/>
      <c r="DN326" s="217"/>
      <c r="DO326" s="217"/>
      <c r="DP326" s="217"/>
      <c r="DQ326" s="217"/>
      <c r="DR326" s="217"/>
    </row>
    <row r="327" spans="1:122" s="207" customFormat="1" ht="13.5" hidden="1" thickBot="1">
      <c r="A327" s="188"/>
      <c r="B327" s="228" t="str">
        <f>B320</f>
        <v>750GB</v>
      </c>
      <c r="C327" s="229"/>
      <c r="D327" s="10"/>
      <c r="E327" s="10"/>
      <c r="F327" s="10"/>
      <c r="G327" s="241"/>
      <c r="H327" s="229"/>
      <c r="I327" s="10"/>
      <c r="J327" s="10"/>
      <c r="K327" s="10"/>
      <c r="L327" s="241"/>
      <c r="M327" s="10"/>
      <c r="N327" s="10"/>
      <c r="O327" s="10"/>
      <c r="P327" s="10"/>
      <c r="Q327" s="10"/>
      <c r="R327" s="183"/>
      <c r="S327" s="197"/>
      <c r="T327" s="936"/>
      <c r="U327" s="217"/>
      <c r="V327" s="219"/>
      <c r="W327" s="219"/>
      <c r="X327" s="219"/>
      <c r="Y327" s="217"/>
      <c r="Z327" s="217"/>
      <c r="AA327" s="217"/>
      <c r="AB327" s="217"/>
      <c r="AC327" s="217"/>
      <c r="AD327" s="217"/>
      <c r="AE327" s="217"/>
      <c r="AF327" s="217"/>
      <c r="AG327" s="217"/>
      <c r="AH327" s="217"/>
      <c r="AI327" s="217"/>
      <c r="AJ327" s="217"/>
      <c r="AK327" s="217"/>
      <c r="AL327" s="217"/>
      <c r="AM327" s="217"/>
      <c r="AN327" s="217"/>
      <c r="AO327" s="217"/>
      <c r="AP327" s="217"/>
      <c r="AQ327" s="217"/>
      <c r="AR327" s="217"/>
      <c r="AS327" s="217"/>
      <c r="AT327" s="217"/>
      <c r="AU327" s="217"/>
      <c r="AV327" s="217"/>
      <c r="AW327" s="217"/>
      <c r="AX327" s="217"/>
      <c r="AY327" s="217"/>
      <c r="AZ327" s="217"/>
      <c r="BA327" s="217"/>
      <c r="BB327" s="217"/>
      <c r="BC327" s="217"/>
      <c r="BD327" s="217"/>
      <c r="BE327" s="217"/>
      <c r="BF327" s="217"/>
      <c r="BG327" s="217"/>
      <c r="BH327" s="217"/>
      <c r="BI327" s="217"/>
      <c r="BJ327" s="217"/>
      <c r="BK327" s="217"/>
      <c r="BL327" s="217"/>
      <c r="BM327" s="217"/>
      <c r="BN327" s="217"/>
      <c r="BO327" s="217"/>
      <c r="BP327" s="217"/>
      <c r="BQ327" s="217"/>
      <c r="BR327" s="217"/>
      <c r="BS327" s="217"/>
      <c r="BT327" s="217"/>
      <c r="BU327" s="217"/>
      <c r="BV327" s="217"/>
      <c r="BW327" s="217"/>
      <c r="BX327" s="217"/>
      <c r="BY327" s="217"/>
      <c r="BZ327" s="217"/>
      <c r="CA327" s="217"/>
      <c r="CB327" s="217"/>
      <c r="CC327" s="217"/>
      <c r="CD327" s="217"/>
      <c r="CE327" s="217"/>
      <c r="CF327" s="217"/>
      <c r="CG327" s="217"/>
      <c r="CH327" s="217"/>
      <c r="CI327" s="217"/>
      <c r="CJ327" s="217"/>
      <c r="CK327" s="217"/>
      <c r="CL327" s="217"/>
      <c r="CM327" s="217"/>
      <c r="CN327" s="217"/>
      <c r="CO327" s="217"/>
      <c r="CP327" s="217"/>
      <c r="CQ327" s="217"/>
      <c r="CR327" s="217"/>
      <c r="CS327" s="217"/>
      <c r="CT327" s="217"/>
      <c r="CU327" s="217"/>
      <c r="CV327" s="217"/>
      <c r="CW327" s="217"/>
      <c r="CX327" s="217"/>
      <c r="CY327" s="217"/>
      <c r="CZ327" s="217"/>
      <c r="DA327" s="217"/>
      <c r="DB327" s="217"/>
      <c r="DC327" s="217"/>
      <c r="DD327" s="217"/>
      <c r="DE327" s="217"/>
      <c r="DF327" s="217"/>
      <c r="DG327" s="217"/>
      <c r="DH327" s="217"/>
      <c r="DI327" s="217"/>
      <c r="DJ327" s="217"/>
      <c r="DK327" s="217"/>
      <c r="DL327" s="217"/>
      <c r="DM327" s="217"/>
      <c r="DN327" s="217"/>
      <c r="DO327" s="217"/>
      <c r="DP327" s="217"/>
      <c r="DQ327" s="217"/>
      <c r="DR327" s="217"/>
    </row>
    <row r="328" spans="1:122" s="207" customFormat="1" ht="13.5" hidden="1" thickBot="1">
      <c r="A328" s="188"/>
      <c r="B328" s="228" t="str">
        <f>B321</f>
        <v>1000GB</v>
      </c>
      <c r="C328" s="229"/>
      <c r="D328" s="10"/>
      <c r="E328" s="10"/>
      <c r="F328" s="10"/>
      <c r="G328" s="241"/>
      <c r="H328" s="229"/>
      <c r="I328" s="10"/>
      <c r="J328" s="10"/>
      <c r="K328" s="10"/>
      <c r="L328" s="241"/>
      <c r="M328" s="10"/>
      <c r="N328" s="10"/>
      <c r="O328" s="10"/>
      <c r="P328" s="10"/>
      <c r="Q328" s="10"/>
      <c r="R328" s="183"/>
      <c r="S328" s="197"/>
      <c r="T328" s="936"/>
      <c r="U328" s="217"/>
      <c r="V328" s="219"/>
      <c r="W328" s="219"/>
      <c r="X328" s="219"/>
      <c r="Y328" s="217"/>
      <c r="Z328" s="217"/>
      <c r="AA328" s="217"/>
      <c r="AB328" s="217"/>
      <c r="AC328" s="217"/>
      <c r="AD328" s="217"/>
      <c r="AE328" s="217"/>
      <c r="AF328" s="217"/>
      <c r="AG328" s="217"/>
      <c r="AH328" s="217"/>
      <c r="AI328" s="217"/>
      <c r="AJ328" s="217"/>
      <c r="AK328" s="217"/>
      <c r="AL328" s="217"/>
      <c r="AM328" s="217"/>
      <c r="AN328" s="217"/>
      <c r="AO328" s="217"/>
      <c r="AP328" s="217"/>
      <c r="AQ328" s="217"/>
      <c r="AR328" s="217"/>
      <c r="AS328" s="217"/>
      <c r="AT328" s="217"/>
      <c r="AU328" s="217"/>
      <c r="AV328" s="217"/>
      <c r="AW328" s="217"/>
      <c r="AX328" s="217"/>
      <c r="AY328" s="217"/>
      <c r="AZ328" s="217"/>
      <c r="BA328" s="217"/>
      <c r="BB328" s="217"/>
      <c r="BC328" s="217"/>
      <c r="BD328" s="217"/>
      <c r="BE328" s="217"/>
      <c r="BF328" s="217"/>
      <c r="BG328" s="217"/>
      <c r="BH328" s="217"/>
      <c r="BI328" s="217"/>
      <c r="BJ328" s="217"/>
      <c r="BK328" s="217"/>
      <c r="BL328" s="217"/>
      <c r="BM328" s="217"/>
      <c r="BN328" s="217"/>
      <c r="BO328" s="217"/>
      <c r="BP328" s="217"/>
      <c r="BQ328" s="217"/>
      <c r="BR328" s="217"/>
      <c r="BS328" s="217"/>
      <c r="BT328" s="217"/>
      <c r="BU328" s="217"/>
      <c r="BV328" s="217"/>
      <c r="BW328" s="217"/>
      <c r="BX328" s="217"/>
      <c r="BY328" s="217"/>
      <c r="BZ328" s="217"/>
      <c r="CA328" s="217"/>
      <c r="CB328" s="217"/>
      <c r="CC328" s="217"/>
      <c r="CD328" s="217"/>
      <c r="CE328" s="217"/>
      <c r="CF328" s="217"/>
      <c r="CG328" s="217"/>
      <c r="CH328" s="217"/>
      <c r="CI328" s="217"/>
      <c r="CJ328" s="217"/>
      <c r="CK328" s="217"/>
      <c r="CL328" s="217"/>
      <c r="CM328" s="217"/>
      <c r="CN328" s="217"/>
      <c r="CO328" s="217"/>
      <c r="CP328" s="217"/>
      <c r="CQ328" s="217"/>
      <c r="CR328" s="217"/>
      <c r="CS328" s="217"/>
      <c r="CT328" s="217"/>
      <c r="CU328" s="217"/>
      <c r="CV328" s="217"/>
      <c r="CW328" s="217"/>
      <c r="CX328" s="217"/>
      <c r="CY328" s="217"/>
      <c r="CZ328" s="217"/>
      <c r="DA328" s="217"/>
      <c r="DB328" s="217"/>
      <c r="DC328" s="217"/>
      <c r="DD328" s="217"/>
      <c r="DE328" s="217"/>
      <c r="DF328" s="217"/>
      <c r="DG328" s="217"/>
      <c r="DH328" s="217"/>
      <c r="DI328" s="217"/>
      <c r="DJ328" s="217"/>
      <c r="DK328" s="217"/>
      <c r="DL328" s="217"/>
      <c r="DM328" s="217"/>
      <c r="DN328" s="217"/>
      <c r="DO328" s="217"/>
      <c r="DP328" s="217"/>
      <c r="DQ328" s="217"/>
      <c r="DR328" s="217"/>
    </row>
    <row r="329" spans="1:122" s="207" customFormat="1" ht="13.5" hidden="1" thickBot="1">
      <c r="A329" s="189" t="s">
        <v>30</v>
      </c>
      <c r="B329" s="231" t="s">
        <v>32</v>
      </c>
      <c r="C329" s="232">
        <f>SUM(C323:C328)</f>
        <v>0</v>
      </c>
      <c r="D329" s="191">
        <f>SUM(D323:D328)</f>
        <v>0</v>
      </c>
      <c r="E329" s="191">
        <f>SUM(E323:E328)</f>
        <v>0</v>
      </c>
      <c r="F329" s="191">
        <f>SUM(F323:F328)</f>
        <v>0</v>
      </c>
      <c r="G329" s="192">
        <f>SUM(C329:F329)</f>
        <v>0</v>
      </c>
      <c r="H329" s="232">
        <f>SUM(H323:H328)</f>
        <v>0</v>
      </c>
      <c r="I329" s="191">
        <f>SUM(I323:I328)</f>
        <v>0</v>
      </c>
      <c r="J329" s="191">
        <f>SUM(J323:J328)</f>
        <v>0</v>
      </c>
      <c r="K329" s="191">
        <f>SUM(K323:K328)</f>
        <v>0</v>
      </c>
      <c r="L329" s="192">
        <f>SUM(H329:K329)</f>
        <v>0</v>
      </c>
      <c r="M329" s="191">
        <f>SUM(M323:M328)</f>
        <v>0</v>
      </c>
      <c r="N329" s="191">
        <f>SUM(N323:N328)</f>
        <v>0</v>
      </c>
      <c r="O329" s="191">
        <f>SUM(O323:O328)</f>
        <v>0</v>
      </c>
      <c r="P329" s="191">
        <f>SUM(P323:P328)</f>
        <v>0</v>
      </c>
      <c r="Q329" s="233">
        <f>SUM(Q323:Q328)</f>
        <v>0</v>
      </c>
      <c r="R329" s="192">
        <f>SUM(M329:Q329)</f>
        <v>0</v>
      </c>
      <c r="S329" s="193">
        <f>R329+L329+G329</f>
        <v>0</v>
      </c>
      <c r="T329" s="936"/>
      <c r="U329" s="217"/>
      <c r="V329" s="219"/>
      <c r="W329" s="219"/>
      <c r="X329" s="219"/>
      <c r="Y329" s="217"/>
      <c r="Z329" s="217"/>
      <c r="AA329" s="217"/>
      <c r="AB329" s="217"/>
      <c r="AC329" s="217"/>
      <c r="AD329" s="217"/>
      <c r="AE329" s="217"/>
      <c r="AF329" s="217"/>
      <c r="AG329" s="217"/>
      <c r="AH329" s="217"/>
      <c r="AI329" s="217"/>
      <c r="AJ329" s="217"/>
      <c r="AK329" s="217"/>
      <c r="AL329" s="217"/>
      <c r="AM329" s="217"/>
      <c r="AN329" s="217"/>
      <c r="AO329" s="217"/>
      <c r="AP329" s="217"/>
      <c r="AQ329" s="217"/>
      <c r="AR329" s="217"/>
      <c r="AS329" s="217"/>
      <c r="AT329" s="217"/>
      <c r="AU329" s="217"/>
      <c r="AV329" s="217"/>
      <c r="AW329" s="217"/>
      <c r="AX329" s="217"/>
      <c r="AY329" s="217"/>
      <c r="AZ329" s="217"/>
      <c r="BA329" s="217"/>
      <c r="BB329" s="217"/>
      <c r="BC329" s="217"/>
      <c r="BD329" s="217"/>
      <c r="BE329" s="217"/>
      <c r="BF329" s="217"/>
      <c r="BG329" s="217"/>
      <c r="BH329" s="217"/>
      <c r="BI329" s="217"/>
      <c r="BJ329" s="217"/>
      <c r="BK329" s="217"/>
      <c r="BL329" s="217"/>
      <c r="BM329" s="217"/>
      <c r="BN329" s="217"/>
      <c r="BO329" s="217"/>
      <c r="BP329" s="217"/>
      <c r="BQ329" s="217"/>
      <c r="BR329" s="217"/>
      <c r="BS329" s="217"/>
      <c r="BT329" s="217"/>
      <c r="BU329" s="217"/>
      <c r="BV329" s="217"/>
      <c r="BW329" s="217"/>
      <c r="BX329" s="217"/>
      <c r="BY329" s="217"/>
      <c r="BZ329" s="217"/>
      <c r="CA329" s="217"/>
      <c r="CB329" s="217"/>
      <c r="CC329" s="217"/>
      <c r="CD329" s="217"/>
      <c r="CE329" s="217"/>
      <c r="CF329" s="217"/>
      <c r="CG329" s="217"/>
      <c r="CH329" s="217"/>
      <c r="CI329" s="217"/>
      <c r="CJ329" s="217"/>
      <c r="CK329" s="217"/>
      <c r="CL329" s="217"/>
      <c r="CM329" s="217"/>
      <c r="CN329" s="217"/>
      <c r="CO329" s="217"/>
      <c r="CP329" s="217"/>
      <c r="CQ329" s="217"/>
      <c r="CR329" s="217"/>
      <c r="CS329" s="217"/>
      <c r="CT329" s="217"/>
      <c r="CU329" s="217"/>
      <c r="CV329" s="217"/>
      <c r="CW329" s="217"/>
      <c r="CX329" s="217"/>
      <c r="CY329" s="217"/>
      <c r="CZ329" s="217"/>
      <c r="DA329" s="217"/>
      <c r="DB329" s="217"/>
      <c r="DC329" s="217"/>
      <c r="DD329" s="217"/>
      <c r="DE329" s="217"/>
      <c r="DF329" s="217"/>
      <c r="DG329" s="217"/>
      <c r="DH329" s="217"/>
      <c r="DI329" s="217"/>
      <c r="DJ329" s="217"/>
      <c r="DK329" s="217"/>
      <c r="DL329" s="217"/>
      <c r="DM329" s="217"/>
      <c r="DN329" s="217"/>
      <c r="DO329" s="217"/>
      <c r="DP329" s="217"/>
      <c r="DQ329" s="217"/>
      <c r="DR329" s="217"/>
    </row>
    <row r="330" spans="1:122" s="207" customFormat="1" ht="13.5" hidden="1" thickBot="1">
      <c r="A330" s="199" t="s">
        <v>17</v>
      </c>
      <c r="B330" s="228" t="str">
        <f t="shared" ref="B330:B335" si="272">B323</f>
        <v>160GB</v>
      </c>
      <c r="C330" s="230">
        <f>C323-C316</f>
        <v>0</v>
      </c>
      <c r="D330" s="6">
        <f t="shared" ref="D330:S330" si="273">D323-D316</f>
        <v>0</v>
      </c>
      <c r="E330" s="6">
        <f t="shared" si="273"/>
        <v>0</v>
      </c>
      <c r="F330" s="6">
        <f t="shared" si="273"/>
        <v>0</v>
      </c>
      <c r="G330" s="200">
        <f t="shared" si="273"/>
        <v>0</v>
      </c>
      <c r="H330" s="230">
        <f t="shared" si="273"/>
        <v>0</v>
      </c>
      <c r="I330" s="6">
        <f t="shared" si="273"/>
        <v>0</v>
      </c>
      <c r="J330" s="6">
        <f t="shared" si="273"/>
        <v>0</v>
      </c>
      <c r="K330" s="6">
        <f t="shared" si="273"/>
        <v>0</v>
      </c>
      <c r="L330" s="200">
        <f t="shared" si="273"/>
        <v>0</v>
      </c>
      <c r="M330" s="6">
        <f t="shared" si="273"/>
        <v>0</v>
      </c>
      <c r="N330" s="6">
        <f t="shared" si="273"/>
        <v>0</v>
      </c>
      <c r="O330" s="6">
        <f t="shared" si="273"/>
        <v>0</v>
      </c>
      <c r="P330" s="6">
        <f t="shared" si="273"/>
        <v>0</v>
      </c>
      <c r="Q330" s="7">
        <f t="shared" si="273"/>
        <v>0</v>
      </c>
      <c r="R330" s="200">
        <f t="shared" si="273"/>
        <v>0</v>
      </c>
      <c r="S330" s="184">
        <f t="shared" si="273"/>
        <v>0</v>
      </c>
      <c r="T330" s="936"/>
      <c r="U330" s="217"/>
      <c r="V330" s="219"/>
      <c r="W330" s="219"/>
      <c r="X330" s="219"/>
      <c r="Y330" s="217"/>
      <c r="Z330" s="217"/>
      <c r="AA330" s="217"/>
      <c r="AB330" s="217"/>
      <c r="AC330" s="217"/>
      <c r="AD330" s="217"/>
      <c r="AE330" s="217"/>
      <c r="AF330" s="217"/>
      <c r="AG330" s="217"/>
      <c r="AH330" s="217"/>
      <c r="AI330" s="217"/>
      <c r="AJ330" s="217"/>
      <c r="AK330" s="217"/>
      <c r="AL330" s="217"/>
      <c r="AM330" s="217"/>
      <c r="AN330" s="217"/>
      <c r="AO330" s="217"/>
      <c r="AP330" s="217"/>
      <c r="AQ330" s="217"/>
      <c r="AR330" s="217"/>
      <c r="AS330" s="217"/>
      <c r="AT330" s="217"/>
      <c r="AU330" s="217"/>
      <c r="AV330" s="217"/>
      <c r="AW330" s="217"/>
      <c r="AX330" s="217"/>
      <c r="AY330" s="217"/>
      <c r="AZ330" s="217"/>
      <c r="BA330" s="217"/>
      <c r="BB330" s="217"/>
      <c r="BC330" s="217"/>
      <c r="BD330" s="217"/>
      <c r="BE330" s="217"/>
      <c r="BF330" s="217"/>
      <c r="BG330" s="217"/>
      <c r="BH330" s="217"/>
      <c r="BI330" s="217"/>
      <c r="BJ330" s="217"/>
      <c r="BK330" s="217"/>
      <c r="BL330" s="217"/>
      <c r="BM330" s="217"/>
      <c r="BN330" s="217"/>
      <c r="BO330" s="217"/>
      <c r="BP330" s="217"/>
      <c r="BQ330" s="217"/>
      <c r="BR330" s="217"/>
      <c r="BS330" s="217"/>
      <c r="BT330" s="217"/>
      <c r="BU330" s="217"/>
      <c r="BV330" s="217"/>
      <c r="BW330" s="217"/>
      <c r="BX330" s="217"/>
      <c r="BY330" s="217"/>
      <c r="BZ330" s="217"/>
      <c r="CA330" s="217"/>
      <c r="CB330" s="217"/>
      <c r="CC330" s="217"/>
      <c r="CD330" s="217"/>
      <c r="CE330" s="217"/>
      <c r="CF330" s="217"/>
      <c r="CG330" s="217"/>
      <c r="CH330" s="217"/>
      <c r="CI330" s="217"/>
      <c r="CJ330" s="217"/>
      <c r="CK330" s="217"/>
      <c r="CL330" s="217"/>
      <c r="CM330" s="217"/>
      <c r="CN330" s="217"/>
      <c r="CO330" s="217"/>
      <c r="CP330" s="217"/>
      <c r="CQ330" s="217"/>
      <c r="CR330" s="217"/>
      <c r="CS330" s="217"/>
      <c r="CT330" s="217"/>
      <c r="CU330" s="217"/>
      <c r="CV330" s="217"/>
      <c r="CW330" s="217"/>
      <c r="CX330" s="217"/>
      <c r="CY330" s="217"/>
      <c r="CZ330" s="217"/>
      <c r="DA330" s="217"/>
      <c r="DB330" s="217"/>
      <c r="DC330" s="217"/>
      <c r="DD330" s="217"/>
      <c r="DE330" s="217"/>
      <c r="DF330" s="217"/>
      <c r="DG330" s="217"/>
      <c r="DH330" s="217"/>
      <c r="DI330" s="217"/>
      <c r="DJ330" s="217"/>
      <c r="DK330" s="217"/>
      <c r="DL330" s="217"/>
      <c r="DM330" s="217"/>
      <c r="DN330" s="217"/>
      <c r="DO330" s="217"/>
      <c r="DP330" s="217"/>
      <c r="DQ330" s="217"/>
      <c r="DR330" s="217"/>
    </row>
    <row r="331" spans="1:122" s="207" customFormat="1" ht="13.5" hidden="1" thickBot="1">
      <c r="A331" s="199"/>
      <c r="B331" s="228" t="str">
        <f t="shared" si="272"/>
        <v>250GB</v>
      </c>
      <c r="C331" s="230">
        <f>C324-C317</f>
        <v>0</v>
      </c>
      <c r="D331" s="6">
        <f t="shared" ref="D331:S331" si="274">D324-D317</f>
        <v>0</v>
      </c>
      <c r="E331" s="6">
        <f t="shared" si="274"/>
        <v>0</v>
      </c>
      <c r="F331" s="6">
        <f t="shared" si="274"/>
        <v>0</v>
      </c>
      <c r="G331" s="200">
        <f t="shared" si="274"/>
        <v>0</v>
      </c>
      <c r="H331" s="230">
        <f t="shared" si="274"/>
        <v>0</v>
      </c>
      <c r="I331" s="6">
        <f t="shared" si="274"/>
        <v>0</v>
      </c>
      <c r="J331" s="6">
        <f t="shared" si="274"/>
        <v>0</v>
      </c>
      <c r="K331" s="6">
        <f t="shared" si="274"/>
        <v>0</v>
      </c>
      <c r="L331" s="200">
        <f t="shared" si="274"/>
        <v>0</v>
      </c>
      <c r="M331" s="6">
        <f t="shared" si="274"/>
        <v>0</v>
      </c>
      <c r="N331" s="6">
        <f t="shared" si="274"/>
        <v>0</v>
      </c>
      <c r="O331" s="6">
        <f t="shared" si="274"/>
        <v>0</v>
      </c>
      <c r="P331" s="6">
        <f t="shared" si="274"/>
        <v>0</v>
      </c>
      <c r="Q331" s="7">
        <f t="shared" si="274"/>
        <v>0</v>
      </c>
      <c r="R331" s="200">
        <f t="shared" si="274"/>
        <v>0</v>
      </c>
      <c r="S331" s="184">
        <f t="shared" si="274"/>
        <v>0</v>
      </c>
      <c r="T331" s="936"/>
      <c r="U331" s="217"/>
      <c r="V331" s="219"/>
      <c r="W331" s="219"/>
      <c r="X331" s="219"/>
      <c r="Y331" s="217"/>
      <c r="Z331" s="217"/>
      <c r="AA331" s="217"/>
      <c r="AB331" s="217"/>
      <c r="AC331" s="217"/>
      <c r="AD331" s="217"/>
      <c r="AE331" s="217"/>
      <c r="AF331" s="217"/>
      <c r="AG331" s="217"/>
      <c r="AH331" s="217"/>
      <c r="AI331" s="217"/>
      <c r="AJ331" s="217"/>
      <c r="AK331" s="217"/>
      <c r="AL331" s="217"/>
      <c r="AM331" s="217"/>
      <c r="AN331" s="217"/>
      <c r="AO331" s="217"/>
      <c r="AP331" s="217"/>
      <c r="AQ331" s="217"/>
      <c r="AR331" s="217"/>
      <c r="AS331" s="217"/>
      <c r="AT331" s="217"/>
      <c r="AU331" s="217"/>
      <c r="AV331" s="217"/>
      <c r="AW331" s="217"/>
      <c r="AX331" s="217"/>
      <c r="AY331" s="217"/>
      <c r="AZ331" s="217"/>
      <c r="BA331" s="217"/>
      <c r="BB331" s="217"/>
      <c r="BC331" s="217"/>
      <c r="BD331" s="217"/>
      <c r="BE331" s="217"/>
      <c r="BF331" s="217"/>
      <c r="BG331" s="217"/>
      <c r="BH331" s="217"/>
      <c r="BI331" s="217"/>
      <c r="BJ331" s="217"/>
      <c r="BK331" s="217"/>
      <c r="BL331" s="217"/>
      <c r="BM331" s="217"/>
      <c r="BN331" s="217"/>
      <c r="BO331" s="217"/>
      <c r="BP331" s="217"/>
      <c r="BQ331" s="217"/>
      <c r="BR331" s="217"/>
      <c r="BS331" s="217"/>
      <c r="BT331" s="217"/>
      <c r="BU331" s="217"/>
      <c r="BV331" s="217"/>
      <c r="BW331" s="217"/>
      <c r="BX331" s="217"/>
      <c r="BY331" s="217"/>
      <c r="BZ331" s="217"/>
      <c r="CA331" s="217"/>
      <c r="CB331" s="217"/>
      <c r="CC331" s="217"/>
      <c r="CD331" s="217"/>
      <c r="CE331" s="217"/>
      <c r="CF331" s="217"/>
      <c r="CG331" s="217"/>
      <c r="CH331" s="217"/>
      <c r="CI331" s="217"/>
      <c r="CJ331" s="217"/>
      <c r="CK331" s="217"/>
      <c r="CL331" s="217"/>
      <c r="CM331" s="217"/>
      <c r="CN331" s="217"/>
      <c r="CO331" s="217"/>
      <c r="CP331" s="217"/>
      <c r="CQ331" s="217"/>
      <c r="CR331" s="217"/>
      <c r="CS331" s="217"/>
      <c r="CT331" s="217"/>
      <c r="CU331" s="217"/>
      <c r="CV331" s="217"/>
      <c r="CW331" s="217"/>
      <c r="CX331" s="217"/>
      <c r="CY331" s="217"/>
      <c r="CZ331" s="217"/>
      <c r="DA331" s="217"/>
      <c r="DB331" s="217"/>
      <c r="DC331" s="217"/>
      <c r="DD331" s="217"/>
      <c r="DE331" s="217"/>
      <c r="DF331" s="217"/>
      <c r="DG331" s="217"/>
      <c r="DH331" s="217"/>
      <c r="DI331" s="217"/>
      <c r="DJ331" s="217"/>
      <c r="DK331" s="217"/>
      <c r="DL331" s="217"/>
      <c r="DM331" s="217"/>
      <c r="DN331" s="217"/>
      <c r="DO331" s="217"/>
      <c r="DP331" s="217"/>
      <c r="DQ331" s="217"/>
      <c r="DR331" s="217"/>
    </row>
    <row r="332" spans="1:122" s="207" customFormat="1" ht="13.5" hidden="1" thickBot="1">
      <c r="A332" s="199"/>
      <c r="B332" s="228" t="str">
        <f t="shared" si="272"/>
        <v>320GB</v>
      </c>
      <c r="C332" s="230">
        <f>C325-C318</f>
        <v>0</v>
      </c>
      <c r="D332" s="6">
        <f t="shared" ref="D332:S332" si="275">D325-D318</f>
        <v>0</v>
      </c>
      <c r="E332" s="6">
        <f t="shared" si="275"/>
        <v>0</v>
      </c>
      <c r="F332" s="6">
        <f t="shared" si="275"/>
        <v>0</v>
      </c>
      <c r="G332" s="200">
        <f t="shared" si="275"/>
        <v>0</v>
      </c>
      <c r="H332" s="230">
        <f t="shared" si="275"/>
        <v>0</v>
      </c>
      <c r="I332" s="6">
        <f t="shared" si="275"/>
        <v>0</v>
      </c>
      <c r="J332" s="6">
        <f t="shared" si="275"/>
        <v>0</v>
      </c>
      <c r="K332" s="6">
        <f t="shared" si="275"/>
        <v>0</v>
      </c>
      <c r="L332" s="200">
        <f t="shared" si="275"/>
        <v>0</v>
      </c>
      <c r="M332" s="6">
        <f t="shared" si="275"/>
        <v>0</v>
      </c>
      <c r="N332" s="6">
        <f t="shared" si="275"/>
        <v>0</v>
      </c>
      <c r="O332" s="6">
        <f t="shared" si="275"/>
        <v>0</v>
      </c>
      <c r="P332" s="6">
        <f t="shared" si="275"/>
        <v>0</v>
      </c>
      <c r="Q332" s="7">
        <f t="shared" si="275"/>
        <v>0</v>
      </c>
      <c r="R332" s="200">
        <f t="shared" si="275"/>
        <v>0</v>
      </c>
      <c r="S332" s="184">
        <f t="shared" si="275"/>
        <v>0</v>
      </c>
      <c r="T332" s="936"/>
      <c r="U332" s="217"/>
      <c r="V332" s="219"/>
      <c r="W332" s="219"/>
      <c r="X332" s="219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  <c r="AI332" s="217"/>
      <c r="AJ332" s="217"/>
      <c r="AK332" s="217"/>
      <c r="AL332" s="217"/>
      <c r="AM332" s="217"/>
      <c r="AN332" s="217"/>
      <c r="AO332" s="217"/>
      <c r="AP332" s="217"/>
      <c r="AQ332" s="217"/>
      <c r="AR332" s="217"/>
      <c r="AS332" s="217"/>
      <c r="AT332" s="217"/>
      <c r="AU332" s="217"/>
      <c r="AV332" s="217"/>
      <c r="AW332" s="217"/>
      <c r="AX332" s="217"/>
      <c r="AY332" s="217"/>
      <c r="AZ332" s="217"/>
      <c r="BA332" s="217"/>
      <c r="BB332" s="217"/>
      <c r="BC332" s="217"/>
      <c r="BD332" s="217"/>
      <c r="BE332" s="217"/>
      <c r="BF332" s="217"/>
      <c r="BG332" s="217"/>
      <c r="BH332" s="217"/>
      <c r="BI332" s="217"/>
      <c r="BJ332" s="217"/>
      <c r="BK332" s="217"/>
      <c r="BL332" s="217"/>
      <c r="BM332" s="217"/>
      <c r="BN332" s="217"/>
      <c r="BO332" s="217"/>
      <c r="BP332" s="217"/>
      <c r="BQ332" s="217"/>
      <c r="BR332" s="217"/>
      <c r="BS332" s="217"/>
      <c r="BT332" s="217"/>
      <c r="BU332" s="217"/>
      <c r="BV332" s="217"/>
      <c r="BW332" s="217"/>
      <c r="BX332" s="217"/>
      <c r="BY332" s="217"/>
      <c r="BZ332" s="217"/>
      <c r="CA332" s="217"/>
      <c r="CB332" s="217"/>
      <c r="CC332" s="217"/>
      <c r="CD332" s="217"/>
      <c r="CE332" s="217"/>
      <c r="CF332" s="217"/>
      <c r="CG332" s="217"/>
      <c r="CH332" s="217"/>
      <c r="CI332" s="217"/>
      <c r="CJ332" s="217"/>
      <c r="CK332" s="217"/>
      <c r="CL332" s="217"/>
      <c r="CM332" s="217"/>
      <c r="CN332" s="217"/>
      <c r="CO332" s="217"/>
      <c r="CP332" s="217"/>
      <c r="CQ332" s="217"/>
      <c r="CR332" s="217"/>
      <c r="CS332" s="217"/>
      <c r="CT332" s="217"/>
      <c r="CU332" s="217"/>
      <c r="CV332" s="217"/>
      <c r="CW332" s="217"/>
      <c r="CX332" s="217"/>
      <c r="CY332" s="217"/>
      <c r="CZ332" s="217"/>
      <c r="DA332" s="217"/>
      <c r="DB332" s="217"/>
      <c r="DC332" s="217"/>
      <c r="DD332" s="217"/>
      <c r="DE332" s="217"/>
      <c r="DF332" s="217"/>
      <c r="DG332" s="217"/>
      <c r="DH332" s="217"/>
      <c r="DI332" s="217"/>
      <c r="DJ332" s="217"/>
      <c r="DK332" s="217"/>
      <c r="DL332" s="217"/>
      <c r="DM332" s="217"/>
      <c r="DN332" s="217"/>
      <c r="DO332" s="217"/>
      <c r="DP332" s="217"/>
      <c r="DQ332" s="217"/>
      <c r="DR332" s="217"/>
    </row>
    <row r="333" spans="1:122" s="207" customFormat="1" ht="13.5" hidden="1" thickBot="1">
      <c r="A333" s="199"/>
      <c r="B333" s="228" t="str">
        <f t="shared" si="272"/>
        <v>500GB</v>
      </c>
      <c r="C333" s="230">
        <f>C326-C319</f>
        <v>0</v>
      </c>
      <c r="D333" s="6">
        <f t="shared" ref="D333:S333" si="276">D326-D319</f>
        <v>0</v>
      </c>
      <c r="E333" s="6">
        <f t="shared" si="276"/>
        <v>0</v>
      </c>
      <c r="F333" s="6">
        <f t="shared" si="276"/>
        <v>0</v>
      </c>
      <c r="G333" s="200">
        <f t="shared" si="276"/>
        <v>0</v>
      </c>
      <c r="H333" s="230">
        <f t="shared" si="276"/>
        <v>0</v>
      </c>
      <c r="I333" s="6">
        <f t="shared" si="276"/>
        <v>0</v>
      </c>
      <c r="J333" s="6">
        <f t="shared" si="276"/>
        <v>0</v>
      </c>
      <c r="K333" s="6">
        <f t="shared" si="276"/>
        <v>0</v>
      </c>
      <c r="L333" s="200">
        <f t="shared" si="276"/>
        <v>0</v>
      </c>
      <c r="M333" s="6">
        <f t="shared" si="276"/>
        <v>0</v>
      </c>
      <c r="N333" s="6">
        <f t="shared" si="276"/>
        <v>0</v>
      </c>
      <c r="O333" s="6">
        <f t="shared" si="276"/>
        <v>0</v>
      </c>
      <c r="P333" s="6">
        <f t="shared" si="276"/>
        <v>0</v>
      </c>
      <c r="Q333" s="7">
        <f t="shared" si="276"/>
        <v>0</v>
      </c>
      <c r="R333" s="200">
        <f t="shared" si="276"/>
        <v>0</v>
      </c>
      <c r="S333" s="184">
        <f t="shared" si="276"/>
        <v>0</v>
      </c>
      <c r="T333" s="936"/>
      <c r="U333" s="217"/>
      <c r="V333" s="219"/>
      <c r="W333" s="219"/>
      <c r="X333" s="219"/>
      <c r="Y333" s="217"/>
      <c r="Z333" s="217"/>
      <c r="AA333" s="217"/>
      <c r="AB333" s="217"/>
      <c r="AC333" s="217"/>
      <c r="AD333" s="217"/>
      <c r="AE333" s="217"/>
      <c r="AF333" s="217"/>
      <c r="AG333" s="217"/>
      <c r="AH333" s="217"/>
      <c r="AI333" s="217"/>
      <c r="AJ333" s="217"/>
      <c r="AK333" s="217"/>
      <c r="AL333" s="217"/>
      <c r="AM333" s="217"/>
      <c r="AN333" s="217"/>
      <c r="AO333" s="217"/>
      <c r="AP333" s="217"/>
      <c r="AQ333" s="217"/>
      <c r="AR333" s="217"/>
      <c r="AS333" s="217"/>
      <c r="AT333" s="217"/>
      <c r="AU333" s="217"/>
      <c r="AV333" s="217"/>
      <c r="AW333" s="217"/>
      <c r="AX333" s="217"/>
      <c r="AY333" s="217"/>
      <c r="AZ333" s="217"/>
      <c r="BA333" s="217"/>
      <c r="BB333" s="217"/>
      <c r="BC333" s="217"/>
      <c r="BD333" s="217"/>
      <c r="BE333" s="217"/>
      <c r="BF333" s="217"/>
      <c r="BG333" s="217"/>
      <c r="BH333" s="217"/>
      <c r="BI333" s="217"/>
      <c r="BJ333" s="217"/>
      <c r="BK333" s="217"/>
      <c r="BL333" s="217"/>
      <c r="BM333" s="217"/>
      <c r="BN333" s="217"/>
      <c r="BO333" s="217"/>
      <c r="BP333" s="217"/>
      <c r="BQ333" s="217"/>
      <c r="BR333" s="217"/>
      <c r="BS333" s="217"/>
      <c r="BT333" s="217"/>
      <c r="BU333" s="217"/>
      <c r="BV333" s="217"/>
      <c r="BW333" s="217"/>
      <c r="BX333" s="217"/>
      <c r="BY333" s="217"/>
      <c r="BZ333" s="217"/>
      <c r="CA333" s="217"/>
      <c r="CB333" s="217"/>
      <c r="CC333" s="217"/>
      <c r="CD333" s="217"/>
      <c r="CE333" s="217"/>
      <c r="CF333" s="217"/>
      <c r="CG333" s="217"/>
      <c r="CH333" s="217"/>
      <c r="CI333" s="217"/>
      <c r="CJ333" s="217"/>
      <c r="CK333" s="217"/>
      <c r="CL333" s="217"/>
      <c r="CM333" s="217"/>
      <c r="CN333" s="217"/>
      <c r="CO333" s="217"/>
      <c r="CP333" s="217"/>
      <c r="CQ333" s="217"/>
      <c r="CR333" s="217"/>
      <c r="CS333" s="217"/>
      <c r="CT333" s="217"/>
      <c r="CU333" s="217"/>
      <c r="CV333" s="217"/>
      <c r="CW333" s="217"/>
      <c r="CX333" s="217"/>
      <c r="CY333" s="217"/>
      <c r="CZ333" s="217"/>
      <c r="DA333" s="217"/>
      <c r="DB333" s="217"/>
      <c r="DC333" s="217"/>
      <c r="DD333" s="217"/>
      <c r="DE333" s="217"/>
      <c r="DF333" s="217"/>
      <c r="DG333" s="217"/>
      <c r="DH333" s="217"/>
      <c r="DI333" s="217"/>
      <c r="DJ333" s="217"/>
      <c r="DK333" s="217"/>
      <c r="DL333" s="217"/>
      <c r="DM333" s="217"/>
      <c r="DN333" s="217"/>
      <c r="DO333" s="217"/>
      <c r="DP333" s="217"/>
      <c r="DQ333" s="217"/>
      <c r="DR333" s="217"/>
    </row>
    <row r="334" spans="1:122" s="207" customFormat="1" ht="13.5" hidden="1" thickBot="1">
      <c r="A334" s="199"/>
      <c r="B334" s="228" t="str">
        <f t="shared" si="272"/>
        <v>750GB</v>
      </c>
      <c r="C334" s="230">
        <f t="shared" ref="C334:S334" si="277">C327-C320</f>
        <v>0</v>
      </c>
      <c r="D334" s="6">
        <f t="shared" si="277"/>
        <v>0</v>
      </c>
      <c r="E334" s="6">
        <f t="shared" si="277"/>
        <v>0</v>
      </c>
      <c r="F334" s="6">
        <f t="shared" si="277"/>
        <v>0</v>
      </c>
      <c r="G334" s="200">
        <f t="shared" si="277"/>
        <v>0</v>
      </c>
      <c r="H334" s="230">
        <f t="shared" si="277"/>
        <v>0</v>
      </c>
      <c r="I334" s="6">
        <f t="shared" si="277"/>
        <v>0</v>
      </c>
      <c r="J334" s="6">
        <f t="shared" si="277"/>
        <v>0</v>
      </c>
      <c r="K334" s="6">
        <f t="shared" si="277"/>
        <v>0</v>
      </c>
      <c r="L334" s="200">
        <f t="shared" si="277"/>
        <v>0</v>
      </c>
      <c r="M334" s="6">
        <f t="shared" si="277"/>
        <v>0</v>
      </c>
      <c r="N334" s="6">
        <f t="shared" si="277"/>
        <v>0</v>
      </c>
      <c r="O334" s="6">
        <f t="shared" si="277"/>
        <v>0</v>
      </c>
      <c r="P334" s="6">
        <f t="shared" si="277"/>
        <v>0</v>
      </c>
      <c r="Q334" s="7">
        <f t="shared" si="277"/>
        <v>0</v>
      </c>
      <c r="R334" s="200">
        <f t="shared" si="277"/>
        <v>0</v>
      </c>
      <c r="S334" s="184">
        <f t="shared" si="277"/>
        <v>0</v>
      </c>
      <c r="T334" s="936"/>
      <c r="U334" s="217"/>
      <c r="V334" s="219"/>
      <c r="W334" s="219"/>
      <c r="X334" s="219"/>
      <c r="Y334" s="217"/>
      <c r="Z334" s="217"/>
      <c r="AA334" s="217"/>
      <c r="AB334" s="217"/>
      <c r="AC334" s="217"/>
      <c r="AD334" s="217"/>
      <c r="AE334" s="217"/>
      <c r="AF334" s="217"/>
      <c r="AG334" s="217"/>
      <c r="AH334" s="217"/>
      <c r="AI334" s="217"/>
      <c r="AJ334" s="217"/>
      <c r="AK334" s="217"/>
      <c r="AL334" s="217"/>
      <c r="AM334" s="217"/>
      <c r="AN334" s="217"/>
      <c r="AO334" s="217"/>
      <c r="AP334" s="217"/>
      <c r="AQ334" s="217"/>
      <c r="AR334" s="217"/>
      <c r="AS334" s="217"/>
      <c r="AT334" s="217"/>
      <c r="AU334" s="217"/>
      <c r="AV334" s="217"/>
      <c r="AW334" s="217"/>
      <c r="AX334" s="217"/>
      <c r="AY334" s="217"/>
      <c r="AZ334" s="217"/>
      <c r="BA334" s="217"/>
      <c r="BB334" s="217"/>
      <c r="BC334" s="217"/>
      <c r="BD334" s="217"/>
      <c r="BE334" s="217"/>
      <c r="BF334" s="217"/>
      <c r="BG334" s="217"/>
      <c r="BH334" s="217"/>
      <c r="BI334" s="217"/>
      <c r="BJ334" s="217"/>
      <c r="BK334" s="217"/>
      <c r="BL334" s="217"/>
      <c r="BM334" s="217"/>
      <c r="BN334" s="217"/>
      <c r="BO334" s="217"/>
      <c r="BP334" s="217"/>
      <c r="BQ334" s="217"/>
      <c r="BR334" s="217"/>
      <c r="BS334" s="217"/>
      <c r="BT334" s="217"/>
      <c r="BU334" s="217"/>
      <c r="BV334" s="217"/>
      <c r="BW334" s="217"/>
      <c r="BX334" s="217"/>
      <c r="BY334" s="217"/>
      <c r="BZ334" s="217"/>
      <c r="CA334" s="217"/>
      <c r="CB334" s="217"/>
      <c r="CC334" s="217"/>
      <c r="CD334" s="217"/>
      <c r="CE334" s="217"/>
      <c r="CF334" s="217"/>
      <c r="CG334" s="217"/>
      <c r="CH334" s="217"/>
      <c r="CI334" s="217"/>
      <c r="CJ334" s="217"/>
      <c r="CK334" s="217"/>
      <c r="CL334" s="217"/>
      <c r="CM334" s="217"/>
      <c r="CN334" s="217"/>
      <c r="CO334" s="217"/>
      <c r="CP334" s="217"/>
      <c r="CQ334" s="217"/>
      <c r="CR334" s="217"/>
      <c r="CS334" s="217"/>
      <c r="CT334" s="217"/>
      <c r="CU334" s="217"/>
      <c r="CV334" s="217"/>
      <c r="CW334" s="217"/>
      <c r="CX334" s="217"/>
      <c r="CY334" s="217"/>
      <c r="CZ334" s="217"/>
      <c r="DA334" s="217"/>
      <c r="DB334" s="217"/>
      <c r="DC334" s="217"/>
      <c r="DD334" s="217"/>
      <c r="DE334" s="217"/>
      <c r="DF334" s="217"/>
      <c r="DG334" s="217"/>
      <c r="DH334" s="217"/>
      <c r="DI334" s="217"/>
      <c r="DJ334" s="217"/>
      <c r="DK334" s="217"/>
      <c r="DL334" s="217"/>
      <c r="DM334" s="217"/>
      <c r="DN334" s="217"/>
      <c r="DO334" s="217"/>
      <c r="DP334" s="217"/>
      <c r="DQ334" s="217"/>
      <c r="DR334" s="217"/>
    </row>
    <row r="335" spans="1:122" s="207" customFormat="1" ht="13.5" hidden="1" thickBot="1">
      <c r="A335" s="199"/>
      <c r="B335" s="228" t="str">
        <f t="shared" si="272"/>
        <v>1000GB</v>
      </c>
      <c r="C335" s="230">
        <f t="shared" ref="C335:S335" si="278">C328-C321</f>
        <v>0</v>
      </c>
      <c r="D335" s="6">
        <f t="shared" si="278"/>
        <v>0</v>
      </c>
      <c r="E335" s="6">
        <f t="shared" si="278"/>
        <v>0</v>
      </c>
      <c r="F335" s="6">
        <f t="shared" si="278"/>
        <v>0</v>
      </c>
      <c r="G335" s="200">
        <f t="shared" si="278"/>
        <v>0</v>
      </c>
      <c r="H335" s="230">
        <f t="shared" si="278"/>
        <v>0</v>
      </c>
      <c r="I335" s="6">
        <f t="shared" si="278"/>
        <v>0</v>
      </c>
      <c r="J335" s="6">
        <f t="shared" si="278"/>
        <v>0</v>
      </c>
      <c r="K335" s="6">
        <f t="shared" si="278"/>
        <v>0</v>
      </c>
      <c r="L335" s="200">
        <f t="shared" si="278"/>
        <v>0</v>
      </c>
      <c r="M335" s="6">
        <f t="shared" si="278"/>
        <v>0</v>
      </c>
      <c r="N335" s="6">
        <f t="shared" si="278"/>
        <v>0</v>
      </c>
      <c r="O335" s="6">
        <f t="shared" si="278"/>
        <v>0</v>
      </c>
      <c r="P335" s="6">
        <f t="shared" si="278"/>
        <v>0</v>
      </c>
      <c r="Q335" s="7">
        <f t="shared" si="278"/>
        <v>0</v>
      </c>
      <c r="R335" s="200">
        <f t="shared" si="278"/>
        <v>0</v>
      </c>
      <c r="S335" s="184">
        <f t="shared" si="278"/>
        <v>0</v>
      </c>
      <c r="T335" s="936"/>
      <c r="U335" s="217"/>
      <c r="V335" s="219"/>
      <c r="W335" s="219"/>
      <c r="X335" s="219"/>
      <c r="Y335" s="217"/>
      <c r="Z335" s="217"/>
      <c r="AA335" s="217"/>
      <c r="AB335" s="217"/>
      <c r="AC335" s="217"/>
      <c r="AD335" s="217"/>
      <c r="AE335" s="217"/>
      <c r="AF335" s="217"/>
      <c r="AG335" s="217"/>
      <c r="AH335" s="217"/>
      <c r="AI335" s="217"/>
      <c r="AJ335" s="217"/>
      <c r="AK335" s="217"/>
      <c r="AL335" s="217"/>
      <c r="AM335" s="217"/>
      <c r="AN335" s="217"/>
      <c r="AO335" s="217"/>
      <c r="AP335" s="217"/>
      <c r="AQ335" s="217"/>
      <c r="AR335" s="217"/>
      <c r="AS335" s="217"/>
      <c r="AT335" s="217"/>
      <c r="AU335" s="217"/>
      <c r="AV335" s="217"/>
      <c r="AW335" s="217"/>
      <c r="AX335" s="217"/>
      <c r="AY335" s="217"/>
      <c r="AZ335" s="217"/>
      <c r="BA335" s="217"/>
      <c r="BB335" s="217"/>
      <c r="BC335" s="217"/>
      <c r="BD335" s="217"/>
      <c r="BE335" s="217"/>
      <c r="BF335" s="217"/>
      <c r="BG335" s="217"/>
      <c r="BH335" s="217"/>
      <c r="BI335" s="217"/>
      <c r="BJ335" s="217"/>
      <c r="BK335" s="217"/>
      <c r="BL335" s="217"/>
      <c r="BM335" s="217"/>
      <c r="BN335" s="217"/>
      <c r="BO335" s="217"/>
      <c r="BP335" s="217"/>
      <c r="BQ335" s="217"/>
      <c r="BR335" s="217"/>
      <c r="BS335" s="217"/>
      <c r="BT335" s="217"/>
      <c r="BU335" s="217"/>
      <c r="BV335" s="217"/>
      <c r="BW335" s="217"/>
      <c r="BX335" s="217"/>
      <c r="BY335" s="217"/>
      <c r="BZ335" s="217"/>
      <c r="CA335" s="217"/>
      <c r="CB335" s="217"/>
      <c r="CC335" s="217"/>
      <c r="CD335" s="217"/>
      <c r="CE335" s="217"/>
      <c r="CF335" s="217"/>
      <c r="CG335" s="217"/>
      <c r="CH335" s="217"/>
      <c r="CI335" s="217"/>
      <c r="CJ335" s="217"/>
      <c r="CK335" s="217"/>
      <c r="CL335" s="217"/>
      <c r="CM335" s="217"/>
      <c r="CN335" s="217"/>
      <c r="CO335" s="217"/>
      <c r="CP335" s="217"/>
      <c r="CQ335" s="217"/>
      <c r="CR335" s="217"/>
      <c r="CS335" s="217"/>
      <c r="CT335" s="217"/>
      <c r="CU335" s="217"/>
      <c r="CV335" s="217"/>
      <c r="CW335" s="217"/>
      <c r="CX335" s="217"/>
      <c r="CY335" s="217"/>
      <c r="CZ335" s="217"/>
      <c r="DA335" s="217"/>
      <c r="DB335" s="217"/>
      <c r="DC335" s="217"/>
      <c r="DD335" s="217"/>
      <c r="DE335" s="217"/>
      <c r="DF335" s="217"/>
      <c r="DG335" s="217"/>
      <c r="DH335" s="217"/>
      <c r="DI335" s="217"/>
      <c r="DJ335" s="217"/>
      <c r="DK335" s="217"/>
      <c r="DL335" s="217"/>
      <c r="DM335" s="217"/>
      <c r="DN335" s="217"/>
      <c r="DO335" s="217"/>
      <c r="DP335" s="217"/>
      <c r="DQ335" s="217"/>
      <c r="DR335" s="217"/>
    </row>
    <row r="336" spans="1:122" s="688" customFormat="1" ht="13.5" hidden="1" thickBot="1">
      <c r="A336" s="678"/>
      <c r="B336" s="679" t="s">
        <v>32</v>
      </c>
      <c r="C336" s="680">
        <f>SUM(C330:C335)</f>
        <v>0</v>
      </c>
      <c r="D336" s="681">
        <f>SUM(D330:D335)</f>
        <v>0</v>
      </c>
      <c r="E336" s="681">
        <f t="shared" ref="E336:S336" si="279">SUM(E330:E335)</f>
        <v>0</v>
      </c>
      <c r="F336" s="681">
        <f t="shared" si="279"/>
        <v>0</v>
      </c>
      <c r="G336" s="682">
        <f t="shared" si="279"/>
        <v>0</v>
      </c>
      <c r="H336" s="683">
        <f t="shared" si="279"/>
        <v>0</v>
      </c>
      <c r="I336" s="684">
        <f t="shared" si="279"/>
        <v>0</v>
      </c>
      <c r="J336" s="684">
        <f t="shared" si="279"/>
        <v>0</v>
      </c>
      <c r="K336" s="684">
        <f t="shared" si="279"/>
        <v>0</v>
      </c>
      <c r="L336" s="682">
        <f t="shared" si="279"/>
        <v>0</v>
      </c>
      <c r="M336" s="684">
        <f t="shared" si="279"/>
        <v>0</v>
      </c>
      <c r="N336" s="684">
        <f t="shared" si="279"/>
        <v>0</v>
      </c>
      <c r="O336" s="684">
        <f t="shared" si="279"/>
        <v>0</v>
      </c>
      <c r="P336" s="684">
        <f t="shared" si="279"/>
        <v>0</v>
      </c>
      <c r="Q336" s="685">
        <f t="shared" si="279"/>
        <v>0</v>
      </c>
      <c r="R336" s="682">
        <f t="shared" si="279"/>
        <v>0</v>
      </c>
      <c r="S336" s="682">
        <f t="shared" si="279"/>
        <v>0</v>
      </c>
      <c r="T336" s="937"/>
      <c r="U336" s="686"/>
      <c r="V336" s="687"/>
      <c r="W336" s="687"/>
      <c r="X336" s="687"/>
      <c r="Y336" s="686"/>
      <c r="Z336" s="686"/>
      <c r="AA336" s="686"/>
      <c r="AB336" s="686"/>
      <c r="AC336" s="686"/>
      <c r="AD336" s="686"/>
      <c r="AE336" s="686"/>
      <c r="AF336" s="686"/>
      <c r="AG336" s="686"/>
      <c r="AH336" s="686"/>
      <c r="AI336" s="686"/>
      <c r="AJ336" s="686"/>
      <c r="AK336" s="686"/>
      <c r="AL336" s="686"/>
      <c r="AM336" s="686"/>
      <c r="AN336" s="686"/>
      <c r="AO336" s="686"/>
      <c r="AP336" s="686"/>
      <c r="AQ336" s="686"/>
      <c r="AR336" s="686"/>
      <c r="AS336" s="686"/>
      <c r="AT336" s="686"/>
      <c r="AU336" s="686"/>
      <c r="AV336" s="686"/>
      <c r="AW336" s="686"/>
      <c r="AX336" s="686"/>
      <c r="AY336" s="686"/>
      <c r="AZ336" s="686"/>
      <c r="BA336" s="686"/>
      <c r="BB336" s="686"/>
      <c r="BC336" s="686"/>
      <c r="BD336" s="686"/>
      <c r="BE336" s="686"/>
      <c r="BF336" s="686"/>
      <c r="BG336" s="686"/>
      <c r="BH336" s="686"/>
      <c r="BI336" s="686"/>
      <c r="BJ336" s="686"/>
      <c r="BK336" s="686"/>
      <c r="BL336" s="686"/>
      <c r="BM336" s="686"/>
      <c r="BN336" s="686"/>
      <c r="BO336" s="686"/>
      <c r="BP336" s="686"/>
      <c r="BQ336" s="686"/>
      <c r="BR336" s="686"/>
      <c r="BS336" s="686"/>
      <c r="BT336" s="686"/>
      <c r="BU336" s="686"/>
      <c r="BV336" s="686"/>
      <c r="BW336" s="686"/>
      <c r="BX336" s="686"/>
      <c r="BY336" s="686"/>
      <c r="BZ336" s="686"/>
      <c r="CA336" s="686"/>
      <c r="CB336" s="686"/>
      <c r="CC336" s="686"/>
      <c r="CD336" s="686"/>
      <c r="CE336" s="686"/>
      <c r="CF336" s="686"/>
      <c r="CG336" s="686"/>
      <c r="CH336" s="686"/>
      <c r="CI336" s="686"/>
      <c r="CJ336" s="686"/>
      <c r="CK336" s="686"/>
      <c r="CL336" s="686"/>
      <c r="CM336" s="686"/>
      <c r="CN336" s="686"/>
      <c r="CO336" s="686"/>
      <c r="CP336" s="686"/>
      <c r="CQ336" s="686"/>
      <c r="CR336" s="686"/>
      <c r="CS336" s="686"/>
      <c r="CT336" s="686"/>
      <c r="CU336" s="686"/>
      <c r="CV336" s="686"/>
      <c r="CW336" s="686"/>
      <c r="CX336" s="686"/>
      <c r="CY336" s="686"/>
      <c r="CZ336" s="686"/>
      <c r="DA336" s="686"/>
      <c r="DB336" s="686"/>
      <c r="DC336" s="686"/>
      <c r="DD336" s="686"/>
      <c r="DE336" s="686"/>
      <c r="DF336" s="686"/>
      <c r="DG336" s="686"/>
      <c r="DH336" s="686"/>
      <c r="DI336" s="686"/>
      <c r="DJ336" s="686"/>
      <c r="DK336" s="686"/>
      <c r="DL336" s="686"/>
      <c r="DM336" s="686"/>
      <c r="DN336" s="686"/>
      <c r="DO336" s="686"/>
      <c r="DP336" s="686"/>
      <c r="DQ336" s="686"/>
      <c r="DR336" s="686"/>
    </row>
    <row r="337" spans="1:122" s="207" customFormat="1" ht="13" outlineLevel="1">
      <c r="A337" s="245" t="s">
        <v>40</v>
      </c>
      <c r="B337" s="246">
        <v>0</v>
      </c>
      <c r="C337" s="247">
        <f>C330+C331+C332*2+C333*2</f>
        <v>0</v>
      </c>
      <c r="D337" s="210">
        <f t="shared" ref="D337:S337" si="280">D330+D331+D332*2+D333*2</f>
        <v>0</v>
      </c>
      <c r="E337" s="210">
        <f t="shared" si="280"/>
        <v>0</v>
      </c>
      <c r="F337" s="251">
        <f t="shared" si="280"/>
        <v>0</v>
      </c>
      <c r="G337" s="206">
        <f t="shared" si="280"/>
        <v>0</v>
      </c>
      <c r="H337" s="210">
        <f t="shared" si="280"/>
        <v>0</v>
      </c>
      <c r="I337" s="210">
        <f t="shared" si="280"/>
        <v>0</v>
      </c>
      <c r="J337" s="210">
        <f t="shared" si="280"/>
        <v>0</v>
      </c>
      <c r="K337" s="210">
        <f>K330+K331+K332*2+K333*2</f>
        <v>0</v>
      </c>
      <c r="L337" s="206">
        <f>SUM(H337:K337)</f>
        <v>0</v>
      </c>
      <c r="M337" s="210">
        <f t="shared" si="280"/>
        <v>0</v>
      </c>
      <c r="N337" s="210">
        <f t="shared" si="280"/>
        <v>0</v>
      </c>
      <c r="O337" s="210">
        <f t="shared" si="280"/>
        <v>0</v>
      </c>
      <c r="P337" s="210">
        <f t="shared" si="280"/>
        <v>0</v>
      </c>
      <c r="Q337" s="210">
        <f t="shared" si="280"/>
        <v>0</v>
      </c>
      <c r="R337" s="206">
        <f t="shared" si="280"/>
        <v>0</v>
      </c>
      <c r="S337" s="224">
        <f t="shared" si="280"/>
        <v>0</v>
      </c>
      <c r="T337" s="936"/>
      <c r="U337" s="217"/>
      <c r="V337" s="219"/>
      <c r="W337" s="219"/>
      <c r="X337" s="219"/>
      <c r="Y337" s="217"/>
      <c r="Z337" s="217"/>
      <c r="AA337" s="217"/>
      <c r="AB337" s="217"/>
      <c r="AC337" s="217"/>
      <c r="AD337" s="217"/>
      <c r="AE337" s="217"/>
      <c r="AF337" s="217"/>
      <c r="AG337" s="217"/>
      <c r="AH337" s="217"/>
      <c r="AI337" s="217"/>
      <c r="AJ337" s="217"/>
      <c r="AK337" s="217"/>
      <c r="AL337" s="217"/>
      <c r="AM337" s="217"/>
      <c r="AN337" s="217"/>
      <c r="AO337" s="217"/>
      <c r="AP337" s="217"/>
      <c r="AQ337" s="217"/>
      <c r="AR337" s="217"/>
      <c r="AS337" s="217"/>
      <c r="AT337" s="217"/>
      <c r="AU337" s="217"/>
      <c r="AV337" s="217"/>
      <c r="AW337" s="217"/>
      <c r="AX337" s="217"/>
      <c r="AY337" s="217"/>
      <c r="AZ337" s="217"/>
      <c r="BA337" s="217"/>
      <c r="BB337" s="217"/>
      <c r="BC337" s="217"/>
      <c r="BD337" s="217"/>
      <c r="BE337" s="217"/>
      <c r="BF337" s="217"/>
      <c r="BG337" s="217"/>
      <c r="BH337" s="217"/>
      <c r="BI337" s="217"/>
      <c r="BJ337" s="217"/>
      <c r="BK337" s="217"/>
      <c r="BL337" s="217"/>
      <c r="BM337" s="217"/>
      <c r="BN337" s="217"/>
      <c r="BO337" s="217"/>
      <c r="BP337" s="217"/>
      <c r="BQ337" s="217"/>
      <c r="BR337" s="217"/>
      <c r="BS337" s="217"/>
      <c r="BT337" s="217"/>
      <c r="BU337" s="217"/>
      <c r="BV337" s="217"/>
      <c r="BW337" s="217"/>
      <c r="BX337" s="217"/>
      <c r="BY337" s="217"/>
      <c r="BZ337" s="217"/>
      <c r="CA337" s="217"/>
      <c r="CB337" s="217"/>
      <c r="CC337" s="217"/>
      <c r="CD337" s="217"/>
      <c r="CE337" s="217"/>
      <c r="CF337" s="217"/>
      <c r="CG337" s="217"/>
      <c r="CH337" s="217"/>
      <c r="CI337" s="217"/>
      <c r="CJ337" s="217"/>
      <c r="CK337" s="217"/>
      <c r="CL337" s="217"/>
      <c r="CM337" s="217"/>
      <c r="CN337" s="217"/>
      <c r="CO337" s="217"/>
      <c r="CP337" s="217"/>
      <c r="CQ337" s="217"/>
      <c r="CR337" s="217"/>
      <c r="CS337" s="217"/>
      <c r="CT337" s="217"/>
      <c r="CU337" s="217"/>
      <c r="CV337" s="217"/>
      <c r="CW337" s="217"/>
      <c r="CX337" s="217"/>
      <c r="CY337" s="217"/>
      <c r="CZ337" s="217"/>
      <c r="DA337" s="217"/>
      <c r="DB337" s="217"/>
      <c r="DC337" s="217"/>
      <c r="DD337" s="217"/>
      <c r="DE337" s="217"/>
      <c r="DF337" s="217"/>
      <c r="DG337" s="217"/>
      <c r="DH337" s="217"/>
      <c r="DI337" s="217"/>
      <c r="DJ337" s="217"/>
      <c r="DK337" s="217"/>
      <c r="DL337" s="217"/>
      <c r="DM337" s="217"/>
      <c r="DN337" s="217"/>
      <c r="DO337" s="217"/>
      <c r="DP337" s="217"/>
      <c r="DQ337" s="217"/>
      <c r="DR337" s="217"/>
    </row>
    <row r="338" spans="1:122" s="207" customFormat="1" ht="13.5" outlineLevel="1" thickBot="1">
      <c r="A338" s="213" t="s">
        <v>43</v>
      </c>
      <c r="B338" s="248" t="s">
        <v>30</v>
      </c>
      <c r="C338" s="249">
        <f>C330+C331+C332+C333</f>
        <v>0</v>
      </c>
      <c r="D338" s="214">
        <f t="shared" ref="D338:S338" si="281">D330+D331+D332+D333</f>
        <v>0</v>
      </c>
      <c r="E338" s="214">
        <f t="shared" si="281"/>
        <v>0</v>
      </c>
      <c r="F338" s="250">
        <f t="shared" si="281"/>
        <v>0</v>
      </c>
      <c r="G338" s="215">
        <f t="shared" si="281"/>
        <v>0</v>
      </c>
      <c r="H338" s="214">
        <f t="shared" si="281"/>
        <v>0</v>
      </c>
      <c r="I338" s="214">
        <f t="shared" si="281"/>
        <v>0</v>
      </c>
      <c r="J338" s="214">
        <f t="shared" si="281"/>
        <v>0</v>
      </c>
      <c r="K338" s="214">
        <f>K330+K331+K332+K333</f>
        <v>0</v>
      </c>
      <c r="L338" s="215">
        <f>SUM(H338:K338)</f>
        <v>0</v>
      </c>
      <c r="M338" s="214">
        <f t="shared" si="281"/>
        <v>0</v>
      </c>
      <c r="N338" s="214">
        <f t="shared" si="281"/>
        <v>0</v>
      </c>
      <c r="O338" s="214">
        <f t="shared" si="281"/>
        <v>0</v>
      </c>
      <c r="P338" s="214">
        <f t="shared" si="281"/>
        <v>0</v>
      </c>
      <c r="Q338" s="214">
        <f t="shared" si="281"/>
        <v>0</v>
      </c>
      <c r="R338" s="215">
        <f t="shared" si="281"/>
        <v>0</v>
      </c>
      <c r="S338" s="204">
        <f t="shared" si="281"/>
        <v>0</v>
      </c>
      <c r="T338" s="936"/>
      <c r="U338" s="217"/>
      <c r="V338" s="219"/>
      <c r="W338" s="219"/>
      <c r="X338" s="219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  <c r="AI338" s="217"/>
      <c r="AJ338" s="217"/>
      <c r="AK338" s="217"/>
      <c r="AL338" s="217"/>
      <c r="AM338" s="217"/>
      <c r="AN338" s="217"/>
      <c r="AO338" s="217"/>
      <c r="AP338" s="217"/>
      <c r="AQ338" s="217"/>
      <c r="AR338" s="217"/>
      <c r="AS338" s="217"/>
      <c r="AT338" s="217"/>
      <c r="AU338" s="217"/>
      <c r="AV338" s="217"/>
      <c r="AW338" s="217"/>
      <c r="AX338" s="217"/>
      <c r="AY338" s="217"/>
      <c r="AZ338" s="217"/>
      <c r="BA338" s="217"/>
      <c r="BB338" s="217"/>
      <c r="BC338" s="217"/>
      <c r="BD338" s="217"/>
      <c r="BE338" s="217"/>
      <c r="BF338" s="217"/>
      <c r="BG338" s="217"/>
      <c r="BH338" s="217"/>
      <c r="BI338" s="217"/>
      <c r="BJ338" s="217"/>
      <c r="BK338" s="217"/>
      <c r="BL338" s="217"/>
      <c r="BM338" s="217"/>
      <c r="BN338" s="217"/>
      <c r="BO338" s="217"/>
      <c r="BP338" s="217"/>
      <c r="BQ338" s="217"/>
      <c r="BR338" s="217"/>
      <c r="BS338" s="217"/>
      <c r="BT338" s="217"/>
      <c r="BU338" s="217"/>
      <c r="BV338" s="217"/>
      <c r="BW338" s="217"/>
      <c r="BX338" s="217"/>
      <c r="BY338" s="217"/>
      <c r="BZ338" s="217"/>
      <c r="CA338" s="217"/>
      <c r="CB338" s="217"/>
      <c r="CC338" s="217"/>
      <c r="CD338" s="217"/>
      <c r="CE338" s="217"/>
      <c r="CF338" s="217"/>
      <c r="CG338" s="217"/>
      <c r="CH338" s="217"/>
      <c r="CI338" s="217"/>
      <c r="CJ338" s="217"/>
      <c r="CK338" s="217"/>
      <c r="CL338" s="217"/>
      <c r="CM338" s="217"/>
      <c r="CN338" s="217"/>
      <c r="CO338" s="217"/>
      <c r="CP338" s="217"/>
      <c r="CQ338" s="217"/>
      <c r="CR338" s="217"/>
      <c r="CS338" s="217"/>
      <c r="CT338" s="217"/>
      <c r="CU338" s="217"/>
      <c r="CV338" s="217"/>
      <c r="CW338" s="217"/>
      <c r="CX338" s="217"/>
      <c r="CY338" s="217"/>
      <c r="CZ338" s="217"/>
      <c r="DA338" s="217"/>
      <c r="DB338" s="217"/>
      <c r="DC338" s="217"/>
      <c r="DD338" s="217"/>
      <c r="DE338" s="217"/>
      <c r="DF338" s="217"/>
      <c r="DG338" s="217"/>
      <c r="DH338" s="217"/>
      <c r="DI338" s="217"/>
      <c r="DJ338" s="217"/>
      <c r="DK338" s="217"/>
      <c r="DL338" s="217"/>
      <c r="DM338" s="217"/>
      <c r="DN338" s="217"/>
      <c r="DO338" s="217"/>
      <c r="DP338" s="217"/>
      <c r="DQ338" s="217"/>
      <c r="DR338" s="217"/>
    </row>
    <row r="339" spans="1:122" s="207" customFormat="1" ht="13.5" outlineLevel="1" thickBot="1">
      <c r="A339" s="211"/>
      <c r="B339" s="235"/>
      <c r="C339" s="212"/>
      <c r="D339" s="212"/>
      <c r="E339" s="212"/>
      <c r="F339" s="212"/>
      <c r="G339" s="183"/>
      <c r="H339" s="212"/>
      <c r="I339" s="212"/>
      <c r="J339" s="212"/>
      <c r="K339" s="212"/>
      <c r="L339" s="183"/>
      <c r="M339" s="212"/>
      <c r="N339" s="212"/>
      <c r="O339" s="212"/>
      <c r="P339" s="212"/>
      <c r="Q339" s="212"/>
      <c r="R339" s="183"/>
      <c r="S339" s="193"/>
      <c r="T339" s="218"/>
      <c r="U339" s="217"/>
      <c r="V339" s="219"/>
      <c r="W339" s="219"/>
      <c r="X339" s="219"/>
      <c r="Y339" s="217"/>
      <c r="Z339" s="217"/>
      <c r="AA339" s="217"/>
      <c r="AB339" s="217"/>
      <c r="AC339" s="217"/>
      <c r="AD339" s="217"/>
      <c r="AE339" s="217"/>
      <c r="AF339" s="217"/>
      <c r="AG339" s="217"/>
      <c r="AH339" s="217"/>
      <c r="AI339" s="217"/>
      <c r="AJ339" s="217"/>
      <c r="AK339" s="217"/>
      <c r="AL339" s="217"/>
      <c r="AM339" s="217"/>
      <c r="AN339" s="217"/>
      <c r="AO339" s="217"/>
      <c r="AP339" s="217"/>
      <c r="AQ339" s="217"/>
      <c r="AR339" s="217"/>
      <c r="AS339" s="217"/>
      <c r="AT339" s="217"/>
      <c r="AU339" s="217"/>
      <c r="AV339" s="217"/>
      <c r="AW339" s="217"/>
      <c r="AX339" s="217"/>
      <c r="AY339" s="217"/>
      <c r="AZ339" s="217"/>
      <c r="BA339" s="217"/>
      <c r="BB339" s="217"/>
      <c r="BC339" s="217"/>
      <c r="BD339" s="217"/>
      <c r="BE339" s="217"/>
      <c r="BF339" s="217"/>
      <c r="BG339" s="217"/>
      <c r="BH339" s="217"/>
      <c r="BI339" s="217"/>
      <c r="BJ339" s="217"/>
      <c r="BK339" s="217"/>
      <c r="BL339" s="217"/>
      <c r="BM339" s="217"/>
      <c r="BN339" s="217"/>
      <c r="BO339" s="217"/>
      <c r="BP339" s="217"/>
      <c r="BQ339" s="217"/>
      <c r="BR339" s="217"/>
      <c r="BS339" s="217"/>
      <c r="BT339" s="217"/>
      <c r="BU339" s="217"/>
      <c r="BV339" s="217"/>
      <c r="BW339" s="217"/>
      <c r="BX339" s="217"/>
      <c r="BY339" s="217"/>
      <c r="BZ339" s="217"/>
      <c r="CA339" s="217"/>
      <c r="CB339" s="217"/>
      <c r="CC339" s="217"/>
      <c r="CD339" s="217"/>
      <c r="CE339" s="217"/>
      <c r="CF339" s="217"/>
      <c r="CG339" s="217"/>
      <c r="CH339" s="217"/>
      <c r="CI339" s="217"/>
      <c r="CJ339" s="217"/>
      <c r="CK339" s="217"/>
      <c r="CL339" s="217"/>
      <c r="CM339" s="217"/>
      <c r="CN339" s="217"/>
      <c r="CO339" s="217"/>
      <c r="CP339" s="217"/>
      <c r="CQ339" s="217"/>
      <c r="CR339" s="217"/>
      <c r="CS339" s="217"/>
      <c r="CT339" s="217"/>
      <c r="CU339" s="217"/>
      <c r="CV339" s="217"/>
      <c r="CW339" s="217"/>
      <c r="CX339" s="217"/>
      <c r="CY339" s="217"/>
      <c r="CZ339" s="217"/>
      <c r="DA339" s="217"/>
      <c r="DB339" s="217"/>
      <c r="DC339" s="217"/>
      <c r="DD339" s="217"/>
      <c r="DE339" s="217"/>
      <c r="DF339" s="217"/>
      <c r="DG339" s="217"/>
      <c r="DH339" s="217"/>
      <c r="DI339" s="217"/>
      <c r="DJ339" s="217"/>
      <c r="DK339" s="217"/>
      <c r="DL339" s="217"/>
      <c r="DM339" s="217"/>
      <c r="DN339" s="217"/>
      <c r="DO339" s="217"/>
      <c r="DP339" s="217"/>
      <c r="DQ339" s="217"/>
      <c r="DR339" s="217"/>
    </row>
    <row r="340" spans="1:122" s="207" customFormat="1" ht="13.5" hidden="1" thickBot="1">
      <c r="A340" s="181" t="s">
        <v>147</v>
      </c>
      <c r="B340" s="228" t="s">
        <v>141</v>
      </c>
      <c r="C340" s="6"/>
      <c r="D340" s="6"/>
      <c r="E340" s="6"/>
      <c r="F340" s="6"/>
      <c r="G340" s="241"/>
      <c r="H340" s="6"/>
      <c r="I340" s="6"/>
      <c r="J340" s="6"/>
      <c r="K340" s="6"/>
      <c r="L340" s="241"/>
      <c r="M340" s="6"/>
      <c r="N340" s="6"/>
      <c r="O340" s="6"/>
      <c r="P340" s="6"/>
      <c r="Q340" s="6"/>
      <c r="R340" s="241"/>
      <c r="S340" s="241"/>
      <c r="T340" s="218"/>
      <c r="U340" s="217"/>
      <c r="V340" s="219"/>
      <c r="W340" s="219"/>
      <c r="X340" s="219"/>
      <c r="Y340" s="217"/>
      <c r="Z340" s="217"/>
      <c r="AA340" s="217"/>
      <c r="AB340" s="217"/>
      <c r="AC340" s="217"/>
      <c r="AD340" s="217"/>
      <c r="AE340" s="217"/>
      <c r="AF340" s="217"/>
      <c r="AG340" s="217"/>
      <c r="AH340" s="217"/>
      <c r="AI340" s="217"/>
      <c r="AJ340" s="217"/>
      <c r="AK340" s="217"/>
      <c r="AL340" s="217"/>
      <c r="AM340" s="217"/>
      <c r="AN340" s="217"/>
      <c r="AO340" s="217"/>
      <c r="AP340" s="217"/>
      <c r="AQ340" s="217"/>
      <c r="AR340" s="217"/>
      <c r="AS340" s="217"/>
      <c r="AT340" s="217"/>
      <c r="AU340" s="217"/>
      <c r="AV340" s="217"/>
      <c r="AW340" s="217"/>
      <c r="AX340" s="217"/>
      <c r="AY340" s="217"/>
      <c r="AZ340" s="217"/>
      <c r="BA340" s="217"/>
      <c r="BB340" s="217"/>
      <c r="BC340" s="217"/>
      <c r="BD340" s="217"/>
      <c r="BE340" s="217"/>
      <c r="BF340" s="217"/>
      <c r="BG340" s="217"/>
      <c r="BH340" s="217"/>
      <c r="BI340" s="217"/>
      <c r="BJ340" s="217"/>
      <c r="BK340" s="217"/>
      <c r="BL340" s="217"/>
      <c r="BM340" s="217"/>
      <c r="BN340" s="217"/>
      <c r="BO340" s="217"/>
      <c r="BP340" s="217"/>
      <c r="BQ340" s="217"/>
      <c r="BR340" s="217"/>
      <c r="BS340" s="217"/>
      <c r="BT340" s="217"/>
      <c r="BU340" s="217"/>
      <c r="BV340" s="217"/>
      <c r="BW340" s="217"/>
      <c r="BX340" s="217"/>
      <c r="BY340" s="217"/>
      <c r="BZ340" s="217"/>
      <c r="CA340" s="217"/>
      <c r="CB340" s="217"/>
      <c r="CC340" s="217"/>
      <c r="CD340" s="217"/>
      <c r="CE340" s="217"/>
      <c r="CF340" s="217"/>
      <c r="CG340" s="217"/>
      <c r="CH340" s="217"/>
      <c r="CI340" s="217"/>
      <c r="CJ340" s="217"/>
      <c r="CK340" s="217"/>
      <c r="CL340" s="217"/>
      <c r="CM340" s="217"/>
      <c r="CN340" s="217"/>
      <c r="CO340" s="217"/>
      <c r="CP340" s="217"/>
      <c r="CQ340" s="217"/>
      <c r="CR340" s="217"/>
      <c r="CS340" s="217"/>
      <c r="CT340" s="217"/>
      <c r="CU340" s="217"/>
      <c r="CV340" s="217"/>
      <c r="CW340" s="217"/>
      <c r="CX340" s="217"/>
      <c r="CY340" s="217"/>
      <c r="CZ340" s="217"/>
      <c r="DA340" s="217"/>
      <c r="DB340" s="217"/>
      <c r="DC340" s="217"/>
      <c r="DD340" s="217"/>
      <c r="DE340" s="217"/>
      <c r="DF340" s="217"/>
      <c r="DG340" s="217"/>
      <c r="DH340" s="217"/>
      <c r="DI340" s="217"/>
      <c r="DJ340" s="217"/>
      <c r="DK340" s="217"/>
      <c r="DL340" s="217"/>
      <c r="DM340" s="217"/>
      <c r="DN340" s="217"/>
      <c r="DO340" s="217"/>
      <c r="DP340" s="217"/>
      <c r="DQ340" s="217"/>
      <c r="DR340" s="217"/>
    </row>
    <row r="341" spans="1:122" s="207" customFormat="1" ht="13.5" hidden="1" thickBot="1">
      <c r="A341" s="181"/>
      <c r="B341" s="228" t="s">
        <v>111</v>
      </c>
      <c r="C341" s="6"/>
      <c r="D341" s="6"/>
      <c r="E341" s="6"/>
      <c r="F341" s="6"/>
      <c r="G341" s="241"/>
      <c r="H341" s="6"/>
      <c r="I341" s="6"/>
      <c r="J341" s="6"/>
      <c r="K341" s="6"/>
      <c r="L341" s="241"/>
      <c r="M341" s="6"/>
      <c r="N341" s="6"/>
      <c r="O341" s="6"/>
      <c r="P341" s="6"/>
      <c r="Q341" s="6"/>
      <c r="R341" s="241"/>
      <c r="S341" s="241"/>
      <c r="T341" s="218"/>
      <c r="U341" s="217"/>
      <c r="V341" s="219"/>
      <c r="W341" s="219"/>
      <c r="X341" s="219"/>
      <c r="Y341" s="217"/>
      <c r="Z341" s="217"/>
      <c r="AA341" s="217"/>
      <c r="AB341" s="217"/>
      <c r="AC341" s="217"/>
      <c r="AD341" s="217"/>
      <c r="AE341" s="217"/>
      <c r="AF341" s="217"/>
      <c r="AG341" s="217"/>
      <c r="AH341" s="217"/>
      <c r="AI341" s="217"/>
      <c r="AJ341" s="217"/>
      <c r="AK341" s="217"/>
      <c r="AL341" s="217"/>
      <c r="AM341" s="217"/>
      <c r="AN341" s="217"/>
      <c r="AO341" s="217"/>
      <c r="AP341" s="217"/>
      <c r="AQ341" s="217"/>
      <c r="AR341" s="217"/>
      <c r="AS341" s="217"/>
      <c r="AT341" s="217"/>
      <c r="AU341" s="217"/>
      <c r="AV341" s="217"/>
      <c r="AW341" s="217"/>
      <c r="AX341" s="217"/>
      <c r="AY341" s="217"/>
      <c r="AZ341" s="217"/>
      <c r="BA341" s="217"/>
      <c r="BB341" s="217"/>
      <c r="BC341" s="217"/>
      <c r="BD341" s="217"/>
      <c r="BE341" s="217"/>
      <c r="BF341" s="217"/>
      <c r="BG341" s="217"/>
      <c r="BH341" s="217"/>
      <c r="BI341" s="217"/>
      <c r="BJ341" s="217"/>
      <c r="BK341" s="217"/>
      <c r="BL341" s="217"/>
      <c r="BM341" s="217"/>
      <c r="BN341" s="217"/>
      <c r="BO341" s="217"/>
      <c r="BP341" s="217"/>
      <c r="BQ341" s="217"/>
      <c r="BR341" s="217"/>
      <c r="BS341" s="217"/>
      <c r="BT341" s="217"/>
      <c r="BU341" s="217"/>
      <c r="BV341" s="217"/>
      <c r="BW341" s="217"/>
      <c r="BX341" s="217"/>
      <c r="BY341" s="217"/>
      <c r="BZ341" s="217"/>
      <c r="CA341" s="217"/>
      <c r="CB341" s="217"/>
      <c r="CC341" s="217"/>
      <c r="CD341" s="217"/>
      <c r="CE341" s="217"/>
      <c r="CF341" s="217"/>
      <c r="CG341" s="217"/>
      <c r="CH341" s="217"/>
      <c r="CI341" s="217"/>
      <c r="CJ341" s="217"/>
      <c r="CK341" s="217"/>
      <c r="CL341" s="217"/>
      <c r="CM341" s="217"/>
      <c r="CN341" s="217"/>
      <c r="CO341" s="217"/>
      <c r="CP341" s="217"/>
      <c r="CQ341" s="217"/>
      <c r="CR341" s="217"/>
      <c r="CS341" s="217"/>
      <c r="CT341" s="217"/>
      <c r="CU341" s="217"/>
      <c r="CV341" s="217"/>
      <c r="CW341" s="217"/>
      <c r="CX341" s="217"/>
      <c r="CY341" s="217"/>
      <c r="CZ341" s="217"/>
      <c r="DA341" s="217"/>
      <c r="DB341" s="217"/>
      <c r="DC341" s="217"/>
      <c r="DD341" s="217"/>
      <c r="DE341" s="217"/>
      <c r="DF341" s="217"/>
      <c r="DG341" s="217"/>
      <c r="DH341" s="217"/>
      <c r="DI341" s="217"/>
      <c r="DJ341" s="217"/>
      <c r="DK341" s="217"/>
      <c r="DL341" s="217"/>
      <c r="DM341" s="217"/>
      <c r="DN341" s="217"/>
      <c r="DO341" s="217"/>
      <c r="DP341" s="217"/>
      <c r="DQ341" s="217"/>
      <c r="DR341" s="217"/>
    </row>
    <row r="342" spans="1:122" s="207" customFormat="1" ht="13.5" hidden="1" thickBot="1">
      <c r="A342" s="188" t="str">
        <f>A317</f>
        <v>MS2408D0</v>
      </c>
      <c r="B342" s="228" t="s">
        <v>30</v>
      </c>
      <c r="C342" s="6">
        <v>0</v>
      </c>
      <c r="D342" s="6">
        <v>0</v>
      </c>
      <c r="E342" s="6"/>
      <c r="F342" s="6"/>
      <c r="G342" s="200"/>
      <c r="H342" s="6"/>
      <c r="I342" s="6"/>
      <c r="J342" s="6"/>
      <c r="K342" s="6"/>
      <c r="L342" s="200"/>
      <c r="M342" s="6"/>
      <c r="N342" s="6"/>
      <c r="O342" s="6"/>
      <c r="P342" s="6"/>
      <c r="Q342" s="6"/>
      <c r="R342" s="200">
        <v>0</v>
      </c>
      <c r="S342" s="184"/>
      <c r="T342" s="218"/>
      <c r="U342" s="217"/>
      <c r="V342" s="219"/>
      <c r="W342" s="219"/>
      <c r="X342" s="219"/>
      <c r="Y342" s="217"/>
      <c r="Z342" s="217"/>
      <c r="AA342" s="217"/>
      <c r="AB342" s="217"/>
      <c r="AC342" s="217"/>
      <c r="AD342" s="217"/>
      <c r="AE342" s="217"/>
      <c r="AF342" s="217"/>
      <c r="AG342" s="217"/>
      <c r="AH342" s="217"/>
      <c r="AI342" s="217"/>
      <c r="AJ342" s="217"/>
      <c r="AK342" s="217"/>
      <c r="AL342" s="217"/>
      <c r="AM342" s="217"/>
      <c r="AN342" s="217"/>
      <c r="AO342" s="217"/>
      <c r="AP342" s="217"/>
      <c r="AQ342" s="217"/>
      <c r="AR342" s="217"/>
      <c r="AS342" s="217"/>
      <c r="AT342" s="217"/>
      <c r="AU342" s="217"/>
      <c r="AV342" s="217"/>
      <c r="AW342" s="217"/>
      <c r="AX342" s="217"/>
      <c r="AY342" s="217"/>
      <c r="AZ342" s="217"/>
      <c r="BA342" s="217"/>
      <c r="BB342" s="217"/>
      <c r="BC342" s="217"/>
      <c r="BD342" s="217"/>
      <c r="BE342" s="217"/>
      <c r="BF342" s="217"/>
      <c r="BG342" s="217"/>
      <c r="BH342" s="217"/>
      <c r="BI342" s="217"/>
      <c r="BJ342" s="217"/>
      <c r="BK342" s="217"/>
      <c r="BL342" s="217"/>
      <c r="BM342" s="217"/>
      <c r="BN342" s="217"/>
      <c r="BO342" s="217"/>
      <c r="BP342" s="217"/>
      <c r="BQ342" s="217"/>
      <c r="BR342" s="217"/>
      <c r="BS342" s="217"/>
      <c r="BT342" s="217"/>
      <c r="BU342" s="217"/>
      <c r="BV342" s="217"/>
      <c r="BW342" s="217"/>
      <c r="BX342" s="217"/>
      <c r="BY342" s="217"/>
      <c r="BZ342" s="217"/>
      <c r="CA342" s="217"/>
      <c r="CB342" s="217"/>
      <c r="CC342" s="217"/>
      <c r="CD342" s="217"/>
      <c r="CE342" s="217"/>
      <c r="CF342" s="217"/>
      <c r="CG342" s="217"/>
      <c r="CH342" s="217"/>
      <c r="CI342" s="217"/>
      <c r="CJ342" s="217"/>
      <c r="CK342" s="217"/>
      <c r="CL342" s="217"/>
      <c r="CM342" s="217"/>
      <c r="CN342" s="217"/>
      <c r="CO342" s="217"/>
      <c r="CP342" s="217"/>
      <c r="CQ342" s="217"/>
      <c r="CR342" s="217"/>
      <c r="CS342" s="217"/>
      <c r="CT342" s="217"/>
      <c r="CU342" s="217"/>
      <c r="CV342" s="217"/>
      <c r="CW342" s="217"/>
      <c r="CX342" s="217"/>
      <c r="CY342" s="217"/>
      <c r="CZ342" s="217"/>
      <c r="DA342" s="217"/>
      <c r="DB342" s="217"/>
      <c r="DC342" s="217"/>
      <c r="DD342" s="217"/>
      <c r="DE342" s="217"/>
      <c r="DF342" s="217"/>
      <c r="DG342" s="217"/>
      <c r="DH342" s="217"/>
      <c r="DI342" s="217"/>
      <c r="DJ342" s="217"/>
      <c r="DK342" s="217"/>
      <c r="DL342" s="217"/>
      <c r="DM342" s="217"/>
      <c r="DN342" s="217"/>
      <c r="DO342" s="217"/>
      <c r="DP342" s="217"/>
      <c r="DQ342" s="217"/>
      <c r="DR342" s="217"/>
    </row>
    <row r="343" spans="1:122" s="207" customFormat="1" ht="13.5" hidden="1" thickBot="1">
      <c r="A343" s="1121" t="s">
        <v>30</v>
      </c>
      <c r="B343" s="1122" t="s">
        <v>32</v>
      </c>
      <c r="C343" s="1123">
        <v>0</v>
      </c>
      <c r="D343" s="1124">
        <v>0</v>
      </c>
      <c r="E343" s="1124">
        <v>0</v>
      </c>
      <c r="F343" s="1124">
        <v>0</v>
      </c>
      <c r="G343" s="1125">
        <v>0</v>
      </c>
      <c r="H343" s="1123">
        <v>0</v>
      </c>
      <c r="I343" s="1124">
        <v>0</v>
      </c>
      <c r="J343" s="1124">
        <v>0</v>
      </c>
      <c r="K343" s="1124">
        <v>0</v>
      </c>
      <c r="L343" s="1125">
        <v>0</v>
      </c>
      <c r="M343" s="1124">
        <v>0</v>
      </c>
      <c r="N343" s="1124">
        <v>0</v>
      </c>
      <c r="O343" s="1124">
        <v>0</v>
      </c>
      <c r="P343" s="1124">
        <v>0</v>
      </c>
      <c r="Q343" s="1127">
        <v>0</v>
      </c>
      <c r="R343" s="1125">
        <v>0</v>
      </c>
      <c r="S343" s="1126">
        <v>0</v>
      </c>
      <c r="T343" s="218"/>
      <c r="U343" s="217"/>
      <c r="V343" s="219"/>
      <c r="W343" s="219"/>
      <c r="X343" s="219"/>
      <c r="Y343" s="217"/>
      <c r="Z343" s="217"/>
      <c r="AA343" s="217"/>
      <c r="AB343" s="217"/>
      <c r="AC343" s="217"/>
      <c r="AD343" s="217"/>
      <c r="AE343" s="217"/>
      <c r="AF343" s="217"/>
      <c r="AG343" s="217"/>
      <c r="AH343" s="217"/>
      <c r="AI343" s="217"/>
      <c r="AJ343" s="217"/>
      <c r="AK343" s="217"/>
      <c r="AL343" s="217"/>
      <c r="AM343" s="217"/>
      <c r="AN343" s="217"/>
      <c r="AO343" s="217"/>
      <c r="AP343" s="217"/>
      <c r="AQ343" s="217"/>
      <c r="AR343" s="217"/>
      <c r="AS343" s="217"/>
      <c r="AT343" s="217"/>
      <c r="AU343" s="217"/>
      <c r="AV343" s="217"/>
      <c r="AW343" s="217"/>
      <c r="AX343" s="217"/>
      <c r="AY343" s="217"/>
      <c r="AZ343" s="217"/>
      <c r="BA343" s="217"/>
      <c r="BB343" s="217"/>
      <c r="BC343" s="217"/>
      <c r="BD343" s="217"/>
      <c r="BE343" s="217"/>
      <c r="BF343" s="217"/>
      <c r="BG343" s="217"/>
      <c r="BH343" s="217"/>
      <c r="BI343" s="217"/>
      <c r="BJ343" s="217"/>
      <c r="BK343" s="217"/>
      <c r="BL343" s="217"/>
      <c r="BM343" s="217"/>
      <c r="BN343" s="217"/>
      <c r="BO343" s="217"/>
      <c r="BP343" s="217"/>
      <c r="BQ343" s="217"/>
      <c r="BR343" s="217"/>
      <c r="BS343" s="217"/>
      <c r="BT343" s="217"/>
      <c r="BU343" s="217"/>
      <c r="BV343" s="217"/>
      <c r="BW343" s="217"/>
      <c r="BX343" s="217"/>
      <c r="BY343" s="217"/>
      <c r="BZ343" s="217"/>
      <c r="CA343" s="217"/>
      <c r="CB343" s="217"/>
      <c r="CC343" s="217"/>
      <c r="CD343" s="217"/>
      <c r="CE343" s="217"/>
      <c r="CF343" s="217"/>
      <c r="CG343" s="217"/>
      <c r="CH343" s="217"/>
      <c r="CI343" s="217"/>
      <c r="CJ343" s="217"/>
      <c r="CK343" s="217"/>
      <c r="CL343" s="217"/>
      <c r="CM343" s="217"/>
      <c r="CN343" s="217"/>
      <c r="CO343" s="217"/>
      <c r="CP343" s="217"/>
      <c r="CQ343" s="217"/>
      <c r="CR343" s="217"/>
      <c r="CS343" s="217"/>
      <c r="CT343" s="217"/>
      <c r="CU343" s="217"/>
      <c r="CV343" s="217"/>
      <c r="CW343" s="217"/>
      <c r="CX343" s="217"/>
      <c r="CY343" s="217"/>
      <c r="CZ343" s="217"/>
      <c r="DA343" s="217"/>
      <c r="DB343" s="217"/>
      <c r="DC343" s="217"/>
      <c r="DD343" s="217"/>
      <c r="DE343" s="217"/>
      <c r="DF343" s="217"/>
      <c r="DG343" s="217"/>
      <c r="DH343" s="217"/>
      <c r="DI343" s="217"/>
      <c r="DJ343" s="217"/>
      <c r="DK343" s="217"/>
      <c r="DL343" s="217"/>
      <c r="DM343" s="217"/>
      <c r="DN343" s="217"/>
      <c r="DO343" s="217"/>
      <c r="DP343" s="217"/>
      <c r="DQ343" s="217"/>
      <c r="DR343" s="217"/>
    </row>
    <row r="344" spans="1:122" s="207" customFormat="1" ht="13.5" hidden="1" thickBot="1">
      <c r="A344" s="188" t="str">
        <f>A340</f>
        <v>PHARAOHOASIS</v>
      </c>
      <c r="B344" s="228" t="s">
        <v>141</v>
      </c>
      <c r="C344" s="10"/>
      <c r="D344" s="10"/>
      <c r="E344" s="10"/>
      <c r="F344" s="10"/>
      <c r="G344" s="241"/>
      <c r="H344" s="10"/>
      <c r="I344" s="10"/>
      <c r="J344" s="10"/>
      <c r="K344" s="10"/>
      <c r="L344" s="241"/>
      <c r="M344" s="10"/>
      <c r="N344" s="10"/>
      <c r="O344" s="10"/>
      <c r="P344" s="10"/>
      <c r="Q344" s="10"/>
      <c r="R344" s="183"/>
      <c r="S344" s="197"/>
      <c r="T344" s="218"/>
      <c r="U344" s="217"/>
      <c r="V344" s="219"/>
      <c r="W344" s="219"/>
      <c r="X344" s="219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  <c r="AI344" s="217"/>
      <c r="AJ344" s="217"/>
      <c r="AK344" s="217"/>
      <c r="AL344" s="217"/>
      <c r="AM344" s="217"/>
      <c r="AN344" s="217"/>
      <c r="AO344" s="217"/>
      <c r="AP344" s="217"/>
      <c r="AQ344" s="217"/>
      <c r="AR344" s="217"/>
      <c r="AS344" s="217"/>
      <c r="AT344" s="217"/>
      <c r="AU344" s="217"/>
      <c r="AV344" s="217"/>
      <c r="AW344" s="217"/>
      <c r="AX344" s="217"/>
      <c r="AY344" s="217"/>
      <c r="AZ344" s="217"/>
      <c r="BA344" s="217"/>
      <c r="BB344" s="217"/>
      <c r="BC344" s="217"/>
      <c r="BD344" s="217"/>
      <c r="BE344" s="217"/>
      <c r="BF344" s="217"/>
      <c r="BG344" s="217"/>
      <c r="BH344" s="217"/>
      <c r="BI344" s="217"/>
      <c r="BJ344" s="217"/>
      <c r="BK344" s="217"/>
      <c r="BL344" s="217"/>
      <c r="BM344" s="217"/>
      <c r="BN344" s="217"/>
      <c r="BO344" s="217"/>
      <c r="BP344" s="217"/>
      <c r="BQ344" s="217"/>
      <c r="BR344" s="217"/>
      <c r="BS344" s="217"/>
      <c r="BT344" s="217"/>
      <c r="BU344" s="217"/>
      <c r="BV344" s="217"/>
      <c r="BW344" s="217"/>
      <c r="BX344" s="217"/>
      <c r="BY344" s="217"/>
      <c r="BZ344" s="217"/>
      <c r="CA344" s="217"/>
      <c r="CB344" s="217"/>
      <c r="CC344" s="217"/>
      <c r="CD344" s="217"/>
      <c r="CE344" s="217"/>
      <c r="CF344" s="217"/>
      <c r="CG344" s="217"/>
      <c r="CH344" s="217"/>
      <c r="CI344" s="217"/>
      <c r="CJ344" s="217"/>
      <c r="CK344" s="217"/>
      <c r="CL344" s="217"/>
      <c r="CM344" s="217"/>
      <c r="CN344" s="217"/>
      <c r="CO344" s="217"/>
      <c r="CP344" s="217"/>
      <c r="CQ344" s="217"/>
      <c r="CR344" s="217"/>
      <c r="CS344" s="217"/>
      <c r="CT344" s="217"/>
      <c r="CU344" s="217"/>
      <c r="CV344" s="217"/>
      <c r="CW344" s="217"/>
      <c r="CX344" s="217"/>
      <c r="CY344" s="217"/>
      <c r="CZ344" s="217"/>
      <c r="DA344" s="217"/>
      <c r="DB344" s="217"/>
      <c r="DC344" s="217"/>
      <c r="DD344" s="217"/>
      <c r="DE344" s="217"/>
      <c r="DF344" s="217"/>
      <c r="DG344" s="217"/>
      <c r="DH344" s="217"/>
      <c r="DI344" s="217"/>
      <c r="DJ344" s="217"/>
      <c r="DK344" s="217"/>
      <c r="DL344" s="217"/>
      <c r="DM344" s="217"/>
      <c r="DN344" s="217"/>
      <c r="DO344" s="217"/>
      <c r="DP344" s="217"/>
      <c r="DQ344" s="217"/>
      <c r="DR344" s="217"/>
    </row>
    <row r="345" spans="1:122" s="207" customFormat="1" ht="13.5" hidden="1" thickBot="1">
      <c r="A345" s="188"/>
      <c r="B345" s="228" t="s">
        <v>111</v>
      </c>
      <c r="C345" s="10"/>
      <c r="D345" s="10"/>
      <c r="E345" s="10"/>
      <c r="F345" s="10"/>
      <c r="G345" s="241"/>
      <c r="H345" s="10"/>
      <c r="I345" s="10"/>
      <c r="J345" s="10"/>
      <c r="K345" s="10"/>
      <c r="L345" s="241"/>
      <c r="M345" s="10"/>
      <c r="N345" s="10"/>
      <c r="O345" s="10"/>
      <c r="P345" s="10"/>
      <c r="Q345" s="10"/>
      <c r="R345" s="183"/>
      <c r="S345" s="197"/>
      <c r="T345" s="218"/>
      <c r="U345" s="217"/>
      <c r="V345" s="219"/>
      <c r="W345" s="219"/>
      <c r="X345" s="219"/>
      <c r="Y345" s="217"/>
      <c r="Z345" s="217"/>
      <c r="AA345" s="217"/>
      <c r="AB345" s="217"/>
      <c r="AC345" s="217"/>
      <c r="AD345" s="217"/>
      <c r="AE345" s="217"/>
      <c r="AF345" s="217"/>
      <c r="AG345" s="217"/>
      <c r="AH345" s="217"/>
      <c r="AI345" s="217"/>
      <c r="AJ345" s="217"/>
      <c r="AK345" s="217"/>
      <c r="AL345" s="217"/>
      <c r="AM345" s="217"/>
      <c r="AN345" s="217"/>
      <c r="AO345" s="217"/>
      <c r="AP345" s="217"/>
      <c r="AQ345" s="217"/>
      <c r="AR345" s="217"/>
      <c r="AS345" s="217"/>
      <c r="AT345" s="217"/>
      <c r="AU345" s="217"/>
      <c r="AV345" s="217"/>
      <c r="AW345" s="217"/>
      <c r="AX345" s="217"/>
      <c r="AY345" s="217"/>
      <c r="AZ345" s="217"/>
      <c r="BA345" s="217"/>
      <c r="BB345" s="217"/>
      <c r="BC345" s="217"/>
      <c r="BD345" s="217"/>
      <c r="BE345" s="217"/>
      <c r="BF345" s="217"/>
      <c r="BG345" s="217"/>
      <c r="BH345" s="217"/>
      <c r="BI345" s="217"/>
      <c r="BJ345" s="217"/>
      <c r="BK345" s="217"/>
      <c r="BL345" s="217"/>
      <c r="BM345" s="217"/>
      <c r="BN345" s="217"/>
      <c r="BO345" s="217"/>
      <c r="BP345" s="217"/>
      <c r="BQ345" s="217"/>
      <c r="BR345" s="217"/>
      <c r="BS345" s="217"/>
      <c r="BT345" s="217"/>
      <c r="BU345" s="217"/>
      <c r="BV345" s="217"/>
      <c r="BW345" s="217"/>
      <c r="BX345" s="217"/>
      <c r="BY345" s="217"/>
      <c r="BZ345" s="217"/>
      <c r="CA345" s="217"/>
      <c r="CB345" s="217"/>
      <c r="CC345" s="217"/>
      <c r="CD345" s="217"/>
      <c r="CE345" s="217"/>
      <c r="CF345" s="217"/>
      <c r="CG345" s="217"/>
      <c r="CH345" s="217"/>
      <c r="CI345" s="217"/>
      <c r="CJ345" s="217"/>
      <c r="CK345" s="217"/>
      <c r="CL345" s="217"/>
      <c r="CM345" s="217"/>
      <c r="CN345" s="217"/>
      <c r="CO345" s="217"/>
      <c r="CP345" s="217"/>
      <c r="CQ345" s="217"/>
      <c r="CR345" s="217"/>
      <c r="CS345" s="217"/>
      <c r="CT345" s="217"/>
      <c r="CU345" s="217"/>
      <c r="CV345" s="217"/>
      <c r="CW345" s="217"/>
      <c r="CX345" s="217"/>
      <c r="CY345" s="217"/>
      <c r="CZ345" s="217"/>
      <c r="DA345" s="217"/>
      <c r="DB345" s="217"/>
      <c r="DC345" s="217"/>
      <c r="DD345" s="217"/>
      <c r="DE345" s="217"/>
      <c r="DF345" s="217"/>
      <c r="DG345" s="217"/>
      <c r="DH345" s="217"/>
      <c r="DI345" s="217"/>
      <c r="DJ345" s="217"/>
      <c r="DK345" s="217"/>
      <c r="DL345" s="217"/>
      <c r="DM345" s="217"/>
      <c r="DN345" s="217"/>
      <c r="DO345" s="217"/>
      <c r="DP345" s="217"/>
      <c r="DQ345" s="217"/>
      <c r="DR345" s="217"/>
    </row>
    <row r="346" spans="1:122" s="207" customFormat="1" ht="13.5" hidden="1" thickBot="1">
      <c r="A346" s="195" t="str">
        <f>A324</f>
        <v>MS2409A0</v>
      </c>
      <c r="B346" s="228" t="str">
        <f>B342</f>
        <v xml:space="preserve"> </v>
      </c>
      <c r="C346" s="10">
        <v>0</v>
      </c>
      <c r="D346" s="10">
        <v>0</v>
      </c>
      <c r="E346" s="10"/>
      <c r="F346" s="10"/>
      <c r="G346" s="241"/>
      <c r="H346" s="10"/>
      <c r="I346" s="10"/>
      <c r="J346" s="10"/>
      <c r="K346" s="10"/>
      <c r="L346" s="241"/>
      <c r="M346" s="10"/>
      <c r="N346" s="10"/>
      <c r="O346" s="10"/>
      <c r="P346" s="10"/>
      <c r="Q346" s="10"/>
      <c r="R346" s="183">
        <f>SUM(M346:Q346)</f>
        <v>0</v>
      </c>
      <c r="S346" s="197"/>
      <c r="T346" s="218"/>
      <c r="U346" s="217"/>
      <c r="V346" s="219"/>
      <c r="W346" s="219"/>
      <c r="X346" s="219"/>
      <c r="Y346" s="217"/>
      <c r="Z346" s="217"/>
      <c r="AA346" s="217"/>
      <c r="AB346" s="217"/>
      <c r="AC346" s="217"/>
      <c r="AD346" s="217"/>
      <c r="AE346" s="217"/>
      <c r="AF346" s="217"/>
      <c r="AG346" s="217"/>
      <c r="AH346" s="217"/>
      <c r="AI346" s="217"/>
      <c r="AJ346" s="217"/>
      <c r="AK346" s="217"/>
      <c r="AL346" s="217"/>
      <c r="AM346" s="217"/>
      <c r="AN346" s="217"/>
      <c r="AO346" s="217"/>
      <c r="AP346" s="217"/>
      <c r="AQ346" s="217"/>
      <c r="AR346" s="217"/>
      <c r="AS346" s="217"/>
      <c r="AT346" s="217"/>
      <c r="AU346" s="217"/>
      <c r="AV346" s="217"/>
      <c r="AW346" s="217"/>
      <c r="AX346" s="217"/>
      <c r="AY346" s="217"/>
      <c r="AZ346" s="217"/>
      <c r="BA346" s="217"/>
      <c r="BB346" s="217"/>
      <c r="BC346" s="217"/>
      <c r="BD346" s="217"/>
      <c r="BE346" s="217"/>
      <c r="BF346" s="217"/>
      <c r="BG346" s="217"/>
      <c r="BH346" s="217"/>
      <c r="BI346" s="217"/>
      <c r="BJ346" s="217"/>
      <c r="BK346" s="217"/>
      <c r="BL346" s="217"/>
      <c r="BM346" s="217"/>
      <c r="BN346" s="217"/>
      <c r="BO346" s="217"/>
      <c r="BP346" s="217"/>
      <c r="BQ346" s="217"/>
      <c r="BR346" s="217"/>
      <c r="BS346" s="217"/>
      <c r="BT346" s="217"/>
      <c r="BU346" s="217"/>
      <c r="BV346" s="217"/>
      <c r="BW346" s="217"/>
      <c r="BX346" s="217"/>
      <c r="BY346" s="217"/>
      <c r="BZ346" s="217"/>
      <c r="CA346" s="217"/>
      <c r="CB346" s="217"/>
      <c r="CC346" s="217"/>
      <c r="CD346" s="217"/>
      <c r="CE346" s="217"/>
      <c r="CF346" s="217"/>
      <c r="CG346" s="217"/>
      <c r="CH346" s="217"/>
      <c r="CI346" s="217"/>
      <c r="CJ346" s="217"/>
      <c r="CK346" s="217"/>
      <c r="CL346" s="217"/>
      <c r="CM346" s="217"/>
      <c r="CN346" s="217"/>
      <c r="CO346" s="217"/>
      <c r="CP346" s="217"/>
      <c r="CQ346" s="217"/>
      <c r="CR346" s="217"/>
      <c r="CS346" s="217"/>
      <c r="CT346" s="217"/>
      <c r="CU346" s="217"/>
      <c r="CV346" s="217"/>
      <c r="CW346" s="217"/>
      <c r="CX346" s="217"/>
      <c r="CY346" s="217"/>
      <c r="CZ346" s="217"/>
      <c r="DA346" s="217"/>
      <c r="DB346" s="217"/>
      <c r="DC346" s="217"/>
      <c r="DD346" s="217"/>
      <c r="DE346" s="217"/>
      <c r="DF346" s="217"/>
      <c r="DG346" s="217"/>
      <c r="DH346" s="217"/>
      <c r="DI346" s="217"/>
      <c r="DJ346" s="217"/>
      <c r="DK346" s="217"/>
      <c r="DL346" s="217"/>
      <c r="DM346" s="217"/>
      <c r="DN346" s="217"/>
      <c r="DO346" s="217"/>
      <c r="DP346" s="217"/>
      <c r="DQ346" s="217"/>
      <c r="DR346" s="217"/>
    </row>
    <row r="347" spans="1:122" s="207" customFormat="1" ht="13.5" hidden="1" thickBot="1">
      <c r="A347" s="189" t="s">
        <v>30</v>
      </c>
      <c r="B347" s="231" t="s">
        <v>32</v>
      </c>
      <c r="C347" s="232">
        <f>SUM(C344:C346)</f>
        <v>0</v>
      </c>
      <c r="D347" s="191">
        <f t="shared" ref="D347:S347" si="282">SUM(D344:D346)</f>
        <v>0</v>
      </c>
      <c r="E347" s="191">
        <f t="shared" si="282"/>
        <v>0</v>
      </c>
      <c r="F347" s="191">
        <f t="shared" si="282"/>
        <v>0</v>
      </c>
      <c r="G347" s="192">
        <f t="shared" si="282"/>
        <v>0</v>
      </c>
      <c r="H347" s="232">
        <f t="shared" si="282"/>
        <v>0</v>
      </c>
      <c r="I347" s="191">
        <f t="shared" si="282"/>
        <v>0</v>
      </c>
      <c r="J347" s="191">
        <f t="shared" si="282"/>
        <v>0</v>
      </c>
      <c r="K347" s="191">
        <f t="shared" si="282"/>
        <v>0</v>
      </c>
      <c r="L347" s="192">
        <f t="shared" si="282"/>
        <v>0</v>
      </c>
      <c r="M347" s="191">
        <f t="shared" si="282"/>
        <v>0</v>
      </c>
      <c r="N347" s="191">
        <f t="shared" si="282"/>
        <v>0</v>
      </c>
      <c r="O347" s="191">
        <f t="shared" si="282"/>
        <v>0</v>
      </c>
      <c r="P347" s="191">
        <f t="shared" si="282"/>
        <v>0</v>
      </c>
      <c r="Q347" s="233">
        <f t="shared" si="282"/>
        <v>0</v>
      </c>
      <c r="R347" s="192">
        <f t="shared" si="282"/>
        <v>0</v>
      </c>
      <c r="S347" s="193">
        <f t="shared" si="282"/>
        <v>0</v>
      </c>
      <c r="T347" s="218"/>
      <c r="U347" s="217"/>
      <c r="V347" s="219"/>
      <c r="W347" s="219"/>
      <c r="X347" s="219"/>
      <c r="Y347" s="217"/>
      <c r="Z347" s="217"/>
      <c r="AA347" s="217"/>
      <c r="AB347" s="217"/>
      <c r="AC347" s="217"/>
      <c r="AD347" s="217"/>
      <c r="AE347" s="217"/>
      <c r="AF347" s="217"/>
      <c r="AG347" s="217"/>
      <c r="AH347" s="217"/>
      <c r="AI347" s="217"/>
      <c r="AJ347" s="217"/>
      <c r="AK347" s="217"/>
      <c r="AL347" s="217"/>
      <c r="AM347" s="217"/>
      <c r="AN347" s="217"/>
      <c r="AO347" s="217"/>
      <c r="AP347" s="217"/>
      <c r="AQ347" s="217"/>
      <c r="AR347" s="217"/>
      <c r="AS347" s="217"/>
      <c r="AT347" s="217"/>
      <c r="AU347" s="217"/>
      <c r="AV347" s="217"/>
      <c r="AW347" s="217"/>
      <c r="AX347" s="217"/>
      <c r="AY347" s="217"/>
      <c r="AZ347" s="217"/>
      <c r="BA347" s="217"/>
      <c r="BB347" s="217"/>
      <c r="BC347" s="217"/>
      <c r="BD347" s="217"/>
      <c r="BE347" s="217"/>
      <c r="BF347" s="217"/>
      <c r="BG347" s="217"/>
      <c r="BH347" s="217"/>
      <c r="BI347" s="217"/>
      <c r="BJ347" s="217"/>
      <c r="BK347" s="217"/>
      <c r="BL347" s="217"/>
      <c r="BM347" s="217"/>
      <c r="BN347" s="217"/>
      <c r="BO347" s="217"/>
      <c r="BP347" s="217"/>
      <c r="BQ347" s="217"/>
      <c r="BR347" s="217"/>
      <c r="BS347" s="217"/>
      <c r="BT347" s="217"/>
      <c r="BU347" s="217"/>
      <c r="BV347" s="217"/>
      <c r="BW347" s="217"/>
      <c r="BX347" s="217"/>
      <c r="BY347" s="217"/>
      <c r="BZ347" s="217"/>
      <c r="CA347" s="217"/>
      <c r="CB347" s="217"/>
      <c r="CC347" s="217"/>
      <c r="CD347" s="217"/>
      <c r="CE347" s="217"/>
      <c r="CF347" s="217"/>
      <c r="CG347" s="217"/>
      <c r="CH347" s="217"/>
      <c r="CI347" s="217"/>
      <c r="CJ347" s="217"/>
      <c r="CK347" s="217"/>
      <c r="CL347" s="217"/>
      <c r="CM347" s="217"/>
      <c r="CN347" s="217"/>
      <c r="CO347" s="217"/>
      <c r="CP347" s="217"/>
      <c r="CQ347" s="217"/>
      <c r="CR347" s="217"/>
      <c r="CS347" s="217"/>
      <c r="CT347" s="217"/>
      <c r="CU347" s="217"/>
      <c r="CV347" s="217"/>
      <c r="CW347" s="217"/>
      <c r="CX347" s="217"/>
      <c r="CY347" s="217"/>
      <c r="CZ347" s="217"/>
      <c r="DA347" s="217"/>
      <c r="DB347" s="217"/>
      <c r="DC347" s="217"/>
      <c r="DD347" s="217"/>
      <c r="DE347" s="217"/>
      <c r="DF347" s="217"/>
      <c r="DG347" s="217"/>
      <c r="DH347" s="217"/>
      <c r="DI347" s="217"/>
      <c r="DJ347" s="217"/>
      <c r="DK347" s="217"/>
      <c r="DL347" s="217"/>
      <c r="DM347" s="217"/>
      <c r="DN347" s="217"/>
      <c r="DO347" s="217"/>
      <c r="DP347" s="217"/>
      <c r="DQ347" s="217"/>
      <c r="DR347" s="217"/>
    </row>
    <row r="348" spans="1:122" s="207" customFormat="1" ht="13.5" hidden="1" thickBot="1">
      <c r="A348" s="448" t="s">
        <v>17</v>
      </c>
      <c r="B348" s="465" t="str">
        <f>B340</f>
        <v>1X</v>
      </c>
      <c r="C348" s="450">
        <f>C344-C340</f>
        <v>0</v>
      </c>
      <c r="D348" s="451">
        <f t="shared" ref="D348:F349" si="283">D344-D340</f>
        <v>0</v>
      </c>
      <c r="E348" s="451">
        <f t="shared" si="283"/>
        <v>0</v>
      </c>
      <c r="F348" s="451">
        <f t="shared" si="283"/>
        <v>0</v>
      </c>
      <c r="G348" s="463">
        <f>SUM(C348:F348)</f>
        <v>0</v>
      </c>
      <c r="H348" s="450">
        <f t="shared" ref="H348:J349" si="284">H344-H340</f>
        <v>0</v>
      </c>
      <c r="I348" s="451">
        <f t="shared" si="284"/>
        <v>0</v>
      </c>
      <c r="J348" s="451">
        <f t="shared" si="284"/>
        <v>0</v>
      </c>
      <c r="K348" s="451">
        <f>K344-K340</f>
        <v>0</v>
      </c>
      <c r="L348" s="463">
        <f>SUM(H348:K348)</f>
        <v>0</v>
      </c>
      <c r="M348" s="451">
        <f t="shared" ref="M348:Q349" si="285">M344-M340</f>
        <v>0</v>
      </c>
      <c r="N348" s="451">
        <f t="shared" si="285"/>
        <v>0</v>
      </c>
      <c r="O348" s="451">
        <f t="shared" si="285"/>
        <v>0</v>
      </c>
      <c r="P348" s="451">
        <f t="shared" si="285"/>
        <v>0</v>
      </c>
      <c r="Q348" s="452">
        <f t="shared" si="285"/>
        <v>0</v>
      </c>
      <c r="R348" s="463">
        <f>SUM(M348:Q348)</f>
        <v>0</v>
      </c>
      <c r="S348" s="464">
        <f>R348+L348+G348</f>
        <v>0</v>
      </c>
      <c r="T348" s="218"/>
      <c r="U348" s="217"/>
      <c r="V348" s="219"/>
      <c r="W348" s="219"/>
      <c r="X348" s="219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  <c r="AI348" s="217"/>
      <c r="AJ348" s="217"/>
      <c r="AK348" s="217"/>
      <c r="AL348" s="217"/>
      <c r="AM348" s="217"/>
      <c r="AN348" s="217"/>
      <c r="AO348" s="217"/>
      <c r="AP348" s="217"/>
      <c r="AQ348" s="217"/>
      <c r="AR348" s="217"/>
      <c r="AS348" s="217"/>
      <c r="AT348" s="217"/>
      <c r="AU348" s="217"/>
      <c r="AV348" s="217"/>
      <c r="AW348" s="217"/>
      <c r="AX348" s="217"/>
      <c r="AY348" s="217"/>
      <c r="AZ348" s="217"/>
      <c r="BA348" s="217"/>
      <c r="BB348" s="217"/>
      <c r="BC348" s="217"/>
      <c r="BD348" s="217"/>
      <c r="BE348" s="217"/>
      <c r="BF348" s="217"/>
      <c r="BG348" s="217"/>
      <c r="BH348" s="217"/>
      <c r="BI348" s="217"/>
      <c r="BJ348" s="217"/>
      <c r="BK348" s="217"/>
      <c r="BL348" s="217"/>
      <c r="BM348" s="217"/>
      <c r="BN348" s="217"/>
      <c r="BO348" s="217"/>
      <c r="BP348" s="217"/>
      <c r="BQ348" s="217"/>
      <c r="BR348" s="217"/>
      <c r="BS348" s="217"/>
      <c r="BT348" s="217"/>
      <c r="BU348" s="217"/>
      <c r="BV348" s="217"/>
      <c r="BW348" s="217"/>
      <c r="BX348" s="217"/>
      <c r="BY348" s="217"/>
      <c r="BZ348" s="217"/>
      <c r="CA348" s="217"/>
      <c r="CB348" s="217"/>
      <c r="CC348" s="217"/>
      <c r="CD348" s="217"/>
      <c r="CE348" s="217"/>
      <c r="CF348" s="217"/>
      <c r="CG348" s="217"/>
      <c r="CH348" s="217"/>
      <c r="CI348" s="217"/>
      <c r="CJ348" s="217"/>
      <c r="CK348" s="217"/>
      <c r="CL348" s="217"/>
      <c r="CM348" s="217"/>
      <c r="CN348" s="217"/>
      <c r="CO348" s="217"/>
      <c r="CP348" s="217"/>
      <c r="CQ348" s="217"/>
      <c r="CR348" s="217"/>
      <c r="CS348" s="217"/>
      <c r="CT348" s="217"/>
      <c r="CU348" s="217"/>
      <c r="CV348" s="217"/>
      <c r="CW348" s="217"/>
      <c r="CX348" s="217"/>
      <c r="CY348" s="217"/>
      <c r="CZ348" s="217"/>
      <c r="DA348" s="217"/>
      <c r="DB348" s="217"/>
      <c r="DC348" s="217"/>
      <c r="DD348" s="217"/>
      <c r="DE348" s="217"/>
      <c r="DF348" s="217"/>
      <c r="DG348" s="217"/>
      <c r="DH348" s="217"/>
      <c r="DI348" s="217"/>
      <c r="DJ348" s="217"/>
      <c r="DK348" s="217"/>
      <c r="DL348" s="217"/>
      <c r="DM348" s="217"/>
      <c r="DN348" s="217"/>
      <c r="DO348" s="217"/>
      <c r="DP348" s="217"/>
      <c r="DQ348" s="217"/>
      <c r="DR348" s="217"/>
    </row>
    <row r="349" spans="1:122" s="207" customFormat="1" ht="13.5" hidden="1" thickBot="1">
      <c r="A349" s="453"/>
      <c r="B349" s="468" t="str">
        <f>B341</f>
        <v>2X</v>
      </c>
      <c r="C349" s="455">
        <f>C345-C341</f>
        <v>0</v>
      </c>
      <c r="D349" s="456">
        <f t="shared" si="283"/>
        <v>0</v>
      </c>
      <c r="E349" s="456">
        <f t="shared" si="283"/>
        <v>0</v>
      </c>
      <c r="F349" s="456">
        <f t="shared" si="283"/>
        <v>0</v>
      </c>
      <c r="G349" s="418">
        <f>SUM(C349:F349)</f>
        <v>0</v>
      </c>
      <c r="H349" s="455">
        <f t="shared" si="284"/>
        <v>0</v>
      </c>
      <c r="I349" s="456">
        <f t="shared" si="284"/>
        <v>0</v>
      </c>
      <c r="J349" s="456">
        <f t="shared" si="284"/>
        <v>0</v>
      </c>
      <c r="K349" s="456">
        <f>K345-K341</f>
        <v>0</v>
      </c>
      <c r="L349" s="418">
        <f>SUM(H349:K349)</f>
        <v>0</v>
      </c>
      <c r="M349" s="456">
        <f t="shared" si="285"/>
        <v>0</v>
      </c>
      <c r="N349" s="456">
        <f t="shared" si="285"/>
        <v>0</v>
      </c>
      <c r="O349" s="456">
        <f t="shared" si="285"/>
        <v>0</v>
      </c>
      <c r="P349" s="456">
        <f t="shared" si="285"/>
        <v>0</v>
      </c>
      <c r="Q349" s="457">
        <f t="shared" si="285"/>
        <v>0</v>
      </c>
      <c r="R349" s="418">
        <f>SUM(M349:Q349)</f>
        <v>0</v>
      </c>
      <c r="S349" s="419">
        <f>R349+L349+G349</f>
        <v>0</v>
      </c>
      <c r="T349" s="218"/>
      <c r="U349" s="217"/>
      <c r="V349" s="219"/>
      <c r="W349" s="219"/>
      <c r="X349" s="219"/>
      <c r="Y349" s="217"/>
      <c r="Z349" s="217"/>
      <c r="AA349" s="217"/>
      <c r="AB349" s="217"/>
      <c r="AC349" s="217"/>
      <c r="AD349" s="217"/>
      <c r="AE349" s="217"/>
      <c r="AF349" s="217"/>
      <c r="AG349" s="217"/>
      <c r="AH349" s="217"/>
      <c r="AI349" s="217"/>
      <c r="AJ349" s="217"/>
      <c r="AK349" s="217"/>
      <c r="AL349" s="217"/>
      <c r="AM349" s="217"/>
      <c r="AN349" s="217"/>
      <c r="AO349" s="217"/>
      <c r="AP349" s="217"/>
      <c r="AQ349" s="217"/>
      <c r="AR349" s="217"/>
      <c r="AS349" s="217"/>
      <c r="AT349" s="217"/>
      <c r="AU349" s="217"/>
      <c r="AV349" s="217"/>
      <c r="AW349" s="217"/>
      <c r="AX349" s="217"/>
      <c r="AY349" s="217"/>
      <c r="AZ349" s="217"/>
      <c r="BA349" s="217"/>
      <c r="BB349" s="217"/>
      <c r="BC349" s="217"/>
      <c r="BD349" s="217"/>
      <c r="BE349" s="217"/>
      <c r="BF349" s="217"/>
      <c r="BG349" s="217"/>
      <c r="BH349" s="217"/>
      <c r="BI349" s="217"/>
      <c r="BJ349" s="217"/>
      <c r="BK349" s="217"/>
      <c r="BL349" s="217"/>
      <c r="BM349" s="217"/>
      <c r="BN349" s="217"/>
      <c r="BO349" s="217"/>
      <c r="BP349" s="217"/>
      <c r="BQ349" s="217"/>
      <c r="BR349" s="217"/>
      <c r="BS349" s="217"/>
      <c r="BT349" s="217"/>
      <c r="BU349" s="217"/>
      <c r="BV349" s="217"/>
      <c r="BW349" s="217"/>
      <c r="BX349" s="217"/>
      <c r="BY349" s="217"/>
      <c r="BZ349" s="217"/>
      <c r="CA349" s="217"/>
      <c r="CB349" s="217"/>
      <c r="CC349" s="217"/>
      <c r="CD349" s="217"/>
      <c r="CE349" s="217"/>
      <c r="CF349" s="217"/>
      <c r="CG349" s="217"/>
      <c r="CH349" s="217"/>
      <c r="CI349" s="217"/>
      <c r="CJ349" s="217"/>
      <c r="CK349" s="217"/>
      <c r="CL349" s="217"/>
      <c r="CM349" s="217"/>
      <c r="CN349" s="217"/>
      <c r="CO349" s="217"/>
      <c r="CP349" s="217"/>
      <c r="CQ349" s="217"/>
      <c r="CR349" s="217"/>
      <c r="CS349" s="217"/>
      <c r="CT349" s="217"/>
      <c r="CU349" s="217"/>
      <c r="CV349" s="217"/>
      <c r="CW349" s="217"/>
      <c r="CX349" s="217"/>
      <c r="CY349" s="217"/>
      <c r="CZ349" s="217"/>
      <c r="DA349" s="217"/>
      <c r="DB349" s="217"/>
      <c r="DC349" s="217"/>
      <c r="DD349" s="217"/>
      <c r="DE349" s="217"/>
      <c r="DF349" s="217"/>
      <c r="DG349" s="217"/>
      <c r="DH349" s="217"/>
      <c r="DI349" s="217"/>
      <c r="DJ349" s="217"/>
      <c r="DK349" s="217"/>
      <c r="DL349" s="217"/>
      <c r="DM349" s="217"/>
      <c r="DN349" s="217"/>
      <c r="DO349" s="217"/>
      <c r="DP349" s="217"/>
      <c r="DQ349" s="217"/>
      <c r="DR349" s="217"/>
    </row>
    <row r="350" spans="1:122" s="207" customFormat="1" ht="13.5" hidden="1" thickBot="1">
      <c r="A350" s="453"/>
      <c r="B350" s="468" t="str">
        <f>B342</f>
        <v xml:space="preserve"> </v>
      </c>
      <c r="C350" s="455"/>
      <c r="D350" s="456"/>
      <c r="E350" s="456"/>
      <c r="F350" s="456"/>
      <c r="G350" s="418"/>
      <c r="H350" s="455"/>
      <c r="I350" s="456"/>
      <c r="J350" s="456"/>
      <c r="K350" s="456"/>
      <c r="L350" s="418">
        <f>SUM(H350:K350)</f>
        <v>0</v>
      </c>
      <c r="M350" s="456"/>
      <c r="N350" s="456"/>
      <c r="O350" s="456"/>
      <c r="P350" s="456"/>
      <c r="Q350" s="457"/>
      <c r="R350" s="418"/>
      <c r="S350" s="419"/>
      <c r="T350" s="218"/>
      <c r="U350" s="217"/>
      <c r="V350" s="219"/>
      <c r="W350" s="219"/>
      <c r="X350" s="219"/>
      <c r="Y350" s="217"/>
      <c r="Z350" s="217"/>
      <c r="AA350" s="217"/>
      <c r="AB350" s="217"/>
      <c r="AC350" s="217"/>
      <c r="AD350" s="217"/>
      <c r="AE350" s="217"/>
      <c r="AF350" s="217"/>
      <c r="AG350" s="217"/>
      <c r="AH350" s="217"/>
      <c r="AI350" s="217"/>
      <c r="AJ350" s="217"/>
      <c r="AK350" s="217"/>
      <c r="AL350" s="217"/>
      <c r="AM350" s="217"/>
      <c r="AN350" s="217"/>
      <c r="AO350" s="217"/>
      <c r="AP350" s="217"/>
      <c r="AQ350" s="217"/>
      <c r="AR350" s="217"/>
      <c r="AS350" s="217"/>
      <c r="AT350" s="217"/>
      <c r="AU350" s="217"/>
      <c r="AV350" s="217"/>
      <c r="AW350" s="217"/>
      <c r="AX350" s="217"/>
      <c r="AY350" s="217"/>
      <c r="AZ350" s="217"/>
      <c r="BA350" s="217"/>
      <c r="BB350" s="217"/>
      <c r="BC350" s="217"/>
      <c r="BD350" s="217"/>
      <c r="BE350" s="217"/>
      <c r="BF350" s="217"/>
      <c r="BG350" s="217"/>
      <c r="BH350" s="217"/>
      <c r="BI350" s="217"/>
      <c r="BJ350" s="217"/>
      <c r="BK350" s="217"/>
      <c r="BL350" s="217"/>
      <c r="BM350" s="217"/>
      <c r="BN350" s="217"/>
      <c r="BO350" s="217"/>
      <c r="BP350" s="217"/>
      <c r="BQ350" s="217"/>
      <c r="BR350" s="217"/>
      <c r="BS350" s="217"/>
      <c r="BT350" s="217"/>
      <c r="BU350" s="217"/>
      <c r="BV350" s="217"/>
      <c r="BW350" s="217"/>
      <c r="BX350" s="217"/>
      <c r="BY350" s="217"/>
      <c r="BZ350" s="217"/>
      <c r="CA350" s="217"/>
      <c r="CB350" s="217"/>
      <c r="CC350" s="217"/>
      <c r="CD350" s="217"/>
      <c r="CE350" s="217"/>
      <c r="CF350" s="217"/>
      <c r="CG350" s="217"/>
      <c r="CH350" s="217"/>
      <c r="CI350" s="217"/>
      <c r="CJ350" s="217"/>
      <c r="CK350" s="217"/>
      <c r="CL350" s="217"/>
      <c r="CM350" s="217"/>
      <c r="CN350" s="217"/>
      <c r="CO350" s="217"/>
      <c r="CP350" s="217"/>
      <c r="CQ350" s="217"/>
      <c r="CR350" s="217"/>
      <c r="CS350" s="217"/>
      <c r="CT350" s="217"/>
      <c r="CU350" s="217"/>
      <c r="CV350" s="217"/>
      <c r="CW350" s="217"/>
      <c r="CX350" s="217"/>
      <c r="CY350" s="217"/>
      <c r="CZ350" s="217"/>
      <c r="DA350" s="217"/>
      <c r="DB350" s="217"/>
      <c r="DC350" s="217"/>
      <c r="DD350" s="217"/>
      <c r="DE350" s="217"/>
      <c r="DF350" s="217"/>
      <c r="DG350" s="217"/>
      <c r="DH350" s="217"/>
      <c r="DI350" s="217"/>
      <c r="DJ350" s="217"/>
      <c r="DK350" s="217"/>
      <c r="DL350" s="217"/>
      <c r="DM350" s="217"/>
      <c r="DN350" s="217"/>
      <c r="DO350" s="217"/>
      <c r="DP350" s="217"/>
      <c r="DQ350" s="217"/>
      <c r="DR350" s="217"/>
    </row>
    <row r="351" spans="1:122" s="207" customFormat="1" ht="13.5" hidden="1" thickBot="1">
      <c r="A351" s="458"/>
      <c r="B351" s="467" t="s">
        <v>32</v>
      </c>
      <c r="C351" s="460">
        <f>SUM(C348:C350)</f>
        <v>0</v>
      </c>
      <c r="D351" s="461">
        <f>SUM(D348:D350)</f>
        <v>0</v>
      </c>
      <c r="E351" s="461">
        <f>SUM(E348:E350)</f>
        <v>0</v>
      </c>
      <c r="F351" s="461">
        <f>SUM(F348:F350)</f>
        <v>0</v>
      </c>
      <c r="G351" s="413">
        <f>SUM(C351:F351)</f>
        <v>0</v>
      </c>
      <c r="H351" s="460">
        <f>SUM(H348:H350)</f>
        <v>0</v>
      </c>
      <c r="I351" s="461">
        <f>SUM(I348:I350)</f>
        <v>0</v>
      </c>
      <c r="J351" s="461">
        <f>SUM(J348:J350)</f>
        <v>0</v>
      </c>
      <c r="K351" s="461">
        <f>SUM(K348:K350)</f>
        <v>0</v>
      </c>
      <c r="L351" s="413">
        <f>SUM(H351:K351)</f>
        <v>0</v>
      </c>
      <c r="M351" s="461">
        <f>SUM(M348:M350)</f>
        <v>0</v>
      </c>
      <c r="N351" s="461">
        <f>SUM(N348:N350)</f>
        <v>0</v>
      </c>
      <c r="O351" s="461">
        <f>SUM(O348:O350)</f>
        <v>0</v>
      </c>
      <c r="P351" s="461">
        <f>SUM(P348:P350)</f>
        <v>0</v>
      </c>
      <c r="Q351" s="462">
        <f>SUM(Q348:Q350)</f>
        <v>0</v>
      </c>
      <c r="R351" s="413">
        <f>SUM(M351:Q351)</f>
        <v>0</v>
      </c>
      <c r="S351" s="414">
        <f>R351+L351+G351</f>
        <v>0</v>
      </c>
      <c r="T351" s="218"/>
      <c r="U351" s="217"/>
      <c r="V351" s="219"/>
      <c r="W351" s="219"/>
      <c r="X351" s="219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  <c r="AI351" s="217"/>
      <c r="AJ351" s="217"/>
      <c r="AK351" s="217"/>
      <c r="AL351" s="217"/>
      <c r="AM351" s="217"/>
      <c r="AN351" s="217"/>
      <c r="AO351" s="217"/>
      <c r="AP351" s="217"/>
      <c r="AQ351" s="217"/>
      <c r="AR351" s="217"/>
      <c r="AS351" s="217"/>
      <c r="AT351" s="217"/>
      <c r="AU351" s="217"/>
      <c r="AV351" s="217"/>
      <c r="AW351" s="217"/>
      <c r="AX351" s="217"/>
      <c r="AY351" s="217"/>
      <c r="AZ351" s="217"/>
      <c r="BA351" s="217"/>
      <c r="BB351" s="217"/>
      <c r="BC351" s="217"/>
      <c r="BD351" s="217"/>
      <c r="BE351" s="217"/>
      <c r="BF351" s="217"/>
      <c r="BG351" s="217"/>
      <c r="BH351" s="217"/>
      <c r="BI351" s="217"/>
      <c r="BJ351" s="217"/>
      <c r="BK351" s="217"/>
      <c r="BL351" s="217"/>
      <c r="BM351" s="217"/>
      <c r="BN351" s="217"/>
      <c r="BO351" s="217"/>
      <c r="BP351" s="217"/>
      <c r="BQ351" s="217"/>
      <c r="BR351" s="217"/>
      <c r="BS351" s="217"/>
      <c r="BT351" s="217"/>
      <c r="BU351" s="217"/>
      <c r="BV351" s="217"/>
      <c r="BW351" s="217"/>
      <c r="BX351" s="217"/>
      <c r="BY351" s="217"/>
      <c r="BZ351" s="217"/>
      <c r="CA351" s="217"/>
      <c r="CB351" s="217"/>
      <c r="CC351" s="217"/>
      <c r="CD351" s="217"/>
      <c r="CE351" s="217"/>
      <c r="CF351" s="217"/>
      <c r="CG351" s="217"/>
      <c r="CH351" s="217"/>
      <c r="CI351" s="217"/>
      <c r="CJ351" s="217"/>
      <c r="CK351" s="217"/>
      <c r="CL351" s="217"/>
      <c r="CM351" s="217"/>
      <c r="CN351" s="217"/>
      <c r="CO351" s="217"/>
      <c r="CP351" s="217"/>
      <c r="CQ351" s="217"/>
      <c r="CR351" s="217"/>
      <c r="CS351" s="217"/>
      <c r="CT351" s="217"/>
      <c r="CU351" s="217"/>
      <c r="CV351" s="217"/>
      <c r="CW351" s="217"/>
      <c r="CX351" s="217"/>
      <c r="CY351" s="217"/>
      <c r="CZ351" s="217"/>
      <c r="DA351" s="217"/>
      <c r="DB351" s="217"/>
      <c r="DC351" s="217"/>
      <c r="DD351" s="217"/>
      <c r="DE351" s="217"/>
      <c r="DF351" s="217"/>
      <c r="DG351" s="217"/>
      <c r="DH351" s="217"/>
      <c r="DI351" s="217"/>
      <c r="DJ351" s="217"/>
      <c r="DK351" s="217"/>
      <c r="DL351" s="217"/>
      <c r="DM351" s="217"/>
      <c r="DN351" s="217"/>
      <c r="DO351" s="217"/>
      <c r="DP351" s="217"/>
      <c r="DQ351" s="217"/>
      <c r="DR351" s="217"/>
    </row>
    <row r="352" spans="1:122" s="207" customFormat="1" ht="13" outlineLevel="1">
      <c r="A352" s="245" t="s">
        <v>40</v>
      </c>
      <c r="B352" s="246">
        <v>0</v>
      </c>
      <c r="C352" s="210">
        <f>C348+C349*2</f>
        <v>0</v>
      </c>
      <c r="D352" s="210">
        <f t="shared" ref="D352:S352" si="286">D348+D349*2</f>
        <v>0</v>
      </c>
      <c r="E352" s="210">
        <f t="shared" si="286"/>
        <v>0</v>
      </c>
      <c r="F352" s="210">
        <f t="shared" si="286"/>
        <v>0</v>
      </c>
      <c r="G352" s="206">
        <f t="shared" si="286"/>
        <v>0</v>
      </c>
      <c r="H352" s="210">
        <f t="shared" si="286"/>
        <v>0</v>
      </c>
      <c r="I352" s="210">
        <f t="shared" si="286"/>
        <v>0</v>
      </c>
      <c r="J352" s="210">
        <f t="shared" si="286"/>
        <v>0</v>
      </c>
      <c r="K352" s="210">
        <f t="shared" si="286"/>
        <v>0</v>
      </c>
      <c r="L352" s="206">
        <f t="shared" si="286"/>
        <v>0</v>
      </c>
      <c r="M352" s="210">
        <f t="shared" si="286"/>
        <v>0</v>
      </c>
      <c r="N352" s="210">
        <f t="shared" si="286"/>
        <v>0</v>
      </c>
      <c r="O352" s="210">
        <f t="shared" si="286"/>
        <v>0</v>
      </c>
      <c r="P352" s="210">
        <f t="shared" si="286"/>
        <v>0</v>
      </c>
      <c r="Q352" s="210">
        <f t="shared" si="286"/>
        <v>0</v>
      </c>
      <c r="R352" s="206">
        <f t="shared" si="286"/>
        <v>0</v>
      </c>
      <c r="S352" s="224">
        <f t="shared" si="286"/>
        <v>0</v>
      </c>
      <c r="T352" s="218"/>
      <c r="U352" s="217"/>
      <c r="V352" s="219"/>
      <c r="W352" s="219"/>
      <c r="X352" s="219"/>
      <c r="Y352" s="217"/>
      <c r="Z352" s="217"/>
      <c r="AA352" s="217"/>
      <c r="AB352" s="217"/>
      <c r="AC352" s="217"/>
      <c r="AD352" s="217"/>
      <c r="AE352" s="217"/>
      <c r="AF352" s="217"/>
      <c r="AG352" s="217"/>
      <c r="AH352" s="217"/>
      <c r="AI352" s="217"/>
      <c r="AJ352" s="217"/>
      <c r="AK352" s="217"/>
      <c r="AL352" s="217"/>
      <c r="AM352" s="217"/>
      <c r="AN352" s="217"/>
      <c r="AO352" s="217"/>
      <c r="AP352" s="217"/>
      <c r="AQ352" s="217"/>
      <c r="AR352" s="217"/>
      <c r="AS352" s="217"/>
      <c r="AT352" s="217"/>
      <c r="AU352" s="217"/>
      <c r="AV352" s="217"/>
      <c r="AW352" s="217"/>
      <c r="AX352" s="217"/>
      <c r="AY352" s="217"/>
      <c r="AZ352" s="217"/>
      <c r="BA352" s="217"/>
      <c r="BB352" s="217"/>
      <c r="BC352" s="217"/>
      <c r="BD352" s="217"/>
      <c r="BE352" s="217"/>
      <c r="BF352" s="217"/>
      <c r="BG352" s="217"/>
      <c r="BH352" s="217"/>
      <c r="BI352" s="217"/>
      <c r="BJ352" s="217"/>
      <c r="BK352" s="217"/>
      <c r="BL352" s="217"/>
      <c r="BM352" s="217"/>
      <c r="BN352" s="217"/>
      <c r="BO352" s="217"/>
      <c r="BP352" s="217"/>
      <c r="BQ352" s="217"/>
      <c r="BR352" s="217"/>
      <c r="BS352" s="217"/>
      <c r="BT352" s="217"/>
      <c r="BU352" s="217"/>
      <c r="BV352" s="217"/>
      <c r="BW352" s="217"/>
      <c r="BX352" s="217"/>
      <c r="BY352" s="217"/>
      <c r="BZ352" s="217"/>
      <c r="CA352" s="217"/>
      <c r="CB352" s="217"/>
      <c r="CC352" s="217"/>
      <c r="CD352" s="217"/>
      <c r="CE352" s="217"/>
      <c r="CF352" s="217"/>
      <c r="CG352" s="217"/>
      <c r="CH352" s="217"/>
      <c r="CI352" s="217"/>
      <c r="CJ352" s="217"/>
      <c r="CK352" s="217"/>
      <c r="CL352" s="217"/>
      <c r="CM352" s="217"/>
      <c r="CN352" s="217"/>
      <c r="CO352" s="217"/>
      <c r="CP352" s="217"/>
      <c r="CQ352" s="217"/>
      <c r="CR352" s="217"/>
      <c r="CS352" s="217"/>
      <c r="CT352" s="217"/>
      <c r="CU352" s="217"/>
      <c r="CV352" s="217"/>
      <c r="CW352" s="217"/>
      <c r="CX352" s="217"/>
      <c r="CY352" s="217"/>
      <c r="CZ352" s="217"/>
      <c r="DA352" s="217"/>
      <c r="DB352" s="217"/>
      <c r="DC352" s="217"/>
      <c r="DD352" s="217"/>
      <c r="DE352" s="217"/>
      <c r="DF352" s="217"/>
      <c r="DG352" s="217"/>
      <c r="DH352" s="217"/>
      <c r="DI352" s="217"/>
      <c r="DJ352" s="217"/>
      <c r="DK352" s="217"/>
      <c r="DL352" s="217"/>
      <c r="DM352" s="217"/>
      <c r="DN352" s="217"/>
      <c r="DO352" s="217"/>
      <c r="DP352" s="217"/>
      <c r="DQ352" s="217"/>
      <c r="DR352" s="217"/>
    </row>
    <row r="353" spans="1:122" s="207" customFormat="1" ht="13.5" outlineLevel="1" thickBot="1">
      <c r="A353" s="213" t="s">
        <v>43</v>
      </c>
      <c r="B353" s="248" t="s">
        <v>30</v>
      </c>
      <c r="C353" s="214">
        <f>C348+C349</f>
        <v>0</v>
      </c>
      <c r="D353" s="214">
        <f t="shared" ref="D353:S353" si="287">D348+D349</f>
        <v>0</v>
      </c>
      <c r="E353" s="214">
        <f t="shared" si="287"/>
        <v>0</v>
      </c>
      <c r="F353" s="214">
        <f t="shared" si="287"/>
        <v>0</v>
      </c>
      <c r="G353" s="215">
        <f t="shared" si="287"/>
        <v>0</v>
      </c>
      <c r="H353" s="214">
        <f t="shared" si="287"/>
        <v>0</v>
      </c>
      <c r="I353" s="214">
        <f t="shared" si="287"/>
        <v>0</v>
      </c>
      <c r="J353" s="214">
        <f t="shared" si="287"/>
        <v>0</v>
      </c>
      <c r="K353" s="214">
        <f t="shared" si="287"/>
        <v>0</v>
      </c>
      <c r="L353" s="215">
        <f t="shared" si="287"/>
        <v>0</v>
      </c>
      <c r="M353" s="214">
        <f t="shared" si="287"/>
        <v>0</v>
      </c>
      <c r="N353" s="214">
        <f t="shared" si="287"/>
        <v>0</v>
      </c>
      <c r="O353" s="214">
        <f t="shared" si="287"/>
        <v>0</v>
      </c>
      <c r="P353" s="214">
        <f t="shared" si="287"/>
        <v>0</v>
      </c>
      <c r="Q353" s="214">
        <f t="shared" si="287"/>
        <v>0</v>
      </c>
      <c r="R353" s="215">
        <f t="shared" si="287"/>
        <v>0</v>
      </c>
      <c r="S353" s="204">
        <f t="shared" si="287"/>
        <v>0</v>
      </c>
      <c r="T353" s="218"/>
      <c r="U353" s="217"/>
      <c r="V353" s="219"/>
      <c r="W353" s="219"/>
      <c r="X353" s="219"/>
      <c r="Y353" s="217"/>
      <c r="Z353" s="217"/>
      <c r="AA353" s="217"/>
      <c r="AB353" s="217"/>
      <c r="AC353" s="217"/>
      <c r="AD353" s="217"/>
      <c r="AE353" s="217"/>
      <c r="AF353" s="217"/>
      <c r="AG353" s="217"/>
      <c r="AH353" s="217"/>
      <c r="AI353" s="217"/>
      <c r="AJ353" s="217"/>
      <c r="AK353" s="217"/>
      <c r="AL353" s="217"/>
      <c r="AM353" s="217"/>
      <c r="AN353" s="217"/>
      <c r="AO353" s="217"/>
      <c r="AP353" s="217"/>
      <c r="AQ353" s="217"/>
      <c r="AR353" s="217"/>
      <c r="AS353" s="217"/>
      <c r="AT353" s="217"/>
      <c r="AU353" s="217"/>
      <c r="AV353" s="217"/>
      <c r="AW353" s="217"/>
      <c r="AX353" s="217"/>
      <c r="AY353" s="217"/>
      <c r="AZ353" s="217"/>
      <c r="BA353" s="217"/>
      <c r="BB353" s="217"/>
      <c r="BC353" s="217"/>
      <c r="BD353" s="217"/>
      <c r="BE353" s="217"/>
      <c r="BF353" s="217"/>
      <c r="BG353" s="217"/>
      <c r="BH353" s="217"/>
      <c r="BI353" s="217"/>
      <c r="BJ353" s="217"/>
      <c r="BK353" s="217"/>
      <c r="BL353" s="217"/>
      <c r="BM353" s="217"/>
      <c r="BN353" s="217"/>
      <c r="BO353" s="217"/>
      <c r="BP353" s="217"/>
      <c r="BQ353" s="217"/>
      <c r="BR353" s="217"/>
      <c r="BS353" s="217"/>
      <c r="BT353" s="217"/>
      <c r="BU353" s="217"/>
      <c r="BV353" s="217"/>
      <c r="BW353" s="217"/>
      <c r="BX353" s="217"/>
      <c r="BY353" s="217"/>
      <c r="BZ353" s="217"/>
      <c r="CA353" s="217"/>
      <c r="CB353" s="217"/>
      <c r="CC353" s="217"/>
      <c r="CD353" s="217"/>
      <c r="CE353" s="217"/>
      <c r="CF353" s="217"/>
      <c r="CG353" s="217"/>
      <c r="CH353" s="217"/>
      <c r="CI353" s="217"/>
      <c r="CJ353" s="217"/>
      <c r="CK353" s="217"/>
      <c r="CL353" s="217"/>
      <c r="CM353" s="217"/>
      <c r="CN353" s="217"/>
      <c r="CO353" s="217"/>
      <c r="CP353" s="217"/>
      <c r="CQ353" s="217"/>
      <c r="CR353" s="217"/>
      <c r="CS353" s="217"/>
      <c r="CT353" s="217"/>
      <c r="CU353" s="217"/>
      <c r="CV353" s="217"/>
      <c r="CW353" s="217"/>
      <c r="CX353" s="217"/>
      <c r="CY353" s="217"/>
      <c r="CZ353" s="217"/>
      <c r="DA353" s="217"/>
      <c r="DB353" s="217"/>
      <c r="DC353" s="217"/>
      <c r="DD353" s="217"/>
      <c r="DE353" s="217"/>
      <c r="DF353" s="217"/>
      <c r="DG353" s="217"/>
      <c r="DH353" s="217"/>
      <c r="DI353" s="217"/>
      <c r="DJ353" s="217"/>
      <c r="DK353" s="217"/>
      <c r="DL353" s="217"/>
      <c r="DM353" s="217"/>
      <c r="DN353" s="217"/>
      <c r="DO353" s="217"/>
      <c r="DP353" s="217"/>
      <c r="DQ353" s="217"/>
      <c r="DR353" s="217"/>
    </row>
    <row r="354" spans="1:122" s="207" customFormat="1" ht="15" hidden="1" customHeight="1">
      <c r="A354" s="211"/>
      <c r="B354" s="235"/>
      <c r="C354" s="212"/>
      <c r="D354" s="212"/>
      <c r="E354" s="212"/>
      <c r="F354" s="212"/>
      <c r="G354" s="236"/>
      <c r="H354" s="212"/>
      <c r="I354" s="212"/>
      <c r="J354" s="212"/>
      <c r="K354" s="212"/>
      <c r="L354" s="236"/>
      <c r="M354" s="212"/>
      <c r="N354" s="212"/>
      <c r="O354" s="212"/>
      <c r="P354" s="212"/>
      <c r="Q354" s="212"/>
      <c r="R354" s="183"/>
      <c r="S354" s="276"/>
      <c r="T354" s="218"/>
      <c r="U354" s="217"/>
      <c r="V354" s="219"/>
      <c r="W354" s="219"/>
      <c r="X354" s="219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  <c r="AI354" s="217"/>
      <c r="AJ354" s="217"/>
      <c r="AK354" s="217"/>
      <c r="AL354" s="217"/>
      <c r="AM354" s="217"/>
      <c r="AN354" s="217"/>
      <c r="AO354" s="217"/>
      <c r="AP354" s="217"/>
      <c r="AQ354" s="217"/>
      <c r="AR354" s="217"/>
      <c r="AS354" s="217"/>
      <c r="AT354" s="217"/>
      <c r="AU354" s="217"/>
      <c r="AV354" s="217"/>
      <c r="AW354" s="217"/>
      <c r="AX354" s="217"/>
      <c r="AY354" s="217"/>
      <c r="AZ354" s="217"/>
      <c r="BA354" s="217"/>
      <c r="BB354" s="217"/>
      <c r="BC354" s="217"/>
      <c r="BD354" s="217"/>
      <c r="BE354" s="217"/>
      <c r="BF354" s="217"/>
      <c r="BG354" s="217"/>
      <c r="BH354" s="217"/>
      <c r="BI354" s="217"/>
      <c r="BJ354" s="217"/>
      <c r="BK354" s="217"/>
      <c r="BL354" s="217"/>
      <c r="BM354" s="217"/>
      <c r="BN354" s="217"/>
      <c r="BO354" s="217"/>
      <c r="BP354" s="217"/>
      <c r="BQ354" s="217"/>
      <c r="BR354" s="217"/>
      <c r="BS354" s="217"/>
      <c r="BT354" s="217"/>
      <c r="BU354" s="217"/>
      <c r="BV354" s="217"/>
      <c r="BW354" s="217"/>
      <c r="BX354" s="217"/>
      <c r="BY354" s="217"/>
      <c r="BZ354" s="217"/>
      <c r="CA354" s="217"/>
      <c r="CB354" s="217"/>
      <c r="CC354" s="217"/>
      <c r="CD354" s="217"/>
      <c r="CE354" s="217"/>
      <c r="CF354" s="217"/>
      <c r="CG354" s="217"/>
      <c r="CH354" s="217"/>
      <c r="CI354" s="217"/>
      <c r="CJ354" s="217"/>
      <c r="CK354" s="217"/>
      <c r="CL354" s="217"/>
      <c r="CM354" s="217"/>
      <c r="CN354" s="217"/>
      <c r="CO354" s="217"/>
      <c r="CP354" s="217"/>
      <c r="CQ354" s="217"/>
      <c r="CR354" s="217"/>
      <c r="CS354" s="217"/>
      <c r="CT354" s="217"/>
      <c r="CU354" s="217"/>
      <c r="CV354" s="217"/>
      <c r="CW354" s="217"/>
      <c r="CX354" s="217"/>
      <c r="CY354" s="217"/>
      <c r="CZ354" s="217"/>
      <c r="DA354" s="217"/>
      <c r="DB354" s="217"/>
      <c r="DC354" s="217"/>
      <c r="DD354" s="217"/>
      <c r="DE354" s="217"/>
      <c r="DF354" s="217"/>
      <c r="DG354" s="217"/>
      <c r="DH354" s="217"/>
      <c r="DI354" s="217"/>
      <c r="DJ354" s="217"/>
      <c r="DK354" s="217"/>
      <c r="DL354" s="217"/>
      <c r="DM354" s="217"/>
      <c r="DN354" s="217"/>
      <c r="DO354" s="217"/>
      <c r="DP354" s="217"/>
      <c r="DQ354" s="217"/>
      <c r="DR354" s="217"/>
    </row>
    <row r="355" spans="1:122" s="207" customFormat="1" ht="15" hidden="1" customHeight="1">
      <c r="A355" s="181" t="s">
        <v>129</v>
      </c>
      <c r="B355" s="228" t="s">
        <v>111</v>
      </c>
      <c r="C355" s="6"/>
      <c r="D355" s="6"/>
      <c r="E355" s="6"/>
      <c r="F355" s="6"/>
      <c r="G355" s="241"/>
      <c r="H355" s="6"/>
      <c r="I355" s="6"/>
      <c r="J355" s="6"/>
      <c r="K355" s="6"/>
      <c r="L355" s="241"/>
      <c r="M355" s="6"/>
      <c r="N355" s="6"/>
      <c r="O355" s="6"/>
      <c r="P355" s="6"/>
      <c r="Q355" s="6"/>
      <c r="R355" s="241"/>
      <c r="S355" s="241"/>
      <c r="T355" s="218"/>
      <c r="U355" s="217"/>
      <c r="V355" s="219"/>
      <c r="W355" s="219"/>
      <c r="X355" s="219"/>
      <c r="Y355" s="217"/>
      <c r="Z355" s="217"/>
      <c r="AA355" s="217"/>
      <c r="AB355" s="217"/>
      <c r="AC355" s="217"/>
      <c r="AD355" s="217"/>
      <c r="AE355" s="217"/>
      <c r="AF355" s="217"/>
      <c r="AG355" s="217"/>
      <c r="AH355" s="217"/>
      <c r="AI355" s="217"/>
      <c r="AJ355" s="217"/>
      <c r="AK355" s="217"/>
      <c r="AL355" s="217"/>
      <c r="AM355" s="217"/>
      <c r="AN355" s="217"/>
      <c r="AO355" s="217"/>
      <c r="AP355" s="217"/>
      <c r="AQ355" s="217"/>
      <c r="AR355" s="217"/>
      <c r="AS355" s="217"/>
      <c r="AT355" s="217"/>
      <c r="AU355" s="217"/>
      <c r="AV355" s="217"/>
      <c r="AW355" s="217"/>
      <c r="AX355" s="217"/>
      <c r="AY355" s="217"/>
      <c r="AZ355" s="217"/>
      <c r="BA355" s="217"/>
      <c r="BB355" s="217"/>
      <c r="BC355" s="217"/>
      <c r="BD355" s="217"/>
      <c r="BE355" s="217"/>
      <c r="BF355" s="217"/>
      <c r="BG355" s="217"/>
      <c r="BH355" s="217"/>
      <c r="BI355" s="217"/>
      <c r="BJ355" s="217"/>
      <c r="BK355" s="217"/>
      <c r="BL355" s="217"/>
      <c r="BM355" s="217"/>
      <c r="BN355" s="217"/>
      <c r="BO355" s="217"/>
      <c r="BP355" s="217"/>
      <c r="BQ355" s="217"/>
      <c r="BR355" s="217"/>
      <c r="BS355" s="217"/>
      <c r="BT355" s="217"/>
      <c r="BU355" s="217"/>
      <c r="BV355" s="217"/>
      <c r="BW355" s="217"/>
      <c r="BX355" s="217"/>
      <c r="BY355" s="217"/>
      <c r="BZ355" s="217"/>
      <c r="CA355" s="217"/>
      <c r="CB355" s="217"/>
      <c r="CC355" s="217"/>
      <c r="CD355" s="217"/>
      <c r="CE355" s="217"/>
      <c r="CF355" s="217"/>
      <c r="CG355" s="217"/>
      <c r="CH355" s="217"/>
      <c r="CI355" s="217"/>
      <c r="CJ355" s="217"/>
      <c r="CK355" s="217"/>
      <c r="CL355" s="217"/>
      <c r="CM355" s="217"/>
      <c r="CN355" s="217"/>
      <c r="CO355" s="217"/>
      <c r="CP355" s="217"/>
      <c r="CQ355" s="217"/>
      <c r="CR355" s="217"/>
      <c r="CS355" s="217"/>
      <c r="CT355" s="217"/>
      <c r="CU355" s="217"/>
      <c r="CV355" s="217"/>
      <c r="CW355" s="217"/>
      <c r="CX355" s="217"/>
      <c r="CY355" s="217"/>
      <c r="CZ355" s="217"/>
      <c r="DA355" s="217"/>
      <c r="DB355" s="217"/>
      <c r="DC355" s="217"/>
      <c r="DD355" s="217"/>
      <c r="DE355" s="217"/>
      <c r="DF355" s="217"/>
      <c r="DG355" s="217"/>
      <c r="DH355" s="217"/>
      <c r="DI355" s="217"/>
      <c r="DJ355" s="217"/>
      <c r="DK355" s="217"/>
      <c r="DL355" s="217"/>
      <c r="DM355" s="217"/>
      <c r="DN355" s="217"/>
      <c r="DO355" s="217"/>
      <c r="DP355" s="217"/>
      <c r="DQ355" s="217"/>
      <c r="DR355" s="217"/>
    </row>
    <row r="356" spans="1:122" s="207" customFormat="1" ht="15" hidden="1" customHeight="1">
      <c r="A356" s="181" t="str">
        <f>A342</f>
        <v>MS2408D0</v>
      </c>
      <c r="B356" s="228" t="s">
        <v>120</v>
      </c>
      <c r="C356" s="6"/>
      <c r="D356" s="6"/>
      <c r="E356" s="6"/>
      <c r="F356" s="6"/>
      <c r="G356" s="241"/>
      <c r="H356" s="6"/>
      <c r="I356" s="6"/>
      <c r="J356" s="6"/>
      <c r="K356" s="6"/>
      <c r="L356" s="241"/>
      <c r="M356" s="6"/>
      <c r="N356" s="6"/>
      <c r="O356" s="6"/>
      <c r="P356" s="6"/>
      <c r="Q356" s="6"/>
      <c r="R356" s="241"/>
      <c r="S356" s="241"/>
      <c r="T356" s="218"/>
      <c r="U356" s="217"/>
      <c r="V356" s="219"/>
      <c r="W356" s="219"/>
      <c r="X356" s="219"/>
      <c r="Y356" s="217"/>
      <c r="Z356" s="217"/>
      <c r="AA356" s="217"/>
      <c r="AB356" s="217"/>
      <c r="AC356" s="217"/>
      <c r="AD356" s="217"/>
      <c r="AE356" s="217"/>
      <c r="AF356" s="217"/>
      <c r="AG356" s="217"/>
      <c r="AH356" s="217"/>
      <c r="AI356" s="217"/>
      <c r="AJ356" s="217"/>
      <c r="AK356" s="217"/>
      <c r="AL356" s="217"/>
      <c r="AM356" s="217"/>
      <c r="AN356" s="217"/>
      <c r="AO356" s="217"/>
      <c r="AP356" s="217"/>
      <c r="AQ356" s="217"/>
      <c r="AR356" s="217"/>
      <c r="AS356" s="217"/>
      <c r="AT356" s="217"/>
      <c r="AU356" s="217"/>
      <c r="AV356" s="217"/>
      <c r="AW356" s="217"/>
      <c r="AX356" s="217"/>
      <c r="AY356" s="217"/>
      <c r="AZ356" s="217"/>
      <c r="BA356" s="217"/>
      <c r="BB356" s="217"/>
      <c r="BC356" s="217"/>
      <c r="BD356" s="217"/>
      <c r="BE356" s="217"/>
      <c r="BF356" s="217"/>
      <c r="BG356" s="217"/>
      <c r="BH356" s="217"/>
      <c r="BI356" s="217"/>
      <c r="BJ356" s="217"/>
      <c r="BK356" s="217"/>
      <c r="BL356" s="217"/>
      <c r="BM356" s="217"/>
      <c r="BN356" s="217"/>
      <c r="BO356" s="217"/>
      <c r="BP356" s="217"/>
      <c r="BQ356" s="217"/>
      <c r="BR356" s="217"/>
      <c r="BS356" s="217"/>
      <c r="BT356" s="217"/>
      <c r="BU356" s="217"/>
      <c r="BV356" s="217"/>
      <c r="BW356" s="217"/>
      <c r="BX356" s="217"/>
      <c r="BY356" s="217"/>
      <c r="BZ356" s="217"/>
      <c r="CA356" s="217"/>
      <c r="CB356" s="217"/>
      <c r="CC356" s="217"/>
      <c r="CD356" s="217"/>
      <c r="CE356" s="217"/>
      <c r="CF356" s="217"/>
      <c r="CG356" s="217"/>
      <c r="CH356" s="217"/>
      <c r="CI356" s="217"/>
      <c r="CJ356" s="217"/>
      <c r="CK356" s="217"/>
      <c r="CL356" s="217"/>
      <c r="CM356" s="217"/>
      <c r="CN356" s="217"/>
      <c r="CO356" s="217"/>
      <c r="CP356" s="217"/>
      <c r="CQ356" s="217"/>
      <c r="CR356" s="217"/>
      <c r="CS356" s="217"/>
      <c r="CT356" s="217"/>
      <c r="CU356" s="217"/>
      <c r="CV356" s="217"/>
      <c r="CW356" s="217"/>
      <c r="CX356" s="217"/>
      <c r="CY356" s="217"/>
      <c r="CZ356" s="217"/>
      <c r="DA356" s="217"/>
      <c r="DB356" s="217"/>
      <c r="DC356" s="217"/>
      <c r="DD356" s="217"/>
      <c r="DE356" s="217"/>
      <c r="DF356" s="217"/>
      <c r="DG356" s="217"/>
      <c r="DH356" s="217"/>
      <c r="DI356" s="217"/>
      <c r="DJ356" s="217"/>
      <c r="DK356" s="217"/>
      <c r="DL356" s="217"/>
      <c r="DM356" s="217"/>
      <c r="DN356" s="217"/>
      <c r="DO356" s="217"/>
      <c r="DP356" s="217"/>
      <c r="DQ356" s="217"/>
      <c r="DR356" s="217"/>
    </row>
    <row r="357" spans="1:122" s="207" customFormat="1" ht="15" hidden="1" customHeight="1">
      <c r="A357" s="188"/>
      <c r="B357" s="228" t="s">
        <v>134</v>
      </c>
      <c r="C357" s="6"/>
      <c r="D357" s="6"/>
      <c r="E357" s="6"/>
      <c r="F357" s="6"/>
      <c r="G357" s="200"/>
      <c r="H357" s="6"/>
      <c r="I357" s="6"/>
      <c r="J357" s="6"/>
      <c r="K357" s="6"/>
      <c r="L357" s="200"/>
      <c r="M357" s="6"/>
      <c r="N357" s="6"/>
      <c r="O357" s="6"/>
      <c r="P357" s="6"/>
      <c r="Q357" s="6"/>
      <c r="R357" s="200"/>
      <c r="S357" s="184"/>
      <c r="T357" s="218"/>
      <c r="U357" s="217"/>
      <c r="V357" s="219"/>
      <c r="W357" s="219"/>
      <c r="X357" s="219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  <c r="AI357" s="217"/>
      <c r="AJ357" s="217"/>
      <c r="AK357" s="217"/>
      <c r="AL357" s="217"/>
      <c r="AM357" s="217"/>
      <c r="AN357" s="217"/>
      <c r="AO357" s="217"/>
      <c r="AP357" s="217"/>
      <c r="AQ357" s="217"/>
      <c r="AR357" s="217"/>
      <c r="AS357" s="217"/>
      <c r="AT357" s="217"/>
      <c r="AU357" s="217"/>
      <c r="AV357" s="217"/>
      <c r="AW357" s="217"/>
      <c r="AX357" s="217"/>
      <c r="AY357" s="217"/>
      <c r="AZ357" s="217"/>
      <c r="BA357" s="217"/>
      <c r="BB357" s="217"/>
      <c r="BC357" s="217"/>
      <c r="BD357" s="217"/>
      <c r="BE357" s="217"/>
      <c r="BF357" s="217"/>
      <c r="BG357" s="217"/>
      <c r="BH357" s="217"/>
      <c r="BI357" s="217"/>
      <c r="BJ357" s="217"/>
      <c r="BK357" s="217"/>
      <c r="BL357" s="217"/>
      <c r="BM357" s="217"/>
      <c r="BN357" s="217"/>
      <c r="BO357" s="217"/>
      <c r="BP357" s="217"/>
      <c r="BQ357" s="217"/>
      <c r="BR357" s="217"/>
      <c r="BS357" s="217"/>
      <c r="BT357" s="217"/>
      <c r="BU357" s="217"/>
      <c r="BV357" s="217"/>
      <c r="BW357" s="217"/>
      <c r="BX357" s="217"/>
      <c r="BY357" s="217"/>
      <c r="BZ357" s="217"/>
      <c r="CA357" s="217"/>
      <c r="CB357" s="217"/>
      <c r="CC357" s="217"/>
      <c r="CD357" s="217"/>
      <c r="CE357" s="217"/>
      <c r="CF357" s="217"/>
      <c r="CG357" s="217"/>
      <c r="CH357" s="217"/>
      <c r="CI357" s="217"/>
      <c r="CJ357" s="217"/>
      <c r="CK357" s="217"/>
      <c r="CL357" s="217"/>
      <c r="CM357" s="217"/>
      <c r="CN357" s="217"/>
      <c r="CO357" s="217"/>
      <c r="CP357" s="217"/>
      <c r="CQ357" s="217"/>
      <c r="CR357" s="217"/>
      <c r="CS357" s="217"/>
      <c r="CT357" s="217"/>
      <c r="CU357" s="217"/>
      <c r="CV357" s="217"/>
      <c r="CW357" s="217"/>
      <c r="CX357" s="217"/>
      <c r="CY357" s="217"/>
      <c r="CZ357" s="217"/>
      <c r="DA357" s="217"/>
      <c r="DB357" s="217"/>
      <c r="DC357" s="217"/>
      <c r="DD357" s="217"/>
      <c r="DE357" s="217"/>
      <c r="DF357" s="217"/>
      <c r="DG357" s="217"/>
      <c r="DH357" s="217"/>
      <c r="DI357" s="217"/>
      <c r="DJ357" s="217"/>
      <c r="DK357" s="217"/>
      <c r="DL357" s="217"/>
      <c r="DM357" s="217"/>
      <c r="DN357" s="217"/>
      <c r="DO357" s="217"/>
      <c r="DP357" s="217"/>
      <c r="DQ357" s="217"/>
      <c r="DR357" s="217"/>
    </row>
    <row r="358" spans="1:122" s="207" customFormat="1" ht="15" hidden="1" customHeight="1">
      <c r="A358" s="1121" t="s">
        <v>30</v>
      </c>
      <c r="B358" s="1122" t="s">
        <v>32</v>
      </c>
      <c r="C358" s="1123">
        <v>0</v>
      </c>
      <c r="D358" s="1124">
        <v>0</v>
      </c>
      <c r="E358" s="1124">
        <v>0</v>
      </c>
      <c r="F358" s="1124">
        <v>0</v>
      </c>
      <c r="G358" s="1125">
        <v>0</v>
      </c>
      <c r="H358" s="1123">
        <v>0</v>
      </c>
      <c r="I358" s="1124">
        <v>0</v>
      </c>
      <c r="J358" s="1124">
        <v>0</v>
      </c>
      <c r="K358" s="1124">
        <v>0</v>
      </c>
      <c r="L358" s="1125">
        <v>0</v>
      </c>
      <c r="M358" s="1124">
        <v>0</v>
      </c>
      <c r="N358" s="1124">
        <v>0</v>
      </c>
      <c r="O358" s="1124">
        <v>0</v>
      </c>
      <c r="P358" s="1124">
        <v>0</v>
      </c>
      <c r="Q358" s="1127">
        <v>0</v>
      </c>
      <c r="R358" s="1125">
        <v>0</v>
      </c>
      <c r="S358" s="1126">
        <v>0</v>
      </c>
      <c r="T358" s="218"/>
      <c r="U358" s="217"/>
      <c r="V358" s="219"/>
      <c r="W358" s="219"/>
      <c r="X358" s="219"/>
      <c r="Y358" s="217"/>
      <c r="Z358" s="217"/>
      <c r="AA358" s="217"/>
      <c r="AB358" s="217"/>
      <c r="AC358" s="217"/>
      <c r="AD358" s="217"/>
      <c r="AE358" s="217"/>
      <c r="AF358" s="217"/>
      <c r="AG358" s="217"/>
      <c r="AH358" s="217"/>
      <c r="AI358" s="217"/>
      <c r="AJ358" s="217"/>
      <c r="AK358" s="217"/>
      <c r="AL358" s="217"/>
      <c r="AM358" s="217"/>
      <c r="AN358" s="217"/>
      <c r="AO358" s="217"/>
      <c r="AP358" s="217"/>
      <c r="AQ358" s="217"/>
      <c r="AR358" s="217"/>
      <c r="AS358" s="217"/>
      <c r="AT358" s="217"/>
      <c r="AU358" s="217"/>
      <c r="AV358" s="217"/>
      <c r="AW358" s="217"/>
      <c r="AX358" s="217"/>
      <c r="AY358" s="217"/>
      <c r="AZ358" s="217"/>
      <c r="BA358" s="217"/>
      <c r="BB358" s="217"/>
      <c r="BC358" s="217"/>
      <c r="BD358" s="217"/>
      <c r="BE358" s="217"/>
      <c r="BF358" s="217"/>
      <c r="BG358" s="217"/>
      <c r="BH358" s="217"/>
      <c r="BI358" s="217"/>
      <c r="BJ358" s="217"/>
      <c r="BK358" s="217"/>
      <c r="BL358" s="217"/>
      <c r="BM358" s="217"/>
      <c r="BN358" s="217"/>
      <c r="BO358" s="217"/>
      <c r="BP358" s="217"/>
      <c r="BQ358" s="217"/>
      <c r="BR358" s="217"/>
      <c r="BS358" s="217"/>
      <c r="BT358" s="217"/>
      <c r="BU358" s="217"/>
      <c r="BV358" s="217"/>
      <c r="BW358" s="217"/>
      <c r="BX358" s="217"/>
      <c r="BY358" s="217"/>
      <c r="BZ358" s="217"/>
      <c r="CA358" s="217"/>
      <c r="CB358" s="217"/>
      <c r="CC358" s="217"/>
      <c r="CD358" s="217"/>
      <c r="CE358" s="217"/>
      <c r="CF358" s="217"/>
      <c r="CG358" s="217"/>
      <c r="CH358" s="217"/>
      <c r="CI358" s="217"/>
      <c r="CJ358" s="217"/>
      <c r="CK358" s="217"/>
      <c r="CL358" s="217"/>
      <c r="CM358" s="217"/>
      <c r="CN358" s="217"/>
      <c r="CO358" s="217"/>
      <c r="CP358" s="217"/>
      <c r="CQ358" s="217"/>
      <c r="CR358" s="217"/>
      <c r="CS358" s="217"/>
      <c r="CT358" s="217"/>
      <c r="CU358" s="217"/>
      <c r="CV358" s="217"/>
      <c r="CW358" s="217"/>
      <c r="CX358" s="217"/>
      <c r="CY358" s="217"/>
      <c r="CZ358" s="217"/>
      <c r="DA358" s="217"/>
      <c r="DB358" s="217"/>
      <c r="DC358" s="217"/>
      <c r="DD358" s="217"/>
      <c r="DE358" s="217"/>
      <c r="DF358" s="217"/>
      <c r="DG358" s="217"/>
      <c r="DH358" s="217"/>
      <c r="DI358" s="217"/>
      <c r="DJ358" s="217"/>
      <c r="DK358" s="217"/>
      <c r="DL358" s="217"/>
      <c r="DM358" s="217"/>
      <c r="DN358" s="217"/>
      <c r="DO358" s="217"/>
      <c r="DP358" s="217"/>
      <c r="DQ358" s="217"/>
      <c r="DR358" s="217"/>
    </row>
    <row r="359" spans="1:122" s="207" customFormat="1" ht="15" hidden="1" customHeight="1">
      <c r="A359" s="188" t="str">
        <f>A355</f>
        <v>BacallBP2</v>
      </c>
      <c r="B359" s="228" t="str">
        <f>B355</f>
        <v>2X</v>
      </c>
      <c r="C359" s="10"/>
      <c r="D359" s="10"/>
      <c r="E359" s="10"/>
      <c r="F359" s="10"/>
      <c r="G359" s="241"/>
      <c r="H359" s="10"/>
      <c r="I359" s="10"/>
      <c r="J359" s="10"/>
      <c r="K359" s="10"/>
      <c r="L359" s="241"/>
      <c r="M359" s="10"/>
      <c r="N359" s="10"/>
      <c r="O359" s="10"/>
      <c r="P359" s="10"/>
      <c r="Q359" s="10"/>
      <c r="R359" s="183"/>
      <c r="S359" s="197"/>
      <c r="T359" s="218"/>
      <c r="U359" s="217"/>
      <c r="V359" s="219"/>
      <c r="W359" s="219"/>
      <c r="X359" s="219"/>
      <c r="Y359" s="217"/>
      <c r="Z359" s="217"/>
      <c r="AA359" s="217"/>
      <c r="AB359" s="217"/>
      <c r="AC359" s="217"/>
      <c r="AD359" s="217"/>
      <c r="AE359" s="217"/>
      <c r="AF359" s="217"/>
      <c r="AG359" s="217"/>
      <c r="AH359" s="217"/>
      <c r="AI359" s="217"/>
      <c r="AJ359" s="217"/>
      <c r="AK359" s="217"/>
      <c r="AL359" s="217"/>
      <c r="AM359" s="217"/>
      <c r="AN359" s="217"/>
      <c r="AO359" s="217"/>
      <c r="AP359" s="217"/>
      <c r="AQ359" s="217"/>
      <c r="AR359" s="217"/>
      <c r="AS359" s="217"/>
      <c r="AT359" s="217"/>
      <c r="AU359" s="217"/>
      <c r="AV359" s="217"/>
      <c r="AW359" s="217"/>
      <c r="AX359" s="217"/>
      <c r="AY359" s="217"/>
      <c r="AZ359" s="217"/>
      <c r="BA359" s="217"/>
      <c r="BB359" s="217"/>
      <c r="BC359" s="217"/>
      <c r="BD359" s="217"/>
      <c r="BE359" s="217"/>
      <c r="BF359" s="217"/>
      <c r="BG359" s="217"/>
      <c r="BH359" s="217"/>
      <c r="BI359" s="217"/>
      <c r="BJ359" s="217"/>
      <c r="BK359" s="217"/>
      <c r="BL359" s="217"/>
      <c r="BM359" s="217"/>
      <c r="BN359" s="217"/>
      <c r="BO359" s="217"/>
      <c r="BP359" s="217"/>
      <c r="BQ359" s="217"/>
      <c r="BR359" s="217"/>
      <c r="BS359" s="217"/>
      <c r="BT359" s="217"/>
      <c r="BU359" s="217"/>
      <c r="BV359" s="217"/>
      <c r="BW359" s="217"/>
      <c r="BX359" s="217"/>
      <c r="BY359" s="217"/>
      <c r="BZ359" s="217"/>
      <c r="CA359" s="217"/>
      <c r="CB359" s="217"/>
      <c r="CC359" s="217"/>
      <c r="CD359" s="217"/>
      <c r="CE359" s="217"/>
      <c r="CF359" s="217"/>
      <c r="CG359" s="217"/>
      <c r="CH359" s="217"/>
      <c r="CI359" s="217"/>
      <c r="CJ359" s="217"/>
      <c r="CK359" s="217"/>
      <c r="CL359" s="217"/>
      <c r="CM359" s="217"/>
      <c r="CN359" s="217"/>
      <c r="CO359" s="217"/>
      <c r="CP359" s="217"/>
      <c r="CQ359" s="217"/>
      <c r="CR359" s="217"/>
      <c r="CS359" s="217"/>
      <c r="CT359" s="217"/>
      <c r="CU359" s="217"/>
      <c r="CV359" s="217"/>
      <c r="CW359" s="217"/>
      <c r="CX359" s="217"/>
      <c r="CY359" s="217"/>
      <c r="CZ359" s="217"/>
      <c r="DA359" s="217"/>
      <c r="DB359" s="217"/>
      <c r="DC359" s="217"/>
      <c r="DD359" s="217"/>
      <c r="DE359" s="217"/>
      <c r="DF359" s="217"/>
      <c r="DG359" s="217"/>
      <c r="DH359" s="217"/>
      <c r="DI359" s="217"/>
      <c r="DJ359" s="217"/>
      <c r="DK359" s="217"/>
      <c r="DL359" s="217"/>
      <c r="DM359" s="217"/>
      <c r="DN359" s="217"/>
      <c r="DO359" s="217"/>
      <c r="DP359" s="217"/>
      <c r="DQ359" s="217"/>
      <c r="DR359" s="217"/>
    </row>
    <row r="360" spans="1:122" s="207" customFormat="1" ht="15" hidden="1" customHeight="1">
      <c r="A360" s="195" t="str">
        <f>A346</f>
        <v>MS2409A0</v>
      </c>
      <c r="B360" s="228" t="str">
        <f>B356</f>
        <v>4X</v>
      </c>
      <c r="C360" s="10"/>
      <c r="D360" s="10"/>
      <c r="E360" s="10"/>
      <c r="F360" s="10"/>
      <c r="G360" s="241"/>
      <c r="H360" s="10"/>
      <c r="I360" s="10"/>
      <c r="J360" s="10"/>
      <c r="K360" s="10"/>
      <c r="L360" s="241"/>
      <c r="M360" s="10"/>
      <c r="N360" s="10"/>
      <c r="O360" s="10"/>
      <c r="P360" s="10"/>
      <c r="Q360" s="10"/>
      <c r="R360" s="183"/>
      <c r="S360" s="197"/>
      <c r="T360" s="218"/>
      <c r="U360" s="217"/>
      <c r="V360" s="219"/>
      <c r="W360" s="219"/>
      <c r="X360" s="219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  <c r="AI360" s="217"/>
      <c r="AJ360" s="217"/>
      <c r="AK360" s="217"/>
      <c r="AL360" s="217"/>
      <c r="AM360" s="217"/>
      <c r="AN360" s="217"/>
      <c r="AO360" s="217"/>
      <c r="AP360" s="217"/>
      <c r="AQ360" s="217"/>
      <c r="AR360" s="217"/>
      <c r="AS360" s="217"/>
      <c r="AT360" s="217"/>
      <c r="AU360" s="217"/>
      <c r="AV360" s="217"/>
      <c r="AW360" s="217"/>
      <c r="AX360" s="217"/>
      <c r="AY360" s="217"/>
      <c r="AZ360" s="217"/>
      <c r="BA360" s="217"/>
      <c r="BB360" s="217"/>
      <c r="BC360" s="217"/>
      <c r="BD360" s="217"/>
      <c r="BE360" s="217"/>
      <c r="BF360" s="217"/>
      <c r="BG360" s="217"/>
      <c r="BH360" s="217"/>
      <c r="BI360" s="217"/>
      <c r="BJ360" s="217"/>
      <c r="BK360" s="217"/>
      <c r="BL360" s="217"/>
      <c r="BM360" s="217"/>
      <c r="BN360" s="217"/>
      <c r="BO360" s="217"/>
      <c r="BP360" s="217"/>
      <c r="BQ360" s="217"/>
      <c r="BR360" s="217"/>
      <c r="BS360" s="217"/>
      <c r="BT360" s="217"/>
      <c r="BU360" s="217"/>
      <c r="BV360" s="217"/>
      <c r="BW360" s="217"/>
      <c r="BX360" s="217"/>
      <c r="BY360" s="217"/>
      <c r="BZ360" s="217"/>
      <c r="CA360" s="217"/>
      <c r="CB360" s="217"/>
      <c r="CC360" s="217"/>
      <c r="CD360" s="217"/>
      <c r="CE360" s="217"/>
      <c r="CF360" s="217"/>
      <c r="CG360" s="217"/>
      <c r="CH360" s="217"/>
      <c r="CI360" s="217"/>
      <c r="CJ360" s="217"/>
      <c r="CK360" s="217"/>
      <c r="CL360" s="217"/>
      <c r="CM360" s="217"/>
      <c r="CN360" s="217"/>
      <c r="CO360" s="217"/>
      <c r="CP360" s="217"/>
      <c r="CQ360" s="217"/>
      <c r="CR360" s="217"/>
      <c r="CS360" s="217"/>
      <c r="CT360" s="217"/>
      <c r="CU360" s="217"/>
      <c r="CV360" s="217"/>
      <c r="CW360" s="217"/>
      <c r="CX360" s="217"/>
      <c r="CY360" s="217"/>
      <c r="CZ360" s="217"/>
      <c r="DA360" s="217"/>
      <c r="DB360" s="217"/>
      <c r="DC360" s="217"/>
      <c r="DD360" s="217"/>
      <c r="DE360" s="217"/>
      <c r="DF360" s="217"/>
      <c r="DG360" s="217"/>
      <c r="DH360" s="217"/>
      <c r="DI360" s="217"/>
      <c r="DJ360" s="217"/>
      <c r="DK360" s="217"/>
      <c r="DL360" s="217"/>
      <c r="DM360" s="217"/>
      <c r="DN360" s="217"/>
      <c r="DO360" s="217"/>
      <c r="DP360" s="217"/>
      <c r="DQ360" s="217"/>
      <c r="DR360" s="217"/>
    </row>
    <row r="361" spans="1:122" s="207" customFormat="1" ht="15" hidden="1" customHeight="1">
      <c r="A361" s="195"/>
      <c r="B361" s="228" t="s">
        <v>134</v>
      </c>
      <c r="C361" s="10"/>
      <c r="D361" s="10"/>
      <c r="E361" s="10"/>
      <c r="F361" s="10"/>
      <c r="G361" s="241"/>
      <c r="H361" s="10"/>
      <c r="I361" s="10"/>
      <c r="J361" s="10"/>
      <c r="K361" s="10"/>
      <c r="L361" s="241"/>
      <c r="M361" s="10"/>
      <c r="N361" s="10"/>
      <c r="O361" s="10"/>
      <c r="P361" s="10"/>
      <c r="Q361" s="10"/>
      <c r="R361" s="183"/>
      <c r="S361" s="197"/>
      <c r="T361" s="218"/>
      <c r="U361" s="217"/>
      <c r="V361" s="219"/>
      <c r="W361" s="219"/>
      <c r="X361" s="219"/>
      <c r="Y361" s="217"/>
      <c r="Z361" s="217"/>
      <c r="AA361" s="217"/>
      <c r="AB361" s="217"/>
      <c r="AC361" s="217"/>
      <c r="AD361" s="217"/>
      <c r="AE361" s="217"/>
      <c r="AF361" s="217"/>
      <c r="AG361" s="217"/>
      <c r="AH361" s="217"/>
      <c r="AI361" s="217"/>
      <c r="AJ361" s="217"/>
      <c r="AK361" s="217"/>
      <c r="AL361" s="217"/>
      <c r="AM361" s="217"/>
      <c r="AN361" s="217"/>
      <c r="AO361" s="217"/>
      <c r="AP361" s="217"/>
      <c r="AQ361" s="217"/>
      <c r="AR361" s="217"/>
      <c r="AS361" s="217"/>
      <c r="AT361" s="217"/>
      <c r="AU361" s="217"/>
      <c r="AV361" s="217"/>
      <c r="AW361" s="217"/>
      <c r="AX361" s="217"/>
      <c r="AY361" s="217"/>
      <c r="AZ361" s="217"/>
      <c r="BA361" s="217"/>
      <c r="BB361" s="217"/>
      <c r="BC361" s="217"/>
      <c r="BD361" s="217"/>
      <c r="BE361" s="217"/>
      <c r="BF361" s="217"/>
      <c r="BG361" s="217"/>
      <c r="BH361" s="217"/>
      <c r="BI361" s="217"/>
      <c r="BJ361" s="217"/>
      <c r="BK361" s="217"/>
      <c r="BL361" s="217"/>
      <c r="BM361" s="217"/>
      <c r="BN361" s="217"/>
      <c r="BO361" s="217"/>
      <c r="BP361" s="217"/>
      <c r="BQ361" s="217"/>
      <c r="BR361" s="217"/>
      <c r="BS361" s="217"/>
      <c r="BT361" s="217"/>
      <c r="BU361" s="217"/>
      <c r="BV361" s="217"/>
      <c r="BW361" s="217"/>
      <c r="BX361" s="217"/>
      <c r="BY361" s="217"/>
      <c r="BZ361" s="217"/>
      <c r="CA361" s="217"/>
      <c r="CB361" s="217"/>
      <c r="CC361" s="217"/>
      <c r="CD361" s="217"/>
      <c r="CE361" s="217"/>
      <c r="CF361" s="217"/>
      <c r="CG361" s="217"/>
      <c r="CH361" s="217"/>
      <c r="CI361" s="217"/>
      <c r="CJ361" s="217"/>
      <c r="CK361" s="217"/>
      <c r="CL361" s="217"/>
      <c r="CM361" s="217"/>
      <c r="CN361" s="217"/>
      <c r="CO361" s="217"/>
      <c r="CP361" s="217"/>
      <c r="CQ361" s="217"/>
      <c r="CR361" s="217"/>
      <c r="CS361" s="217"/>
      <c r="CT361" s="217"/>
      <c r="CU361" s="217"/>
      <c r="CV361" s="217"/>
      <c r="CW361" s="217"/>
      <c r="CX361" s="217"/>
      <c r="CY361" s="217"/>
      <c r="CZ361" s="217"/>
      <c r="DA361" s="217"/>
      <c r="DB361" s="217"/>
      <c r="DC361" s="217"/>
      <c r="DD361" s="217"/>
      <c r="DE361" s="217"/>
      <c r="DF361" s="217"/>
      <c r="DG361" s="217"/>
      <c r="DH361" s="217"/>
      <c r="DI361" s="217"/>
      <c r="DJ361" s="217"/>
      <c r="DK361" s="217"/>
      <c r="DL361" s="217"/>
      <c r="DM361" s="217"/>
      <c r="DN361" s="217"/>
      <c r="DO361" s="217"/>
      <c r="DP361" s="217"/>
      <c r="DQ361" s="217"/>
      <c r="DR361" s="217"/>
    </row>
    <row r="362" spans="1:122" s="207" customFormat="1" ht="15" hidden="1" customHeight="1" thickBot="1">
      <c r="A362" s="189" t="s">
        <v>30</v>
      </c>
      <c r="B362" s="231" t="s">
        <v>32</v>
      </c>
      <c r="C362" s="232">
        <f>SUM(C359:C361)</f>
        <v>0</v>
      </c>
      <c r="D362" s="191">
        <f>SUM(D359:D361)</f>
        <v>0</v>
      </c>
      <c r="E362" s="191">
        <f>SUM(E359:E361)</f>
        <v>0</v>
      </c>
      <c r="F362" s="191">
        <f>SUM(F359:F361)</f>
        <v>0</v>
      </c>
      <c r="G362" s="192">
        <f>SUM(C362:F362)</f>
        <v>0</v>
      </c>
      <c r="H362" s="232">
        <f>SUM(H359:H361)</f>
        <v>0</v>
      </c>
      <c r="I362" s="191">
        <f>SUM(I359:I361)</f>
        <v>0</v>
      </c>
      <c r="J362" s="191">
        <f>SUM(J359:J361)</f>
        <v>0</v>
      </c>
      <c r="K362" s="191">
        <f>SUM(K359:K361)</f>
        <v>0</v>
      </c>
      <c r="L362" s="192">
        <f t="shared" ref="L362:L368" si="288">SUM(H362:K362)</f>
        <v>0</v>
      </c>
      <c r="M362" s="191">
        <f>SUM(M359:M361)</f>
        <v>0</v>
      </c>
      <c r="N362" s="191">
        <f>SUM(N359:N361)</f>
        <v>0</v>
      </c>
      <c r="O362" s="191">
        <f>SUM(O359:O361)</f>
        <v>0</v>
      </c>
      <c r="P362" s="191">
        <f>SUM(P359:P361)</f>
        <v>0</v>
      </c>
      <c r="Q362" s="233">
        <f>SUM(Q359:Q361)</f>
        <v>0</v>
      </c>
      <c r="R362" s="192">
        <f>SUM(M362:Q362)</f>
        <v>0</v>
      </c>
      <c r="S362" s="193">
        <f>R362+L362+G362</f>
        <v>0</v>
      </c>
      <c r="T362" s="218"/>
      <c r="U362" s="217"/>
      <c r="V362" s="219"/>
      <c r="W362" s="219"/>
      <c r="X362" s="219"/>
      <c r="Y362" s="217"/>
      <c r="Z362" s="217"/>
      <c r="AA362" s="217"/>
      <c r="AB362" s="217"/>
      <c r="AC362" s="217"/>
      <c r="AD362" s="217"/>
      <c r="AE362" s="217"/>
      <c r="AF362" s="217"/>
      <c r="AG362" s="217"/>
      <c r="AH362" s="217"/>
      <c r="AI362" s="217"/>
      <c r="AJ362" s="217"/>
      <c r="AK362" s="217"/>
      <c r="AL362" s="217"/>
      <c r="AM362" s="217"/>
      <c r="AN362" s="217"/>
      <c r="AO362" s="217"/>
      <c r="AP362" s="217"/>
      <c r="AQ362" s="217"/>
      <c r="AR362" s="217"/>
      <c r="AS362" s="217"/>
      <c r="AT362" s="217"/>
      <c r="AU362" s="217"/>
      <c r="AV362" s="217"/>
      <c r="AW362" s="217"/>
      <c r="AX362" s="217"/>
      <c r="AY362" s="217"/>
      <c r="AZ362" s="217"/>
      <c r="BA362" s="217"/>
      <c r="BB362" s="217"/>
      <c r="BC362" s="217"/>
      <c r="BD362" s="217"/>
      <c r="BE362" s="217"/>
      <c r="BF362" s="217"/>
      <c r="BG362" s="217"/>
      <c r="BH362" s="217"/>
      <c r="BI362" s="217"/>
      <c r="BJ362" s="217"/>
      <c r="BK362" s="217"/>
      <c r="BL362" s="217"/>
      <c r="BM362" s="217"/>
      <c r="BN362" s="217"/>
      <c r="BO362" s="217"/>
      <c r="BP362" s="217"/>
      <c r="BQ362" s="217"/>
      <c r="BR362" s="217"/>
      <c r="BS362" s="217"/>
      <c r="BT362" s="217"/>
      <c r="BU362" s="217"/>
      <c r="BV362" s="217"/>
      <c r="BW362" s="217"/>
      <c r="BX362" s="217"/>
      <c r="BY362" s="217"/>
      <c r="BZ362" s="217"/>
      <c r="CA362" s="217"/>
      <c r="CB362" s="217"/>
      <c r="CC362" s="217"/>
      <c r="CD362" s="217"/>
      <c r="CE362" s="217"/>
      <c r="CF362" s="217"/>
      <c r="CG362" s="217"/>
      <c r="CH362" s="217"/>
      <c r="CI362" s="217"/>
      <c r="CJ362" s="217"/>
      <c r="CK362" s="217"/>
      <c r="CL362" s="217"/>
      <c r="CM362" s="217"/>
      <c r="CN362" s="217"/>
      <c r="CO362" s="217"/>
      <c r="CP362" s="217"/>
      <c r="CQ362" s="217"/>
      <c r="CR362" s="217"/>
      <c r="CS362" s="217"/>
      <c r="CT362" s="217"/>
      <c r="CU362" s="217"/>
      <c r="CV362" s="217"/>
      <c r="CW362" s="217"/>
      <c r="CX362" s="217"/>
      <c r="CY362" s="217"/>
      <c r="CZ362" s="217"/>
      <c r="DA362" s="217"/>
      <c r="DB362" s="217"/>
      <c r="DC362" s="217"/>
      <c r="DD362" s="217"/>
      <c r="DE362" s="217"/>
      <c r="DF362" s="217"/>
      <c r="DG362" s="217"/>
      <c r="DH362" s="217"/>
      <c r="DI362" s="217"/>
      <c r="DJ362" s="217"/>
      <c r="DK362" s="217"/>
      <c r="DL362" s="217"/>
      <c r="DM362" s="217"/>
      <c r="DN362" s="217"/>
      <c r="DO362" s="217"/>
      <c r="DP362" s="217"/>
      <c r="DQ362" s="217"/>
      <c r="DR362" s="217"/>
    </row>
    <row r="363" spans="1:122" s="207" customFormat="1" ht="15" hidden="1" customHeight="1">
      <c r="A363" s="448" t="s">
        <v>17</v>
      </c>
      <c r="B363" s="465" t="str">
        <f>B355</f>
        <v>2X</v>
      </c>
      <c r="C363" s="450">
        <f t="shared" ref="C363:F364" si="289">C359-C355</f>
        <v>0</v>
      </c>
      <c r="D363" s="451">
        <f t="shared" si="289"/>
        <v>0</v>
      </c>
      <c r="E363" s="451">
        <f t="shared" si="289"/>
        <v>0</v>
      </c>
      <c r="F363" s="451">
        <f t="shared" si="289"/>
        <v>0</v>
      </c>
      <c r="G363" s="463">
        <f>SUM(C363:F363)</f>
        <v>0</v>
      </c>
      <c r="H363" s="450">
        <f t="shared" ref="H363:K364" si="290">H359-H355</f>
        <v>0</v>
      </c>
      <c r="I363" s="451">
        <f t="shared" si="290"/>
        <v>0</v>
      </c>
      <c r="J363" s="451">
        <f t="shared" si="290"/>
        <v>0</v>
      </c>
      <c r="K363" s="451">
        <f t="shared" si="290"/>
        <v>0</v>
      </c>
      <c r="L363" s="463">
        <f t="shared" si="288"/>
        <v>0</v>
      </c>
      <c r="M363" s="451">
        <f t="shared" ref="M363:Q364" si="291">M359-M355</f>
        <v>0</v>
      </c>
      <c r="N363" s="451">
        <f t="shared" si="291"/>
        <v>0</v>
      </c>
      <c r="O363" s="451">
        <f t="shared" si="291"/>
        <v>0</v>
      </c>
      <c r="P363" s="451">
        <f t="shared" si="291"/>
        <v>0</v>
      </c>
      <c r="Q363" s="452">
        <f t="shared" si="291"/>
        <v>0</v>
      </c>
      <c r="R363" s="463">
        <f>SUM(M363:Q363)</f>
        <v>0</v>
      </c>
      <c r="S363" s="464">
        <f>R363+L363+G363</f>
        <v>0</v>
      </c>
      <c r="T363" s="218"/>
      <c r="U363" s="217"/>
      <c r="V363" s="219"/>
      <c r="W363" s="219"/>
      <c r="X363" s="219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  <c r="AI363" s="217"/>
      <c r="AJ363" s="217"/>
      <c r="AK363" s="217"/>
      <c r="AL363" s="217"/>
      <c r="AM363" s="217"/>
      <c r="AN363" s="217"/>
      <c r="AO363" s="217"/>
      <c r="AP363" s="217"/>
      <c r="AQ363" s="217"/>
      <c r="AR363" s="217"/>
      <c r="AS363" s="217"/>
      <c r="AT363" s="217"/>
      <c r="AU363" s="217"/>
      <c r="AV363" s="217"/>
      <c r="AW363" s="217"/>
      <c r="AX363" s="217"/>
      <c r="AY363" s="217"/>
      <c r="AZ363" s="217"/>
      <c r="BA363" s="217"/>
      <c r="BB363" s="217"/>
      <c r="BC363" s="217"/>
      <c r="BD363" s="217"/>
      <c r="BE363" s="217"/>
      <c r="BF363" s="217"/>
      <c r="BG363" s="217"/>
      <c r="BH363" s="217"/>
      <c r="BI363" s="217"/>
      <c r="BJ363" s="217"/>
      <c r="BK363" s="217"/>
      <c r="BL363" s="217"/>
      <c r="BM363" s="217"/>
      <c r="BN363" s="217"/>
      <c r="BO363" s="217"/>
      <c r="BP363" s="217"/>
      <c r="BQ363" s="217"/>
      <c r="BR363" s="217"/>
      <c r="BS363" s="217"/>
      <c r="BT363" s="217"/>
      <c r="BU363" s="217"/>
      <c r="BV363" s="217"/>
      <c r="BW363" s="217"/>
      <c r="BX363" s="217"/>
      <c r="BY363" s="217"/>
      <c r="BZ363" s="217"/>
      <c r="CA363" s="217"/>
      <c r="CB363" s="217"/>
      <c r="CC363" s="217"/>
      <c r="CD363" s="217"/>
      <c r="CE363" s="217"/>
      <c r="CF363" s="217"/>
      <c r="CG363" s="217"/>
      <c r="CH363" s="217"/>
      <c r="CI363" s="217"/>
      <c r="CJ363" s="217"/>
      <c r="CK363" s="217"/>
      <c r="CL363" s="217"/>
      <c r="CM363" s="217"/>
      <c r="CN363" s="217"/>
      <c r="CO363" s="217"/>
      <c r="CP363" s="217"/>
      <c r="CQ363" s="217"/>
      <c r="CR363" s="217"/>
      <c r="CS363" s="217"/>
      <c r="CT363" s="217"/>
      <c r="CU363" s="217"/>
      <c r="CV363" s="217"/>
      <c r="CW363" s="217"/>
      <c r="CX363" s="217"/>
      <c r="CY363" s="217"/>
      <c r="CZ363" s="217"/>
      <c r="DA363" s="217"/>
      <c r="DB363" s="217"/>
      <c r="DC363" s="217"/>
      <c r="DD363" s="217"/>
      <c r="DE363" s="217"/>
      <c r="DF363" s="217"/>
      <c r="DG363" s="217"/>
      <c r="DH363" s="217"/>
      <c r="DI363" s="217"/>
      <c r="DJ363" s="217"/>
      <c r="DK363" s="217"/>
      <c r="DL363" s="217"/>
      <c r="DM363" s="217"/>
      <c r="DN363" s="217"/>
      <c r="DO363" s="217"/>
      <c r="DP363" s="217"/>
      <c r="DQ363" s="217"/>
      <c r="DR363" s="217"/>
    </row>
    <row r="364" spans="1:122" s="207" customFormat="1" ht="15" hidden="1" customHeight="1">
      <c r="A364" s="453"/>
      <c r="B364" s="468" t="str">
        <f>B356</f>
        <v>4X</v>
      </c>
      <c r="C364" s="455">
        <f t="shared" si="289"/>
        <v>0</v>
      </c>
      <c r="D364" s="456">
        <f t="shared" si="289"/>
        <v>0</v>
      </c>
      <c r="E364" s="456">
        <f t="shared" si="289"/>
        <v>0</v>
      </c>
      <c r="F364" s="456">
        <f t="shared" si="289"/>
        <v>0</v>
      </c>
      <c r="G364" s="418">
        <f>SUM(C364:F364)</f>
        <v>0</v>
      </c>
      <c r="H364" s="455">
        <f t="shared" si="290"/>
        <v>0</v>
      </c>
      <c r="I364" s="456">
        <f t="shared" si="290"/>
        <v>0</v>
      </c>
      <c r="J364" s="456">
        <f t="shared" si="290"/>
        <v>0</v>
      </c>
      <c r="K364" s="456">
        <f t="shared" si="290"/>
        <v>0</v>
      </c>
      <c r="L364" s="418">
        <f t="shared" si="288"/>
        <v>0</v>
      </c>
      <c r="M364" s="456">
        <f t="shared" si="291"/>
        <v>0</v>
      </c>
      <c r="N364" s="456">
        <f t="shared" si="291"/>
        <v>0</v>
      </c>
      <c r="O364" s="456">
        <f t="shared" si="291"/>
        <v>0</v>
      </c>
      <c r="P364" s="456">
        <f t="shared" si="291"/>
        <v>0</v>
      </c>
      <c r="Q364" s="457">
        <f t="shared" si="291"/>
        <v>0</v>
      </c>
      <c r="R364" s="418">
        <f>SUM(M364:Q364)</f>
        <v>0</v>
      </c>
      <c r="S364" s="419">
        <f>R364+L364+G364</f>
        <v>0</v>
      </c>
      <c r="T364" s="218"/>
      <c r="U364" s="217"/>
      <c r="V364" s="219"/>
      <c r="W364" s="219"/>
      <c r="X364" s="219"/>
      <c r="Y364" s="217"/>
      <c r="Z364" s="217"/>
      <c r="AA364" s="217"/>
      <c r="AB364" s="217"/>
      <c r="AC364" s="217"/>
      <c r="AD364" s="217"/>
      <c r="AE364" s="217"/>
      <c r="AF364" s="217"/>
      <c r="AG364" s="217"/>
      <c r="AH364" s="217"/>
      <c r="AI364" s="217"/>
      <c r="AJ364" s="217"/>
      <c r="AK364" s="217"/>
      <c r="AL364" s="217"/>
      <c r="AM364" s="217"/>
      <c r="AN364" s="217"/>
      <c r="AO364" s="217"/>
      <c r="AP364" s="217"/>
      <c r="AQ364" s="217"/>
      <c r="AR364" s="217"/>
      <c r="AS364" s="217"/>
      <c r="AT364" s="217"/>
      <c r="AU364" s="217"/>
      <c r="AV364" s="217"/>
      <c r="AW364" s="217"/>
      <c r="AX364" s="217"/>
      <c r="AY364" s="217"/>
      <c r="AZ364" s="217"/>
      <c r="BA364" s="217"/>
      <c r="BB364" s="217"/>
      <c r="BC364" s="217"/>
      <c r="BD364" s="217"/>
      <c r="BE364" s="217"/>
      <c r="BF364" s="217"/>
      <c r="BG364" s="217"/>
      <c r="BH364" s="217"/>
      <c r="BI364" s="217"/>
      <c r="BJ364" s="217"/>
      <c r="BK364" s="217"/>
      <c r="BL364" s="217"/>
      <c r="BM364" s="217"/>
      <c r="BN364" s="217"/>
      <c r="BO364" s="217"/>
      <c r="BP364" s="217"/>
      <c r="BQ364" s="217"/>
      <c r="BR364" s="217"/>
      <c r="BS364" s="217"/>
      <c r="BT364" s="217"/>
      <c r="BU364" s="217"/>
      <c r="BV364" s="217"/>
      <c r="BW364" s="217"/>
      <c r="BX364" s="217"/>
      <c r="BY364" s="217"/>
      <c r="BZ364" s="217"/>
      <c r="CA364" s="217"/>
      <c r="CB364" s="217"/>
      <c r="CC364" s="217"/>
      <c r="CD364" s="217"/>
      <c r="CE364" s="217"/>
      <c r="CF364" s="217"/>
      <c r="CG364" s="217"/>
      <c r="CH364" s="217"/>
      <c r="CI364" s="217"/>
      <c r="CJ364" s="217"/>
      <c r="CK364" s="217"/>
      <c r="CL364" s="217"/>
      <c r="CM364" s="217"/>
      <c r="CN364" s="217"/>
      <c r="CO364" s="217"/>
      <c r="CP364" s="217"/>
      <c r="CQ364" s="217"/>
      <c r="CR364" s="217"/>
      <c r="CS364" s="217"/>
      <c r="CT364" s="217"/>
      <c r="CU364" s="217"/>
      <c r="CV364" s="217"/>
      <c r="CW364" s="217"/>
      <c r="CX364" s="217"/>
      <c r="CY364" s="217"/>
      <c r="CZ364" s="217"/>
      <c r="DA364" s="217"/>
      <c r="DB364" s="217"/>
      <c r="DC364" s="217"/>
      <c r="DD364" s="217"/>
      <c r="DE364" s="217"/>
      <c r="DF364" s="217"/>
      <c r="DG364" s="217"/>
      <c r="DH364" s="217"/>
      <c r="DI364" s="217"/>
      <c r="DJ364" s="217"/>
      <c r="DK364" s="217"/>
      <c r="DL364" s="217"/>
      <c r="DM364" s="217"/>
      <c r="DN364" s="217"/>
      <c r="DO364" s="217"/>
      <c r="DP364" s="217"/>
      <c r="DQ364" s="217"/>
      <c r="DR364" s="217"/>
    </row>
    <row r="365" spans="1:122" s="207" customFormat="1" ht="15" hidden="1" customHeight="1">
      <c r="A365" s="453"/>
      <c r="B365" s="468" t="str">
        <f>B357</f>
        <v>6X</v>
      </c>
      <c r="C365" s="455">
        <f>C361-C357</f>
        <v>0</v>
      </c>
      <c r="D365" s="456">
        <f t="shared" ref="D365:S365" si="292">D361-D357</f>
        <v>0</v>
      </c>
      <c r="E365" s="456">
        <f t="shared" si="292"/>
        <v>0</v>
      </c>
      <c r="F365" s="456">
        <f t="shared" si="292"/>
        <v>0</v>
      </c>
      <c r="G365" s="418">
        <f t="shared" si="292"/>
        <v>0</v>
      </c>
      <c r="H365" s="455">
        <f t="shared" si="292"/>
        <v>0</v>
      </c>
      <c r="I365" s="456">
        <f t="shared" si="292"/>
        <v>0</v>
      </c>
      <c r="J365" s="456">
        <f t="shared" si="292"/>
        <v>0</v>
      </c>
      <c r="K365" s="456">
        <f>K361-K357</f>
        <v>0</v>
      </c>
      <c r="L365" s="418">
        <f t="shared" si="288"/>
        <v>0</v>
      </c>
      <c r="M365" s="456">
        <f t="shared" si="292"/>
        <v>0</v>
      </c>
      <c r="N365" s="456">
        <f t="shared" si="292"/>
        <v>0</v>
      </c>
      <c r="O365" s="456">
        <f t="shared" si="292"/>
        <v>0</v>
      </c>
      <c r="P365" s="456">
        <f t="shared" si="292"/>
        <v>0</v>
      </c>
      <c r="Q365" s="457">
        <f t="shared" si="292"/>
        <v>0</v>
      </c>
      <c r="R365" s="418">
        <f t="shared" si="292"/>
        <v>0</v>
      </c>
      <c r="S365" s="419">
        <f t="shared" si="292"/>
        <v>0</v>
      </c>
      <c r="T365" s="218"/>
      <c r="U365" s="217"/>
      <c r="V365" s="219"/>
      <c r="W365" s="219"/>
      <c r="X365" s="219"/>
      <c r="Y365" s="217"/>
      <c r="Z365" s="217"/>
      <c r="AA365" s="217"/>
      <c r="AB365" s="217"/>
      <c r="AC365" s="217"/>
      <c r="AD365" s="217"/>
      <c r="AE365" s="217"/>
      <c r="AF365" s="217"/>
      <c r="AG365" s="217"/>
      <c r="AH365" s="217"/>
      <c r="AI365" s="217"/>
      <c r="AJ365" s="217"/>
      <c r="AK365" s="217"/>
      <c r="AL365" s="217"/>
      <c r="AM365" s="217"/>
      <c r="AN365" s="217"/>
      <c r="AO365" s="217"/>
      <c r="AP365" s="217"/>
      <c r="AQ365" s="217"/>
      <c r="AR365" s="217"/>
      <c r="AS365" s="217"/>
      <c r="AT365" s="217"/>
      <c r="AU365" s="217"/>
      <c r="AV365" s="217"/>
      <c r="AW365" s="217"/>
      <c r="AX365" s="217"/>
      <c r="AY365" s="217"/>
      <c r="AZ365" s="217"/>
      <c r="BA365" s="217"/>
      <c r="BB365" s="217"/>
      <c r="BC365" s="217"/>
      <c r="BD365" s="217"/>
      <c r="BE365" s="217"/>
      <c r="BF365" s="217"/>
      <c r="BG365" s="217"/>
      <c r="BH365" s="217"/>
      <c r="BI365" s="217"/>
      <c r="BJ365" s="217"/>
      <c r="BK365" s="217"/>
      <c r="BL365" s="217"/>
      <c r="BM365" s="217"/>
      <c r="BN365" s="217"/>
      <c r="BO365" s="217"/>
      <c r="BP365" s="217"/>
      <c r="BQ365" s="217"/>
      <c r="BR365" s="217"/>
      <c r="BS365" s="217"/>
      <c r="BT365" s="217"/>
      <c r="BU365" s="217"/>
      <c r="BV365" s="217"/>
      <c r="BW365" s="217"/>
      <c r="BX365" s="217"/>
      <c r="BY365" s="217"/>
      <c r="BZ365" s="217"/>
      <c r="CA365" s="217"/>
      <c r="CB365" s="217"/>
      <c r="CC365" s="217"/>
      <c r="CD365" s="217"/>
      <c r="CE365" s="217"/>
      <c r="CF365" s="217"/>
      <c r="CG365" s="217"/>
      <c r="CH365" s="217"/>
      <c r="CI365" s="217"/>
      <c r="CJ365" s="217"/>
      <c r="CK365" s="217"/>
      <c r="CL365" s="217"/>
      <c r="CM365" s="217"/>
      <c r="CN365" s="217"/>
      <c r="CO365" s="217"/>
      <c r="CP365" s="217"/>
      <c r="CQ365" s="217"/>
      <c r="CR365" s="217"/>
      <c r="CS365" s="217"/>
      <c r="CT365" s="217"/>
      <c r="CU365" s="217"/>
      <c r="CV365" s="217"/>
      <c r="CW365" s="217"/>
      <c r="CX365" s="217"/>
      <c r="CY365" s="217"/>
      <c r="CZ365" s="217"/>
      <c r="DA365" s="217"/>
      <c r="DB365" s="217"/>
      <c r="DC365" s="217"/>
      <c r="DD365" s="217"/>
      <c r="DE365" s="217"/>
      <c r="DF365" s="217"/>
      <c r="DG365" s="217"/>
      <c r="DH365" s="217"/>
      <c r="DI365" s="217"/>
      <c r="DJ365" s="217"/>
      <c r="DK365" s="217"/>
      <c r="DL365" s="217"/>
      <c r="DM365" s="217"/>
      <c r="DN365" s="217"/>
      <c r="DO365" s="217"/>
      <c r="DP365" s="217"/>
      <c r="DQ365" s="217"/>
      <c r="DR365" s="217"/>
    </row>
    <row r="366" spans="1:122" s="207" customFormat="1" ht="15" hidden="1" customHeight="1" thickBot="1">
      <c r="A366" s="458"/>
      <c r="B366" s="467" t="s">
        <v>32</v>
      </c>
      <c r="C366" s="460">
        <f>SUM(C363:C365)</f>
        <v>0</v>
      </c>
      <c r="D366" s="461">
        <f>SUM(D363:D365)</f>
        <v>0</v>
      </c>
      <c r="E366" s="461">
        <f>SUM(E363:E365)</f>
        <v>0</v>
      </c>
      <c r="F366" s="461">
        <f>SUM(F363:F365)</f>
        <v>0</v>
      </c>
      <c r="G366" s="413">
        <f>SUM(C366:F366)</f>
        <v>0</v>
      </c>
      <c r="H366" s="460">
        <f>SUM(H363:H365)</f>
        <v>0</v>
      </c>
      <c r="I366" s="461">
        <f>SUM(I363:I365)</f>
        <v>0</v>
      </c>
      <c r="J366" s="461">
        <f>SUM(J363:J365)</f>
        <v>0</v>
      </c>
      <c r="K366" s="461">
        <f>SUM(K363:K365)</f>
        <v>0</v>
      </c>
      <c r="L366" s="413">
        <f t="shared" si="288"/>
        <v>0</v>
      </c>
      <c r="M366" s="461">
        <f>SUM(M363:M365)</f>
        <v>0</v>
      </c>
      <c r="N366" s="461">
        <f>SUM(N363:N365)</f>
        <v>0</v>
      </c>
      <c r="O366" s="461">
        <f>SUM(O363:O365)</f>
        <v>0</v>
      </c>
      <c r="P366" s="461">
        <f>SUM(P363:P365)</f>
        <v>0</v>
      </c>
      <c r="Q366" s="462">
        <f>SUM(Q363:Q365)</f>
        <v>0</v>
      </c>
      <c r="R366" s="413">
        <f>SUM(M366:Q366)</f>
        <v>0</v>
      </c>
      <c r="S366" s="414">
        <f>R366+L366+G366</f>
        <v>0</v>
      </c>
      <c r="T366" s="218"/>
      <c r="U366" s="217"/>
      <c r="V366" s="219"/>
      <c r="W366" s="219"/>
      <c r="X366" s="219"/>
      <c r="Y366" s="217"/>
      <c r="Z366" s="217"/>
      <c r="AA366" s="217"/>
      <c r="AB366" s="217"/>
      <c r="AC366" s="217"/>
      <c r="AD366" s="217"/>
      <c r="AE366" s="217"/>
      <c r="AF366" s="217"/>
      <c r="AG366" s="217"/>
      <c r="AH366" s="217"/>
      <c r="AI366" s="217"/>
      <c r="AJ366" s="217"/>
      <c r="AK366" s="217"/>
      <c r="AL366" s="217"/>
      <c r="AM366" s="217"/>
      <c r="AN366" s="217"/>
      <c r="AO366" s="217"/>
      <c r="AP366" s="217"/>
      <c r="AQ366" s="217"/>
      <c r="AR366" s="217"/>
      <c r="AS366" s="217"/>
      <c r="AT366" s="217"/>
      <c r="AU366" s="217"/>
      <c r="AV366" s="217"/>
      <c r="AW366" s="217"/>
      <c r="AX366" s="217"/>
      <c r="AY366" s="217"/>
      <c r="AZ366" s="217"/>
      <c r="BA366" s="217"/>
      <c r="BB366" s="217"/>
      <c r="BC366" s="217"/>
      <c r="BD366" s="217"/>
      <c r="BE366" s="217"/>
      <c r="BF366" s="217"/>
      <c r="BG366" s="217"/>
      <c r="BH366" s="217"/>
      <c r="BI366" s="217"/>
      <c r="BJ366" s="217"/>
      <c r="BK366" s="217"/>
      <c r="BL366" s="217"/>
      <c r="BM366" s="217"/>
      <c r="BN366" s="217"/>
      <c r="BO366" s="217"/>
      <c r="BP366" s="217"/>
      <c r="BQ366" s="217"/>
      <c r="BR366" s="217"/>
      <c r="BS366" s="217"/>
      <c r="BT366" s="217"/>
      <c r="BU366" s="217"/>
      <c r="BV366" s="217"/>
      <c r="BW366" s="217"/>
      <c r="BX366" s="217"/>
      <c r="BY366" s="217"/>
      <c r="BZ366" s="217"/>
      <c r="CA366" s="217"/>
      <c r="CB366" s="217"/>
      <c r="CC366" s="217"/>
      <c r="CD366" s="217"/>
      <c r="CE366" s="217"/>
      <c r="CF366" s="217"/>
      <c r="CG366" s="217"/>
      <c r="CH366" s="217"/>
      <c r="CI366" s="217"/>
      <c r="CJ366" s="217"/>
      <c r="CK366" s="217"/>
      <c r="CL366" s="217"/>
      <c r="CM366" s="217"/>
      <c r="CN366" s="217"/>
      <c r="CO366" s="217"/>
      <c r="CP366" s="217"/>
      <c r="CQ366" s="217"/>
      <c r="CR366" s="217"/>
      <c r="CS366" s="217"/>
      <c r="CT366" s="217"/>
      <c r="CU366" s="217"/>
      <c r="CV366" s="217"/>
      <c r="CW366" s="217"/>
      <c r="CX366" s="217"/>
      <c r="CY366" s="217"/>
      <c r="CZ366" s="217"/>
      <c r="DA366" s="217"/>
      <c r="DB366" s="217"/>
      <c r="DC366" s="217"/>
      <c r="DD366" s="217"/>
      <c r="DE366" s="217"/>
      <c r="DF366" s="217"/>
      <c r="DG366" s="217"/>
      <c r="DH366" s="217"/>
      <c r="DI366" s="217"/>
      <c r="DJ366" s="217"/>
      <c r="DK366" s="217"/>
      <c r="DL366" s="217"/>
      <c r="DM366" s="217"/>
      <c r="DN366" s="217"/>
      <c r="DO366" s="217"/>
      <c r="DP366" s="217"/>
      <c r="DQ366" s="217"/>
      <c r="DR366" s="217"/>
    </row>
    <row r="367" spans="1:122" s="207" customFormat="1" ht="15" customHeight="1" outlineLevel="1">
      <c r="A367" s="245" t="s">
        <v>40</v>
      </c>
      <c r="B367" s="246">
        <v>0</v>
      </c>
      <c r="C367" s="210">
        <f>C363*2+C364*4+C365*6</f>
        <v>0</v>
      </c>
      <c r="D367" s="210">
        <f t="shared" ref="D367:S367" si="293">D363*2+D364*4+D365*6</f>
        <v>0</v>
      </c>
      <c r="E367" s="210">
        <f t="shared" si="293"/>
        <v>0</v>
      </c>
      <c r="F367" s="210">
        <f t="shared" si="293"/>
        <v>0</v>
      </c>
      <c r="G367" s="206">
        <f t="shared" si="293"/>
        <v>0</v>
      </c>
      <c r="H367" s="210">
        <f t="shared" si="293"/>
        <v>0</v>
      </c>
      <c r="I367" s="210">
        <f t="shared" si="293"/>
        <v>0</v>
      </c>
      <c r="J367" s="210">
        <f t="shared" si="293"/>
        <v>0</v>
      </c>
      <c r="K367" s="210">
        <f>K363*2+K364*4+K365*6</f>
        <v>0</v>
      </c>
      <c r="L367" s="206">
        <f t="shared" si="288"/>
        <v>0</v>
      </c>
      <c r="M367" s="210">
        <f t="shared" si="293"/>
        <v>0</v>
      </c>
      <c r="N367" s="210">
        <f t="shared" si="293"/>
        <v>0</v>
      </c>
      <c r="O367" s="210">
        <f t="shared" si="293"/>
        <v>0</v>
      </c>
      <c r="P367" s="210">
        <f t="shared" si="293"/>
        <v>0</v>
      </c>
      <c r="Q367" s="210">
        <f t="shared" si="293"/>
        <v>0</v>
      </c>
      <c r="R367" s="206">
        <f t="shared" si="293"/>
        <v>0</v>
      </c>
      <c r="S367" s="224">
        <f t="shared" si="293"/>
        <v>0</v>
      </c>
      <c r="T367" s="218"/>
      <c r="U367" s="217"/>
      <c r="V367" s="219"/>
      <c r="W367" s="219"/>
      <c r="X367" s="219"/>
      <c r="Y367" s="217"/>
      <c r="Z367" s="217"/>
      <c r="AA367" s="217"/>
      <c r="AB367" s="217"/>
      <c r="AC367" s="217"/>
      <c r="AD367" s="217"/>
      <c r="AE367" s="217"/>
      <c r="AF367" s="217"/>
      <c r="AG367" s="217"/>
      <c r="AH367" s="217"/>
      <c r="AI367" s="217"/>
      <c r="AJ367" s="217"/>
      <c r="AK367" s="217"/>
      <c r="AL367" s="217"/>
      <c r="AM367" s="217"/>
      <c r="AN367" s="217"/>
      <c r="AO367" s="217"/>
      <c r="AP367" s="217"/>
      <c r="AQ367" s="217"/>
      <c r="AR367" s="217"/>
      <c r="AS367" s="217"/>
      <c r="AT367" s="217"/>
      <c r="AU367" s="217"/>
      <c r="AV367" s="217"/>
      <c r="AW367" s="217"/>
      <c r="AX367" s="217"/>
      <c r="AY367" s="217"/>
      <c r="AZ367" s="217"/>
      <c r="BA367" s="217"/>
      <c r="BB367" s="217"/>
      <c r="BC367" s="217"/>
      <c r="BD367" s="217"/>
      <c r="BE367" s="217"/>
      <c r="BF367" s="217"/>
      <c r="BG367" s="217"/>
      <c r="BH367" s="217"/>
      <c r="BI367" s="217"/>
      <c r="BJ367" s="217"/>
      <c r="BK367" s="217"/>
      <c r="BL367" s="217"/>
      <c r="BM367" s="217"/>
      <c r="BN367" s="217"/>
      <c r="BO367" s="217"/>
      <c r="BP367" s="217"/>
      <c r="BQ367" s="217"/>
      <c r="BR367" s="217"/>
      <c r="BS367" s="217"/>
      <c r="BT367" s="217"/>
      <c r="BU367" s="217"/>
      <c r="BV367" s="217"/>
      <c r="BW367" s="217"/>
      <c r="BX367" s="217"/>
      <c r="BY367" s="217"/>
      <c r="BZ367" s="217"/>
      <c r="CA367" s="217"/>
      <c r="CB367" s="217"/>
      <c r="CC367" s="217"/>
      <c r="CD367" s="217"/>
      <c r="CE367" s="217"/>
      <c r="CF367" s="217"/>
      <c r="CG367" s="217"/>
      <c r="CH367" s="217"/>
      <c r="CI367" s="217"/>
      <c r="CJ367" s="217"/>
      <c r="CK367" s="217"/>
      <c r="CL367" s="217"/>
      <c r="CM367" s="217"/>
      <c r="CN367" s="217"/>
      <c r="CO367" s="217"/>
      <c r="CP367" s="217"/>
      <c r="CQ367" s="217"/>
      <c r="CR367" s="217"/>
      <c r="CS367" s="217"/>
      <c r="CT367" s="217"/>
      <c r="CU367" s="217"/>
      <c r="CV367" s="217"/>
      <c r="CW367" s="217"/>
      <c r="CX367" s="217"/>
      <c r="CY367" s="217"/>
      <c r="CZ367" s="217"/>
      <c r="DA367" s="217"/>
      <c r="DB367" s="217"/>
      <c r="DC367" s="217"/>
      <c r="DD367" s="217"/>
      <c r="DE367" s="217"/>
      <c r="DF367" s="217"/>
      <c r="DG367" s="217"/>
      <c r="DH367" s="217"/>
      <c r="DI367" s="217"/>
      <c r="DJ367" s="217"/>
      <c r="DK367" s="217"/>
      <c r="DL367" s="217"/>
      <c r="DM367" s="217"/>
      <c r="DN367" s="217"/>
      <c r="DO367" s="217"/>
      <c r="DP367" s="217"/>
      <c r="DQ367" s="217"/>
      <c r="DR367" s="217"/>
    </row>
    <row r="368" spans="1:122" s="207" customFormat="1" ht="15" customHeight="1" outlineLevel="1" thickBot="1">
      <c r="A368" s="213" t="s">
        <v>43</v>
      </c>
      <c r="B368" s="248" t="s">
        <v>30</v>
      </c>
      <c r="C368" s="214">
        <f>C363+C364*2+C365*3</f>
        <v>0</v>
      </c>
      <c r="D368" s="214">
        <f t="shared" ref="D368:S368" si="294">D363+D364*2+D365*3</f>
        <v>0</v>
      </c>
      <c r="E368" s="214">
        <f t="shared" si="294"/>
        <v>0</v>
      </c>
      <c r="F368" s="214">
        <f t="shared" si="294"/>
        <v>0</v>
      </c>
      <c r="G368" s="215">
        <f t="shared" si="294"/>
        <v>0</v>
      </c>
      <c r="H368" s="214">
        <f t="shared" si="294"/>
        <v>0</v>
      </c>
      <c r="I368" s="214">
        <f t="shared" si="294"/>
        <v>0</v>
      </c>
      <c r="J368" s="214">
        <f t="shared" si="294"/>
        <v>0</v>
      </c>
      <c r="K368" s="214">
        <f>K363+K364*2+K365*3</f>
        <v>0</v>
      </c>
      <c r="L368" s="215">
        <f t="shared" si="288"/>
        <v>0</v>
      </c>
      <c r="M368" s="214">
        <f t="shared" si="294"/>
        <v>0</v>
      </c>
      <c r="N368" s="214">
        <f t="shared" si="294"/>
        <v>0</v>
      </c>
      <c r="O368" s="214">
        <f t="shared" si="294"/>
        <v>0</v>
      </c>
      <c r="P368" s="214">
        <f t="shared" si="294"/>
        <v>0</v>
      </c>
      <c r="Q368" s="214">
        <f t="shared" si="294"/>
        <v>0</v>
      </c>
      <c r="R368" s="215">
        <f t="shared" si="294"/>
        <v>0</v>
      </c>
      <c r="S368" s="204">
        <f t="shared" si="294"/>
        <v>0</v>
      </c>
      <c r="T368" s="218"/>
      <c r="U368" s="217"/>
      <c r="V368" s="219"/>
      <c r="W368" s="219"/>
      <c r="X368" s="219"/>
      <c r="Y368" s="217"/>
      <c r="Z368" s="217"/>
      <c r="AA368" s="217"/>
      <c r="AB368" s="217"/>
      <c r="AC368" s="217"/>
      <c r="AD368" s="217"/>
      <c r="AE368" s="217"/>
      <c r="AF368" s="217"/>
      <c r="AG368" s="217"/>
      <c r="AH368" s="217"/>
      <c r="AI368" s="217"/>
      <c r="AJ368" s="217"/>
      <c r="AK368" s="217"/>
      <c r="AL368" s="217"/>
      <c r="AM368" s="217"/>
      <c r="AN368" s="217"/>
      <c r="AO368" s="217"/>
      <c r="AP368" s="217"/>
      <c r="AQ368" s="217"/>
      <c r="AR368" s="217"/>
      <c r="AS368" s="217"/>
      <c r="AT368" s="217"/>
      <c r="AU368" s="217"/>
      <c r="AV368" s="217"/>
      <c r="AW368" s="217"/>
      <c r="AX368" s="217"/>
      <c r="AY368" s="217"/>
      <c r="AZ368" s="217"/>
      <c r="BA368" s="217"/>
      <c r="BB368" s="217"/>
      <c r="BC368" s="217"/>
      <c r="BD368" s="217"/>
      <c r="BE368" s="217"/>
      <c r="BF368" s="217"/>
      <c r="BG368" s="217"/>
      <c r="BH368" s="217"/>
      <c r="BI368" s="217"/>
      <c r="BJ368" s="217"/>
      <c r="BK368" s="217"/>
      <c r="BL368" s="217"/>
      <c r="BM368" s="217"/>
      <c r="BN368" s="217"/>
      <c r="BO368" s="217"/>
      <c r="BP368" s="217"/>
      <c r="BQ368" s="217"/>
      <c r="BR368" s="217"/>
      <c r="BS368" s="217"/>
      <c r="BT368" s="217"/>
      <c r="BU368" s="217"/>
      <c r="BV368" s="217"/>
      <c r="BW368" s="217"/>
      <c r="BX368" s="217"/>
      <c r="BY368" s="217"/>
      <c r="BZ368" s="217"/>
      <c r="CA368" s="217"/>
      <c r="CB368" s="217"/>
      <c r="CC368" s="217"/>
      <c r="CD368" s="217"/>
      <c r="CE368" s="217"/>
      <c r="CF368" s="217"/>
      <c r="CG368" s="217"/>
      <c r="CH368" s="217"/>
      <c r="CI368" s="217"/>
      <c r="CJ368" s="217"/>
      <c r="CK368" s="217"/>
      <c r="CL368" s="217"/>
      <c r="CM368" s="217"/>
      <c r="CN368" s="217"/>
      <c r="CO368" s="217"/>
      <c r="CP368" s="217"/>
      <c r="CQ368" s="217"/>
      <c r="CR368" s="217"/>
      <c r="CS368" s="217"/>
      <c r="CT368" s="217"/>
      <c r="CU368" s="217"/>
      <c r="CV368" s="217"/>
      <c r="CW368" s="217"/>
      <c r="CX368" s="217"/>
      <c r="CY368" s="217"/>
      <c r="CZ368" s="217"/>
      <c r="DA368" s="217"/>
      <c r="DB368" s="217"/>
      <c r="DC368" s="217"/>
      <c r="DD368" s="217"/>
      <c r="DE368" s="217"/>
      <c r="DF368" s="217"/>
      <c r="DG368" s="217"/>
      <c r="DH368" s="217"/>
      <c r="DI368" s="217"/>
      <c r="DJ368" s="217"/>
      <c r="DK368" s="217"/>
      <c r="DL368" s="217"/>
      <c r="DM368" s="217"/>
      <c r="DN368" s="217"/>
      <c r="DO368" s="217"/>
      <c r="DP368" s="217"/>
      <c r="DQ368" s="217"/>
      <c r="DR368" s="217"/>
    </row>
    <row r="369" spans="1:122" s="207" customFormat="1" ht="15" hidden="1" customHeight="1">
      <c r="A369" s="211"/>
      <c r="B369" s="235"/>
      <c r="C369" s="212"/>
      <c r="D369" s="212"/>
      <c r="E369" s="212"/>
      <c r="F369" s="212"/>
      <c r="G369" s="183"/>
      <c r="H369" s="212"/>
      <c r="I369" s="212"/>
      <c r="J369" s="212"/>
      <c r="K369" s="212"/>
      <c r="L369" s="183"/>
      <c r="M369" s="212"/>
      <c r="N369" s="212"/>
      <c r="O369" s="212"/>
      <c r="P369" s="212"/>
      <c r="Q369" s="212"/>
      <c r="R369" s="183"/>
      <c r="S369" s="193"/>
      <c r="T369" s="218"/>
      <c r="U369" s="217"/>
      <c r="V369" s="219"/>
      <c r="W369" s="219"/>
      <c r="X369" s="219"/>
      <c r="Y369" s="217"/>
      <c r="Z369" s="217"/>
      <c r="AA369" s="217"/>
      <c r="AB369" s="217"/>
      <c r="AC369" s="217"/>
      <c r="AD369" s="217"/>
      <c r="AE369" s="217"/>
      <c r="AF369" s="217"/>
      <c r="AG369" s="217"/>
      <c r="AH369" s="217"/>
      <c r="AI369" s="217"/>
      <c r="AJ369" s="217"/>
      <c r="AK369" s="217"/>
      <c r="AL369" s="217"/>
      <c r="AM369" s="217"/>
      <c r="AN369" s="217"/>
      <c r="AO369" s="217"/>
      <c r="AP369" s="217"/>
      <c r="AQ369" s="217"/>
      <c r="AR369" s="217"/>
      <c r="AS369" s="217"/>
      <c r="AT369" s="217"/>
      <c r="AU369" s="217"/>
      <c r="AV369" s="217"/>
      <c r="AW369" s="217"/>
      <c r="AX369" s="217"/>
      <c r="AY369" s="217"/>
      <c r="AZ369" s="217"/>
      <c r="BA369" s="217"/>
      <c r="BB369" s="217"/>
      <c r="BC369" s="217"/>
      <c r="BD369" s="217"/>
      <c r="BE369" s="217"/>
      <c r="BF369" s="217"/>
      <c r="BG369" s="217"/>
      <c r="BH369" s="217"/>
      <c r="BI369" s="217"/>
      <c r="BJ369" s="217"/>
      <c r="BK369" s="217"/>
      <c r="BL369" s="217"/>
      <c r="BM369" s="217"/>
      <c r="BN369" s="217"/>
      <c r="BO369" s="217"/>
      <c r="BP369" s="217"/>
      <c r="BQ369" s="217"/>
      <c r="BR369" s="217"/>
      <c r="BS369" s="217"/>
      <c r="BT369" s="217"/>
      <c r="BU369" s="217"/>
      <c r="BV369" s="217"/>
      <c r="BW369" s="217"/>
      <c r="BX369" s="217"/>
      <c r="BY369" s="217"/>
      <c r="BZ369" s="217"/>
      <c r="CA369" s="217"/>
      <c r="CB369" s="217"/>
      <c r="CC369" s="217"/>
      <c r="CD369" s="217"/>
      <c r="CE369" s="217"/>
      <c r="CF369" s="217"/>
      <c r="CG369" s="217"/>
      <c r="CH369" s="217"/>
      <c r="CI369" s="217"/>
      <c r="CJ369" s="217"/>
      <c r="CK369" s="217"/>
      <c r="CL369" s="217"/>
      <c r="CM369" s="217"/>
      <c r="CN369" s="217"/>
      <c r="CO369" s="217"/>
      <c r="CP369" s="217"/>
      <c r="CQ369" s="217"/>
      <c r="CR369" s="217"/>
      <c r="CS369" s="217"/>
      <c r="CT369" s="217"/>
      <c r="CU369" s="217"/>
      <c r="CV369" s="217"/>
      <c r="CW369" s="217"/>
      <c r="CX369" s="217"/>
      <c r="CY369" s="217"/>
      <c r="CZ369" s="217"/>
      <c r="DA369" s="217"/>
      <c r="DB369" s="217"/>
      <c r="DC369" s="217"/>
      <c r="DD369" s="217"/>
      <c r="DE369" s="217"/>
      <c r="DF369" s="217"/>
      <c r="DG369" s="217"/>
      <c r="DH369" s="217"/>
      <c r="DI369" s="217"/>
      <c r="DJ369" s="217"/>
      <c r="DK369" s="217"/>
      <c r="DL369" s="217"/>
      <c r="DM369" s="217"/>
      <c r="DN369" s="217"/>
      <c r="DO369" s="217"/>
      <c r="DP369" s="217"/>
      <c r="DQ369" s="217"/>
      <c r="DR369" s="217"/>
    </row>
    <row r="370" spans="1:122" ht="13.5" hidden="1" collapsed="1" thickBot="1">
      <c r="A370" s="181" t="s">
        <v>122</v>
      </c>
      <c r="B370" s="228" t="s">
        <v>140</v>
      </c>
      <c r="C370" s="6"/>
      <c r="D370" s="6"/>
      <c r="E370" s="6"/>
      <c r="F370" s="6"/>
      <c r="G370" s="200"/>
      <c r="H370" s="6"/>
      <c r="I370" s="6"/>
      <c r="J370" s="6"/>
      <c r="K370" s="6"/>
      <c r="L370" s="200"/>
      <c r="M370" s="6"/>
      <c r="N370" s="6"/>
      <c r="O370" s="6"/>
      <c r="P370" s="6"/>
      <c r="Q370" s="6"/>
      <c r="R370" s="183"/>
      <c r="S370" s="197"/>
      <c r="T370" s="198"/>
      <c r="U370" s="187"/>
      <c r="V370" s="187"/>
      <c r="W370" s="187"/>
      <c r="X370" s="187"/>
      <c r="Y370" s="187"/>
      <c r="Z370" s="186"/>
      <c r="AA370" s="186"/>
      <c r="AB370" s="186"/>
      <c r="AC370" s="186"/>
      <c r="AD370" s="186"/>
      <c r="AE370" s="186"/>
      <c r="AF370" s="186"/>
      <c r="AG370" s="186"/>
      <c r="AH370" s="186"/>
      <c r="AI370" s="186"/>
      <c r="AJ370" s="186"/>
      <c r="AK370" s="186"/>
      <c r="AL370" s="186"/>
      <c r="AM370" s="186"/>
      <c r="AN370" s="186"/>
      <c r="AO370" s="186"/>
      <c r="AP370" s="186"/>
      <c r="AQ370" s="186"/>
      <c r="AR370" s="186"/>
      <c r="AS370" s="186"/>
      <c r="AT370" s="186"/>
      <c r="AU370" s="186"/>
      <c r="AV370" s="186"/>
      <c r="AW370" s="186"/>
      <c r="AX370" s="186"/>
      <c r="AY370" s="186"/>
      <c r="AZ370" s="186"/>
      <c r="BA370" s="186"/>
      <c r="BB370" s="186"/>
      <c r="BC370" s="186"/>
      <c r="BD370" s="186"/>
      <c r="BE370" s="186"/>
      <c r="BF370" s="186"/>
      <c r="BG370" s="186"/>
      <c r="BH370" s="186"/>
      <c r="BI370" s="186"/>
      <c r="BJ370" s="186"/>
      <c r="BK370" s="186"/>
      <c r="BL370" s="186"/>
      <c r="BM370" s="186"/>
      <c r="BN370" s="186"/>
      <c r="BO370" s="186"/>
      <c r="BP370" s="186"/>
      <c r="BQ370" s="186"/>
      <c r="BR370" s="186"/>
      <c r="BS370" s="186"/>
      <c r="BT370" s="186"/>
      <c r="BU370" s="186"/>
      <c r="BV370" s="186"/>
      <c r="BW370" s="186"/>
      <c r="BX370" s="186"/>
      <c r="BY370" s="186"/>
      <c r="BZ370" s="186"/>
      <c r="CA370" s="186"/>
      <c r="CB370" s="186"/>
      <c r="CC370" s="186"/>
      <c r="CD370" s="186"/>
      <c r="CE370" s="186"/>
      <c r="CF370" s="186"/>
      <c r="CG370" s="186"/>
      <c r="CH370" s="186"/>
      <c r="CI370" s="186"/>
      <c r="CJ370" s="186"/>
      <c r="CK370" s="186"/>
      <c r="CL370" s="186"/>
      <c r="CM370" s="186"/>
      <c r="CN370" s="186"/>
      <c r="CO370" s="186"/>
      <c r="CP370" s="186"/>
      <c r="CQ370" s="186"/>
      <c r="CR370" s="186"/>
      <c r="CS370" s="186"/>
      <c r="CT370" s="186"/>
      <c r="CU370" s="186"/>
      <c r="CV370" s="186"/>
      <c r="CW370" s="186"/>
      <c r="CX370" s="186"/>
      <c r="CY370" s="186"/>
      <c r="CZ370" s="186"/>
      <c r="DA370" s="186"/>
      <c r="DB370" s="186"/>
      <c r="DC370" s="186"/>
      <c r="DD370" s="186"/>
      <c r="DE370" s="186"/>
      <c r="DF370" s="186"/>
      <c r="DG370" s="186"/>
      <c r="DH370" s="186"/>
      <c r="DI370" s="186"/>
      <c r="DJ370" s="186"/>
      <c r="DK370" s="186"/>
      <c r="DL370" s="186"/>
      <c r="DM370" s="186"/>
      <c r="DN370" s="186"/>
      <c r="DO370" s="186"/>
      <c r="DP370" s="186"/>
      <c r="DQ370" s="186"/>
      <c r="DR370" s="186"/>
    </row>
    <row r="371" spans="1:122" ht="13" hidden="1" thickBot="1">
      <c r="A371" s="188" t="str">
        <f>A342</f>
        <v>MS2408D0</v>
      </c>
      <c r="B371" s="228" t="s">
        <v>41</v>
      </c>
      <c r="C371" s="6"/>
      <c r="D371" s="6"/>
      <c r="E371" s="6"/>
      <c r="F371" s="6"/>
      <c r="G371" s="200"/>
      <c r="H371" s="6"/>
      <c r="I371" s="6"/>
      <c r="J371" s="6"/>
      <c r="K371" s="6"/>
      <c r="L371" s="200"/>
      <c r="M371" s="6"/>
      <c r="N371" s="6"/>
      <c r="O371" s="6"/>
      <c r="P371" s="6"/>
      <c r="Q371" s="6"/>
      <c r="R371" s="183"/>
      <c r="S371" s="197"/>
      <c r="T371" s="198"/>
      <c r="U371" s="187"/>
      <c r="V371" s="187"/>
      <c r="W371" s="187"/>
      <c r="X371" s="187"/>
      <c r="Y371" s="187"/>
      <c r="Z371" s="186"/>
      <c r="AA371" s="186"/>
      <c r="AB371" s="186"/>
      <c r="AC371" s="186"/>
      <c r="AD371" s="186"/>
      <c r="AE371" s="186"/>
      <c r="AF371" s="186"/>
      <c r="AG371" s="186"/>
      <c r="AH371" s="186"/>
      <c r="AI371" s="186"/>
      <c r="AJ371" s="186"/>
      <c r="AK371" s="186"/>
      <c r="AL371" s="186"/>
      <c r="AM371" s="186"/>
      <c r="AN371" s="186"/>
      <c r="AO371" s="186"/>
      <c r="AP371" s="186"/>
      <c r="AQ371" s="186"/>
      <c r="AR371" s="186"/>
      <c r="AS371" s="186"/>
      <c r="AT371" s="186"/>
      <c r="AU371" s="186"/>
      <c r="AV371" s="186"/>
      <c r="AW371" s="186"/>
      <c r="AX371" s="186"/>
      <c r="AY371" s="186"/>
      <c r="AZ371" s="186"/>
      <c r="BA371" s="186"/>
      <c r="BB371" s="186"/>
      <c r="BC371" s="186"/>
      <c r="BD371" s="186"/>
      <c r="BE371" s="186"/>
      <c r="BF371" s="186"/>
      <c r="BG371" s="186"/>
      <c r="BH371" s="186"/>
      <c r="BI371" s="186"/>
      <c r="BJ371" s="186"/>
      <c r="BK371" s="186"/>
      <c r="BL371" s="186"/>
      <c r="BM371" s="186"/>
      <c r="BN371" s="186"/>
      <c r="BO371" s="186"/>
      <c r="BP371" s="186"/>
      <c r="BQ371" s="186"/>
      <c r="BR371" s="186"/>
      <c r="BS371" s="186"/>
      <c r="BT371" s="186"/>
      <c r="BU371" s="186"/>
      <c r="BV371" s="186"/>
      <c r="BW371" s="186"/>
      <c r="BX371" s="186"/>
      <c r="BY371" s="186"/>
      <c r="BZ371" s="186"/>
      <c r="CA371" s="186"/>
      <c r="CB371" s="186"/>
      <c r="CC371" s="186"/>
      <c r="CD371" s="186"/>
      <c r="CE371" s="186"/>
      <c r="CF371" s="186"/>
      <c r="CG371" s="186"/>
      <c r="CH371" s="186"/>
      <c r="CI371" s="186"/>
      <c r="CJ371" s="186"/>
      <c r="CK371" s="186"/>
      <c r="CL371" s="186"/>
      <c r="CM371" s="186"/>
      <c r="CN371" s="186"/>
      <c r="CO371" s="186"/>
      <c r="CP371" s="186"/>
      <c r="CQ371" s="186"/>
      <c r="CR371" s="186"/>
      <c r="CS371" s="186"/>
      <c r="CT371" s="186"/>
      <c r="CU371" s="186"/>
      <c r="CV371" s="186"/>
      <c r="CW371" s="186"/>
      <c r="CX371" s="186"/>
      <c r="CY371" s="186"/>
      <c r="CZ371" s="186"/>
      <c r="DA371" s="186"/>
      <c r="DB371" s="186"/>
      <c r="DC371" s="186"/>
      <c r="DD371" s="186"/>
      <c r="DE371" s="186"/>
      <c r="DF371" s="186"/>
      <c r="DG371" s="186"/>
      <c r="DH371" s="186"/>
      <c r="DI371" s="186"/>
      <c r="DJ371" s="186"/>
      <c r="DK371" s="186"/>
      <c r="DL371" s="186"/>
      <c r="DM371" s="186"/>
      <c r="DN371" s="186"/>
      <c r="DO371" s="186"/>
      <c r="DP371" s="186"/>
      <c r="DQ371" s="186"/>
      <c r="DR371" s="186"/>
    </row>
    <row r="372" spans="1:122" ht="13" hidden="1" thickBot="1">
      <c r="A372" s="188"/>
      <c r="B372" s="228" t="s">
        <v>74</v>
      </c>
      <c r="C372" s="6"/>
      <c r="D372" s="6"/>
      <c r="E372" s="6"/>
      <c r="F372" s="6"/>
      <c r="G372" s="200"/>
      <c r="H372" s="6"/>
      <c r="I372" s="6"/>
      <c r="J372" s="6"/>
      <c r="K372" s="6"/>
      <c r="L372" s="200"/>
      <c r="M372" s="6"/>
      <c r="N372" s="6"/>
      <c r="O372" s="6"/>
      <c r="P372" s="6"/>
      <c r="Q372" s="6"/>
      <c r="R372" s="183"/>
      <c r="S372" s="197"/>
      <c r="T372" s="198"/>
      <c r="U372" s="187"/>
      <c r="V372" s="187"/>
      <c r="W372" s="187"/>
      <c r="X372" s="187"/>
      <c r="Y372" s="187"/>
      <c r="Z372" s="186"/>
      <c r="AA372" s="186"/>
      <c r="AB372" s="186"/>
      <c r="AC372" s="186"/>
      <c r="AD372" s="186"/>
      <c r="AE372" s="186"/>
      <c r="AF372" s="186"/>
      <c r="AG372" s="186"/>
      <c r="AH372" s="186"/>
      <c r="AI372" s="186"/>
      <c r="AJ372" s="186"/>
      <c r="AK372" s="186"/>
      <c r="AL372" s="186"/>
      <c r="AM372" s="186"/>
      <c r="AN372" s="186"/>
      <c r="AO372" s="186"/>
      <c r="AP372" s="186"/>
      <c r="AQ372" s="186"/>
      <c r="AR372" s="186"/>
      <c r="AS372" s="186"/>
      <c r="AT372" s="186"/>
      <c r="AU372" s="186"/>
      <c r="AV372" s="186"/>
      <c r="AW372" s="186"/>
      <c r="AX372" s="186"/>
      <c r="AY372" s="186"/>
      <c r="AZ372" s="186"/>
      <c r="BA372" s="186"/>
      <c r="BB372" s="186"/>
      <c r="BC372" s="186"/>
      <c r="BD372" s="186"/>
      <c r="BE372" s="186"/>
      <c r="BF372" s="186"/>
      <c r="BG372" s="186"/>
      <c r="BH372" s="186"/>
      <c r="BI372" s="186"/>
      <c r="BJ372" s="186"/>
      <c r="BK372" s="186"/>
      <c r="BL372" s="186"/>
      <c r="BM372" s="186"/>
      <c r="BN372" s="186"/>
      <c r="BO372" s="186"/>
      <c r="BP372" s="186"/>
      <c r="BQ372" s="186"/>
      <c r="BR372" s="186"/>
      <c r="BS372" s="186"/>
      <c r="BT372" s="186"/>
      <c r="BU372" s="186"/>
      <c r="BV372" s="186"/>
      <c r="BW372" s="186"/>
      <c r="BX372" s="186"/>
      <c r="BY372" s="186"/>
      <c r="BZ372" s="186"/>
      <c r="CA372" s="186"/>
      <c r="CB372" s="186"/>
      <c r="CC372" s="186"/>
      <c r="CD372" s="186"/>
      <c r="CE372" s="186"/>
      <c r="CF372" s="186"/>
      <c r="CG372" s="186"/>
      <c r="CH372" s="186"/>
      <c r="CI372" s="186"/>
      <c r="CJ372" s="186"/>
      <c r="CK372" s="186"/>
      <c r="CL372" s="186"/>
      <c r="CM372" s="186"/>
      <c r="CN372" s="186"/>
      <c r="CO372" s="186"/>
      <c r="CP372" s="186"/>
      <c r="CQ372" s="186"/>
      <c r="CR372" s="186"/>
      <c r="CS372" s="186"/>
      <c r="CT372" s="186"/>
      <c r="CU372" s="186"/>
      <c r="CV372" s="186"/>
      <c r="CW372" s="186"/>
      <c r="CX372" s="186"/>
      <c r="CY372" s="186"/>
      <c r="CZ372" s="186"/>
      <c r="DA372" s="186"/>
      <c r="DB372" s="186"/>
      <c r="DC372" s="186"/>
      <c r="DD372" s="186"/>
      <c r="DE372" s="186"/>
      <c r="DF372" s="186"/>
      <c r="DG372" s="186"/>
      <c r="DH372" s="186"/>
      <c r="DI372" s="186"/>
      <c r="DJ372" s="186"/>
      <c r="DK372" s="186"/>
      <c r="DL372" s="186"/>
      <c r="DM372" s="186"/>
      <c r="DN372" s="186"/>
      <c r="DO372" s="186"/>
      <c r="DP372" s="186"/>
      <c r="DQ372" s="186"/>
      <c r="DR372" s="186"/>
    </row>
    <row r="373" spans="1:122" ht="13" hidden="1" thickBot="1">
      <c r="A373" s="188"/>
      <c r="B373" s="228" t="s">
        <v>39</v>
      </c>
      <c r="C373" s="6"/>
      <c r="D373" s="6"/>
      <c r="E373" s="6"/>
      <c r="F373" s="6"/>
      <c r="G373" s="200"/>
      <c r="H373" s="6"/>
      <c r="I373" s="6"/>
      <c r="J373" s="6"/>
      <c r="K373" s="6"/>
      <c r="L373" s="200"/>
      <c r="M373" s="6"/>
      <c r="N373" s="6"/>
      <c r="O373" s="6"/>
      <c r="P373" s="6"/>
      <c r="Q373" s="6"/>
      <c r="R373" s="183"/>
      <c r="S373" s="197"/>
      <c r="T373" s="198"/>
      <c r="U373" s="187"/>
      <c r="V373" s="187"/>
      <c r="W373" s="187"/>
      <c r="X373" s="187"/>
      <c r="Y373" s="187"/>
      <c r="Z373" s="186"/>
      <c r="AA373" s="186"/>
      <c r="AB373" s="186"/>
      <c r="AC373" s="186"/>
      <c r="AD373" s="186"/>
      <c r="AE373" s="186"/>
      <c r="AF373" s="186"/>
      <c r="AG373" s="186"/>
      <c r="AH373" s="186"/>
      <c r="AI373" s="186"/>
      <c r="AJ373" s="186"/>
      <c r="AK373" s="186"/>
      <c r="AL373" s="186"/>
      <c r="AM373" s="186"/>
      <c r="AN373" s="186"/>
      <c r="AO373" s="186"/>
      <c r="AP373" s="186"/>
      <c r="AQ373" s="186"/>
      <c r="AR373" s="186"/>
      <c r="AS373" s="186"/>
      <c r="AT373" s="186"/>
      <c r="AU373" s="186"/>
      <c r="AV373" s="186"/>
      <c r="AW373" s="186"/>
      <c r="AX373" s="186"/>
      <c r="AY373" s="186"/>
      <c r="AZ373" s="186"/>
      <c r="BA373" s="186"/>
      <c r="BB373" s="186"/>
      <c r="BC373" s="186"/>
      <c r="BD373" s="186"/>
      <c r="BE373" s="186"/>
      <c r="BF373" s="186"/>
      <c r="BG373" s="186"/>
      <c r="BH373" s="186"/>
      <c r="BI373" s="186"/>
      <c r="BJ373" s="186"/>
      <c r="BK373" s="186"/>
      <c r="BL373" s="186"/>
      <c r="BM373" s="186"/>
      <c r="BN373" s="186"/>
      <c r="BO373" s="186"/>
      <c r="BP373" s="186"/>
      <c r="BQ373" s="186"/>
      <c r="BR373" s="186"/>
      <c r="BS373" s="186"/>
      <c r="BT373" s="186"/>
      <c r="BU373" s="186"/>
      <c r="BV373" s="186"/>
      <c r="BW373" s="186"/>
      <c r="BX373" s="186"/>
      <c r="BY373" s="186"/>
      <c r="BZ373" s="186"/>
      <c r="CA373" s="186"/>
      <c r="CB373" s="186"/>
      <c r="CC373" s="186"/>
      <c r="CD373" s="186"/>
      <c r="CE373" s="186"/>
      <c r="CF373" s="186"/>
      <c r="CG373" s="186"/>
      <c r="CH373" s="186"/>
      <c r="CI373" s="186"/>
      <c r="CJ373" s="186"/>
      <c r="CK373" s="186"/>
      <c r="CL373" s="186"/>
      <c r="CM373" s="186"/>
      <c r="CN373" s="186"/>
      <c r="CO373" s="186"/>
      <c r="CP373" s="186"/>
      <c r="CQ373" s="186"/>
      <c r="CR373" s="186"/>
      <c r="CS373" s="186"/>
      <c r="CT373" s="186"/>
      <c r="CU373" s="186"/>
      <c r="CV373" s="186"/>
      <c r="CW373" s="186"/>
      <c r="CX373" s="186"/>
      <c r="CY373" s="186"/>
      <c r="CZ373" s="186"/>
      <c r="DA373" s="186"/>
      <c r="DB373" s="186"/>
      <c r="DC373" s="186"/>
      <c r="DD373" s="186"/>
      <c r="DE373" s="186"/>
      <c r="DF373" s="186"/>
      <c r="DG373" s="186"/>
      <c r="DH373" s="186"/>
      <c r="DI373" s="186"/>
      <c r="DJ373" s="186"/>
      <c r="DK373" s="186"/>
      <c r="DL373" s="186"/>
      <c r="DM373" s="186"/>
      <c r="DN373" s="186"/>
      <c r="DO373" s="186"/>
      <c r="DP373" s="186"/>
      <c r="DQ373" s="186"/>
      <c r="DR373" s="186"/>
    </row>
    <row r="374" spans="1:122" s="194" customFormat="1" ht="13" hidden="1" thickBot="1">
      <c r="A374" s="1121" t="s">
        <v>30</v>
      </c>
      <c r="B374" s="1122" t="s">
        <v>32</v>
      </c>
      <c r="C374" s="1123">
        <v>0</v>
      </c>
      <c r="D374" s="1124">
        <v>0</v>
      </c>
      <c r="E374" s="1124">
        <v>0</v>
      </c>
      <c r="F374" s="1124">
        <v>0</v>
      </c>
      <c r="G374" s="1125">
        <v>0</v>
      </c>
      <c r="H374" s="1123">
        <v>0</v>
      </c>
      <c r="I374" s="1124">
        <v>0</v>
      </c>
      <c r="J374" s="1124">
        <v>0</v>
      </c>
      <c r="K374" s="1124">
        <v>0</v>
      </c>
      <c r="L374" s="1125">
        <v>0</v>
      </c>
      <c r="M374" s="1124">
        <v>0</v>
      </c>
      <c r="N374" s="1124">
        <v>0</v>
      </c>
      <c r="O374" s="1124">
        <v>0</v>
      </c>
      <c r="P374" s="1124">
        <v>0</v>
      </c>
      <c r="Q374" s="1127">
        <v>0</v>
      </c>
      <c r="R374" s="1125">
        <v>0</v>
      </c>
      <c r="S374" s="1126">
        <v>0</v>
      </c>
      <c r="T374" s="198"/>
      <c r="U374" s="187"/>
      <c r="V374" s="187"/>
      <c r="W374" s="187"/>
      <c r="X374" s="187"/>
      <c r="Y374" s="187"/>
      <c r="Z374" s="186"/>
      <c r="AA374" s="186"/>
      <c r="AB374" s="186"/>
      <c r="AC374" s="186"/>
      <c r="AD374" s="186"/>
      <c r="AE374" s="186"/>
      <c r="AF374" s="186"/>
      <c r="AG374" s="186"/>
      <c r="AH374" s="186"/>
      <c r="AI374" s="186"/>
      <c r="AJ374" s="186"/>
      <c r="AK374" s="186"/>
      <c r="AL374" s="186"/>
      <c r="AM374" s="186"/>
      <c r="AN374" s="186"/>
      <c r="AO374" s="186"/>
      <c r="AP374" s="186"/>
      <c r="AQ374" s="186"/>
      <c r="AR374" s="186"/>
      <c r="AS374" s="186"/>
      <c r="AT374" s="186"/>
      <c r="AU374" s="186"/>
      <c r="AV374" s="186"/>
      <c r="AW374" s="186"/>
      <c r="AX374" s="186"/>
      <c r="AY374" s="186"/>
      <c r="AZ374" s="186"/>
      <c r="BA374" s="186"/>
      <c r="BB374" s="186"/>
      <c r="BC374" s="186"/>
      <c r="BD374" s="186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86"/>
      <c r="BW374" s="186"/>
      <c r="BX374" s="186"/>
      <c r="BY374" s="186"/>
      <c r="BZ374" s="186"/>
      <c r="CA374" s="186"/>
      <c r="CB374" s="186"/>
      <c r="CC374" s="186"/>
      <c r="CD374" s="186"/>
      <c r="CE374" s="186"/>
      <c r="CF374" s="186"/>
      <c r="CG374" s="186"/>
      <c r="CH374" s="186"/>
      <c r="CI374" s="186"/>
      <c r="CJ374" s="186"/>
      <c r="CK374" s="186"/>
      <c r="CL374" s="186"/>
      <c r="CM374" s="186"/>
      <c r="CN374" s="186"/>
      <c r="CO374" s="186"/>
      <c r="CP374" s="186"/>
      <c r="CQ374" s="186"/>
      <c r="CR374" s="186"/>
      <c r="CS374" s="186"/>
      <c r="CT374" s="186"/>
      <c r="CU374" s="186"/>
      <c r="CV374" s="186"/>
      <c r="CW374" s="186"/>
      <c r="CX374" s="186"/>
      <c r="CY374" s="186"/>
      <c r="CZ374" s="186"/>
      <c r="DA374" s="186"/>
      <c r="DB374" s="186"/>
      <c r="DC374" s="186"/>
      <c r="DD374" s="186"/>
      <c r="DE374" s="186"/>
      <c r="DF374" s="186"/>
      <c r="DG374" s="186"/>
      <c r="DH374" s="186"/>
      <c r="DI374" s="186"/>
      <c r="DJ374" s="186"/>
      <c r="DK374" s="186"/>
      <c r="DL374" s="186"/>
      <c r="DM374" s="186"/>
      <c r="DN374" s="186"/>
      <c r="DO374" s="186"/>
      <c r="DP374" s="186"/>
      <c r="DQ374" s="186"/>
      <c r="DR374" s="186"/>
    </row>
    <row r="375" spans="1:122" s="186" customFormat="1" ht="13" hidden="1" thickBot="1">
      <c r="A375" s="188" t="str">
        <f>A370</f>
        <v>GRENADABP2</v>
      </c>
      <c r="B375" s="228" t="s">
        <v>140</v>
      </c>
      <c r="C375" s="229"/>
      <c r="D375" s="10"/>
      <c r="E375" s="10"/>
      <c r="F375" s="10"/>
      <c r="G375" s="241"/>
      <c r="H375" s="10"/>
      <c r="I375" s="10"/>
      <c r="J375" s="10"/>
      <c r="K375" s="10"/>
      <c r="L375" s="241"/>
      <c r="M375" s="10"/>
      <c r="N375" s="10"/>
      <c r="O375" s="10"/>
      <c r="P375" s="10"/>
      <c r="Q375" s="10"/>
      <c r="R375" s="183"/>
      <c r="S375" s="197"/>
      <c r="T375" s="938"/>
      <c r="U375" s="187"/>
      <c r="V375" s="187"/>
      <c r="W375" s="187"/>
      <c r="X375" s="187"/>
      <c r="Y375" s="187"/>
    </row>
    <row r="376" spans="1:122" s="186" customFormat="1" ht="13" hidden="1" thickBot="1">
      <c r="A376" s="195" t="str">
        <f>A346</f>
        <v>MS2409A0</v>
      </c>
      <c r="B376" s="228" t="s">
        <v>41</v>
      </c>
      <c r="C376" s="229"/>
      <c r="D376" s="10"/>
      <c r="E376" s="10"/>
      <c r="F376" s="10"/>
      <c r="G376" s="241"/>
      <c r="H376" s="10"/>
      <c r="I376" s="10"/>
      <c r="J376" s="10"/>
      <c r="K376" s="10"/>
      <c r="L376" s="241"/>
      <c r="M376" s="10"/>
      <c r="N376" s="10"/>
      <c r="O376" s="10"/>
      <c r="P376" s="10"/>
      <c r="Q376" s="10"/>
      <c r="R376" s="183"/>
      <c r="S376" s="197"/>
      <c r="T376" s="938"/>
      <c r="U376" s="187"/>
      <c r="V376" s="187"/>
      <c r="W376" s="187"/>
      <c r="X376" s="187"/>
      <c r="Y376" s="187"/>
    </row>
    <row r="377" spans="1:122" s="186" customFormat="1" ht="13" hidden="1" thickBot="1">
      <c r="A377" s="195"/>
      <c r="B377" s="228" t="s">
        <v>74</v>
      </c>
      <c r="C377" s="229"/>
      <c r="D377" s="10"/>
      <c r="E377" s="10"/>
      <c r="F377" s="10"/>
      <c r="G377" s="241"/>
      <c r="H377" s="10"/>
      <c r="I377" s="10"/>
      <c r="J377" s="10"/>
      <c r="K377" s="10"/>
      <c r="L377" s="241"/>
      <c r="M377" s="10"/>
      <c r="N377" s="10"/>
      <c r="O377" s="10"/>
      <c r="P377" s="10"/>
      <c r="Q377" s="10"/>
      <c r="R377" s="183"/>
      <c r="S377" s="197"/>
      <c r="T377" s="938"/>
      <c r="U377" s="187"/>
      <c r="V377" s="187"/>
      <c r="W377" s="187"/>
      <c r="X377" s="187"/>
      <c r="Y377" s="187"/>
    </row>
    <row r="378" spans="1:122" s="186" customFormat="1" ht="13" hidden="1" thickBot="1">
      <c r="A378" s="195"/>
      <c r="B378" s="228" t="s">
        <v>39</v>
      </c>
      <c r="C378" s="229"/>
      <c r="D378" s="10"/>
      <c r="E378" s="10"/>
      <c r="F378" s="10"/>
      <c r="G378" s="241"/>
      <c r="H378" s="10"/>
      <c r="I378" s="10"/>
      <c r="J378" s="10"/>
      <c r="K378" s="10"/>
      <c r="L378" s="241"/>
      <c r="M378" s="10"/>
      <c r="N378" s="10"/>
      <c r="O378" s="10"/>
      <c r="P378" s="10"/>
      <c r="Q378" s="10"/>
      <c r="R378" s="183"/>
      <c r="S378" s="197"/>
      <c r="T378" s="938"/>
      <c r="U378" s="187"/>
      <c r="V378" s="187"/>
      <c r="W378" s="187"/>
      <c r="X378" s="187"/>
      <c r="Y378" s="187"/>
    </row>
    <row r="379" spans="1:122" s="194" customFormat="1" ht="13" hidden="1" thickBot="1">
      <c r="A379" s="189" t="s">
        <v>30</v>
      </c>
      <c r="B379" s="231" t="s">
        <v>32</v>
      </c>
      <c r="C379" s="232">
        <f>SUM(C375:C378)</f>
        <v>0</v>
      </c>
      <c r="D379" s="191">
        <f>SUM(D375:D378)</f>
        <v>0</v>
      </c>
      <c r="E379" s="191">
        <f>SUM(E375:E378)</f>
        <v>0</v>
      </c>
      <c r="F379" s="191">
        <f>SUM(F375:F378)</f>
        <v>0</v>
      </c>
      <c r="G379" s="192">
        <f>SUM(C379:F379)</f>
        <v>0</v>
      </c>
      <c r="H379" s="232">
        <f>SUM(H375:H378)</f>
        <v>0</v>
      </c>
      <c r="I379" s="191">
        <f>SUM(I375:I378)</f>
        <v>0</v>
      </c>
      <c r="J379" s="191">
        <f>SUM(J375:J378)</f>
        <v>0</v>
      </c>
      <c r="K379" s="191">
        <f>SUM(K375:K378)</f>
        <v>0</v>
      </c>
      <c r="L379" s="192">
        <f>SUM(H379:K379)</f>
        <v>0</v>
      </c>
      <c r="M379" s="191">
        <f>SUM(M375:M378)</f>
        <v>0</v>
      </c>
      <c r="N379" s="191">
        <f>SUM(N375:N378)</f>
        <v>0</v>
      </c>
      <c r="O379" s="191">
        <f>SUM(O375:O378)</f>
        <v>0</v>
      </c>
      <c r="P379" s="191">
        <f>SUM(P375:P378)</f>
        <v>0</v>
      </c>
      <c r="Q379" s="233">
        <f>SUM(Q375:Q378)</f>
        <v>0</v>
      </c>
      <c r="R379" s="192">
        <f>SUM(M379:Q379)</f>
        <v>0</v>
      </c>
      <c r="S379" s="193">
        <f>R379+L379+G379</f>
        <v>0</v>
      </c>
      <c r="T379" s="938"/>
      <c r="U379" s="187"/>
      <c r="V379" s="186"/>
      <c r="W379" s="187"/>
      <c r="X379" s="187"/>
      <c r="Y379" s="187"/>
      <c r="Z379" s="186"/>
      <c r="AA379" s="186"/>
      <c r="AB379" s="186"/>
      <c r="AC379" s="186"/>
      <c r="AD379" s="186"/>
      <c r="AE379" s="186"/>
      <c r="AF379" s="186"/>
      <c r="AG379" s="186"/>
      <c r="AH379" s="186"/>
      <c r="AI379" s="186"/>
      <c r="AJ379" s="186"/>
      <c r="AK379" s="186"/>
      <c r="AL379" s="186"/>
      <c r="AM379" s="186"/>
      <c r="AN379" s="186"/>
      <c r="AO379" s="186"/>
      <c r="AP379" s="186"/>
      <c r="AQ379" s="186"/>
      <c r="AR379" s="186"/>
      <c r="AS379" s="186"/>
      <c r="AT379" s="186"/>
      <c r="AU379" s="186"/>
      <c r="AV379" s="186"/>
      <c r="AW379" s="186"/>
      <c r="AX379" s="186"/>
      <c r="AY379" s="186"/>
      <c r="AZ379" s="186"/>
      <c r="BA379" s="186"/>
      <c r="BB379" s="186"/>
      <c r="BC379" s="186"/>
      <c r="BD379" s="186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86"/>
      <c r="BW379" s="186"/>
      <c r="BX379" s="186"/>
      <c r="BY379" s="186"/>
      <c r="BZ379" s="186"/>
      <c r="CA379" s="186"/>
      <c r="CB379" s="186"/>
      <c r="CC379" s="186"/>
      <c r="CD379" s="186"/>
      <c r="CE379" s="186"/>
      <c r="CF379" s="186"/>
      <c r="CG379" s="186"/>
      <c r="CH379" s="186"/>
      <c r="CI379" s="186"/>
      <c r="CJ379" s="186"/>
      <c r="CK379" s="186"/>
      <c r="CL379" s="186"/>
      <c r="CM379" s="186"/>
      <c r="CN379" s="186"/>
      <c r="CO379" s="186"/>
      <c r="CP379" s="186"/>
      <c r="CQ379" s="186"/>
      <c r="CR379" s="186"/>
      <c r="CS379" s="186"/>
      <c r="CT379" s="186"/>
      <c r="CU379" s="186"/>
      <c r="CV379" s="186"/>
      <c r="CW379" s="186"/>
      <c r="CX379" s="186"/>
      <c r="CY379" s="186"/>
      <c r="CZ379" s="186"/>
      <c r="DA379" s="186"/>
      <c r="DB379" s="186"/>
      <c r="DC379" s="186"/>
      <c r="DD379" s="186"/>
      <c r="DE379" s="186"/>
      <c r="DF379" s="186"/>
      <c r="DG379" s="186"/>
      <c r="DH379" s="186"/>
      <c r="DI379" s="186"/>
      <c r="DJ379" s="186"/>
      <c r="DK379" s="186"/>
      <c r="DL379" s="186"/>
      <c r="DM379" s="186"/>
      <c r="DN379" s="186"/>
      <c r="DO379" s="186"/>
      <c r="DP379" s="186"/>
      <c r="DQ379" s="186"/>
      <c r="DR379" s="186"/>
    </row>
    <row r="380" spans="1:122" ht="13" hidden="1" thickBot="1">
      <c r="A380" s="453" t="s">
        <v>17</v>
      </c>
      <c r="B380" s="454" t="s">
        <v>140</v>
      </c>
      <c r="C380" s="456">
        <f t="shared" ref="C380:F383" si="295">C375-C370</f>
        <v>0</v>
      </c>
      <c r="D380" s="456">
        <f t="shared" si="295"/>
        <v>0</v>
      </c>
      <c r="E380" s="456">
        <f t="shared" si="295"/>
        <v>0</v>
      </c>
      <c r="F380" s="456">
        <f t="shared" si="295"/>
        <v>0</v>
      </c>
      <c r="G380" s="418">
        <f>SUM(C380:F380)</f>
        <v>0</v>
      </c>
      <c r="H380" s="456">
        <f t="shared" ref="H380:J383" si="296">H375-H370</f>
        <v>0</v>
      </c>
      <c r="I380" s="456">
        <f t="shared" si="296"/>
        <v>0</v>
      </c>
      <c r="J380" s="456">
        <f t="shared" si="296"/>
        <v>0</v>
      </c>
      <c r="K380" s="456">
        <f>K375-K370</f>
        <v>0</v>
      </c>
      <c r="L380" s="418">
        <f>SUM(H380:K380)</f>
        <v>0</v>
      </c>
      <c r="M380" s="456">
        <f t="shared" ref="M380:Q383" si="297">M375-M370</f>
        <v>0</v>
      </c>
      <c r="N380" s="456">
        <f t="shared" si="297"/>
        <v>0</v>
      </c>
      <c r="O380" s="456">
        <f t="shared" si="297"/>
        <v>0</v>
      </c>
      <c r="P380" s="456">
        <f t="shared" si="297"/>
        <v>0</v>
      </c>
      <c r="Q380" s="456">
        <f t="shared" si="297"/>
        <v>0</v>
      </c>
      <c r="R380" s="418">
        <f>SUM(M380:Q380)</f>
        <v>0</v>
      </c>
      <c r="S380" s="419">
        <f>R380+L380+G380</f>
        <v>0</v>
      </c>
      <c r="T380" s="940"/>
      <c r="U380" s="187"/>
      <c r="V380" s="625"/>
      <c r="W380" s="625"/>
      <c r="X380" s="625"/>
      <c r="Y380" s="187"/>
      <c r="Z380" s="186"/>
      <c r="AA380" s="186"/>
      <c r="AB380" s="186"/>
      <c r="AC380" s="186"/>
      <c r="AD380" s="186"/>
      <c r="AE380" s="186"/>
      <c r="AF380" s="186"/>
      <c r="AG380" s="186"/>
      <c r="AH380" s="186"/>
      <c r="AI380" s="186"/>
      <c r="AJ380" s="186"/>
      <c r="AK380" s="186"/>
      <c r="AL380" s="186"/>
      <c r="AM380" s="186"/>
      <c r="AN380" s="186"/>
      <c r="AO380" s="186"/>
      <c r="AP380" s="186"/>
      <c r="AQ380" s="186"/>
      <c r="AR380" s="186"/>
      <c r="AS380" s="186"/>
      <c r="AT380" s="186"/>
      <c r="AU380" s="186"/>
      <c r="AV380" s="186"/>
      <c r="AW380" s="186"/>
      <c r="AX380" s="186"/>
      <c r="AY380" s="186"/>
      <c r="AZ380" s="186"/>
      <c r="BA380" s="186"/>
      <c r="BB380" s="186"/>
      <c r="BC380" s="186"/>
      <c r="BD380" s="186"/>
      <c r="BE380" s="186"/>
      <c r="BF380" s="186"/>
      <c r="BG380" s="186"/>
      <c r="BH380" s="186"/>
      <c r="BI380" s="186"/>
      <c r="BJ380" s="186"/>
      <c r="BK380" s="186"/>
      <c r="BL380" s="186"/>
      <c r="BM380" s="186"/>
      <c r="BN380" s="186"/>
      <c r="BO380" s="186"/>
      <c r="BP380" s="186"/>
      <c r="BQ380" s="186"/>
      <c r="BR380" s="186"/>
      <c r="BS380" s="186"/>
      <c r="BT380" s="186"/>
      <c r="BU380" s="186"/>
      <c r="BV380" s="186"/>
      <c r="BW380" s="186"/>
      <c r="BX380" s="186"/>
      <c r="BY380" s="186"/>
      <c r="BZ380" s="186"/>
      <c r="CA380" s="186"/>
      <c r="CB380" s="186"/>
      <c r="CC380" s="186"/>
      <c r="CD380" s="186"/>
      <c r="CE380" s="186"/>
      <c r="CF380" s="186"/>
      <c r="CG380" s="186"/>
      <c r="CH380" s="186"/>
      <c r="CI380" s="186"/>
      <c r="CJ380" s="186"/>
      <c r="CK380" s="186"/>
      <c r="CL380" s="186"/>
      <c r="CM380" s="186"/>
      <c r="CN380" s="186"/>
      <c r="CO380" s="186"/>
      <c r="CP380" s="186"/>
      <c r="CQ380" s="186"/>
      <c r="CR380" s="186"/>
      <c r="CS380" s="186"/>
      <c r="CT380" s="186"/>
      <c r="CU380" s="186"/>
      <c r="CV380" s="186"/>
      <c r="CW380" s="186"/>
      <c r="CX380" s="186"/>
      <c r="CY380" s="186"/>
      <c r="CZ380" s="186"/>
      <c r="DA380" s="186"/>
      <c r="DB380" s="186"/>
      <c r="DC380" s="186"/>
      <c r="DD380" s="186"/>
      <c r="DE380" s="186"/>
      <c r="DF380" s="186"/>
      <c r="DG380" s="186"/>
      <c r="DH380" s="186"/>
      <c r="DI380" s="186"/>
      <c r="DJ380" s="186"/>
      <c r="DK380" s="186"/>
      <c r="DL380" s="186"/>
      <c r="DM380" s="186"/>
      <c r="DN380" s="186"/>
      <c r="DO380" s="186"/>
      <c r="DP380" s="186"/>
      <c r="DQ380" s="186"/>
      <c r="DR380" s="186"/>
    </row>
    <row r="381" spans="1:122" ht="13" hidden="1" thickBot="1">
      <c r="A381" s="453"/>
      <c r="B381" s="454" t="s">
        <v>41</v>
      </c>
      <c r="C381" s="456">
        <f t="shared" si="295"/>
        <v>0</v>
      </c>
      <c r="D381" s="456">
        <f t="shared" si="295"/>
        <v>0</v>
      </c>
      <c r="E381" s="456">
        <f t="shared" si="295"/>
        <v>0</v>
      </c>
      <c r="F381" s="456">
        <f t="shared" si="295"/>
        <v>0</v>
      </c>
      <c r="G381" s="418">
        <f>SUM(C381:F381)</f>
        <v>0</v>
      </c>
      <c r="H381" s="456">
        <f t="shared" si="296"/>
        <v>0</v>
      </c>
      <c r="I381" s="456">
        <f t="shared" si="296"/>
        <v>0</v>
      </c>
      <c r="J381" s="456">
        <f t="shared" si="296"/>
        <v>0</v>
      </c>
      <c r="K381" s="456">
        <f>K376-K371</f>
        <v>0</v>
      </c>
      <c r="L381" s="418">
        <f>SUM(H381:K381)</f>
        <v>0</v>
      </c>
      <c r="M381" s="456">
        <f t="shared" si="297"/>
        <v>0</v>
      </c>
      <c r="N381" s="456">
        <f t="shared" si="297"/>
        <v>0</v>
      </c>
      <c r="O381" s="456">
        <f t="shared" si="297"/>
        <v>0</v>
      </c>
      <c r="P381" s="456">
        <f t="shared" si="297"/>
        <v>0</v>
      </c>
      <c r="Q381" s="456">
        <f t="shared" si="297"/>
        <v>0</v>
      </c>
      <c r="R381" s="418">
        <f>SUM(M381:Q381)</f>
        <v>0</v>
      </c>
      <c r="S381" s="419">
        <f>R381+L381+G381</f>
        <v>0</v>
      </c>
      <c r="T381" s="940"/>
      <c r="U381" s="187"/>
      <c r="V381" s="625"/>
      <c r="W381" s="625"/>
      <c r="X381" s="625"/>
      <c r="Y381" s="187"/>
      <c r="Z381" s="186"/>
      <c r="AA381" s="186"/>
      <c r="AB381" s="186"/>
      <c r="AC381" s="186"/>
      <c r="AD381" s="186"/>
      <c r="AE381" s="186"/>
      <c r="AF381" s="186"/>
      <c r="AG381" s="186"/>
      <c r="AH381" s="186"/>
      <c r="AI381" s="186"/>
      <c r="AJ381" s="186"/>
      <c r="AK381" s="186"/>
      <c r="AL381" s="186"/>
      <c r="AM381" s="186"/>
      <c r="AN381" s="186"/>
      <c r="AO381" s="186"/>
      <c r="AP381" s="186"/>
      <c r="AQ381" s="186"/>
      <c r="AR381" s="186"/>
      <c r="AS381" s="186"/>
      <c r="AT381" s="186"/>
      <c r="AU381" s="186"/>
      <c r="AV381" s="186"/>
      <c r="AW381" s="186"/>
      <c r="AX381" s="186"/>
      <c r="AY381" s="186"/>
      <c r="AZ381" s="186"/>
      <c r="BA381" s="186"/>
      <c r="BB381" s="186"/>
      <c r="BC381" s="186"/>
      <c r="BD381" s="186"/>
      <c r="BE381" s="186"/>
      <c r="BF381" s="186"/>
      <c r="BG381" s="186"/>
      <c r="BH381" s="186"/>
      <c r="BI381" s="186"/>
      <c r="BJ381" s="186"/>
      <c r="BK381" s="186"/>
      <c r="BL381" s="186"/>
      <c r="BM381" s="186"/>
      <c r="BN381" s="186"/>
      <c r="BO381" s="186"/>
      <c r="BP381" s="186"/>
      <c r="BQ381" s="186"/>
      <c r="BR381" s="186"/>
      <c r="BS381" s="186"/>
      <c r="BT381" s="186"/>
      <c r="BU381" s="186"/>
      <c r="BV381" s="186"/>
      <c r="BW381" s="186"/>
      <c r="BX381" s="186"/>
      <c r="BY381" s="186"/>
      <c r="BZ381" s="186"/>
      <c r="CA381" s="186"/>
      <c r="CB381" s="186"/>
      <c r="CC381" s="186"/>
      <c r="CD381" s="186"/>
      <c r="CE381" s="186"/>
      <c r="CF381" s="186"/>
      <c r="CG381" s="186"/>
      <c r="CH381" s="186"/>
      <c r="CI381" s="186"/>
      <c r="CJ381" s="186"/>
      <c r="CK381" s="186"/>
      <c r="CL381" s="186"/>
      <c r="CM381" s="186"/>
      <c r="CN381" s="186"/>
      <c r="CO381" s="186"/>
      <c r="CP381" s="186"/>
      <c r="CQ381" s="186"/>
      <c r="CR381" s="186"/>
      <c r="CS381" s="186"/>
      <c r="CT381" s="186"/>
      <c r="CU381" s="186"/>
      <c r="CV381" s="186"/>
      <c r="CW381" s="186"/>
      <c r="CX381" s="186"/>
      <c r="CY381" s="186"/>
      <c r="CZ381" s="186"/>
      <c r="DA381" s="186"/>
      <c r="DB381" s="186"/>
      <c r="DC381" s="186"/>
      <c r="DD381" s="186"/>
      <c r="DE381" s="186"/>
      <c r="DF381" s="186"/>
      <c r="DG381" s="186"/>
      <c r="DH381" s="186"/>
      <c r="DI381" s="186"/>
      <c r="DJ381" s="186"/>
      <c r="DK381" s="186"/>
      <c r="DL381" s="186"/>
      <c r="DM381" s="186"/>
      <c r="DN381" s="186"/>
      <c r="DO381" s="186"/>
      <c r="DP381" s="186"/>
      <c r="DQ381" s="186"/>
      <c r="DR381" s="186"/>
    </row>
    <row r="382" spans="1:122" ht="13" hidden="1" thickBot="1">
      <c r="A382" s="453"/>
      <c r="B382" s="454" t="s">
        <v>74</v>
      </c>
      <c r="C382" s="456">
        <f t="shared" si="295"/>
        <v>0</v>
      </c>
      <c r="D382" s="456">
        <f t="shared" si="295"/>
        <v>0</v>
      </c>
      <c r="E382" s="456">
        <f t="shared" si="295"/>
        <v>0</v>
      </c>
      <c r="F382" s="456">
        <f t="shared" si="295"/>
        <v>0</v>
      </c>
      <c r="G382" s="418">
        <f>SUM(C382:F382)</f>
        <v>0</v>
      </c>
      <c r="H382" s="456">
        <f t="shared" si="296"/>
        <v>0</v>
      </c>
      <c r="I382" s="456">
        <f t="shared" si="296"/>
        <v>0</v>
      </c>
      <c r="J382" s="456">
        <f t="shared" si="296"/>
        <v>0</v>
      </c>
      <c r="K382" s="456">
        <f>K377-K372</f>
        <v>0</v>
      </c>
      <c r="L382" s="418">
        <f>SUM(H382:K382)</f>
        <v>0</v>
      </c>
      <c r="M382" s="456">
        <f t="shared" si="297"/>
        <v>0</v>
      </c>
      <c r="N382" s="456">
        <f t="shared" si="297"/>
        <v>0</v>
      </c>
      <c r="O382" s="456">
        <f t="shared" si="297"/>
        <v>0</v>
      </c>
      <c r="P382" s="456">
        <f t="shared" si="297"/>
        <v>0</v>
      </c>
      <c r="Q382" s="456">
        <f t="shared" si="297"/>
        <v>0</v>
      </c>
      <c r="R382" s="418">
        <f>SUM(M382:Q382)</f>
        <v>0</v>
      </c>
      <c r="S382" s="419">
        <f>R382+L382+G382</f>
        <v>0</v>
      </c>
      <c r="T382" s="940"/>
      <c r="U382" s="187"/>
      <c r="V382" s="625"/>
      <c r="W382" s="625"/>
      <c r="X382" s="625"/>
      <c r="Y382" s="187"/>
      <c r="Z382" s="186"/>
      <c r="AA382" s="186"/>
      <c r="AB382" s="186"/>
      <c r="AC382" s="186"/>
      <c r="AD382" s="186"/>
      <c r="AE382" s="186"/>
      <c r="AF382" s="186"/>
      <c r="AG382" s="186"/>
      <c r="AH382" s="186"/>
      <c r="AI382" s="186"/>
      <c r="AJ382" s="186"/>
      <c r="AK382" s="186"/>
      <c r="AL382" s="186"/>
      <c r="AM382" s="186"/>
      <c r="AN382" s="186"/>
      <c r="AO382" s="186"/>
      <c r="AP382" s="186"/>
      <c r="AQ382" s="186"/>
      <c r="AR382" s="186"/>
      <c r="AS382" s="186"/>
      <c r="AT382" s="186"/>
      <c r="AU382" s="186"/>
      <c r="AV382" s="186"/>
      <c r="AW382" s="186"/>
      <c r="AX382" s="186"/>
      <c r="AY382" s="186"/>
      <c r="AZ382" s="186"/>
      <c r="BA382" s="186"/>
      <c r="BB382" s="186"/>
      <c r="BC382" s="186"/>
      <c r="BD382" s="186"/>
      <c r="BE382" s="186"/>
      <c r="BF382" s="186"/>
      <c r="BG382" s="186"/>
      <c r="BH382" s="186"/>
      <c r="BI382" s="186"/>
      <c r="BJ382" s="186"/>
      <c r="BK382" s="186"/>
      <c r="BL382" s="186"/>
      <c r="BM382" s="186"/>
      <c r="BN382" s="186"/>
      <c r="BO382" s="186"/>
      <c r="BP382" s="186"/>
      <c r="BQ382" s="186"/>
      <c r="BR382" s="186"/>
      <c r="BS382" s="186"/>
      <c r="BT382" s="186"/>
      <c r="BU382" s="186"/>
      <c r="BV382" s="186"/>
      <c r="BW382" s="186"/>
      <c r="BX382" s="186"/>
      <c r="BY382" s="186"/>
      <c r="BZ382" s="186"/>
      <c r="CA382" s="186"/>
      <c r="CB382" s="186"/>
      <c r="CC382" s="186"/>
      <c r="CD382" s="186"/>
      <c r="CE382" s="186"/>
      <c r="CF382" s="186"/>
      <c r="CG382" s="186"/>
      <c r="CH382" s="186"/>
      <c r="CI382" s="186"/>
      <c r="CJ382" s="186"/>
      <c r="CK382" s="186"/>
      <c r="CL382" s="186"/>
      <c r="CM382" s="186"/>
      <c r="CN382" s="186"/>
      <c r="CO382" s="186"/>
      <c r="CP382" s="186"/>
      <c r="CQ382" s="186"/>
      <c r="CR382" s="186"/>
      <c r="CS382" s="186"/>
      <c r="CT382" s="186"/>
      <c r="CU382" s="186"/>
      <c r="CV382" s="186"/>
      <c r="CW382" s="186"/>
      <c r="CX382" s="186"/>
      <c r="CY382" s="186"/>
      <c r="CZ382" s="186"/>
      <c r="DA382" s="186"/>
      <c r="DB382" s="186"/>
      <c r="DC382" s="186"/>
      <c r="DD382" s="186"/>
      <c r="DE382" s="186"/>
      <c r="DF382" s="186"/>
      <c r="DG382" s="186"/>
      <c r="DH382" s="186"/>
      <c r="DI382" s="186"/>
      <c r="DJ382" s="186"/>
      <c r="DK382" s="186"/>
      <c r="DL382" s="186"/>
      <c r="DM382" s="186"/>
      <c r="DN382" s="186"/>
      <c r="DO382" s="186"/>
      <c r="DP382" s="186"/>
      <c r="DQ382" s="186"/>
      <c r="DR382" s="186"/>
    </row>
    <row r="383" spans="1:122" ht="13" hidden="1" thickBot="1">
      <c r="A383" s="453"/>
      <c r="B383" s="454" t="s">
        <v>39</v>
      </c>
      <c r="C383" s="456">
        <f t="shared" si="295"/>
        <v>0</v>
      </c>
      <c r="D383" s="456">
        <f t="shared" si="295"/>
        <v>0</v>
      </c>
      <c r="E383" s="456">
        <f t="shared" si="295"/>
        <v>0</v>
      </c>
      <c r="F383" s="456">
        <f t="shared" si="295"/>
        <v>0</v>
      </c>
      <c r="G383" s="418">
        <f>SUM(C383:F383)</f>
        <v>0</v>
      </c>
      <c r="H383" s="456">
        <f t="shared" si="296"/>
        <v>0</v>
      </c>
      <c r="I383" s="456">
        <f t="shared" si="296"/>
        <v>0</v>
      </c>
      <c r="J383" s="456">
        <f t="shared" si="296"/>
        <v>0</v>
      </c>
      <c r="K383" s="456">
        <f>K378-K373</f>
        <v>0</v>
      </c>
      <c r="L383" s="418">
        <f>SUM(H383:K383)</f>
        <v>0</v>
      </c>
      <c r="M383" s="456">
        <f t="shared" si="297"/>
        <v>0</v>
      </c>
      <c r="N383" s="456">
        <f t="shared" si="297"/>
        <v>0</v>
      </c>
      <c r="O383" s="456">
        <f t="shared" si="297"/>
        <v>0</v>
      </c>
      <c r="P383" s="456">
        <f t="shared" si="297"/>
        <v>0</v>
      </c>
      <c r="Q383" s="456">
        <f t="shared" si="297"/>
        <v>0</v>
      </c>
      <c r="R383" s="418">
        <f>SUM(M383:Q383)</f>
        <v>0</v>
      </c>
      <c r="S383" s="419">
        <f>R383+L383+G383</f>
        <v>0</v>
      </c>
      <c r="T383" s="940"/>
      <c r="U383" s="187"/>
      <c r="V383" s="625"/>
      <c r="W383" s="625"/>
      <c r="X383" s="625"/>
      <c r="Y383" s="187"/>
      <c r="Z383" s="186"/>
      <c r="AA383" s="186"/>
      <c r="AB383" s="186"/>
      <c r="AC383" s="186"/>
      <c r="AD383" s="186"/>
      <c r="AE383" s="186"/>
      <c r="AF383" s="186"/>
      <c r="AG383" s="186"/>
      <c r="AH383" s="186"/>
      <c r="AI383" s="186"/>
      <c r="AJ383" s="186"/>
      <c r="AK383" s="186"/>
      <c r="AL383" s="186"/>
      <c r="AM383" s="186"/>
      <c r="AN383" s="186"/>
      <c r="AO383" s="186"/>
      <c r="AP383" s="186"/>
      <c r="AQ383" s="186"/>
      <c r="AR383" s="186"/>
      <c r="AS383" s="186"/>
      <c r="AT383" s="186"/>
      <c r="AU383" s="186"/>
      <c r="AV383" s="186"/>
      <c r="AW383" s="186"/>
      <c r="AX383" s="186"/>
      <c r="AY383" s="186"/>
      <c r="AZ383" s="186"/>
      <c r="BA383" s="186"/>
      <c r="BB383" s="186"/>
      <c r="BC383" s="186"/>
      <c r="BD383" s="186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86"/>
      <c r="BW383" s="186"/>
      <c r="BX383" s="186"/>
      <c r="BY383" s="186"/>
      <c r="BZ383" s="186"/>
      <c r="CA383" s="186"/>
      <c r="CB383" s="186"/>
      <c r="CC383" s="186"/>
      <c r="CD383" s="186"/>
      <c r="CE383" s="186"/>
      <c r="CF383" s="186"/>
      <c r="CG383" s="186"/>
      <c r="CH383" s="186"/>
      <c r="CI383" s="186"/>
      <c r="CJ383" s="186"/>
      <c r="CK383" s="186"/>
      <c r="CL383" s="186"/>
      <c r="CM383" s="186"/>
      <c r="CN383" s="186"/>
      <c r="CO383" s="186"/>
      <c r="CP383" s="186"/>
      <c r="CQ383" s="186"/>
      <c r="CR383" s="186"/>
      <c r="CS383" s="186"/>
      <c r="CT383" s="186"/>
      <c r="CU383" s="186"/>
      <c r="CV383" s="186"/>
      <c r="CW383" s="186"/>
      <c r="CX383" s="186"/>
      <c r="CY383" s="186"/>
      <c r="CZ383" s="186"/>
      <c r="DA383" s="186"/>
      <c r="DB383" s="186"/>
      <c r="DC383" s="186"/>
      <c r="DD383" s="186"/>
      <c r="DE383" s="186"/>
      <c r="DF383" s="186"/>
      <c r="DG383" s="186"/>
      <c r="DH383" s="186"/>
      <c r="DI383" s="186"/>
      <c r="DJ383" s="186"/>
      <c r="DK383" s="186"/>
      <c r="DL383" s="186"/>
      <c r="DM383" s="186"/>
      <c r="DN383" s="186"/>
      <c r="DO383" s="186"/>
      <c r="DP383" s="186"/>
      <c r="DQ383" s="186"/>
      <c r="DR383" s="186"/>
    </row>
    <row r="384" spans="1:122" s="194" customFormat="1" ht="13" hidden="1" thickBot="1">
      <c r="A384" s="458"/>
      <c r="B384" s="459" t="s">
        <v>32</v>
      </c>
      <c r="C384" s="461">
        <f>SUM(C380:C383)</f>
        <v>0</v>
      </c>
      <c r="D384" s="461">
        <f t="shared" ref="D384:S384" si="298">SUM(D380:D383)</f>
        <v>0</v>
      </c>
      <c r="E384" s="461">
        <f t="shared" si="298"/>
        <v>0</v>
      </c>
      <c r="F384" s="461">
        <f t="shared" si="298"/>
        <v>0</v>
      </c>
      <c r="G384" s="413">
        <f t="shared" si="298"/>
        <v>0</v>
      </c>
      <c r="H384" s="461">
        <f t="shared" si="298"/>
        <v>0</v>
      </c>
      <c r="I384" s="461">
        <f t="shared" si="298"/>
        <v>0</v>
      </c>
      <c r="J384" s="461">
        <f t="shared" si="298"/>
        <v>0</v>
      </c>
      <c r="K384" s="461">
        <f t="shared" si="298"/>
        <v>0</v>
      </c>
      <c r="L384" s="413">
        <f t="shared" si="298"/>
        <v>0</v>
      </c>
      <c r="M384" s="461">
        <f t="shared" si="298"/>
        <v>0</v>
      </c>
      <c r="N384" s="461">
        <f t="shared" si="298"/>
        <v>0</v>
      </c>
      <c r="O384" s="461">
        <f t="shared" si="298"/>
        <v>0</v>
      </c>
      <c r="P384" s="461">
        <f t="shared" si="298"/>
        <v>0</v>
      </c>
      <c r="Q384" s="461">
        <f t="shared" si="298"/>
        <v>0</v>
      </c>
      <c r="R384" s="413">
        <f t="shared" si="298"/>
        <v>0</v>
      </c>
      <c r="S384" s="414">
        <f t="shared" si="298"/>
        <v>0</v>
      </c>
      <c r="T384" s="938"/>
      <c r="U384" s="187"/>
      <c r="V384" s="186"/>
      <c r="W384" s="187"/>
      <c r="X384" s="187"/>
      <c r="Y384" s="187"/>
      <c r="Z384" s="186"/>
      <c r="AA384" s="186"/>
      <c r="AB384" s="186"/>
      <c r="AC384" s="186"/>
      <c r="AD384" s="186"/>
      <c r="AE384" s="186"/>
      <c r="AF384" s="186"/>
      <c r="AG384" s="186"/>
      <c r="AH384" s="186"/>
      <c r="AI384" s="186"/>
      <c r="AJ384" s="186"/>
      <c r="AK384" s="186"/>
      <c r="AL384" s="186"/>
      <c r="AM384" s="186"/>
      <c r="AN384" s="186"/>
      <c r="AO384" s="186"/>
      <c r="AP384" s="186"/>
      <c r="AQ384" s="186"/>
      <c r="AR384" s="186"/>
      <c r="AS384" s="186"/>
      <c r="AT384" s="186"/>
      <c r="AU384" s="186"/>
      <c r="AV384" s="186"/>
      <c r="AW384" s="186"/>
      <c r="AX384" s="186"/>
      <c r="AY384" s="186"/>
      <c r="AZ384" s="186"/>
      <c r="BA384" s="186"/>
      <c r="BB384" s="186"/>
      <c r="BC384" s="186"/>
      <c r="BD384" s="186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86"/>
      <c r="BW384" s="186"/>
      <c r="BX384" s="186"/>
      <c r="BY384" s="186"/>
      <c r="BZ384" s="186"/>
      <c r="CA384" s="186"/>
      <c r="CB384" s="186"/>
      <c r="CC384" s="186"/>
      <c r="CD384" s="186"/>
      <c r="CE384" s="186"/>
      <c r="CF384" s="186"/>
      <c r="CG384" s="186"/>
      <c r="CH384" s="186"/>
      <c r="CI384" s="186"/>
      <c r="CJ384" s="186"/>
      <c r="CK384" s="186"/>
      <c r="CL384" s="186"/>
      <c r="CM384" s="186"/>
      <c r="CN384" s="186"/>
      <c r="CO384" s="186"/>
      <c r="CP384" s="186"/>
      <c r="CQ384" s="186"/>
      <c r="CR384" s="186"/>
      <c r="CS384" s="186"/>
      <c r="CT384" s="186"/>
      <c r="CU384" s="186"/>
      <c r="CV384" s="186"/>
      <c r="CW384" s="186"/>
      <c r="CX384" s="186"/>
      <c r="CY384" s="186"/>
      <c r="CZ384" s="186"/>
      <c r="DA384" s="186"/>
      <c r="DB384" s="186"/>
      <c r="DC384" s="186"/>
      <c r="DD384" s="186"/>
      <c r="DE384" s="186"/>
      <c r="DF384" s="186"/>
      <c r="DG384" s="186"/>
      <c r="DH384" s="186"/>
      <c r="DI384" s="186"/>
      <c r="DJ384" s="186"/>
      <c r="DK384" s="186"/>
      <c r="DL384" s="186"/>
      <c r="DM384" s="186"/>
      <c r="DN384" s="186"/>
      <c r="DO384" s="186"/>
      <c r="DP384" s="186"/>
      <c r="DQ384" s="186"/>
      <c r="DR384" s="186"/>
    </row>
    <row r="385" spans="1:122" s="207" customFormat="1" ht="13" outlineLevel="1">
      <c r="A385" s="245" t="s">
        <v>40</v>
      </c>
      <c r="B385" s="246">
        <v>0</v>
      </c>
      <c r="C385" s="210">
        <f>C380+C381*2+C382*4+C383*6</f>
        <v>0</v>
      </c>
      <c r="D385" s="210">
        <f t="shared" ref="D385:S385" si="299">D380+D381*2+D382*4+D383*6</f>
        <v>0</v>
      </c>
      <c r="E385" s="210">
        <f t="shared" si="299"/>
        <v>0</v>
      </c>
      <c r="F385" s="210">
        <f t="shared" si="299"/>
        <v>0</v>
      </c>
      <c r="G385" s="206">
        <f t="shared" si="299"/>
        <v>0</v>
      </c>
      <c r="H385" s="210">
        <f t="shared" si="299"/>
        <v>0</v>
      </c>
      <c r="I385" s="210">
        <f t="shared" si="299"/>
        <v>0</v>
      </c>
      <c r="J385" s="210">
        <f t="shared" si="299"/>
        <v>0</v>
      </c>
      <c r="K385" s="210">
        <f t="shared" si="299"/>
        <v>0</v>
      </c>
      <c r="L385" s="206">
        <f t="shared" si="299"/>
        <v>0</v>
      </c>
      <c r="M385" s="210">
        <f t="shared" si="299"/>
        <v>0</v>
      </c>
      <c r="N385" s="210">
        <f t="shared" si="299"/>
        <v>0</v>
      </c>
      <c r="O385" s="210">
        <f t="shared" si="299"/>
        <v>0</v>
      </c>
      <c r="P385" s="210">
        <f t="shared" si="299"/>
        <v>0</v>
      </c>
      <c r="Q385" s="210">
        <f t="shared" si="299"/>
        <v>0</v>
      </c>
      <c r="R385" s="206">
        <f t="shared" si="299"/>
        <v>0</v>
      </c>
      <c r="S385" s="224">
        <f t="shared" si="299"/>
        <v>0</v>
      </c>
      <c r="T385" s="939"/>
      <c r="U385" s="217"/>
      <c r="V385" s="219"/>
      <c r="W385" s="219"/>
      <c r="X385" s="219"/>
      <c r="Y385" s="217"/>
      <c r="Z385" s="217"/>
      <c r="AA385" s="217"/>
      <c r="AB385" s="217"/>
      <c r="AC385" s="217"/>
      <c r="AD385" s="217"/>
      <c r="AE385" s="217"/>
      <c r="AF385" s="217"/>
      <c r="AG385" s="217"/>
      <c r="AH385" s="217"/>
      <c r="AI385" s="217"/>
      <c r="AJ385" s="217"/>
      <c r="AK385" s="217"/>
      <c r="AL385" s="217"/>
      <c r="AM385" s="217"/>
      <c r="AN385" s="217"/>
      <c r="AO385" s="217"/>
      <c r="AP385" s="217"/>
      <c r="AQ385" s="217"/>
      <c r="AR385" s="217"/>
      <c r="AS385" s="217"/>
      <c r="AT385" s="217"/>
      <c r="AU385" s="217"/>
      <c r="AV385" s="217"/>
      <c r="AW385" s="217"/>
      <c r="AX385" s="217"/>
      <c r="AY385" s="217"/>
      <c r="AZ385" s="217"/>
      <c r="BA385" s="217"/>
      <c r="BB385" s="217"/>
      <c r="BC385" s="217"/>
      <c r="BD385" s="217"/>
      <c r="BE385" s="217"/>
      <c r="BF385" s="217"/>
      <c r="BG385" s="217"/>
      <c r="BH385" s="217"/>
      <c r="BI385" s="217"/>
      <c r="BJ385" s="217"/>
      <c r="BK385" s="217"/>
      <c r="BL385" s="217"/>
      <c r="BM385" s="217"/>
      <c r="BN385" s="217"/>
      <c r="BO385" s="217"/>
      <c r="BP385" s="217"/>
      <c r="BQ385" s="217"/>
      <c r="BR385" s="217"/>
      <c r="BS385" s="217"/>
      <c r="BT385" s="217"/>
      <c r="BU385" s="217"/>
      <c r="BV385" s="217"/>
      <c r="BW385" s="217"/>
      <c r="BX385" s="217"/>
      <c r="BY385" s="217"/>
      <c r="BZ385" s="217"/>
      <c r="CA385" s="217"/>
      <c r="CB385" s="217"/>
      <c r="CC385" s="217"/>
      <c r="CD385" s="217"/>
      <c r="CE385" s="217"/>
      <c r="CF385" s="217"/>
      <c r="CG385" s="217"/>
      <c r="CH385" s="217"/>
      <c r="CI385" s="217"/>
      <c r="CJ385" s="217"/>
      <c r="CK385" s="217"/>
      <c r="CL385" s="217"/>
      <c r="CM385" s="217"/>
      <c r="CN385" s="217"/>
      <c r="CO385" s="217"/>
      <c r="CP385" s="217"/>
      <c r="CQ385" s="217"/>
      <c r="CR385" s="217"/>
      <c r="CS385" s="217"/>
      <c r="CT385" s="217"/>
      <c r="CU385" s="217"/>
      <c r="CV385" s="217"/>
      <c r="CW385" s="217"/>
      <c r="CX385" s="217"/>
      <c r="CY385" s="217"/>
      <c r="CZ385" s="217"/>
      <c r="DA385" s="217"/>
      <c r="DB385" s="217"/>
      <c r="DC385" s="217"/>
      <c r="DD385" s="217"/>
      <c r="DE385" s="217"/>
      <c r="DF385" s="217"/>
      <c r="DG385" s="217"/>
      <c r="DH385" s="217"/>
      <c r="DI385" s="217"/>
      <c r="DJ385" s="217"/>
      <c r="DK385" s="217"/>
      <c r="DL385" s="217"/>
      <c r="DM385" s="217"/>
      <c r="DN385" s="217"/>
      <c r="DO385" s="217"/>
      <c r="DP385" s="217"/>
      <c r="DQ385" s="217"/>
      <c r="DR385" s="217"/>
    </row>
    <row r="386" spans="1:122" s="207" customFormat="1" ht="13.5" outlineLevel="1" thickBot="1">
      <c r="A386" s="213" t="s">
        <v>43</v>
      </c>
      <c r="B386" s="248" t="s">
        <v>30</v>
      </c>
      <c r="C386" s="214">
        <f>C380+C381+C382*2+C383*3</f>
        <v>0</v>
      </c>
      <c r="D386" s="214">
        <f t="shared" ref="D386:S386" si="300">D380+D381+D382*2+D383*3</f>
        <v>0</v>
      </c>
      <c r="E386" s="214">
        <f t="shared" si="300"/>
        <v>0</v>
      </c>
      <c r="F386" s="214">
        <f t="shared" si="300"/>
        <v>0</v>
      </c>
      <c r="G386" s="215">
        <f t="shared" si="300"/>
        <v>0</v>
      </c>
      <c r="H386" s="214">
        <f t="shared" si="300"/>
        <v>0</v>
      </c>
      <c r="I386" s="214">
        <f t="shared" si="300"/>
        <v>0</v>
      </c>
      <c r="J386" s="214">
        <f t="shared" si="300"/>
        <v>0</v>
      </c>
      <c r="K386" s="214">
        <f t="shared" si="300"/>
        <v>0</v>
      </c>
      <c r="L386" s="215">
        <f t="shared" si="300"/>
        <v>0</v>
      </c>
      <c r="M386" s="214">
        <f t="shared" si="300"/>
        <v>0</v>
      </c>
      <c r="N386" s="214">
        <f t="shared" si="300"/>
        <v>0</v>
      </c>
      <c r="O386" s="214">
        <f t="shared" si="300"/>
        <v>0</v>
      </c>
      <c r="P386" s="214">
        <f t="shared" si="300"/>
        <v>0</v>
      </c>
      <c r="Q386" s="214">
        <f t="shared" si="300"/>
        <v>0</v>
      </c>
      <c r="R386" s="215">
        <f t="shared" si="300"/>
        <v>0</v>
      </c>
      <c r="S386" s="204">
        <f t="shared" si="300"/>
        <v>0</v>
      </c>
      <c r="T386" s="939"/>
      <c r="U386" s="217"/>
      <c r="V386" s="219"/>
      <c r="W386" s="219"/>
      <c r="X386" s="219"/>
      <c r="Y386" s="217"/>
      <c r="Z386" s="217"/>
      <c r="AA386" s="217"/>
      <c r="AB386" s="217"/>
      <c r="AC386" s="217"/>
      <c r="AD386" s="217"/>
      <c r="AE386" s="217"/>
      <c r="AF386" s="217"/>
      <c r="AG386" s="217"/>
      <c r="AH386" s="217"/>
      <c r="AI386" s="217"/>
      <c r="AJ386" s="217"/>
      <c r="AK386" s="217"/>
      <c r="AL386" s="217"/>
      <c r="AM386" s="217"/>
      <c r="AN386" s="217"/>
      <c r="AO386" s="217"/>
      <c r="AP386" s="217"/>
      <c r="AQ386" s="217"/>
      <c r="AR386" s="217"/>
      <c r="AS386" s="217"/>
      <c r="AT386" s="217"/>
      <c r="AU386" s="217"/>
      <c r="AV386" s="217"/>
      <c r="AW386" s="217"/>
      <c r="AX386" s="217"/>
      <c r="AY386" s="217"/>
      <c r="AZ386" s="217"/>
      <c r="BA386" s="217"/>
      <c r="BB386" s="217"/>
      <c r="BC386" s="217"/>
      <c r="BD386" s="217"/>
      <c r="BE386" s="217"/>
      <c r="BF386" s="217"/>
      <c r="BG386" s="217"/>
      <c r="BH386" s="217"/>
      <c r="BI386" s="217"/>
      <c r="BJ386" s="217"/>
      <c r="BK386" s="217"/>
      <c r="BL386" s="217"/>
      <c r="BM386" s="217"/>
      <c r="BN386" s="217"/>
      <c r="BO386" s="217"/>
      <c r="BP386" s="217"/>
      <c r="BQ386" s="217"/>
      <c r="BR386" s="217"/>
      <c r="BS386" s="217"/>
      <c r="BT386" s="217"/>
      <c r="BU386" s="217"/>
      <c r="BV386" s="217"/>
      <c r="BW386" s="217"/>
      <c r="BX386" s="217"/>
      <c r="BY386" s="217"/>
      <c r="BZ386" s="217"/>
      <c r="CA386" s="217"/>
      <c r="CB386" s="217"/>
      <c r="CC386" s="217"/>
      <c r="CD386" s="217"/>
      <c r="CE386" s="217"/>
      <c r="CF386" s="217"/>
      <c r="CG386" s="217"/>
      <c r="CH386" s="217"/>
      <c r="CI386" s="217"/>
      <c r="CJ386" s="217"/>
      <c r="CK386" s="217"/>
      <c r="CL386" s="217"/>
      <c r="CM386" s="217"/>
      <c r="CN386" s="217"/>
      <c r="CO386" s="217"/>
      <c r="CP386" s="217"/>
      <c r="CQ386" s="217"/>
      <c r="CR386" s="217"/>
      <c r="CS386" s="217"/>
      <c r="CT386" s="217"/>
      <c r="CU386" s="217"/>
      <c r="CV386" s="217"/>
      <c r="CW386" s="217"/>
      <c r="CX386" s="217"/>
      <c r="CY386" s="217"/>
      <c r="CZ386" s="217"/>
      <c r="DA386" s="217"/>
      <c r="DB386" s="217"/>
      <c r="DC386" s="217"/>
      <c r="DD386" s="217"/>
      <c r="DE386" s="217"/>
      <c r="DF386" s="217"/>
      <c r="DG386" s="217"/>
      <c r="DH386" s="217"/>
      <c r="DI386" s="217"/>
      <c r="DJ386" s="217"/>
      <c r="DK386" s="217"/>
      <c r="DL386" s="217"/>
      <c r="DM386" s="217"/>
      <c r="DN386" s="217"/>
      <c r="DO386" s="217"/>
      <c r="DP386" s="217"/>
      <c r="DQ386" s="217"/>
      <c r="DR386" s="217"/>
    </row>
    <row r="387" spans="1:122" s="207" customFormat="1" ht="15" hidden="1" customHeight="1">
      <c r="A387" s="211"/>
      <c r="B387" s="235"/>
      <c r="C387" s="212"/>
      <c r="D387" s="212"/>
      <c r="E387" s="212"/>
      <c r="F387" s="212"/>
      <c r="G387" s="236"/>
      <c r="H387" s="212"/>
      <c r="I387" s="212"/>
      <c r="J387" s="212"/>
      <c r="K387" s="212"/>
      <c r="L387" s="236"/>
      <c r="M387" s="212"/>
      <c r="N387" s="212"/>
      <c r="O387" s="212"/>
      <c r="P387" s="212"/>
      <c r="Q387" s="212"/>
      <c r="R387" s="183"/>
      <c r="S387" s="276"/>
      <c r="T387" s="218"/>
      <c r="U387" s="217"/>
      <c r="V387" s="219"/>
      <c r="W387" s="219"/>
      <c r="X387" s="219"/>
      <c r="Y387" s="217"/>
      <c r="Z387" s="217"/>
      <c r="AA387" s="217"/>
      <c r="AB387" s="217"/>
      <c r="AC387" s="217"/>
      <c r="AD387" s="217"/>
      <c r="AE387" s="217"/>
      <c r="AF387" s="217"/>
      <c r="AG387" s="217"/>
      <c r="AH387" s="217"/>
      <c r="AI387" s="217"/>
      <c r="AJ387" s="217"/>
      <c r="AK387" s="217"/>
      <c r="AL387" s="217"/>
      <c r="AM387" s="217"/>
      <c r="AN387" s="217"/>
      <c r="AO387" s="217"/>
      <c r="AP387" s="217"/>
      <c r="AQ387" s="217"/>
      <c r="AR387" s="217"/>
      <c r="AS387" s="217"/>
      <c r="AT387" s="217"/>
      <c r="AU387" s="217"/>
      <c r="AV387" s="217"/>
      <c r="AW387" s="217"/>
      <c r="AX387" s="217"/>
      <c r="AY387" s="217"/>
      <c r="AZ387" s="217"/>
      <c r="BA387" s="217"/>
      <c r="BB387" s="217"/>
      <c r="BC387" s="217"/>
      <c r="BD387" s="217"/>
      <c r="BE387" s="217"/>
      <c r="BF387" s="217"/>
      <c r="BG387" s="217"/>
      <c r="BH387" s="217"/>
      <c r="BI387" s="217"/>
      <c r="BJ387" s="217"/>
      <c r="BK387" s="217"/>
      <c r="BL387" s="217"/>
      <c r="BM387" s="217"/>
      <c r="BN387" s="217"/>
      <c r="BO387" s="217"/>
      <c r="BP387" s="217"/>
      <c r="BQ387" s="217"/>
      <c r="BR387" s="217"/>
      <c r="BS387" s="217"/>
      <c r="BT387" s="217"/>
      <c r="BU387" s="217"/>
      <c r="BV387" s="217"/>
      <c r="BW387" s="217"/>
      <c r="BX387" s="217"/>
      <c r="BY387" s="217"/>
      <c r="BZ387" s="217"/>
      <c r="CA387" s="217"/>
      <c r="CB387" s="217"/>
      <c r="CC387" s="217"/>
      <c r="CD387" s="217"/>
      <c r="CE387" s="217"/>
      <c r="CF387" s="217"/>
      <c r="CG387" s="217"/>
      <c r="CH387" s="217"/>
      <c r="CI387" s="217"/>
      <c r="CJ387" s="217"/>
      <c r="CK387" s="217"/>
      <c r="CL387" s="217"/>
      <c r="CM387" s="217"/>
      <c r="CN387" s="217"/>
      <c r="CO387" s="217"/>
      <c r="CP387" s="217"/>
      <c r="CQ387" s="217"/>
      <c r="CR387" s="217"/>
      <c r="CS387" s="217"/>
      <c r="CT387" s="217"/>
      <c r="CU387" s="217"/>
      <c r="CV387" s="217"/>
      <c r="CW387" s="217"/>
      <c r="CX387" s="217"/>
      <c r="CY387" s="217"/>
      <c r="CZ387" s="217"/>
      <c r="DA387" s="217"/>
      <c r="DB387" s="217"/>
      <c r="DC387" s="217"/>
      <c r="DD387" s="217"/>
      <c r="DE387" s="217"/>
      <c r="DF387" s="217"/>
      <c r="DG387" s="217"/>
      <c r="DH387" s="217"/>
      <c r="DI387" s="217"/>
      <c r="DJ387" s="217"/>
      <c r="DK387" s="217"/>
      <c r="DL387" s="217"/>
      <c r="DM387" s="217"/>
      <c r="DN387" s="217"/>
      <c r="DO387" s="217"/>
      <c r="DP387" s="217"/>
      <c r="DQ387" s="217"/>
      <c r="DR387" s="217"/>
    </row>
    <row r="388" spans="1:122" ht="13.5" hidden="1" collapsed="1" thickBot="1">
      <c r="A388" s="181" t="s">
        <v>162</v>
      </c>
      <c r="B388" s="228" t="s">
        <v>41</v>
      </c>
      <c r="C388" s="6"/>
      <c r="D388" s="6"/>
      <c r="E388" s="6"/>
      <c r="F388" s="6"/>
      <c r="G388" s="200"/>
      <c r="H388" s="6"/>
      <c r="I388" s="6"/>
      <c r="J388" s="6"/>
      <c r="K388" s="6"/>
      <c r="L388" s="200"/>
      <c r="M388" s="6"/>
      <c r="N388" s="6"/>
      <c r="O388" s="6"/>
      <c r="P388" s="6"/>
      <c r="Q388" s="6"/>
      <c r="R388" s="183"/>
      <c r="S388" s="197"/>
      <c r="T388" s="198"/>
      <c r="U388" s="187"/>
      <c r="V388" s="187"/>
      <c r="W388" s="187"/>
      <c r="X388" s="187"/>
      <c r="Y388" s="187"/>
      <c r="Z388" s="186"/>
      <c r="AA388" s="186"/>
      <c r="AB388" s="186"/>
      <c r="AC388" s="186"/>
      <c r="AD388" s="186"/>
      <c r="AE388" s="186"/>
      <c r="AF388" s="186"/>
      <c r="AG388" s="186"/>
      <c r="AH388" s="186"/>
      <c r="AI388" s="186"/>
      <c r="AJ388" s="186"/>
      <c r="AK388" s="186"/>
      <c r="AL388" s="186"/>
      <c r="AM388" s="186"/>
      <c r="AN388" s="186"/>
      <c r="AO388" s="186"/>
      <c r="AP388" s="186"/>
      <c r="AQ388" s="186"/>
      <c r="AR388" s="186"/>
      <c r="AS388" s="186"/>
      <c r="AT388" s="186"/>
      <c r="AU388" s="186"/>
      <c r="AV388" s="186"/>
      <c r="AW388" s="186"/>
      <c r="AX388" s="186"/>
      <c r="AY388" s="186"/>
      <c r="AZ388" s="186"/>
      <c r="BA388" s="186"/>
      <c r="BB388" s="186"/>
      <c r="BC388" s="186"/>
      <c r="BD388" s="186"/>
      <c r="BE388" s="186"/>
      <c r="BF388" s="186"/>
      <c r="BG388" s="186"/>
      <c r="BH388" s="186"/>
      <c r="BI388" s="186"/>
      <c r="BJ388" s="186"/>
      <c r="BK388" s="186"/>
      <c r="BL388" s="186"/>
      <c r="BM388" s="186"/>
      <c r="BN388" s="186"/>
      <c r="BO388" s="186"/>
      <c r="BP388" s="186"/>
      <c r="BQ388" s="186"/>
      <c r="BR388" s="186"/>
      <c r="BS388" s="186"/>
      <c r="BT388" s="186"/>
      <c r="BU388" s="186"/>
      <c r="BV388" s="186"/>
      <c r="BW388" s="186"/>
      <c r="BX388" s="186"/>
      <c r="BY388" s="186"/>
      <c r="BZ388" s="186"/>
      <c r="CA388" s="186"/>
      <c r="CB388" s="186"/>
      <c r="CC388" s="186"/>
      <c r="CD388" s="186"/>
      <c r="CE388" s="186"/>
      <c r="CF388" s="186"/>
      <c r="CG388" s="186"/>
      <c r="CH388" s="186"/>
      <c r="CI388" s="186"/>
      <c r="CJ388" s="186"/>
      <c r="CK388" s="186"/>
      <c r="CL388" s="186"/>
      <c r="CM388" s="186"/>
      <c r="CN388" s="186"/>
      <c r="CO388" s="186"/>
      <c r="CP388" s="186"/>
      <c r="CQ388" s="186"/>
      <c r="CR388" s="186"/>
      <c r="CS388" s="186"/>
      <c r="CT388" s="186"/>
      <c r="CU388" s="186"/>
      <c r="CV388" s="186"/>
      <c r="CW388" s="186"/>
      <c r="CX388" s="186"/>
      <c r="CY388" s="186"/>
      <c r="CZ388" s="186"/>
      <c r="DA388" s="186"/>
      <c r="DB388" s="186"/>
      <c r="DC388" s="186"/>
      <c r="DD388" s="186"/>
      <c r="DE388" s="186"/>
      <c r="DF388" s="186"/>
      <c r="DG388" s="186"/>
      <c r="DH388" s="186"/>
      <c r="DI388" s="186"/>
      <c r="DJ388" s="186"/>
      <c r="DK388" s="186"/>
      <c r="DL388" s="186"/>
      <c r="DM388" s="186"/>
      <c r="DN388" s="186"/>
      <c r="DO388" s="186"/>
      <c r="DP388" s="186"/>
      <c r="DQ388" s="186"/>
      <c r="DR388" s="186"/>
    </row>
    <row r="389" spans="1:122" ht="13" hidden="1" thickBot="1">
      <c r="A389" s="188" t="str">
        <f>A371</f>
        <v>MS2408D0</v>
      </c>
      <c r="B389" s="228"/>
      <c r="C389" s="6"/>
      <c r="D389" s="6"/>
      <c r="E389" s="6"/>
      <c r="F389" s="6"/>
      <c r="G389" s="200"/>
      <c r="H389" s="6"/>
      <c r="I389" s="6"/>
      <c r="J389" s="6"/>
      <c r="K389" s="6"/>
      <c r="L389" s="200"/>
      <c r="M389" s="6"/>
      <c r="N389" s="6"/>
      <c r="O389" s="6"/>
      <c r="P389" s="6"/>
      <c r="Q389" s="6"/>
      <c r="R389" s="183"/>
      <c r="S389" s="197"/>
      <c r="T389" s="198"/>
      <c r="U389" s="187"/>
      <c r="V389" s="187"/>
      <c r="W389" s="187"/>
      <c r="X389" s="187"/>
      <c r="Y389" s="187"/>
      <c r="Z389" s="186"/>
      <c r="AA389" s="186"/>
      <c r="AB389" s="186"/>
      <c r="AC389" s="186"/>
      <c r="AD389" s="186"/>
      <c r="AE389" s="186"/>
      <c r="AF389" s="186"/>
      <c r="AG389" s="186"/>
      <c r="AH389" s="186"/>
      <c r="AI389" s="186"/>
      <c r="AJ389" s="186"/>
      <c r="AK389" s="186"/>
      <c r="AL389" s="186"/>
      <c r="AM389" s="186"/>
      <c r="AN389" s="186"/>
      <c r="AO389" s="186"/>
      <c r="AP389" s="186"/>
      <c r="AQ389" s="186"/>
      <c r="AR389" s="186"/>
      <c r="AS389" s="186"/>
      <c r="AT389" s="186"/>
      <c r="AU389" s="186"/>
      <c r="AV389" s="186"/>
      <c r="AW389" s="186"/>
      <c r="AX389" s="186"/>
      <c r="AY389" s="186"/>
      <c r="AZ389" s="186"/>
      <c r="BA389" s="186"/>
      <c r="BB389" s="186"/>
      <c r="BC389" s="186"/>
      <c r="BD389" s="186"/>
      <c r="BE389" s="186"/>
      <c r="BF389" s="186"/>
      <c r="BG389" s="186"/>
      <c r="BH389" s="186"/>
      <c r="BI389" s="186"/>
      <c r="BJ389" s="186"/>
      <c r="BK389" s="186"/>
      <c r="BL389" s="186"/>
      <c r="BM389" s="186"/>
      <c r="BN389" s="186"/>
      <c r="BO389" s="186"/>
      <c r="BP389" s="186"/>
      <c r="BQ389" s="186"/>
      <c r="BR389" s="186"/>
      <c r="BS389" s="186"/>
      <c r="BT389" s="186"/>
      <c r="BU389" s="186"/>
      <c r="BV389" s="186"/>
      <c r="BW389" s="186"/>
      <c r="BX389" s="186"/>
      <c r="BY389" s="186"/>
      <c r="BZ389" s="186"/>
      <c r="CA389" s="186"/>
      <c r="CB389" s="186"/>
      <c r="CC389" s="186"/>
      <c r="CD389" s="186"/>
      <c r="CE389" s="186"/>
      <c r="CF389" s="186"/>
      <c r="CG389" s="186"/>
      <c r="CH389" s="186"/>
      <c r="CI389" s="186"/>
      <c r="CJ389" s="186"/>
      <c r="CK389" s="186"/>
      <c r="CL389" s="186"/>
      <c r="CM389" s="186"/>
      <c r="CN389" s="186"/>
      <c r="CO389" s="186"/>
      <c r="CP389" s="186"/>
      <c r="CQ389" s="186"/>
      <c r="CR389" s="186"/>
      <c r="CS389" s="186"/>
      <c r="CT389" s="186"/>
      <c r="CU389" s="186"/>
      <c r="CV389" s="186"/>
      <c r="CW389" s="186"/>
      <c r="CX389" s="186"/>
      <c r="CY389" s="186"/>
      <c r="CZ389" s="186"/>
      <c r="DA389" s="186"/>
      <c r="DB389" s="186"/>
      <c r="DC389" s="186"/>
      <c r="DD389" s="186"/>
      <c r="DE389" s="186"/>
      <c r="DF389" s="186"/>
      <c r="DG389" s="186"/>
      <c r="DH389" s="186"/>
      <c r="DI389" s="186"/>
      <c r="DJ389" s="186"/>
      <c r="DK389" s="186"/>
      <c r="DL389" s="186"/>
      <c r="DM389" s="186"/>
      <c r="DN389" s="186"/>
      <c r="DO389" s="186"/>
      <c r="DP389" s="186"/>
      <c r="DQ389" s="186"/>
      <c r="DR389" s="186"/>
    </row>
    <row r="390" spans="1:122" ht="13" hidden="1" thickBot="1">
      <c r="A390" s="188"/>
      <c r="B390" s="228"/>
      <c r="C390" s="6"/>
      <c r="D390" s="6"/>
      <c r="E390" s="6"/>
      <c r="F390" s="6"/>
      <c r="G390" s="200"/>
      <c r="H390" s="6"/>
      <c r="I390" s="6"/>
      <c r="J390" s="6"/>
      <c r="K390" s="6"/>
      <c r="L390" s="200"/>
      <c r="M390" s="6"/>
      <c r="N390" s="6"/>
      <c r="O390" s="6"/>
      <c r="P390" s="6"/>
      <c r="Q390" s="6"/>
      <c r="R390" s="183"/>
      <c r="S390" s="197"/>
      <c r="T390" s="198"/>
      <c r="U390" s="187"/>
      <c r="V390" s="187"/>
      <c r="W390" s="187"/>
      <c r="X390" s="187"/>
      <c r="Y390" s="187"/>
      <c r="Z390" s="186"/>
      <c r="AA390" s="186"/>
      <c r="AB390" s="186"/>
      <c r="AC390" s="186"/>
      <c r="AD390" s="186"/>
      <c r="AE390" s="186"/>
      <c r="AF390" s="186"/>
      <c r="AG390" s="186"/>
      <c r="AH390" s="186"/>
      <c r="AI390" s="186"/>
      <c r="AJ390" s="186"/>
      <c r="AK390" s="186"/>
      <c r="AL390" s="186"/>
      <c r="AM390" s="186"/>
      <c r="AN390" s="186"/>
      <c r="AO390" s="186"/>
      <c r="AP390" s="186"/>
      <c r="AQ390" s="186"/>
      <c r="AR390" s="186"/>
      <c r="AS390" s="186"/>
      <c r="AT390" s="186"/>
      <c r="AU390" s="186"/>
      <c r="AV390" s="186"/>
      <c r="AW390" s="186"/>
      <c r="AX390" s="186"/>
      <c r="AY390" s="186"/>
      <c r="AZ390" s="186"/>
      <c r="BA390" s="186"/>
      <c r="BB390" s="186"/>
      <c r="BC390" s="186"/>
      <c r="BD390" s="186"/>
      <c r="BE390" s="186"/>
      <c r="BF390" s="186"/>
      <c r="BG390" s="186"/>
      <c r="BH390" s="186"/>
      <c r="BI390" s="186"/>
      <c r="BJ390" s="186"/>
      <c r="BK390" s="186"/>
      <c r="BL390" s="186"/>
      <c r="BM390" s="186"/>
      <c r="BN390" s="186"/>
      <c r="BO390" s="186"/>
      <c r="BP390" s="186"/>
      <c r="BQ390" s="186"/>
      <c r="BR390" s="186"/>
      <c r="BS390" s="186"/>
      <c r="BT390" s="186"/>
      <c r="BU390" s="186"/>
      <c r="BV390" s="186"/>
      <c r="BW390" s="186"/>
      <c r="BX390" s="186"/>
      <c r="BY390" s="186"/>
      <c r="BZ390" s="186"/>
      <c r="CA390" s="186"/>
      <c r="CB390" s="186"/>
      <c r="CC390" s="186"/>
      <c r="CD390" s="186"/>
      <c r="CE390" s="186"/>
      <c r="CF390" s="186"/>
      <c r="CG390" s="186"/>
      <c r="CH390" s="186"/>
      <c r="CI390" s="186"/>
      <c r="CJ390" s="186"/>
      <c r="CK390" s="186"/>
      <c r="CL390" s="186"/>
      <c r="CM390" s="186"/>
      <c r="CN390" s="186"/>
      <c r="CO390" s="186"/>
      <c r="CP390" s="186"/>
      <c r="CQ390" s="186"/>
      <c r="CR390" s="186"/>
      <c r="CS390" s="186"/>
      <c r="CT390" s="186"/>
      <c r="CU390" s="186"/>
      <c r="CV390" s="186"/>
      <c r="CW390" s="186"/>
      <c r="CX390" s="186"/>
      <c r="CY390" s="186"/>
      <c r="CZ390" s="186"/>
      <c r="DA390" s="186"/>
      <c r="DB390" s="186"/>
      <c r="DC390" s="186"/>
      <c r="DD390" s="186"/>
      <c r="DE390" s="186"/>
      <c r="DF390" s="186"/>
      <c r="DG390" s="186"/>
      <c r="DH390" s="186"/>
      <c r="DI390" s="186"/>
      <c r="DJ390" s="186"/>
      <c r="DK390" s="186"/>
      <c r="DL390" s="186"/>
      <c r="DM390" s="186"/>
      <c r="DN390" s="186"/>
      <c r="DO390" s="186"/>
      <c r="DP390" s="186"/>
      <c r="DQ390" s="186"/>
      <c r="DR390" s="186"/>
    </row>
    <row r="391" spans="1:122" ht="13" hidden="1" thickBot="1">
      <c r="A391" s="188"/>
      <c r="B391" s="228"/>
      <c r="C391" s="6"/>
      <c r="D391" s="6"/>
      <c r="E391" s="6"/>
      <c r="F391" s="6"/>
      <c r="G391" s="200"/>
      <c r="H391" s="6"/>
      <c r="I391" s="6"/>
      <c r="J391" s="6"/>
      <c r="K391" s="6"/>
      <c r="L391" s="200"/>
      <c r="M391" s="6"/>
      <c r="N391" s="6"/>
      <c r="O391" s="6"/>
      <c r="P391" s="6"/>
      <c r="Q391" s="6"/>
      <c r="R391" s="183"/>
      <c r="S391" s="197"/>
      <c r="T391" s="198"/>
      <c r="U391" s="187"/>
      <c r="V391" s="187"/>
      <c r="W391" s="187"/>
      <c r="X391" s="187"/>
      <c r="Y391" s="187"/>
      <c r="Z391" s="186"/>
      <c r="AA391" s="186"/>
      <c r="AB391" s="186"/>
      <c r="AC391" s="186"/>
      <c r="AD391" s="186"/>
      <c r="AE391" s="186"/>
      <c r="AF391" s="186"/>
      <c r="AG391" s="186"/>
      <c r="AH391" s="186"/>
      <c r="AI391" s="186"/>
      <c r="AJ391" s="186"/>
      <c r="AK391" s="186"/>
      <c r="AL391" s="186"/>
      <c r="AM391" s="186"/>
      <c r="AN391" s="186"/>
      <c r="AO391" s="186"/>
      <c r="AP391" s="186"/>
      <c r="AQ391" s="186"/>
      <c r="AR391" s="186"/>
      <c r="AS391" s="186"/>
      <c r="AT391" s="186"/>
      <c r="AU391" s="186"/>
      <c r="AV391" s="186"/>
      <c r="AW391" s="186"/>
      <c r="AX391" s="186"/>
      <c r="AY391" s="186"/>
      <c r="AZ391" s="186"/>
      <c r="BA391" s="186"/>
      <c r="BB391" s="186"/>
      <c r="BC391" s="186"/>
      <c r="BD391" s="186"/>
      <c r="BE391" s="186"/>
      <c r="BF391" s="186"/>
      <c r="BG391" s="186"/>
      <c r="BH391" s="186"/>
      <c r="BI391" s="186"/>
      <c r="BJ391" s="186"/>
      <c r="BK391" s="186"/>
      <c r="BL391" s="186"/>
      <c r="BM391" s="186"/>
      <c r="BN391" s="186"/>
      <c r="BO391" s="186"/>
      <c r="BP391" s="186"/>
      <c r="BQ391" s="186"/>
      <c r="BR391" s="186"/>
      <c r="BS391" s="186"/>
      <c r="BT391" s="186"/>
      <c r="BU391" s="186"/>
      <c r="BV391" s="186"/>
      <c r="BW391" s="186"/>
      <c r="BX391" s="186"/>
      <c r="BY391" s="186"/>
      <c r="BZ391" s="186"/>
      <c r="CA391" s="186"/>
      <c r="CB391" s="186"/>
      <c r="CC391" s="186"/>
      <c r="CD391" s="186"/>
      <c r="CE391" s="186"/>
      <c r="CF391" s="186"/>
      <c r="CG391" s="186"/>
      <c r="CH391" s="186"/>
      <c r="CI391" s="186"/>
      <c r="CJ391" s="186"/>
      <c r="CK391" s="186"/>
      <c r="CL391" s="186"/>
      <c r="CM391" s="186"/>
      <c r="CN391" s="186"/>
      <c r="CO391" s="186"/>
      <c r="CP391" s="186"/>
      <c r="CQ391" s="186"/>
      <c r="CR391" s="186"/>
      <c r="CS391" s="186"/>
      <c r="CT391" s="186"/>
      <c r="CU391" s="186"/>
      <c r="CV391" s="186"/>
      <c r="CW391" s="186"/>
      <c r="CX391" s="186"/>
      <c r="CY391" s="186"/>
      <c r="CZ391" s="186"/>
      <c r="DA391" s="186"/>
      <c r="DB391" s="186"/>
      <c r="DC391" s="186"/>
      <c r="DD391" s="186"/>
      <c r="DE391" s="186"/>
      <c r="DF391" s="186"/>
      <c r="DG391" s="186"/>
      <c r="DH391" s="186"/>
      <c r="DI391" s="186"/>
      <c r="DJ391" s="186"/>
      <c r="DK391" s="186"/>
      <c r="DL391" s="186"/>
      <c r="DM391" s="186"/>
      <c r="DN391" s="186"/>
      <c r="DO391" s="186"/>
      <c r="DP391" s="186"/>
      <c r="DQ391" s="186"/>
      <c r="DR391" s="186"/>
    </row>
    <row r="392" spans="1:122" s="194" customFormat="1" ht="13" hidden="1" thickBot="1">
      <c r="A392" s="1121" t="s">
        <v>30</v>
      </c>
      <c r="B392" s="1122" t="s">
        <v>32</v>
      </c>
      <c r="C392" s="1123">
        <v>0</v>
      </c>
      <c r="D392" s="1124">
        <v>0</v>
      </c>
      <c r="E392" s="1124">
        <v>0</v>
      </c>
      <c r="F392" s="1124">
        <v>0</v>
      </c>
      <c r="G392" s="1125">
        <v>0</v>
      </c>
      <c r="H392" s="1123">
        <v>0</v>
      </c>
      <c r="I392" s="1124">
        <v>0</v>
      </c>
      <c r="J392" s="1124">
        <v>0</v>
      </c>
      <c r="K392" s="1124">
        <v>0</v>
      </c>
      <c r="L392" s="1125">
        <v>0</v>
      </c>
      <c r="M392" s="1124">
        <v>0</v>
      </c>
      <c r="N392" s="1124">
        <v>0</v>
      </c>
      <c r="O392" s="1124">
        <v>0</v>
      </c>
      <c r="P392" s="1124">
        <v>0</v>
      </c>
      <c r="Q392" s="1127">
        <v>0</v>
      </c>
      <c r="R392" s="1125">
        <v>0</v>
      </c>
      <c r="S392" s="1126">
        <v>0</v>
      </c>
      <c r="T392" s="198"/>
      <c r="U392" s="187"/>
      <c r="V392" s="187"/>
      <c r="W392" s="187"/>
      <c r="X392" s="187"/>
      <c r="Y392" s="187"/>
      <c r="Z392" s="186"/>
      <c r="AA392" s="186"/>
      <c r="AB392" s="186"/>
      <c r="AC392" s="186"/>
      <c r="AD392" s="186"/>
      <c r="AE392" s="186"/>
      <c r="AF392" s="186"/>
      <c r="AG392" s="186"/>
      <c r="AH392" s="186"/>
      <c r="AI392" s="186"/>
      <c r="AJ392" s="186"/>
      <c r="AK392" s="186"/>
      <c r="AL392" s="186"/>
      <c r="AM392" s="186"/>
      <c r="AN392" s="186"/>
      <c r="AO392" s="186"/>
      <c r="AP392" s="186"/>
      <c r="AQ392" s="186"/>
      <c r="AR392" s="186"/>
      <c r="AS392" s="186"/>
      <c r="AT392" s="186"/>
      <c r="AU392" s="186"/>
      <c r="AV392" s="186"/>
      <c r="AW392" s="186"/>
      <c r="AX392" s="186"/>
      <c r="AY392" s="186"/>
      <c r="AZ392" s="186"/>
      <c r="BA392" s="186"/>
      <c r="BB392" s="186"/>
      <c r="BC392" s="186"/>
      <c r="BD392" s="186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86"/>
      <c r="BW392" s="186"/>
      <c r="BX392" s="186"/>
      <c r="BY392" s="186"/>
      <c r="BZ392" s="186"/>
      <c r="CA392" s="186"/>
      <c r="CB392" s="186"/>
      <c r="CC392" s="186"/>
      <c r="CD392" s="186"/>
      <c r="CE392" s="186"/>
      <c r="CF392" s="186"/>
      <c r="CG392" s="186"/>
      <c r="CH392" s="186"/>
      <c r="CI392" s="186"/>
      <c r="CJ392" s="186"/>
      <c r="CK392" s="186"/>
      <c r="CL392" s="186"/>
      <c r="CM392" s="186"/>
      <c r="CN392" s="186"/>
      <c r="CO392" s="186"/>
      <c r="CP392" s="186"/>
      <c r="CQ392" s="186"/>
      <c r="CR392" s="186"/>
      <c r="CS392" s="186"/>
      <c r="CT392" s="186"/>
      <c r="CU392" s="186"/>
      <c r="CV392" s="186"/>
      <c r="CW392" s="186"/>
      <c r="CX392" s="186"/>
      <c r="CY392" s="186"/>
      <c r="CZ392" s="186"/>
      <c r="DA392" s="186"/>
      <c r="DB392" s="186"/>
      <c r="DC392" s="186"/>
      <c r="DD392" s="186"/>
      <c r="DE392" s="186"/>
      <c r="DF392" s="186"/>
      <c r="DG392" s="186"/>
      <c r="DH392" s="186"/>
      <c r="DI392" s="186"/>
      <c r="DJ392" s="186"/>
      <c r="DK392" s="186"/>
      <c r="DL392" s="186"/>
      <c r="DM392" s="186"/>
      <c r="DN392" s="186"/>
      <c r="DO392" s="186"/>
      <c r="DP392" s="186"/>
      <c r="DQ392" s="186"/>
      <c r="DR392" s="186"/>
    </row>
    <row r="393" spans="1:122" s="186" customFormat="1" ht="13" hidden="1" thickBot="1">
      <c r="A393" s="188" t="str">
        <f>A388</f>
        <v>HEPBURNOASIS</v>
      </c>
      <c r="B393" s="228" t="s">
        <v>41</v>
      </c>
      <c r="C393" s="229"/>
      <c r="D393" s="10"/>
      <c r="E393" s="10"/>
      <c r="F393" s="10"/>
      <c r="G393" s="241"/>
      <c r="H393" s="10"/>
      <c r="I393" s="10"/>
      <c r="J393" s="10"/>
      <c r="K393" s="10"/>
      <c r="L393" s="241"/>
      <c r="M393" s="10"/>
      <c r="N393" s="10"/>
      <c r="O393" s="10"/>
      <c r="P393" s="10"/>
      <c r="Q393" s="10"/>
      <c r="R393" s="183"/>
      <c r="S393" s="197"/>
      <c r="T393" s="198"/>
      <c r="U393" s="187"/>
      <c r="V393" s="187"/>
      <c r="W393" s="187"/>
      <c r="X393" s="187"/>
      <c r="Y393" s="187"/>
    </row>
    <row r="394" spans="1:122" s="186" customFormat="1" ht="13" hidden="1" thickBot="1">
      <c r="A394" s="195" t="str">
        <f>A376</f>
        <v>MS2409A0</v>
      </c>
      <c r="B394" s="228"/>
      <c r="C394" s="229"/>
      <c r="D394" s="10"/>
      <c r="E394" s="10"/>
      <c r="F394" s="10"/>
      <c r="G394" s="241"/>
      <c r="H394" s="10"/>
      <c r="I394" s="10"/>
      <c r="J394" s="10"/>
      <c r="K394" s="10"/>
      <c r="L394" s="241"/>
      <c r="M394" s="10"/>
      <c r="N394" s="10"/>
      <c r="O394" s="10"/>
      <c r="P394" s="10"/>
      <c r="Q394" s="10"/>
      <c r="R394" s="183"/>
      <c r="S394" s="197"/>
      <c r="T394" s="198"/>
      <c r="U394" s="187"/>
      <c r="V394" s="187"/>
      <c r="W394" s="187"/>
      <c r="X394" s="187"/>
      <c r="Y394" s="187"/>
    </row>
    <row r="395" spans="1:122" s="186" customFormat="1" ht="13" hidden="1" thickBot="1">
      <c r="A395" s="195"/>
      <c r="B395" s="228"/>
      <c r="C395" s="229"/>
      <c r="D395" s="10"/>
      <c r="E395" s="10"/>
      <c r="F395" s="10"/>
      <c r="G395" s="241"/>
      <c r="H395" s="10"/>
      <c r="I395" s="10"/>
      <c r="J395" s="10"/>
      <c r="K395" s="10"/>
      <c r="L395" s="241"/>
      <c r="M395" s="10"/>
      <c r="N395" s="10"/>
      <c r="O395" s="10"/>
      <c r="P395" s="10"/>
      <c r="Q395" s="10"/>
      <c r="R395" s="183"/>
      <c r="S395" s="197"/>
      <c r="T395" s="198"/>
      <c r="U395" s="187"/>
      <c r="V395" s="187"/>
      <c r="W395" s="187"/>
      <c r="X395" s="187"/>
      <c r="Y395" s="187"/>
    </row>
    <row r="396" spans="1:122" s="186" customFormat="1" ht="13" hidden="1" thickBot="1">
      <c r="A396" s="195"/>
      <c r="B396" s="228"/>
      <c r="C396" s="229"/>
      <c r="D396" s="10"/>
      <c r="E396" s="10"/>
      <c r="F396" s="10"/>
      <c r="G396" s="241"/>
      <c r="H396" s="10"/>
      <c r="I396" s="10"/>
      <c r="J396" s="10"/>
      <c r="K396" s="10"/>
      <c r="L396" s="241"/>
      <c r="M396" s="10"/>
      <c r="N396" s="10"/>
      <c r="O396" s="10"/>
      <c r="P396" s="10"/>
      <c r="Q396" s="10"/>
      <c r="R396" s="183"/>
      <c r="S396" s="197"/>
      <c r="T396" s="198"/>
      <c r="U396" s="187"/>
      <c r="V396" s="187"/>
      <c r="W396" s="187"/>
      <c r="X396" s="187"/>
      <c r="Y396" s="187"/>
    </row>
    <row r="397" spans="1:122" s="194" customFormat="1" ht="13" hidden="1" thickBot="1">
      <c r="A397" s="189" t="s">
        <v>30</v>
      </c>
      <c r="B397" s="231" t="s">
        <v>32</v>
      </c>
      <c r="C397" s="232">
        <v>0</v>
      </c>
      <c r="D397" s="191">
        <v>0</v>
      </c>
      <c r="E397" s="191">
        <v>0</v>
      </c>
      <c r="F397" s="191">
        <v>0</v>
      </c>
      <c r="G397" s="192">
        <v>0</v>
      </c>
      <c r="H397" s="232">
        <v>0</v>
      </c>
      <c r="I397" s="191">
        <v>0</v>
      </c>
      <c r="J397" s="191">
        <v>0</v>
      </c>
      <c r="K397" s="191">
        <v>0</v>
      </c>
      <c r="L397" s="192">
        <v>0</v>
      </c>
      <c r="M397" s="191">
        <v>0</v>
      </c>
      <c r="N397" s="191">
        <v>0</v>
      </c>
      <c r="O397" s="191">
        <v>0</v>
      </c>
      <c r="P397" s="191">
        <v>0</v>
      </c>
      <c r="Q397" s="233">
        <v>0</v>
      </c>
      <c r="R397" s="192">
        <v>0</v>
      </c>
      <c r="S397" s="193">
        <v>0</v>
      </c>
      <c r="T397" s="198"/>
      <c r="U397" s="187"/>
      <c r="V397" s="186"/>
      <c r="W397" s="187"/>
      <c r="X397" s="187"/>
      <c r="Y397" s="187"/>
      <c r="Z397" s="186"/>
      <c r="AA397" s="186"/>
      <c r="AB397" s="186"/>
      <c r="AC397" s="186"/>
      <c r="AD397" s="186"/>
      <c r="AE397" s="186"/>
      <c r="AF397" s="186"/>
      <c r="AG397" s="186"/>
      <c r="AH397" s="186"/>
      <c r="AI397" s="186"/>
      <c r="AJ397" s="186"/>
      <c r="AK397" s="186"/>
      <c r="AL397" s="186"/>
      <c r="AM397" s="186"/>
      <c r="AN397" s="186"/>
      <c r="AO397" s="186"/>
      <c r="AP397" s="186"/>
      <c r="AQ397" s="186"/>
      <c r="AR397" s="186"/>
      <c r="AS397" s="186"/>
      <c r="AT397" s="186"/>
      <c r="AU397" s="186"/>
      <c r="AV397" s="186"/>
      <c r="AW397" s="186"/>
      <c r="AX397" s="186"/>
      <c r="AY397" s="186"/>
      <c r="AZ397" s="186"/>
      <c r="BA397" s="186"/>
      <c r="BB397" s="186"/>
      <c r="BC397" s="186"/>
      <c r="BD397" s="186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86"/>
      <c r="BW397" s="186"/>
      <c r="BX397" s="186"/>
      <c r="BY397" s="186"/>
      <c r="BZ397" s="186"/>
      <c r="CA397" s="186"/>
      <c r="CB397" s="186"/>
      <c r="CC397" s="186"/>
      <c r="CD397" s="186"/>
      <c r="CE397" s="186"/>
      <c r="CF397" s="186"/>
      <c r="CG397" s="186"/>
      <c r="CH397" s="186"/>
      <c r="CI397" s="186"/>
      <c r="CJ397" s="186"/>
      <c r="CK397" s="186"/>
      <c r="CL397" s="186"/>
      <c r="CM397" s="186"/>
      <c r="CN397" s="186"/>
      <c r="CO397" s="186"/>
      <c r="CP397" s="186"/>
      <c r="CQ397" s="186"/>
      <c r="CR397" s="186"/>
      <c r="CS397" s="186"/>
      <c r="CT397" s="186"/>
      <c r="CU397" s="186"/>
      <c r="CV397" s="186"/>
      <c r="CW397" s="186"/>
      <c r="CX397" s="186"/>
      <c r="CY397" s="186"/>
      <c r="CZ397" s="186"/>
      <c r="DA397" s="186"/>
      <c r="DB397" s="186"/>
      <c r="DC397" s="186"/>
      <c r="DD397" s="186"/>
      <c r="DE397" s="186"/>
      <c r="DF397" s="186"/>
      <c r="DG397" s="186"/>
      <c r="DH397" s="186"/>
      <c r="DI397" s="186"/>
      <c r="DJ397" s="186"/>
      <c r="DK397" s="186"/>
      <c r="DL397" s="186"/>
      <c r="DM397" s="186"/>
      <c r="DN397" s="186"/>
      <c r="DO397" s="186"/>
      <c r="DP397" s="186"/>
      <c r="DQ397" s="186"/>
      <c r="DR397" s="186"/>
    </row>
    <row r="398" spans="1:122" ht="13" hidden="1" thickBot="1">
      <c r="A398" s="453" t="s">
        <v>17</v>
      </c>
      <c r="B398" s="454" t="s">
        <v>41</v>
      </c>
      <c r="C398" s="456">
        <v>0</v>
      </c>
      <c r="D398" s="456">
        <v>0</v>
      </c>
      <c r="E398" s="456">
        <v>0</v>
      </c>
      <c r="F398" s="456">
        <v>0</v>
      </c>
      <c r="G398" s="418">
        <v>0</v>
      </c>
      <c r="H398" s="456">
        <v>0</v>
      </c>
      <c r="I398" s="456">
        <v>0</v>
      </c>
      <c r="J398" s="456">
        <v>0</v>
      </c>
      <c r="K398" s="456">
        <v>0</v>
      </c>
      <c r="L398" s="418">
        <v>0</v>
      </c>
      <c r="M398" s="456">
        <v>0</v>
      </c>
      <c r="N398" s="456">
        <v>0</v>
      </c>
      <c r="O398" s="456">
        <v>0</v>
      </c>
      <c r="P398" s="456">
        <v>0</v>
      </c>
      <c r="Q398" s="456">
        <v>0</v>
      </c>
      <c r="R398" s="418">
        <v>0</v>
      </c>
      <c r="S398" s="419">
        <v>0</v>
      </c>
      <c r="T398" s="627"/>
      <c r="U398" s="187"/>
      <c r="V398" s="625"/>
      <c r="W398" s="625"/>
      <c r="X398" s="625"/>
      <c r="Y398" s="187"/>
      <c r="Z398" s="186"/>
      <c r="AA398" s="186"/>
      <c r="AB398" s="186"/>
      <c r="AC398" s="186"/>
      <c r="AD398" s="186"/>
      <c r="AE398" s="186"/>
      <c r="AF398" s="186"/>
      <c r="AG398" s="186"/>
      <c r="AH398" s="186"/>
      <c r="AI398" s="186"/>
      <c r="AJ398" s="186"/>
      <c r="AK398" s="186"/>
      <c r="AL398" s="186"/>
      <c r="AM398" s="186"/>
      <c r="AN398" s="186"/>
      <c r="AO398" s="186"/>
      <c r="AP398" s="186"/>
      <c r="AQ398" s="186"/>
      <c r="AR398" s="186"/>
      <c r="AS398" s="186"/>
      <c r="AT398" s="186"/>
      <c r="AU398" s="186"/>
      <c r="AV398" s="186"/>
      <c r="AW398" s="186"/>
      <c r="AX398" s="186"/>
      <c r="AY398" s="186"/>
      <c r="AZ398" s="186"/>
      <c r="BA398" s="186"/>
      <c r="BB398" s="186"/>
      <c r="BC398" s="186"/>
      <c r="BD398" s="186"/>
      <c r="BE398" s="186"/>
      <c r="BF398" s="186"/>
      <c r="BG398" s="186"/>
      <c r="BH398" s="186"/>
      <c r="BI398" s="186"/>
      <c r="BJ398" s="186"/>
      <c r="BK398" s="186"/>
      <c r="BL398" s="186"/>
      <c r="BM398" s="186"/>
      <c r="BN398" s="186"/>
      <c r="BO398" s="186"/>
      <c r="BP398" s="186"/>
      <c r="BQ398" s="186"/>
      <c r="BR398" s="186"/>
      <c r="BS398" s="186"/>
      <c r="BT398" s="186"/>
      <c r="BU398" s="186"/>
      <c r="BV398" s="186"/>
      <c r="BW398" s="186"/>
      <c r="BX398" s="186"/>
      <c r="BY398" s="186"/>
      <c r="BZ398" s="186"/>
      <c r="CA398" s="186"/>
      <c r="CB398" s="186"/>
      <c r="CC398" s="186"/>
      <c r="CD398" s="186"/>
      <c r="CE398" s="186"/>
      <c r="CF398" s="186"/>
      <c r="CG398" s="186"/>
      <c r="CH398" s="186"/>
      <c r="CI398" s="186"/>
      <c r="CJ398" s="186"/>
      <c r="CK398" s="186"/>
      <c r="CL398" s="186"/>
      <c r="CM398" s="186"/>
      <c r="CN398" s="186"/>
      <c r="CO398" s="186"/>
      <c r="CP398" s="186"/>
      <c r="CQ398" s="186"/>
      <c r="CR398" s="186"/>
      <c r="CS398" s="186"/>
      <c r="CT398" s="186"/>
      <c r="CU398" s="186"/>
      <c r="CV398" s="186"/>
      <c r="CW398" s="186"/>
      <c r="CX398" s="186"/>
      <c r="CY398" s="186"/>
      <c r="CZ398" s="186"/>
      <c r="DA398" s="186"/>
      <c r="DB398" s="186"/>
      <c r="DC398" s="186"/>
      <c r="DD398" s="186"/>
      <c r="DE398" s="186"/>
      <c r="DF398" s="186"/>
      <c r="DG398" s="186"/>
      <c r="DH398" s="186"/>
      <c r="DI398" s="186"/>
      <c r="DJ398" s="186"/>
      <c r="DK398" s="186"/>
      <c r="DL398" s="186"/>
      <c r="DM398" s="186"/>
      <c r="DN398" s="186"/>
      <c r="DO398" s="186"/>
      <c r="DP398" s="186"/>
      <c r="DQ398" s="186"/>
      <c r="DR398" s="186"/>
    </row>
    <row r="399" spans="1:122" ht="13" hidden="1" thickBot="1">
      <c r="A399" s="453"/>
      <c r="B399" s="454"/>
      <c r="C399" s="456">
        <f t="shared" ref="C399:F401" si="301">C394-C389</f>
        <v>0</v>
      </c>
      <c r="D399" s="456">
        <f t="shared" si="301"/>
        <v>0</v>
      </c>
      <c r="E399" s="456">
        <f t="shared" si="301"/>
        <v>0</v>
      </c>
      <c r="F399" s="456">
        <f t="shared" si="301"/>
        <v>0</v>
      </c>
      <c r="G399" s="418">
        <f>SUM(C399:F399)</f>
        <v>0</v>
      </c>
      <c r="H399" s="456">
        <f t="shared" ref="H399:J401" si="302">H394-H389</f>
        <v>0</v>
      </c>
      <c r="I399" s="456">
        <f t="shared" si="302"/>
        <v>0</v>
      </c>
      <c r="J399" s="456">
        <f t="shared" si="302"/>
        <v>0</v>
      </c>
      <c r="K399" s="456">
        <f>K394-K389</f>
        <v>0</v>
      </c>
      <c r="L399" s="418">
        <f>SUM(H399:K399)</f>
        <v>0</v>
      </c>
      <c r="M399" s="456">
        <f t="shared" ref="M399:Q401" si="303">M394-M389</f>
        <v>0</v>
      </c>
      <c r="N399" s="456">
        <f t="shared" si="303"/>
        <v>0</v>
      </c>
      <c r="O399" s="456">
        <f t="shared" si="303"/>
        <v>0</v>
      </c>
      <c r="P399" s="456">
        <f t="shared" si="303"/>
        <v>0</v>
      </c>
      <c r="Q399" s="456">
        <f t="shared" si="303"/>
        <v>0</v>
      </c>
      <c r="R399" s="418">
        <f>SUM(M399:Q399)</f>
        <v>0</v>
      </c>
      <c r="S399" s="419">
        <f>R399+L399+G399</f>
        <v>0</v>
      </c>
      <c r="T399" s="627"/>
      <c r="U399" s="187"/>
      <c r="V399" s="625"/>
      <c r="W399" s="625"/>
      <c r="X399" s="625"/>
      <c r="Y399" s="187"/>
      <c r="Z399" s="186"/>
      <c r="AA399" s="186"/>
      <c r="AB399" s="186"/>
      <c r="AC399" s="186"/>
      <c r="AD399" s="186"/>
      <c r="AE399" s="186"/>
      <c r="AF399" s="186"/>
      <c r="AG399" s="186"/>
      <c r="AH399" s="186"/>
      <c r="AI399" s="186"/>
      <c r="AJ399" s="186"/>
      <c r="AK399" s="186"/>
      <c r="AL399" s="186"/>
      <c r="AM399" s="186"/>
      <c r="AN399" s="186"/>
      <c r="AO399" s="186"/>
      <c r="AP399" s="186"/>
      <c r="AQ399" s="186"/>
      <c r="AR399" s="186"/>
      <c r="AS399" s="186"/>
      <c r="AT399" s="186"/>
      <c r="AU399" s="186"/>
      <c r="AV399" s="186"/>
      <c r="AW399" s="186"/>
      <c r="AX399" s="186"/>
      <c r="AY399" s="186"/>
      <c r="AZ399" s="186"/>
      <c r="BA399" s="186"/>
      <c r="BB399" s="186"/>
      <c r="BC399" s="186"/>
      <c r="BD399" s="186"/>
      <c r="BE399" s="186"/>
      <c r="BF399" s="186"/>
      <c r="BG399" s="186"/>
      <c r="BH399" s="186"/>
      <c r="BI399" s="186"/>
      <c r="BJ399" s="186"/>
      <c r="BK399" s="186"/>
      <c r="BL399" s="186"/>
      <c r="BM399" s="186"/>
      <c r="BN399" s="186"/>
      <c r="BO399" s="186"/>
      <c r="BP399" s="186"/>
      <c r="BQ399" s="186"/>
      <c r="BR399" s="186"/>
      <c r="BS399" s="186"/>
      <c r="BT399" s="186"/>
      <c r="BU399" s="186"/>
      <c r="BV399" s="186"/>
      <c r="BW399" s="186"/>
      <c r="BX399" s="186"/>
      <c r="BY399" s="186"/>
      <c r="BZ399" s="186"/>
      <c r="CA399" s="186"/>
      <c r="CB399" s="186"/>
      <c r="CC399" s="186"/>
      <c r="CD399" s="186"/>
      <c r="CE399" s="186"/>
      <c r="CF399" s="186"/>
      <c r="CG399" s="186"/>
      <c r="CH399" s="186"/>
      <c r="CI399" s="186"/>
      <c r="CJ399" s="186"/>
      <c r="CK399" s="186"/>
      <c r="CL399" s="186"/>
      <c r="CM399" s="186"/>
      <c r="CN399" s="186"/>
      <c r="CO399" s="186"/>
      <c r="CP399" s="186"/>
      <c r="CQ399" s="186"/>
      <c r="CR399" s="186"/>
      <c r="CS399" s="186"/>
      <c r="CT399" s="186"/>
      <c r="CU399" s="186"/>
      <c r="CV399" s="186"/>
      <c r="CW399" s="186"/>
      <c r="CX399" s="186"/>
      <c r="CY399" s="186"/>
      <c r="CZ399" s="186"/>
      <c r="DA399" s="186"/>
      <c r="DB399" s="186"/>
      <c r="DC399" s="186"/>
      <c r="DD399" s="186"/>
      <c r="DE399" s="186"/>
      <c r="DF399" s="186"/>
      <c r="DG399" s="186"/>
      <c r="DH399" s="186"/>
      <c r="DI399" s="186"/>
      <c r="DJ399" s="186"/>
      <c r="DK399" s="186"/>
      <c r="DL399" s="186"/>
      <c r="DM399" s="186"/>
      <c r="DN399" s="186"/>
      <c r="DO399" s="186"/>
      <c r="DP399" s="186"/>
      <c r="DQ399" s="186"/>
      <c r="DR399" s="186"/>
    </row>
    <row r="400" spans="1:122" ht="13" hidden="1" thickBot="1">
      <c r="A400" s="453"/>
      <c r="B400" s="454"/>
      <c r="C400" s="456">
        <f t="shared" si="301"/>
        <v>0</v>
      </c>
      <c r="D400" s="456">
        <f t="shared" si="301"/>
        <v>0</v>
      </c>
      <c r="E400" s="456">
        <f t="shared" si="301"/>
        <v>0</v>
      </c>
      <c r="F400" s="456">
        <f t="shared" si="301"/>
        <v>0</v>
      </c>
      <c r="G400" s="418">
        <f>SUM(C400:F400)</f>
        <v>0</v>
      </c>
      <c r="H400" s="456">
        <f t="shared" si="302"/>
        <v>0</v>
      </c>
      <c r="I400" s="456">
        <f t="shared" si="302"/>
        <v>0</v>
      </c>
      <c r="J400" s="456">
        <f t="shared" si="302"/>
        <v>0</v>
      </c>
      <c r="K400" s="456">
        <f>K395-K390</f>
        <v>0</v>
      </c>
      <c r="L400" s="418">
        <f>SUM(H400:K400)</f>
        <v>0</v>
      </c>
      <c r="M400" s="456">
        <f t="shared" si="303"/>
        <v>0</v>
      </c>
      <c r="N400" s="456">
        <f t="shared" si="303"/>
        <v>0</v>
      </c>
      <c r="O400" s="456">
        <f t="shared" si="303"/>
        <v>0</v>
      </c>
      <c r="P400" s="456">
        <f t="shared" si="303"/>
        <v>0</v>
      </c>
      <c r="Q400" s="456">
        <f t="shared" si="303"/>
        <v>0</v>
      </c>
      <c r="R400" s="418">
        <f>SUM(M400:Q400)</f>
        <v>0</v>
      </c>
      <c r="S400" s="419">
        <f>R400+L400+G400</f>
        <v>0</v>
      </c>
      <c r="T400" s="627"/>
      <c r="U400" s="187"/>
      <c r="V400" s="625"/>
      <c r="W400" s="625"/>
      <c r="X400" s="625"/>
      <c r="Y400" s="187"/>
      <c r="Z400" s="186"/>
      <c r="AA400" s="186"/>
      <c r="AB400" s="186"/>
      <c r="AC400" s="186"/>
      <c r="AD400" s="186"/>
      <c r="AE400" s="186"/>
      <c r="AF400" s="186"/>
      <c r="AG400" s="186"/>
      <c r="AH400" s="186"/>
      <c r="AI400" s="186"/>
      <c r="AJ400" s="186"/>
      <c r="AK400" s="186"/>
      <c r="AL400" s="186"/>
      <c r="AM400" s="186"/>
      <c r="AN400" s="186"/>
      <c r="AO400" s="186"/>
      <c r="AP400" s="186"/>
      <c r="AQ400" s="186"/>
      <c r="AR400" s="186"/>
      <c r="AS400" s="186"/>
      <c r="AT400" s="186"/>
      <c r="AU400" s="186"/>
      <c r="AV400" s="186"/>
      <c r="AW400" s="186"/>
      <c r="AX400" s="186"/>
      <c r="AY400" s="186"/>
      <c r="AZ400" s="186"/>
      <c r="BA400" s="186"/>
      <c r="BB400" s="186"/>
      <c r="BC400" s="186"/>
      <c r="BD400" s="186"/>
      <c r="BE400" s="186"/>
      <c r="BF400" s="186"/>
      <c r="BG400" s="186"/>
      <c r="BH400" s="186"/>
      <c r="BI400" s="186"/>
      <c r="BJ400" s="186"/>
      <c r="BK400" s="186"/>
      <c r="BL400" s="186"/>
      <c r="BM400" s="186"/>
      <c r="BN400" s="186"/>
      <c r="BO400" s="186"/>
      <c r="BP400" s="186"/>
      <c r="BQ400" s="186"/>
      <c r="BR400" s="186"/>
      <c r="BS400" s="186"/>
      <c r="BT400" s="186"/>
      <c r="BU400" s="186"/>
      <c r="BV400" s="186"/>
      <c r="BW400" s="186"/>
      <c r="BX400" s="186"/>
      <c r="BY400" s="186"/>
      <c r="BZ400" s="186"/>
      <c r="CA400" s="186"/>
      <c r="CB400" s="186"/>
      <c r="CC400" s="186"/>
      <c r="CD400" s="186"/>
      <c r="CE400" s="186"/>
      <c r="CF400" s="186"/>
      <c r="CG400" s="186"/>
      <c r="CH400" s="186"/>
      <c r="CI400" s="186"/>
      <c r="CJ400" s="186"/>
      <c r="CK400" s="186"/>
      <c r="CL400" s="186"/>
      <c r="CM400" s="186"/>
      <c r="CN400" s="186"/>
      <c r="CO400" s="186"/>
      <c r="CP400" s="186"/>
      <c r="CQ400" s="186"/>
      <c r="CR400" s="186"/>
      <c r="CS400" s="186"/>
      <c r="CT400" s="186"/>
      <c r="CU400" s="186"/>
      <c r="CV400" s="186"/>
      <c r="CW400" s="186"/>
      <c r="CX400" s="186"/>
      <c r="CY400" s="186"/>
      <c r="CZ400" s="186"/>
      <c r="DA400" s="186"/>
      <c r="DB400" s="186"/>
      <c r="DC400" s="186"/>
      <c r="DD400" s="186"/>
      <c r="DE400" s="186"/>
      <c r="DF400" s="186"/>
      <c r="DG400" s="186"/>
      <c r="DH400" s="186"/>
      <c r="DI400" s="186"/>
      <c r="DJ400" s="186"/>
      <c r="DK400" s="186"/>
      <c r="DL400" s="186"/>
      <c r="DM400" s="186"/>
      <c r="DN400" s="186"/>
      <c r="DO400" s="186"/>
      <c r="DP400" s="186"/>
      <c r="DQ400" s="186"/>
      <c r="DR400" s="186"/>
    </row>
    <row r="401" spans="1:122" ht="13" hidden="1" thickBot="1">
      <c r="A401" s="453"/>
      <c r="B401" s="454"/>
      <c r="C401" s="456">
        <f t="shared" si="301"/>
        <v>0</v>
      </c>
      <c r="D401" s="456">
        <f t="shared" si="301"/>
        <v>0</v>
      </c>
      <c r="E401" s="456">
        <f t="shared" si="301"/>
        <v>0</v>
      </c>
      <c r="F401" s="456">
        <f t="shared" si="301"/>
        <v>0</v>
      </c>
      <c r="G401" s="418">
        <f>SUM(C401:F401)</f>
        <v>0</v>
      </c>
      <c r="H401" s="456">
        <f t="shared" si="302"/>
        <v>0</v>
      </c>
      <c r="I401" s="456">
        <f t="shared" si="302"/>
        <v>0</v>
      </c>
      <c r="J401" s="456">
        <f t="shared" si="302"/>
        <v>0</v>
      </c>
      <c r="K401" s="456">
        <f>K396-K391</f>
        <v>0</v>
      </c>
      <c r="L401" s="418">
        <f>SUM(H401:K401)</f>
        <v>0</v>
      </c>
      <c r="M401" s="456">
        <f t="shared" si="303"/>
        <v>0</v>
      </c>
      <c r="N401" s="456">
        <f t="shared" si="303"/>
        <v>0</v>
      </c>
      <c r="O401" s="456">
        <f t="shared" si="303"/>
        <v>0</v>
      </c>
      <c r="P401" s="456">
        <f t="shared" si="303"/>
        <v>0</v>
      </c>
      <c r="Q401" s="456">
        <f t="shared" si="303"/>
        <v>0</v>
      </c>
      <c r="R401" s="418">
        <f>SUM(M401:Q401)</f>
        <v>0</v>
      </c>
      <c r="S401" s="419">
        <f>R401+L401+G401</f>
        <v>0</v>
      </c>
      <c r="T401" s="627"/>
      <c r="U401" s="187"/>
      <c r="V401" s="625"/>
      <c r="W401" s="625"/>
      <c r="X401" s="625"/>
      <c r="Y401" s="187"/>
      <c r="Z401" s="186"/>
      <c r="AA401" s="186"/>
      <c r="AB401" s="186"/>
      <c r="AC401" s="186"/>
      <c r="AD401" s="186"/>
      <c r="AE401" s="186"/>
      <c r="AF401" s="186"/>
      <c r="AG401" s="186"/>
      <c r="AH401" s="186"/>
      <c r="AI401" s="186"/>
      <c r="AJ401" s="186"/>
      <c r="AK401" s="186"/>
      <c r="AL401" s="186"/>
      <c r="AM401" s="186"/>
      <c r="AN401" s="186"/>
      <c r="AO401" s="186"/>
      <c r="AP401" s="186"/>
      <c r="AQ401" s="186"/>
      <c r="AR401" s="186"/>
      <c r="AS401" s="186"/>
      <c r="AT401" s="186"/>
      <c r="AU401" s="186"/>
      <c r="AV401" s="186"/>
      <c r="AW401" s="186"/>
      <c r="AX401" s="186"/>
      <c r="AY401" s="186"/>
      <c r="AZ401" s="186"/>
      <c r="BA401" s="186"/>
      <c r="BB401" s="186"/>
      <c r="BC401" s="186"/>
      <c r="BD401" s="186"/>
      <c r="BE401" s="186"/>
      <c r="BF401" s="186"/>
      <c r="BG401" s="186"/>
      <c r="BH401" s="186"/>
      <c r="BI401" s="186"/>
      <c r="BJ401" s="186"/>
      <c r="BK401" s="186"/>
      <c r="BL401" s="186"/>
      <c r="BM401" s="186"/>
      <c r="BN401" s="186"/>
      <c r="BO401" s="186"/>
      <c r="BP401" s="186"/>
      <c r="BQ401" s="186"/>
      <c r="BR401" s="186"/>
      <c r="BS401" s="186"/>
      <c r="BT401" s="186"/>
      <c r="BU401" s="186"/>
      <c r="BV401" s="186"/>
      <c r="BW401" s="186"/>
      <c r="BX401" s="186"/>
      <c r="BY401" s="186"/>
      <c r="BZ401" s="186"/>
      <c r="CA401" s="186"/>
      <c r="CB401" s="186"/>
      <c r="CC401" s="186"/>
      <c r="CD401" s="186"/>
      <c r="CE401" s="186"/>
      <c r="CF401" s="186"/>
      <c r="CG401" s="186"/>
      <c r="CH401" s="186"/>
      <c r="CI401" s="186"/>
      <c r="CJ401" s="186"/>
      <c r="CK401" s="186"/>
      <c r="CL401" s="186"/>
      <c r="CM401" s="186"/>
      <c r="CN401" s="186"/>
      <c r="CO401" s="186"/>
      <c r="CP401" s="186"/>
      <c r="CQ401" s="186"/>
      <c r="CR401" s="186"/>
      <c r="CS401" s="186"/>
      <c r="CT401" s="186"/>
      <c r="CU401" s="186"/>
      <c r="CV401" s="186"/>
      <c r="CW401" s="186"/>
      <c r="CX401" s="186"/>
      <c r="CY401" s="186"/>
      <c r="CZ401" s="186"/>
      <c r="DA401" s="186"/>
      <c r="DB401" s="186"/>
      <c r="DC401" s="186"/>
      <c r="DD401" s="186"/>
      <c r="DE401" s="186"/>
      <c r="DF401" s="186"/>
      <c r="DG401" s="186"/>
      <c r="DH401" s="186"/>
      <c r="DI401" s="186"/>
      <c r="DJ401" s="186"/>
      <c r="DK401" s="186"/>
      <c r="DL401" s="186"/>
      <c r="DM401" s="186"/>
      <c r="DN401" s="186"/>
      <c r="DO401" s="186"/>
      <c r="DP401" s="186"/>
      <c r="DQ401" s="186"/>
      <c r="DR401" s="186"/>
    </row>
    <row r="402" spans="1:122" s="194" customFormat="1" ht="13" hidden="1" thickBot="1">
      <c r="A402" s="458"/>
      <c r="B402" s="459" t="s">
        <v>32</v>
      </c>
      <c r="C402" s="461">
        <v>0</v>
      </c>
      <c r="D402" s="461">
        <v>0</v>
      </c>
      <c r="E402" s="461">
        <v>0</v>
      </c>
      <c r="F402" s="461">
        <v>0</v>
      </c>
      <c r="G402" s="413">
        <v>0</v>
      </c>
      <c r="H402" s="461">
        <v>0</v>
      </c>
      <c r="I402" s="461">
        <v>0</v>
      </c>
      <c r="J402" s="461">
        <v>0</v>
      </c>
      <c r="K402" s="461">
        <v>0</v>
      </c>
      <c r="L402" s="413">
        <v>0</v>
      </c>
      <c r="M402" s="461">
        <v>0</v>
      </c>
      <c r="N402" s="461">
        <v>0</v>
      </c>
      <c r="O402" s="461">
        <v>0</v>
      </c>
      <c r="P402" s="461">
        <v>0</v>
      </c>
      <c r="Q402" s="461">
        <v>0</v>
      </c>
      <c r="R402" s="413">
        <v>0</v>
      </c>
      <c r="S402" s="414">
        <v>0</v>
      </c>
      <c r="T402" s="198"/>
      <c r="U402" s="187"/>
      <c r="V402" s="186"/>
      <c r="W402" s="187"/>
      <c r="X402" s="187"/>
      <c r="Y402" s="187"/>
      <c r="Z402" s="186"/>
      <c r="AA402" s="186"/>
      <c r="AB402" s="186"/>
      <c r="AC402" s="186"/>
      <c r="AD402" s="186"/>
      <c r="AE402" s="186"/>
      <c r="AF402" s="186"/>
      <c r="AG402" s="186"/>
      <c r="AH402" s="186"/>
      <c r="AI402" s="186"/>
      <c r="AJ402" s="186"/>
      <c r="AK402" s="186"/>
      <c r="AL402" s="186"/>
      <c r="AM402" s="186"/>
      <c r="AN402" s="186"/>
      <c r="AO402" s="186"/>
      <c r="AP402" s="186"/>
      <c r="AQ402" s="186"/>
      <c r="AR402" s="186"/>
      <c r="AS402" s="186"/>
      <c r="AT402" s="186"/>
      <c r="AU402" s="186"/>
      <c r="AV402" s="186"/>
      <c r="AW402" s="186"/>
      <c r="AX402" s="186"/>
      <c r="AY402" s="186"/>
      <c r="AZ402" s="186"/>
      <c r="BA402" s="186"/>
      <c r="BB402" s="186"/>
      <c r="BC402" s="186"/>
      <c r="BD402" s="186"/>
      <c r="BE402" s="186"/>
      <c r="BF402" s="186"/>
      <c r="BG402" s="186"/>
      <c r="BH402" s="186"/>
      <c r="BI402" s="186"/>
      <c r="BJ402" s="186"/>
      <c r="BK402" s="186"/>
      <c r="BL402" s="186"/>
      <c r="BM402" s="186"/>
      <c r="BN402" s="186"/>
      <c r="BO402" s="186"/>
      <c r="BP402" s="186"/>
      <c r="BQ402" s="186"/>
      <c r="BR402" s="186"/>
      <c r="BS402" s="186"/>
      <c r="BT402" s="186"/>
      <c r="BU402" s="186"/>
      <c r="BV402" s="186"/>
      <c r="BW402" s="186"/>
      <c r="BX402" s="186"/>
      <c r="BY402" s="186"/>
      <c r="BZ402" s="186"/>
      <c r="CA402" s="186"/>
      <c r="CB402" s="186"/>
      <c r="CC402" s="186"/>
      <c r="CD402" s="186"/>
      <c r="CE402" s="186"/>
      <c r="CF402" s="186"/>
      <c r="CG402" s="186"/>
      <c r="CH402" s="186"/>
      <c r="CI402" s="186"/>
      <c r="CJ402" s="186"/>
      <c r="CK402" s="186"/>
      <c r="CL402" s="186"/>
      <c r="CM402" s="186"/>
      <c r="CN402" s="186"/>
      <c r="CO402" s="186"/>
      <c r="CP402" s="186"/>
      <c r="CQ402" s="186"/>
      <c r="CR402" s="186"/>
      <c r="CS402" s="186"/>
      <c r="CT402" s="186"/>
      <c r="CU402" s="186"/>
      <c r="CV402" s="186"/>
      <c r="CW402" s="186"/>
      <c r="CX402" s="186"/>
      <c r="CY402" s="186"/>
      <c r="CZ402" s="186"/>
      <c r="DA402" s="186"/>
      <c r="DB402" s="186"/>
      <c r="DC402" s="186"/>
      <c r="DD402" s="186"/>
      <c r="DE402" s="186"/>
      <c r="DF402" s="186"/>
      <c r="DG402" s="186"/>
      <c r="DH402" s="186"/>
      <c r="DI402" s="186"/>
      <c r="DJ402" s="186"/>
      <c r="DK402" s="186"/>
      <c r="DL402" s="186"/>
      <c r="DM402" s="186"/>
      <c r="DN402" s="186"/>
      <c r="DO402" s="186"/>
      <c r="DP402" s="186"/>
      <c r="DQ402" s="186"/>
      <c r="DR402" s="186"/>
    </row>
    <row r="403" spans="1:122" s="207" customFormat="1" ht="13" hidden="1" outlineLevel="1">
      <c r="A403" s="245" t="s">
        <v>40</v>
      </c>
      <c r="B403" s="246">
        <v>0</v>
      </c>
      <c r="C403" s="210">
        <f>C398*2</f>
        <v>0</v>
      </c>
      <c r="D403" s="210">
        <f>D398*2</f>
        <v>0</v>
      </c>
      <c r="E403" s="210">
        <f>E398*2</f>
        <v>0</v>
      </c>
      <c r="F403" s="210">
        <f>F398*2</f>
        <v>0</v>
      </c>
      <c r="G403" s="206">
        <f t="shared" ref="G403:S403" si="304">G398*2</f>
        <v>0</v>
      </c>
      <c r="H403" s="210">
        <f t="shared" si="304"/>
        <v>0</v>
      </c>
      <c r="I403" s="210">
        <f t="shared" si="304"/>
        <v>0</v>
      </c>
      <c r="J403" s="210">
        <f t="shared" si="304"/>
        <v>0</v>
      </c>
      <c r="K403" s="210">
        <f t="shared" si="304"/>
        <v>0</v>
      </c>
      <c r="L403" s="206">
        <f t="shared" si="304"/>
        <v>0</v>
      </c>
      <c r="M403" s="210">
        <f t="shared" si="304"/>
        <v>0</v>
      </c>
      <c r="N403" s="210">
        <f t="shared" si="304"/>
        <v>0</v>
      </c>
      <c r="O403" s="210">
        <f t="shared" si="304"/>
        <v>0</v>
      </c>
      <c r="P403" s="210">
        <f t="shared" si="304"/>
        <v>0</v>
      </c>
      <c r="Q403" s="210">
        <f t="shared" si="304"/>
        <v>0</v>
      </c>
      <c r="R403" s="206">
        <f t="shared" si="304"/>
        <v>0</v>
      </c>
      <c r="S403" s="224">
        <f t="shared" si="304"/>
        <v>0</v>
      </c>
      <c r="T403" s="218"/>
      <c r="U403" s="217"/>
      <c r="V403" s="219"/>
      <c r="W403" s="219"/>
      <c r="X403" s="219"/>
      <c r="Y403" s="217"/>
      <c r="Z403" s="217"/>
      <c r="AA403" s="217"/>
      <c r="AB403" s="217"/>
      <c r="AC403" s="217"/>
      <c r="AD403" s="217"/>
      <c r="AE403" s="217"/>
      <c r="AF403" s="217"/>
      <c r="AG403" s="217"/>
      <c r="AH403" s="217"/>
      <c r="AI403" s="217"/>
      <c r="AJ403" s="217"/>
      <c r="AK403" s="217"/>
      <c r="AL403" s="217"/>
      <c r="AM403" s="217"/>
      <c r="AN403" s="217"/>
      <c r="AO403" s="217"/>
      <c r="AP403" s="217"/>
      <c r="AQ403" s="217"/>
      <c r="AR403" s="217"/>
      <c r="AS403" s="217"/>
      <c r="AT403" s="217"/>
      <c r="AU403" s="217"/>
      <c r="AV403" s="217"/>
      <c r="AW403" s="217"/>
      <c r="AX403" s="217"/>
      <c r="AY403" s="217"/>
      <c r="AZ403" s="217"/>
      <c r="BA403" s="217"/>
      <c r="BB403" s="217"/>
      <c r="BC403" s="217"/>
      <c r="BD403" s="217"/>
      <c r="BE403" s="217"/>
      <c r="BF403" s="217"/>
      <c r="BG403" s="217"/>
      <c r="BH403" s="217"/>
      <c r="BI403" s="217"/>
      <c r="BJ403" s="217"/>
      <c r="BK403" s="217"/>
      <c r="BL403" s="217"/>
      <c r="BM403" s="217"/>
      <c r="BN403" s="217"/>
      <c r="BO403" s="217"/>
      <c r="BP403" s="217"/>
      <c r="BQ403" s="217"/>
      <c r="BR403" s="217"/>
      <c r="BS403" s="217"/>
      <c r="BT403" s="217"/>
      <c r="BU403" s="217"/>
      <c r="BV403" s="217"/>
      <c r="BW403" s="217"/>
      <c r="BX403" s="217"/>
      <c r="BY403" s="217"/>
      <c r="BZ403" s="217"/>
      <c r="CA403" s="217"/>
      <c r="CB403" s="217"/>
      <c r="CC403" s="217"/>
      <c r="CD403" s="217"/>
      <c r="CE403" s="217"/>
      <c r="CF403" s="217"/>
      <c r="CG403" s="217"/>
      <c r="CH403" s="217"/>
      <c r="CI403" s="217"/>
      <c r="CJ403" s="217"/>
      <c r="CK403" s="217"/>
      <c r="CL403" s="217"/>
      <c r="CM403" s="217"/>
      <c r="CN403" s="217"/>
      <c r="CO403" s="217"/>
      <c r="CP403" s="217"/>
      <c r="CQ403" s="217"/>
      <c r="CR403" s="217"/>
      <c r="CS403" s="217"/>
      <c r="CT403" s="217"/>
      <c r="CU403" s="217"/>
      <c r="CV403" s="217"/>
      <c r="CW403" s="217"/>
      <c r="CX403" s="217"/>
      <c r="CY403" s="217"/>
      <c r="CZ403" s="217"/>
      <c r="DA403" s="217"/>
      <c r="DB403" s="217"/>
      <c r="DC403" s="217"/>
      <c r="DD403" s="217"/>
      <c r="DE403" s="217"/>
      <c r="DF403" s="217"/>
      <c r="DG403" s="217"/>
      <c r="DH403" s="217"/>
      <c r="DI403" s="217"/>
      <c r="DJ403" s="217"/>
      <c r="DK403" s="217"/>
      <c r="DL403" s="217"/>
      <c r="DM403" s="217"/>
      <c r="DN403" s="217"/>
      <c r="DO403" s="217"/>
      <c r="DP403" s="217"/>
      <c r="DQ403" s="217"/>
      <c r="DR403" s="217"/>
    </row>
    <row r="404" spans="1:122" s="207" customFormat="1" ht="13.5" hidden="1" outlineLevel="1" thickBot="1">
      <c r="A404" s="213" t="s">
        <v>43</v>
      </c>
      <c r="B404" s="248" t="s">
        <v>30</v>
      </c>
      <c r="C404" s="214">
        <f>C398</f>
        <v>0</v>
      </c>
      <c r="D404" s="214">
        <f>D398</f>
        <v>0</v>
      </c>
      <c r="E404" s="214">
        <f>E398</f>
        <v>0</v>
      </c>
      <c r="F404" s="214">
        <f>F398</f>
        <v>0</v>
      </c>
      <c r="G404" s="215">
        <f t="shared" ref="G404:S404" si="305">G398</f>
        <v>0</v>
      </c>
      <c r="H404" s="214">
        <f t="shared" si="305"/>
        <v>0</v>
      </c>
      <c r="I404" s="214">
        <f t="shared" si="305"/>
        <v>0</v>
      </c>
      <c r="J404" s="214">
        <f t="shared" si="305"/>
        <v>0</v>
      </c>
      <c r="K404" s="214">
        <f t="shared" si="305"/>
        <v>0</v>
      </c>
      <c r="L404" s="215">
        <f t="shared" si="305"/>
        <v>0</v>
      </c>
      <c r="M404" s="214">
        <f t="shared" si="305"/>
        <v>0</v>
      </c>
      <c r="N404" s="214">
        <f t="shared" si="305"/>
        <v>0</v>
      </c>
      <c r="O404" s="214">
        <f t="shared" si="305"/>
        <v>0</v>
      </c>
      <c r="P404" s="214">
        <f t="shared" si="305"/>
        <v>0</v>
      </c>
      <c r="Q404" s="214">
        <f t="shared" si="305"/>
        <v>0</v>
      </c>
      <c r="R404" s="215">
        <f t="shared" si="305"/>
        <v>0</v>
      </c>
      <c r="S404" s="204">
        <f t="shared" si="305"/>
        <v>0</v>
      </c>
      <c r="T404" s="218"/>
      <c r="U404" s="217"/>
      <c r="V404" s="219"/>
      <c r="W404" s="219"/>
      <c r="X404" s="219"/>
      <c r="Y404" s="217"/>
      <c r="Z404" s="217"/>
      <c r="AA404" s="217"/>
      <c r="AB404" s="217"/>
      <c r="AC404" s="217"/>
      <c r="AD404" s="217"/>
      <c r="AE404" s="217"/>
      <c r="AF404" s="217"/>
      <c r="AG404" s="217"/>
      <c r="AH404" s="217"/>
      <c r="AI404" s="217"/>
      <c r="AJ404" s="217"/>
      <c r="AK404" s="217"/>
      <c r="AL404" s="217"/>
      <c r="AM404" s="217"/>
      <c r="AN404" s="217"/>
      <c r="AO404" s="217"/>
      <c r="AP404" s="217"/>
      <c r="AQ404" s="217"/>
      <c r="AR404" s="217"/>
      <c r="AS404" s="217"/>
      <c r="AT404" s="217"/>
      <c r="AU404" s="217"/>
      <c r="AV404" s="217"/>
      <c r="AW404" s="217"/>
      <c r="AX404" s="217"/>
      <c r="AY404" s="217"/>
      <c r="AZ404" s="217"/>
      <c r="BA404" s="217"/>
      <c r="BB404" s="217"/>
      <c r="BC404" s="217"/>
      <c r="BD404" s="217"/>
      <c r="BE404" s="217"/>
      <c r="BF404" s="217"/>
      <c r="BG404" s="217"/>
      <c r="BH404" s="217"/>
      <c r="BI404" s="217"/>
      <c r="BJ404" s="217"/>
      <c r="BK404" s="217"/>
      <c r="BL404" s="217"/>
      <c r="BM404" s="217"/>
      <c r="BN404" s="217"/>
      <c r="BO404" s="217"/>
      <c r="BP404" s="217"/>
      <c r="BQ404" s="217"/>
      <c r="BR404" s="217"/>
      <c r="BS404" s="217"/>
      <c r="BT404" s="217"/>
      <c r="BU404" s="217"/>
      <c r="BV404" s="217"/>
      <c r="BW404" s="217"/>
      <c r="BX404" s="217"/>
      <c r="BY404" s="217"/>
      <c r="BZ404" s="217"/>
      <c r="CA404" s="217"/>
      <c r="CB404" s="217"/>
      <c r="CC404" s="217"/>
      <c r="CD404" s="217"/>
      <c r="CE404" s="217"/>
      <c r="CF404" s="217"/>
      <c r="CG404" s="217"/>
      <c r="CH404" s="217"/>
      <c r="CI404" s="217"/>
      <c r="CJ404" s="217"/>
      <c r="CK404" s="217"/>
      <c r="CL404" s="217"/>
      <c r="CM404" s="217"/>
      <c r="CN404" s="217"/>
      <c r="CO404" s="217"/>
      <c r="CP404" s="217"/>
      <c r="CQ404" s="217"/>
      <c r="CR404" s="217"/>
      <c r="CS404" s="217"/>
      <c r="CT404" s="217"/>
      <c r="CU404" s="217"/>
      <c r="CV404" s="217"/>
      <c r="CW404" s="217"/>
      <c r="CX404" s="217"/>
      <c r="CY404" s="217"/>
      <c r="CZ404" s="217"/>
      <c r="DA404" s="217"/>
      <c r="DB404" s="217"/>
      <c r="DC404" s="217"/>
      <c r="DD404" s="217"/>
      <c r="DE404" s="217"/>
      <c r="DF404" s="217"/>
      <c r="DG404" s="217"/>
      <c r="DH404" s="217"/>
      <c r="DI404" s="217"/>
      <c r="DJ404" s="217"/>
      <c r="DK404" s="217"/>
      <c r="DL404" s="217"/>
      <c r="DM404" s="217"/>
      <c r="DN404" s="217"/>
      <c r="DO404" s="217"/>
      <c r="DP404" s="217"/>
      <c r="DQ404" s="217"/>
      <c r="DR404" s="217"/>
    </row>
    <row r="405" spans="1:122" s="207" customFormat="1" ht="13" hidden="1" outlineLevel="1">
      <c r="A405" s="211"/>
      <c r="B405" s="235"/>
      <c r="C405" s="212"/>
      <c r="D405" s="212"/>
      <c r="E405" s="212"/>
      <c r="F405" s="212"/>
      <c r="G405" s="183"/>
      <c r="H405" s="212"/>
      <c r="I405" s="212"/>
      <c r="J405" s="212"/>
      <c r="K405" s="212"/>
      <c r="L405" s="183"/>
      <c r="M405" s="212"/>
      <c r="N405" s="212"/>
      <c r="O405" s="212"/>
      <c r="P405" s="212"/>
      <c r="Q405" s="212"/>
      <c r="R405" s="183"/>
      <c r="S405" s="193"/>
      <c r="T405" s="218"/>
      <c r="U405" s="217"/>
      <c r="V405" s="219"/>
      <c r="W405" s="219"/>
      <c r="X405" s="219"/>
      <c r="Y405" s="217"/>
      <c r="Z405" s="217"/>
      <c r="AA405" s="217"/>
      <c r="AB405" s="217"/>
      <c r="AC405" s="217"/>
      <c r="AD405" s="217"/>
      <c r="AE405" s="217"/>
      <c r="AF405" s="217"/>
      <c r="AG405" s="217"/>
      <c r="AH405" s="217"/>
      <c r="AI405" s="217"/>
      <c r="AJ405" s="217"/>
      <c r="AK405" s="217"/>
      <c r="AL405" s="217"/>
      <c r="AM405" s="217"/>
      <c r="AN405" s="217"/>
      <c r="AO405" s="217"/>
      <c r="AP405" s="217"/>
      <c r="AQ405" s="217"/>
      <c r="AR405" s="217"/>
      <c r="AS405" s="217"/>
      <c r="AT405" s="217"/>
      <c r="AU405" s="217"/>
      <c r="AV405" s="217"/>
      <c r="AW405" s="217"/>
      <c r="AX405" s="217"/>
      <c r="AY405" s="217"/>
      <c r="AZ405" s="217"/>
      <c r="BA405" s="217"/>
      <c r="BB405" s="217"/>
      <c r="BC405" s="217"/>
      <c r="BD405" s="217"/>
      <c r="BE405" s="217"/>
      <c r="BF405" s="217"/>
      <c r="BG405" s="217"/>
      <c r="BH405" s="217"/>
      <c r="BI405" s="217"/>
      <c r="BJ405" s="217"/>
      <c r="BK405" s="217"/>
      <c r="BL405" s="217"/>
      <c r="BM405" s="217"/>
      <c r="BN405" s="217"/>
      <c r="BO405" s="217"/>
      <c r="BP405" s="217"/>
      <c r="BQ405" s="217"/>
      <c r="BR405" s="217"/>
      <c r="BS405" s="217"/>
      <c r="BT405" s="217"/>
      <c r="BU405" s="217"/>
      <c r="BV405" s="217"/>
      <c r="BW405" s="217"/>
      <c r="BX405" s="217"/>
      <c r="BY405" s="217"/>
      <c r="BZ405" s="217"/>
      <c r="CA405" s="217"/>
      <c r="CB405" s="217"/>
      <c r="CC405" s="217"/>
      <c r="CD405" s="217"/>
      <c r="CE405" s="217"/>
      <c r="CF405" s="217"/>
      <c r="CG405" s="217"/>
      <c r="CH405" s="217"/>
      <c r="CI405" s="217"/>
      <c r="CJ405" s="217"/>
      <c r="CK405" s="217"/>
      <c r="CL405" s="217"/>
      <c r="CM405" s="217"/>
      <c r="CN405" s="217"/>
      <c r="CO405" s="217"/>
      <c r="CP405" s="217"/>
      <c r="CQ405" s="217"/>
      <c r="CR405" s="217"/>
      <c r="CS405" s="217"/>
      <c r="CT405" s="217"/>
      <c r="CU405" s="217"/>
      <c r="CV405" s="217"/>
      <c r="CW405" s="217"/>
      <c r="CX405" s="217"/>
      <c r="CY405" s="217"/>
      <c r="CZ405" s="217"/>
      <c r="DA405" s="217"/>
      <c r="DB405" s="217"/>
      <c r="DC405" s="217"/>
      <c r="DD405" s="217"/>
      <c r="DE405" s="217"/>
      <c r="DF405" s="217"/>
      <c r="DG405" s="217"/>
      <c r="DH405" s="217"/>
      <c r="DI405" s="217"/>
      <c r="DJ405" s="217"/>
      <c r="DK405" s="217"/>
      <c r="DL405" s="217"/>
      <c r="DM405" s="217"/>
      <c r="DN405" s="217"/>
      <c r="DO405" s="217"/>
      <c r="DP405" s="217"/>
      <c r="DQ405" s="217"/>
      <c r="DR405" s="217"/>
    </row>
    <row r="406" spans="1:122" s="207" customFormat="1" ht="13.5" customHeight="1" collapsed="1" thickBot="1">
      <c r="A406" s="211"/>
      <c r="B406" s="272"/>
      <c r="C406" s="212"/>
      <c r="D406" s="212"/>
      <c r="E406" s="212"/>
      <c r="F406" s="212"/>
      <c r="G406" s="212"/>
      <c r="H406" s="212"/>
      <c r="I406" s="212"/>
      <c r="J406" s="212"/>
      <c r="K406" s="212"/>
      <c r="L406" s="212"/>
      <c r="M406" s="212"/>
      <c r="N406" s="212"/>
      <c r="O406" s="212"/>
      <c r="P406" s="212"/>
      <c r="Q406" s="212"/>
      <c r="R406" s="183" t="s">
        <v>30</v>
      </c>
      <c r="S406" s="277" t="s">
        <v>30</v>
      </c>
      <c r="T406" s="636"/>
      <c r="U406" s="217"/>
      <c r="V406" s="219"/>
      <c r="W406" s="219"/>
      <c r="X406" s="287"/>
      <c r="Y406" s="285"/>
      <c r="Z406" s="285"/>
      <c r="AA406" s="285"/>
      <c r="AB406" s="285"/>
      <c r="AC406" s="285"/>
      <c r="AD406" s="285"/>
      <c r="AE406" s="217"/>
      <c r="AF406" s="217"/>
      <c r="AG406" s="217"/>
      <c r="AH406" s="217"/>
      <c r="AI406" s="217"/>
      <c r="AJ406" s="217"/>
      <c r="AK406" s="217"/>
      <c r="AL406" s="217"/>
      <c r="AM406" s="217"/>
      <c r="AN406" s="217"/>
      <c r="AO406" s="217"/>
      <c r="AP406" s="217"/>
      <c r="AQ406" s="217"/>
      <c r="AR406" s="217"/>
      <c r="AS406" s="217"/>
      <c r="AT406" s="217"/>
      <c r="AU406" s="217"/>
      <c r="AV406" s="217"/>
      <c r="AW406" s="217"/>
      <c r="AX406" s="217"/>
      <c r="AY406" s="217"/>
      <c r="AZ406" s="217"/>
      <c r="BA406" s="217"/>
      <c r="BB406" s="217"/>
      <c r="BC406" s="217"/>
      <c r="BD406" s="217"/>
      <c r="BE406" s="217"/>
      <c r="BF406" s="217"/>
      <c r="BG406" s="217"/>
      <c r="BH406" s="217"/>
      <c r="BI406" s="217"/>
      <c r="BJ406" s="217"/>
      <c r="BK406" s="217"/>
      <c r="BL406" s="217"/>
      <c r="BM406" s="217"/>
      <c r="BN406" s="217"/>
      <c r="BO406" s="217"/>
      <c r="BP406" s="217"/>
      <c r="BQ406" s="217"/>
      <c r="BR406" s="217"/>
      <c r="BS406" s="217"/>
      <c r="BT406" s="217"/>
      <c r="BU406" s="217"/>
      <c r="BV406" s="217"/>
      <c r="BW406" s="217"/>
      <c r="BX406" s="217"/>
      <c r="BY406" s="217"/>
      <c r="BZ406" s="217"/>
      <c r="CA406" s="217"/>
      <c r="CB406" s="217"/>
      <c r="CC406" s="217"/>
      <c r="CD406" s="217"/>
      <c r="CE406" s="217"/>
      <c r="CF406" s="217"/>
      <c r="CG406" s="217"/>
      <c r="CH406" s="217"/>
      <c r="CI406" s="217"/>
      <c r="CJ406" s="217"/>
      <c r="CK406" s="217"/>
      <c r="CL406" s="217"/>
      <c r="CM406" s="217"/>
      <c r="CN406" s="217"/>
      <c r="CO406" s="217"/>
      <c r="CP406" s="217"/>
      <c r="CQ406" s="217"/>
      <c r="CR406" s="217"/>
      <c r="CS406" s="217"/>
      <c r="CT406" s="217"/>
      <c r="CU406" s="217"/>
      <c r="CV406" s="217"/>
      <c r="CW406" s="217"/>
      <c r="CX406" s="217"/>
      <c r="CY406" s="217"/>
      <c r="CZ406" s="217"/>
      <c r="DA406" s="217"/>
      <c r="DB406" s="217"/>
      <c r="DC406" s="217"/>
      <c r="DD406" s="217"/>
      <c r="DE406" s="217"/>
      <c r="DF406" s="217"/>
      <c r="DG406" s="217"/>
      <c r="DH406" s="217"/>
      <c r="DI406" s="217"/>
      <c r="DJ406" s="217"/>
      <c r="DK406" s="217"/>
      <c r="DL406" s="217"/>
      <c r="DM406" s="217"/>
      <c r="DN406" s="217"/>
      <c r="DO406" s="217"/>
      <c r="DP406" s="217"/>
      <c r="DQ406" s="217"/>
      <c r="DR406" s="217"/>
    </row>
    <row r="407" spans="1:122" s="207" customFormat="1" ht="13">
      <c r="A407" s="1108" t="str">
        <f>A29</f>
        <v>MS2408D0</v>
      </c>
      <c r="B407" s="703" t="s">
        <v>59</v>
      </c>
      <c r="C407" s="210">
        <f>C392+C374+C358+C343+C322</f>
        <v>0</v>
      </c>
      <c r="D407" s="210">
        <f t="shared" ref="D407:S407" si="306">D392+D374+D358+D343+D322</f>
        <v>0</v>
      </c>
      <c r="E407" s="210">
        <f t="shared" si="306"/>
        <v>0</v>
      </c>
      <c r="F407" s="210">
        <f t="shared" si="306"/>
        <v>0</v>
      </c>
      <c r="G407" s="206">
        <f t="shared" si="306"/>
        <v>0</v>
      </c>
      <c r="H407" s="210">
        <f t="shared" si="306"/>
        <v>0</v>
      </c>
      <c r="I407" s="210">
        <f t="shared" si="306"/>
        <v>0</v>
      </c>
      <c r="J407" s="210">
        <f t="shared" si="306"/>
        <v>0</v>
      </c>
      <c r="K407" s="210">
        <f t="shared" si="306"/>
        <v>0</v>
      </c>
      <c r="L407" s="206">
        <f t="shared" si="306"/>
        <v>0</v>
      </c>
      <c r="M407" s="210">
        <f t="shared" si="306"/>
        <v>0</v>
      </c>
      <c r="N407" s="210">
        <f t="shared" si="306"/>
        <v>0</v>
      </c>
      <c r="O407" s="210">
        <f t="shared" si="306"/>
        <v>0</v>
      </c>
      <c r="P407" s="210">
        <f t="shared" si="306"/>
        <v>0</v>
      </c>
      <c r="Q407" s="210">
        <f t="shared" si="306"/>
        <v>0</v>
      </c>
      <c r="R407" s="206">
        <f t="shared" si="306"/>
        <v>0</v>
      </c>
      <c r="S407" s="278">
        <f t="shared" si="306"/>
        <v>0</v>
      </c>
      <c r="T407" s="956"/>
      <c r="U407" s="957"/>
      <c r="V407" s="957"/>
      <c r="W407" s="958"/>
      <c r="X407" s="219"/>
      <c r="Y407" s="217"/>
      <c r="Z407" s="217"/>
      <c r="AA407" s="217"/>
      <c r="AB407" s="217"/>
      <c r="AC407" s="217"/>
      <c r="AD407" s="217"/>
      <c r="AE407" s="217"/>
      <c r="AF407" s="217"/>
      <c r="AG407" s="217"/>
      <c r="AH407" s="217"/>
      <c r="AI407" s="217"/>
      <c r="AJ407" s="217"/>
      <c r="AK407" s="217"/>
      <c r="AL407" s="217"/>
      <c r="AM407" s="217"/>
      <c r="AN407" s="217"/>
      <c r="AO407" s="217"/>
      <c r="AP407" s="217"/>
      <c r="AQ407" s="217"/>
      <c r="AR407" s="217"/>
      <c r="AS407" s="217"/>
      <c r="AT407" s="217"/>
      <c r="AU407" s="217"/>
      <c r="AV407" s="217"/>
      <c r="AW407" s="217"/>
      <c r="AX407" s="217"/>
      <c r="AY407" s="217"/>
      <c r="AZ407" s="217"/>
      <c r="BA407" s="217"/>
      <c r="BB407" s="217"/>
      <c r="BC407" s="217"/>
      <c r="BD407" s="217"/>
      <c r="BE407" s="217"/>
      <c r="BF407" s="217"/>
      <c r="BG407" s="217"/>
      <c r="BH407" s="217"/>
      <c r="BI407" s="217"/>
      <c r="BJ407" s="217"/>
      <c r="BK407" s="217"/>
      <c r="BL407" s="217"/>
      <c r="BM407" s="217"/>
      <c r="BN407" s="217"/>
      <c r="BO407" s="217"/>
      <c r="BP407" s="217"/>
      <c r="BQ407" s="217"/>
      <c r="BR407" s="217"/>
      <c r="BS407" s="217"/>
      <c r="BT407" s="217"/>
      <c r="BU407" s="217"/>
      <c r="BV407" s="217"/>
      <c r="BW407" s="217"/>
      <c r="BX407" s="217"/>
      <c r="BY407" s="217"/>
      <c r="BZ407" s="217"/>
      <c r="CA407" s="217"/>
      <c r="CB407" s="217"/>
      <c r="CC407" s="217"/>
      <c r="CD407" s="217"/>
      <c r="CE407" s="217"/>
      <c r="CF407" s="217"/>
      <c r="CG407" s="217"/>
      <c r="CH407" s="217"/>
      <c r="CI407" s="217"/>
      <c r="CJ407" s="217"/>
      <c r="CK407" s="217"/>
      <c r="CL407" s="217"/>
      <c r="CM407" s="217"/>
      <c r="CN407" s="217"/>
      <c r="CO407" s="217"/>
      <c r="CP407" s="217"/>
      <c r="CQ407" s="217"/>
      <c r="CR407" s="217"/>
      <c r="CS407" s="217"/>
      <c r="CT407" s="217"/>
      <c r="CU407" s="217"/>
      <c r="CV407" s="217"/>
      <c r="CW407" s="217"/>
      <c r="CX407" s="217"/>
      <c r="CY407" s="217"/>
      <c r="CZ407" s="217"/>
      <c r="DA407" s="217"/>
      <c r="DB407" s="217"/>
      <c r="DC407" s="217"/>
      <c r="DD407" s="217"/>
      <c r="DE407" s="217"/>
      <c r="DF407" s="217"/>
      <c r="DG407" s="217"/>
      <c r="DH407" s="217"/>
      <c r="DI407" s="217"/>
      <c r="DJ407" s="217"/>
      <c r="DK407" s="217"/>
      <c r="DL407" s="217"/>
      <c r="DM407" s="217"/>
      <c r="DN407" s="217"/>
      <c r="DO407" s="217"/>
      <c r="DP407" s="217"/>
      <c r="DQ407" s="217"/>
      <c r="DR407" s="217"/>
    </row>
    <row r="408" spans="1:122" s="207" customFormat="1" ht="13">
      <c r="A408" s="386" t="str">
        <f>A36</f>
        <v>MS2409A0</v>
      </c>
      <c r="B408" s="235" t="s">
        <v>64</v>
      </c>
      <c r="C408" s="212">
        <f>C397+C379+C362+C347+C329</f>
        <v>0</v>
      </c>
      <c r="D408" s="212">
        <f t="shared" ref="D408:S408" si="307">D397+D379+D362+D347+D329</f>
        <v>0</v>
      </c>
      <c r="E408" s="212">
        <f t="shared" si="307"/>
        <v>0</v>
      </c>
      <c r="F408" s="212">
        <f t="shared" si="307"/>
        <v>0</v>
      </c>
      <c r="G408" s="183">
        <f t="shared" si="307"/>
        <v>0</v>
      </c>
      <c r="H408" s="212">
        <f t="shared" si="307"/>
        <v>0</v>
      </c>
      <c r="I408" s="212">
        <f t="shared" si="307"/>
        <v>0</v>
      </c>
      <c r="J408" s="212">
        <f t="shared" si="307"/>
        <v>0</v>
      </c>
      <c r="K408" s="212">
        <f t="shared" si="307"/>
        <v>0</v>
      </c>
      <c r="L408" s="183">
        <f t="shared" si="307"/>
        <v>0</v>
      </c>
      <c r="M408" s="212">
        <f t="shared" si="307"/>
        <v>0</v>
      </c>
      <c r="N408" s="212">
        <f t="shared" si="307"/>
        <v>0</v>
      </c>
      <c r="O408" s="212">
        <f t="shared" si="307"/>
        <v>0</v>
      </c>
      <c r="P408" s="212">
        <f t="shared" si="307"/>
        <v>0</v>
      </c>
      <c r="Q408" s="212">
        <f t="shared" si="307"/>
        <v>0</v>
      </c>
      <c r="R408" s="183">
        <f t="shared" si="307"/>
        <v>0</v>
      </c>
      <c r="S408" s="276">
        <f t="shared" si="307"/>
        <v>0</v>
      </c>
      <c r="T408" s="961"/>
      <c r="U408" s="962"/>
      <c r="V408" s="962"/>
      <c r="W408" s="962"/>
      <c r="X408" s="219" t="s">
        <v>30</v>
      </c>
      <c r="Y408" s="217"/>
      <c r="Z408" s="217"/>
      <c r="AA408" s="217"/>
      <c r="AB408" s="217"/>
      <c r="AC408" s="217"/>
      <c r="AD408" s="217"/>
      <c r="AE408" s="217"/>
      <c r="AF408" s="217"/>
      <c r="AG408" s="217"/>
      <c r="AH408" s="217"/>
      <c r="AI408" s="217"/>
      <c r="AJ408" s="217"/>
      <c r="AK408" s="217"/>
      <c r="AL408" s="217"/>
      <c r="AM408" s="217"/>
      <c r="AN408" s="217"/>
      <c r="AO408" s="217"/>
      <c r="AP408" s="217"/>
      <c r="AQ408" s="217"/>
      <c r="AR408" s="217"/>
      <c r="AS408" s="217"/>
      <c r="AT408" s="217"/>
      <c r="AU408" s="217"/>
      <c r="AV408" s="217"/>
      <c r="AW408" s="217"/>
      <c r="AX408" s="217"/>
      <c r="AY408" s="217"/>
      <c r="AZ408" s="217"/>
      <c r="BA408" s="217"/>
      <c r="BB408" s="217"/>
      <c r="BC408" s="217"/>
      <c r="BD408" s="217"/>
      <c r="BE408" s="217"/>
      <c r="BF408" s="217"/>
      <c r="BG408" s="217"/>
      <c r="BH408" s="217"/>
      <c r="BI408" s="217"/>
      <c r="BJ408" s="217"/>
      <c r="BK408" s="217"/>
      <c r="BL408" s="217"/>
      <c r="BM408" s="217"/>
      <c r="BN408" s="217"/>
      <c r="BO408" s="217"/>
      <c r="BP408" s="217"/>
      <c r="BQ408" s="217"/>
      <c r="BR408" s="217"/>
      <c r="BS408" s="217"/>
      <c r="BT408" s="217"/>
      <c r="BU408" s="217"/>
      <c r="BV408" s="217"/>
      <c r="BW408" s="217"/>
      <c r="BX408" s="217"/>
      <c r="BY408" s="217"/>
      <c r="BZ408" s="217"/>
      <c r="CA408" s="217"/>
      <c r="CB408" s="217"/>
      <c r="CC408" s="217"/>
      <c r="CD408" s="217"/>
      <c r="CE408" s="217"/>
      <c r="CF408" s="217"/>
      <c r="CG408" s="217"/>
      <c r="CH408" s="217"/>
      <c r="CI408" s="217"/>
      <c r="CJ408" s="217"/>
      <c r="CK408" s="217"/>
      <c r="CL408" s="217"/>
      <c r="CM408" s="217"/>
      <c r="CN408" s="217"/>
      <c r="CO408" s="217"/>
      <c r="CP408" s="217"/>
      <c r="CQ408" s="217"/>
      <c r="CR408" s="217"/>
      <c r="CS408" s="217"/>
      <c r="CT408" s="217"/>
      <c r="CU408" s="217"/>
      <c r="CV408" s="217"/>
      <c r="CW408" s="217"/>
      <c r="CX408" s="217"/>
      <c r="CY408" s="217"/>
      <c r="CZ408" s="217"/>
      <c r="DA408" s="217"/>
      <c r="DB408" s="217"/>
      <c r="DC408" s="217"/>
      <c r="DD408" s="217"/>
      <c r="DE408" s="217"/>
      <c r="DF408" s="217"/>
      <c r="DG408" s="217"/>
      <c r="DH408" s="217"/>
      <c r="DI408" s="217"/>
      <c r="DJ408" s="217"/>
      <c r="DK408" s="217"/>
      <c r="DL408" s="217"/>
      <c r="DM408" s="217"/>
      <c r="DN408" s="217"/>
      <c r="DO408" s="217"/>
      <c r="DP408" s="217"/>
      <c r="DQ408" s="217"/>
      <c r="DR408" s="217"/>
    </row>
    <row r="409" spans="1:122" s="207" customFormat="1" ht="13">
      <c r="A409" s="211" t="s">
        <v>56</v>
      </c>
      <c r="B409" s="272"/>
      <c r="C409" s="212">
        <f>C408-C407</f>
        <v>0</v>
      </c>
      <c r="D409" s="212">
        <f>D408-D407</f>
        <v>0</v>
      </c>
      <c r="E409" s="212">
        <f>E408-E407</f>
        <v>0</v>
      </c>
      <c r="F409" s="212">
        <f>F408-F407</f>
        <v>0</v>
      </c>
      <c r="G409" s="183">
        <f>SUM(C409:F409)</f>
        <v>0</v>
      </c>
      <c r="H409" s="212">
        <f>H408-H407</f>
        <v>0</v>
      </c>
      <c r="I409" s="212">
        <f>I408-I407</f>
        <v>0</v>
      </c>
      <c r="J409" s="212">
        <f>J408-J407</f>
        <v>0</v>
      </c>
      <c r="K409" s="212">
        <f>K408-K407</f>
        <v>0</v>
      </c>
      <c r="L409" s="183">
        <f>SUM(H409:K409)</f>
        <v>0</v>
      </c>
      <c r="M409" s="212">
        <f>M408-M407</f>
        <v>0</v>
      </c>
      <c r="N409" s="212">
        <f>N408-N407</f>
        <v>0</v>
      </c>
      <c r="O409" s="212">
        <f>O408-O407</f>
        <v>0</v>
      </c>
      <c r="P409" s="212">
        <f>P408-P407</f>
        <v>0</v>
      </c>
      <c r="Q409" s="212">
        <f>Q408-Q407</f>
        <v>0</v>
      </c>
      <c r="R409" s="183">
        <f>SUM(M409:Q409)</f>
        <v>0</v>
      </c>
      <c r="S409" s="277">
        <f>R409+L409+G409</f>
        <v>0</v>
      </c>
      <c r="T409" s="961"/>
      <c r="U409" s="963"/>
      <c r="V409" s="963"/>
      <c r="W409" s="963"/>
      <c r="X409" s="287"/>
      <c r="Y409" s="285"/>
      <c r="Z409" s="285"/>
      <c r="AA409" s="285"/>
      <c r="AB409" s="285"/>
      <c r="AC409" s="285"/>
      <c r="AD409" s="285"/>
      <c r="AE409" s="217"/>
      <c r="AF409" s="217"/>
      <c r="AG409" s="217"/>
      <c r="AH409" s="217"/>
      <c r="AI409" s="217"/>
      <c r="AJ409" s="217"/>
      <c r="AK409" s="217"/>
      <c r="AL409" s="217"/>
      <c r="AM409" s="217"/>
      <c r="AN409" s="217"/>
      <c r="AO409" s="217"/>
      <c r="AP409" s="217"/>
      <c r="AQ409" s="217"/>
      <c r="AR409" s="217"/>
      <c r="AS409" s="217"/>
      <c r="AT409" s="217"/>
      <c r="AU409" s="217"/>
      <c r="AV409" s="217"/>
      <c r="AW409" s="217"/>
      <c r="AX409" s="217"/>
      <c r="AY409" s="217"/>
      <c r="AZ409" s="217"/>
      <c r="BA409" s="217"/>
      <c r="BB409" s="217"/>
      <c r="BC409" s="217"/>
      <c r="BD409" s="217"/>
      <c r="BE409" s="217"/>
      <c r="BF409" s="217"/>
      <c r="BG409" s="217"/>
      <c r="BH409" s="217"/>
      <c r="BI409" s="217"/>
      <c r="BJ409" s="217"/>
      <c r="BK409" s="217"/>
      <c r="BL409" s="217"/>
      <c r="BM409" s="217"/>
      <c r="BN409" s="217"/>
      <c r="BO409" s="217"/>
      <c r="BP409" s="217"/>
      <c r="BQ409" s="217"/>
      <c r="BR409" s="217"/>
      <c r="BS409" s="217"/>
      <c r="BT409" s="217"/>
      <c r="BU409" s="217"/>
      <c r="BV409" s="217"/>
      <c r="BW409" s="217"/>
      <c r="BX409" s="217"/>
      <c r="BY409" s="217"/>
      <c r="BZ409" s="217"/>
      <c r="CA409" s="217"/>
      <c r="CB409" s="217"/>
      <c r="CC409" s="217"/>
      <c r="CD409" s="217"/>
      <c r="CE409" s="217"/>
      <c r="CF409" s="217"/>
      <c r="CG409" s="217"/>
      <c r="CH409" s="217"/>
      <c r="CI409" s="217"/>
      <c r="CJ409" s="217"/>
      <c r="CK409" s="217"/>
      <c r="CL409" s="217"/>
      <c r="CM409" s="217"/>
      <c r="CN409" s="217"/>
      <c r="CO409" s="217"/>
      <c r="CP409" s="217"/>
      <c r="CQ409" s="217"/>
      <c r="CR409" s="217"/>
      <c r="CS409" s="217"/>
      <c r="CT409" s="217"/>
      <c r="CU409" s="217"/>
      <c r="CV409" s="217"/>
      <c r="CW409" s="217"/>
      <c r="CX409" s="217"/>
      <c r="CY409" s="217"/>
      <c r="CZ409" s="217"/>
      <c r="DA409" s="217"/>
      <c r="DB409" s="217"/>
      <c r="DC409" s="217"/>
      <c r="DD409" s="217"/>
      <c r="DE409" s="217"/>
      <c r="DF409" s="217"/>
      <c r="DG409" s="217"/>
      <c r="DH409" s="217"/>
      <c r="DI409" s="217"/>
      <c r="DJ409" s="217"/>
      <c r="DK409" s="217"/>
      <c r="DL409" s="217"/>
      <c r="DM409" s="217"/>
      <c r="DN409" s="217"/>
      <c r="DO409" s="217"/>
      <c r="DP409" s="217"/>
      <c r="DQ409" s="217"/>
      <c r="DR409" s="217"/>
    </row>
    <row r="410" spans="1:122" s="207" customFormat="1" ht="13.5" thickBot="1">
      <c r="A410" s="211"/>
      <c r="B410" s="272"/>
      <c r="C410" s="212"/>
      <c r="D410" s="212"/>
      <c r="E410" s="212"/>
      <c r="F410" s="212"/>
      <c r="G410" s="183"/>
      <c r="H410" s="212"/>
      <c r="I410" s="212"/>
      <c r="J410" s="212"/>
      <c r="K410" s="212"/>
      <c r="L410" s="183"/>
      <c r="M410" s="212"/>
      <c r="N410" s="212"/>
      <c r="O410" s="212"/>
      <c r="P410" s="212"/>
      <c r="Q410" s="212"/>
      <c r="R410" s="183"/>
      <c r="S410" s="277"/>
      <c r="T410" s="286"/>
      <c r="U410" s="285"/>
      <c r="V410" s="287"/>
      <c r="W410" s="287"/>
      <c r="X410" s="287"/>
      <c r="Y410" s="285"/>
      <c r="Z410" s="285"/>
      <c r="AA410" s="285"/>
      <c r="AB410" s="285"/>
      <c r="AC410" s="285"/>
      <c r="AD410" s="285"/>
      <c r="AE410" s="217"/>
      <c r="AF410" s="217"/>
      <c r="AG410" s="217"/>
      <c r="AH410" s="217"/>
      <c r="AI410" s="217"/>
      <c r="AJ410" s="217"/>
      <c r="AK410" s="217"/>
      <c r="AL410" s="217"/>
      <c r="AM410" s="217"/>
      <c r="AN410" s="217"/>
      <c r="AO410" s="217"/>
      <c r="AP410" s="217"/>
      <c r="AQ410" s="217"/>
      <c r="AR410" s="217"/>
      <c r="AS410" s="217"/>
      <c r="AT410" s="217"/>
      <c r="AU410" s="217"/>
      <c r="AV410" s="217"/>
      <c r="AW410" s="217"/>
      <c r="AX410" s="217"/>
      <c r="AY410" s="217"/>
      <c r="AZ410" s="217"/>
      <c r="BA410" s="217"/>
      <c r="BB410" s="217"/>
      <c r="BC410" s="217"/>
      <c r="BD410" s="217"/>
      <c r="BE410" s="217"/>
      <c r="BF410" s="217"/>
      <c r="BG410" s="217"/>
      <c r="BH410" s="217"/>
      <c r="BI410" s="217"/>
      <c r="BJ410" s="217"/>
      <c r="BK410" s="217"/>
      <c r="BL410" s="217"/>
      <c r="BM410" s="217"/>
      <c r="BN410" s="217"/>
      <c r="BO410" s="217"/>
      <c r="BP410" s="217"/>
      <c r="BQ410" s="217"/>
      <c r="BR410" s="217"/>
      <c r="BS410" s="217"/>
      <c r="BT410" s="217"/>
      <c r="BU410" s="217"/>
      <c r="BV410" s="217"/>
      <c r="BW410" s="217"/>
      <c r="BX410" s="217"/>
      <c r="BY410" s="217"/>
      <c r="BZ410" s="217"/>
      <c r="CA410" s="217"/>
      <c r="CB410" s="217"/>
      <c r="CC410" s="217"/>
      <c r="CD410" s="217"/>
      <c r="CE410" s="217"/>
      <c r="CF410" s="217"/>
      <c r="CG410" s="217"/>
      <c r="CH410" s="217"/>
      <c r="CI410" s="217"/>
      <c r="CJ410" s="217"/>
      <c r="CK410" s="217"/>
      <c r="CL410" s="217"/>
      <c r="CM410" s="217"/>
      <c r="CN410" s="217"/>
      <c r="CO410" s="217"/>
      <c r="CP410" s="217"/>
      <c r="CQ410" s="217"/>
      <c r="CR410" s="217"/>
      <c r="CS410" s="217"/>
      <c r="CT410" s="217"/>
      <c r="CU410" s="217"/>
      <c r="CV410" s="217"/>
      <c r="CW410" s="217"/>
      <c r="CX410" s="217"/>
      <c r="CY410" s="217"/>
      <c r="CZ410" s="217"/>
      <c r="DA410" s="217"/>
      <c r="DB410" s="217"/>
      <c r="DC410" s="217"/>
      <c r="DD410" s="217"/>
      <c r="DE410" s="217"/>
      <c r="DF410" s="217"/>
      <c r="DG410" s="217"/>
      <c r="DH410" s="217"/>
      <c r="DI410" s="217"/>
      <c r="DJ410" s="217"/>
      <c r="DK410" s="217"/>
      <c r="DL410" s="217"/>
      <c r="DM410" s="217"/>
      <c r="DN410" s="217"/>
      <c r="DO410" s="217"/>
      <c r="DP410" s="217"/>
      <c r="DQ410" s="217"/>
      <c r="DR410" s="217"/>
    </row>
    <row r="411" spans="1:122" ht="13" outlineLevel="1">
      <c r="A411" s="289" t="s">
        <v>50</v>
      </c>
      <c r="B411" s="252"/>
      <c r="C411" s="11"/>
      <c r="D411" s="11"/>
      <c r="E411" s="11"/>
      <c r="F411" s="11"/>
      <c r="G411" s="253"/>
      <c r="H411" s="11"/>
      <c r="I411" s="11"/>
      <c r="J411" s="11"/>
      <c r="K411" s="11"/>
      <c r="L411" s="253"/>
      <c r="M411" s="11"/>
      <c r="N411" s="11"/>
      <c r="O411" s="11"/>
      <c r="P411" s="11"/>
      <c r="Q411" s="11"/>
      <c r="R411" s="253" t="s">
        <v>30</v>
      </c>
      <c r="S411" s="279" t="s">
        <v>30</v>
      </c>
      <c r="T411" s="1256"/>
      <c r="U411" s="955"/>
      <c r="V411" s="284"/>
      <c r="W411" s="284"/>
      <c r="X411" s="284"/>
      <c r="Y411" s="284"/>
      <c r="Z411" s="284"/>
    </row>
    <row r="412" spans="1:122" ht="13.5" outlineLevel="1" thickBot="1">
      <c r="A412" s="254" t="s">
        <v>42</v>
      </c>
      <c r="B412" s="255"/>
      <c r="C412" s="256"/>
      <c r="D412" s="256"/>
      <c r="E412" s="256"/>
      <c r="F412" s="256"/>
      <c r="G412" s="257"/>
      <c r="H412" s="256"/>
      <c r="I412" s="256"/>
      <c r="J412" s="256"/>
      <c r="K412" s="256"/>
      <c r="L412" s="257"/>
      <c r="M412" s="256"/>
      <c r="N412" s="256"/>
      <c r="O412" s="256"/>
      <c r="P412" s="256"/>
      <c r="Q412" s="256"/>
      <c r="R412" s="258"/>
      <c r="S412" s="280"/>
      <c r="T412" s="1257"/>
      <c r="U412" s="1258"/>
      <c r="V412" s="949"/>
      <c r="W412" s="949"/>
      <c r="X412" s="949"/>
      <c r="Y412" s="949"/>
      <c r="Z412" s="949"/>
    </row>
    <row r="413" spans="1:122" ht="13" outlineLevel="1">
      <c r="A413" s="259" t="s">
        <v>45</v>
      </c>
      <c r="B413" s="260"/>
      <c r="C413" s="261"/>
      <c r="D413" s="261"/>
      <c r="E413" s="261"/>
      <c r="F413" s="261"/>
      <c r="G413" s="253"/>
      <c r="H413" s="261"/>
      <c r="I413" s="261"/>
      <c r="J413" s="261"/>
      <c r="K413" s="261"/>
      <c r="L413" s="253"/>
      <c r="M413" s="261"/>
      <c r="N413" s="261"/>
      <c r="O413" s="261"/>
      <c r="P413" s="261"/>
      <c r="Q413" s="261"/>
      <c r="R413" s="253"/>
      <c r="S413" s="279"/>
      <c r="T413" s="954"/>
      <c r="U413" s="284"/>
      <c r="V413" s="284"/>
      <c r="W413" s="284"/>
      <c r="X413" s="955"/>
      <c r="Y413" s="284"/>
      <c r="Z413" s="284"/>
    </row>
    <row r="414" spans="1:122" ht="13.5" outlineLevel="1" thickBot="1">
      <c r="A414" s="254" t="s">
        <v>42</v>
      </c>
      <c r="B414" s="255"/>
      <c r="C414" s="256"/>
      <c r="D414" s="256"/>
      <c r="E414" s="256"/>
      <c r="F414" s="256"/>
      <c r="G414" s="257"/>
      <c r="H414" s="256"/>
      <c r="I414" s="256"/>
      <c r="J414" s="256"/>
      <c r="K414" s="256"/>
      <c r="L414" s="257"/>
      <c r="M414" s="256"/>
      <c r="N414" s="256"/>
      <c r="O414" s="256"/>
      <c r="P414" s="256"/>
      <c r="Q414" s="256"/>
      <c r="R414" s="258" t="s">
        <v>30</v>
      </c>
      <c r="S414" s="280" t="s">
        <v>30</v>
      </c>
      <c r="U414" s="284"/>
      <c r="W414" s="284"/>
      <c r="Z414" s="284"/>
    </row>
    <row r="415" spans="1:122" s="535" customFormat="1" ht="13">
      <c r="A415" s="711"/>
      <c r="B415" s="283"/>
      <c r="C415" s="712"/>
      <c r="D415" s="712"/>
      <c r="E415" s="712"/>
      <c r="F415" s="712"/>
      <c r="G415" s="408"/>
      <c r="H415" s="712"/>
      <c r="I415" s="712"/>
      <c r="J415" s="712"/>
      <c r="K415" s="712"/>
      <c r="L415" s="408"/>
      <c r="M415" s="712"/>
      <c r="N415" s="712"/>
      <c r="O415" s="712"/>
      <c r="P415" s="712"/>
      <c r="Q415" s="712"/>
      <c r="R415" s="664"/>
      <c r="S415" s="713"/>
      <c r="T415" s="926"/>
      <c r="U415" s="283"/>
      <c r="V415" s="889"/>
      <c r="W415" s="283"/>
      <c r="X415" s="283"/>
      <c r="Y415" s="283"/>
      <c r="Z415" s="283"/>
      <c r="AA415" s="283"/>
      <c r="AB415" s="283"/>
      <c r="AC415" s="283"/>
      <c r="AD415" s="283"/>
    </row>
    <row r="416" spans="1:122" s="535" customFormat="1" ht="13">
      <c r="A416" s="711"/>
      <c r="B416" s="283"/>
      <c r="C416" s="712"/>
      <c r="D416" s="712"/>
      <c r="E416" s="712"/>
      <c r="F416" s="712"/>
      <c r="G416" s="408"/>
      <c r="H416" s="712"/>
      <c r="I416" s="712"/>
      <c r="J416" s="712"/>
      <c r="K416" s="712"/>
      <c r="L416" s="408"/>
      <c r="M416" s="712"/>
      <c r="N416" s="712"/>
      <c r="O416" s="712"/>
      <c r="P416" s="712"/>
      <c r="Q416" s="712"/>
      <c r="R416" s="664"/>
      <c r="S416" s="713"/>
      <c r="T416" s="240"/>
      <c r="U416" s="283"/>
      <c r="V416" s="283"/>
      <c r="W416" s="283"/>
      <c r="X416" s="283"/>
      <c r="Y416" s="283"/>
      <c r="Z416" s="283"/>
      <c r="AA416" s="283"/>
      <c r="AB416" s="283"/>
      <c r="AC416" s="283"/>
      <c r="AD416" s="283"/>
    </row>
    <row r="417" spans="1:30" ht="13">
      <c r="A417" s="504" t="s">
        <v>32</v>
      </c>
    </row>
    <row r="418" spans="1:30" ht="13">
      <c r="A418" s="1263" t="str">
        <f>A407</f>
        <v>MS2408D0</v>
      </c>
      <c r="C418" s="1264">
        <f t="shared" ref="C418:S418" si="308">C407+C303+C136</f>
        <v>244355</v>
      </c>
      <c r="D418" s="1264">
        <f t="shared" si="308"/>
        <v>243930</v>
      </c>
      <c r="E418" s="1264">
        <f t="shared" si="308"/>
        <v>243835</v>
      </c>
      <c r="F418" s="1264">
        <f t="shared" si="308"/>
        <v>243975</v>
      </c>
      <c r="G418" s="1264">
        <f t="shared" si="308"/>
        <v>976095</v>
      </c>
      <c r="H418" s="1264">
        <f t="shared" si="308"/>
        <v>278065</v>
      </c>
      <c r="I418" s="1264">
        <f t="shared" si="308"/>
        <v>277730</v>
      </c>
      <c r="J418" s="1264">
        <f t="shared" si="308"/>
        <v>277850</v>
      </c>
      <c r="K418" s="1264">
        <f t="shared" si="308"/>
        <v>277860</v>
      </c>
      <c r="L418" s="1264">
        <f t="shared" si="308"/>
        <v>1111505</v>
      </c>
      <c r="M418" s="1264">
        <f t="shared" si="308"/>
        <v>266885</v>
      </c>
      <c r="N418" s="1264">
        <f t="shared" si="308"/>
        <v>266845</v>
      </c>
      <c r="O418" s="1264">
        <f t="shared" si="308"/>
        <v>266900</v>
      </c>
      <c r="P418" s="1264">
        <f t="shared" si="308"/>
        <v>266880</v>
      </c>
      <c r="Q418" s="1264">
        <f t="shared" si="308"/>
        <v>266955</v>
      </c>
      <c r="R418" s="1264">
        <f t="shared" si="308"/>
        <v>1334465</v>
      </c>
      <c r="S418" s="1264">
        <f t="shared" si="308"/>
        <v>3422065</v>
      </c>
      <c r="U418" s="1"/>
      <c r="V418" s="1"/>
      <c r="W418" s="1"/>
      <c r="X418" s="1"/>
      <c r="Y418" s="1"/>
      <c r="Z418" s="1"/>
      <c r="AA418" s="1"/>
      <c r="AB418" s="1"/>
      <c r="AC418" s="1"/>
      <c r="AD418" s="1"/>
    </row>
    <row r="419" spans="1:30" ht="13">
      <c r="A419" s="1263" t="str">
        <f>A408</f>
        <v>MS2409A0</v>
      </c>
      <c r="C419" s="1264">
        <f t="shared" ref="C419:S419" si="309">C408+C304+C137</f>
        <v>0</v>
      </c>
      <c r="D419" s="1264">
        <f t="shared" si="309"/>
        <v>265225</v>
      </c>
      <c r="E419" s="1264">
        <f t="shared" si="309"/>
        <v>495675</v>
      </c>
      <c r="F419" s="1264">
        <f t="shared" si="309"/>
        <v>292960</v>
      </c>
      <c r="G419" s="1264">
        <f t="shared" si="309"/>
        <v>1053860</v>
      </c>
      <c r="H419" s="1264">
        <f t="shared" si="309"/>
        <v>268945</v>
      </c>
      <c r="I419" s="1264">
        <f t="shared" si="309"/>
        <v>456475</v>
      </c>
      <c r="J419" s="1264">
        <f t="shared" si="309"/>
        <v>260855</v>
      </c>
      <c r="K419" s="1264">
        <f t="shared" si="309"/>
        <v>278105</v>
      </c>
      <c r="L419" s="1264">
        <f t="shared" si="309"/>
        <v>1264380</v>
      </c>
      <c r="M419" s="1264">
        <f t="shared" si="309"/>
        <v>254940</v>
      </c>
      <c r="N419" s="1264">
        <f t="shared" si="309"/>
        <v>496145</v>
      </c>
      <c r="O419" s="1264">
        <f t="shared" si="309"/>
        <v>357575</v>
      </c>
      <c r="P419" s="1264">
        <f t="shared" si="309"/>
        <v>127160</v>
      </c>
      <c r="Q419" s="1264">
        <f t="shared" si="309"/>
        <v>36180</v>
      </c>
      <c r="R419" s="1264">
        <f t="shared" si="309"/>
        <v>1272000</v>
      </c>
      <c r="S419" s="1264">
        <f t="shared" si="309"/>
        <v>3590240</v>
      </c>
      <c r="U419" s="1"/>
      <c r="V419" s="1"/>
      <c r="W419" s="1"/>
      <c r="X419" s="1"/>
      <c r="Y419" s="1"/>
      <c r="Z419" s="1"/>
      <c r="AA419" s="1"/>
      <c r="AB419" s="1"/>
      <c r="AC419" s="1"/>
      <c r="AD419" s="1"/>
    </row>
    <row r="420" spans="1:30" ht="13">
      <c r="A420" s="504"/>
      <c r="C420" s="1265"/>
      <c r="D420" s="1265"/>
      <c r="E420" s="1265"/>
      <c r="F420" s="1265"/>
      <c r="G420" s="1266"/>
      <c r="H420" s="1265"/>
      <c r="I420" s="1265"/>
      <c r="J420" s="1265"/>
      <c r="K420" s="1265"/>
      <c r="L420" s="1266"/>
      <c r="M420" s="1265"/>
      <c r="N420" s="1265"/>
      <c r="O420" s="1265"/>
      <c r="P420" s="1265"/>
      <c r="Q420" s="1265"/>
      <c r="R420" s="1266"/>
      <c r="S420" s="1267"/>
      <c r="U420" s="1"/>
      <c r="V420" s="1"/>
      <c r="W420" s="1"/>
      <c r="X420" s="1"/>
      <c r="Y420" s="1"/>
      <c r="Z420" s="1"/>
      <c r="AA420" s="1"/>
      <c r="AB420" s="1"/>
      <c r="AC420" s="1"/>
      <c r="AD420" s="1"/>
    </row>
    <row r="421" spans="1:30" ht="13">
      <c r="A421" s="504" t="s">
        <v>265</v>
      </c>
      <c r="C421" s="1264">
        <f>C419-C418</f>
        <v>-244355</v>
      </c>
      <c r="D421" s="1264">
        <f t="shared" ref="D421:S421" si="310">D419-D418</f>
        <v>21295</v>
      </c>
      <c r="E421" s="1264">
        <f t="shared" si="310"/>
        <v>251840</v>
      </c>
      <c r="F421" s="1264">
        <f t="shared" si="310"/>
        <v>48985</v>
      </c>
      <c r="G421" s="1264">
        <f t="shared" si="310"/>
        <v>77765</v>
      </c>
      <c r="H421" s="1264">
        <f t="shared" si="310"/>
        <v>-9120</v>
      </c>
      <c r="I421" s="1264">
        <f t="shared" si="310"/>
        <v>178745</v>
      </c>
      <c r="J421" s="1264">
        <f t="shared" si="310"/>
        <v>-16995</v>
      </c>
      <c r="K421" s="1264">
        <f t="shared" si="310"/>
        <v>245</v>
      </c>
      <c r="L421" s="1264">
        <f t="shared" si="310"/>
        <v>152875</v>
      </c>
      <c r="M421" s="1264">
        <f t="shared" si="310"/>
        <v>-11945</v>
      </c>
      <c r="N421" s="1264">
        <f t="shared" si="310"/>
        <v>229300</v>
      </c>
      <c r="O421" s="1264">
        <f t="shared" si="310"/>
        <v>90675</v>
      </c>
      <c r="P421" s="1264">
        <f t="shared" si="310"/>
        <v>-139720</v>
      </c>
      <c r="Q421" s="1264">
        <f t="shared" si="310"/>
        <v>-230775</v>
      </c>
      <c r="R421" s="1264">
        <f t="shared" si="310"/>
        <v>-62465</v>
      </c>
      <c r="S421" s="1264">
        <f t="shared" si="310"/>
        <v>168175</v>
      </c>
      <c r="T421" s="398">
        <f>S421-'PSG commit waterfall'!S144</f>
        <v>0</v>
      </c>
      <c r="U421" s="1"/>
      <c r="V421" s="1"/>
      <c r="W421" s="1"/>
      <c r="X421" s="1"/>
      <c r="Y421" s="1"/>
      <c r="Z421" s="1"/>
      <c r="AA421" s="1"/>
      <c r="AB421" s="1"/>
      <c r="AC421" s="1"/>
      <c r="AD421" s="1"/>
    </row>
    <row r="424" spans="1:30">
      <c r="A424" s="1" t="s">
        <v>975</v>
      </c>
      <c r="C424" s="480">
        <f>C209+C210+C233+C234</f>
        <v>0</v>
      </c>
      <c r="D424" s="480">
        <f t="shared" ref="D424:F424" si="311">D209+D210+D233+D234</f>
        <v>0</v>
      </c>
      <c r="E424" s="480">
        <f t="shared" si="311"/>
        <v>0</v>
      </c>
      <c r="F424" s="480">
        <f t="shared" si="311"/>
        <v>0</v>
      </c>
      <c r="G424" s="1691">
        <f>SUM(B424:F424)</f>
        <v>0</v>
      </c>
      <c r="H424" s="480">
        <f>H209+H210+H233+H234</f>
        <v>0</v>
      </c>
      <c r="I424" s="480">
        <f t="shared" ref="I424:K424" si="312">I209+I210+I233+I234</f>
        <v>0</v>
      </c>
      <c r="J424" s="480">
        <f t="shared" si="312"/>
        <v>0</v>
      </c>
      <c r="K424" s="480">
        <f t="shared" si="312"/>
        <v>0</v>
      </c>
      <c r="L424" s="1691">
        <f>SUM(G424:K424)</f>
        <v>0</v>
      </c>
      <c r="M424" s="480">
        <f>M209+M210+M233+M234</f>
        <v>0</v>
      </c>
      <c r="N424" s="480">
        <f t="shared" ref="N424:P424" si="313">N209+N210+N233+N234</f>
        <v>0</v>
      </c>
      <c r="O424" s="480">
        <f t="shared" si="313"/>
        <v>0</v>
      </c>
      <c r="P424" s="480">
        <f t="shared" si="313"/>
        <v>0</v>
      </c>
      <c r="Q424" s="480">
        <f t="shared" ref="Q424" si="314">Q209+Q210+Q233+Q234</f>
        <v>0</v>
      </c>
      <c r="R424" s="1691">
        <f>SUM(M424:Q424)</f>
        <v>0</v>
      </c>
      <c r="S424" s="1690">
        <f>R424+L424+G424</f>
        <v>0</v>
      </c>
      <c r="U424" s="1"/>
      <c r="V424" s="1"/>
      <c r="W424" s="1"/>
      <c r="X424" s="1"/>
      <c r="Y424" s="1"/>
      <c r="Z424" s="1"/>
      <c r="AA424" s="1"/>
      <c r="AB424" s="1"/>
      <c r="AC424" s="1"/>
      <c r="AD424" s="1"/>
    </row>
    <row r="425" spans="1:30">
      <c r="A425" s="1" t="s">
        <v>976</v>
      </c>
      <c r="C425" s="480">
        <f>C211+C212+C235+C236</f>
        <v>0</v>
      </c>
      <c r="D425" s="480">
        <f t="shared" ref="D425:F425" si="315">D211+D212+D235+D236</f>
        <v>0</v>
      </c>
      <c r="E425" s="480">
        <f t="shared" si="315"/>
        <v>0</v>
      </c>
      <c r="F425" s="480">
        <f t="shared" si="315"/>
        <v>0</v>
      </c>
      <c r="G425" s="1691">
        <f t="shared" ref="G425:G437" si="316">SUM(B425:F425)</f>
        <v>0</v>
      </c>
      <c r="H425" s="480">
        <f>H211+H212+H235+H236</f>
        <v>0</v>
      </c>
      <c r="I425" s="480">
        <f t="shared" ref="I425:K425" si="317">I211+I212+I235+I236</f>
        <v>0</v>
      </c>
      <c r="J425" s="480">
        <f t="shared" si="317"/>
        <v>0</v>
      </c>
      <c r="K425" s="480">
        <f t="shared" si="317"/>
        <v>0</v>
      </c>
      <c r="L425" s="1691">
        <f t="shared" ref="L425:L432" si="318">SUM(G425:K425)</f>
        <v>0</v>
      </c>
      <c r="M425" s="480">
        <f>M211+M212+M235+M236</f>
        <v>0</v>
      </c>
      <c r="N425" s="480">
        <f t="shared" ref="N425:P425" si="319">N211+N212+N235+N236</f>
        <v>0</v>
      </c>
      <c r="O425" s="480">
        <f t="shared" si="319"/>
        <v>0</v>
      </c>
      <c r="P425" s="480">
        <f t="shared" si="319"/>
        <v>0</v>
      </c>
      <c r="Q425" s="480">
        <f t="shared" ref="Q425" si="320">Q211+Q212+Q235+Q236</f>
        <v>0</v>
      </c>
      <c r="R425" s="1691">
        <f t="shared" ref="R425:R432" si="321">SUM(M425:Q425)</f>
        <v>0</v>
      </c>
      <c r="S425" s="1690">
        <f t="shared" ref="S425:S432" si="322">R425+L425+G425</f>
        <v>0</v>
      </c>
      <c r="U425" s="1"/>
      <c r="V425" s="1"/>
      <c r="W425" s="1"/>
      <c r="X425" s="1"/>
      <c r="Y425" s="1"/>
      <c r="Z425" s="1"/>
      <c r="AA425" s="1"/>
      <c r="AB425" s="1"/>
      <c r="AC425" s="1"/>
      <c r="AD425" s="1"/>
    </row>
    <row r="426" spans="1:30">
      <c r="A426" s="1" t="s">
        <v>977</v>
      </c>
      <c r="C426" s="480">
        <f>C213+C214+C237+C238</f>
        <v>0</v>
      </c>
      <c r="D426" s="480">
        <f t="shared" ref="D426:F426" si="323">D213+D214+D237+D238</f>
        <v>0</v>
      </c>
      <c r="E426" s="480">
        <f t="shared" si="323"/>
        <v>0</v>
      </c>
      <c r="F426" s="480">
        <f t="shared" si="323"/>
        <v>0</v>
      </c>
      <c r="G426" s="1691">
        <f t="shared" si="316"/>
        <v>0</v>
      </c>
      <c r="H426" s="480">
        <f>H213+H214+H237+H238</f>
        <v>0</v>
      </c>
      <c r="I426" s="480">
        <f t="shared" ref="I426:K426" si="324">I213+I214+I237+I238</f>
        <v>0</v>
      </c>
      <c r="J426" s="480">
        <f t="shared" si="324"/>
        <v>0</v>
      </c>
      <c r="K426" s="480">
        <f t="shared" si="324"/>
        <v>0</v>
      </c>
      <c r="L426" s="1691">
        <f t="shared" si="318"/>
        <v>0</v>
      </c>
      <c r="M426" s="480">
        <f>M213+M214+M237+M238</f>
        <v>0</v>
      </c>
      <c r="N426" s="480">
        <f t="shared" ref="N426:P426" si="325">N213+N214+N237+N238</f>
        <v>0</v>
      </c>
      <c r="O426" s="480">
        <f t="shared" si="325"/>
        <v>0</v>
      </c>
      <c r="P426" s="480">
        <f t="shared" si="325"/>
        <v>0</v>
      </c>
      <c r="Q426" s="480">
        <f t="shared" ref="Q426" si="326">Q213+Q214+Q237+Q238</f>
        <v>0</v>
      </c>
      <c r="R426" s="1691">
        <f t="shared" si="321"/>
        <v>0</v>
      </c>
      <c r="S426" s="1690">
        <f t="shared" si="322"/>
        <v>0</v>
      </c>
      <c r="U426" s="1"/>
      <c r="V426" s="1"/>
      <c r="W426" s="1"/>
      <c r="X426" s="1"/>
      <c r="Y426" s="1"/>
      <c r="Z426" s="1"/>
      <c r="AA426" s="1"/>
      <c r="AB426" s="1"/>
      <c r="AC426" s="1"/>
      <c r="AD426" s="1"/>
    </row>
    <row r="427" spans="1:30" s="504" customFormat="1" ht="13">
      <c r="A427" s="504" t="s">
        <v>199</v>
      </c>
      <c r="C427" s="1264">
        <f>SUM(C424:C426)</f>
        <v>0</v>
      </c>
      <c r="D427" s="1264">
        <f t="shared" ref="D427:Q427" si="327">SUM(D424:D426)</f>
        <v>0</v>
      </c>
      <c r="E427" s="1264">
        <f t="shared" si="327"/>
        <v>0</v>
      </c>
      <c r="F427" s="1264">
        <f t="shared" si="327"/>
        <v>0</v>
      </c>
      <c r="G427" s="1692">
        <f t="shared" si="316"/>
        <v>0</v>
      </c>
      <c r="H427" s="1264">
        <f t="shared" si="327"/>
        <v>0</v>
      </c>
      <c r="I427" s="1264">
        <f t="shared" si="327"/>
        <v>0</v>
      </c>
      <c r="J427" s="1264">
        <f t="shared" si="327"/>
        <v>0</v>
      </c>
      <c r="K427" s="1264">
        <f t="shared" si="327"/>
        <v>0</v>
      </c>
      <c r="L427" s="1692">
        <f t="shared" si="318"/>
        <v>0</v>
      </c>
      <c r="M427" s="1264">
        <f t="shared" si="327"/>
        <v>0</v>
      </c>
      <c r="N427" s="1264">
        <f t="shared" si="327"/>
        <v>0</v>
      </c>
      <c r="O427" s="1264">
        <f t="shared" si="327"/>
        <v>0</v>
      </c>
      <c r="P427" s="1264">
        <f t="shared" si="327"/>
        <v>0</v>
      </c>
      <c r="Q427" s="1264">
        <f t="shared" si="327"/>
        <v>0</v>
      </c>
      <c r="R427" s="1692">
        <f t="shared" si="321"/>
        <v>0</v>
      </c>
      <c r="S427" s="1693">
        <f t="shared" si="322"/>
        <v>0</v>
      </c>
      <c r="T427" s="281"/>
    </row>
    <row r="428" spans="1:30">
      <c r="G428" s="1862"/>
      <c r="L428" s="1862"/>
      <c r="R428" s="1862"/>
      <c r="S428" s="1863"/>
      <c r="U428" s="1"/>
      <c r="V428" s="1"/>
      <c r="W428" s="1"/>
      <c r="X428" s="1"/>
      <c r="Y428" s="1"/>
      <c r="Z428" s="1"/>
      <c r="AA428" s="1"/>
      <c r="AB428" s="1"/>
      <c r="AC428" s="1"/>
      <c r="AD428" s="1"/>
    </row>
    <row r="429" spans="1:30">
      <c r="A429" s="1" t="s">
        <v>987</v>
      </c>
      <c r="C429" s="480">
        <f>C257+C258+C275</f>
        <v>-23100</v>
      </c>
      <c r="D429" s="480">
        <f t="shared" ref="D429:F429" si="328">D257+D258+D275</f>
        <v>23250</v>
      </c>
      <c r="E429" s="480">
        <f t="shared" si="328"/>
        <v>21975</v>
      </c>
      <c r="F429" s="480">
        <f t="shared" si="328"/>
        <v>18200</v>
      </c>
      <c r="G429" s="1692">
        <f t="shared" si="316"/>
        <v>40325</v>
      </c>
      <c r="H429" s="480">
        <f>H257+H258+H275</f>
        <v>3475</v>
      </c>
      <c r="I429" s="480">
        <f t="shared" ref="I429:K429" si="329">I257+I258+I275</f>
        <v>29675</v>
      </c>
      <c r="J429" s="480">
        <f t="shared" si="329"/>
        <v>3125</v>
      </c>
      <c r="K429" s="480">
        <f t="shared" si="329"/>
        <v>39125</v>
      </c>
      <c r="L429" s="1692">
        <f t="shared" si="318"/>
        <v>115725</v>
      </c>
      <c r="M429" s="480">
        <f>M257+M258+M275</f>
        <v>19275</v>
      </c>
      <c r="N429" s="480">
        <f t="shared" ref="N429:P429" si="330">N257+N258+N275</f>
        <v>15100</v>
      </c>
      <c r="O429" s="480">
        <f t="shared" si="330"/>
        <v>27800</v>
      </c>
      <c r="P429" s="480">
        <f t="shared" si="330"/>
        <v>-23175</v>
      </c>
      <c r="Q429" s="480">
        <f t="shared" ref="Q429" si="331">Q257+Q258+Q275</f>
        <v>-24900</v>
      </c>
      <c r="R429" s="1692">
        <f t="shared" si="321"/>
        <v>14100</v>
      </c>
      <c r="S429" s="1693">
        <f t="shared" si="322"/>
        <v>170150</v>
      </c>
      <c r="U429" s="1"/>
      <c r="V429" s="1"/>
      <c r="W429" s="1"/>
      <c r="X429" s="1"/>
      <c r="Y429" s="1"/>
      <c r="Z429" s="1"/>
      <c r="AA429" s="1"/>
      <c r="AB429" s="1"/>
      <c r="AC429" s="1"/>
      <c r="AD429" s="1"/>
    </row>
    <row r="430" spans="1:30">
      <c r="A430" s="1" t="s">
        <v>988</v>
      </c>
      <c r="C430" s="480">
        <f>C259+C260</f>
        <v>-4000</v>
      </c>
      <c r="D430" s="480">
        <f t="shared" ref="D430:F430" si="332">D259+D260</f>
        <v>1375</v>
      </c>
      <c r="E430" s="480">
        <f t="shared" si="332"/>
        <v>1800</v>
      </c>
      <c r="F430" s="480">
        <f t="shared" si="332"/>
        <v>-1225</v>
      </c>
      <c r="G430" s="1692">
        <f t="shared" si="316"/>
        <v>-2050</v>
      </c>
      <c r="H430" s="480">
        <f>H259+H260</f>
        <v>-50</v>
      </c>
      <c r="I430" s="480">
        <f t="shared" ref="I430:K430" si="333">I259+I260</f>
        <v>600</v>
      </c>
      <c r="J430" s="480">
        <f t="shared" si="333"/>
        <v>-3000</v>
      </c>
      <c r="K430" s="480">
        <f t="shared" si="333"/>
        <v>3075</v>
      </c>
      <c r="L430" s="1692">
        <f t="shared" si="318"/>
        <v>-1425</v>
      </c>
      <c r="M430" s="480">
        <f>M259+M260</f>
        <v>-375</v>
      </c>
      <c r="N430" s="480">
        <f t="shared" ref="N430:P430" si="334">N259+N260</f>
        <v>2325</v>
      </c>
      <c r="O430" s="480">
        <f t="shared" si="334"/>
        <v>5250</v>
      </c>
      <c r="P430" s="480">
        <f t="shared" si="334"/>
        <v>-1800</v>
      </c>
      <c r="Q430" s="480">
        <f t="shared" ref="Q430" si="335">Q259+Q260</f>
        <v>-3200</v>
      </c>
      <c r="R430" s="1692">
        <f t="shared" si="321"/>
        <v>2200</v>
      </c>
      <c r="S430" s="1693">
        <f t="shared" si="322"/>
        <v>-1275</v>
      </c>
      <c r="U430" s="1"/>
      <c r="V430" s="1"/>
      <c r="W430" s="1"/>
      <c r="X430" s="1"/>
      <c r="Y430" s="1"/>
      <c r="Z430" s="1"/>
      <c r="AA430" s="1"/>
      <c r="AB430" s="1"/>
      <c r="AC430" s="1"/>
      <c r="AD430" s="1"/>
    </row>
    <row r="431" spans="1:30">
      <c r="A431" s="1" t="s">
        <v>989</v>
      </c>
      <c r="C431" s="480">
        <f>C261+C262</f>
        <v>-5220</v>
      </c>
      <c r="D431" s="480">
        <f t="shared" ref="D431:F431" si="336">D261+D262</f>
        <v>-5160</v>
      </c>
      <c r="E431" s="480">
        <f t="shared" si="336"/>
        <v>11820</v>
      </c>
      <c r="F431" s="480">
        <f t="shared" si="336"/>
        <v>3040</v>
      </c>
      <c r="G431" s="1692">
        <f t="shared" si="316"/>
        <v>4480</v>
      </c>
      <c r="H431" s="480">
        <f>H261+H262</f>
        <v>1500</v>
      </c>
      <c r="I431" s="480">
        <f t="shared" ref="I431:K431" si="337">I261+I262</f>
        <v>-1880</v>
      </c>
      <c r="J431" s="480">
        <f t="shared" si="337"/>
        <v>1180</v>
      </c>
      <c r="K431" s="480">
        <f t="shared" si="337"/>
        <v>3540</v>
      </c>
      <c r="L431" s="1692">
        <f t="shared" si="318"/>
        <v>8820</v>
      </c>
      <c r="M431" s="480">
        <f>M261+M262</f>
        <v>1260</v>
      </c>
      <c r="N431" s="480">
        <f t="shared" ref="N431:P431" si="338">N261+N262</f>
        <v>420</v>
      </c>
      <c r="O431" s="480">
        <f t="shared" si="338"/>
        <v>7540</v>
      </c>
      <c r="P431" s="480">
        <f t="shared" si="338"/>
        <v>-440</v>
      </c>
      <c r="Q431" s="480">
        <f t="shared" ref="Q431" si="339">Q261+Q262</f>
        <v>-1400</v>
      </c>
      <c r="R431" s="1692">
        <f t="shared" si="321"/>
        <v>7380</v>
      </c>
      <c r="S431" s="1693">
        <f t="shared" si="322"/>
        <v>20680</v>
      </c>
      <c r="U431" s="1"/>
      <c r="V431" s="1"/>
      <c r="W431" s="1"/>
      <c r="X431" s="1"/>
      <c r="Y431" s="1"/>
      <c r="Z431" s="1"/>
      <c r="AA431" s="1"/>
      <c r="AB431" s="1"/>
      <c r="AC431" s="1"/>
      <c r="AD431" s="1"/>
    </row>
    <row r="432" spans="1:30" s="504" customFormat="1" ht="13">
      <c r="A432" s="504" t="s">
        <v>350</v>
      </c>
      <c r="C432" s="1264">
        <f>SUM(C429:C431)</f>
        <v>-32320</v>
      </c>
      <c r="D432" s="1264">
        <f t="shared" ref="D432:Q432" si="340">SUM(D429:D431)</f>
        <v>19465</v>
      </c>
      <c r="E432" s="1264">
        <f t="shared" si="340"/>
        <v>35595</v>
      </c>
      <c r="F432" s="1264">
        <f t="shared" si="340"/>
        <v>20015</v>
      </c>
      <c r="G432" s="1692">
        <f t="shared" si="316"/>
        <v>42755</v>
      </c>
      <c r="H432" s="1264">
        <f t="shared" si="340"/>
        <v>4925</v>
      </c>
      <c r="I432" s="1264">
        <f t="shared" si="340"/>
        <v>28395</v>
      </c>
      <c r="J432" s="1264">
        <f t="shared" si="340"/>
        <v>1305</v>
      </c>
      <c r="K432" s="1264">
        <f t="shared" si="340"/>
        <v>45740</v>
      </c>
      <c r="L432" s="1692">
        <f t="shared" si="318"/>
        <v>123120</v>
      </c>
      <c r="M432" s="1264">
        <f t="shared" si="340"/>
        <v>20160</v>
      </c>
      <c r="N432" s="1264">
        <f t="shared" si="340"/>
        <v>17845</v>
      </c>
      <c r="O432" s="1264">
        <f t="shared" si="340"/>
        <v>40590</v>
      </c>
      <c r="P432" s="1264">
        <f t="shared" si="340"/>
        <v>-25415</v>
      </c>
      <c r="Q432" s="1264">
        <f t="shared" si="340"/>
        <v>-29500</v>
      </c>
      <c r="R432" s="1692">
        <f t="shared" si="321"/>
        <v>23680</v>
      </c>
      <c r="S432" s="1693">
        <f t="shared" si="322"/>
        <v>189555</v>
      </c>
      <c r="T432" s="281"/>
    </row>
    <row r="433" spans="1:30" ht="13">
      <c r="A433" s="504"/>
      <c r="B433" s="504"/>
      <c r="C433" s="1264"/>
      <c r="D433" s="1264"/>
      <c r="E433" s="1264"/>
      <c r="F433" s="1264"/>
      <c r="G433" s="1692"/>
      <c r="H433" s="1264"/>
      <c r="I433" s="1264"/>
      <c r="J433" s="1264"/>
      <c r="K433" s="1264"/>
      <c r="L433" s="1692"/>
      <c r="M433" s="1264"/>
      <c r="N433" s="1264"/>
      <c r="O433" s="1264"/>
      <c r="P433" s="1264"/>
      <c r="Q433" s="1264"/>
      <c r="R433" s="1692"/>
      <c r="S433" s="1693"/>
      <c r="U433" s="1"/>
      <c r="V433" s="1"/>
      <c r="W433" s="1"/>
      <c r="X433" s="1"/>
      <c r="Y433" s="1"/>
      <c r="Z433" s="1"/>
      <c r="AA433" s="1"/>
      <c r="AB433" s="1"/>
      <c r="AC433" s="1"/>
      <c r="AD433" s="1"/>
    </row>
    <row r="434" spans="1:30">
      <c r="A434" s="1" t="s">
        <v>755</v>
      </c>
      <c r="C434" s="480">
        <f>C209+C210+C233+C234+C257+C258+C275+C293+C294</f>
        <v>-52700</v>
      </c>
      <c r="D434" s="480">
        <f t="shared" ref="D434:F434" si="341">D209+D210+D233+D234+D257+D258+D275+D293+D294</f>
        <v>35150</v>
      </c>
      <c r="E434" s="480">
        <f t="shared" si="341"/>
        <v>54000</v>
      </c>
      <c r="F434" s="480">
        <f t="shared" si="341"/>
        <v>8875</v>
      </c>
      <c r="G434" s="1692">
        <f t="shared" si="316"/>
        <v>45325</v>
      </c>
      <c r="H434" s="480">
        <f>H209+H210+H233+H234+H257+H258+H275+H293+H294</f>
        <v>-5250</v>
      </c>
      <c r="I434" s="480">
        <f t="shared" ref="I434:K434" si="342">I209+I210+I233+I234+I257+I258+I275+I293+I294</f>
        <v>59000</v>
      </c>
      <c r="J434" s="480">
        <f t="shared" si="342"/>
        <v>-10300</v>
      </c>
      <c r="K434" s="480">
        <f t="shared" si="342"/>
        <v>30700</v>
      </c>
      <c r="L434" s="1692">
        <f>SUM(H434:K434)</f>
        <v>74150</v>
      </c>
      <c r="M434" s="480">
        <f>M209+M210+M233+M234+M257+M258+M275+M293+M294</f>
        <v>7500</v>
      </c>
      <c r="N434" s="480">
        <f t="shared" ref="N434:P434" si="343">N209+N210+N233+N234+N257+N258+N275+N293+N294</f>
        <v>71625</v>
      </c>
      <c r="O434" s="480">
        <f t="shared" si="343"/>
        <v>28450</v>
      </c>
      <c r="P434" s="480">
        <f t="shared" si="343"/>
        <v>-41475</v>
      </c>
      <c r="Q434" s="480">
        <f t="shared" ref="Q434" si="344">Q209+Q210+Q233+Q234+Q257+Q258+Q275+Q293+Q294</f>
        <v>-54500</v>
      </c>
      <c r="R434" s="1692">
        <f t="shared" ref="R434:R437" si="345">SUM(M434:Q434)</f>
        <v>11600</v>
      </c>
      <c r="S434" s="1693">
        <f t="shared" ref="S434:S437" si="346">R434+L434+G434</f>
        <v>131075</v>
      </c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</row>
    <row r="435" spans="1:30">
      <c r="A435" s="1" t="s">
        <v>756</v>
      </c>
      <c r="C435" s="480">
        <f>C211+C212+C235+C236+C259+C260+C295+C296</f>
        <v>-56475</v>
      </c>
      <c r="D435" s="480">
        <f t="shared" ref="D435:F435" si="347">D211+D212+D235+D236+D259+D260+D295+D296</f>
        <v>14175</v>
      </c>
      <c r="E435" s="480">
        <f t="shared" si="347"/>
        <v>21750</v>
      </c>
      <c r="F435" s="480">
        <f t="shared" si="347"/>
        <v>7050</v>
      </c>
      <c r="G435" s="1692">
        <f t="shared" si="316"/>
        <v>-13500</v>
      </c>
      <c r="H435" s="480">
        <f>H211+H212+H235+H236+H259+H260+H295+H296</f>
        <v>2325</v>
      </c>
      <c r="I435" s="480">
        <f t="shared" ref="I435:K435" si="348">I211+I212+I235+I236+I259+I260+I295+I296</f>
        <v>20875</v>
      </c>
      <c r="J435" s="480">
        <f t="shared" si="348"/>
        <v>-5550</v>
      </c>
      <c r="K435" s="480">
        <f t="shared" si="348"/>
        <v>-22150</v>
      </c>
      <c r="L435" s="1692">
        <f t="shared" ref="L435:L437" si="349">SUM(H435:K435)</f>
        <v>-4500</v>
      </c>
      <c r="M435" s="480">
        <f>M211+M212+M235+M236+M259+M260+M295+M296</f>
        <v>-275</v>
      </c>
      <c r="N435" s="480">
        <f t="shared" ref="N435:P435" si="350">N211+N212+N235+N236+N259+N260+N295+N296</f>
        <v>27150</v>
      </c>
      <c r="O435" s="480">
        <f t="shared" si="350"/>
        <v>7925</v>
      </c>
      <c r="P435" s="480">
        <f t="shared" si="350"/>
        <v>-27375</v>
      </c>
      <c r="Q435" s="480">
        <f t="shared" ref="Q435" si="351">Q211+Q212+Q235+Q236+Q259+Q260+Q295+Q296</f>
        <v>-51000</v>
      </c>
      <c r="R435" s="1692">
        <f t="shared" si="345"/>
        <v>-43575</v>
      </c>
      <c r="S435" s="1693">
        <f t="shared" si="346"/>
        <v>-61575</v>
      </c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</row>
    <row r="436" spans="1:30">
      <c r="A436" s="1" t="s">
        <v>757</v>
      </c>
      <c r="C436" s="480">
        <f>C213+C214+C237+C238+C261+C262+C297+C298</f>
        <v>-31940</v>
      </c>
      <c r="D436" s="480">
        <f t="shared" ref="D436:F436" si="352">D213+D214+D237+D238+D261+D262+D297+D298</f>
        <v>-31800</v>
      </c>
      <c r="E436" s="480">
        <f t="shared" si="352"/>
        <v>61960</v>
      </c>
      <c r="F436" s="480">
        <f t="shared" si="352"/>
        <v>17360</v>
      </c>
      <c r="G436" s="1692">
        <f t="shared" si="316"/>
        <v>15580</v>
      </c>
      <c r="H436" s="480">
        <f>H213+H214+H237+H238+H261+H262+H297+H298</f>
        <v>2700</v>
      </c>
      <c r="I436" s="480">
        <f t="shared" ref="I436:K436" si="353">I213+I214+I237+I238+I261+I262+I297+I298</f>
        <v>13940</v>
      </c>
      <c r="J436" s="480">
        <f t="shared" si="353"/>
        <v>10320</v>
      </c>
      <c r="K436" s="480">
        <f t="shared" si="353"/>
        <v>500</v>
      </c>
      <c r="L436" s="1692">
        <f t="shared" si="349"/>
        <v>27460</v>
      </c>
      <c r="M436" s="480">
        <f>M213+M214+M237+M238+M261+M262+M297+M298</f>
        <v>-8140</v>
      </c>
      <c r="N436" s="480">
        <f t="shared" ref="N436:P436" si="354">N213+N214+N237+N238+N261+N262+N297+N298</f>
        <v>12160</v>
      </c>
      <c r="O436" s="480">
        <f t="shared" si="354"/>
        <v>21220</v>
      </c>
      <c r="P436" s="480">
        <f t="shared" si="354"/>
        <v>-12600</v>
      </c>
      <c r="Q436" s="480">
        <f t="shared" ref="Q436" si="355">Q213+Q214+Q237+Q238+Q261+Q262+Q297+Q298</f>
        <v>-27300</v>
      </c>
      <c r="R436" s="1692">
        <f t="shared" si="345"/>
        <v>-14660</v>
      </c>
      <c r="S436" s="1693">
        <f t="shared" si="346"/>
        <v>28380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</row>
    <row r="437" spans="1:30" s="504" customFormat="1" ht="13">
      <c r="A437" s="504" t="s">
        <v>587</v>
      </c>
      <c r="C437" s="1264">
        <f>SUM(C434:C436)</f>
        <v>-141115</v>
      </c>
      <c r="D437" s="1264">
        <f t="shared" ref="D437:Q437" si="356">SUM(D434:D436)</f>
        <v>17525</v>
      </c>
      <c r="E437" s="1264">
        <f t="shared" si="356"/>
        <v>137710</v>
      </c>
      <c r="F437" s="1264">
        <f t="shared" si="356"/>
        <v>33285</v>
      </c>
      <c r="G437" s="1692">
        <f t="shared" si="316"/>
        <v>47405</v>
      </c>
      <c r="H437" s="1264">
        <f t="shared" si="356"/>
        <v>-225</v>
      </c>
      <c r="I437" s="1264">
        <f t="shared" si="356"/>
        <v>93815</v>
      </c>
      <c r="J437" s="1264">
        <f t="shared" si="356"/>
        <v>-5530</v>
      </c>
      <c r="K437" s="1264">
        <f t="shared" si="356"/>
        <v>9050</v>
      </c>
      <c r="L437" s="1692">
        <f t="shared" si="349"/>
        <v>97110</v>
      </c>
      <c r="M437" s="1264">
        <f t="shared" si="356"/>
        <v>-915</v>
      </c>
      <c r="N437" s="1264">
        <f t="shared" si="356"/>
        <v>110935</v>
      </c>
      <c r="O437" s="1264">
        <f t="shared" si="356"/>
        <v>57595</v>
      </c>
      <c r="P437" s="1264">
        <f t="shared" si="356"/>
        <v>-81450</v>
      </c>
      <c r="Q437" s="1264">
        <f t="shared" si="356"/>
        <v>-132800</v>
      </c>
      <c r="R437" s="1692">
        <f t="shared" si="345"/>
        <v>-46635</v>
      </c>
      <c r="S437" s="1693">
        <f t="shared" si="346"/>
        <v>97880</v>
      </c>
    </row>
    <row r="439" spans="1:30">
      <c r="A439" s="1" t="s">
        <v>705</v>
      </c>
      <c r="C439" s="480">
        <f>C295+C296</f>
        <v>-52475</v>
      </c>
      <c r="D439" s="480">
        <f t="shared" ref="D439:S439" si="357">D295+D296</f>
        <v>12800</v>
      </c>
      <c r="E439" s="480">
        <f t="shared" si="357"/>
        <v>19950</v>
      </c>
      <c r="F439" s="480">
        <f t="shared" si="357"/>
        <v>8275</v>
      </c>
      <c r="G439" s="480">
        <f t="shared" si="357"/>
        <v>-11450</v>
      </c>
      <c r="H439" s="480">
        <f t="shared" si="357"/>
        <v>2375</v>
      </c>
      <c r="I439" s="480">
        <f t="shared" si="357"/>
        <v>20275</v>
      </c>
      <c r="J439" s="480">
        <f t="shared" si="357"/>
        <v>-2550</v>
      </c>
      <c r="K439" s="480">
        <f t="shared" si="357"/>
        <v>-25225</v>
      </c>
      <c r="L439" s="480">
        <f t="shared" si="357"/>
        <v>-5125</v>
      </c>
      <c r="M439" s="480">
        <f t="shared" si="357"/>
        <v>100</v>
      </c>
      <c r="N439" s="480">
        <f t="shared" si="357"/>
        <v>24825</v>
      </c>
      <c r="O439" s="480">
        <f t="shared" si="357"/>
        <v>2675</v>
      </c>
      <c r="P439" s="480">
        <f t="shared" si="357"/>
        <v>-25575</v>
      </c>
      <c r="Q439" s="480">
        <f t="shared" si="357"/>
        <v>-47800</v>
      </c>
      <c r="R439" s="480">
        <f t="shared" si="357"/>
        <v>-45775</v>
      </c>
      <c r="S439" s="480">
        <f t="shared" si="357"/>
        <v>-62350</v>
      </c>
    </row>
    <row r="440" spans="1:30">
      <c r="R440" s="264" t="s">
        <v>584</v>
      </c>
      <c r="S440" s="822">
        <f>S427+S147-'PSG commit waterfall'!S157</f>
        <v>0</v>
      </c>
    </row>
    <row r="441" spans="1:30">
      <c r="R441" s="264" t="s">
        <v>585</v>
      </c>
      <c r="S441" s="822">
        <f>S432+S152-'PSG commit waterfall'!S162</f>
        <v>42755</v>
      </c>
    </row>
    <row r="442" spans="1:30">
      <c r="R442" s="264" t="s">
        <v>586</v>
      </c>
      <c r="S442" s="822">
        <f>S437+S157-'PSG commit waterfall'!S172</f>
        <v>0</v>
      </c>
    </row>
  </sheetData>
  <phoneticPr fontId="18" type="noConversion"/>
  <pageMargins left="0.75" right="0.75" top="1" bottom="1" header="0.5" footer="0.5"/>
  <pageSetup scale="10" orientation="portrait" r:id="rId1"/>
  <headerFooter alignWithMargins="0">
    <oddFooter>&amp;C&amp;1#&amp;"Calibri"&amp;10&amp;K008000Seagate Internal</oddFooter>
  </headerFooter>
  <ignoredErrors>
    <ignoredError sqref="G9:S12 U406 G14:S14 T413:U414 M416:U416 G270:S270 G168:S176 H103:S103 G59:S75 G35:S51 G278:S278 G111:S111 G160:S164 G138:S143 G202:S217 G182:S194 G83:S99 G108:S108 G250:S266 G272:S273 G305:S414 G21:S27 G415:U415 H105:S106 G275:S275 G218:S218 G126:S126 G226:S241" formula="1"/>
    <ignoredError sqref="D105:F105 D106:F10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BD5344"/>
  <sheetViews>
    <sheetView topLeftCell="A36" zoomScale="70" zoomScaleNormal="70" workbookViewId="0">
      <selection activeCell="D8" sqref="D8:T46"/>
    </sheetView>
  </sheetViews>
  <sheetFormatPr defaultRowHeight="15" outlineLevelCol="1"/>
  <cols>
    <col min="1" max="1" width="20.5" style="693" customWidth="1"/>
    <col min="2" max="2" width="26.08203125" style="283" customWidth="1"/>
    <col min="3" max="3" width="12.08203125" style="283" customWidth="1"/>
    <col min="4" max="4" width="9" style="283" bestFit="1" customWidth="1"/>
    <col min="5" max="5" width="10.08203125" style="283" bestFit="1" customWidth="1"/>
    <col min="6" max="9" width="9.5" style="283" bestFit="1" customWidth="1"/>
    <col min="10" max="10" width="10.58203125" style="283" customWidth="1"/>
    <col min="11" max="13" width="12.08203125" style="283" customWidth="1"/>
    <col min="14" max="14" width="12.08203125" style="692" customWidth="1"/>
    <col min="15" max="15" width="12.08203125" style="835" customWidth="1"/>
    <col min="16" max="17" width="10" style="1345" customWidth="1" outlineLevel="1"/>
    <col min="18" max="18" width="11.08203125" style="1346" customWidth="1" outlineLevel="1"/>
    <col min="19" max="19" width="11.08203125" style="920" customWidth="1"/>
    <col min="20" max="20" width="11.08203125" style="1345" bestFit="1" customWidth="1"/>
  </cols>
  <sheetData>
    <row r="1" spans="1:56" s="562" customFormat="1" ht="6" customHeight="1">
      <c r="A1" s="509"/>
      <c r="B1" s="283"/>
      <c r="C1" s="1281"/>
      <c r="D1" s="1281"/>
      <c r="E1" s="1281"/>
      <c r="F1" s="1281"/>
      <c r="G1" s="1281"/>
      <c r="H1" s="1281"/>
      <c r="I1" s="1281"/>
      <c r="J1" s="1281"/>
      <c r="K1" s="1281"/>
      <c r="L1" s="1281"/>
      <c r="M1" s="1281"/>
      <c r="N1" s="1281"/>
      <c r="O1" s="1343"/>
      <c r="P1" s="1343"/>
      <c r="Q1" s="1343"/>
      <c r="R1" s="505"/>
      <c r="S1" s="919"/>
      <c r="T1" s="1344"/>
    </row>
    <row r="2" spans="1:56" ht="10.5" hidden="1" customHeight="1">
      <c r="A2" s="509"/>
      <c r="C2" s="505"/>
      <c r="D2" s="505"/>
      <c r="E2" s="505"/>
      <c r="F2" s="505"/>
      <c r="G2" s="505"/>
      <c r="H2" s="505"/>
      <c r="I2" s="505"/>
      <c r="J2" s="505"/>
      <c r="K2" s="505"/>
      <c r="L2" s="505"/>
      <c r="M2" s="505"/>
      <c r="N2" s="505"/>
      <c r="O2" s="1343"/>
      <c r="P2" s="1343"/>
      <c r="Q2" s="1343"/>
      <c r="R2" s="505"/>
      <c r="S2" s="919"/>
      <c r="T2" s="1344"/>
    </row>
    <row r="3" spans="1:56" ht="6.75" hidden="1" customHeight="1">
      <c r="A3" s="509"/>
      <c r="B3" s="2174"/>
      <c r="C3" s="2174"/>
      <c r="D3" s="2174"/>
      <c r="E3" s="2174"/>
      <c r="F3" s="2174"/>
      <c r="G3" s="2174"/>
      <c r="H3" s="2174"/>
      <c r="I3" s="2174"/>
      <c r="J3" s="2174"/>
      <c r="K3" s="2174"/>
      <c r="L3" s="2174"/>
      <c r="M3" s="2174"/>
      <c r="N3" s="2174"/>
      <c r="O3" s="506"/>
      <c r="P3" s="507"/>
      <c r="Q3" s="506"/>
      <c r="R3" s="506"/>
    </row>
    <row r="4" spans="1:56" ht="19.5" customHeight="1">
      <c r="A4" s="509"/>
      <c r="B4" s="881"/>
      <c r="C4" s="881"/>
      <c r="D4" s="881"/>
      <c r="E4" s="881"/>
      <c r="F4" s="881"/>
      <c r="G4" s="881"/>
      <c r="H4" s="881"/>
      <c r="I4" s="881"/>
      <c r="J4" s="881"/>
      <c r="K4" s="881"/>
      <c r="L4" s="881"/>
      <c r="M4" s="881"/>
      <c r="N4" s="881"/>
      <c r="O4" s="1651"/>
      <c r="P4" s="1651"/>
      <c r="Q4" s="1651"/>
      <c r="R4" s="1651"/>
      <c r="S4" s="283"/>
      <c r="T4" s="283"/>
    </row>
    <row r="5" spans="1:56" ht="16" thickBot="1">
      <c r="A5" s="510"/>
      <c r="C5" s="880"/>
      <c r="D5" s="880"/>
      <c r="E5" s="880"/>
      <c r="F5" s="880"/>
      <c r="G5" s="880"/>
      <c r="H5" s="880"/>
      <c r="I5" s="880"/>
      <c r="J5" s="880"/>
      <c r="K5" s="880"/>
      <c r="L5" s="880"/>
      <c r="M5" s="880"/>
      <c r="N5" s="880"/>
      <c r="O5" s="882"/>
      <c r="P5" s="882"/>
      <c r="Q5" s="882"/>
      <c r="R5" s="882"/>
      <c r="S5" s="882"/>
      <c r="T5" s="882"/>
    </row>
    <row r="6" spans="1:56" ht="15.5">
      <c r="B6" s="1208" t="s">
        <v>27</v>
      </c>
      <c r="C6" s="1209"/>
      <c r="D6" s="1341" t="s">
        <v>766</v>
      </c>
      <c r="E6" s="1341" t="s">
        <v>767</v>
      </c>
      <c r="F6" s="1341" t="s">
        <v>768</v>
      </c>
      <c r="G6" s="1341" t="s">
        <v>769</v>
      </c>
      <c r="H6" s="1341" t="s">
        <v>770</v>
      </c>
      <c r="I6" s="1341" t="s">
        <v>771</v>
      </c>
      <c r="J6" s="1341" t="s">
        <v>772</v>
      </c>
      <c r="K6" s="1341" t="s">
        <v>773</v>
      </c>
      <c r="L6" s="1341" t="s">
        <v>774</v>
      </c>
      <c r="M6" s="1341" t="s">
        <v>775</v>
      </c>
      <c r="N6" s="1341" t="s">
        <v>776</v>
      </c>
      <c r="O6" s="1341" t="s">
        <v>777</v>
      </c>
      <c r="P6" s="1341" t="s">
        <v>778</v>
      </c>
      <c r="Q6" s="1210" t="s">
        <v>1048</v>
      </c>
      <c r="R6" s="1211" t="s">
        <v>1049</v>
      </c>
      <c r="S6" s="1342" t="s">
        <v>1050</v>
      </c>
      <c r="T6" s="1212" t="s">
        <v>1051</v>
      </c>
    </row>
    <row r="7" spans="1:56" ht="16" thickBot="1">
      <c r="B7" s="1213" t="s">
        <v>69</v>
      </c>
      <c r="C7" s="1214"/>
      <c r="D7" s="1215"/>
      <c r="E7" s="1216"/>
      <c r="F7" s="1216"/>
      <c r="G7" s="1217"/>
      <c r="H7" s="1215"/>
      <c r="I7" s="1216"/>
      <c r="J7" s="1216"/>
      <c r="K7" s="1217"/>
      <c r="L7" s="1215"/>
      <c r="M7" s="1216"/>
      <c r="N7" s="1216"/>
      <c r="O7" s="1216"/>
      <c r="P7" s="1217"/>
      <c r="Q7" s="1218"/>
      <c r="R7" s="1219"/>
      <c r="S7" s="1220"/>
      <c r="T7" s="1217"/>
    </row>
    <row r="8" spans="1:56" ht="16" thickTop="1">
      <c r="A8" s="693" t="s">
        <v>153</v>
      </c>
      <c r="B8" s="2052" t="s">
        <v>147</v>
      </c>
      <c r="C8" s="2053" t="s">
        <v>413</v>
      </c>
      <c r="D8" s="1968">
        <v>0</v>
      </c>
      <c r="E8" s="1969">
        <v>0</v>
      </c>
      <c r="F8" s="1969">
        <v>0</v>
      </c>
      <c r="G8" s="1970">
        <v>0</v>
      </c>
      <c r="H8" s="1968">
        <v>0</v>
      </c>
      <c r="I8" s="1969">
        <v>0</v>
      </c>
      <c r="J8" s="1969">
        <v>0</v>
      </c>
      <c r="K8" s="1970">
        <v>0</v>
      </c>
      <c r="L8" s="1968">
        <v>0</v>
      </c>
      <c r="M8" s="1969">
        <v>0</v>
      </c>
      <c r="N8" s="1969">
        <v>0</v>
      </c>
      <c r="O8" s="1969">
        <v>0</v>
      </c>
      <c r="P8" s="1970">
        <v>0</v>
      </c>
      <c r="Q8" s="1971">
        <v>0</v>
      </c>
      <c r="R8" s="1971">
        <v>0</v>
      </c>
      <c r="S8" s="1971">
        <v>0</v>
      </c>
      <c r="T8" s="1971">
        <v>0</v>
      </c>
      <c r="U8" s="2054"/>
      <c r="V8" s="1968">
        <v>0</v>
      </c>
      <c r="W8" s="1969">
        <v>0</v>
      </c>
      <c r="X8" s="1969">
        <v>0</v>
      </c>
      <c r="Y8" s="1970">
        <v>0</v>
      </c>
      <c r="Z8" s="1968">
        <v>0</v>
      </c>
      <c r="AA8" s="1969">
        <v>0</v>
      </c>
      <c r="AB8" s="1969">
        <v>0</v>
      </c>
      <c r="AC8" s="1970">
        <v>0</v>
      </c>
      <c r="AD8" s="1968">
        <v>0</v>
      </c>
      <c r="AE8" s="1969">
        <v>0</v>
      </c>
      <c r="AF8" s="1969">
        <v>0</v>
      </c>
      <c r="AG8" s="1969">
        <v>0</v>
      </c>
      <c r="AH8" s="1970">
        <v>0</v>
      </c>
      <c r="AI8" s="2055">
        <v>0</v>
      </c>
      <c r="AJ8" s="2055">
        <v>0</v>
      </c>
      <c r="AK8" s="2055">
        <v>0</v>
      </c>
      <c r="AL8" s="2055">
        <v>0</v>
      </c>
      <c r="AM8" s="1279"/>
      <c r="AN8" s="1968">
        <v>0</v>
      </c>
      <c r="AO8" s="1969">
        <v>0</v>
      </c>
      <c r="AP8" s="1969">
        <v>0</v>
      </c>
      <c r="AQ8" s="1970">
        <v>0</v>
      </c>
      <c r="AR8" s="1968">
        <v>0</v>
      </c>
      <c r="AS8" s="1969">
        <v>0</v>
      </c>
      <c r="AT8" s="1969">
        <v>0</v>
      </c>
      <c r="AU8" s="1970">
        <v>0</v>
      </c>
      <c r="AV8" s="1968">
        <v>0</v>
      </c>
      <c r="AW8" s="1969">
        <v>0</v>
      </c>
      <c r="AX8" s="1969">
        <v>0</v>
      </c>
      <c r="AY8" s="1969">
        <v>0</v>
      </c>
      <c r="AZ8" s="1970">
        <v>0</v>
      </c>
      <c r="BA8" s="1971">
        <v>0</v>
      </c>
      <c r="BB8" s="1971">
        <v>0</v>
      </c>
      <c r="BC8" s="1971">
        <v>0</v>
      </c>
      <c r="BD8" s="1971">
        <v>0</v>
      </c>
    </row>
    <row r="9" spans="1:56" ht="15.5">
      <c r="A9" s="693" t="s">
        <v>153</v>
      </c>
      <c r="B9" s="2056" t="s">
        <v>147</v>
      </c>
      <c r="C9" s="2057" t="s">
        <v>414</v>
      </c>
      <c r="D9" s="1665">
        <v>0</v>
      </c>
      <c r="E9" s="1972">
        <v>0</v>
      </c>
      <c r="F9" s="1972">
        <v>0</v>
      </c>
      <c r="G9" s="1666">
        <v>0</v>
      </c>
      <c r="H9" s="1665">
        <v>0</v>
      </c>
      <c r="I9" s="1972">
        <v>0</v>
      </c>
      <c r="J9" s="1972">
        <v>0</v>
      </c>
      <c r="K9" s="1666">
        <v>0</v>
      </c>
      <c r="L9" s="1665">
        <v>0</v>
      </c>
      <c r="M9" s="1972">
        <v>0</v>
      </c>
      <c r="N9" s="1972">
        <v>0</v>
      </c>
      <c r="O9" s="1972">
        <v>0</v>
      </c>
      <c r="P9" s="1666">
        <v>0</v>
      </c>
      <c r="Q9" s="1973">
        <v>0</v>
      </c>
      <c r="R9" s="1973">
        <v>0</v>
      </c>
      <c r="S9" s="1973">
        <v>0</v>
      </c>
      <c r="T9" s="1973">
        <v>0</v>
      </c>
      <c r="U9" s="2054"/>
      <c r="V9" s="1665">
        <v>0</v>
      </c>
      <c r="W9" s="1972">
        <v>0</v>
      </c>
      <c r="X9" s="1972">
        <v>0</v>
      </c>
      <c r="Y9" s="1666">
        <v>0</v>
      </c>
      <c r="Z9" s="1665">
        <v>0</v>
      </c>
      <c r="AA9" s="1972">
        <v>0</v>
      </c>
      <c r="AB9" s="1972">
        <v>0</v>
      </c>
      <c r="AC9" s="1666">
        <v>0</v>
      </c>
      <c r="AD9" s="1665">
        <v>0</v>
      </c>
      <c r="AE9" s="1972">
        <v>-25</v>
      </c>
      <c r="AF9" s="1972">
        <v>0</v>
      </c>
      <c r="AG9" s="1972">
        <v>0</v>
      </c>
      <c r="AH9" s="1666">
        <v>0</v>
      </c>
      <c r="AI9" s="2058">
        <v>0</v>
      </c>
      <c r="AJ9" s="2058">
        <v>0</v>
      </c>
      <c r="AK9" s="2058">
        <v>-25</v>
      </c>
      <c r="AL9" s="2058">
        <v>-25</v>
      </c>
      <c r="AM9" s="1279"/>
      <c r="AN9" s="1665">
        <v>0</v>
      </c>
      <c r="AO9" s="1972">
        <v>0</v>
      </c>
      <c r="AP9" s="1972">
        <v>0</v>
      </c>
      <c r="AQ9" s="1666">
        <v>0</v>
      </c>
      <c r="AR9" s="1665">
        <v>0</v>
      </c>
      <c r="AS9" s="1972">
        <v>0</v>
      </c>
      <c r="AT9" s="1972">
        <v>0</v>
      </c>
      <c r="AU9" s="1666">
        <v>0</v>
      </c>
      <c r="AV9" s="1665">
        <v>0</v>
      </c>
      <c r="AW9" s="1972">
        <v>0</v>
      </c>
      <c r="AX9" s="1972">
        <v>0</v>
      </c>
      <c r="AY9" s="1972">
        <v>0</v>
      </c>
      <c r="AZ9" s="1666">
        <v>0</v>
      </c>
      <c r="BA9" s="1973">
        <v>0</v>
      </c>
      <c r="BB9" s="1973">
        <v>0</v>
      </c>
      <c r="BC9" s="1973">
        <v>0</v>
      </c>
      <c r="BD9" s="1973">
        <v>0</v>
      </c>
    </row>
    <row r="10" spans="1:56" ht="15.5">
      <c r="A10" s="693" t="s">
        <v>154</v>
      </c>
      <c r="B10" s="2059" t="s">
        <v>147</v>
      </c>
      <c r="C10" s="2060" t="s">
        <v>415</v>
      </c>
      <c r="D10" s="1974">
        <v>0</v>
      </c>
      <c r="E10" s="2061">
        <v>0</v>
      </c>
      <c r="F10" s="2061">
        <v>0</v>
      </c>
      <c r="G10" s="1976">
        <v>0</v>
      </c>
      <c r="H10" s="1974">
        <v>0</v>
      </c>
      <c r="I10" s="2061">
        <v>0</v>
      </c>
      <c r="J10" s="2061">
        <v>0</v>
      </c>
      <c r="K10" s="1976">
        <v>0</v>
      </c>
      <c r="L10" s="1974">
        <v>0</v>
      </c>
      <c r="M10" s="2061">
        <v>0</v>
      </c>
      <c r="N10" s="2061">
        <v>0</v>
      </c>
      <c r="O10" s="2061">
        <v>0</v>
      </c>
      <c r="P10" s="1976">
        <v>0</v>
      </c>
      <c r="Q10" s="1977">
        <v>0</v>
      </c>
      <c r="R10" s="1977">
        <v>0</v>
      </c>
      <c r="S10" s="1977">
        <v>0</v>
      </c>
      <c r="T10" s="1977">
        <v>0</v>
      </c>
      <c r="U10" s="2054"/>
      <c r="V10" s="1974">
        <v>4050</v>
      </c>
      <c r="W10" s="2061">
        <v>81139</v>
      </c>
      <c r="X10" s="2061">
        <v>89913</v>
      </c>
      <c r="Y10" s="1976">
        <v>41088</v>
      </c>
      <c r="Z10" s="1974">
        <v>128239</v>
      </c>
      <c r="AA10" s="2061">
        <v>147663</v>
      </c>
      <c r="AB10" s="2061">
        <v>160538</v>
      </c>
      <c r="AC10" s="1976">
        <v>60531</v>
      </c>
      <c r="AD10" s="1974">
        <v>28225</v>
      </c>
      <c r="AE10" s="2061">
        <v>167400</v>
      </c>
      <c r="AF10" s="2061">
        <v>101425</v>
      </c>
      <c r="AG10" s="2061">
        <v>46587</v>
      </c>
      <c r="AH10" s="1976">
        <v>85212</v>
      </c>
      <c r="AI10" s="2062">
        <v>216190</v>
      </c>
      <c r="AJ10" s="2062">
        <v>496971</v>
      </c>
      <c r="AK10" s="2062">
        <v>428849</v>
      </c>
      <c r="AL10" s="2062">
        <v>1142010</v>
      </c>
      <c r="AM10" s="1279"/>
      <c r="AN10" s="1974">
        <v>93748</v>
      </c>
      <c r="AO10" s="2061">
        <v>66575</v>
      </c>
      <c r="AP10" s="2061">
        <v>83525</v>
      </c>
      <c r="AQ10" s="1976">
        <v>74315</v>
      </c>
      <c r="AR10" s="1974">
        <v>65748</v>
      </c>
      <c r="AS10" s="2061">
        <v>69450</v>
      </c>
      <c r="AT10" s="2061">
        <v>99961</v>
      </c>
      <c r="AU10" s="1976">
        <v>134243</v>
      </c>
      <c r="AV10" s="1974">
        <v>55911</v>
      </c>
      <c r="AW10" s="2061">
        <v>59530</v>
      </c>
      <c r="AX10" s="2061">
        <v>81035</v>
      </c>
      <c r="AY10" s="2061">
        <v>54001</v>
      </c>
      <c r="AZ10" s="1976">
        <v>39385</v>
      </c>
      <c r="BA10" s="1977">
        <v>318163</v>
      </c>
      <c r="BB10" s="1977">
        <v>369402</v>
      </c>
      <c r="BC10" s="1977">
        <v>289862</v>
      </c>
      <c r="BD10" s="1977">
        <v>977427</v>
      </c>
    </row>
    <row r="11" spans="1:56" ht="15.5">
      <c r="A11" s="693" t="s">
        <v>179</v>
      </c>
      <c r="B11" s="2052" t="s">
        <v>162</v>
      </c>
      <c r="C11" s="2053" t="s">
        <v>414</v>
      </c>
      <c r="D11" s="1968">
        <v>0</v>
      </c>
      <c r="E11" s="1969">
        <v>0</v>
      </c>
      <c r="F11" s="1969">
        <v>0</v>
      </c>
      <c r="G11" s="1970">
        <v>0</v>
      </c>
      <c r="H11" s="1968">
        <v>0</v>
      </c>
      <c r="I11" s="1969">
        <v>0</v>
      </c>
      <c r="J11" s="1969">
        <v>0</v>
      </c>
      <c r="K11" s="1970">
        <v>0</v>
      </c>
      <c r="L11" s="1968">
        <v>0</v>
      </c>
      <c r="M11" s="1969">
        <v>0</v>
      </c>
      <c r="N11" s="1969">
        <v>0</v>
      </c>
      <c r="O11" s="1969">
        <v>0</v>
      </c>
      <c r="P11" s="1970">
        <v>0</v>
      </c>
      <c r="Q11" s="1971">
        <v>0</v>
      </c>
      <c r="R11" s="1971">
        <v>0</v>
      </c>
      <c r="S11" s="1971">
        <v>0</v>
      </c>
      <c r="T11" s="1971">
        <v>0</v>
      </c>
      <c r="U11" s="2054"/>
      <c r="V11" s="1968">
        <v>0</v>
      </c>
      <c r="W11" s="1969">
        <v>0</v>
      </c>
      <c r="X11" s="1969">
        <v>0</v>
      </c>
      <c r="Y11" s="1970">
        <v>0</v>
      </c>
      <c r="Z11" s="1968">
        <v>0</v>
      </c>
      <c r="AA11" s="1969">
        <v>0</v>
      </c>
      <c r="AB11" s="1969">
        <v>0</v>
      </c>
      <c r="AC11" s="1970">
        <v>0</v>
      </c>
      <c r="AD11" s="1968">
        <v>0</v>
      </c>
      <c r="AE11" s="1969">
        <v>0</v>
      </c>
      <c r="AF11" s="1969">
        <v>0</v>
      </c>
      <c r="AG11" s="1969">
        <v>0</v>
      </c>
      <c r="AH11" s="1970">
        <v>0</v>
      </c>
      <c r="AI11" s="2055">
        <v>0</v>
      </c>
      <c r="AJ11" s="2055">
        <v>0</v>
      </c>
      <c r="AK11" s="2055">
        <v>0</v>
      </c>
      <c r="AL11" s="2055">
        <v>0</v>
      </c>
      <c r="AM11" s="1279"/>
      <c r="AN11" s="1968">
        <v>0</v>
      </c>
      <c r="AO11" s="1969">
        <v>0</v>
      </c>
      <c r="AP11" s="1969">
        <v>0</v>
      </c>
      <c r="AQ11" s="1970">
        <v>0</v>
      </c>
      <c r="AR11" s="1968">
        <v>0</v>
      </c>
      <c r="AS11" s="1969">
        <v>0</v>
      </c>
      <c r="AT11" s="1969">
        <v>0</v>
      </c>
      <c r="AU11" s="1970">
        <v>0</v>
      </c>
      <c r="AV11" s="1968">
        <v>0</v>
      </c>
      <c r="AW11" s="1969">
        <v>0</v>
      </c>
      <c r="AX11" s="1969">
        <v>0</v>
      </c>
      <c r="AY11" s="1969">
        <v>0</v>
      </c>
      <c r="AZ11" s="1970">
        <v>0</v>
      </c>
      <c r="BA11" s="1971">
        <v>0</v>
      </c>
      <c r="BB11" s="1971">
        <v>0</v>
      </c>
      <c r="BC11" s="1971">
        <v>0</v>
      </c>
      <c r="BD11" s="1971">
        <v>0</v>
      </c>
    </row>
    <row r="12" spans="1:56" ht="15.5">
      <c r="A12" s="693" t="s">
        <v>169</v>
      </c>
      <c r="B12" s="2059" t="s">
        <v>162</v>
      </c>
      <c r="C12" s="2060" t="s">
        <v>415</v>
      </c>
      <c r="D12" s="1974">
        <v>0</v>
      </c>
      <c r="E12" s="2061">
        <v>0</v>
      </c>
      <c r="F12" s="2061">
        <v>0</v>
      </c>
      <c r="G12" s="1976">
        <v>0</v>
      </c>
      <c r="H12" s="1974">
        <v>0</v>
      </c>
      <c r="I12" s="2061">
        <v>0</v>
      </c>
      <c r="J12" s="2061">
        <v>0</v>
      </c>
      <c r="K12" s="1976">
        <v>0</v>
      </c>
      <c r="L12" s="1974">
        <v>0</v>
      </c>
      <c r="M12" s="2061">
        <v>0</v>
      </c>
      <c r="N12" s="2061">
        <v>0</v>
      </c>
      <c r="O12" s="2061">
        <v>0</v>
      </c>
      <c r="P12" s="1976">
        <v>0</v>
      </c>
      <c r="Q12" s="1977">
        <v>0</v>
      </c>
      <c r="R12" s="1977">
        <v>0</v>
      </c>
      <c r="S12" s="1977">
        <v>0</v>
      </c>
      <c r="T12" s="1977">
        <v>0</v>
      </c>
      <c r="U12" s="2054"/>
      <c r="V12" s="1974">
        <v>1975</v>
      </c>
      <c r="W12" s="2061">
        <v>41613</v>
      </c>
      <c r="X12" s="2061">
        <v>50518</v>
      </c>
      <c r="Y12" s="1976">
        <v>11860</v>
      </c>
      <c r="Z12" s="1974">
        <v>12150</v>
      </c>
      <c r="AA12" s="2061">
        <v>34663</v>
      </c>
      <c r="AB12" s="2061">
        <v>38710</v>
      </c>
      <c r="AC12" s="1976">
        <v>15010</v>
      </c>
      <c r="AD12" s="1974">
        <v>3913</v>
      </c>
      <c r="AE12" s="2061">
        <v>-5100</v>
      </c>
      <c r="AF12" s="2061">
        <v>6400</v>
      </c>
      <c r="AG12" s="2061">
        <v>1539</v>
      </c>
      <c r="AH12" s="1976">
        <v>1300</v>
      </c>
      <c r="AI12" s="2062">
        <v>105966</v>
      </c>
      <c r="AJ12" s="2062">
        <v>100533</v>
      </c>
      <c r="AK12" s="2062">
        <v>8052</v>
      </c>
      <c r="AL12" s="2062">
        <v>214551</v>
      </c>
      <c r="AM12" s="1279"/>
      <c r="AN12" s="1974">
        <v>74</v>
      </c>
      <c r="AO12" s="2061">
        <v>10763</v>
      </c>
      <c r="AP12" s="2061">
        <v>11725</v>
      </c>
      <c r="AQ12" s="1976">
        <v>31824</v>
      </c>
      <c r="AR12" s="1974">
        <v>46329</v>
      </c>
      <c r="AS12" s="2061">
        <v>20968</v>
      </c>
      <c r="AT12" s="2061">
        <v>38500</v>
      </c>
      <c r="AU12" s="1976">
        <v>41377</v>
      </c>
      <c r="AV12" s="1974">
        <v>36836</v>
      </c>
      <c r="AW12" s="2061">
        <v>25529</v>
      </c>
      <c r="AX12" s="2061">
        <v>6265</v>
      </c>
      <c r="AY12" s="2061">
        <v>15000</v>
      </c>
      <c r="AZ12" s="1976">
        <v>5685</v>
      </c>
      <c r="BA12" s="1977">
        <v>54386</v>
      </c>
      <c r="BB12" s="1977">
        <v>147174</v>
      </c>
      <c r="BC12" s="1977">
        <v>89315</v>
      </c>
      <c r="BD12" s="1977">
        <v>290875</v>
      </c>
    </row>
    <row r="13" spans="1:56" ht="15.5">
      <c r="A13" s="693" t="s">
        <v>130</v>
      </c>
      <c r="B13" s="2052" t="s">
        <v>124</v>
      </c>
      <c r="C13" s="2053" t="s">
        <v>415</v>
      </c>
      <c r="D13" s="1968">
        <v>0</v>
      </c>
      <c r="E13" s="1969">
        <v>0</v>
      </c>
      <c r="F13" s="1969">
        <v>0</v>
      </c>
      <c r="G13" s="1970">
        <v>0</v>
      </c>
      <c r="H13" s="1968">
        <v>0</v>
      </c>
      <c r="I13" s="1969">
        <v>0</v>
      </c>
      <c r="J13" s="1969">
        <v>0</v>
      </c>
      <c r="K13" s="1970">
        <v>0</v>
      </c>
      <c r="L13" s="1968">
        <v>0</v>
      </c>
      <c r="M13" s="1969">
        <v>0</v>
      </c>
      <c r="N13" s="1969">
        <v>0</v>
      </c>
      <c r="O13" s="1969">
        <v>0</v>
      </c>
      <c r="P13" s="1970">
        <v>0</v>
      </c>
      <c r="Q13" s="1971">
        <v>0</v>
      </c>
      <c r="R13" s="1971">
        <v>0</v>
      </c>
      <c r="S13" s="1971">
        <v>0</v>
      </c>
      <c r="T13" s="1971">
        <v>0</v>
      </c>
      <c r="U13" s="2054"/>
      <c r="V13" s="1968">
        <v>0</v>
      </c>
      <c r="W13" s="1969">
        <v>0</v>
      </c>
      <c r="X13" s="1969">
        <v>0</v>
      </c>
      <c r="Y13" s="1970">
        <v>0</v>
      </c>
      <c r="Z13" s="1968">
        <v>0</v>
      </c>
      <c r="AA13" s="1969">
        <v>0</v>
      </c>
      <c r="AB13" s="1969">
        <v>0</v>
      </c>
      <c r="AC13" s="1970">
        <v>0</v>
      </c>
      <c r="AD13" s="1968">
        <v>0</v>
      </c>
      <c r="AE13" s="1969">
        <v>0</v>
      </c>
      <c r="AF13" s="1969">
        <v>0</v>
      </c>
      <c r="AG13" s="1969">
        <v>0</v>
      </c>
      <c r="AH13" s="1970">
        <v>0</v>
      </c>
      <c r="AI13" s="2055">
        <v>0</v>
      </c>
      <c r="AJ13" s="2055">
        <v>0</v>
      </c>
      <c r="AK13" s="2055">
        <v>0</v>
      </c>
      <c r="AL13" s="2055">
        <v>0</v>
      </c>
      <c r="AM13" s="1279"/>
      <c r="AN13" s="1968">
        <v>0</v>
      </c>
      <c r="AO13" s="1969">
        <v>0</v>
      </c>
      <c r="AP13" s="1969">
        <v>0</v>
      </c>
      <c r="AQ13" s="1970">
        <v>0</v>
      </c>
      <c r="AR13" s="1968">
        <v>0</v>
      </c>
      <c r="AS13" s="1969">
        <v>0</v>
      </c>
      <c r="AT13" s="1969">
        <v>0</v>
      </c>
      <c r="AU13" s="1970">
        <v>0</v>
      </c>
      <c r="AV13" s="1968">
        <v>0</v>
      </c>
      <c r="AW13" s="1969">
        <v>0</v>
      </c>
      <c r="AX13" s="1969">
        <v>0</v>
      </c>
      <c r="AY13" s="1969">
        <v>0</v>
      </c>
      <c r="AZ13" s="1970">
        <v>0</v>
      </c>
      <c r="BA13" s="1971">
        <v>0</v>
      </c>
      <c r="BB13" s="1971">
        <v>0</v>
      </c>
      <c r="BC13" s="1971">
        <v>0</v>
      </c>
      <c r="BD13" s="1971">
        <v>0</v>
      </c>
    </row>
    <row r="14" spans="1:56" ht="15.5">
      <c r="A14" s="693" t="s">
        <v>131</v>
      </c>
      <c r="B14" s="2056" t="s">
        <v>124</v>
      </c>
      <c r="C14" s="2057" t="s">
        <v>416</v>
      </c>
      <c r="D14" s="1665">
        <v>0</v>
      </c>
      <c r="E14" s="1972">
        <v>0</v>
      </c>
      <c r="F14" s="1972">
        <v>0</v>
      </c>
      <c r="G14" s="1666">
        <v>0</v>
      </c>
      <c r="H14" s="1665">
        <v>0</v>
      </c>
      <c r="I14" s="1972">
        <v>0</v>
      </c>
      <c r="J14" s="1972">
        <v>0</v>
      </c>
      <c r="K14" s="1666">
        <v>0</v>
      </c>
      <c r="L14" s="1665">
        <v>0</v>
      </c>
      <c r="M14" s="1972">
        <v>0</v>
      </c>
      <c r="N14" s="1972">
        <v>0</v>
      </c>
      <c r="O14" s="1972">
        <v>0</v>
      </c>
      <c r="P14" s="1666">
        <v>0</v>
      </c>
      <c r="Q14" s="1973">
        <v>0</v>
      </c>
      <c r="R14" s="1973">
        <v>0</v>
      </c>
      <c r="S14" s="1973">
        <v>0</v>
      </c>
      <c r="T14" s="1973">
        <v>0</v>
      </c>
      <c r="U14" s="2054"/>
      <c r="V14" s="1665">
        <v>640</v>
      </c>
      <c r="W14" s="1972">
        <v>14873</v>
      </c>
      <c r="X14" s="1972">
        <v>17135</v>
      </c>
      <c r="Y14" s="1666">
        <v>20265</v>
      </c>
      <c r="Z14" s="1665">
        <v>11143</v>
      </c>
      <c r="AA14" s="1972">
        <v>5945</v>
      </c>
      <c r="AB14" s="1972">
        <v>2785</v>
      </c>
      <c r="AC14" s="1666">
        <v>10105</v>
      </c>
      <c r="AD14" s="1665">
        <v>13253</v>
      </c>
      <c r="AE14" s="1972">
        <v>4905</v>
      </c>
      <c r="AF14" s="1972">
        <v>4725</v>
      </c>
      <c r="AG14" s="1972">
        <v>0</v>
      </c>
      <c r="AH14" s="1666">
        <v>8483</v>
      </c>
      <c r="AI14" s="2058">
        <v>52913</v>
      </c>
      <c r="AJ14" s="2058">
        <v>29978</v>
      </c>
      <c r="AK14" s="2058">
        <v>31366</v>
      </c>
      <c r="AL14" s="2058">
        <v>114257</v>
      </c>
      <c r="AM14" s="1279"/>
      <c r="AN14" s="1665">
        <v>0</v>
      </c>
      <c r="AO14" s="1972">
        <v>12493</v>
      </c>
      <c r="AP14" s="1972">
        <v>7240</v>
      </c>
      <c r="AQ14" s="1666">
        <v>5088</v>
      </c>
      <c r="AR14" s="1665">
        <v>2604</v>
      </c>
      <c r="AS14" s="1972">
        <v>4150</v>
      </c>
      <c r="AT14" s="1972">
        <v>3040</v>
      </c>
      <c r="AU14" s="1666">
        <v>1640</v>
      </c>
      <c r="AV14" s="1665">
        <v>4788</v>
      </c>
      <c r="AW14" s="1972">
        <v>4900</v>
      </c>
      <c r="AX14" s="1972">
        <v>660</v>
      </c>
      <c r="AY14" s="1972">
        <v>480</v>
      </c>
      <c r="AZ14" s="1666">
        <v>100</v>
      </c>
      <c r="BA14" s="1973">
        <v>24821</v>
      </c>
      <c r="BB14" s="1973">
        <v>11434</v>
      </c>
      <c r="BC14" s="1973">
        <v>10928</v>
      </c>
      <c r="BD14" s="1973">
        <v>47183</v>
      </c>
    </row>
    <row r="15" spans="1:56" ht="15.5">
      <c r="A15" s="693" t="s">
        <v>136</v>
      </c>
      <c r="B15" s="2059" t="s">
        <v>124</v>
      </c>
      <c r="C15" s="2060" t="s">
        <v>417</v>
      </c>
      <c r="D15" s="1974">
        <v>0</v>
      </c>
      <c r="E15" s="2061">
        <v>0</v>
      </c>
      <c r="F15" s="2061">
        <v>0</v>
      </c>
      <c r="G15" s="1976">
        <v>0</v>
      </c>
      <c r="H15" s="1974">
        <v>0</v>
      </c>
      <c r="I15" s="2061">
        <v>0</v>
      </c>
      <c r="J15" s="2061">
        <v>0</v>
      </c>
      <c r="K15" s="1976">
        <v>0</v>
      </c>
      <c r="L15" s="1974">
        <v>0</v>
      </c>
      <c r="M15" s="2061">
        <v>0</v>
      </c>
      <c r="N15" s="2061">
        <v>0</v>
      </c>
      <c r="O15" s="2061">
        <v>0</v>
      </c>
      <c r="P15" s="1976">
        <v>0</v>
      </c>
      <c r="Q15" s="1977">
        <v>0</v>
      </c>
      <c r="R15" s="1977">
        <v>0</v>
      </c>
      <c r="S15" s="1977">
        <v>0</v>
      </c>
      <c r="T15" s="1977">
        <v>0</v>
      </c>
      <c r="U15" s="2054"/>
      <c r="V15" s="1974">
        <v>0</v>
      </c>
      <c r="W15" s="2061">
        <v>0</v>
      </c>
      <c r="X15" s="2061">
        <v>0</v>
      </c>
      <c r="Y15" s="1976">
        <v>0</v>
      </c>
      <c r="Z15" s="1974">
        <v>0</v>
      </c>
      <c r="AA15" s="2061">
        <v>0</v>
      </c>
      <c r="AB15" s="2061">
        <v>0</v>
      </c>
      <c r="AC15" s="1976">
        <v>0</v>
      </c>
      <c r="AD15" s="1974">
        <v>0</v>
      </c>
      <c r="AE15" s="2061">
        <v>0</v>
      </c>
      <c r="AF15" s="2061">
        <v>0</v>
      </c>
      <c r="AG15" s="2061">
        <v>0</v>
      </c>
      <c r="AH15" s="1976">
        <v>0</v>
      </c>
      <c r="AI15" s="2062">
        <v>0</v>
      </c>
      <c r="AJ15" s="2062">
        <v>0</v>
      </c>
      <c r="AK15" s="2062">
        <v>0</v>
      </c>
      <c r="AL15" s="2062">
        <v>0</v>
      </c>
      <c r="AM15" s="1279"/>
      <c r="AN15" s="1974">
        <v>0</v>
      </c>
      <c r="AO15" s="2061">
        <v>0</v>
      </c>
      <c r="AP15" s="2061">
        <v>0</v>
      </c>
      <c r="AQ15" s="1976">
        <v>0</v>
      </c>
      <c r="AR15" s="1974">
        <v>0</v>
      </c>
      <c r="AS15" s="2061">
        <v>0</v>
      </c>
      <c r="AT15" s="2061">
        <v>0</v>
      </c>
      <c r="AU15" s="1976">
        <v>0</v>
      </c>
      <c r="AV15" s="1974">
        <v>0</v>
      </c>
      <c r="AW15" s="2061">
        <v>0</v>
      </c>
      <c r="AX15" s="2061">
        <v>0</v>
      </c>
      <c r="AY15" s="2061">
        <v>0</v>
      </c>
      <c r="AZ15" s="1976">
        <v>0</v>
      </c>
      <c r="BA15" s="1977">
        <v>0</v>
      </c>
      <c r="BB15" s="1977">
        <v>0</v>
      </c>
      <c r="BC15" s="1977">
        <v>0</v>
      </c>
      <c r="BD15" s="1977">
        <v>0</v>
      </c>
    </row>
    <row r="16" spans="1:56" ht="15.5">
      <c r="A16" s="509" t="s">
        <v>183</v>
      </c>
      <c r="B16" s="2052" t="s">
        <v>176</v>
      </c>
      <c r="C16" s="2053" t="s">
        <v>417</v>
      </c>
      <c r="D16" s="1968">
        <v>0</v>
      </c>
      <c r="E16" s="1969">
        <v>0</v>
      </c>
      <c r="F16" s="1969">
        <v>0</v>
      </c>
      <c r="G16" s="1970">
        <v>0</v>
      </c>
      <c r="H16" s="1968">
        <v>0</v>
      </c>
      <c r="I16" s="1969">
        <v>0</v>
      </c>
      <c r="J16" s="1969">
        <v>0</v>
      </c>
      <c r="K16" s="1970">
        <v>0</v>
      </c>
      <c r="L16" s="1968">
        <v>0</v>
      </c>
      <c r="M16" s="1969">
        <v>0</v>
      </c>
      <c r="N16" s="1969">
        <v>0</v>
      </c>
      <c r="O16" s="1969">
        <v>0</v>
      </c>
      <c r="P16" s="1970">
        <v>0</v>
      </c>
      <c r="Q16" s="1971">
        <v>0</v>
      </c>
      <c r="R16" s="1971">
        <v>0</v>
      </c>
      <c r="S16" s="1971">
        <v>0</v>
      </c>
      <c r="T16" s="1971">
        <v>0</v>
      </c>
      <c r="U16" s="2054"/>
      <c r="V16" s="1968">
        <v>0</v>
      </c>
      <c r="W16" s="1969">
        <v>0</v>
      </c>
      <c r="X16" s="1969">
        <v>0</v>
      </c>
      <c r="Y16" s="1970">
        <v>0</v>
      </c>
      <c r="Z16" s="1968">
        <v>0</v>
      </c>
      <c r="AA16" s="1969">
        <v>0</v>
      </c>
      <c r="AB16" s="1969">
        <v>0</v>
      </c>
      <c r="AC16" s="1970">
        <v>0</v>
      </c>
      <c r="AD16" s="1968">
        <v>0</v>
      </c>
      <c r="AE16" s="1969">
        <v>0</v>
      </c>
      <c r="AF16" s="1969">
        <v>0</v>
      </c>
      <c r="AG16" s="1969">
        <v>0</v>
      </c>
      <c r="AH16" s="1970">
        <v>0</v>
      </c>
      <c r="AI16" s="2055">
        <v>0</v>
      </c>
      <c r="AJ16" s="2055">
        <v>0</v>
      </c>
      <c r="AK16" s="2055">
        <v>0</v>
      </c>
      <c r="AL16" s="2055">
        <v>0</v>
      </c>
      <c r="AM16" s="1279"/>
      <c r="AN16" s="1968">
        <v>0</v>
      </c>
      <c r="AO16" s="1969">
        <v>0</v>
      </c>
      <c r="AP16" s="1969">
        <v>0</v>
      </c>
      <c r="AQ16" s="1970">
        <v>0</v>
      </c>
      <c r="AR16" s="1968">
        <v>0</v>
      </c>
      <c r="AS16" s="1969">
        <v>0</v>
      </c>
      <c r="AT16" s="1969">
        <v>0</v>
      </c>
      <c r="AU16" s="1970">
        <v>0</v>
      </c>
      <c r="AV16" s="1968">
        <v>0</v>
      </c>
      <c r="AW16" s="1969">
        <v>0</v>
      </c>
      <c r="AX16" s="1969">
        <v>0</v>
      </c>
      <c r="AY16" s="1969">
        <v>0</v>
      </c>
      <c r="AZ16" s="1970">
        <v>0</v>
      </c>
      <c r="BA16" s="1971">
        <v>0</v>
      </c>
      <c r="BB16" s="1971">
        <v>0</v>
      </c>
      <c r="BC16" s="1971">
        <v>0</v>
      </c>
      <c r="BD16" s="1971">
        <v>0</v>
      </c>
    </row>
    <row r="17" spans="1:56" ht="15.5">
      <c r="A17" s="509" t="s">
        <v>184</v>
      </c>
      <c r="B17" s="2059" t="s">
        <v>176</v>
      </c>
      <c r="C17" s="2060" t="s">
        <v>418</v>
      </c>
      <c r="D17" s="1974">
        <v>0</v>
      </c>
      <c r="E17" s="2061">
        <v>0</v>
      </c>
      <c r="F17" s="2061">
        <v>0</v>
      </c>
      <c r="G17" s="1976">
        <v>0</v>
      </c>
      <c r="H17" s="1974">
        <v>0</v>
      </c>
      <c r="I17" s="2061">
        <v>0</v>
      </c>
      <c r="J17" s="2061">
        <v>0</v>
      </c>
      <c r="K17" s="1976">
        <v>0</v>
      </c>
      <c r="L17" s="1974">
        <v>0</v>
      </c>
      <c r="M17" s="2061">
        <v>0</v>
      </c>
      <c r="N17" s="2061">
        <v>0</v>
      </c>
      <c r="O17" s="2061">
        <v>0</v>
      </c>
      <c r="P17" s="1976">
        <v>0</v>
      </c>
      <c r="Q17" s="1977">
        <v>0</v>
      </c>
      <c r="R17" s="1977">
        <v>0</v>
      </c>
      <c r="S17" s="1977">
        <v>0</v>
      </c>
      <c r="T17" s="1977">
        <v>0</v>
      </c>
      <c r="U17" s="2054"/>
      <c r="V17" s="1974">
        <v>640</v>
      </c>
      <c r="W17" s="2061">
        <v>-5460</v>
      </c>
      <c r="X17" s="2061">
        <v>16133</v>
      </c>
      <c r="Y17" s="1976">
        <v>12915</v>
      </c>
      <c r="Z17" s="1974">
        <v>10013</v>
      </c>
      <c r="AA17" s="2061">
        <v>12620</v>
      </c>
      <c r="AB17" s="2061">
        <v>5460</v>
      </c>
      <c r="AC17" s="1976">
        <v>7600</v>
      </c>
      <c r="AD17" s="1974">
        <v>9840</v>
      </c>
      <c r="AE17" s="2061">
        <v>640</v>
      </c>
      <c r="AF17" s="2061">
        <v>3000</v>
      </c>
      <c r="AG17" s="2061">
        <v>620</v>
      </c>
      <c r="AH17" s="1976">
        <v>769</v>
      </c>
      <c r="AI17" s="2062">
        <v>24228</v>
      </c>
      <c r="AJ17" s="2062">
        <v>35693</v>
      </c>
      <c r="AK17" s="2062">
        <v>14869</v>
      </c>
      <c r="AL17" s="2062">
        <v>74790</v>
      </c>
      <c r="AM17" s="1279"/>
      <c r="AN17" s="1974">
        <v>0</v>
      </c>
      <c r="AO17" s="2061">
        <v>0</v>
      </c>
      <c r="AP17" s="2061">
        <v>0</v>
      </c>
      <c r="AQ17" s="1976">
        <v>0</v>
      </c>
      <c r="AR17" s="1974">
        <v>0</v>
      </c>
      <c r="AS17" s="2061">
        <v>0</v>
      </c>
      <c r="AT17" s="2061">
        <v>0</v>
      </c>
      <c r="AU17" s="1976">
        <v>0</v>
      </c>
      <c r="AV17" s="1974">
        <v>0</v>
      </c>
      <c r="AW17" s="2061">
        <v>0</v>
      </c>
      <c r="AX17" s="2061">
        <v>0</v>
      </c>
      <c r="AY17" s="2061">
        <v>0</v>
      </c>
      <c r="AZ17" s="1976">
        <v>0</v>
      </c>
      <c r="BA17" s="1977">
        <v>0</v>
      </c>
      <c r="BB17" s="1977">
        <v>0</v>
      </c>
      <c r="BC17" s="1977">
        <v>0</v>
      </c>
      <c r="BD17" s="1977">
        <v>0</v>
      </c>
    </row>
    <row r="18" spans="1:56" ht="15.5">
      <c r="A18" s="1140" t="s">
        <v>556</v>
      </c>
      <c r="B18" s="2052" t="s">
        <v>195</v>
      </c>
      <c r="C18" s="2053">
        <v>1000</v>
      </c>
      <c r="D18" s="1968">
        <v>0</v>
      </c>
      <c r="E18" s="1969">
        <v>0</v>
      </c>
      <c r="F18" s="1969">
        <v>0</v>
      </c>
      <c r="G18" s="1970">
        <v>0</v>
      </c>
      <c r="H18" s="1968">
        <v>0</v>
      </c>
      <c r="I18" s="1969">
        <v>0</v>
      </c>
      <c r="J18" s="1969">
        <v>0</v>
      </c>
      <c r="K18" s="1970">
        <v>0</v>
      </c>
      <c r="L18" s="1968">
        <v>0</v>
      </c>
      <c r="M18" s="1969">
        <v>0</v>
      </c>
      <c r="N18" s="1969">
        <v>0</v>
      </c>
      <c r="O18" s="1969">
        <v>0</v>
      </c>
      <c r="P18" s="1970">
        <v>0</v>
      </c>
      <c r="Q18" s="1971">
        <v>0</v>
      </c>
      <c r="R18" s="1971">
        <v>0</v>
      </c>
      <c r="S18" s="1971">
        <v>0</v>
      </c>
      <c r="T18" s="1971">
        <v>0</v>
      </c>
      <c r="U18" s="2054"/>
      <c r="V18" s="1968">
        <v>0</v>
      </c>
      <c r="W18" s="1969">
        <v>1650</v>
      </c>
      <c r="X18" s="1969">
        <v>0</v>
      </c>
      <c r="Y18" s="1970">
        <v>0</v>
      </c>
      <c r="Z18" s="1968">
        <v>0</v>
      </c>
      <c r="AA18" s="1969">
        <v>0</v>
      </c>
      <c r="AB18" s="1969">
        <v>0</v>
      </c>
      <c r="AC18" s="1970">
        <v>0</v>
      </c>
      <c r="AD18" s="1968">
        <v>0</v>
      </c>
      <c r="AE18" s="1969">
        <v>0</v>
      </c>
      <c r="AF18" s="1969">
        <v>-75</v>
      </c>
      <c r="AG18" s="1969">
        <v>25</v>
      </c>
      <c r="AH18" s="1970">
        <v>0</v>
      </c>
      <c r="AI18" s="2055">
        <v>1650</v>
      </c>
      <c r="AJ18" s="2055">
        <v>0</v>
      </c>
      <c r="AK18" s="2055">
        <v>-50</v>
      </c>
      <c r="AL18" s="2055">
        <v>1600</v>
      </c>
      <c r="AM18" s="1279"/>
      <c r="AN18" s="1968">
        <v>0</v>
      </c>
      <c r="AO18" s="1969">
        <v>-100</v>
      </c>
      <c r="AP18" s="1969">
        <v>0</v>
      </c>
      <c r="AQ18" s="1970">
        <v>0</v>
      </c>
      <c r="AR18" s="1968">
        <v>0</v>
      </c>
      <c r="AS18" s="1969">
        <v>0</v>
      </c>
      <c r="AT18" s="1969">
        <v>0</v>
      </c>
      <c r="AU18" s="1970">
        <v>0</v>
      </c>
      <c r="AV18" s="1968">
        <v>0</v>
      </c>
      <c r="AW18" s="1969">
        <v>0</v>
      </c>
      <c r="AX18" s="1969">
        <v>0</v>
      </c>
      <c r="AY18" s="1969">
        <v>0</v>
      </c>
      <c r="AZ18" s="1970">
        <v>0</v>
      </c>
      <c r="BA18" s="1971">
        <v>-100</v>
      </c>
      <c r="BB18" s="1971">
        <v>0</v>
      </c>
      <c r="BC18" s="1971">
        <v>0</v>
      </c>
      <c r="BD18" s="1971">
        <v>-100</v>
      </c>
    </row>
    <row r="19" spans="1:56" ht="15.5">
      <c r="A19" s="1140" t="s">
        <v>211</v>
      </c>
      <c r="B19" s="2056" t="s">
        <v>195</v>
      </c>
      <c r="C19" s="2057">
        <v>2000</v>
      </c>
      <c r="D19" s="1665">
        <v>0</v>
      </c>
      <c r="E19" s="1972">
        <v>0</v>
      </c>
      <c r="F19" s="1972">
        <v>0</v>
      </c>
      <c r="G19" s="1666">
        <v>0</v>
      </c>
      <c r="H19" s="1665">
        <v>0</v>
      </c>
      <c r="I19" s="1972">
        <v>0</v>
      </c>
      <c r="J19" s="1972">
        <v>0</v>
      </c>
      <c r="K19" s="1666">
        <v>0</v>
      </c>
      <c r="L19" s="1665">
        <v>0</v>
      </c>
      <c r="M19" s="1972">
        <v>0</v>
      </c>
      <c r="N19" s="1972">
        <v>0</v>
      </c>
      <c r="O19" s="1972">
        <v>0</v>
      </c>
      <c r="P19" s="1666">
        <v>0</v>
      </c>
      <c r="Q19" s="1973">
        <v>0</v>
      </c>
      <c r="R19" s="1973">
        <v>0</v>
      </c>
      <c r="S19" s="1973">
        <v>0</v>
      </c>
      <c r="T19" s="1973">
        <v>0</v>
      </c>
      <c r="U19" s="2054"/>
      <c r="V19" s="1665">
        <v>0</v>
      </c>
      <c r="W19" s="1972">
        <v>17425</v>
      </c>
      <c r="X19" s="1972">
        <v>2815</v>
      </c>
      <c r="Y19" s="1666">
        <v>19034</v>
      </c>
      <c r="Z19" s="1665">
        <v>12046</v>
      </c>
      <c r="AA19" s="1972">
        <v>6090</v>
      </c>
      <c r="AB19" s="1972">
        <v>-2660</v>
      </c>
      <c r="AC19" s="1666">
        <v>18615</v>
      </c>
      <c r="AD19" s="1665">
        <v>5621</v>
      </c>
      <c r="AE19" s="1972">
        <v>25809</v>
      </c>
      <c r="AF19" s="1972">
        <v>11459</v>
      </c>
      <c r="AG19" s="1972">
        <v>12050</v>
      </c>
      <c r="AH19" s="1666">
        <v>19600</v>
      </c>
      <c r="AI19" s="2058">
        <v>39274</v>
      </c>
      <c r="AJ19" s="2058">
        <v>34091</v>
      </c>
      <c r="AK19" s="2058">
        <v>74539</v>
      </c>
      <c r="AL19" s="2058">
        <v>147904</v>
      </c>
      <c r="AM19" s="1279"/>
      <c r="AN19" s="1665">
        <v>2590</v>
      </c>
      <c r="AO19" s="1972">
        <v>3900</v>
      </c>
      <c r="AP19" s="1972">
        <v>8525</v>
      </c>
      <c r="AQ19" s="1666">
        <v>3375</v>
      </c>
      <c r="AR19" s="1665">
        <v>6975</v>
      </c>
      <c r="AS19" s="1972">
        <v>4925</v>
      </c>
      <c r="AT19" s="1972">
        <v>5375</v>
      </c>
      <c r="AU19" s="1666">
        <v>5300</v>
      </c>
      <c r="AV19" s="1665">
        <v>5300</v>
      </c>
      <c r="AW19" s="1972">
        <v>5800</v>
      </c>
      <c r="AX19" s="1972">
        <v>17260</v>
      </c>
      <c r="AY19" s="1972">
        <v>16650</v>
      </c>
      <c r="AZ19" s="1666">
        <v>2875</v>
      </c>
      <c r="BA19" s="1973">
        <v>18390</v>
      </c>
      <c r="BB19" s="1973">
        <v>22575</v>
      </c>
      <c r="BC19" s="1973">
        <v>47885</v>
      </c>
      <c r="BD19" s="1973">
        <v>88850</v>
      </c>
    </row>
    <row r="20" spans="1:56" ht="15.5">
      <c r="A20" s="1140" t="s">
        <v>212</v>
      </c>
      <c r="B20" s="2056" t="s">
        <v>195</v>
      </c>
      <c r="C20" s="2057">
        <v>3000</v>
      </c>
      <c r="D20" s="1665">
        <v>0</v>
      </c>
      <c r="E20" s="1972">
        <v>0</v>
      </c>
      <c r="F20" s="1972">
        <v>0</v>
      </c>
      <c r="G20" s="1666">
        <v>0</v>
      </c>
      <c r="H20" s="1665">
        <v>0</v>
      </c>
      <c r="I20" s="1972">
        <v>0</v>
      </c>
      <c r="J20" s="1972">
        <v>0</v>
      </c>
      <c r="K20" s="1666">
        <v>0</v>
      </c>
      <c r="L20" s="1665">
        <v>0</v>
      </c>
      <c r="M20" s="1972">
        <v>0</v>
      </c>
      <c r="N20" s="1972">
        <v>0</v>
      </c>
      <c r="O20" s="1972">
        <v>0</v>
      </c>
      <c r="P20" s="1666">
        <v>0</v>
      </c>
      <c r="Q20" s="1973">
        <v>0</v>
      </c>
      <c r="R20" s="1973">
        <v>0</v>
      </c>
      <c r="S20" s="1973">
        <v>0</v>
      </c>
      <c r="T20" s="1973">
        <v>0</v>
      </c>
      <c r="U20" s="2054"/>
      <c r="V20" s="1665">
        <v>0</v>
      </c>
      <c r="W20" s="1972">
        <v>-3250</v>
      </c>
      <c r="X20" s="1972">
        <v>3275</v>
      </c>
      <c r="Y20" s="1666">
        <v>0</v>
      </c>
      <c r="Z20" s="1665">
        <v>0</v>
      </c>
      <c r="AA20" s="1972">
        <v>-1175</v>
      </c>
      <c r="AB20" s="1972">
        <v>600</v>
      </c>
      <c r="AC20" s="1666">
        <v>175</v>
      </c>
      <c r="AD20" s="1665">
        <v>50</v>
      </c>
      <c r="AE20" s="1972">
        <v>-5305</v>
      </c>
      <c r="AF20" s="1972">
        <v>0</v>
      </c>
      <c r="AG20" s="1972">
        <v>0</v>
      </c>
      <c r="AH20" s="1666">
        <v>0</v>
      </c>
      <c r="AI20" s="2058">
        <v>25</v>
      </c>
      <c r="AJ20" s="2058">
        <v>-400</v>
      </c>
      <c r="AK20" s="2058">
        <v>-5255</v>
      </c>
      <c r="AL20" s="2058">
        <v>-5630</v>
      </c>
      <c r="AM20" s="1279"/>
      <c r="AN20" s="1665">
        <v>0</v>
      </c>
      <c r="AO20" s="1972">
        <v>750</v>
      </c>
      <c r="AP20" s="1972">
        <v>0</v>
      </c>
      <c r="AQ20" s="1666">
        <v>0</v>
      </c>
      <c r="AR20" s="1665">
        <v>575</v>
      </c>
      <c r="AS20" s="1972">
        <v>0</v>
      </c>
      <c r="AT20" s="1972">
        <v>0</v>
      </c>
      <c r="AU20" s="1666">
        <v>8</v>
      </c>
      <c r="AV20" s="1665">
        <v>0</v>
      </c>
      <c r="AW20" s="1972">
        <v>300</v>
      </c>
      <c r="AX20" s="1972">
        <v>0</v>
      </c>
      <c r="AY20" s="1972">
        <v>520</v>
      </c>
      <c r="AZ20" s="1666">
        <v>0</v>
      </c>
      <c r="BA20" s="1973">
        <v>750</v>
      </c>
      <c r="BB20" s="1973">
        <v>583</v>
      </c>
      <c r="BC20" s="1973">
        <v>820</v>
      </c>
      <c r="BD20" s="1973">
        <v>2153</v>
      </c>
    </row>
    <row r="21" spans="1:56" ht="15.5">
      <c r="A21" s="1140" t="s">
        <v>213</v>
      </c>
      <c r="B21" s="2056" t="s">
        <v>195</v>
      </c>
      <c r="C21" s="2057">
        <v>4000</v>
      </c>
      <c r="D21" s="1665">
        <v>0</v>
      </c>
      <c r="E21" s="1972">
        <v>0</v>
      </c>
      <c r="F21" s="1972">
        <v>0</v>
      </c>
      <c r="G21" s="1666">
        <v>0</v>
      </c>
      <c r="H21" s="1665">
        <v>0</v>
      </c>
      <c r="I21" s="1972">
        <v>0</v>
      </c>
      <c r="J21" s="1972">
        <v>0</v>
      </c>
      <c r="K21" s="1666">
        <v>0</v>
      </c>
      <c r="L21" s="1665">
        <v>0</v>
      </c>
      <c r="M21" s="1972">
        <v>0</v>
      </c>
      <c r="N21" s="1972">
        <v>0</v>
      </c>
      <c r="O21" s="1972">
        <v>0</v>
      </c>
      <c r="P21" s="1666">
        <v>0</v>
      </c>
      <c r="Q21" s="1973">
        <v>0</v>
      </c>
      <c r="R21" s="1973">
        <v>0</v>
      </c>
      <c r="S21" s="1973">
        <v>0</v>
      </c>
      <c r="T21" s="1973">
        <v>0</v>
      </c>
      <c r="U21" s="1279"/>
      <c r="V21" s="1665">
        <v>-7000.0000000000009</v>
      </c>
      <c r="W21" s="1972">
        <v>9299.9999999999964</v>
      </c>
      <c r="X21" s="1972">
        <v>0</v>
      </c>
      <c r="Y21" s="1666">
        <v>-1</v>
      </c>
      <c r="Z21" s="1665">
        <v>5.3717030823463574E-12</v>
      </c>
      <c r="AA21" s="1972">
        <v>-74.999999999938154</v>
      </c>
      <c r="AB21" s="1972">
        <v>-5.985612006043084E-11</v>
      </c>
      <c r="AC21" s="1666">
        <v>1250.0000000000309</v>
      </c>
      <c r="AD21" s="1665">
        <v>2450.00000000004</v>
      </c>
      <c r="AE21" s="1972">
        <v>24352</v>
      </c>
      <c r="AF21" s="1972">
        <v>12500.000000000044</v>
      </c>
      <c r="AG21" s="1972">
        <v>900.00000000002547</v>
      </c>
      <c r="AH21" s="1666">
        <v>5000.004260902504</v>
      </c>
      <c r="AI21" s="2058">
        <v>2298.9999999999955</v>
      </c>
      <c r="AJ21" s="2058">
        <v>1175.0000000000382</v>
      </c>
      <c r="AK21" s="2058">
        <v>45202.00426090262</v>
      </c>
      <c r="AL21" s="2058">
        <v>48676.004260902657</v>
      </c>
      <c r="AM21" s="1279"/>
      <c r="AN21" s="1665">
        <v>4800</v>
      </c>
      <c r="AO21" s="1972">
        <v>1000.0000000000197</v>
      </c>
      <c r="AP21" s="1972">
        <v>1500.0000000000291</v>
      </c>
      <c r="AQ21" s="1666">
        <v>0</v>
      </c>
      <c r="AR21" s="1665">
        <v>1000.0000000000009</v>
      </c>
      <c r="AS21" s="1972">
        <v>5750</v>
      </c>
      <c r="AT21" s="1972">
        <v>300.00000000001455</v>
      </c>
      <c r="AU21" s="1666">
        <v>300.00000000001455</v>
      </c>
      <c r="AV21" s="1665">
        <v>67</v>
      </c>
      <c r="AW21" s="1972">
        <v>3430.0000000000146</v>
      </c>
      <c r="AX21" s="1972">
        <v>7125.9999999999927</v>
      </c>
      <c r="AY21" s="1972">
        <v>5471.9999999999927</v>
      </c>
      <c r="AZ21" s="1666">
        <v>11191.418817343096</v>
      </c>
      <c r="BA21" s="1973">
        <v>7300.0000000000491</v>
      </c>
      <c r="BB21" s="1973">
        <v>7350.00000000003</v>
      </c>
      <c r="BC21" s="1973">
        <v>27286.418817343096</v>
      </c>
      <c r="BD21" s="1973">
        <v>41936.418817343176</v>
      </c>
    </row>
    <row r="22" spans="1:56" ht="15.5">
      <c r="A22" s="693" t="s">
        <v>223</v>
      </c>
      <c r="B22" s="2056" t="s">
        <v>195</v>
      </c>
      <c r="C22" s="2057">
        <v>6000</v>
      </c>
      <c r="D22" s="1665">
        <v>0</v>
      </c>
      <c r="E22" s="1972">
        <v>0</v>
      </c>
      <c r="F22" s="1972">
        <v>0</v>
      </c>
      <c r="G22" s="1666">
        <v>0</v>
      </c>
      <c r="H22" s="1665">
        <v>0</v>
      </c>
      <c r="I22" s="1972">
        <v>0</v>
      </c>
      <c r="J22" s="1972">
        <v>0</v>
      </c>
      <c r="K22" s="1666">
        <v>0</v>
      </c>
      <c r="L22" s="1665">
        <v>0</v>
      </c>
      <c r="M22" s="1972">
        <v>0</v>
      </c>
      <c r="N22" s="1972">
        <v>0</v>
      </c>
      <c r="O22" s="1972">
        <v>0</v>
      </c>
      <c r="P22" s="1666">
        <v>0</v>
      </c>
      <c r="Q22" s="1973">
        <v>0</v>
      </c>
      <c r="R22" s="1973">
        <v>0</v>
      </c>
      <c r="S22" s="1973">
        <v>0</v>
      </c>
      <c r="T22" s="1973">
        <v>0</v>
      </c>
      <c r="U22" s="1279"/>
      <c r="V22" s="1665">
        <v>880</v>
      </c>
      <c r="W22" s="1972">
        <v>-4600</v>
      </c>
      <c r="X22" s="1972">
        <v>5708</v>
      </c>
      <c r="Y22" s="1666">
        <v>-9492</v>
      </c>
      <c r="Z22" s="1665">
        <v>-7880</v>
      </c>
      <c r="AA22" s="1972">
        <v>15215</v>
      </c>
      <c r="AB22" s="1972">
        <v>2695</v>
      </c>
      <c r="AC22" s="1666">
        <v>7635</v>
      </c>
      <c r="AD22" s="1665">
        <v>26221</v>
      </c>
      <c r="AE22" s="1972">
        <v>50055</v>
      </c>
      <c r="AF22" s="1972">
        <v>22495</v>
      </c>
      <c r="AG22" s="1972">
        <v>22840</v>
      </c>
      <c r="AH22" s="1666">
        <v>36640</v>
      </c>
      <c r="AI22" s="2058">
        <v>-7504</v>
      </c>
      <c r="AJ22" s="2058">
        <v>17665</v>
      </c>
      <c r="AK22" s="2058">
        <v>158251</v>
      </c>
      <c r="AL22" s="2058">
        <v>168412</v>
      </c>
      <c r="AM22" s="1279"/>
      <c r="AN22" s="1665">
        <v>960</v>
      </c>
      <c r="AO22" s="1972">
        <v>1580</v>
      </c>
      <c r="AP22" s="1972">
        <v>8980</v>
      </c>
      <c r="AQ22" s="1666">
        <v>12680</v>
      </c>
      <c r="AR22" s="1665">
        <v>17960</v>
      </c>
      <c r="AS22" s="1972">
        <v>22457</v>
      </c>
      <c r="AT22" s="1972">
        <v>11832</v>
      </c>
      <c r="AU22" s="1666">
        <v>11945</v>
      </c>
      <c r="AV22" s="1665">
        <v>8273</v>
      </c>
      <c r="AW22" s="1972">
        <v>18236</v>
      </c>
      <c r="AX22" s="1972">
        <v>12843</v>
      </c>
      <c r="AY22" s="1972">
        <v>33799</v>
      </c>
      <c r="AZ22" s="1666">
        <v>38681</v>
      </c>
      <c r="BA22" s="1973">
        <v>24200</v>
      </c>
      <c r="BB22" s="1973">
        <v>64194</v>
      </c>
      <c r="BC22" s="1973">
        <v>111832</v>
      </c>
      <c r="BD22" s="1973">
        <v>200226</v>
      </c>
    </row>
    <row r="23" spans="1:56" ht="15.5">
      <c r="A23" s="693" t="s">
        <v>262</v>
      </c>
      <c r="B23" s="2059" t="s">
        <v>195</v>
      </c>
      <c r="C23" s="2060">
        <v>8000</v>
      </c>
      <c r="D23" s="1974">
        <v>0</v>
      </c>
      <c r="E23" s="2061">
        <v>0</v>
      </c>
      <c r="F23" s="2061">
        <v>0</v>
      </c>
      <c r="G23" s="1976">
        <v>0</v>
      </c>
      <c r="H23" s="1974">
        <v>0</v>
      </c>
      <c r="I23" s="2061">
        <v>0</v>
      </c>
      <c r="J23" s="2061">
        <v>0</v>
      </c>
      <c r="K23" s="1976">
        <v>0</v>
      </c>
      <c r="L23" s="1974">
        <v>0</v>
      </c>
      <c r="M23" s="2061">
        <v>0</v>
      </c>
      <c r="N23" s="2061">
        <v>0</v>
      </c>
      <c r="O23" s="2061">
        <v>0</v>
      </c>
      <c r="P23" s="1976">
        <v>0</v>
      </c>
      <c r="Q23" s="1977">
        <v>0</v>
      </c>
      <c r="R23" s="1977">
        <v>0</v>
      </c>
      <c r="S23" s="1977">
        <v>0</v>
      </c>
      <c r="T23" s="1977">
        <v>0</v>
      </c>
      <c r="U23" s="1279"/>
      <c r="V23" s="1974">
        <v>0</v>
      </c>
      <c r="W23" s="2061">
        <v>1002</v>
      </c>
      <c r="X23" s="2061">
        <v>6187</v>
      </c>
      <c r="Y23" s="1976">
        <v>-2</v>
      </c>
      <c r="Z23" s="1974">
        <v>3600</v>
      </c>
      <c r="AA23" s="2061">
        <v>0</v>
      </c>
      <c r="AB23" s="2061">
        <v>1380</v>
      </c>
      <c r="AC23" s="1976">
        <v>1120</v>
      </c>
      <c r="AD23" s="1974">
        <v>0</v>
      </c>
      <c r="AE23" s="2061">
        <v>2260</v>
      </c>
      <c r="AF23" s="2061">
        <v>3980</v>
      </c>
      <c r="AG23" s="2061">
        <v>500</v>
      </c>
      <c r="AH23" s="1976">
        <v>0</v>
      </c>
      <c r="AI23" s="2062">
        <v>7187</v>
      </c>
      <c r="AJ23" s="2062">
        <v>6100</v>
      </c>
      <c r="AK23" s="2062">
        <v>6740</v>
      </c>
      <c r="AL23" s="2062">
        <v>20027</v>
      </c>
      <c r="AM23" s="1279"/>
      <c r="AN23" s="1974">
        <v>0</v>
      </c>
      <c r="AO23" s="2061">
        <v>0</v>
      </c>
      <c r="AP23" s="2061">
        <v>300</v>
      </c>
      <c r="AQ23" s="1976">
        <v>0</v>
      </c>
      <c r="AR23" s="1974">
        <v>0</v>
      </c>
      <c r="AS23" s="2061">
        <v>0</v>
      </c>
      <c r="AT23" s="2061">
        <v>0</v>
      </c>
      <c r="AU23" s="1976">
        <v>0</v>
      </c>
      <c r="AV23" s="1974">
        <v>0</v>
      </c>
      <c r="AW23" s="2061">
        <v>0</v>
      </c>
      <c r="AX23" s="2061">
        <v>100</v>
      </c>
      <c r="AY23" s="2061">
        <v>0</v>
      </c>
      <c r="AZ23" s="1976">
        <v>0</v>
      </c>
      <c r="BA23" s="1977">
        <v>300</v>
      </c>
      <c r="BB23" s="1977">
        <v>0</v>
      </c>
      <c r="BC23" s="1977">
        <v>100</v>
      </c>
      <c r="BD23" s="1977">
        <v>400</v>
      </c>
    </row>
    <row r="24" spans="1:56" ht="15.5">
      <c r="A24" s="509" t="s">
        <v>432</v>
      </c>
      <c r="B24" s="2056" t="s">
        <v>272</v>
      </c>
      <c r="C24" s="2057" t="s">
        <v>415</v>
      </c>
      <c r="D24" s="1665">
        <v>0</v>
      </c>
      <c r="E24" s="1972">
        <v>0</v>
      </c>
      <c r="F24" s="1972">
        <v>0</v>
      </c>
      <c r="G24" s="1666">
        <v>0</v>
      </c>
      <c r="H24" s="1665">
        <v>0</v>
      </c>
      <c r="I24" s="1972">
        <v>0</v>
      </c>
      <c r="J24" s="1972">
        <v>0</v>
      </c>
      <c r="K24" s="1666">
        <v>0</v>
      </c>
      <c r="L24" s="1665">
        <v>0</v>
      </c>
      <c r="M24" s="1972">
        <v>0</v>
      </c>
      <c r="N24" s="1972">
        <v>0</v>
      </c>
      <c r="O24" s="1972">
        <v>0</v>
      </c>
      <c r="P24" s="1666">
        <v>0</v>
      </c>
      <c r="Q24" s="1973">
        <v>0</v>
      </c>
      <c r="R24" s="1973">
        <v>0</v>
      </c>
      <c r="S24" s="1973">
        <v>0</v>
      </c>
      <c r="T24" s="1973">
        <v>0</v>
      </c>
      <c r="U24" s="1279"/>
      <c r="V24" s="1665">
        <v>0</v>
      </c>
      <c r="W24" s="1972">
        <v>0</v>
      </c>
      <c r="X24" s="1972">
        <v>0</v>
      </c>
      <c r="Y24" s="1666">
        <v>-50</v>
      </c>
      <c r="Z24" s="1665">
        <v>0</v>
      </c>
      <c r="AA24" s="1972">
        <v>0</v>
      </c>
      <c r="AB24" s="1972">
        <v>0</v>
      </c>
      <c r="AC24" s="1666">
        <v>0</v>
      </c>
      <c r="AD24" s="1665">
        <v>0</v>
      </c>
      <c r="AE24" s="1972">
        <v>0</v>
      </c>
      <c r="AF24" s="1972">
        <v>0</v>
      </c>
      <c r="AG24" s="1972">
        <v>0</v>
      </c>
      <c r="AH24" s="1666">
        <v>0</v>
      </c>
      <c r="AI24" s="2058">
        <v>-50</v>
      </c>
      <c r="AJ24" s="2058">
        <v>0</v>
      </c>
      <c r="AK24" s="2058">
        <v>0</v>
      </c>
      <c r="AL24" s="2058">
        <v>-50</v>
      </c>
      <c r="AM24" s="1279"/>
      <c r="AN24" s="1665">
        <v>0</v>
      </c>
      <c r="AO24" s="1972">
        <v>0</v>
      </c>
      <c r="AP24" s="1972">
        <v>0</v>
      </c>
      <c r="AQ24" s="1666">
        <v>0</v>
      </c>
      <c r="AR24" s="1665">
        <v>0</v>
      </c>
      <c r="AS24" s="1972">
        <v>0</v>
      </c>
      <c r="AT24" s="1972">
        <v>0</v>
      </c>
      <c r="AU24" s="1666">
        <v>0</v>
      </c>
      <c r="AV24" s="1665">
        <v>0</v>
      </c>
      <c r="AW24" s="1972">
        <v>0</v>
      </c>
      <c r="AX24" s="1972">
        <v>0</v>
      </c>
      <c r="AY24" s="1972">
        <v>0</v>
      </c>
      <c r="AZ24" s="1666">
        <v>0</v>
      </c>
      <c r="BA24" s="1973">
        <v>0</v>
      </c>
      <c r="BB24" s="1973">
        <v>0</v>
      </c>
      <c r="BC24" s="1973">
        <v>0</v>
      </c>
      <c r="BD24" s="1973">
        <v>0</v>
      </c>
    </row>
    <row r="25" spans="1:56" ht="15.5">
      <c r="A25" s="509" t="s">
        <v>278</v>
      </c>
      <c r="B25" s="2056" t="s">
        <v>272</v>
      </c>
      <c r="C25" s="2057" t="s">
        <v>416</v>
      </c>
      <c r="D25" s="1665">
        <v>0</v>
      </c>
      <c r="E25" s="1972">
        <v>0</v>
      </c>
      <c r="F25" s="1972">
        <v>0</v>
      </c>
      <c r="G25" s="1666">
        <v>0</v>
      </c>
      <c r="H25" s="1665">
        <v>0</v>
      </c>
      <c r="I25" s="1972">
        <v>0</v>
      </c>
      <c r="J25" s="1972">
        <v>0</v>
      </c>
      <c r="K25" s="1666">
        <v>0</v>
      </c>
      <c r="L25" s="1665">
        <v>0</v>
      </c>
      <c r="M25" s="1972">
        <v>0</v>
      </c>
      <c r="N25" s="1972">
        <v>0</v>
      </c>
      <c r="O25" s="1972">
        <v>0</v>
      </c>
      <c r="P25" s="1666">
        <v>0</v>
      </c>
      <c r="Q25" s="1973">
        <v>0</v>
      </c>
      <c r="R25" s="1973">
        <v>0</v>
      </c>
      <c r="S25" s="1973">
        <v>0</v>
      </c>
      <c r="T25" s="1973">
        <v>0</v>
      </c>
      <c r="U25" s="1279"/>
      <c r="V25" s="1665">
        <v>0</v>
      </c>
      <c r="W25" s="1972">
        <v>0</v>
      </c>
      <c r="X25" s="1972">
        <v>0</v>
      </c>
      <c r="Y25" s="1666">
        <v>0</v>
      </c>
      <c r="Z25" s="1665">
        <v>0</v>
      </c>
      <c r="AA25" s="1972">
        <v>0</v>
      </c>
      <c r="AB25" s="1972">
        <v>0</v>
      </c>
      <c r="AC25" s="1666">
        <v>0</v>
      </c>
      <c r="AD25" s="1665">
        <v>0</v>
      </c>
      <c r="AE25" s="1972">
        <v>0</v>
      </c>
      <c r="AF25" s="1972">
        <v>0</v>
      </c>
      <c r="AG25" s="1972">
        <v>0</v>
      </c>
      <c r="AH25" s="1666">
        <v>0</v>
      </c>
      <c r="AI25" s="2058">
        <v>0</v>
      </c>
      <c r="AJ25" s="2058">
        <v>0</v>
      </c>
      <c r="AK25" s="2058">
        <v>0</v>
      </c>
      <c r="AL25" s="2058">
        <v>0</v>
      </c>
      <c r="AM25" s="1279"/>
      <c r="AN25" s="1665">
        <v>0</v>
      </c>
      <c r="AO25" s="1972">
        <v>-100</v>
      </c>
      <c r="AP25" s="1972">
        <v>0</v>
      </c>
      <c r="AQ25" s="1666">
        <v>0</v>
      </c>
      <c r="AR25" s="1665">
        <v>0</v>
      </c>
      <c r="AS25" s="1972">
        <v>0</v>
      </c>
      <c r="AT25" s="1972">
        <v>0</v>
      </c>
      <c r="AU25" s="1666">
        <v>0</v>
      </c>
      <c r="AV25" s="1665">
        <v>0</v>
      </c>
      <c r="AW25" s="1972">
        <v>0</v>
      </c>
      <c r="AX25" s="1972">
        <v>0</v>
      </c>
      <c r="AY25" s="1972">
        <v>0</v>
      </c>
      <c r="AZ25" s="1666">
        <v>0</v>
      </c>
      <c r="BA25" s="1973">
        <v>-100</v>
      </c>
      <c r="BB25" s="1973">
        <v>0</v>
      </c>
      <c r="BC25" s="1973">
        <v>0</v>
      </c>
      <c r="BD25" s="1973">
        <v>-100</v>
      </c>
    </row>
    <row r="26" spans="1:56" ht="15.5">
      <c r="A26" s="1709" t="s">
        <v>426</v>
      </c>
      <c r="B26" s="2052" t="s">
        <v>313</v>
      </c>
      <c r="C26" s="2053">
        <v>1000</v>
      </c>
      <c r="D26" s="1968">
        <v>0</v>
      </c>
      <c r="E26" s="1969">
        <v>0</v>
      </c>
      <c r="F26" s="1969">
        <v>0</v>
      </c>
      <c r="G26" s="1970">
        <v>0</v>
      </c>
      <c r="H26" s="1968">
        <v>0</v>
      </c>
      <c r="I26" s="1969">
        <v>0</v>
      </c>
      <c r="J26" s="1969">
        <v>0</v>
      </c>
      <c r="K26" s="1970">
        <v>0</v>
      </c>
      <c r="L26" s="1968">
        <v>0</v>
      </c>
      <c r="M26" s="1969">
        <v>0</v>
      </c>
      <c r="N26" s="1969">
        <v>0</v>
      </c>
      <c r="O26" s="1969">
        <v>0</v>
      </c>
      <c r="P26" s="1970">
        <v>0</v>
      </c>
      <c r="Q26" s="1971">
        <v>0</v>
      </c>
      <c r="R26" s="1971">
        <v>0</v>
      </c>
      <c r="S26" s="1971">
        <v>0</v>
      </c>
      <c r="T26" s="1971">
        <v>0</v>
      </c>
      <c r="U26" s="1279"/>
      <c r="V26" s="1968">
        <v>0</v>
      </c>
      <c r="W26" s="1969">
        <v>0</v>
      </c>
      <c r="X26" s="1969">
        <v>0</v>
      </c>
      <c r="Y26" s="1970">
        <v>0</v>
      </c>
      <c r="Z26" s="1968">
        <v>0</v>
      </c>
      <c r="AA26" s="1969">
        <v>0</v>
      </c>
      <c r="AB26" s="1969">
        <v>0</v>
      </c>
      <c r="AC26" s="1970">
        <v>0</v>
      </c>
      <c r="AD26" s="1968">
        <v>0</v>
      </c>
      <c r="AE26" s="1969">
        <v>0</v>
      </c>
      <c r="AF26" s="1969">
        <v>0</v>
      </c>
      <c r="AG26" s="1969">
        <v>0</v>
      </c>
      <c r="AH26" s="1970">
        <v>0</v>
      </c>
      <c r="AI26" s="2055">
        <v>0</v>
      </c>
      <c r="AJ26" s="2055">
        <v>0</v>
      </c>
      <c r="AK26" s="2055">
        <v>0</v>
      </c>
      <c r="AL26" s="2055">
        <v>0</v>
      </c>
      <c r="AM26" s="1279"/>
      <c r="AN26" s="1968">
        <v>0</v>
      </c>
      <c r="AO26" s="1969">
        <v>0</v>
      </c>
      <c r="AP26" s="1969">
        <v>0</v>
      </c>
      <c r="AQ26" s="1970">
        <v>0</v>
      </c>
      <c r="AR26" s="1968">
        <v>0</v>
      </c>
      <c r="AS26" s="1969">
        <v>0</v>
      </c>
      <c r="AT26" s="1969">
        <v>0</v>
      </c>
      <c r="AU26" s="1970">
        <v>0</v>
      </c>
      <c r="AV26" s="1968">
        <v>0</v>
      </c>
      <c r="AW26" s="1969">
        <v>0</v>
      </c>
      <c r="AX26" s="1969">
        <v>0</v>
      </c>
      <c r="AY26" s="1969">
        <v>0</v>
      </c>
      <c r="AZ26" s="1970">
        <v>0</v>
      </c>
      <c r="BA26" s="1971">
        <v>0</v>
      </c>
      <c r="BB26" s="1971">
        <v>0</v>
      </c>
      <c r="BC26" s="1971">
        <v>0</v>
      </c>
      <c r="BD26" s="1971">
        <v>0</v>
      </c>
    </row>
    <row r="27" spans="1:56" ht="15.5">
      <c r="A27" s="1709" t="s">
        <v>427</v>
      </c>
      <c r="B27" s="2056" t="s">
        <v>313</v>
      </c>
      <c r="C27" s="2057">
        <v>2000</v>
      </c>
      <c r="D27" s="1665">
        <v>0</v>
      </c>
      <c r="E27" s="1972">
        <v>0</v>
      </c>
      <c r="F27" s="1972">
        <v>0</v>
      </c>
      <c r="G27" s="1666">
        <v>0</v>
      </c>
      <c r="H27" s="1665">
        <v>0</v>
      </c>
      <c r="I27" s="1972">
        <v>0</v>
      </c>
      <c r="J27" s="1972">
        <v>0</v>
      </c>
      <c r="K27" s="1666">
        <v>0</v>
      </c>
      <c r="L27" s="1665">
        <v>0</v>
      </c>
      <c r="M27" s="1972">
        <v>0</v>
      </c>
      <c r="N27" s="1972">
        <v>0</v>
      </c>
      <c r="O27" s="1972">
        <v>0</v>
      </c>
      <c r="P27" s="1666">
        <v>0</v>
      </c>
      <c r="Q27" s="1973">
        <v>0</v>
      </c>
      <c r="R27" s="1973">
        <v>0</v>
      </c>
      <c r="S27" s="1973">
        <v>0</v>
      </c>
      <c r="T27" s="1973">
        <v>0</v>
      </c>
      <c r="U27" s="1279"/>
      <c r="V27" s="1665">
        <v>600</v>
      </c>
      <c r="W27" s="1972">
        <v>15517</v>
      </c>
      <c r="X27" s="1972">
        <v>25631</v>
      </c>
      <c r="Y27" s="1666">
        <v>25811</v>
      </c>
      <c r="Z27" s="1665">
        <v>13830</v>
      </c>
      <c r="AA27" s="1972">
        <v>12154</v>
      </c>
      <c r="AB27" s="1972">
        <v>15730</v>
      </c>
      <c r="AC27" s="1666">
        <v>4002</v>
      </c>
      <c r="AD27" s="1665">
        <v>3488</v>
      </c>
      <c r="AE27" s="1972">
        <v>26480</v>
      </c>
      <c r="AF27" s="1972">
        <v>21515</v>
      </c>
      <c r="AG27" s="1972">
        <v>22900</v>
      </c>
      <c r="AH27" s="1666">
        <v>26100</v>
      </c>
      <c r="AI27" s="2058">
        <v>67559</v>
      </c>
      <c r="AJ27" s="2058">
        <v>45716</v>
      </c>
      <c r="AK27" s="2058">
        <v>100483</v>
      </c>
      <c r="AL27" s="2058">
        <v>213758</v>
      </c>
      <c r="AM27" s="1279"/>
      <c r="AN27" s="1665">
        <v>2650</v>
      </c>
      <c r="AO27" s="1972">
        <v>8639</v>
      </c>
      <c r="AP27" s="1972">
        <v>1825</v>
      </c>
      <c r="AQ27" s="1666">
        <v>0</v>
      </c>
      <c r="AR27" s="1665">
        <v>15050</v>
      </c>
      <c r="AS27" s="1972">
        <v>7600</v>
      </c>
      <c r="AT27" s="1972">
        <v>5917</v>
      </c>
      <c r="AU27" s="1666">
        <v>3689</v>
      </c>
      <c r="AV27" s="1665">
        <v>7200</v>
      </c>
      <c r="AW27" s="1972">
        <v>8475</v>
      </c>
      <c r="AX27" s="1972">
        <v>8525</v>
      </c>
      <c r="AY27" s="1972">
        <v>6000</v>
      </c>
      <c r="AZ27" s="1666">
        <v>5220</v>
      </c>
      <c r="BA27" s="1973">
        <v>13114</v>
      </c>
      <c r="BB27" s="1973">
        <v>32256</v>
      </c>
      <c r="BC27" s="1973">
        <v>35420</v>
      </c>
      <c r="BD27" s="1973">
        <v>80790</v>
      </c>
    </row>
    <row r="28" spans="1:56" ht="15.5">
      <c r="A28" s="1709" t="s">
        <v>428</v>
      </c>
      <c r="B28" s="2056" t="s">
        <v>313</v>
      </c>
      <c r="C28" s="2057">
        <v>3000</v>
      </c>
      <c r="D28" s="1665">
        <v>0</v>
      </c>
      <c r="E28" s="1972">
        <v>0</v>
      </c>
      <c r="F28" s="1972">
        <v>0</v>
      </c>
      <c r="G28" s="1666">
        <v>0</v>
      </c>
      <c r="H28" s="1665">
        <v>0</v>
      </c>
      <c r="I28" s="1972">
        <v>0</v>
      </c>
      <c r="J28" s="1972">
        <v>0</v>
      </c>
      <c r="K28" s="1666">
        <v>0</v>
      </c>
      <c r="L28" s="1665">
        <v>0</v>
      </c>
      <c r="M28" s="1972">
        <v>0</v>
      </c>
      <c r="N28" s="1972">
        <v>0</v>
      </c>
      <c r="O28" s="1972">
        <v>0</v>
      </c>
      <c r="P28" s="1666">
        <v>0</v>
      </c>
      <c r="Q28" s="1973">
        <v>0</v>
      </c>
      <c r="R28" s="1973">
        <v>0</v>
      </c>
      <c r="S28" s="1973">
        <v>0</v>
      </c>
      <c r="T28" s="1973">
        <v>0</v>
      </c>
      <c r="U28" s="1279"/>
      <c r="V28" s="1665">
        <v>0</v>
      </c>
      <c r="W28" s="1972">
        <v>0</v>
      </c>
      <c r="X28" s="1972">
        <v>0</v>
      </c>
      <c r="Y28" s="1666">
        <v>0</v>
      </c>
      <c r="Z28" s="1665">
        <v>0</v>
      </c>
      <c r="AA28" s="1972">
        <v>0</v>
      </c>
      <c r="AB28" s="1972">
        <v>0</v>
      </c>
      <c r="AC28" s="1666">
        <v>0</v>
      </c>
      <c r="AD28" s="1665">
        <v>0</v>
      </c>
      <c r="AE28" s="1972">
        <v>0</v>
      </c>
      <c r="AF28" s="1972">
        <v>0</v>
      </c>
      <c r="AG28" s="1972">
        <v>0</v>
      </c>
      <c r="AH28" s="1666">
        <v>0</v>
      </c>
      <c r="AI28" s="2058">
        <v>0</v>
      </c>
      <c r="AJ28" s="2058">
        <v>0</v>
      </c>
      <c r="AK28" s="2058">
        <v>0</v>
      </c>
      <c r="AL28" s="2058">
        <v>0</v>
      </c>
      <c r="AM28" s="1279"/>
      <c r="AN28" s="1665">
        <v>0</v>
      </c>
      <c r="AO28" s="1972">
        <v>0</v>
      </c>
      <c r="AP28" s="1972">
        <v>0</v>
      </c>
      <c r="AQ28" s="1666">
        <v>0</v>
      </c>
      <c r="AR28" s="1665">
        <v>0</v>
      </c>
      <c r="AS28" s="1972">
        <v>0</v>
      </c>
      <c r="AT28" s="1972">
        <v>0</v>
      </c>
      <c r="AU28" s="1666">
        <v>0</v>
      </c>
      <c r="AV28" s="1665">
        <v>0</v>
      </c>
      <c r="AW28" s="1972">
        <v>0</v>
      </c>
      <c r="AX28" s="1972">
        <v>0</v>
      </c>
      <c r="AY28" s="1972">
        <v>0</v>
      </c>
      <c r="AZ28" s="1666">
        <v>0</v>
      </c>
      <c r="BA28" s="1973">
        <v>0</v>
      </c>
      <c r="BB28" s="1973">
        <v>0</v>
      </c>
      <c r="BC28" s="1973">
        <v>0</v>
      </c>
      <c r="BD28" s="1973">
        <v>0</v>
      </c>
    </row>
    <row r="29" spans="1:56" ht="15.5">
      <c r="A29" s="1709" t="s">
        <v>429</v>
      </c>
      <c r="B29" s="2056" t="s">
        <v>313</v>
      </c>
      <c r="C29" s="2057">
        <v>4000</v>
      </c>
      <c r="D29" s="1665">
        <v>0</v>
      </c>
      <c r="E29" s="1972">
        <v>0</v>
      </c>
      <c r="F29" s="1972">
        <v>0</v>
      </c>
      <c r="G29" s="1666">
        <v>0</v>
      </c>
      <c r="H29" s="1665">
        <v>0</v>
      </c>
      <c r="I29" s="1972">
        <v>0</v>
      </c>
      <c r="J29" s="1972">
        <v>0</v>
      </c>
      <c r="K29" s="1666">
        <v>0</v>
      </c>
      <c r="L29" s="1665">
        <v>0</v>
      </c>
      <c r="M29" s="1972">
        <v>0</v>
      </c>
      <c r="N29" s="1972">
        <v>0</v>
      </c>
      <c r="O29" s="1972">
        <v>0</v>
      </c>
      <c r="P29" s="1666">
        <v>0</v>
      </c>
      <c r="Q29" s="1973">
        <v>0</v>
      </c>
      <c r="R29" s="1973">
        <v>0</v>
      </c>
      <c r="S29" s="1973">
        <v>0</v>
      </c>
      <c r="T29" s="1973">
        <v>0</v>
      </c>
      <c r="U29" s="1279"/>
      <c r="V29" s="1665">
        <v>0</v>
      </c>
      <c r="W29" s="1972">
        <v>36553</v>
      </c>
      <c r="X29" s="1972">
        <v>53338</v>
      </c>
      <c r="Y29" s="1666">
        <v>23707</v>
      </c>
      <c r="Z29" s="1665">
        <v>99063</v>
      </c>
      <c r="AA29" s="1972">
        <v>18725</v>
      </c>
      <c r="AB29" s="1972">
        <v>35514</v>
      </c>
      <c r="AC29" s="1666">
        <v>35642</v>
      </c>
      <c r="AD29" s="1665">
        <v>-8245</v>
      </c>
      <c r="AE29" s="1972">
        <v>51837</v>
      </c>
      <c r="AF29" s="1972">
        <v>8129</v>
      </c>
      <c r="AG29" s="1972">
        <v>4375</v>
      </c>
      <c r="AH29" s="1666">
        <v>2300</v>
      </c>
      <c r="AI29" s="2058">
        <v>113598</v>
      </c>
      <c r="AJ29" s="2058">
        <v>188944</v>
      </c>
      <c r="AK29" s="2058">
        <v>58396</v>
      </c>
      <c r="AL29" s="2058">
        <v>360938</v>
      </c>
      <c r="AM29" s="1279"/>
      <c r="AN29" s="1665">
        <v>0</v>
      </c>
      <c r="AO29" s="1972">
        <v>10199</v>
      </c>
      <c r="AP29" s="1972">
        <v>25200</v>
      </c>
      <c r="AQ29" s="1666">
        <v>2900</v>
      </c>
      <c r="AR29" s="1665">
        <v>40300</v>
      </c>
      <c r="AS29" s="1972">
        <v>33175</v>
      </c>
      <c r="AT29" s="1972">
        <v>29243</v>
      </c>
      <c r="AU29" s="1666">
        <v>0</v>
      </c>
      <c r="AV29" s="1665">
        <v>28205</v>
      </c>
      <c r="AW29" s="1972">
        <v>45505</v>
      </c>
      <c r="AX29" s="1972">
        <v>63976</v>
      </c>
      <c r="AY29" s="1972">
        <v>73694</v>
      </c>
      <c r="AZ29" s="1666">
        <v>80172</v>
      </c>
      <c r="BA29" s="1973">
        <v>38299</v>
      </c>
      <c r="BB29" s="1973">
        <v>102718</v>
      </c>
      <c r="BC29" s="1973">
        <v>291552</v>
      </c>
      <c r="BD29" s="1973">
        <v>432569</v>
      </c>
    </row>
    <row r="30" spans="1:56" ht="15.5">
      <c r="A30" s="1709" t="s">
        <v>425</v>
      </c>
      <c r="B30" s="2056" t="s">
        <v>313</v>
      </c>
      <c r="C30" s="2057">
        <v>6000</v>
      </c>
      <c r="D30" s="1665">
        <v>0</v>
      </c>
      <c r="E30" s="1972">
        <v>0</v>
      </c>
      <c r="F30" s="1972">
        <v>0</v>
      </c>
      <c r="G30" s="1666">
        <v>0</v>
      </c>
      <c r="H30" s="1665">
        <v>0</v>
      </c>
      <c r="I30" s="1972">
        <v>0</v>
      </c>
      <c r="J30" s="1972">
        <v>0</v>
      </c>
      <c r="K30" s="1666">
        <v>0</v>
      </c>
      <c r="L30" s="1665">
        <v>0</v>
      </c>
      <c r="M30" s="1972">
        <v>0</v>
      </c>
      <c r="N30" s="1972">
        <v>0</v>
      </c>
      <c r="O30" s="1972">
        <v>0</v>
      </c>
      <c r="P30" s="1666">
        <v>0</v>
      </c>
      <c r="Q30" s="1973">
        <v>0</v>
      </c>
      <c r="R30" s="1973">
        <v>0</v>
      </c>
      <c r="S30" s="1973">
        <v>0</v>
      </c>
      <c r="T30" s="1973">
        <v>0</v>
      </c>
      <c r="U30" s="1279"/>
      <c r="V30" s="1665">
        <v>0</v>
      </c>
      <c r="W30" s="1972">
        <v>38</v>
      </c>
      <c r="X30" s="1972">
        <v>15178</v>
      </c>
      <c r="Y30" s="1666">
        <v>6654</v>
      </c>
      <c r="Z30" s="1665">
        <v>4980</v>
      </c>
      <c r="AA30" s="1972">
        <v>24693</v>
      </c>
      <c r="AB30" s="1972">
        <v>9615</v>
      </c>
      <c r="AC30" s="1666">
        <v>10235</v>
      </c>
      <c r="AD30" s="1665">
        <v>9693</v>
      </c>
      <c r="AE30" s="1972">
        <v>-480</v>
      </c>
      <c r="AF30" s="1972">
        <v>620</v>
      </c>
      <c r="AG30" s="1972">
        <v>680</v>
      </c>
      <c r="AH30" s="1666">
        <v>0</v>
      </c>
      <c r="AI30" s="2058">
        <v>21870</v>
      </c>
      <c r="AJ30" s="2058">
        <v>49523</v>
      </c>
      <c r="AK30" s="2058">
        <v>10513</v>
      </c>
      <c r="AL30" s="2058">
        <v>81906</v>
      </c>
      <c r="AM30" s="1279"/>
      <c r="AN30" s="1665">
        <v>-2380</v>
      </c>
      <c r="AO30" s="1972">
        <v>0</v>
      </c>
      <c r="AP30" s="1972">
        <v>400</v>
      </c>
      <c r="AQ30" s="1666">
        <v>9300</v>
      </c>
      <c r="AR30" s="1665">
        <v>5000</v>
      </c>
      <c r="AS30" s="1972">
        <v>5000</v>
      </c>
      <c r="AT30" s="1972">
        <v>5000</v>
      </c>
      <c r="AU30" s="1666">
        <v>5000</v>
      </c>
      <c r="AV30" s="1665">
        <v>0</v>
      </c>
      <c r="AW30" s="1972">
        <v>0</v>
      </c>
      <c r="AX30" s="1972">
        <v>0</v>
      </c>
      <c r="AY30" s="1972">
        <v>0</v>
      </c>
      <c r="AZ30" s="1666">
        <v>10000</v>
      </c>
      <c r="BA30" s="1973">
        <v>7320</v>
      </c>
      <c r="BB30" s="1973">
        <v>20000</v>
      </c>
      <c r="BC30" s="1973">
        <v>10000</v>
      </c>
      <c r="BD30" s="1973">
        <v>37320</v>
      </c>
    </row>
    <row r="31" spans="1:56" ht="15.5">
      <c r="A31" s="1709" t="s">
        <v>359</v>
      </c>
      <c r="B31" s="2059" t="s">
        <v>313</v>
      </c>
      <c r="C31" s="2060">
        <v>8000</v>
      </c>
      <c r="D31" s="1974">
        <v>0</v>
      </c>
      <c r="E31" s="2061">
        <v>0</v>
      </c>
      <c r="F31" s="2061">
        <v>0</v>
      </c>
      <c r="G31" s="1976">
        <v>0</v>
      </c>
      <c r="H31" s="1974">
        <v>0</v>
      </c>
      <c r="I31" s="2061">
        <v>0</v>
      </c>
      <c r="J31" s="2061">
        <v>0</v>
      </c>
      <c r="K31" s="1976">
        <v>0</v>
      </c>
      <c r="L31" s="1974">
        <v>0</v>
      </c>
      <c r="M31" s="2061">
        <v>0</v>
      </c>
      <c r="N31" s="2061">
        <v>0</v>
      </c>
      <c r="O31" s="2061">
        <v>0</v>
      </c>
      <c r="P31" s="1976">
        <v>0</v>
      </c>
      <c r="Q31" s="1977">
        <v>0</v>
      </c>
      <c r="R31" s="1977">
        <v>0</v>
      </c>
      <c r="S31" s="1977">
        <v>0</v>
      </c>
      <c r="T31" s="1977">
        <v>0</v>
      </c>
      <c r="U31" s="1279"/>
      <c r="V31" s="1974">
        <v>0</v>
      </c>
      <c r="W31" s="2061">
        <v>0</v>
      </c>
      <c r="X31" s="2061">
        <v>13200</v>
      </c>
      <c r="Y31" s="1976">
        <v>-11940</v>
      </c>
      <c r="Z31" s="1974">
        <v>0</v>
      </c>
      <c r="AA31" s="2061">
        <v>-100</v>
      </c>
      <c r="AB31" s="2061">
        <v>0</v>
      </c>
      <c r="AC31" s="1976">
        <v>-440</v>
      </c>
      <c r="AD31" s="1974">
        <v>-880</v>
      </c>
      <c r="AE31" s="2061">
        <v>420</v>
      </c>
      <c r="AF31" s="2061">
        <v>0</v>
      </c>
      <c r="AG31" s="2061">
        <v>20</v>
      </c>
      <c r="AH31" s="1976">
        <v>0</v>
      </c>
      <c r="AI31" s="2062">
        <v>1260</v>
      </c>
      <c r="AJ31" s="2062">
        <v>-540</v>
      </c>
      <c r="AK31" s="2062">
        <v>-440</v>
      </c>
      <c r="AL31" s="2062">
        <v>280</v>
      </c>
      <c r="AM31" s="1279"/>
      <c r="AN31" s="1974">
        <v>-260</v>
      </c>
      <c r="AO31" s="2061">
        <v>0</v>
      </c>
      <c r="AP31" s="2061">
        <v>0</v>
      </c>
      <c r="AQ31" s="1976">
        <v>0</v>
      </c>
      <c r="AR31" s="1974">
        <v>0</v>
      </c>
      <c r="AS31" s="2061">
        <v>0</v>
      </c>
      <c r="AT31" s="2061">
        <v>0</v>
      </c>
      <c r="AU31" s="1976">
        <v>0</v>
      </c>
      <c r="AV31" s="1974">
        <v>0</v>
      </c>
      <c r="AW31" s="2061">
        <v>0</v>
      </c>
      <c r="AX31" s="2061">
        <v>0</v>
      </c>
      <c r="AY31" s="2061">
        <v>0</v>
      </c>
      <c r="AZ31" s="1976">
        <v>0</v>
      </c>
      <c r="BA31" s="1977">
        <v>-260</v>
      </c>
      <c r="BB31" s="1977">
        <v>0</v>
      </c>
      <c r="BC31" s="1977">
        <v>0</v>
      </c>
      <c r="BD31" s="1977">
        <v>-260</v>
      </c>
    </row>
    <row r="32" spans="1:56" ht="15.5">
      <c r="A32" s="1710" t="s">
        <v>419</v>
      </c>
      <c r="B32" s="2052" t="s">
        <v>339</v>
      </c>
      <c r="C32" s="2053">
        <v>1000</v>
      </c>
      <c r="D32" s="1968">
        <v>0</v>
      </c>
      <c r="E32" s="1969">
        <v>0</v>
      </c>
      <c r="F32" s="1969">
        <v>0</v>
      </c>
      <c r="G32" s="1970">
        <v>0</v>
      </c>
      <c r="H32" s="1968">
        <v>0</v>
      </c>
      <c r="I32" s="1969">
        <v>0</v>
      </c>
      <c r="J32" s="1969">
        <v>0</v>
      </c>
      <c r="K32" s="1970">
        <v>0</v>
      </c>
      <c r="L32" s="1968">
        <v>0</v>
      </c>
      <c r="M32" s="1969">
        <v>0</v>
      </c>
      <c r="N32" s="1969">
        <v>0</v>
      </c>
      <c r="O32" s="1969">
        <v>0</v>
      </c>
      <c r="P32" s="1970">
        <v>0</v>
      </c>
      <c r="Q32" s="1971">
        <v>0</v>
      </c>
      <c r="R32" s="1971">
        <v>0</v>
      </c>
      <c r="S32" s="1971">
        <v>0</v>
      </c>
      <c r="T32" s="1971">
        <v>0</v>
      </c>
      <c r="U32" s="1279"/>
      <c r="V32" s="1968">
        <v>0</v>
      </c>
      <c r="W32" s="1969">
        <v>0</v>
      </c>
      <c r="X32" s="1969">
        <v>0</v>
      </c>
      <c r="Y32" s="1970">
        <v>0</v>
      </c>
      <c r="Z32" s="1968">
        <v>0</v>
      </c>
      <c r="AA32" s="1969">
        <v>0</v>
      </c>
      <c r="AB32" s="1969">
        <v>0</v>
      </c>
      <c r="AC32" s="1970">
        <v>0</v>
      </c>
      <c r="AD32" s="1968">
        <v>0</v>
      </c>
      <c r="AE32" s="1969">
        <v>0</v>
      </c>
      <c r="AF32" s="1969">
        <v>0</v>
      </c>
      <c r="AG32" s="1969">
        <v>0</v>
      </c>
      <c r="AH32" s="1970">
        <v>0</v>
      </c>
      <c r="AI32" s="2055">
        <v>0</v>
      </c>
      <c r="AJ32" s="2055">
        <v>0</v>
      </c>
      <c r="AK32" s="2055">
        <v>0</v>
      </c>
      <c r="AL32" s="2055">
        <v>0</v>
      </c>
      <c r="AM32" s="1279"/>
      <c r="AN32" s="1968">
        <v>0</v>
      </c>
      <c r="AO32" s="1969">
        <v>0</v>
      </c>
      <c r="AP32" s="1969">
        <v>0</v>
      </c>
      <c r="AQ32" s="1970">
        <v>0</v>
      </c>
      <c r="AR32" s="1968">
        <v>0</v>
      </c>
      <c r="AS32" s="1969">
        <v>0</v>
      </c>
      <c r="AT32" s="1969">
        <v>0</v>
      </c>
      <c r="AU32" s="1970">
        <v>0</v>
      </c>
      <c r="AV32" s="1968">
        <v>0</v>
      </c>
      <c r="AW32" s="1969">
        <v>0</v>
      </c>
      <c r="AX32" s="1969">
        <v>0</v>
      </c>
      <c r="AY32" s="1969">
        <v>0</v>
      </c>
      <c r="AZ32" s="1970">
        <v>0</v>
      </c>
      <c r="BA32" s="1971">
        <v>0</v>
      </c>
      <c r="BB32" s="1971">
        <v>0</v>
      </c>
      <c r="BC32" s="1971">
        <v>0</v>
      </c>
      <c r="BD32" s="1971">
        <v>0</v>
      </c>
    </row>
    <row r="33" spans="1:56" ht="15.5">
      <c r="A33" s="1710" t="s">
        <v>420</v>
      </c>
      <c r="B33" s="2056" t="s">
        <v>339</v>
      </c>
      <c r="C33" s="2057">
        <v>2000</v>
      </c>
      <c r="D33" s="1665">
        <v>0</v>
      </c>
      <c r="E33" s="1972">
        <v>0</v>
      </c>
      <c r="F33" s="1972">
        <v>15600</v>
      </c>
      <c r="G33" s="1666">
        <v>5425</v>
      </c>
      <c r="H33" s="1665">
        <v>575</v>
      </c>
      <c r="I33" s="1972">
        <v>6500</v>
      </c>
      <c r="J33" s="1972">
        <v>9000</v>
      </c>
      <c r="K33" s="1666">
        <v>9500</v>
      </c>
      <c r="L33" s="1665">
        <v>1750</v>
      </c>
      <c r="M33" s="1972">
        <v>500</v>
      </c>
      <c r="N33" s="1972">
        <v>12600</v>
      </c>
      <c r="O33" s="1972">
        <v>13600</v>
      </c>
      <c r="P33" s="1666">
        <v>14925</v>
      </c>
      <c r="Q33" s="1973">
        <v>21025</v>
      </c>
      <c r="R33" s="1973">
        <v>25575</v>
      </c>
      <c r="S33" s="1973">
        <v>43375</v>
      </c>
      <c r="T33" s="1973">
        <v>89975</v>
      </c>
      <c r="U33" s="1279"/>
      <c r="V33" s="1665">
        <v>-442</v>
      </c>
      <c r="W33" s="1972">
        <v>0</v>
      </c>
      <c r="X33" s="1972">
        <v>1500</v>
      </c>
      <c r="Y33" s="1666">
        <v>14275</v>
      </c>
      <c r="Z33" s="1665">
        <v>1150</v>
      </c>
      <c r="AA33" s="1972">
        <v>6988</v>
      </c>
      <c r="AB33" s="1972">
        <v>5364</v>
      </c>
      <c r="AC33" s="1666">
        <v>3900</v>
      </c>
      <c r="AD33" s="1665">
        <v>4625</v>
      </c>
      <c r="AE33" s="1972">
        <v>3800</v>
      </c>
      <c r="AF33" s="1972">
        <v>5700</v>
      </c>
      <c r="AG33" s="1972">
        <v>2400</v>
      </c>
      <c r="AH33" s="1666">
        <v>2925</v>
      </c>
      <c r="AI33" s="2058">
        <v>15333</v>
      </c>
      <c r="AJ33" s="2058">
        <v>17402</v>
      </c>
      <c r="AK33" s="2058">
        <v>19450</v>
      </c>
      <c r="AL33" s="2058">
        <v>52185</v>
      </c>
      <c r="AM33" s="1279"/>
      <c r="AN33" s="1665">
        <v>0</v>
      </c>
      <c r="AO33" s="1972">
        <v>1800</v>
      </c>
      <c r="AP33" s="1972">
        <v>12550</v>
      </c>
      <c r="AQ33" s="1666">
        <v>1775</v>
      </c>
      <c r="AR33" s="1665">
        <v>1675</v>
      </c>
      <c r="AS33" s="1972">
        <v>1425</v>
      </c>
      <c r="AT33" s="1972">
        <v>3250</v>
      </c>
      <c r="AU33" s="1666">
        <v>3000</v>
      </c>
      <c r="AV33" s="1665">
        <v>6240</v>
      </c>
      <c r="AW33" s="1972">
        <v>5200</v>
      </c>
      <c r="AX33" s="1972">
        <v>4800</v>
      </c>
      <c r="AY33" s="1972">
        <v>4300</v>
      </c>
      <c r="AZ33" s="1666">
        <v>8400</v>
      </c>
      <c r="BA33" s="1973">
        <v>16125</v>
      </c>
      <c r="BB33" s="1973">
        <v>9350</v>
      </c>
      <c r="BC33" s="1973">
        <v>28940</v>
      </c>
      <c r="BD33" s="1973">
        <v>54415</v>
      </c>
    </row>
    <row r="34" spans="1:56" ht="15.5">
      <c r="A34" s="1710" t="s">
        <v>424</v>
      </c>
      <c r="B34" s="2056" t="s">
        <v>339</v>
      </c>
      <c r="C34" s="2057">
        <v>3000</v>
      </c>
      <c r="D34" s="1665">
        <v>0</v>
      </c>
      <c r="E34" s="1972">
        <v>0</v>
      </c>
      <c r="F34" s="1972">
        <v>450</v>
      </c>
      <c r="G34" s="1666">
        <v>0</v>
      </c>
      <c r="H34" s="1665">
        <v>200</v>
      </c>
      <c r="I34" s="1972">
        <v>100</v>
      </c>
      <c r="J34" s="1972">
        <v>0</v>
      </c>
      <c r="K34" s="1666">
        <v>100</v>
      </c>
      <c r="L34" s="1665">
        <v>200</v>
      </c>
      <c r="M34" s="1972">
        <v>0</v>
      </c>
      <c r="N34" s="1972">
        <v>100</v>
      </c>
      <c r="O34" s="1972">
        <v>0</v>
      </c>
      <c r="P34" s="1666">
        <v>0</v>
      </c>
      <c r="Q34" s="1973">
        <v>450</v>
      </c>
      <c r="R34" s="1973">
        <v>400</v>
      </c>
      <c r="S34" s="1973">
        <v>300</v>
      </c>
      <c r="T34" s="1973">
        <v>1150</v>
      </c>
      <c r="U34" s="1279"/>
      <c r="V34" s="1665">
        <v>0</v>
      </c>
      <c r="W34" s="1972">
        <v>0</v>
      </c>
      <c r="X34" s="1972">
        <v>0</v>
      </c>
      <c r="Y34" s="1666">
        <v>0</v>
      </c>
      <c r="Z34" s="1665">
        <v>0</v>
      </c>
      <c r="AA34" s="1972">
        <v>-375</v>
      </c>
      <c r="AB34" s="1972">
        <v>0</v>
      </c>
      <c r="AC34" s="1666">
        <v>325</v>
      </c>
      <c r="AD34" s="1665">
        <v>0</v>
      </c>
      <c r="AE34" s="1972">
        <v>0</v>
      </c>
      <c r="AF34" s="1972">
        <v>0</v>
      </c>
      <c r="AG34" s="1972">
        <v>0</v>
      </c>
      <c r="AH34" s="1666">
        <v>0</v>
      </c>
      <c r="AI34" s="2058">
        <v>0</v>
      </c>
      <c r="AJ34" s="2058">
        <v>-50</v>
      </c>
      <c r="AK34" s="2058">
        <v>0</v>
      </c>
      <c r="AL34" s="2058">
        <v>-50</v>
      </c>
      <c r="AM34" s="1279"/>
      <c r="AN34" s="1665">
        <v>0</v>
      </c>
      <c r="AO34" s="1972">
        <v>0</v>
      </c>
      <c r="AP34" s="1972">
        <v>0</v>
      </c>
      <c r="AQ34" s="1666">
        <v>0</v>
      </c>
      <c r="AR34" s="1665">
        <v>0</v>
      </c>
      <c r="AS34" s="1972">
        <v>0</v>
      </c>
      <c r="AT34" s="1972">
        <v>0</v>
      </c>
      <c r="AU34" s="1666">
        <v>0</v>
      </c>
      <c r="AV34" s="1665">
        <v>0</v>
      </c>
      <c r="AW34" s="1972">
        <v>0</v>
      </c>
      <c r="AX34" s="1972">
        <v>0</v>
      </c>
      <c r="AY34" s="1972">
        <v>0</v>
      </c>
      <c r="AZ34" s="1666">
        <v>0</v>
      </c>
      <c r="BA34" s="1973">
        <v>0</v>
      </c>
      <c r="BB34" s="1973">
        <v>0</v>
      </c>
      <c r="BC34" s="1973">
        <v>0</v>
      </c>
      <c r="BD34" s="1973">
        <v>0</v>
      </c>
    </row>
    <row r="35" spans="1:56" ht="15.5">
      <c r="A35" s="1710" t="s">
        <v>423</v>
      </c>
      <c r="B35" s="2056" t="s">
        <v>339</v>
      </c>
      <c r="C35" s="2057">
        <v>4000</v>
      </c>
      <c r="D35" s="1665">
        <v>0</v>
      </c>
      <c r="E35" s="1972">
        <v>4875</v>
      </c>
      <c r="F35" s="1972">
        <v>16025</v>
      </c>
      <c r="G35" s="1666">
        <v>4875</v>
      </c>
      <c r="H35" s="1665">
        <v>5350</v>
      </c>
      <c r="I35" s="1972">
        <v>7750</v>
      </c>
      <c r="J35" s="1972">
        <v>12175</v>
      </c>
      <c r="K35" s="1666">
        <v>6950</v>
      </c>
      <c r="L35" s="1665">
        <v>14500</v>
      </c>
      <c r="M35" s="1972">
        <v>19025</v>
      </c>
      <c r="N35" s="1972">
        <v>15200</v>
      </c>
      <c r="O35" s="1972">
        <v>16350</v>
      </c>
      <c r="P35" s="1666">
        <v>14075</v>
      </c>
      <c r="Q35" s="1973">
        <v>25775</v>
      </c>
      <c r="R35" s="1973">
        <v>32225</v>
      </c>
      <c r="S35" s="1973">
        <v>79150</v>
      </c>
      <c r="T35" s="1973">
        <v>137150</v>
      </c>
      <c r="U35" s="1279"/>
      <c r="V35" s="1665">
        <v>0</v>
      </c>
      <c r="W35" s="1972">
        <v>7775</v>
      </c>
      <c r="X35" s="1972">
        <v>2825</v>
      </c>
      <c r="Y35" s="1666">
        <v>523</v>
      </c>
      <c r="Z35" s="1665">
        <v>6250</v>
      </c>
      <c r="AA35" s="1972">
        <v>-13750</v>
      </c>
      <c r="AB35" s="1972">
        <v>13246</v>
      </c>
      <c r="AC35" s="1666">
        <v>7919</v>
      </c>
      <c r="AD35" s="1665">
        <v>23728</v>
      </c>
      <c r="AE35" s="1972">
        <v>4344</v>
      </c>
      <c r="AF35" s="1972">
        <v>7081</v>
      </c>
      <c r="AG35" s="1972">
        <v>2397</v>
      </c>
      <c r="AH35" s="1666">
        <v>3325</v>
      </c>
      <c r="AI35" s="2058">
        <v>11123</v>
      </c>
      <c r="AJ35" s="2058">
        <v>13665</v>
      </c>
      <c r="AK35" s="2058">
        <v>40875</v>
      </c>
      <c r="AL35" s="2058">
        <v>65663</v>
      </c>
      <c r="AM35" s="1279"/>
      <c r="AN35" s="1665">
        <v>9113</v>
      </c>
      <c r="AO35" s="1972">
        <v>3250</v>
      </c>
      <c r="AP35" s="1972">
        <v>18445</v>
      </c>
      <c r="AQ35" s="1666">
        <v>6250</v>
      </c>
      <c r="AR35" s="1665">
        <v>3825</v>
      </c>
      <c r="AS35" s="1972">
        <v>12775</v>
      </c>
      <c r="AT35" s="1972">
        <v>7252</v>
      </c>
      <c r="AU35" s="1666">
        <v>4127</v>
      </c>
      <c r="AV35" s="1665">
        <v>6093</v>
      </c>
      <c r="AW35" s="1972">
        <v>7445</v>
      </c>
      <c r="AX35" s="1972">
        <v>9224</v>
      </c>
      <c r="AY35" s="1972">
        <v>8388</v>
      </c>
      <c r="AZ35" s="1666">
        <v>5883</v>
      </c>
      <c r="BA35" s="1973">
        <v>37058</v>
      </c>
      <c r="BB35" s="1973">
        <v>27979</v>
      </c>
      <c r="BC35" s="1973">
        <v>37033</v>
      </c>
      <c r="BD35" s="1973">
        <v>102070</v>
      </c>
    </row>
    <row r="36" spans="1:56" ht="15.5">
      <c r="A36" s="1710" t="s">
        <v>422</v>
      </c>
      <c r="B36" s="2056" t="s">
        <v>339</v>
      </c>
      <c r="C36" s="2057">
        <v>6000</v>
      </c>
      <c r="D36" s="1665">
        <v>0</v>
      </c>
      <c r="E36" s="1972">
        <v>0</v>
      </c>
      <c r="F36" s="1972">
        <v>2840</v>
      </c>
      <c r="G36" s="1666">
        <v>1260</v>
      </c>
      <c r="H36" s="1665">
        <v>1920</v>
      </c>
      <c r="I36" s="1972">
        <v>3620</v>
      </c>
      <c r="J36" s="1972">
        <v>2100</v>
      </c>
      <c r="K36" s="1666">
        <v>1320</v>
      </c>
      <c r="L36" s="1665">
        <v>2840</v>
      </c>
      <c r="M36" s="1972">
        <v>6420</v>
      </c>
      <c r="N36" s="1972">
        <v>1900</v>
      </c>
      <c r="O36" s="1972">
        <v>1760</v>
      </c>
      <c r="P36" s="1666">
        <v>2320</v>
      </c>
      <c r="Q36" s="1973">
        <v>4100</v>
      </c>
      <c r="R36" s="1973">
        <v>8960</v>
      </c>
      <c r="S36" s="1973">
        <v>15240</v>
      </c>
      <c r="T36" s="1973">
        <v>28300</v>
      </c>
      <c r="U36" s="1279"/>
      <c r="V36" s="1665">
        <v>0</v>
      </c>
      <c r="W36" s="1972">
        <v>0</v>
      </c>
      <c r="X36" s="1972">
        <v>0</v>
      </c>
      <c r="Y36" s="1666">
        <v>-1</v>
      </c>
      <c r="Z36" s="1665">
        <v>1130</v>
      </c>
      <c r="AA36" s="1972">
        <v>1500</v>
      </c>
      <c r="AB36" s="1972">
        <v>280</v>
      </c>
      <c r="AC36" s="1666">
        <v>0</v>
      </c>
      <c r="AD36" s="1665">
        <v>3400</v>
      </c>
      <c r="AE36" s="1972">
        <v>800</v>
      </c>
      <c r="AF36" s="1972">
        <v>-1160</v>
      </c>
      <c r="AG36" s="1972">
        <v>0</v>
      </c>
      <c r="AH36" s="1666">
        <v>2400</v>
      </c>
      <c r="AI36" s="2058">
        <v>-1</v>
      </c>
      <c r="AJ36" s="2058">
        <v>2910</v>
      </c>
      <c r="AK36" s="2058">
        <v>5440</v>
      </c>
      <c r="AL36" s="2058">
        <v>8349</v>
      </c>
      <c r="AM36" s="1279"/>
      <c r="AN36" s="1665">
        <v>740</v>
      </c>
      <c r="AO36" s="1972">
        <v>0</v>
      </c>
      <c r="AP36" s="1972">
        <v>2780</v>
      </c>
      <c r="AQ36" s="1666">
        <v>2360</v>
      </c>
      <c r="AR36" s="1665">
        <v>1540</v>
      </c>
      <c r="AS36" s="1972">
        <v>1080</v>
      </c>
      <c r="AT36" s="1972">
        <v>2180</v>
      </c>
      <c r="AU36" s="1666">
        <v>2980</v>
      </c>
      <c r="AV36" s="1665">
        <v>6150</v>
      </c>
      <c r="AW36" s="1972">
        <v>2400</v>
      </c>
      <c r="AX36" s="1972">
        <v>1900</v>
      </c>
      <c r="AY36" s="1972">
        <v>2640</v>
      </c>
      <c r="AZ36" s="1666">
        <v>5440</v>
      </c>
      <c r="BA36" s="1973">
        <v>5880</v>
      </c>
      <c r="BB36" s="1973">
        <v>7780</v>
      </c>
      <c r="BC36" s="1973">
        <v>18530</v>
      </c>
      <c r="BD36" s="1973">
        <v>32190</v>
      </c>
    </row>
    <row r="37" spans="1:56" ht="15.5">
      <c r="A37" s="1710" t="s">
        <v>421</v>
      </c>
      <c r="B37" s="2059" t="s">
        <v>339</v>
      </c>
      <c r="C37" s="2060">
        <v>8000</v>
      </c>
      <c r="D37" s="1974">
        <v>0</v>
      </c>
      <c r="E37" s="2061">
        <v>0</v>
      </c>
      <c r="F37" s="2061">
        <v>22480</v>
      </c>
      <c r="G37" s="1976">
        <v>12080</v>
      </c>
      <c r="H37" s="1974">
        <v>8740</v>
      </c>
      <c r="I37" s="2061">
        <v>9840</v>
      </c>
      <c r="J37" s="2061">
        <v>11240</v>
      </c>
      <c r="K37" s="1976">
        <v>11020</v>
      </c>
      <c r="L37" s="1974">
        <v>13640</v>
      </c>
      <c r="M37" s="2061">
        <v>23660</v>
      </c>
      <c r="N37" s="2061">
        <v>15940</v>
      </c>
      <c r="O37" s="2061">
        <v>9680</v>
      </c>
      <c r="P37" s="1976">
        <v>8060</v>
      </c>
      <c r="Q37" s="1977">
        <v>34560</v>
      </c>
      <c r="R37" s="1977">
        <v>40840</v>
      </c>
      <c r="S37" s="1977">
        <v>70980</v>
      </c>
      <c r="T37" s="1977">
        <v>146380</v>
      </c>
      <c r="U37" s="1279"/>
      <c r="V37" s="1974">
        <v>0</v>
      </c>
      <c r="W37" s="2061">
        <v>0</v>
      </c>
      <c r="X37" s="2061">
        <v>2079</v>
      </c>
      <c r="Y37" s="1976">
        <v>8697</v>
      </c>
      <c r="Z37" s="1974">
        <v>0</v>
      </c>
      <c r="AA37" s="2061">
        <v>580</v>
      </c>
      <c r="AB37" s="2061">
        <v>500</v>
      </c>
      <c r="AC37" s="1976">
        <v>-21860</v>
      </c>
      <c r="AD37" s="1974">
        <v>4645</v>
      </c>
      <c r="AE37" s="2061">
        <v>-19960</v>
      </c>
      <c r="AF37" s="2061">
        <v>9333</v>
      </c>
      <c r="AG37" s="2061">
        <v>16300</v>
      </c>
      <c r="AH37" s="1976">
        <v>12440</v>
      </c>
      <c r="AI37" s="2062">
        <v>10776</v>
      </c>
      <c r="AJ37" s="2062">
        <v>-20780</v>
      </c>
      <c r="AK37" s="2062">
        <v>22758</v>
      </c>
      <c r="AL37" s="2062">
        <v>12754</v>
      </c>
      <c r="AM37" s="1279"/>
      <c r="AN37" s="1974">
        <v>0</v>
      </c>
      <c r="AO37" s="2061">
        <v>0</v>
      </c>
      <c r="AP37" s="2061">
        <v>8520</v>
      </c>
      <c r="AQ37" s="1976">
        <v>19540</v>
      </c>
      <c r="AR37" s="1974">
        <v>7820</v>
      </c>
      <c r="AS37" s="2061">
        <v>11320</v>
      </c>
      <c r="AT37" s="2061">
        <v>5922</v>
      </c>
      <c r="AU37" s="1976">
        <v>6160</v>
      </c>
      <c r="AV37" s="1974">
        <v>3360</v>
      </c>
      <c r="AW37" s="2061">
        <v>6160</v>
      </c>
      <c r="AX37" s="2061">
        <v>14515</v>
      </c>
      <c r="AY37" s="2061">
        <v>10580</v>
      </c>
      <c r="AZ37" s="1976">
        <v>29720</v>
      </c>
      <c r="BA37" s="1977">
        <v>28060</v>
      </c>
      <c r="BB37" s="1977">
        <v>31222</v>
      </c>
      <c r="BC37" s="1977">
        <v>64335</v>
      </c>
      <c r="BD37" s="1977">
        <v>123617</v>
      </c>
    </row>
    <row r="38" spans="1:56" ht="15.5">
      <c r="A38" s="1964" t="s">
        <v>662</v>
      </c>
      <c r="B38" s="2052" t="s">
        <v>403</v>
      </c>
      <c r="C38" s="2053">
        <v>1000</v>
      </c>
      <c r="D38" s="1968">
        <v>0</v>
      </c>
      <c r="E38" s="1969">
        <v>0</v>
      </c>
      <c r="F38" s="1969">
        <v>28525</v>
      </c>
      <c r="G38" s="1970">
        <v>17075</v>
      </c>
      <c r="H38" s="1968">
        <v>18125</v>
      </c>
      <c r="I38" s="1969">
        <v>7300</v>
      </c>
      <c r="J38" s="1969">
        <v>18175</v>
      </c>
      <c r="K38" s="1970">
        <v>22825</v>
      </c>
      <c r="L38" s="1968">
        <v>7400</v>
      </c>
      <c r="M38" s="1969">
        <v>18300</v>
      </c>
      <c r="N38" s="1969">
        <v>15300</v>
      </c>
      <c r="O38" s="1969">
        <v>12550</v>
      </c>
      <c r="P38" s="1970">
        <v>6225</v>
      </c>
      <c r="Q38" s="1971">
        <v>45600</v>
      </c>
      <c r="R38" s="1971">
        <v>66425</v>
      </c>
      <c r="S38" s="1971">
        <v>59775</v>
      </c>
      <c r="T38" s="1971">
        <v>171800</v>
      </c>
      <c r="U38" s="1279"/>
      <c r="V38" s="1968">
        <v>6</v>
      </c>
      <c r="W38" s="1969">
        <v>7950</v>
      </c>
      <c r="X38" s="1969">
        <v>4075</v>
      </c>
      <c r="Y38" s="1970">
        <v>25</v>
      </c>
      <c r="Z38" s="1968">
        <v>395</v>
      </c>
      <c r="AA38" s="1969">
        <v>236</v>
      </c>
      <c r="AB38" s="1969">
        <v>1003</v>
      </c>
      <c r="AC38" s="1970">
        <v>101</v>
      </c>
      <c r="AD38" s="1968">
        <v>2175</v>
      </c>
      <c r="AE38" s="1969">
        <v>950</v>
      </c>
      <c r="AF38" s="1969">
        <v>1350</v>
      </c>
      <c r="AG38" s="1969">
        <v>1000</v>
      </c>
      <c r="AH38" s="1970">
        <v>125</v>
      </c>
      <c r="AI38" s="2055">
        <v>12056</v>
      </c>
      <c r="AJ38" s="2055">
        <v>1735</v>
      </c>
      <c r="AK38" s="2055">
        <v>5600</v>
      </c>
      <c r="AL38" s="2055">
        <v>19391</v>
      </c>
      <c r="AM38" s="1279"/>
      <c r="AN38" s="1968">
        <v>19</v>
      </c>
      <c r="AO38" s="1969">
        <v>4650</v>
      </c>
      <c r="AP38" s="1969">
        <v>1175</v>
      </c>
      <c r="AQ38" s="1970">
        <v>600</v>
      </c>
      <c r="AR38" s="1968">
        <v>1275</v>
      </c>
      <c r="AS38" s="1969">
        <v>875</v>
      </c>
      <c r="AT38" s="1969">
        <v>625</v>
      </c>
      <c r="AU38" s="1970">
        <v>2375</v>
      </c>
      <c r="AV38" s="1968">
        <v>3050</v>
      </c>
      <c r="AW38" s="1969">
        <v>5425</v>
      </c>
      <c r="AX38" s="1969">
        <v>4525</v>
      </c>
      <c r="AY38" s="1969">
        <v>1850</v>
      </c>
      <c r="AZ38" s="1970">
        <v>1900</v>
      </c>
      <c r="BA38" s="1971">
        <v>6444</v>
      </c>
      <c r="BB38" s="1971">
        <v>5150</v>
      </c>
      <c r="BC38" s="1971">
        <v>16750</v>
      </c>
      <c r="BD38" s="1971">
        <v>28344</v>
      </c>
    </row>
    <row r="39" spans="1:56" ht="15.5">
      <c r="A39" s="1964" t="s">
        <v>663</v>
      </c>
      <c r="B39" s="2056" t="s">
        <v>403</v>
      </c>
      <c r="C39" s="2057">
        <v>2000</v>
      </c>
      <c r="D39" s="1665">
        <v>0</v>
      </c>
      <c r="E39" s="1972">
        <v>0</v>
      </c>
      <c r="F39" s="1972">
        <v>63425</v>
      </c>
      <c r="G39" s="1666">
        <v>26075</v>
      </c>
      <c r="H39" s="1665">
        <v>38650</v>
      </c>
      <c r="I39" s="1972">
        <v>17075</v>
      </c>
      <c r="J39" s="1972">
        <v>29575</v>
      </c>
      <c r="K39" s="1666">
        <v>42975</v>
      </c>
      <c r="L39" s="1665">
        <v>30500</v>
      </c>
      <c r="M39" s="1972">
        <v>43175</v>
      </c>
      <c r="N39" s="1972">
        <v>47225</v>
      </c>
      <c r="O39" s="1972">
        <v>44450</v>
      </c>
      <c r="P39" s="1666">
        <v>50525</v>
      </c>
      <c r="Q39" s="1973">
        <v>89500</v>
      </c>
      <c r="R39" s="1973">
        <v>128275</v>
      </c>
      <c r="S39" s="1973">
        <v>215875</v>
      </c>
      <c r="T39" s="1973">
        <v>433650</v>
      </c>
      <c r="U39" s="1279"/>
      <c r="V39" s="1665">
        <v>18</v>
      </c>
      <c r="W39" s="1972">
        <v>16900</v>
      </c>
      <c r="X39" s="1972">
        <v>8302</v>
      </c>
      <c r="Y39" s="1666">
        <v>4200</v>
      </c>
      <c r="Z39" s="1665">
        <v>3170</v>
      </c>
      <c r="AA39" s="1972">
        <v>4681</v>
      </c>
      <c r="AB39" s="1972">
        <v>4248</v>
      </c>
      <c r="AC39" s="1666">
        <v>4553</v>
      </c>
      <c r="AD39" s="1665">
        <v>4475</v>
      </c>
      <c r="AE39" s="1972">
        <v>10800</v>
      </c>
      <c r="AF39" s="1972">
        <v>14149</v>
      </c>
      <c r="AG39" s="1972">
        <v>5650</v>
      </c>
      <c r="AH39" s="1666">
        <v>500</v>
      </c>
      <c r="AI39" s="2058">
        <v>29420</v>
      </c>
      <c r="AJ39" s="2058">
        <v>16652</v>
      </c>
      <c r="AK39" s="2058">
        <v>35574</v>
      </c>
      <c r="AL39" s="2058">
        <v>81646</v>
      </c>
      <c r="AM39" s="1279"/>
      <c r="AN39" s="1665">
        <v>167</v>
      </c>
      <c r="AO39" s="1972">
        <v>28383</v>
      </c>
      <c r="AP39" s="1972">
        <v>13370</v>
      </c>
      <c r="AQ39" s="1666">
        <v>3905</v>
      </c>
      <c r="AR39" s="1665">
        <v>16860</v>
      </c>
      <c r="AS39" s="1972">
        <v>11375</v>
      </c>
      <c r="AT39" s="1972">
        <v>10145</v>
      </c>
      <c r="AU39" s="1666">
        <v>37187</v>
      </c>
      <c r="AV39" s="1665">
        <v>13715</v>
      </c>
      <c r="AW39" s="1972">
        <v>20850</v>
      </c>
      <c r="AX39" s="1972">
        <v>30775</v>
      </c>
      <c r="AY39" s="1972">
        <v>20718</v>
      </c>
      <c r="AZ39" s="1666">
        <v>19602</v>
      </c>
      <c r="BA39" s="1973">
        <v>45825</v>
      </c>
      <c r="BB39" s="1973">
        <v>75567</v>
      </c>
      <c r="BC39" s="1973">
        <v>105660</v>
      </c>
      <c r="BD39" s="1973">
        <v>227052</v>
      </c>
    </row>
    <row r="40" spans="1:56" s="847" customFormat="1" ht="15.5">
      <c r="A40" s="1964" t="s">
        <v>664</v>
      </c>
      <c r="B40" s="2056" t="s">
        <v>403</v>
      </c>
      <c r="C40" s="2057">
        <v>3000</v>
      </c>
      <c r="D40" s="1665">
        <v>0</v>
      </c>
      <c r="E40" s="1972">
        <v>0</v>
      </c>
      <c r="F40" s="1972">
        <v>2100</v>
      </c>
      <c r="G40" s="1666">
        <v>650</v>
      </c>
      <c r="H40" s="1665">
        <v>3250</v>
      </c>
      <c r="I40" s="1972">
        <v>675</v>
      </c>
      <c r="J40" s="1972">
        <v>1050</v>
      </c>
      <c r="K40" s="1666">
        <v>2675</v>
      </c>
      <c r="L40" s="1665">
        <v>750</v>
      </c>
      <c r="M40" s="1972">
        <v>675</v>
      </c>
      <c r="N40" s="1972">
        <v>775</v>
      </c>
      <c r="O40" s="1972">
        <v>575</v>
      </c>
      <c r="P40" s="1666">
        <v>3425</v>
      </c>
      <c r="Q40" s="1973">
        <v>2750</v>
      </c>
      <c r="R40" s="1973">
        <v>7650</v>
      </c>
      <c r="S40" s="1973">
        <v>6200</v>
      </c>
      <c r="T40" s="1973">
        <v>16600</v>
      </c>
      <c r="U40" s="1279"/>
      <c r="V40" s="1665">
        <v>0</v>
      </c>
      <c r="W40" s="1972">
        <v>0</v>
      </c>
      <c r="X40" s="1972">
        <v>2000</v>
      </c>
      <c r="Y40" s="1666">
        <v>-675</v>
      </c>
      <c r="Z40" s="1665">
        <v>20</v>
      </c>
      <c r="AA40" s="1972">
        <v>25</v>
      </c>
      <c r="AB40" s="1972">
        <v>25</v>
      </c>
      <c r="AC40" s="1666">
        <v>0</v>
      </c>
      <c r="AD40" s="1665">
        <v>1750</v>
      </c>
      <c r="AE40" s="1972">
        <v>50</v>
      </c>
      <c r="AF40" s="1972">
        <v>150</v>
      </c>
      <c r="AG40" s="1972">
        <v>200</v>
      </c>
      <c r="AH40" s="1666">
        <v>325</v>
      </c>
      <c r="AI40" s="2058">
        <v>1325</v>
      </c>
      <c r="AJ40" s="2058">
        <v>70</v>
      </c>
      <c r="AK40" s="2058">
        <v>2475</v>
      </c>
      <c r="AL40" s="2058">
        <v>3870</v>
      </c>
      <c r="AM40" s="1279"/>
      <c r="AN40" s="1665">
        <v>1075</v>
      </c>
      <c r="AO40" s="1972">
        <v>3075</v>
      </c>
      <c r="AP40" s="1972">
        <v>675</v>
      </c>
      <c r="AQ40" s="1666">
        <v>0</v>
      </c>
      <c r="AR40" s="1665">
        <v>0</v>
      </c>
      <c r="AS40" s="1972">
        <v>0</v>
      </c>
      <c r="AT40" s="1972">
        <v>950</v>
      </c>
      <c r="AU40" s="1666">
        <v>1350</v>
      </c>
      <c r="AV40" s="1665">
        <v>590</v>
      </c>
      <c r="AW40" s="1972">
        <v>4040</v>
      </c>
      <c r="AX40" s="1972">
        <v>770</v>
      </c>
      <c r="AY40" s="1972">
        <v>2320</v>
      </c>
      <c r="AZ40" s="1666">
        <v>5070</v>
      </c>
      <c r="BA40" s="1973">
        <v>4825</v>
      </c>
      <c r="BB40" s="1973">
        <v>2300</v>
      </c>
      <c r="BC40" s="1973">
        <v>12790</v>
      </c>
      <c r="BD40" s="1973">
        <v>19915</v>
      </c>
    </row>
    <row r="41" spans="1:56" ht="15.5">
      <c r="A41" s="1964" t="s">
        <v>665</v>
      </c>
      <c r="B41" s="2056" t="s">
        <v>403</v>
      </c>
      <c r="C41" s="2057">
        <v>4000</v>
      </c>
      <c r="D41" s="1665">
        <v>118999.99999999996</v>
      </c>
      <c r="E41" s="1972">
        <v>32350</v>
      </c>
      <c r="F41" s="1972">
        <v>97875</v>
      </c>
      <c r="G41" s="1666">
        <v>123275</v>
      </c>
      <c r="H41" s="1665">
        <v>65233.771428570995</v>
      </c>
      <c r="I41" s="1972">
        <v>161525</v>
      </c>
      <c r="J41" s="1972">
        <v>152225</v>
      </c>
      <c r="K41" s="1666">
        <v>115400</v>
      </c>
      <c r="L41" s="1665">
        <v>153950</v>
      </c>
      <c r="M41" s="1972">
        <v>157175</v>
      </c>
      <c r="N41" s="1972">
        <v>108175</v>
      </c>
      <c r="O41" s="1972">
        <v>153175</v>
      </c>
      <c r="P41" s="1666">
        <v>142741.43332786392</v>
      </c>
      <c r="Q41" s="1973">
        <v>372499.99999999994</v>
      </c>
      <c r="R41" s="1973">
        <v>494383.77142857097</v>
      </c>
      <c r="S41" s="1973">
        <v>715216.43332786392</v>
      </c>
      <c r="T41" s="1973">
        <v>1582100.2047564348</v>
      </c>
      <c r="U41" s="1279"/>
      <c r="V41" s="1665">
        <v>13650</v>
      </c>
      <c r="W41" s="1972">
        <v>35544</v>
      </c>
      <c r="X41" s="1972">
        <v>18915</v>
      </c>
      <c r="Y41" s="1666">
        <v>16879</v>
      </c>
      <c r="Z41" s="1665">
        <v>14963</v>
      </c>
      <c r="AA41" s="1972">
        <v>-2806</v>
      </c>
      <c r="AB41" s="1972">
        <v>7539</v>
      </c>
      <c r="AC41" s="1666">
        <v>47294</v>
      </c>
      <c r="AD41" s="1665">
        <v>34733</v>
      </c>
      <c r="AE41" s="1972">
        <v>57325</v>
      </c>
      <c r="AF41" s="1972">
        <v>72014</v>
      </c>
      <c r="AG41" s="1972">
        <v>25550</v>
      </c>
      <c r="AH41" s="1666">
        <v>35275</v>
      </c>
      <c r="AI41" s="2058">
        <v>84988</v>
      </c>
      <c r="AJ41" s="2058">
        <v>66990</v>
      </c>
      <c r="AK41" s="2058">
        <v>224897</v>
      </c>
      <c r="AL41" s="2058">
        <v>376875</v>
      </c>
      <c r="AM41" s="1279"/>
      <c r="AN41" s="1665">
        <v>8915</v>
      </c>
      <c r="AO41" s="1972">
        <v>71750</v>
      </c>
      <c r="AP41" s="1972">
        <v>33300</v>
      </c>
      <c r="AQ41" s="1666">
        <v>19475</v>
      </c>
      <c r="AR41" s="1665">
        <v>45600</v>
      </c>
      <c r="AS41" s="1972">
        <v>30275</v>
      </c>
      <c r="AT41" s="1972">
        <v>36559</v>
      </c>
      <c r="AU41" s="1666">
        <v>65315</v>
      </c>
      <c r="AV41" s="1665">
        <v>52005</v>
      </c>
      <c r="AW41" s="1972">
        <v>60097.46</v>
      </c>
      <c r="AX41" s="1972">
        <v>43652</v>
      </c>
      <c r="AY41" s="1972">
        <v>38098</v>
      </c>
      <c r="AZ41" s="1666">
        <v>107535</v>
      </c>
      <c r="BA41" s="1973">
        <v>133440</v>
      </c>
      <c r="BB41" s="1973">
        <v>177749</v>
      </c>
      <c r="BC41" s="1973">
        <v>301387.45999999996</v>
      </c>
      <c r="BD41" s="1973">
        <v>612576.46</v>
      </c>
    </row>
    <row r="42" spans="1:56" ht="15.5">
      <c r="A42" s="1964" t="s">
        <v>666</v>
      </c>
      <c r="B42" s="2056" t="s">
        <v>403</v>
      </c>
      <c r="C42" s="2057">
        <v>6000</v>
      </c>
      <c r="D42" s="1665">
        <v>0</v>
      </c>
      <c r="E42" s="1972">
        <v>0</v>
      </c>
      <c r="F42" s="1972">
        <v>70580</v>
      </c>
      <c r="G42" s="1666">
        <v>22960</v>
      </c>
      <c r="H42" s="1665">
        <v>23040</v>
      </c>
      <c r="I42" s="1972">
        <v>20380</v>
      </c>
      <c r="J42" s="1972">
        <v>33180</v>
      </c>
      <c r="K42" s="1666">
        <v>31360</v>
      </c>
      <c r="L42" s="1665">
        <v>38460</v>
      </c>
      <c r="M42" s="1972">
        <v>47520</v>
      </c>
      <c r="N42" s="1972">
        <v>45600</v>
      </c>
      <c r="O42" s="1972">
        <v>28980</v>
      </c>
      <c r="P42" s="1666">
        <v>24840</v>
      </c>
      <c r="Q42" s="1973">
        <v>93540</v>
      </c>
      <c r="R42" s="1973">
        <v>107960</v>
      </c>
      <c r="S42" s="1973">
        <v>185400</v>
      </c>
      <c r="T42" s="1973">
        <v>386900</v>
      </c>
      <c r="U42" s="1279"/>
      <c r="V42" s="1665">
        <v>80</v>
      </c>
      <c r="W42" s="1972">
        <v>0</v>
      </c>
      <c r="X42" s="1972">
        <v>3795</v>
      </c>
      <c r="Y42" s="1666">
        <v>3000</v>
      </c>
      <c r="Z42" s="1665">
        <v>3691</v>
      </c>
      <c r="AA42" s="1972">
        <v>681</v>
      </c>
      <c r="AB42" s="1972">
        <v>2480</v>
      </c>
      <c r="AC42" s="1666">
        <v>781</v>
      </c>
      <c r="AD42" s="1665">
        <v>1340</v>
      </c>
      <c r="AE42" s="1972">
        <v>1520</v>
      </c>
      <c r="AF42" s="1972">
        <v>70</v>
      </c>
      <c r="AG42" s="1972">
        <v>2980</v>
      </c>
      <c r="AH42" s="1666">
        <v>2600</v>
      </c>
      <c r="AI42" s="2058">
        <v>6875</v>
      </c>
      <c r="AJ42" s="2058">
        <v>7633</v>
      </c>
      <c r="AK42" s="2058">
        <v>8510</v>
      </c>
      <c r="AL42" s="2058">
        <v>23018</v>
      </c>
      <c r="AM42" s="1279"/>
      <c r="AN42" s="1665">
        <v>1160</v>
      </c>
      <c r="AO42" s="1972">
        <v>876</v>
      </c>
      <c r="AP42" s="1972">
        <v>10700</v>
      </c>
      <c r="AQ42" s="1666">
        <v>9580</v>
      </c>
      <c r="AR42" s="1665">
        <v>1540</v>
      </c>
      <c r="AS42" s="1972">
        <v>11082</v>
      </c>
      <c r="AT42" s="1972">
        <v>2300</v>
      </c>
      <c r="AU42" s="1666">
        <v>5068</v>
      </c>
      <c r="AV42" s="1665">
        <v>5897</v>
      </c>
      <c r="AW42" s="1972">
        <v>8508</v>
      </c>
      <c r="AX42" s="1972">
        <v>4323</v>
      </c>
      <c r="AY42" s="1972">
        <v>2750</v>
      </c>
      <c r="AZ42" s="1666">
        <v>6390</v>
      </c>
      <c r="BA42" s="1973">
        <v>22316</v>
      </c>
      <c r="BB42" s="1973">
        <v>19990</v>
      </c>
      <c r="BC42" s="1973">
        <v>27868</v>
      </c>
      <c r="BD42" s="1973">
        <v>70174</v>
      </c>
    </row>
    <row r="43" spans="1:56" ht="15.5">
      <c r="A43" s="1964" t="s">
        <v>667</v>
      </c>
      <c r="B43" s="2059" t="s">
        <v>403</v>
      </c>
      <c r="C43" s="2060">
        <v>8000</v>
      </c>
      <c r="D43" s="1974">
        <v>0</v>
      </c>
      <c r="E43" s="2061">
        <v>0</v>
      </c>
      <c r="F43" s="2061">
        <v>39220</v>
      </c>
      <c r="G43" s="1976">
        <v>20220</v>
      </c>
      <c r="H43" s="1974">
        <v>16400</v>
      </c>
      <c r="I43" s="2061">
        <v>12300</v>
      </c>
      <c r="J43" s="2061">
        <v>19540</v>
      </c>
      <c r="K43" s="1976">
        <v>26400</v>
      </c>
      <c r="L43" s="1974">
        <v>26840</v>
      </c>
      <c r="M43" s="2061">
        <v>40140</v>
      </c>
      <c r="N43" s="2061">
        <v>37960</v>
      </c>
      <c r="O43" s="2061">
        <v>23860</v>
      </c>
      <c r="P43" s="1976">
        <v>27220</v>
      </c>
      <c r="Q43" s="1977">
        <v>59440</v>
      </c>
      <c r="R43" s="1977">
        <v>74640</v>
      </c>
      <c r="S43" s="1977">
        <v>156020</v>
      </c>
      <c r="T43" s="1977">
        <v>290100</v>
      </c>
      <c r="U43" s="1279"/>
      <c r="V43" s="1974">
        <v>0</v>
      </c>
      <c r="W43" s="2061">
        <v>0</v>
      </c>
      <c r="X43" s="2061">
        <v>483</v>
      </c>
      <c r="Y43" s="1976">
        <v>4490</v>
      </c>
      <c r="Z43" s="1974">
        <v>2360</v>
      </c>
      <c r="AA43" s="2061">
        <v>1895</v>
      </c>
      <c r="AB43" s="2061">
        <v>3260</v>
      </c>
      <c r="AC43" s="1976">
        <v>4012</v>
      </c>
      <c r="AD43" s="1974">
        <v>6180</v>
      </c>
      <c r="AE43" s="2061">
        <v>840</v>
      </c>
      <c r="AF43" s="2061">
        <v>710</v>
      </c>
      <c r="AG43" s="2061">
        <v>340</v>
      </c>
      <c r="AH43" s="1976">
        <v>1000</v>
      </c>
      <c r="AI43" s="2062">
        <v>4973</v>
      </c>
      <c r="AJ43" s="2062">
        <v>11527</v>
      </c>
      <c r="AK43" s="2062">
        <v>9070</v>
      </c>
      <c r="AL43" s="2062">
        <v>25570</v>
      </c>
      <c r="AM43" s="1279"/>
      <c r="AN43" s="1974">
        <v>700</v>
      </c>
      <c r="AO43" s="2061">
        <v>744</v>
      </c>
      <c r="AP43" s="2061">
        <v>3260</v>
      </c>
      <c r="AQ43" s="1976">
        <v>820</v>
      </c>
      <c r="AR43" s="1974">
        <v>220</v>
      </c>
      <c r="AS43" s="2061">
        <v>5320</v>
      </c>
      <c r="AT43" s="2061">
        <v>3680</v>
      </c>
      <c r="AU43" s="1976">
        <v>9860</v>
      </c>
      <c r="AV43" s="1974">
        <v>3736</v>
      </c>
      <c r="AW43" s="2061">
        <v>8334</v>
      </c>
      <c r="AX43" s="2061">
        <v>5120</v>
      </c>
      <c r="AY43" s="2061">
        <v>2200</v>
      </c>
      <c r="AZ43" s="1976">
        <v>7455</v>
      </c>
      <c r="BA43" s="1977">
        <v>5524</v>
      </c>
      <c r="BB43" s="1977">
        <v>19080</v>
      </c>
      <c r="BC43" s="1977">
        <v>26845</v>
      </c>
      <c r="BD43" s="1977">
        <v>51449</v>
      </c>
    </row>
    <row r="44" spans="1:56" ht="15.5">
      <c r="A44" s="1964" t="s">
        <v>430</v>
      </c>
      <c r="B44" s="2052" t="s">
        <v>341</v>
      </c>
      <c r="C44" s="2053" t="s">
        <v>415</v>
      </c>
      <c r="D44" s="1968">
        <v>0</v>
      </c>
      <c r="E44" s="1969">
        <v>21800</v>
      </c>
      <c r="F44" s="1969">
        <v>30700</v>
      </c>
      <c r="G44" s="1970">
        <v>17025</v>
      </c>
      <c r="H44" s="1968">
        <v>12200</v>
      </c>
      <c r="I44" s="1969">
        <v>14825</v>
      </c>
      <c r="J44" s="1969">
        <v>20200</v>
      </c>
      <c r="K44" s="1970">
        <v>15250</v>
      </c>
      <c r="L44" s="1968">
        <v>24300</v>
      </c>
      <c r="M44" s="1969">
        <v>22750</v>
      </c>
      <c r="N44" s="1969">
        <v>32700</v>
      </c>
      <c r="O44" s="1969">
        <v>32750</v>
      </c>
      <c r="P44" s="1970">
        <v>31975</v>
      </c>
      <c r="Q44" s="1971">
        <v>69525</v>
      </c>
      <c r="R44" s="1971">
        <v>62475</v>
      </c>
      <c r="S44" s="1971">
        <v>144475</v>
      </c>
      <c r="T44" s="1971">
        <v>276475</v>
      </c>
      <c r="U44" s="1279"/>
      <c r="V44" s="1968">
        <v>200</v>
      </c>
      <c r="W44" s="1969">
        <v>12079</v>
      </c>
      <c r="X44" s="1969">
        <v>-6175</v>
      </c>
      <c r="Y44" s="1970">
        <v>6795</v>
      </c>
      <c r="Z44" s="1968">
        <v>73</v>
      </c>
      <c r="AA44" s="1969">
        <v>800</v>
      </c>
      <c r="AB44" s="1969">
        <v>15</v>
      </c>
      <c r="AC44" s="1970">
        <v>1148</v>
      </c>
      <c r="AD44" s="1968">
        <v>1903</v>
      </c>
      <c r="AE44" s="1969">
        <v>1522</v>
      </c>
      <c r="AF44" s="1969">
        <v>2072</v>
      </c>
      <c r="AG44" s="1969">
        <v>3475</v>
      </c>
      <c r="AH44" s="1970">
        <v>1925</v>
      </c>
      <c r="AI44" s="2055">
        <v>12899</v>
      </c>
      <c r="AJ44" s="2055">
        <v>2036</v>
      </c>
      <c r="AK44" s="2055">
        <v>10897</v>
      </c>
      <c r="AL44" s="2055">
        <v>25832</v>
      </c>
      <c r="AM44" s="1279"/>
      <c r="AN44" s="1968">
        <v>0</v>
      </c>
      <c r="AO44" s="1969">
        <v>10910</v>
      </c>
      <c r="AP44" s="1969">
        <v>10350</v>
      </c>
      <c r="AQ44" s="1970">
        <v>1100</v>
      </c>
      <c r="AR44" s="1968">
        <v>0</v>
      </c>
      <c r="AS44" s="1969">
        <v>1675</v>
      </c>
      <c r="AT44" s="1969">
        <v>20529</v>
      </c>
      <c r="AU44" s="1970">
        <v>536</v>
      </c>
      <c r="AV44" s="1968">
        <v>2509</v>
      </c>
      <c r="AW44" s="1969">
        <v>2113</v>
      </c>
      <c r="AX44" s="1969">
        <v>8952</v>
      </c>
      <c r="AY44" s="1969">
        <v>22219</v>
      </c>
      <c r="AZ44" s="1970">
        <v>12257</v>
      </c>
      <c r="BA44" s="1971">
        <v>22360</v>
      </c>
      <c r="BB44" s="1971">
        <v>22740</v>
      </c>
      <c r="BC44" s="1971">
        <v>48050</v>
      </c>
      <c r="BD44" s="1971">
        <v>93150</v>
      </c>
    </row>
    <row r="45" spans="1:56" ht="15.5">
      <c r="A45" s="1964" t="s">
        <v>431</v>
      </c>
      <c r="B45" s="2059" t="s">
        <v>341</v>
      </c>
      <c r="C45" s="2060" t="s">
        <v>416</v>
      </c>
      <c r="D45" s="1974">
        <v>20000</v>
      </c>
      <c r="E45" s="2061">
        <v>1400</v>
      </c>
      <c r="F45" s="2061">
        <v>27175</v>
      </c>
      <c r="G45" s="1976">
        <v>10725</v>
      </c>
      <c r="H45" s="1974">
        <v>11650</v>
      </c>
      <c r="I45" s="2061">
        <v>8225</v>
      </c>
      <c r="J45" s="2061">
        <v>19100</v>
      </c>
      <c r="K45" s="1976">
        <v>13575</v>
      </c>
      <c r="L45" s="1974">
        <v>12600</v>
      </c>
      <c r="M45" s="2061">
        <v>9100</v>
      </c>
      <c r="N45" s="2061">
        <v>36775</v>
      </c>
      <c r="O45" s="2061">
        <v>73325</v>
      </c>
      <c r="P45" s="1976">
        <v>43375</v>
      </c>
      <c r="Q45" s="1977">
        <v>59300</v>
      </c>
      <c r="R45" s="1977">
        <v>52550</v>
      </c>
      <c r="S45" s="1977">
        <v>175175</v>
      </c>
      <c r="T45" s="1977">
        <v>287025</v>
      </c>
      <c r="U45" s="1279"/>
      <c r="V45" s="1974">
        <v>30500</v>
      </c>
      <c r="W45" s="2061">
        <v>37917</v>
      </c>
      <c r="X45" s="2061">
        <v>24959</v>
      </c>
      <c r="Y45" s="1976">
        <v>29939</v>
      </c>
      <c r="Z45" s="1974">
        <v>37856</v>
      </c>
      <c r="AA45" s="2061">
        <v>28869</v>
      </c>
      <c r="AB45" s="2061">
        <v>45969</v>
      </c>
      <c r="AC45" s="1976">
        <v>16869</v>
      </c>
      <c r="AD45" s="1974">
        <v>22033</v>
      </c>
      <c r="AE45" s="2061">
        <v>60407</v>
      </c>
      <c r="AF45" s="2061">
        <v>59644</v>
      </c>
      <c r="AG45" s="2061">
        <v>36825</v>
      </c>
      <c r="AH45" s="1976">
        <v>56625</v>
      </c>
      <c r="AI45" s="2062">
        <v>123315</v>
      </c>
      <c r="AJ45" s="2062">
        <v>129563</v>
      </c>
      <c r="AK45" s="2062">
        <v>235534</v>
      </c>
      <c r="AL45" s="2062">
        <v>488412</v>
      </c>
      <c r="AM45" s="1279"/>
      <c r="AN45" s="1974">
        <v>3150</v>
      </c>
      <c r="AO45" s="2061">
        <v>25348</v>
      </c>
      <c r="AP45" s="2061">
        <v>23850</v>
      </c>
      <c r="AQ45" s="1976">
        <v>6750</v>
      </c>
      <c r="AR45" s="1974">
        <v>19700</v>
      </c>
      <c r="AS45" s="2061">
        <v>26452</v>
      </c>
      <c r="AT45" s="2061">
        <v>31574</v>
      </c>
      <c r="AU45" s="1976">
        <v>23078</v>
      </c>
      <c r="AV45" s="1974">
        <v>10684</v>
      </c>
      <c r="AW45" s="2061">
        <v>18819</v>
      </c>
      <c r="AX45" s="2061">
        <v>25438</v>
      </c>
      <c r="AY45" s="2061">
        <v>50298</v>
      </c>
      <c r="AZ45" s="1976">
        <v>58471</v>
      </c>
      <c r="BA45" s="1977">
        <v>59098</v>
      </c>
      <c r="BB45" s="1977">
        <v>100804</v>
      </c>
      <c r="BC45" s="1977">
        <v>163710</v>
      </c>
      <c r="BD45" s="1977">
        <v>323612</v>
      </c>
    </row>
    <row r="46" spans="1:56" ht="15.5">
      <c r="A46" s="509"/>
      <c r="B46" s="2063" t="s">
        <v>796</v>
      </c>
      <c r="C46" s="2064"/>
      <c r="D46" s="1978">
        <v>138999.99999999994</v>
      </c>
      <c r="E46" s="2065">
        <v>60425</v>
      </c>
      <c r="F46" s="2065">
        <v>416995</v>
      </c>
      <c r="G46" s="1980">
        <v>261645</v>
      </c>
      <c r="H46" s="1978">
        <v>205333.771428571</v>
      </c>
      <c r="I46" s="2065">
        <v>270115</v>
      </c>
      <c r="J46" s="2065">
        <v>327560</v>
      </c>
      <c r="K46" s="1980">
        <v>299350</v>
      </c>
      <c r="L46" s="1978">
        <v>327730</v>
      </c>
      <c r="M46" s="2065">
        <v>388440</v>
      </c>
      <c r="N46" s="2065">
        <v>370250</v>
      </c>
      <c r="O46" s="2065">
        <v>411055</v>
      </c>
      <c r="P46" s="1980">
        <v>369706.43332786392</v>
      </c>
      <c r="Q46" s="1981">
        <v>878065</v>
      </c>
      <c r="R46" s="1981">
        <v>1102358.7714285711</v>
      </c>
      <c r="S46" s="1981">
        <v>1867181.4333278639</v>
      </c>
      <c r="T46" s="1981">
        <v>3847605.204756435</v>
      </c>
      <c r="U46" s="1279"/>
      <c r="V46" s="2066">
        <v>45797</v>
      </c>
      <c r="W46" s="2067">
        <v>323965</v>
      </c>
      <c r="X46" s="2067">
        <v>361789</v>
      </c>
      <c r="Y46" s="2068">
        <v>227996</v>
      </c>
      <c r="Z46" s="2066">
        <v>358242</v>
      </c>
      <c r="AA46" s="2067">
        <v>305742.00000000006</v>
      </c>
      <c r="AB46" s="2067">
        <v>354295.99999999994</v>
      </c>
      <c r="AC46" s="2068">
        <v>236522.00000000003</v>
      </c>
      <c r="AD46" s="2066">
        <v>204616.00000000006</v>
      </c>
      <c r="AE46" s="2067">
        <v>465646</v>
      </c>
      <c r="AF46" s="2067">
        <v>367286.00000000006</v>
      </c>
      <c r="AG46" s="2067">
        <v>210153.00000000003</v>
      </c>
      <c r="AH46" s="2068">
        <v>304869.00426090253</v>
      </c>
      <c r="AI46" s="2069">
        <v>959547</v>
      </c>
      <c r="AJ46" s="2069">
        <v>1254802</v>
      </c>
      <c r="AK46" s="2069">
        <v>1552570.0042609028</v>
      </c>
      <c r="AL46" s="2069">
        <v>3766919.0042609028</v>
      </c>
      <c r="AM46" s="1279"/>
      <c r="AN46" s="1978">
        <v>127221</v>
      </c>
      <c r="AO46" s="2065">
        <v>266485</v>
      </c>
      <c r="AP46" s="2065">
        <v>288195</v>
      </c>
      <c r="AQ46" s="1980">
        <v>211637</v>
      </c>
      <c r="AR46" s="1978">
        <v>301596</v>
      </c>
      <c r="AS46" s="2065">
        <v>287129</v>
      </c>
      <c r="AT46" s="2065">
        <v>324134</v>
      </c>
      <c r="AU46" s="1980">
        <v>364538</v>
      </c>
      <c r="AV46" s="1978">
        <v>260609</v>
      </c>
      <c r="AW46" s="2065">
        <v>321096.46000000002</v>
      </c>
      <c r="AX46" s="2065">
        <v>351784</v>
      </c>
      <c r="AY46" s="2065">
        <v>371977</v>
      </c>
      <c r="AZ46" s="1980">
        <v>461432.41881734307</v>
      </c>
      <c r="BA46" s="1981">
        <v>893538</v>
      </c>
      <c r="BB46" s="1981">
        <v>1277397</v>
      </c>
      <c r="BC46" s="1981">
        <v>1766898.8788173432</v>
      </c>
      <c r="BD46" s="1981">
        <v>3937833.8788173432</v>
      </c>
    </row>
    <row r="47" spans="1:56">
      <c r="A47" s="509"/>
      <c r="B47" s="839"/>
      <c r="C47" s="840"/>
      <c r="D47" s="840"/>
      <c r="E47" s="840"/>
      <c r="F47" s="840"/>
      <c r="G47" s="840"/>
      <c r="H47" s="840"/>
      <c r="I47" s="840"/>
      <c r="J47" s="840"/>
      <c r="K47" s="840"/>
      <c r="L47" s="840"/>
      <c r="M47" s="840"/>
      <c r="N47" s="840"/>
      <c r="O47" s="840"/>
      <c r="P47" s="839"/>
      <c r="Q47" s="839"/>
      <c r="R47" s="839"/>
      <c r="S47" s="839"/>
      <c r="T47" s="839"/>
    </row>
    <row r="48" spans="1:56">
      <c r="A48" s="509"/>
      <c r="B48" s="839"/>
      <c r="C48" s="840"/>
      <c r="D48" s="840"/>
      <c r="E48" s="840"/>
      <c r="F48" s="840"/>
      <c r="G48" s="840"/>
      <c r="H48" s="840"/>
      <c r="I48" s="840"/>
      <c r="J48" s="840"/>
      <c r="K48" s="840"/>
      <c r="L48" s="840"/>
      <c r="M48" s="840"/>
      <c r="N48" s="840"/>
      <c r="O48" s="840"/>
      <c r="P48" s="839"/>
      <c r="Q48" s="839"/>
      <c r="R48" s="839"/>
      <c r="S48" s="839"/>
      <c r="T48" s="839"/>
    </row>
    <row r="49" spans="1:20">
      <c r="A49" s="509"/>
      <c r="B49" s="839"/>
      <c r="C49" s="840"/>
      <c r="D49" s="840"/>
      <c r="E49" s="840"/>
      <c r="F49" s="840"/>
      <c r="G49" s="840"/>
      <c r="H49" s="840"/>
      <c r="I49" s="840"/>
      <c r="J49" s="840"/>
      <c r="K49" s="840"/>
      <c r="L49" s="840"/>
      <c r="M49" s="840"/>
      <c r="N49" s="840"/>
      <c r="O49" s="840"/>
      <c r="P49" s="839"/>
      <c r="Q49" s="839"/>
      <c r="R49" s="839"/>
      <c r="S49" s="839"/>
      <c r="T49" s="839"/>
    </row>
    <row r="50" spans="1:20">
      <c r="A50" s="509"/>
      <c r="B50" s="839"/>
      <c r="C50" s="840"/>
      <c r="D50" s="840"/>
      <c r="E50" s="840"/>
      <c r="F50" s="840"/>
      <c r="G50" s="840"/>
      <c r="H50" s="840"/>
      <c r="I50" s="840"/>
      <c r="J50" s="840"/>
      <c r="K50" s="840"/>
      <c r="L50" s="840"/>
      <c r="M50" s="840"/>
      <c r="N50" s="840"/>
      <c r="O50" s="840"/>
      <c r="P50" s="839"/>
      <c r="Q50" s="839"/>
      <c r="R50" s="839"/>
      <c r="S50" s="839"/>
      <c r="T50" s="839"/>
    </row>
    <row r="51" spans="1:20">
      <c r="A51" s="509"/>
      <c r="B51" s="839"/>
      <c r="C51" s="840"/>
      <c r="D51" s="840"/>
      <c r="E51" s="840"/>
      <c r="F51" s="840"/>
      <c r="G51" s="840"/>
      <c r="H51" s="840"/>
      <c r="I51" s="840"/>
      <c r="J51" s="840"/>
      <c r="K51" s="840"/>
      <c r="L51" s="840"/>
      <c r="M51" s="840"/>
      <c r="N51" s="840"/>
      <c r="O51" s="840"/>
      <c r="P51" s="839"/>
      <c r="Q51" s="839"/>
      <c r="R51" s="839"/>
      <c r="S51" s="839"/>
      <c r="T51" s="839"/>
    </row>
    <row r="52" spans="1:20">
      <c r="A52" s="509"/>
      <c r="B52" s="839"/>
      <c r="C52" s="840"/>
      <c r="D52" s="840"/>
      <c r="E52" s="840"/>
      <c r="F52" s="840"/>
      <c r="G52" s="840"/>
      <c r="H52" s="840"/>
      <c r="I52" s="840"/>
      <c r="J52" s="840"/>
      <c r="K52" s="840"/>
      <c r="L52" s="840"/>
      <c r="M52" s="840"/>
      <c r="N52" s="840"/>
      <c r="O52" s="840"/>
      <c r="P52" s="839"/>
      <c r="Q52" s="839"/>
      <c r="R52" s="839"/>
      <c r="S52" s="839"/>
      <c r="T52" s="839"/>
    </row>
    <row r="53" spans="1:20">
      <c r="A53" s="509"/>
      <c r="B53" s="839"/>
      <c r="C53" s="840"/>
      <c r="D53" s="840"/>
      <c r="E53" s="840"/>
      <c r="F53" s="840"/>
      <c r="G53" s="840"/>
      <c r="H53" s="840"/>
      <c r="I53" s="840"/>
      <c r="J53" s="840"/>
      <c r="K53" s="840"/>
      <c r="L53" s="840"/>
      <c r="M53" s="840"/>
      <c r="N53" s="840"/>
      <c r="O53" s="840"/>
      <c r="P53" s="839"/>
      <c r="Q53" s="839"/>
      <c r="R53" s="839"/>
      <c r="S53" s="839"/>
      <c r="T53" s="839"/>
    </row>
    <row r="54" spans="1:20">
      <c r="A54" s="509"/>
      <c r="B54" s="839"/>
      <c r="C54" s="840"/>
      <c r="D54" s="840"/>
      <c r="E54" s="840"/>
      <c r="F54" s="840"/>
      <c r="G54" s="840"/>
      <c r="H54" s="840"/>
      <c r="I54" s="840"/>
      <c r="J54" s="840"/>
      <c r="K54" s="840"/>
      <c r="L54" s="840"/>
      <c r="M54" s="840"/>
      <c r="N54" s="840"/>
      <c r="O54" s="840"/>
      <c r="P54" s="839"/>
      <c r="Q54" s="839"/>
      <c r="R54" s="839"/>
      <c r="S54" s="839"/>
      <c r="T54" s="839"/>
    </row>
    <row r="55" spans="1:20">
      <c r="A55" s="509"/>
      <c r="B55" s="839"/>
      <c r="C55" s="840"/>
      <c r="D55" s="840"/>
      <c r="E55" s="840"/>
      <c r="F55" s="840"/>
      <c r="G55" s="840"/>
      <c r="H55" s="840"/>
      <c r="I55" s="840"/>
      <c r="J55" s="840"/>
      <c r="K55" s="840"/>
      <c r="L55" s="840"/>
      <c r="M55" s="840"/>
      <c r="N55" s="840"/>
      <c r="O55" s="840"/>
      <c r="P55" s="839"/>
      <c r="Q55" s="839"/>
      <c r="R55" s="839"/>
      <c r="S55" s="839"/>
      <c r="T55" s="839"/>
    </row>
    <row r="56" spans="1:20">
      <c r="A56" s="509"/>
      <c r="B56" s="839"/>
      <c r="C56" s="840"/>
      <c r="D56" s="840"/>
      <c r="E56" s="840"/>
      <c r="F56" s="840"/>
      <c r="G56" s="840"/>
      <c r="H56" s="840"/>
      <c r="I56" s="840"/>
      <c r="J56" s="840"/>
      <c r="K56" s="840"/>
      <c r="L56" s="840"/>
      <c r="M56" s="840"/>
      <c r="N56" s="840"/>
      <c r="O56" s="840"/>
      <c r="P56" s="839"/>
      <c r="Q56" s="839"/>
      <c r="R56" s="839"/>
      <c r="S56" s="839"/>
      <c r="T56" s="839"/>
    </row>
    <row r="57" spans="1:20">
      <c r="A57" s="509"/>
      <c r="B57" s="839"/>
      <c r="C57" s="840"/>
      <c r="D57" s="840"/>
      <c r="E57" s="840"/>
      <c r="F57" s="840"/>
      <c r="G57" s="840"/>
      <c r="H57" s="840"/>
      <c r="I57" s="840"/>
      <c r="J57" s="840"/>
      <c r="K57" s="840"/>
      <c r="L57" s="840"/>
      <c r="M57" s="840"/>
      <c r="N57" s="840"/>
      <c r="O57" s="840"/>
      <c r="P57" s="839"/>
      <c r="Q57" s="839"/>
      <c r="R57" s="839"/>
      <c r="S57" s="839"/>
      <c r="T57" s="839"/>
    </row>
    <row r="58" spans="1:20">
      <c r="A58" s="509"/>
      <c r="B58" s="839"/>
      <c r="C58" s="840"/>
      <c r="D58" s="840"/>
      <c r="E58" s="840"/>
      <c r="F58" s="840"/>
      <c r="G58" s="840"/>
      <c r="H58" s="840"/>
      <c r="I58" s="840"/>
      <c r="J58" s="840"/>
      <c r="K58" s="840"/>
      <c r="L58" s="840"/>
      <c r="M58" s="840"/>
      <c r="N58" s="840"/>
      <c r="O58" s="840"/>
      <c r="P58" s="839"/>
      <c r="Q58" s="839"/>
      <c r="R58" s="839"/>
      <c r="S58" s="839"/>
      <c r="T58" s="839"/>
    </row>
    <row r="59" spans="1:20">
      <c r="A59" s="509"/>
      <c r="B59" s="839"/>
      <c r="C59" s="840"/>
      <c r="D59" s="840"/>
      <c r="E59" s="840"/>
      <c r="F59" s="840"/>
      <c r="G59" s="840"/>
      <c r="H59" s="840"/>
      <c r="I59" s="840"/>
      <c r="J59" s="840"/>
      <c r="K59" s="840"/>
      <c r="L59" s="840"/>
      <c r="M59" s="840"/>
      <c r="N59" s="840"/>
      <c r="O59" s="840"/>
      <c r="P59" s="839"/>
      <c r="Q59" s="839"/>
      <c r="R59" s="839"/>
      <c r="S59" s="839"/>
      <c r="T59" s="839"/>
    </row>
    <row r="60" spans="1:20">
      <c r="A60" s="509"/>
      <c r="B60" s="839"/>
      <c r="C60" s="840"/>
      <c r="D60" s="840"/>
      <c r="E60" s="840"/>
      <c r="F60" s="840"/>
      <c r="G60" s="840"/>
      <c r="H60" s="840"/>
      <c r="I60" s="840"/>
      <c r="J60" s="840"/>
      <c r="K60" s="840"/>
      <c r="L60" s="840"/>
      <c r="M60" s="840"/>
      <c r="N60" s="840"/>
      <c r="O60" s="840"/>
      <c r="P60" s="839"/>
      <c r="Q60" s="839"/>
      <c r="R60" s="839"/>
      <c r="S60" s="839"/>
      <c r="T60" s="839"/>
    </row>
    <row r="61" spans="1:20">
      <c r="A61" s="509"/>
      <c r="B61" s="839"/>
      <c r="C61" s="840"/>
      <c r="D61" s="840"/>
      <c r="E61" s="840"/>
      <c r="F61" s="840"/>
      <c r="G61" s="840"/>
      <c r="H61" s="840"/>
      <c r="I61" s="840"/>
      <c r="J61" s="840"/>
      <c r="K61" s="840"/>
      <c r="L61" s="840"/>
      <c r="M61" s="840"/>
      <c r="N61" s="840"/>
      <c r="O61" s="840"/>
      <c r="P61" s="839"/>
      <c r="Q61" s="839"/>
      <c r="R61" s="839"/>
      <c r="S61" s="839"/>
      <c r="T61" s="839"/>
    </row>
    <row r="62" spans="1:20">
      <c r="A62" s="509"/>
      <c r="B62" s="839"/>
      <c r="C62" s="840"/>
      <c r="D62" s="840"/>
      <c r="E62" s="840"/>
      <c r="F62" s="840"/>
      <c r="G62" s="840"/>
      <c r="H62" s="840"/>
      <c r="I62" s="840"/>
      <c r="J62" s="840"/>
      <c r="K62" s="840"/>
      <c r="L62" s="840"/>
      <c r="M62" s="840"/>
      <c r="N62" s="840"/>
      <c r="O62" s="840"/>
      <c r="P62" s="839"/>
      <c r="Q62" s="839"/>
      <c r="R62" s="839"/>
      <c r="S62" s="839"/>
      <c r="T62" s="839"/>
    </row>
    <row r="63" spans="1:20">
      <c r="A63" s="509"/>
      <c r="B63" s="839"/>
      <c r="C63" s="840"/>
      <c r="D63" s="840"/>
      <c r="E63" s="840"/>
      <c r="F63" s="840"/>
      <c r="G63" s="840"/>
      <c r="H63" s="840"/>
      <c r="I63" s="840"/>
      <c r="J63" s="840"/>
      <c r="K63" s="840"/>
      <c r="L63" s="840"/>
      <c r="M63" s="840"/>
      <c r="N63" s="840"/>
      <c r="O63" s="840"/>
      <c r="P63" s="839"/>
      <c r="Q63" s="839"/>
      <c r="R63" s="839"/>
      <c r="S63" s="839"/>
      <c r="T63" s="839"/>
    </row>
    <row r="64" spans="1:20">
      <c r="A64" s="509"/>
      <c r="B64" s="839"/>
      <c r="C64" s="840"/>
      <c r="D64" s="840"/>
      <c r="E64" s="840"/>
      <c r="F64" s="840"/>
      <c r="G64" s="840"/>
      <c r="H64" s="840"/>
      <c r="I64" s="840"/>
      <c r="J64" s="840"/>
      <c r="K64" s="840"/>
      <c r="L64" s="840"/>
      <c r="M64" s="840"/>
      <c r="N64" s="840"/>
      <c r="O64" s="840"/>
      <c r="P64" s="839"/>
      <c r="Q64" s="839"/>
      <c r="R64" s="839"/>
      <c r="S64" s="839"/>
      <c r="T64" s="839"/>
    </row>
    <row r="65" spans="1:20">
      <c r="A65" s="509"/>
      <c r="B65" s="839"/>
      <c r="C65" s="840"/>
      <c r="D65" s="840"/>
      <c r="E65" s="840"/>
      <c r="F65" s="840"/>
      <c r="G65" s="840"/>
      <c r="H65" s="840"/>
      <c r="I65" s="840"/>
      <c r="J65" s="840"/>
      <c r="K65" s="840"/>
      <c r="L65" s="840"/>
      <c r="M65" s="840"/>
      <c r="N65" s="840"/>
      <c r="O65" s="840"/>
      <c r="P65" s="839"/>
      <c r="Q65" s="839"/>
      <c r="R65" s="839"/>
      <c r="S65" s="839"/>
      <c r="T65" s="839"/>
    </row>
    <row r="66" spans="1:20">
      <c r="A66" s="509"/>
      <c r="B66" s="839"/>
      <c r="C66" s="840"/>
      <c r="D66" s="840"/>
      <c r="E66" s="840"/>
      <c r="F66" s="840"/>
      <c r="G66" s="840"/>
      <c r="H66" s="840"/>
      <c r="I66" s="840"/>
      <c r="J66" s="840"/>
      <c r="K66" s="840"/>
      <c r="L66" s="840"/>
      <c r="M66" s="840"/>
      <c r="N66" s="840"/>
      <c r="O66" s="840"/>
      <c r="P66" s="839"/>
      <c r="Q66" s="839"/>
      <c r="R66" s="839"/>
      <c r="S66" s="839"/>
      <c r="T66" s="839"/>
    </row>
    <row r="67" spans="1:20">
      <c r="A67" s="509"/>
      <c r="B67" s="839"/>
      <c r="C67" s="840"/>
      <c r="D67" s="840"/>
      <c r="E67" s="840"/>
      <c r="F67" s="840"/>
      <c r="G67" s="840"/>
      <c r="H67" s="840"/>
      <c r="I67" s="840"/>
      <c r="J67" s="840"/>
      <c r="K67" s="840"/>
      <c r="L67" s="840"/>
      <c r="M67" s="840"/>
      <c r="N67" s="840"/>
      <c r="O67" s="840"/>
      <c r="P67" s="839"/>
      <c r="Q67" s="839"/>
      <c r="R67" s="839"/>
      <c r="S67" s="839"/>
      <c r="T67" s="839"/>
    </row>
    <row r="68" spans="1:20">
      <c r="A68" s="509"/>
      <c r="B68" s="839"/>
      <c r="C68" s="840"/>
      <c r="D68" s="840"/>
      <c r="E68" s="840"/>
      <c r="F68" s="840"/>
      <c r="G68" s="840"/>
      <c r="H68" s="840"/>
      <c r="I68" s="840"/>
      <c r="J68" s="840"/>
      <c r="K68" s="840"/>
      <c r="L68" s="840"/>
      <c r="M68" s="840"/>
      <c r="N68" s="840"/>
      <c r="O68" s="840"/>
      <c r="P68" s="839"/>
      <c r="Q68" s="839"/>
      <c r="R68" s="839"/>
      <c r="S68" s="839"/>
      <c r="T68" s="839"/>
    </row>
    <row r="69" spans="1:20">
      <c r="A69" s="509"/>
      <c r="B69" s="839"/>
      <c r="C69" s="840"/>
      <c r="D69" s="840"/>
      <c r="E69" s="840"/>
      <c r="F69" s="840"/>
      <c r="G69" s="840"/>
      <c r="H69" s="840"/>
      <c r="I69" s="840"/>
      <c r="J69" s="840"/>
      <c r="K69" s="840"/>
      <c r="L69" s="840"/>
      <c r="M69" s="840"/>
      <c r="N69" s="840"/>
      <c r="O69" s="840"/>
      <c r="P69" s="839"/>
      <c r="Q69" s="839"/>
      <c r="R69" s="839"/>
      <c r="S69" s="839"/>
      <c r="T69" s="839"/>
    </row>
    <row r="70" spans="1:20">
      <c r="A70" s="509"/>
      <c r="B70" s="839"/>
      <c r="C70" s="840"/>
      <c r="D70" s="840"/>
      <c r="E70" s="840"/>
      <c r="F70" s="840"/>
      <c r="G70" s="840"/>
      <c r="H70" s="840"/>
      <c r="I70" s="840"/>
      <c r="J70" s="840"/>
      <c r="K70" s="840"/>
      <c r="L70" s="840"/>
      <c r="M70" s="840"/>
      <c r="N70" s="840"/>
      <c r="O70" s="840"/>
      <c r="P70" s="839"/>
      <c r="Q70" s="839"/>
      <c r="R70" s="839"/>
      <c r="S70" s="839"/>
      <c r="T70" s="839"/>
    </row>
    <row r="71" spans="1:20">
      <c r="A71" s="509"/>
      <c r="B71" s="839"/>
      <c r="C71" s="840"/>
      <c r="D71" s="840"/>
      <c r="E71" s="840"/>
      <c r="F71" s="840"/>
      <c r="G71" s="840"/>
      <c r="H71" s="840"/>
      <c r="I71" s="840"/>
      <c r="J71" s="840"/>
      <c r="K71" s="840"/>
      <c r="L71" s="840"/>
      <c r="M71" s="840"/>
      <c r="N71" s="840"/>
      <c r="O71" s="840"/>
      <c r="P71" s="839"/>
      <c r="Q71" s="839"/>
      <c r="R71" s="839"/>
      <c r="S71" s="839"/>
      <c r="T71" s="839"/>
    </row>
    <row r="72" spans="1:20">
      <c r="A72" s="509"/>
      <c r="B72" s="839"/>
      <c r="C72" s="840"/>
      <c r="D72" s="840"/>
      <c r="E72" s="840"/>
      <c r="F72" s="840"/>
      <c r="G72" s="840"/>
      <c r="H72" s="840"/>
      <c r="I72" s="840"/>
      <c r="J72" s="840"/>
      <c r="K72" s="840"/>
      <c r="L72" s="840"/>
      <c r="M72" s="840"/>
      <c r="N72" s="840"/>
      <c r="O72" s="840"/>
      <c r="P72" s="839"/>
      <c r="Q72" s="839"/>
      <c r="R72" s="839"/>
      <c r="S72" s="839"/>
      <c r="T72" s="839"/>
    </row>
    <row r="73" spans="1:20">
      <c r="A73" s="509"/>
      <c r="B73" s="839"/>
      <c r="C73" s="840"/>
      <c r="D73" s="840"/>
      <c r="E73" s="840"/>
      <c r="F73" s="840"/>
      <c r="G73" s="840"/>
      <c r="H73" s="840"/>
      <c r="I73" s="840"/>
      <c r="J73" s="840"/>
      <c r="K73" s="840"/>
      <c r="L73" s="840"/>
      <c r="M73" s="840"/>
      <c r="N73" s="840"/>
      <c r="O73" s="840"/>
      <c r="P73" s="839"/>
      <c r="Q73" s="839"/>
      <c r="R73" s="839"/>
      <c r="S73" s="839"/>
      <c r="T73" s="839"/>
    </row>
    <row r="74" spans="1:20">
      <c r="A74" s="509"/>
      <c r="B74" s="839"/>
      <c r="C74" s="840"/>
      <c r="D74" s="840"/>
      <c r="E74" s="840"/>
      <c r="F74" s="840"/>
      <c r="G74" s="840"/>
      <c r="H74" s="840"/>
      <c r="I74" s="840"/>
      <c r="J74" s="840"/>
      <c r="K74" s="840"/>
      <c r="L74" s="840"/>
      <c r="M74" s="840"/>
      <c r="N74" s="840"/>
      <c r="O74" s="840"/>
      <c r="P74" s="839"/>
      <c r="Q74" s="839"/>
      <c r="R74" s="839"/>
      <c r="S74" s="839"/>
      <c r="T74" s="839"/>
    </row>
    <row r="75" spans="1:20">
      <c r="A75" s="509"/>
      <c r="B75" s="839"/>
      <c r="C75" s="840"/>
      <c r="D75" s="840"/>
      <c r="E75" s="840"/>
      <c r="F75" s="840"/>
      <c r="G75" s="840"/>
      <c r="H75" s="840"/>
      <c r="I75" s="840"/>
      <c r="J75" s="840"/>
      <c r="K75" s="840"/>
      <c r="L75" s="840"/>
      <c r="M75" s="840"/>
      <c r="N75" s="840"/>
      <c r="O75" s="840"/>
      <c r="P75" s="839"/>
      <c r="Q75" s="839"/>
      <c r="R75" s="839"/>
      <c r="S75" s="839"/>
      <c r="T75" s="839"/>
    </row>
    <row r="76" spans="1:20">
      <c r="A76" s="509"/>
      <c r="N76" s="283"/>
      <c r="O76" s="283"/>
      <c r="P76" s="283"/>
      <c r="Q76" s="283"/>
      <c r="R76" s="283"/>
      <c r="S76" s="283"/>
      <c r="T76" s="283"/>
    </row>
    <row r="77" spans="1:20">
      <c r="A77" s="509"/>
      <c r="N77" s="283"/>
      <c r="O77" s="283"/>
      <c r="P77" s="283"/>
      <c r="Q77" s="283"/>
      <c r="R77" s="283"/>
      <c r="S77" s="283"/>
      <c r="T77" s="283"/>
    </row>
    <row r="78" spans="1:20">
      <c r="A78" s="509"/>
      <c r="N78" s="283"/>
      <c r="O78" s="283"/>
      <c r="P78" s="283"/>
      <c r="Q78" s="283"/>
      <c r="R78" s="283"/>
      <c r="S78" s="283"/>
      <c r="T78" s="283"/>
    </row>
    <row r="79" spans="1:20">
      <c r="A79" s="509"/>
      <c r="N79" s="283"/>
      <c r="O79" s="283"/>
      <c r="P79" s="283"/>
      <c r="Q79" s="283"/>
      <c r="R79" s="283"/>
      <c r="S79" s="283"/>
      <c r="T79" s="283"/>
    </row>
    <row r="80" spans="1:20">
      <c r="A80" s="509"/>
      <c r="N80" s="283"/>
      <c r="O80" s="283"/>
      <c r="P80" s="283"/>
      <c r="Q80" s="283"/>
      <c r="R80" s="283"/>
      <c r="S80" s="283"/>
      <c r="T80" s="283"/>
    </row>
    <row r="81" spans="1:20">
      <c r="A81" s="509"/>
      <c r="N81" s="283"/>
      <c r="O81" s="283"/>
      <c r="P81" s="283"/>
      <c r="Q81" s="283"/>
      <c r="R81" s="283"/>
      <c r="S81" s="283"/>
      <c r="T81" s="283"/>
    </row>
    <row r="82" spans="1:20">
      <c r="A82" s="509"/>
      <c r="N82" s="283"/>
      <c r="O82" s="283"/>
      <c r="P82" s="283"/>
      <c r="Q82" s="283"/>
      <c r="R82" s="283"/>
      <c r="S82" s="283"/>
      <c r="T82" s="283"/>
    </row>
    <row r="83" spans="1:20">
      <c r="A83" s="509"/>
      <c r="N83" s="283"/>
      <c r="O83" s="283"/>
      <c r="P83" s="283"/>
      <c r="Q83" s="283"/>
      <c r="R83" s="283"/>
      <c r="S83" s="283"/>
      <c r="T83" s="283"/>
    </row>
    <row r="84" spans="1:20">
      <c r="A84" s="509"/>
      <c r="N84" s="283"/>
      <c r="O84" s="283"/>
      <c r="P84" s="283"/>
      <c r="Q84" s="283"/>
      <c r="R84" s="283"/>
      <c r="S84" s="283"/>
      <c r="T84" s="283"/>
    </row>
    <row r="85" spans="1:20">
      <c r="A85" s="509"/>
      <c r="N85" s="283"/>
      <c r="O85" s="283"/>
      <c r="P85" s="283"/>
      <c r="Q85" s="283"/>
      <c r="R85" s="283"/>
      <c r="S85" s="283"/>
      <c r="T85" s="283"/>
    </row>
    <row r="86" spans="1:20">
      <c r="A86" s="509"/>
      <c r="N86" s="283"/>
      <c r="O86" s="283"/>
      <c r="P86" s="283"/>
      <c r="Q86" s="283"/>
      <c r="R86" s="283"/>
      <c r="S86" s="283"/>
      <c r="T86" s="283"/>
    </row>
    <row r="87" spans="1:20">
      <c r="A87" s="509"/>
      <c r="N87" s="283"/>
      <c r="O87" s="283"/>
      <c r="P87" s="283"/>
      <c r="Q87" s="283"/>
      <c r="R87" s="283"/>
      <c r="S87" s="283"/>
      <c r="T87" s="283"/>
    </row>
    <row r="88" spans="1:20">
      <c r="A88" s="509"/>
      <c r="N88" s="283"/>
      <c r="O88" s="283"/>
      <c r="P88" s="283"/>
      <c r="Q88" s="283"/>
      <c r="R88" s="283"/>
      <c r="S88" s="283"/>
      <c r="T88" s="283"/>
    </row>
    <row r="89" spans="1:20">
      <c r="A89" s="509"/>
      <c r="N89" s="283"/>
      <c r="O89" s="283"/>
      <c r="P89" s="283"/>
      <c r="Q89" s="283"/>
      <c r="R89" s="283"/>
      <c r="S89" s="283"/>
      <c r="T89" s="283"/>
    </row>
    <row r="90" spans="1:20">
      <c r="A90" s="509"/>
      <c r="N90" s="283"/>
      <c r="O90" s="283"/>
      <c r="P90" s="283"/>
      <c r="Q90" s="283"/>
      <c r="R90" s="283"/>
      <c r="S90" s="283"/>
      <c r="T90" s="283"/>
    </row>
    <row r="91" spans="1:20">
      <c r="A91" s="509"/>
      <c r="N91" s="283"/>
      <c r="O91" s="283"/>
      <c r="P91" s="283"/>
      <c r="Q91" s="283"/>
      <c r="R91" s="283"/>
      <c r="S91" s="283"/>
      <c r="T91" s="283"/>
    </row>
    <row r="92" spans="1:20">
      <c r="A92" s="509"/>
      <c r="N92" s="283"/>
      <c r="O92" s="283"/>
      <c r="P92" s="283"/>
      <c r="Q92" s="283"/>
      <c r="R92" s="283"/>
      <c r="S92" s="283"/>
      <c r="T92" s="283"/>
    </row>
    <row r="93" spans="1:20">
      <c r="A93" s="509"/>
      <c r="N93" s="283"/>
      <c r="O93" s="283"/>
      <c r="P93" s="283"/>
      <c r="Q93" s="283"/>
      <c r="R93" s="283"/>
      <c r="S93" s="283"/>
      <c r="T93" s="283"/>
    </row>
    <row r="94" spans="1:20">
      <c r="A94" s="509"/>
      <c r="N94" s="283"/>
      <c r="O94" s="283"/>
      <c r="P94" s="283"/>
      <c r="Q94" s="283"/>
      <c r="R94" s="283"/>
      <c r="S94" s="283"/>
      <c r="T94" s="283"/>
    </row>
    <row r="95" spans="1:20">
      <c r="A95" s="509"/>
      <c r="N95" s="283"/>
      <c r="O95" s="283"/>
      <c r="P95" s="283"/>
      <c r="Q95" s="283"/>
      <c r="R95" s="283"/>
      <c r="S95" s="283"/>
      <c r="T95" s="283"/>
    </row>
    <row r="96" spans="1:20">
      <c r="A96" s="509"/>
      <c r="N96" s="283"/>
      <c r="O96" s="283"/>
      <c r="P96" s="283"/>
      <c r="Q96" s="283"/>
      <c r="R96" s="283"/>
      <c r="S96" s="283"/>
      <c r="T96" s="283"/>
    </row>
    <row r="97" spans="1:20">
      <c r="A97" s="509"/>
      <c r="N97" s="283"/>
      <c r="O97" s="283"/>
      <c r="P97" s="283"/>
      <c r="Q97" s="283"/>
      <c r="R97" s="283"/>
      <c r="S97" s="283"/>
      <c r="T97" s="283"/>
    </row>
    <row r="98" spans="1:20">
      <c r="A98" s="509"/>
      <c r="N98" s="283"/>
      <c r="O98" s="283"/>
      <c r="P98" s="283"/>
      <c r="Q98" s="283"/>
      <c r="R98" s="283"/>
      <c r="S98" s="283"/>
      <c r="T98" s="283"/>
    </row>
    <row r="99" spans="1:20">
      <c r="A99" s="509"/>
      <c r="N99" s="283"/>
      <c r="O99" s="283"/>
      <c r="P99" s="283"/>
      <c r="Q99" s="283"/>
      <c r="R99" s="283"/>
      <c r="S99" s="283"/>
      <c r="T99" s="283"/>
    </row>
    <row r="100" spans="1:20">
      <c r="A100" s="509"/>
      <c r="N100" s="283"/>
      <c r="O100" s="283"/>
      <c r="P100" s="283"/>
      <c r="Q100" s="283"/>
      <c r="R100" s="283"/>
      <c r="S100" s="283"/>
      <c r="T100" s="283"/>
    </row>
    <row r="101" spans="1:20">
      <c r="A101" s="509"/>
      <c r="N101" s="283"/>
      <c r="O101" s="283"/>
      <c r="P101" s="283"/>
      <c r="Q101" s="283"/>
      <c r="R101" s="283"/>
      <c r="S101" s="283"/>
      <c r="T101" s="283"/>
    </row>
    <row r="102" spans="1:20">
      <c r="A102" s="509"/>
      <c r="N102" s="283"/>
      <c r="O102" s="283"/>
      <c r="P102" s="283"/>
      <c r="Q102" s="283"/>
      <c r="R102" s="283"/>
      <c r="S102" s="283"/>
      <c r="T102" s="283"/>
    </row>
    <row r="103" spans="1:20">
      <c r="A103" s="509"/>
      <c r="N103" s="283"/>
      <c r="O103" s="283"/>
      <c r="P103" s="283"/>
      <c r="Q103" s="283"/>
      <c r="R103" s="283"/>
      <c r="S103" s="283"/>
      <c r="T103" s="283"/>
    </row>
    <row r="104" spans="1:20">
      <c r="A104" s="509"/>
      <c r="N104" s="283"/>
      <c r="O104" s="283"/>
      <c r="P104" s="283"/>
      <c r="Q104" s="283"/>
      <c r="R104" s="283"/>
      <c r="S104" s="283"/>
      <c r="T104" s="283"/>
    </row>
    <row r="105" spans="1:20">
      <c r="A105" s="509"/>
      <c r="N105" s="283"/>
      <c r="O105" s="283"/>
      <c r="P105" s="283"/>
      <c r="Q105" s="283"/>
      <c r="R105" s="283"/>
      <c r="S105" s="283"/>
      <c r="T105" s="283"/>
    </row>
    <row r="106" spans="1:20">
      <c r="A106" s="509"/>
      <c r="N106" s="283"/>
      <c r="O106" s="283"/>
      <c r="P106" s="283"/>
      <c r="Q106" s="283"/>
      <c r="R106" s="283"/>
      <c r="S106" s="283"/>
      <c r="T106" s="283"/>
    </row>
    <row r="107" spans="1:20">
      <c r="A107" s="509"/>
      <c r="N107" s="283"/>
      <c r="O107" s="283"/>
      <c r="P107" s="283"/>
      <c r="Q107" s="283"/>
      <c r="R107" s="283"/>
      <c r="S107" s="283"/>
      <c r="T107" s="283"/>
    </row>
    <row r="108" spans="1:20">
      <c r="A108" s="509"/>
      <c r="N108" s="283"/>
      <c r="O108" s="283"/>
      <c r="P108" s="283"/>
      <c r="Q108" s="283"/>
      <c r="R108" s="283"/>
      <c r="S108" s="283"/>
      <c r="T108" s="283"/>
    </row>
    <row r="109" spans="1:20">
      <c r="A109" s="509"/>
      <c r="N109" s="283"/>
      <c r="O109" s="283"/>
      <c r="P109" s="283"/>
      <c r="Q109" s="283"/>
      <c r="R109" s="283"/>
      <c r="S109" s="283"/>
      <c r="T109" s="283"/>
    </row>
    <row r="110" spans="1:20">
      <c r="A110" s="509"/>
      <c r="N110" s="283"/>
      <c r="O110" s="283"/>
      <c r="P110" s="283"/>
      <c r="Q110" s="283"/>
      <c r="R110" s="283"/>
      <c r="S110" s="283"/>
      <c r="T110" s="283"/>
    </row>
    <row r="111" spans="1:20">
      <c r="A111" s="509"/>
      <c r="N111" s="283"/>
      <c r="O111" s="283"/>
      <c r="P111" s="283"/>
      <c r="Q111" s="283"/>
      <c r="R111" s="283"/>
      <c r="S111" s="283"/>
      <c r="T111" s="283"/>
    </row>
    <row r="112" spans="1:20">
      <c r="A112" s="509"/>
      <c r="N112" s="283"/>
      <c r="O112" s="283"/>
      <c r="P112" s="283"/>
      <c r="Q112" s="283"/>
      <c r="R112" s="283"/>
      <c r="S112" s="283"/>
      <c r="T112" s="283"/>
    </row>
    <row r="113" spans="1:20">
      <c r="A113" s="509"/>
      <c r="N113" s="283"/>
      <c r="O113" s="283"/>
      <c r="P113" s="283"/>
      <c r="Q113" s="283"/>
      <c r="R113" s="283"/>
      <c r="S113" s="283"/>
      <c r="T113" s="283"/>
    </row>
    <row r="114" spans="1:20">
      <c r="A114" s="509"/>
      <c r="N114" s="283"/>
      <c r="O114" s="283"/>
      <c r="P114" s="283"/>
      <c r="Q114" s="283"/>
      <c r="R114" s="283"/>
      <c r="S114" s="283"/>
      <c r="T114" s="283"/>
    </row>
    <row r="115" spans="1:20">
      <c r="A115" s="509"/>
      <c r="N115" s="283"/>
      <c r="O115" s="283"/>
      <c r="P115" s="283"/>
      <c r="Q115" s="283"/>
      <c r="R115" s="283"/>
      <c r="S115" s="283"/>
      <c r="T115" s="283"/>
    </row>
    <row r="116" spans="1:20">
      <c r="A116" s="509"/>
      <c r="N116" s="283"/>
      <c r="O116" s="283"/>
      <c r="P116" s="283"/>
      <c r="Q116" s="283"/>
      <c r="R116" s="283"/>
      <c r="S116" s="283"/>
      <c r="T116" s="283"/>
    </row>
    <row r="117" spans="1:20">
      <c r="A117" s="509"/>
      <c r="N117" s="283"/>
      <c r="O117" s="283"/>
      <c r="P117" s="283"/>
      <c r="Q117" s="283"/>
      <c r="R117" s="283"/>
      <c r="S117" s="283"/>
      <c r="T117" s="283"/>
    </row>
    <row r="118" spans="1:20">
      <c r="A118" s="509"/>
      <c r="N118" s="283"/>
      <c r="O118" s="283"/>
      <c r="P118" s="283"/>
      <c r="Q118" s="283"/>
      <c r="R118" s="283"/>
      <c r="S118" s="283"/>
      <c r="T118" s="283"/>
    </row>
    <row r="119" spans="1:20">
      <c r="A119" s="509"/>
      <c r="N119" s="283"/>
      <c r="O119" s="283"/>
      <c r="P119" s="283"/>
      <c r="Q119" s="283"/>
      <c r="R119" s="283"/>
      <c r="S119" s="283"/>
      <c r="T119" s="283"/>
    </row>
    <row r="120" spans="1:20">
      <c r="A120" s="509"/>
      <c r="N120" s="283"/>
      <c r="O120" s="283"/>
      <c r="P120" s="283"/>
      <c r="Q120" s="283"/>
      <c r="R120" s="283"/>
      <c r="S120" s="283"/>
      <c r="T120" s="283"/>
    </row>
    <row r="121" spans="1:20">
      <c r="A121" s="509"/>
      <c r="N121" s="283"/>
      <c r="O121" s="283"/>
      <c r="P121" s="283"/>
      <c r="Q121" s="283"/>
      <c r="R121" s="283"/>
      <c r="S121" s="283"/>
      <c r="T121" s="283"/>
    </row>
    <row r="122" spans="1:20">
      <c r="A122" s="509"/>
      <c r="N122" s="283"/>
      <c r="O122" s="283"/>
      <c r="P122" s="283"/>
      <c r="Q122" s="283"/>
      <c r="R122" s="283"/>
      <c r="S122" s="283"/>
      <c r="T122" s="283"/>
    </row>
    <row r="123" spans="1:20">
      <c r="A123" s="509"/>
      <c r="N123" s="283"/>
      <c r="O123" s="283"/>
      <c r="P123" s="283"/>
      <c r="Q123" s="283"/>
      <c r="R123" s="283"/>
      <c r="S123" s="283"/>
      <c r="T123" s="283"/>
    </row>
    <row r="124" spans="1:20">
      <c r="A124" s="509"/>
      <c r="N124" s="283"/>
      <c r="O124" s="283"/>
      <c r="P124" s="283"/>
      <c r="Q124" s="283"/>
      <c r="R124" s="283"/>
      <c r="S124" s="283"/>
      <c r="T124" s="283"/>
    </row>
    <row r="125" spans="1:20">
      <c r="A125" s="509"/>
      <c r="N125" s="283"/>
      <c r="O125" s="283"/>
      <c r="P125" s="283"/>
      <c r="Q125" s="283"/>
      <c r="R125" s="283"/>
      <c r="S125" s="283"/>
      <c r="T125" s="283"/>
    </row>
    <row r="126" spans="1:20">
      <c r="A126" s="509"/>
      <c r="N126" s="283"/>
      <c r="O126" s="283"/>
      <c r="P126" s="283"/>
      <c r="Q126" s="283"/>
      <c r="R126" s="283"/>
      <c r="S126" s="283"/>
      <c r="T126" s="283"/>
    </row>
    <row r="127" spans="1:20">
      <c r="A127" s="509"/>
      <c r="N127" s="283"/>
      <c r="O127" s="283"/>
      <c r="P127" s="283"/>
      <c r="Q127" s="283"/>
      <c r="R127" s="283"/>
      <c r="S127" s="283"/>
      <c r="T127" s="283"/>
    </row>
    <row r="128" spans="1:20">
      <c r="A128" s="509"/>
      <c r="N128" s="283"/>
      <c r="O128" s="283"/>
      <c r="P128" s="283"/>
      <c r="Q128" s="283"/>
      <c r="R128" s="283"/>
      <c r="S128" s="283"/>
      <c r="T128" s="283"/>
    </row>
    <row r="129" spans="1:20">
      <c r="A129" s="509"/>
      <c r="N129" s="283"/>
      <c r="O129" s="283"/>
      <c r="P129" s="283"/>
      <c r="Q129" s="283"/>
      <c r="R129" s="283"/>
      <c r="S129" s="283"/>
      <c r="T129" s="283"/>
    </row>
    <row r="130" spans="1:20">
      <c r="A130" s="509"/>
      <c r="N130" s="283"/>
      <c r="O130" s="283"/>
      <c r="P130" s="283"/>
      <c r="Q130" s="283"/>
      <c r="R130" s="283"/>
      <c r="S130" s="283"/>
      <c r="T130" s="283"/>
    </row>
    <row r="131" spans="1:20">
      <c r="A131" s="509"/>
      <c r="N131" s="283"/>
      <c r="O131" s="283"/>
      <c r="P131" s="283"/>
      <c r="Q131" s="283"/>
      <c r="R131" s="283"/>
      <c r="S131" s="283"/>
      <c r="T131" s="283"/>
    </row>
    <row r="132" spans="1:20">
      <c r="A132" s="509"/>
      <c r="N132" s="283"/>
      <c r="O132" s="283"/>
      <c r="P132" s="283"/>
      <c r="Q132" s="283"/>
      <c r="R132" s="283"/>
      <c r="S132" s="283"/>
      <c r="T132" s="283"/>
    </row>
    <row r="133" spans="1:20">
      <c r="A133" s="509"/>
      <c r="N133" s="283"/>
      <c r="O133" s="283"/>
      <c r="P133" s="283"/>
      <c r="Q133" s="283"/>
      <c r="R133" s="283"/>
      <c r="S133" s="283"/>
      <c r="T133" s="283"/>
    </row>
    <row r="134" spans="1:20">
      <c r="A134" s="509"/>
      <c r="N134" s="283"/>
      <c r="O134" s="283"/>
      <c r="P134" s="283"/>
      <c r="Q134" s="283"/>
      <c r="R134" s="283"/>
      <c r="S134" s="283"/>
      <c r="T134" s="283"/>
    </row>
    <row r="135" spans="1:20">
      <c r="A135" s="509"/>
      <c r="N135" s="283"/>
      <c r="O135" s="283"/>
      <c r="P135" s="283"/>
      <c r="Q135" s="283"/>
      <c r="R135" s="283"/>
      <c r="S135" s="283"/>
      <c r="T135" s="283"/>
    </row>
    <row r="136" spans="1:20">
      <c r="A136" s="509"/>
      <c r="N136" s="283"/>
      <c r="O136" s="283"/>
      <c r="P136" s="283"/>
      <c r="Q136" s="283"/>
      <c r="R136" s="283"/>
      <c r="S136" s="283"/>
      <c r="T136" s="283"/>
    </row>
    <row r="137" spans="1:20">
      <c r="A137" s="509"/>
      <c r="N137" s="283"/>
      <c r="O137" s="283"/>
      <c r="P137" s="283"/>
      <c r="Q137" s="283"/>
      <c r="R137" s="283"/>
      <c r="S137" s="283"/>
      <c r="T137" s="283"/>
    </row>
    <row r="138" spans="1:20">
      <c r="A138" s="509"/>
      <c r="N138" s="283"/>
      <c r="O138" s="283"/>
      <c r="P138" s="283"/>
      <c r="Q138" s="283"/>
      <c r="R138" s="283"/>
      <c r="S138" s="283"/>
      <c r="T138" s="283"/>
    </row>
    <row r="139" spans="1:20">
      <c r="A139" s="509"/>
      <c r="N139" s="283"/>
      <c r="O139" s="283"/>
      <c r="P139" s="283"/>
      <c r="Q139" s="283"/>
      <c r="R139" s="283"/>
      <c r="S139" s="283"/>
      <c r="T139" s="283"/>
    </row>
    <row r="140" spans="1:20">
      <c r="A140" s="509"/>
      <c r="N140" s="283"/>
      <c r="O140" s="283"/>
      <c r="P140" s="283"/>
      <c r="Q140" s="283"/>
      <c r="R140" s="283"/>
      <c r="S140" s="283"/>
      <c r="T140" s="283"/>
    </row>
    <row r="141" spans="1:20">
      <c r="A141" s="509"/>
      <c r="N141" s="283"/>
      <c r="O141" s="283"/>
      <c r="P141" s="283"/>
      <c r="Q141" s="283"/>
      <c r="R141" s="283"/>
      <c r="S141" s="283"/>
      <c r="T141" s="283"/>
    </row>
    <row r="142" spans="1:20">
      <c r="A142" s="509"/>
      <c r="N142" s="283"/>
      <c r="O142" s="283"/>
      <c r="P142" s="283"/>
      <c r="Q142" s="283"/>
      <c r="R142" s="283"/>
      <c r="S142" s="283"/>
      <c r="T142" s="283"/>
    </row>
    <row r="143" spans="1:20">
      <c r="A143" s="509"/>
      <c r="N143" s="283"/>
      <c r="O143" s="283"/>
      <c r="P143" s="283"/>
      <c r="Q143" s="283"/>
      <c r="R143" s="283"/>
      <c r="S143" s="283"/>
      <c r="T143" s="283"/>
    </row>
    <row r="144" spans="1:20">
      <c r="A144" s="509"/>
      <c r="N144" s="283"/>
      <c r="O144" s="283"/>
      <c r="P144" s="283"/>
      <c r="Q144" s="283"/>
      <c r="R144" s="283"/>
      <c r="S144" s="283"/>
      <c r="T144" s="283"/>
    </row>
    <row r="145" spans="1:20">
      <c r="A145" s="509"/>
      <c r="N145" s="283"/>
      <c r="O145" s="283"/>
      <c r="P145" s="283"/>
      <c r="Q145" s="283"/>
      <c r="R145" s="283"/>
      <c r="S145" s="283"/>
      <c r="T145" s="283"/>
    </row>
    <row r="146" spans="1:20">
      <c r="A146" s="509"/>
      <c r="N146" s="283"/>
      <c r="O146" s="283"/>
      <c r="P146" s="283"/>
      <c r="Q146" s="283"/>
      <c r="R146" s="283"/>
      <c r="S146" s="283"/>
      <c r="T146" s="283"/>
    </row>
    <row r="147" spans="1:20">
      <c r="A147" s="509"/>
      <c r="N147" s="283"/>
      <c r="O147" s="283"/>
      <c r="P147" s="283"/>
      <c r="Q147" s="283"/>
      <c r="R147" s="283"/>
      <c r="S147" s="283"/>
      <c r="T147" s="283"/>
    </row>
    <row r="148" spans="1:20">
      <c r="A148" s="509"/>
      <c r="N148" s="283"/>
      <c r="O148" s="283"/>
      <c r="P148" s="283"/>
      <c r="Q148" s="283"/>
      <c r="R148" s="283"/>
      <c r="S148" s="283"/>
      <c r="T148" s="283"/>
    </row>
    <row r="149" spans="1:20">
      <c r="A149" s="509"/>
      <c r="N149" s="283"/>
      <c r="O149" s="283"/>
      <c r="P149" s="283"/>
      <c r="Q149" s="283"/>
      <c r="R149" s="283"/>
      <c r="S149" s="283"/>
      <c r="T149" s="283"/>
    </row>
    <row r="150" spans="1:20">
      <c r="A150" s="509"/>
      <c r="N150" s="283"/>
      <c r="O150" s="283"/>
      <c r="P150" s="283"/>
      <c r="Q150" s="283"/>
      <c r="R150" s="283"/>
      <c r="S150" s="283"/>
      <c r="T150" s="283"/>
    </row>
    <row r="151" spans="1:20">
      <c r="A151" s="509"/>
      <c r="N151" s="283"/>
      <c r="O151" s="283"/>
      <c r="P151" s="283"/>
      <c r="Q151" s="283"/>
      <c r="R151" s="283"/>
      <c r="S151" s="283"/>
      <c r="T151" s="283"/>
    </row>
    <row r="152" spans="1:20">
      <c r="A152" s="509"/>
      <c r="N152" s="283"/>
      <c r="O152" s="283"/>
      <c r="P152" s="283"/>
      <c r="Q152" s="283"/>
      <c r="R152" s="283"/>
      <c r="S152" s="283"/>
      <c r="T152" s="283"/>
    </row>
    <row r="153" spans="1:20">
      <c r="A153" s="509"/>
      <c r="N153" s="283"/>
      <c r="O153" s="283"/>
      <c r="P153" s="283"/>
      <c r="Q153" s="283"/>
      <c r="R153" s="283"/>
      <c r="S153" s="283"/>
      <c r="T153" s="283"/>
    </row>
    <row r="154" spans="1:20">
      <c r="A154" s="509"/>
      <c r="N154" s="283"/>
      <c r="O154" s="283"/>
      <c r="P154" s="283"/>
      <c r="Q154" s="283"/>
      <c r="R154" s="283"/>
      <c r="S154" s="283"/>
      <c r="T154" s="283"/>
    </row>
    <row r="155" spans="1:20">
      <c r="A155" s="509"/>
      <c r="N155" s="283"/>
      <c r="O155" s="283"/>
      <c r="P155" s="283"/>
      <c r="Q155" s="283"/>
      <c r="R155" s="283"/>
      <c r="S155" s="283"/>
      <c r="T155" s="283"/>
    </row>
    <row r="156" spans="1:20">
      <c r="A156" s="509"/>
      <c r="N156" s="283"/>
      <c r="O156" s="283"/>
      <c r="P156" s="283"/>
      <c r="Q156" s="283"/>
      <c r="R156" s="283"/>
      <c r="S156" s="283"/>
      <c r="T156" s="283"/>
    </row>
    <row r="157" spans="1:20">
      <c r="A157" s="509"/>
      <c r="N157" s="283"/>
      <c r="O157" s="283"/>
      <c r="P157" s="283"/>
      <c r="Q157" s="283"/>
      <c r="R157" s="283"/>
      <c r="S157" s="283"/>
      <c r="T157" s="283"/>
    </row>
    <row r="158" spans="1:20">
      <c r="A158" s="509"/>
      <c r="N158" s="283"/>
      <c r="O158" s="283"/>
      <c r="P158" s="283"/>
      <c r="Q158" s="283"/>
      <c r="R158" s="283"/>
      <c r="S158" s="283"/>
      <c r="T158" s="283"/>
    </row>
    <row r="159" spans="1:20">
      <c r="A159" s="509"/>
      <c r="N159" s="283"/>
      <c r="O159" s="283"/>
      <c r="P159" s="283"/>
      <c r="Q159" s="283"/>
      <c r="R159" s="283"/>
      <c r="S159" s="283"/>
      <c r="T159" s="283"/>
    </row>
    <row r="160" spans="1:20">
      <c r="A160" s="509"/>
      <c r="N160" s="283"/>
      <c r="O160" s="283"/>
      <c r="P160" s="283"/>
      <c r="Q160" s="283"/>
      <c r="R160" s="283"/>
      <c r="S160" s="283"/>
      <c r="T160" s="283"/>
    </row>
    <row r="161" spans="1:20">
      <c r="A161" s="509"/>
      <c r="N161" s="283"/>
      <c r="O161" s="283"/>
      <c r="P161" s="283"/>
      <c r="Q161" s="283"/>
      <c r="R161" s="283"/>
      <c r="S161" s="283"/>
      <c r="T161" s="283"/>
    </row>
    <row r="162" spans="1:20">
      <c r="A162" s="509"/>
      <c r="N162" s="283"/>
      <c r="O162" s="283"/>
      <c r="P162" s="283"/>
      <c r="Q162" s="283"/>
      <c r="R162" s="283"/>
      <c r="S162" s="283"/>
      <c r="T162" s="283"/>
    </row>
    <row r="163" spans="1:20">
      <c r="A163" s="509"/>
      <c r="N163" s="283"/>
      <c r="O163" s="283"/>
      <c r="P163" s="283"/>
      <c r="Q163" s="283"/>
      <c r="R163" s="283"/>
      <c r="S163" s="283"/>
      <c r="T163" s="283"/>
    </row>
    <row r="164" spans="1:20">
      <c r="A164" s="509"/>
      <c r="N164" s="283"/>
      <c r="O164" s="283"/>
      <c r="P164" s="283"/>
      <c r="Q164" s="283"/>
      <c r="R164" s="283"/>
      <c r="S164" s="283"/>
      <c r="T164" s="283"/>
    </row>
    <row r="165" spans="1:20">
      <c r="A165" s="509"/>
      <c r="N165" s="283"/>
      <c r="O165" s="283"/>
      <c r="P165" s="283"/>
      <c r="Q165" s="283"/>
      <c r="R165" s="283"/>
      <c r="S165" s="283"/>
      <c r="T165" s="283"/>
    </row>
    <row r="166" spans="1:20">
      <c r="A166" s="509"/>
      <c r="N166" s="283"/>
      <c r="O166" s="283"/>
      <c r="P166" s="283"/>
      <c r="Q166" s="283"/>
      <c r="R166" s="283"/>
      <c r="S166" s="283"/>
      <c r="T166" s="283"/>
    </row>
    <row r="167" spans="1:20">
      <c r="A167" s="509"/>
      <c r="N167" s="283"/>
      <c r="O167" s="283"/>
      <c r="P167" s="283"/>
      <c r="Q167" s="283"/>
      <c r="R167" s="283"/>
      <c r="S167" s="283"/>
      <c r="T167" s="283"/>
    </row>
    <row r="168" spans="1:20">
      <c r="A168" s="509"/>
      <c r="N168" s="283"/>
      <c r="O168" s="283"/>
      <c r="P168" s="283"/>
      <c r="Q168" s="283"/>
      <c r="R168" s="283"/>
      <c r="S168" s="283"/>
      <c r="T168" s="283"/>
    </row>
    <row r="169" spans="1:20">
      <c r="A169" s="509"/>
      <c r="N169" s="283"/>
      <c r="O169" s="283"/>
      <c r="P169" s="283"/>
      <c r="Q169" s="283"/>
      <c r="R169" s="283"/>
      <c r="S169" s="283"/>
      <c r="T169" s="283"/>
    </row>
    <row r="170" spans="1:20">
      <c r="A170" s="509"/>
      <c r="N170" s="283"/>
      <c r="O170" s="283"/>
      <c r="P170" s="283"/>
      <c r="Q170" s="283"/>
      <c r="R170" s="283"/>
      <c r="S170" s="283"/>
      <c r="T170" s="283"/>
    </row>
    <row r="171" spans="1:20">
      <c r="A171" s="509"/>
      <c r="N171" s="283"/>
      <c r="O171" s="283"/>
      <c r="P171" s="283"/>
      <c r="Q171" s="283"/>
      <c r="R171" s="283"/>
      <c r="S171" s="283"/>
      <c r="T171" s="283"/>
    </row>
    <row r="172" spans="1:20">
      <c r="A172" s="509"/>
      <c r="N172" s="283"/>
      <c r="O172" s="283"/>
      <c r="P172" s="283"/>
      <c r="Q172" s="283"/>
      <c r="R172" s="283"/>
      <c r="S172" s="283"/>
      <c r="T172" s="283"/>
    </row>
    <row r="173" spans="1:20">
      <c r="A173" s="509"/>
      <c r="N173" s="283"/>
      <c r="O173" s="283"/>
      <c r="P173" s="283"/>
      <c r="Q173" s="283"/>
      <c r="R173" s="283"/>
      <c r="S173" s="283"/>
      <c r="T173" s="283"/>
    </row>
    <row r="174" spans="1:20">
      <c r="A174" s="509"/>
      <c r="N174" s="283"/>
      <c r="O174" s="283"/>
      <c r="P174" s="283"/>
      <c r="Q174" s="283"/>
      <c r="R174" s="283"/>
      <c r="S174" s="283"/>
      <c r="T174" s="283"/>
    </row>
    <row r="175" spans="1:20">
      <c r="A175" s="509"/>
      <c r="N175" s="283"/>
      <c r="O175" s="283"/>
      <c r="P175" s="283"/>
      <c r="Q175" s="283"/>
      <c r="R175" s="283"/>
      <c r="S175" s="283"/>
      <c r="T175" s="283"/>
    </row>
    <row r="176" spans="1:20">
      <c r="A176" s="509"/>
      <c r="N176" s="283"/>
      <c r="O176" s="283"/>
      <c r="P176" s="283"/>
      <c r="Q176" s="283"/>
      <c r="R176" s="283"/>
      <c r="S176" s="283"/>
      <c r="T176" s="283"/>
    </row>
    <row r="177" spans="1:20">
      <c r="A177" s="509"/>
      <c r="N177" s="283"/>
      <c r="O177" s="283"/>
      <c r="P177" s="283"/>
      <c r="Q177" s="283"/>
      <c r="R177" s="283"/>
      <c r="S177" s="283"/>
      <c r="T177" s="283"/>
    </row>
    <row r="178" spans="1:20">
      <c r="A178" s="509"/>
      <c r="N178" s="283"/>
      <c r="O178" s="283"/>
      <c r="P178" s="283"/>
      <c r="Q178" s="283"/>
      <c r="R178" s="283"/>
      <c r="S178" s="283"/>
      <c r="T178" s="283"/>
    </row>
    <row r="179" spans="1:20">
      <c r="A179" s="509"/>
      <c r="N179" s="283"/>
      <c r="O179" s="283"/>
      <c r="P179" s="283"/>
      <c r="Q179" s="283"/>
      <c r="R179" s="283"/>
      <c r="S179" s="283"/>
      <c r="T179" s="283"/>
    </row>
    <row r="180" spans="1:20">
      <c r="A180" s="509"/>
      <c r="N180" s="283"/>
      <c r="O180" s="283"/>
      <c r="P180" s="283"/>
      <c r="Q180" s="283"/>
      <c r="R180" s="283"/>
      <c r="S180" s="283"/>
      <c r="T180" s="283"/>
    </row>
    <row r="181" spans="1:20">
      <c r="A181" s="509"/>
      <c r="N181" s="283"/>
      <c r="O181" s="283"/>
      <c r="P181" s="283"/>
      <c r="Q181" s="283"/>
      <c r="R181" s="283"/>
      <c r="S181" s="283"/>
      <c r="T181" s="283"/>
    </row>
    <row r="182" spans="1:20">
      <c r="A182" s="509"/>
      <c r="N182" s="283"/>
      <c r="O182" s="283"/>
      <c r="P182" s="283"/>
      <c r="Q182" s="283"/>
      <c r="R182" s="283"/>
      <c r="S182" s="283"/>
      <c r="T182" s="283"/>
    </row>
    <row r="183" spans="1:20">
      <c r="A183" s="509"/>
      <c r="N183" s="283"/>
      <c r="O183" s="283"/>
      <c r="P183" s="283"/>
      <c r="Q183" s="283"/>
      <c r="R183" s="283"/>
      <c r="S183" s="283"/>
      <c r="T183" s="283"/>
    </row>
    <row r="184" spans="1:20">
      <c r="A184" s="509"/>
      <c r="N184" s="283"/>
      <c r="O184" s="283"/>
      <c r="P184" s="283"/>
      <c r="Q184" s="283"/>
      <c r="R184" s="283"/>
      <c r="S184" s="283"/>
      <c r="T184" s="283"/>
    </row>
    <row r="185" spans="1:20">
      <c r="A185" s="509"/>
      <c r="N185" s="283"/>
      <c r="O185" s="283"/>
      <c r="P185" s="283"/>
      <c r="Q185" s="283"/>
      <c r="R185" s="283"/>
      <c r="S185" s="283"/>
      <c r="T185" s="283"/>
    </row>
    <row r="186" spans="1:20">
      <c r="A186" s="509"/>
      <c r="N186" s="283"/>
      <c r="O186" s="283"/>
      <c r="P186" s="283"/>
      <c r="Q186" s="283"/>
      <c r="R186" s="283"/>
      <c r="S186" s="283"/>
      <c r="T186" s="283"/>
    </row>
    <row r="187" spans="1:20">
      <c r="A187" s="509"/>
      <c r="N187" s="283"/>
      <c r="O187" s="283"/>
      <c r="P187" s="283"/>
      <c r="Q187" s="283"/>
      <c r="R187" s="283"/>
      <c r="S187" s="283"/>
      <c r="T187" s="283"/>
    </row>
    <row r="188" spans="1:20">
      <c r="A188" s="509"/>
      <c r="N188" s="283"/>
      <c r="O188" s="283"/>
      <c r="P188" s="283"/>
      <c r="Q188" s="283"/>
      <c r="R188" s="283"/>
      <c r="S188" s="283"/>
      <c r="T188" s="283"/>
    </row>
    <row r="189" spans="1:20">
      <c r="A189" s="509"/>
      <c r="N189" s="283"/>
      <c r="O189" s="283"/>
      <c r="P189" s="283"/>
      <c r="Q189" s="283"/>
      <c r="R189" s="283"/>
      <c r="S189" s="283"/>
      <c r="T189" s="283"/>
    </row>
    <row r="190" spans="1:20">
      <c r="A190" s="509"/>
      <c r="N190" s="283"/>
      <c r="O190" s="283"/>
      <c r="P190" s="283"/>
      <c r="Q190" s="283"/>
      <c r="R190" s="283"/>
      <c r="S190" s="283"/>
      <c r="T190" s="283"/>
    </row>
    <row r="191" spans="1:20">
      <c r="A191" s="509"/>
      <c r="N191" s="283"/>
      <c r="O191" s="283"/>
      <c r="P191" s="283"/>
      <c r="Q191" s="283"/>
      <c r="R191" s="283"/>
      <c r="S191" s="283"/>
      <c r="T191" s="283"/>
    </row>
    <row r="192" spans="1:20">
      <c r="A192" s="509"/>
      <c r="N192" s="283"/>
      <c r="O192" s="283"/>
      <c r="P192" s="283"/>
      <c r="Q192" s="283"/>
      <c r="R192" s="283"/>
      <c r="S192" s="283"/>
      <c r="T192" s="283"/>
    </row>
    <row r="193" spans="1:20">
      <c r="A193" s="509"/>
      <c r="N193" s="283"/>
      <c r="O193" s="283"/>
      <c r="P193" s="283"/>
      <c r="Q193" s="283"/>
      <c r="R193" s="283"/>
      <c r="S193" s="283"/>
      <c r="T193" s="283"/>
    </row>
    <row r="194" spans="1:20">
      <c r="A194" s="509"/>
      <c r="N194" s="283"/>
      <c r="O194" s="283"/>
      <c r="P194" s="283"/>
      <c r="Q194" s="283"/>
      <c r="R194" s="283"/>
      <c r="S194" s="283"/>
      <c r="T194" s="283"/>
    </row>
    <row r="195" spans="1:20">
      <c r="A195" s="509"/>
      <c r="N195" s="283"/>
      <c r="O195" s="283"/>
      <c r="P195" s="283"/>
      <c r="Q195" s="283"/>
      <c r="R195" s="283"/>
      <c r="S195" s="283"/>
      <c r="T195" s="283"/>
    </row>
    <row r="196" spans="1:20">
      <c r="A196" s="509"/>
      <c r="N196" s="283"/>
      <c r="O196" s="283"/>
      <c r="P196" s="283"/>
      <c r="Q196" s="283"/>
      <c r="R196" s="283"/>
      <c r="S196" s="283"/>
      <c r="T196" s="283"/>
    </row>
    <row r="197" spans="1:20">
      <c r="A197" s="509"/>
      <c r="N197" s="283"/>
      <c r="O197" s="283"/>
      <c r="P197" s="283"/>
      <c r="Q197" s="283"/>
      <c r="R197" s="283"/>
      <c r="S197" s="283"/>
      <c r="T197" s="283"/>
    </row>
    <row r="198" spans="1:20">
      <c r="A198" s="509"/>
      <c r="N198" s="283"/>
      <c r="O198" s="283"/>
      <c r="P198" s="283"/>
      <c r="Q198" s="283"/>
      <c r="R198" s="283"/>
      <c r="S198" s="283"/>
      <c r="T198" s="283"/>
    </row>
    <row r="199" spans="1:20">
      <c r="A199" s="509"/>
      <c r="N199" s="283"/>
      <c r="O199" s="283"/>
      <c r="P199" s="283"/>
      <c r="Q199" s="283"/>
      <c r="R199" s="283"/>
      <c r="S199" s="283"/>
      <c r="T199" s="283"/>
    </row>
    <row r="200" spans="1:20">
      <c r="A200" s="509"/>
      <c r="N200" s="283"/>
      <c r="O200" s="283"/>
      <c r="P200" s="283"/>
      <c r="Q200" s="283"/>
      <c r="R200" s="283"/>
      <c r="S200" s="283"/>
      <c r="T200" s="283"/>
    </row>
    <row r="201" spans="1:20">
      <c r="A201" s="509"/>
      <c r="N201" s="283"/>
      <c r="O201" s="283"/>
      <c r="P201" s="283"/>
      <c r="Q201" s="283"/>
      <c r="R201" s="283"/>
      <c r="S201" s="283"/>
      <c r="T201" s="283"/>
    </row>
    <row r="202" spans="1:20">
      <c r="A202" s="509"/>
      <c r="N202" s="283"/>
      <c r="O202" s="283"/>
      <c r="P202" s="283"/>
      <c r="Q202" s="283"/>
      <c r="R202" s="283"/>
      <c r="S202" s="283"/>
      <c r="T202" s="283"/>
    </row>
    <row r="203" spans="1:20">
      <c r="A203" s="509"/>
      <c r="N203" s="283"/>
      <c r="O203" s="283"/>
      <c r="P203" s="283"/>
      <c r="Q203" s="283"/>
      <c r="R203" s="283"/>
      <c r="S203" s="283"/>
      <c r="T203" s="283"/>
    </row>
    <row r="204" spans="1:20">
      <c r="A204" s="509"/>
      <c r="N204" s="283"/>
      <c r="O204" s="283"/>
      <c r="P204" s="283"/>
      <c r="Q204" s="283"/>
      <c r="R204" s="283"/>
      <c r="S204" s="283"/>
      <c r="T204" s="283"/>
    </row>
    <row r="205" spans="1:20">
      <c r="A205" s="509"/>
      <c r="N205" s="283"/>
      <c r="O205" s="283"/>
      <c r="P205" s="283"/>
      <c r="Q205" s="283"/>
      <c r="R205" s="283"/>
      <c r="S205" s="283"/>
      <c r="T205" s="283"/>
    </row>
    <row r="206" spans="1:20">
      <c r="A206" s="509"/>
      <c r="N206" s="283"/>
      <c r="O206" s="283"/>
      <c r="P206" s="283"/>
      <c r="Q206" s="283"/>
      <c r="R206" s="283"/>
      <c r="S206" s="283"/>
      <c r="T206" s="283"/>
    </row>
    <row r="207" spans="1:20">
      <c r="A207" s="509"/>
      <c r="N207" s="283"/>
      <c r="O207" s="283"/>
      <c r="P207" s="283"/>
      <c r="Q207" s="283"/>
      <c r="R207" s="283"/>
      <c r="S207" s="283"/>
      <c r="T207" s="283"/>
    </row>
    <row r="208" spans="1:20">
      <c r="A208" s="509"/>
      <c r="N208" s="283"/>
      <c r="O208" s="283"/>
      <c r="P208" s="283"/>
      <c r="Q208" s="283"/>
      <c r="R208" s="283"/>
      <c r="S208" s="283"/>
      <c r="T208" s="283"/>
    </row>
    <row r="209" spans="1:20">
      <c r="A209" s="509"/>
      <c r="N209" s="283"/>
      <c r="O209" s="283"/>
      <c r="P209" s="283"/>
      <c r="Q209" s="283"/>
      <c r="R209" s="283"/>
      <c r="S209" s="283"/>
      <c r="T209" s="283"/>
    </row>
    <row r="210" spans="1:20">
      <c r="A210" s="509"/>
      <c r="N210" s="283"/>
      <c r="O210" s="283"/>
      <c r="P210" s="283"/>
      <c r="Q210" s="283"/>
      <c r="R210" s="283"/>
      <c r="S210" s="283"/>
      <c r="T210" s="283"/>
    </row>
    <row r="211" spans="1:20">
      <c r="A211" s="509"/>
      <c r="N211" s="283"/>
      <c r="O211" s="283"/>
      <c r="P211" s="283"/>
      <c r="Q211" s="283"/>
      <c r="R211" s="283"/>
      <c r="S211" s="283"/>
      <c r="T211" s="283"/>
    </row>
    <row r="212" spans="1:20">
      <c r="A212" s="509"/>
      <c r="N212" s="283"/>
      <c r="O212" s="283"/>
      <c r="P212" s="283"/>
      <c r="Q212" s="283"/>
      <c r="R212" s="283"/>
      <c r="S212" s="283"/>
      <c r="T212" s="283"/>
    </row>
    <row r="213" spans="1:20">
      <c r="A213" s="509"/>
      <c r="N213" s="283"/>
      <c r="O213" s="283"/>
      <c r="P213" s="283"/>
      <c r="Q213" s="283"/>
      <c r="R213" s="283"/>
      <c r="S213" s="283"/>
      <c r="T213" s="283"/>
    </row>
    <row r="214" spans="1:20">
      <c r="A214" s="509"/>
      <c r="N214" s="283"/>
      <c r="O214" s="283"/>
      <c r="P214" s="283"/>
      <c r="Q214" s="283"/>
      <c r="R214" s="283"/>
      <c r="S214" s="283"/>
      <c r="T214" s="283"/>
    </row>
    <row r="215" spans="1:20">
      <c r="A215" s="509"/>
      <c r="N215" s="283"/>
      <c r="O215" s="283"/>
      <c r="P215" s="283"/>
      <c r="Q215" s="283"/>
      <c r="R215" s="283"/>
      <c r="S215" s="283"/>
      <c r="T215" s="283"/>
    </row>
    <row r="216" spans="1:20">
      <c r="A216" s="509"/>
      <c r="N216" s="283"/>
      <c r="O216" s="283"/>
      <c r="P216" s="283"/>
      <c r="Q216" s="283"/>
      <c r="R216" s="283"/>
      <c r="S216" s="283"/>
      <c r="T216" s="283"/>
    </row>
    <row r="217" spans="1:20">
      <c r="A217" s="509"/>
      <c r="N217" s="283"/>
      <c r="O217" s="283"/>
      <c r="P217" s="283"/>
      <c r="Q217" s="283"/>
      <c r="R217" s="283"/>
      <c r="S217" s="283"/>
      <c r="T217" s="283"/>
    </row>
    <row r="218" spans="1:20">
      <c r="A218" s="509"/>
      <c r="N218" s="283"/>
      <c r="O218" s="283"/>
      <c r="P218" s="283"/>
      <c r="Q218" s="283"/>
      <c r="R218" s="283"/>
      <c r="S218" s="283"/>
      <c r="T218" s="283"/>
    </row>
    <row r="219" spans="1:20">
      <c r="A219" s="509"/>
      <c r="N219" s="283"/>
      <c r="O219" s="283"/>
      <c r="P219" s="283"/>
      <c r="Q219" s="283"/>
      <c r="R219" s="283"/>
      <c r="S219" s="283"/>
      <c r="T219" s="283"/>
    </row>
    <row r="220" spans="1:20">
      <c r="A220" s="509"/>
      <c r="N220" s="283"/>
      <c r="O220" s="283"/>
      <c r="P220" s="283"/>
      <c r="Q220" s="283"/>
      <c r="R220" s="283"/>
      <c r="S220" s="283"/>
      <c r="T220" s="283"/>
    </row>
    <row r="221" spans="1:20">
      <c r="A221" s="509"/>
      <c r="N221" s="283"/>
      <c r="O221" s="283"/>
      <c r="P221" s="283"/>
      <c r="Q221" s="283"/>
      <c r="R221" s="283"/>
      <c r="S221" s="283"/>
      <c r="T221" s="283"/>
    </row>
    <row r="222" spans="1:20">
      <c r="A222" s="509"/>
      <c r="N222" s="283"/>
      <c r="O222" s="283"/>
      <c r="P222" s="283"/>
      <c r="Q222" s="283"/>
      <c r="R222" s="283"/>
      <c r="S222" s="283"/>
      <c r="T222" s="283"/>
    </row>
    <row r="223" spans="1:20">
      <c r="A223" s="509"/>
      <c r="N223" s="283"/>
      <c r="O223" s="283"/>
      <c r="P223" s="283"/>
      <c r="Q223" s="283"/>
      <c r="R223" s="283"/>
      <c r="S223" s="283"/>
      <c r="T223" s="283"/>
    </row>
    <row r="224" spans="1:20">
      <c r="A224" s="509"/>
      <c r="N224" s="283"/>
      <c r="O224" s="283"/>
      <c r="P224" s="283"/>
      <c r="Q224" s="283"/>
      <c r="R224" s="283"/>
      <c r="S224" s="283"/>
      <c r="T224" s="283"/>
    </row>
    <row r="225" spans="1:20">
      <c r="A225" s="509"/>
      <c r="N225" s="283"/>
      <c r="O225" s="283"/>
      <c r="P225" s="283"/>
      <c r="Q225" s="283"/>
      <c r="R225" s="283"/>
      <c r="S225" s="283"/>
      <c r="T225" s="283"/>
    </row>
    <row r="226" spans="1:20">
      <c r="A226" s="509"/>
      <c r="N226" s="283"/>
      <c r="O226" s="283"/>
      <c r="P226" s="283"/>
      <c r="Q226" s="283"/>
      <c r="R226" s="283"/>
      <c r="S226" s="283"/>
      <c r="T226" s="283"/>
    </row>
    <row r="227" spans="1:20">
      <c r="A227" s="509"/>
      <c r="N227" s="283"/>
      <c r="O227" s="283"/>
      <c r="P227" s="283"/>
      <c r="Q227" s="283"/>
      <c r="R227" s="283"/>
      <c r="S227" s="283"/>
      <c r="T227" s="283"/>
    </row>
    <row r="228" spans="1:20">
      <c r="A228" s="509"/>
      <c r="N228" s="283"/>
      <c r="O228" s="283"/>
      <c r="P228" s="283"/>
      <c r="Q228" s="283"/>
      <c r="R228" s="283"/>
      <c r="S228" s="283"/>
      <c r="T228" s="283"/>
    </row>
    <row r="229" spans="1:20">
      <c r="A229" s="509"/>
      <c r="N229" s="283"/>
      <c r="O229" s="283"/>
      <c r="P229" s="283"/>
      <c r="Q229" s="283"/>
      <c r="R229" s="283"/>
      <c r="S229" s="283"/>
      <c r="T229" s="283"/>
    </row>
    <row r="230" spans="1:20">
      <c r="A230" s="509"/>
      <c r="N230" s="283"/>
      <c r="O230" s="283"/>
      <c r="P230" s="283"/>
      <c r="Q230" s="283"/>
      <c r="R230" s="283"/>
      <c r="S230" s="283"/>
      <c r="T230" s="283"/>
    </row>
    <row r="231" spans="1:20">
      <c r="A231" s="509"/>
      <c r="N231" s="283"/>
      <c r="O231" s="283"/>
      <c r="P231" s="283"/>
      <c r="Q231" s="283"/>
      <c r="R231" s="283"/>
      <c r="S231" s="283"/>
      <c r="T231" s="283"/>
    </row>
    <row r="232" spans="1:20">
      <c r="A232" s="509"/>
      <c r="N232" s="283"/>
      <c r="O232" s="283"/>
      <c r="P232" s="283"/>
      <c r="Q232" s="283"/>
      <c r="R232" s="283"/>
      <c r="S232" s="283"/>
      <c r="T232" s="283"/>
    </row>
    <row r="233" spans="1:20">
      <c r="A233" s="509"/>
      <c r="N233" s="283"/>
      <c r="O233" s="283"/>
      <c r="P233" s="283"/>
      <c r="Q233" s="283"/>
      <c r="R233" s="283"/>
      <c r="S233" s="283"/>
      <c r="T233" s="283"/>
    </row>
    <row r="234" spans="1:20">
      <c r="A234" s="509"/>
      <c r="N234" s="283"/>
      <c r="O234" s="283"/>
      <c r="P234" s="283"/>
      <c r="Q234" s="283"/>
      <c r="R234" s="283"/>
      <c r="S234" s="283"/>
      <c r="T234" s="283"/>
    </row>
    <row r="235" spans="1:20">
      <c r="A235" s="509"/>
      <c r="N235" s="283"/>
      <c r="O235" s="283"/>
      <c r="P235" s="283"/>
      <c r="Q235" s="283"/>
      <c r="R235" s="283"/>
      <c r="S235" s="283"/>
      <c r="T235" s="283"/>
    </row>
    <row r="236" spans="1:20">
      <c r="A236" s="509"/>
      <c r="N236" s="283"/>
      <c r="O236" s="283"/>
      <c r="P236" s="283"/>
      <c r="Q236" s="283"/>
      <c r="R236" s="283"/>
      <c r="S236" s="283"/>
      <c r="T236" s="283"/>
    </row>
    <row r="237" spans="1:20">
      <c r="A237" s="509"/>
      <c r="N237" s="283"/>
      <c r="O237" s="283"/>
      <c r="P237" s="283"/>
      <c r="Q237" s="283"/>
      <c r="R237" s="283"/>
      <c r="S237" s="283"/>
      <c r="T237" s="283"/>
    </row>
    <row r="238" spans="1:20">
      <c r="A238" s="509"/>
      <c r="N238" s="283"/>
      <c r="O238" s="283"/>
      <c r="P238" s="283"/>
      <c r="Q238" s="283"/>
      <c r="R238" s="283"/>
      <c r="S238" s="283"/>
      <c r="T238" s="283"/>
    </row>
    <row r="239" spans="1:20">
      <c r="A239" s="509"/>
      <c r="N239" s="283"/>
      <c r="O239" s="283"/>
      <c r="P239" s="283"/>
      <c r="Q239" s="283"/>
      <c r="R239" s="283"/>
      <c r="S239" s="283"/>
      <c r="T239" s="283"/>
    </row>
    <row r="240" spans="1:20">
      <c r="A240" s="509"/>
      <c r="N240" s="283"/>
      <c r="O240" s="283"/>
      <c r="P240" s="283"/>
      <c r="Q240" s="283"/>
      <c r="R240" s="283"/>
      <c r="S240" s="283"/>
      <c r="T240" s="283"/>
    </row>
    <row r="241" spans="1:20">
      <c r="A241" s="509"/>
      <c r="N241" s="283"/>
      <c r="O241" s="283"/>
      <c r="P241" s="283"/>
      <c r="Q241" s="283"/>
      <c r="R241" s="283"/>
      <c r="S241" s="283"/>
      <c r="T241" s="283"/>
    </row>
    <row r="242" spans="1:20">
      <c r="A242" s="509"/>
      <c r="N242" s="283"/>
      <c r="O242" s="283"/>
      <c r="P242" s="283"/>
      <c r="Q242" s="283"/>
      <c r="R242" s="283"/>
      <c r="S242" s="283"/>
      <c r="T242" s="283"/>
    </row>
    <row r="243" spans="1:20">
      <c r="A243" s="509"/>
      <c r="N243" s="283"/>
      <c r="O243" s="283"/>
      <c r="P243" s="283"/>
      <c r="Q243" s="283"/>
      <c r="R243" s="283"/>
      <c r="S243" s="283"/>
      <c r="T243" s="283"/>
    </row>
    <row r="244" spans="1:20">
      <c r="A244" s="509"/>
      <c r="N244" s="283"/>
      <c r="O244" s="283"/>
      <c r="P244" s="283"/>
      <c r="Q244" s="283"/>
      <c r="R244" s="283"/>
      <c r="S244" s="283"/>
      <c r="T244" s="283"/>
    </row>
    <row r="245" spans="1:20">
      <c r="A245" s="509"/>
      <c r="N245" s="283"/>
      <c r="O245" s="283"/>
      <c r="P245" s="283"/>
      <c r="Q245" s="283"/>
      <c r="R245" s="283"/>
      <c r="S245" s="283"/>
      <c r="T245" s="283"/>
    </row>
    <row r="246" spans="1:20">
      <c r="A246" s="509"/>
      <c r="N246" s="283"/>
      <c r="O246" s="283"/>
      <c r="P246" s="283"/>
      <c r="Q246" s="283"/>
      <c r="R246" s="283"/>
      <c r="S246" s="283"/>
      <c r="T246" s="283"/>
    </row>
    <row r="247" spans="1:20">
      <c r="A247" s="509"/>
      <c r="N247" s="283"/>
      <c r="O247" s="283"/>
      <c r="P247" s="283"/>
      <c r="Q247" s="283"/>
      <c r="R247" s="283"/>
      <c r="S247" s="283"/>
      <c r="T247" s="283"/>
    </row>
    <row r="248" spans="1:20">
      <c r="A248" s="509"/>
      <c r="N248" s="283"/>
      <c r="O248" s="283"/>
      <c r="P248" s="283"/>
      <c r="Q248" s="283"/>
      <c r="R248" s="283"/>
      <c r="S248" s="283"/>
      <c r="T248" s="283"/>
    </row>
    <row r="249" spans="1:20">
      <c r="A249" s="509"/>
      <c r="N249" s="283"/>
      <c r="O249" s="283"/>
      <c r="P249" s="283"/>
      <c r="Q249" s="283"/>
      <c r="R249" s="283"/>
      <c r="S249" s="283"/>
      <c r="T249" s="283"/>
    </row>
    <row r="250" spans="1:20">
      <c r="A250" s="509"/>
      <c r="N250" s="283"/>
      <c r="O250" s="283"/>
      <c r="P250" s="283"/>
      <c r="Q250" s="283"/>
      <c r="R250" s="283"/>
      <c r="S250" s="283"/>
      <c r="T250" s="283"/>
    </row>
    <row r="251" spans="1:20">
      <c r="A251" s="509"/>
      <c r="N251" s="283"/>
      <c r="O251" s="283"/>
      <c r="P251" s="283"/>
      <c r="Q251" s="283"/>
      <c r="R251" s="283"/>
      <c r="S251" s="283"/>
      <c r="T251" s="283"/>
    </row>
    <row r="252" spans="1:20">
      <c r="A252" s="509"/>
      <c r="N252" s="283"/>
      <c r="O252" s="283"/>
      <c r="P252" s="283"/>
      <c r="Q252" s="283"/>
      <c r="R252" s="283"/>
      <c r="S252" s="283"/>
      <c r="T252" s="283"/>
    </row>
    <row r="253" spans="1:20">
      <c r="A253" s="509"/>
      <c r="N253" s="283"/>
      <c r="O253" s="283"/>
      <c r="P253" s="283"/>
      <c r="Q253" s="283"/>
      <c r="R253" s="283"/>
      <c r="S253" s="283"/>
      <c r="T253" s="283"/>
    </row>
    <row r="254" spans="1:20">
      <c r="A254" s="509"/>
      <c r="N254" s="283"/>
      <c r="O254" s="283"/>
      <c r="P254" s="283"/>
      <c r="Q254" s="283"/>
      <c r="R254" s="283"/>
      <c r="S254" s="283"/>
      <c r="T254" s="283"/>
    </row>
    <row r="255" spans="1:20">
      <c r="A255" s="509"/>
      <c r="N255" s="283"/>
      <c r="O255" s="283"/>
      <c r="P255" s="283"/>
      <c r="Q255" s="283"/>
      <c r="R255" s="283"/>
      <c r="S255" s="283"/>
      <c r="T255" s="283"/>
    </row>
    <row r="256" spans="1:20">
      <c r="A256" s="509"/>
      <c r="N256" s="283"/>
      <c r="O256" s="283"/>
      <c r="P256" s="283"/>
      <c r="Q256" s="283"/>
      <c r="R256" s="283"/>
      <c r="S256" s="283"/>
      <c r="T256" s="283"/>
    </row>
    <row r="257" spans="1:20">
      <c r="A257" s="509"/>
      <c r="N257" s="283"/>
      <c r="O257" s="283"/>
      <c r="P257" s="283"/>
      <c r="Q257" s="283"/>
      <c r="R257" s="283"/>
      <c r="S257" s="283"/>
      <c r="T257" s="283"/>
    </row>
    <row r="258" spans="1:20">
      <c r="A258" s="509"/>
      <c r="N258" s="283"/>
      <c r="O258" s="283"/>
      <c r="P258" s="283"/>
      <c r="Q258" s="283"/>
      <c r="R258" s="283"/>
      <c r="S258" s="283"/>
      <c r="T258" s="283"/>
    </row>
    <row r="259" spans="1:20">
      <c r="A259" s="509"/>
      <c r="N259" s="283"/>
      <c r="O259" s="283"/>
      <c r="P259" s="283"/>
      <c r="Q259" s="283"/>
      <c r="R259" s="283"/>
      <c r="S259" s="283"/>
      <c r="T259" s="283"/>
    </row>
    <row r="260" spans="1:20">
      <c r="A260" s="509"/>
      <c r="N260" s="283"/>
      <c r="O260" s="283"/>
      <c r="P260" s="283"/>
      <c r="Q260" s="283"/>
      <c r="R260" s="283"/>
      <c r="S260" s="283"/>
      <c r="T260" s="283"/>
    </row>
    <row r="261" spans="1:20">
      <c r="A261" s="509"/>
      <c r="N261" s="283"/>
      <c r="O261" s="283"/>
      <c r="P261" s="283"/>
      <c r="Q261" s="283"/>
      <c r="R261" s="283"/>
      <c r="S261" s="283"/>
      <c r="T261" s="283"/>
    </row>
    <row r="262" spans="1:20">
      <c r="A262" s="509"/>
      <c r="N262" s="283"/>
      <c r="O262" s="283"/>
      <c r="P262" s="283"/>
      <c r="Q262" s="283"/>
      <c r="R262" s="283"/>
      <c r="S262" s="283"/>
      <c r="T262" s="283"/>
    </row>
    <row r="263" spans="1:20">
      <c r="A263" s="509"/>
      <c r="N263" s="283"/>
      <c r="O263" s="283"/>
      <c r="P263" s="283"/>
      <c r="Q263" s="283"/>
      <c r="R263" s="283"/>
      <c r="S263" s="283"/>
      <c r="T263" s="283"/>
    </row>
    <row r="264" spans="1:20">
      <c r="A264" s="509"/>
      <c r="N264" s="283"/>
      <c r="O264" s="283"/>
      <c r="P264" s="283"/>
      <c r="Q264" s="283"/>
      <c r="R264" s="283"/>
      <c r="S264" s="283"/>
      <c r="T264" s="283"/>
    </row>
    <row r="265" spans="1:20">
      <c r="A265" s="509"/>
      <c r="N265" s="283"/>
      <c r="O265" s="283"/>
      <c r="P265" s="283"/>
      <c r="Q265" s="283"/>
      <c r="R265" s="283"/>
      <c r="S265" s="283"/>
      <c r="T265" s="283"/>
    </row>
    <row r="266" spans="1:20">
      <c r="A266" s="509"/>
      <c r="N266" s="283"/>
      <c r="O266" s="283"/>
      <c r="P266" s="283"/>
      <c r="Q266" s="283"/>
      <c r="R266" s="283"/>
      <c r="S266" s="283"/>
      <c r="T266" s="283"/>
    </row>
    <row r="267" spans="1:20">
      <c r="A267" s="509"/>
      <c r="N267" s="283"/>
      <c r="O267" s="283"/>
      <c r="P267" s="283"/>
      <c r="Q267" s="283"/>
      <c r="R267" s="283"/>
      <c r="S267" s="283"/>
      <c r="T267" s="283"/>
    </row>
    <row r="268" spans="1:20">
      <c r="A268" s="509"/>
      <c r="N268" s="283"/>
      <c r="O268" s="283"/>
      <c r="P268" s="283"/>
      <c r="Q268" s="283"/>
      <c r="R268" s="283"/>
      <c r="S268" s="283"/>
      <c r="T268" s="283"/>
    </row>
    <row r="269" spans="1:20">
      <c r="A269" s="509"/>
      <c r="N269" s="283"/>
      <c r="O269" s="283"/>
      <c r="P269" s="283"/>
      <c r="Q269" s="283"/>
      <c r="R269" s="283"/>
      <c r="S269" s="283"/>
      <c r="T269" s="283"/>
    </row>
    <row r="270" spans="1:20">
      <c r="A270" s="509"/>
      <c r="N270" s="283"/>
      <c r="O270" s="283"/>
      <c r="P270" s="283"/>
      <c r="Q270" s="283"/>
      <c r="R270" s="283"/>
      <c r="S270" s="283"/>
      <c r="T270" s="283"/>
    </row>
    <row r="271" spans="1:20">
      <c r="A271" s="509"/>
      <c r="N271" s="283"/>
      <c r="O271" s="283"/>
      <c r="P271" s="283"/>
      <c r="Q271" s="283"/>
      <c r="R271" s="283"/>
      <c r="S271" s="283"/>
      <c r="T271" s="283"/>
    </row>
    <row r="272" spans="1:20">
      <c r="A272" s="509"/>
      <c r="N272" s="283"/>
      <c r="O272" s="283"/>
      <c r="P272" s="283"/>
      <c r="Q272" s="283"/>
      <c r="R272" s="283"/>
      <c r="S272" s="283"/>
      <c r="T272" s="283"/>
    </row>
    <row r="273" spans="1:20">
      <c r="A273" s="509"/>
      <c r="N273" s="283"/>
      <c r="O273" s="283"/>
      <c r="P273" s="283"/>
      <c r="Q273" s="283"/>
      <c r="R273" s="283"/>
      <c r="S273" s="283"/>
      <c r="T273" s="283"/>
    </row>
    <row r="274" spans="1:20">
      <c r="A274" s="509"/>
      <c r="N274" s="283"/>
      <c r="O274" s="283"/>
      <c r="P274" s="283"/>
      <c r="Q274" s="283"/>
      <c r="R274" s="283"/>
      <c r="S274" s="283"/>
      <c r="T274" s="283"/>
    </row>
    <row r="275" spans="1:20">
      <c r="A275" s="509"/>
      <c r="N275" s="283"/>
      <c r="O275" s="283"/>
      <c r="P275" s="283"/>
      <c r="Q275" s="283"/>
      <c r="R275" s="283"/>
      <c r="S275" s="283"/>
      <c r="T275" s="283"/>
    </row>
    <row r="276" spans="1:20">
      <c r="A276" s="509"/>
      <c r="N276" s="283"/>
      <c r="O276" s="283"/>
      <c r="P276" s="283"/>
      <c r="Q276" s="283"/>
      <c r="R276" s="283"/>
      <c r="S276" s="283"/>
      <c r="T276" s="283"/>
    </row>
    <row r="277" spans="1:20">
      <c r="A277" s="509"/>
      <c r="N277" s="283"/>
      <c r="O277" s="283"/>
      <c r="P277" s="283"/>
      <c r="Q277" s="283"/>
      <c r="R277" s="283"/>
      <c r="S277" s="283"/>
      <c r="T277" s="283"/>
    </row>
    <row r="278" spans="1:20">
      <c r="A278" s="509"/>
      <c r="N278" s="283"/>
      <c r="O278" s="283"/>
      <c r="P278" s="283"/>
      <c r="Q278" s="283"/>
      <c r="R278" s="283"/>
      <c r="S278" s="283"/>
      <c r="T278" s="283"/>
    </row>
    <row r="279" spans="1:20">
      <c r="A279" s="509"/>
      <c r="N279" s="283"/>
      <c r="O279" s="283"/>
      <c r="P279" s="283"/>
      <c r="Q279" s="283"/>
      <c r="R279" s="283"/>
      <c r="S279" s="283"/>
      <c r="T279" s="283"/>
    </row>
    <row r="280" spans="1:20">
      <c r="A280" s="509"/>
      <c r="N280" s="283"/>
      <c r="O280" s="283"/>
      <c r="P280" s="283"/>
      <c r="Q280" s="283"/>
      <c r="R280" s="283"/>
      <c r="S280" s="283"/>
      <c r="T280" s="283"/>
    </row>
    <row r="281" spans="1:20">
      <c r="A281" s="509"/>
      <c r="N281" s="283"/>
      <c r="O281" s="283"/>
      <c r="P281" s="283"/>
      <c r="Q281" s="283"/>
      <c r="R281" s="283"/>
      <c r="S281" s="283"/>
      <c r="T281" s="283"/>
    </row>
    <row r="282" spans="1:20">
      <c r="A282" s="509"/>
      <c r="N282" s="283"/>
      <c r="O282" s="283"/>
      <c r="P282" s="283"/>
      <c r="Q282" s="283"/>
      <c r="R282" s="283"/>
      <c r="S282" s="283"/>
      <c r="T282" s="283"/>
    </row>
    <row r="283" spans="1:20">
      <c r="A283" s="509"/>
      <c r="N283" s="283"/>
      <c r="O283" s="283"/>
      <c r="P283" s="283"/>
      <c r="Q283" s="283"/>
      <c r="R283" s="283"/>
      <c r="S283" s="283"/>
      <c r="T283" s="283"/>
    </row>
    <row r="284" spans="1:20">
      <c r="A284" s="509"/>
      <c r="N284" s="283"/>
      <c r="O284" s="283"/>
      <c r="P284" s="283"/>
      <c r="Q284" s="283"/>
      <c r="R284" s="283"/>
      <c r="S284" s="283"/>
      <c r="T284" s="283"/>
    </row>
    <row r="285" spans="1:20">
      <c r="A285" s="509"/>
      <c r="N285" s="283"/>
      <c r="O285" s="283"/>
      <c r="P285" s="283"/>
      <c r="Q285" s="283"/>
      <c r="R285" s="283"/>
      <c r="S285" s="283"/>
      <c r="T285" s="283"/>
    </row>
    <row r="286" spans="1:20">
      <c r="A286" s="509"/>
      <c r="N286" s="283"/>
      <c r="O286" s="283"/>
      <c r="P286" s="283"/>
      <c r="Q286" s="283"/>
      <c r="R286" s="283"/>
      <c r="S286" s="283"/>
      <c r="T286" s="283"/>
    </row>
    <row r="287" spans="1:20">
      <c r="A287" s="509"/>
      <c r="N287" s="283"/>
      <c r="O287" s="283"/>
      <c r="P287" s="283"/>
      <c r="Q287" s="283"/>
      <c r="R287" s="283"/>
      <c r="S287" s="283"/>
      <c r="T287" s="283"/>
    </row>
    <row r="288" spans="1:20">
      <c r="A288" s="509"/>
      <c r="N288" s="283"/>
      <c r="O288" s="283"/>
      <c r="P288" s="283"/>
      <c r="Q288" s="283"/>
      <c r="R288" s="283"/>
      <c r="S288" s="283"/>
      <c r="T288" s="283"/>
    </row>
    <row r="289" spans="1:20">
      <c r="A289" s="509"/>
      <c r="N289" s="283"/>
      <c r="O289" s="283"/>
      <c r="P289" s="283"/>
      <c r="Q289" s="283"/>
      <c r="R289" s="283"/>
      <c r="S289" s="283"/>
      <c r="T289" s="283"/>
    </row>
    <row r="290" spans="1:20">
      <c r="A290" s="509"/>
      <c r="N290" s="283"/>
      <c r="O290" s="283"/>
      <c r="P290" s="283"/>
      <c r="Q290" s="283"/>
      <c r="R290" s="283"/>
      <c r="S290" s="283"/>
      <c r="T290" s="283"/>
    </row>
    <row r="291" spans="1:20">
      <c r="A291" s="509"/>
      <c r="N291" s="283"/>
      <c r="O291" s="283"/>
      <c r="P291" s="283"/>
      <c r="Q291" s="283"/>
      <c r="R291" s="283"/>
      <c r="S291" s="283"/>
      <c r="T291" s="283"/>
    </row>
    <row r="292" spans="1:20">
      <c r="A292" s="509"/>
      <c r="N292" s="283"/>
      <c r="O292" s="283"/>
      <c r="P292" s="283"/>
      <c r="Q292" s="283"/>
      <c r="R292" s="283"/>
      <c r="S292" s="283"/>
      <c r="T292" s="283"/>
    </row>
    <row r="293" spans="1:20">
      <c r="A293" s="509"/>
      <c r="N293" s="283"/>
      <c r="O293" s="283"/>
      <c r="P293" s="283"/>
      <c r="Q293" s="283"/>
      <c r="R293" s="283"/>
      <c r="S293" s="283"/>
      <c r="T293" s="283"/>
    </row>
    <row r="294" spans="1:20">
      <c r="A294" s="509"/>
      <c r="N294" s="283"/>
      <c r="O294" s="283"/>
      <c r="P294" s="283"/>
      <c r="Q294" s="283"/>
      <c r="R294" s="283"/>
      <c r="S294" s="283"/>
      <c r="T294" s="283"/>
    </row>
    <row r="295" spans="1:20">
      <c r="A295" s="509"/>
      <c r="N295" s="283"/>
      <c r="O295" s="283"/>
      <c r="P295" s="283"/>
      <c r="Q295" s="283"/>
      <c r="R295" s="283"/>
      <c r="S295" s="283"/>
      <c r="T295" s="283"/>
    </row>
    <row r="296" spans="1:20">
      <c r="A296" s="509"/>
      <c r="N296" s="283"/>
      <c r="O296" s="283"/>
      <c r="P296" s="283"/>
      <c r="Q296" s="283"/>
      <c r="R296" s="283"/>
      <c r="S296" s="283"/>
      <c r="T296" s="283"/>
    </row>
    <row r="297" spans="1:20">
      <c r="A297" s="509"/>
      <c r="N297" s="283"/>
      <c r="O297" s="283"/>
      <c r="P297" s="283"/>
      <c r="Q297" s="283"/>
      <c r="R297" s="283"/>
      <c r="S297" s="283"/>
      <c r="T297" s="283"/>
    </row>
    <row r="298" spans="1:20">
      <c r="A298" s="509"/>
      <c r="N298" s="283"/>
      <c r="O298" s="283"/>
      <c r="P298" s="283"/>
      <c r="Q298" s="283"/>
      <c r="R298" s="283"/>
      <c r="S298" s="283"/>
      <c r="T298" s="283"/>
    </row>
    <row r="299" spans="1:20">
      <c r="A299" s="509"/>
      <c r="N299" s="283"/>
      <c r="O299" s="283"/>
      <c r="P299" s="283"/>
      <c r="Q299" s="283"/>
      <c r="R299" s="283"/>
      <c r="S299" s="283"/>
      <c r="T299" s="283"/>
    </row>
    <row r="300" spans="1:20">
      <c r="A300" s="509"/>
      <c r="N300" s="283"/>
      <c r="O300" s="283"/>
      <c r="P300" s="283"/>
      <c r="Q300" s="283"/>
      <c r="R300" s="283"/>
      <c r="S300" s="283"/>
      <c r="T300" s="283"/>
    </row>
    <row r="301" spans="1:20">
      <c r="A301" s="509"/>
      <c r="N301" s="283"/>
      <c r="O301" s="283"/>
      <c r="P301" s="283"/>
      <c r="Q301" s="283"/>
      <c r="R301" s="283"/>
      <c r="S301" s="283"/>
      <c r="T301" s="283"/>
    </row>
    <row r="302" spans="1:20">
      <c r="A302" s="509"/>
      <c r="N302" s="283"/>
      <c r="O302" s="283"/>
      <c r="P302" s="283"/>
      <c r="Q302" s="283"/>
      <c r="R302" s="283"/>
      <c r="S302" s="283"/>
      <c r="T302" s="283"/>
    </row>
    <row r="303" spans="1:20">
      <c r="A303" s="509"/>
      <c r="N303" s="283"/>
      <c r="O303" s="283"/>
      <c r="P303" s="283"/>
      <c r="Q303" s="283"/>
      <c r="R303" s="283"/>
      <c r="S303" s="283"/>
      <c r="T303" s="283"/>
    </row>
    <row r="304" spans="1:20">
      <c r="A304" s="509"/>
      <c r="N304" s="283"/>
      <c r="O304" s="283"/>
      <c r="P304" s="283"/>
      <c r="Q304" s="283"/>
      <c r="R304" s="283"/>
      <c r="S304" s="283"/>
      <c r="T304" s="283"/>
    </row>
    <row r="305" spans="1:20">
      <c r="A305" s="509"/>
      <c r="N305" s="283"/>
      <c r="O305" s="283"/>
      <c r="P305" s="283"/>
      <c r="Q305" s="283"/>
      <c r="R305" s="283"/>
      <c r="S305" s="283"/>
      <c r="T305" s="283"/>
    </row>
    <row r="306" spans="1:20">
      <c r="A306" s="509"/>
      <c r="N306" s="283"/>
      <c r="O306" s="283"/>
      <c r="P306" s="283"/>
      <c r="Q306" s="283"/>
      <c r="R306" s="283"/>
      <c r="S306" s="283"/>
      <c r="T306" s="283"/>
    </row>
    <row r="307" spans="1:20">
      <c r="A307" s="509"/>
      <c r="N307" s="283"/>
      <c r="O307" s="283"/>
      <c r="P307" s="283"/>
      <c r="Q307" s="283"/>
      <c r="R307" s="283"/>
      <c r="S307" s="283"/>
      <c r="T307" s="283"/>
    </row>
    <row r="308" spans="1:20">
      <c r="A308" s="509"/>
      <c r="N308" s="283"/>
      <c r="O308" s="283"/>
      <c r="P308" s="283"/>
      <c r="Q308" s="283"/>
      <c r="R308" s="283"/>
      <c r="S308" s="283"/>
      <c r="T308" s="283"/>
    </row>
    <row r="309" spans="1:20">
      <c r="A309" s="509"/>
      <c r="N309" s="283"/>
      <c r="O309" s="283"/>
      <c r="P309" s="283"/>
      <c r="Q309" s="283"/>
      <c r="R309" s="283"/>
      <c r="S309" s="283"/>
      <c r="T309" s="283"/>
    </row>
    <row r="310" spans="1:20">
      <c r="A310" s="509"/>
      <c r="N310" s="283"/>
      <c r="O310" s="283"/>
      <c r="P310" s="283"/>
      <c r="Q310" s="283"/>
      <c r="R310" s="283"/>
      <c r="S310" s="283"/>
      <c r="T310" s="283"/>
    </row>
    <row r="311" spans="1:20">
      <c r="A311" s="509"/>
      <c r="N311" s="283"/>
      <c r="O311" s="283"/>
      <c r="P311" s="283"/>
      <c r="Q311" s="283"/>
      <c r="R311" s="283"/>
      <c r="S311" s="283"/>
      <c r="T311" s="283"/>
    </row>
    <row r="312" spans="1:20">
      <c r="A312" s="509"/>
      <c r="N312" s="283"/>
      <c r="O312" s="283"/>
      <c r="P312" s="283"/>
      <c r="Q312" s="283"/>
      <c r="R312" s="283"/>
      <c r="S312" s="283"/>
      <c r="T312" s="283"/>
    </row>
    <row r="313" spans="1:20">
      <c r="A313" s="509"/>
      <c r="N313" s="283"/>
      <c r="O313" s="283"/>
      <c r="P313" s="283"/>
      <c r="Q313" s="283"/>
      <c r="R313" s="283"/>
      <c r="S313" s="283"/>
      <c r="T313" s="283"/>
    </row>
    <row r="314" spans="1:20">
      <c r="A314" s="509"/>
      <c r="N314" s="283"/>
      <c r="O314" s="283"/>
      <c r="P314" s="283"/>
      <c r="Q314" s="283"/>
      <c r="R314" s="283"/>
      <c r="S314" s="283"/>
      <c r="T314" s="283"/>
    </row>
    <row r="315" spans="1:20">
      <c r="A315" s="509"/>
      <c r="N315" s="283"/>
      <c r="O315" s="283"/>
      <c r="P315" s="283"/>
      <c r="Q315" s="283"/>
      <c r="R315" s="283"/>
      <c r="S315" s="283"/>
      <c r="T315" s="283"/>
    </row>
    <row r="316" spans="1:20">
      <c r="A316" s="509"/>
      <c r="N316" s="283"/>
      <c r="O316" s="283"/>
      <c r="P316" s="283"/>
      <c r="Q316" s="283"/>
      <c r="R316" s="283"/>
      <c r="S316" s="283"/>
      <c r="T316" s="283"/>
    </row>
    <row r="317" spans="1:20">
      <c r="A317" s="509"/>
      <c r="N317" s="283"/>
      <c r="O317" s="283"/>
      <c r="P317" s="283"/>
      <c r="Q317" s="283"/>
      <c r="R317" s="283"/>
      <c r="S317" s="283"/>
      <c r="T317" s="283"/>
    </row>
    <row r="318" spans="1:20">
      <c r="A318" s="509"/>
      <c r="N318" s="283"/>
      <c r="O318" s="283"/>
      <c r="P318" s="283"/>
      <c r="Q318" s="283"/>
      <c r="R318" s="283"/>
      <c r="S318" s="283"/>
      <c r="T318" s="283"/>
    </row>
    <row r="319" spans="1:20">
      <c r="A319" s="509"/>
      <c r="N319" s="283"/>
      <c r="O319" s="283"/>
      <c r="P319" s="283"/>
      <c r="Q319" s="283"/>
      <c r="R319" s="283"/>
      <c r="S319" s="283"/>
      <c r="T319" s="283"/>
    </row>
    <row r="320" spans="1:20">
      <c r="A320" s="509"/>
      <c r="N320" s="283"/>
      <c r="O320" s="283"/>
      <c r="P320" s="283"/>
      <c r="Q320" s="283"/>
      <c r="R320" s="283"/>
      <c r="S320" s="283"/>
      <c r="T320" s="283"/>
    </row>
    <row r="321" spans="1:20">
      <c r="A321" s="509"/>
      <c r="N321" s="283"/>
      <c r="O321" s="283"/>
      <c r="P321" s="283"/>
      <c r="Q321" s="283"/>
      <c r="R321" s="283"/>
      <c r="S321" s="283"/>
      <c r="T321" s="283"/>
    </row>
    <row r="322" spans="1:20">
      <c r="A322" s="509"/>
      <c r="N322" s="283"/>
      <c r="O322" s="283"/>
      <c r="P322" s="283"/>
      <c r="Q322" s="283"/>
      <c r="R322" s="283"/>
      <c r="S322" s="283"/>
      <c r="T322" s="283"/>
    </row>
    <row r="323" spans="1:20">
      <c r="A323" s="509"/>
      <c r="N323" s="283"/>
      <c r="O323" s="283"/>
      <c r="P323" s="283"/>
      <c r="Q323" s="283"/>
      <c r="R323" s="283"/>
      <c r="S323" s="283"/>
      <c r="T323" s="283"/>
    </row>
    <row r="324" spans="1:20">
      <c r="A324" s="509"/>
      <c r="N324" s="283"/>
      <c r="O324" s="283"/>
      <c r="P324" s="283"/>
      <c r="Q324" s="283"/>
      <c r="R324" s="283"/>
      <c r="S324" s="283"/>
      <c r="T324" s="283"/>
    </row>
    <row r="325" spans="1:20">
      <c r="A325" s="509"/>
      <c r="N325" s="283"/>
      <c r="O325" s="283"/>
      <c r="P325" s="283"/>
      <c r="Q325" s="283"/>
      <c r="R325" s="283"/>
      <c r="S325" s="283"/>
      <c r="T325" s="283"/>
    </row>
    <row r="326" spans="1:20">
      <c r="A326" s="509"/>
      <c r="N326" s="283"/>
      <c r="O326" s="283"/>
      <c r="P326" s="283"/>
      <c r="Q326" s="283"/>
      <c r="R326" s="283"/>
      <c r="S326" s="283"/>
      <c r="T326" s="283"/>
    </row>
    <row r="327" spans="1:20">
      <c r="A327" s="509"/>
      <c r="N327" s="283"/>
      <c r="O327" s="283"/>
      <c r="P327" s="283"/>
      <c r="Q327" s="283"/>
      <c r="R327" s="283"/>
      <c r="S327" s="283"/>
      <c r="T327" s="283"/>
    </row>
    <row r="328" spans="1:20">
      <c r="A328" s="509"/>
      <c r="N328" s="283"/>
      <c r="O328" s="283"/>
      <c r="P328" s="283"/>
      <c r="Q328" s="283"/>
      <c r="R328" s="283"/>
      <c r="S328" s="283"/>
      <c r="T328" s="283"/>
    </row>
    <row r="329" spans="1:20">
      <c r="A329" s="509"/>
      <c r="N329" s="283"/>
      <c r="O329" s="283"/>
      <c r="P329" s="283"/>
      <c r="Q329" s="283"/>
      <c r="R329" s="283"/>
      <c r="S329" s="283"/>
      <c r="T329" s="283"/>
    </row>
    <row r="330" spans="1:20">
      <c r="A330" s="509"/>
      <c r="N330" s="283"/>
      <c r="O330" s="283"/>
      <c r="P330" s="283"/>
      <c r="Q330" s="283"/>
      <c r="R330" s="283"/>
      <c r="S330" s="283"/>
      <c r="T330" s="283"/>
    </row>
    <row r="331" spans="1:20">
      <c r="A331" s="509"/>
      <c r="N331" s="283"/>
      <c r="O331" s="283"/>
      <c r="P331" s="283"/>
      <c r="Q331" s="283"/>
      <c r="R331" s="283"/>
      <c r="S331" s="283"/>
      <c r="T331" s="283"/>
    </row>
    <row r="332" spans="1:20">
      <c r="A332" s="509"/>
      <c r="N332" s="283"/>
      <c r="O332" s="283"/>
      <c r="P332" s="283"/>
      <c r="Q332" s="283"/>
      <c r="R332" s="283"/>
      <c r="S332" s="283"/>
      <c r="T332" s="283"/>
    </row>
    <row r="333" spans="1:20">
      <c r="A333" s="509"/>
      <c r="N333" s="283"/>
      <c r="O333" s="283"/>
      <c r="P333" s="283"/>
      <c r="Q333" s="283"/>
      <c r="R333" s="283"/>
      <c r="S333" s="283"/>
      <c r="T333" s="283"/>
    </row>
    <row r="334" spans="1:20">
      <c r="A334" s="509"/>
      <c r="N334" s="283"/>
      <c r="O334" s="283"/>
      <c r="P334" s="283"/>
      <c r="Q334" s="283"/>
      <c r="R334" s="283"/>
      <c r="S334" s="283"/>
      <c r="T334" s="283"/>
    </row>
    <row r="335" spans="1:20">
      <c r="A335" s="509"/>
      <c r="N335" s="283"/>
      <c r="O335" s="283"/>
      <c r="P335" s="283"/>
      <c r="Q335" s="283"/>
      <c r="R335" s="283"/>
      <c r="S335" s="283"/>
      <c r="T335" s="283"/>
    </row>
    <row r="336" spans="1:20">
      <c r="A336" s="509"/>
      <c r="N336" s="283"/>
      <c r="O336" s="283"/>
      <c r="P336" s="283"/>
      <c r="Q336" s="283"/>
      <c r="R336" s="283"/>
      <c r="S336" s="283"/>
      <c r="T336" s="283"/>
    </row>
    <row r="337" spans="1:20">
      <c r="A337" s="509"/>
      <c r="N337" s="283"/>
      <c r="O337" s="283"/>
      <c r="P337" s="283"/>
      <c r="Q337" s="283"/>
      <c r="R337" s="283"/>
      <c r="S337" s="283"/>
      <c r="T337" s="283"/>
    </row>
    <row r="338" spans="1:20">
      <c r="A338" s="509"/>
      <c r="N338" s="283"/>
      <c r="O338" s="283"/>
      <c r="P338" s="283"/>
      <c r="Q338" s="283"/>
      <c r="R338" s="283"/>
      <c r="S338" s="283"/>
      <c r="T338" s="283"/>
    </row>
    <row r="339" spans="1:20">
      <c r="A339" s="509"/>
      <c r="N339" s="283"/>
      <c r="O339" s="283"/>
      <c r="P339" s="283"/>
      <c r="Q339" s="283"/>
      <c r="R339" s="283"/>
      <c r="S339" s="283"/>
      <c r="T339" s="283"/>
    </row>
    <row r="340" spans="1:20">
      <c r="A340" s="509"/>
      <c r="N340" s="283"/>
      <c r="O340" s="283"/>
      <c r="P340" s="283"/>
      <c r="Q340" s="283"/>
      <c r="R340" s="283"/>
      <c r="S340" s="283"/>
      <c r="T340" s="283"/>
    </row>
    <row r="341" spans="1:20">
      <c r="A341" s="509"/>
      <c r="N341" s="283"/>
      <c r="O341" s="283"/>
      <c r="P341" s="283"/>
      <c r="Q341" s="283"/>
      <c r="R341" s="283"/>
      <c r="S341" s="283"/>
      <c r="T341" s="283"/>
    </row>
    <row r="342" spans="1:20">
      <c r="A342" s="509"/>
      <c r="N342" s="283"/>
      <c r="O342" s="283"/>
      <c r="P342" s="283"/>
      <c r="Q342" s="283"/>
      <c r="R342" s="283"/>
      <c r="S342" s="283"/>
      <c r="T342" s="283"/>
    </row>
    <row r="343" spans="1:20">
      <c r="A343" s="509"/>
      <c r="N343" s="283"/>
      <c r="O343" s="283"/>
      <c r="P343" s="283"/>
      <c r="Q343" s="283"/>
      <c r="R343" s="283"/>
      <c r="S343" s="283"/>
      <c r="T343" s="283"/>
    </row>
    <row r="344" spans="1:20">
      <c r="A344" s="509"/>
      <c r="N344" s="283"/>
      <c r="O344" s="283"/>
      <c r="P344" s="283"/>
      <c r="Q344" s="283"/>
      <c r="R344" s="283"/>
      <c r="S344" s="283"/>
      <c r="T344" s="283"/>
    </row>
    <row r="345" spans="1:20">
      <c r="A345" s="509"/>
      <c r="N345" s="283"/>
      <c r="O345" s="283"/>
      <c r="P345" s="283"/>
      <c r="Q345" s="283"/>
      <c r="R345" s="283"/>
      <c r="S345" s="283"/>
      <c r="T345" s="283"/>
    </row>
    <row r="346" spans="1:20">
      <c r="A346" s="509"/>
      <c r="N346" s="283"/>
      <c r="O346" s="283"/>
      <c r="P346" s="283"/>
      <c r="Q346" s="283"/>
      <c r="R346" s="283"/>
      <c r="S346" s="283"/>
      <c r="T346" s="283"/>
    </row>
    <row r="347" spans="1:20">
      <c r="A347" s="509"/>
      <c r="N347" s="283"/>
      <c r="O347" s="283"/>
      <c r="P347" s="283"/>
      <c r="Q347" s="283"/>
      <c r="R347" s="283"/>
      <c r="S347" s="283"/>
      <c r="T347" s="283"/>
    </row>
    <row r="348" spans="1:20">
      <c r="A348" s="509"/>
      <c r="N348" s="283"/>
      <c r="O348" s="283"/>
      <c r="P348" s="283"/>
      <c r="Q348" s="283"/>
      <c r="R348" s="283"/>
      <c r="S348" s="283"/>
      <c r="T348" s="283"/>
    </row>
    <row r="349" spans="1:20">
      <c r="A349" s="509"/>
      <c r="N349" s="283"/>
      <c r="O349" s="283"/>
      <c r="P349" s="283"/>
      <c r="Q349" s="283"/>
      <c r="R349" s="283"/>
      <c r="S349" s="283"/>
      <c r="T349" s="283"/>
    </row>
    <row r="350" spans="1:20">
      <c r="A350" s="509"/>
      <c r="N350" s="283"/>
      <c r="O350" s="283"/>
      <c r="P350" s="283"/>
      <c r="Q350" s="283"/>
      <c r="R350" s="283"/>
      <c r="S350" s="283"/>
      <c r="T350" s="283"/>
    </row>
    <row r="351" spans="1:20">
      <c r="A351" s="509"/>
      <c r="N351" s="283"/>
      <c r="O351" s="283"/>
      <c r="P351" s="283"/>
      <c r="Q351" s="283"/>
      <c r="R351" s="283"/>
      <c r="S351" s="283"/>
      <c r="T351" s="283"/>
    </row>
    <row r="352" spans="1:20">
      <c r="A352" s="509"/>
      <c r="N352" s="283"/>
      <c r="O352" s="283"/>
      <c r="P352" s="283"/>
      <c r="Q352" s="283"/>
      <c r="R352" s="283"/>
      <c r="S352" s="283"/>
      <c r="T352" s="283"/>
    </row>
    <row r="353" spans="1:20">
      <c r="A353" s="509"/>
      <c r="N353" s="283"/>
      <c r="O353" s="283"/>
      <c r="P353" s="283"/>
      <c r="Q353" s="283"/>
      <c r="R353" s="283"/>
      <c r="S353" s="283"/>
      <c r="T353" s="283"/>
    </row>
    <row r="354" spans="1:20">
      <c r="A354" s="509"/>
      <c r="N354" s="283"/>
      <c r="O354" s="283"/>
      <c r="P354" s="283"/>
      <c r="Q354" s="283"/>
      <c r="R354" s="283"/>
      <c r="S354" s="283"/>
      <c r="T354" s="283"/>
    </row>
    <row r="355" spans="1:20">
      <c r="A355" s="509"/>
      <c r="N355" s="283"/>
      <c r="O355" s="283"/>
      <c r="P355" s="283"/>
      <c r="Q355" s="283"/>
      <c r="R355" s="283"/>
      <c r="S355" s="283"/>
      <c r="T355" s="283"/>
    </row>
    <row r="356" spans="1:20">
      <c r="A356" s="509"/>
      <c r="N356" s="283"/>
      <c r="O356" s="283"/>
      <c r="P356" s="283"/>
      <c r="Q356" s="283"/>
      <c r="R356" s="283"/>
      <c r="S356" s="283"/>
      <c r="T356" s="283"/>
    </row>
    <row r="357" spans="1:20">
      <c r="A357" s="509"/>
      <c r="N357" s="283"/>
      <c r="O357" s="283"/>
      <c r="P357" s="283"/>
      <c r="Q357" s="283"/>
      <c r="R357" s="283"/>
      <c r="S357" s="283"/>
      <c r="T357" s="283"/>
    </row>
    <row r="358" spans="1:20">
      <c r="A358" s="509"/>
      <c r="N358" s="283"/>
      <c r="O358" s="283"/>
      <c r="P358" s="283"/>
      <c r="Q358" s="283"/>
      <c r="R358" s="283"/>
      <c r="S358" s="283"/>
      <c r="T358" s="283"/>
    </row>
    <row r="359" spans="1:20">
      <c r="A359" s="509"/>
      <c r="N359" s="283"/>
      <c r="O359" s="283"/>
      <c r="P359" s="283"/>
      <c r="Q359" s="283"/>
      <c r="R359" s="283"/>
      <c r="S359" s="283"/>
      <c r="T359" s="283"/>
    </row>
    <row r="360" spans="1:20">
      <c r="A360" s="509"/>
      <c r="N360" s="283"/>
      <c r="O360" s="283"/>
      <c r="P360" s="283"/>
      <c r="Q360" s="283"/>
      <c r="R360" s="283"/>
      <c r="S360" s="283"/>
      <c r="T360" s="283"/>
    </row>
    <row r="361" spans="1:20">
      <c r="A361" s="509"/>
      <c r="N361" s="283"/>
      <c r="O361" s="283"/>
      <c r="P361" s="283"/>
      <c r="Q361" s="283"/>
      <c r="R361" s="283"/>
      <c r="S361" s="283"/>
      <c r="T361" s="283"/>
    </row>
    <row r="362" spans="1:20">
      <c r="A362" s="509"/>
      <c r="N362" s="283"/>
      <c r="O362" s="283"/>
      <c r="P362" s="283"/>
      <c r="Q362" s="283"/>
      <c r="R362" s="283"/>
      <c r="S362" s="283"/>
      <c r="T362" s="283"/>
    </row>
    <row r="363" spans="1:20">
      <c r="A363" s="509"/>
      <c r="N363" s="283"/>
      <c r="O363" s="283"/>
      <c r="P363" s="283"/>
      <c r="Q363" s="283"/>
      <c r="R363" s="283"/>
      <c r="S363" s="283"/>
      <c r="T363" s="283"/>
    </row>
    <row r="364" spans="1:20">
      <c r="A364" s="509"/>
      <c r="N364" s="283"/>
      <c r="O364" s="283"/>
      <c r="P364" s="283"/>
      <c r="Q364" s="283"/>
      <c r="R364" s="283"/>
      <c r="S364" s="283"/>
      <c r="T364" s="283"/>
    </row>
    <row r="365" spans="1:20">
      <c r="A365" s="509"/>
      <c r="N365" s="283"/>
      <c r="O365" s="283"/>
      <c r="P365" s="283"/>
      <c r="Q365" s="283"/>
      <c r="R365" s="283"/>
      <c r="S365" s="283"/>
      <c r="T365" s="283"/>
    </row>
    <row r="366" spans="1:20">
      <c r="A366" s="509"/>
      <c r="N366" s="283"/>
      <c r="O366" s="283"/>
      <c r="P366" s="283"/>
      <c r="Q366" s="283"/>
      <c r="R366" s="283"/>
      <c r="S366" s="283"/>
      <c r="T366" s="283"/>
    </row>
    <row r="367" spans="1:20">
      <c r="A367" s="509"/>
      <c r="N367" s="283"/>
      <c r="O367" s="283"/>
      <c r="P367" s="283"/>
      <c r="Q367" s="283"/>
      <c r="R367" s="283"/>
      <c r="S367" s="283"/>
      <c r="T367" s="283"/>
    </row>
    <row r="368" spans="1:20">
      <c r="A368" s="509"/>
      <c r="N368" s="283"/>
      <c r="O368" s="283"/>
      <c r="P368" s="283"/>
      <c r="Q368" s="283"/>
      <c r="R368" s="283"/>
      <c r="S368" s="283"/>
      <c r="T368" s="283"/>
    </row>
    <row r="369" spans="1:20">
      <c r="A369" s="509"/>
      <c r="N369" s="283"/>
      <c r="O369" s="283"/>
      <c r="P369" s="283"/>
      <c r="Q369" s="283"/>
      <c r="R369" s="283"/>
      <c r="S369" s="283"/>
      <c r="T369" s="283"/>
    </row>
    <row r="370" spans="1:20">
      <c r="A370" s="509"/>
      <c r="N370" s="283"/>
      <c r="O370" s="283"/>
      <c r="P370" s="283"/>
      <c r="Q370" s="283"/>
      <c r="R370" s="283"/>
      <c r="S370" s="283"/>
      <c r="T370" s="283"/>
    </row>
    <row r="371" spans="1:20">
      <c r="A371" s="509"/>
      <c r="N371" s="283"/>
      <c r="O371" s="283"/>
      <c r="P371" s="283"/>
      <c r="Q371" s="283"/>
      <c r="R371" s="283"/>
      <c r="S371" s="283"/>
      <c r="T371" s="283"/>
    </row>
    <row r="372" spans="1:20">
      <c r="A372" s="509"/>
      <c r="N372" s="283"/>
      <c r="O372" s="283"/>
      <c r="P372" s="283"/>
      <c r="Q372" s="283"/>
      <c r="R372" s="283"/>
      <c r="S372" s="283"/>
      <c r="T372" s="283"/>
    </row>
    <row r="373" spans="1:20">
      <c r="A373" s="509"/>
      <c r="N373" s="283"/>
      <c r="O373" s="283"/>
      <c r="P373" s="283"/>
      <c r="Q373" s="283"/>
      <c r="R373" s="283"/>
      <c r="S373" s="283"/>
      <c r="T373" s="283"/>
    </row>
    <row r="374" spans="1:20">
      <c r="A374" s="509"/>
      <c r="N374" s="283"/>
      <c r="O374" s="283"/>
      <c r="P374" s="283"/>
      <c r="Q374" s="283"/>
      <c r="R374" s="283"/>
      <c r="S374" s="283"/>
      <c r="T374" s="283"/>
    </row>
    <row r="375" spans="1:20">
      <c r="A375" s="509"/>
      <c r="N375" s="283"/>
      <c r="O375" s="283"/>
      <c r="P375" s="283"/>
      <c r="Q375" s="283"/>
      <c r="R375" s="283"/>
      <c r="S375" s="283"/>
      <c r="T375" s="283"/>
    </row>
    <row r="376" spans="1:20">
      <c r="A376" s="509"/>
      <c r="N376" s="283"/>
      <c r="O376" s="283"/>
      <c r="P376" s="283"/>
      <c r="Q376" s="283"/>
      <c r="R376" s="283"/>
      <c r="S376" s="283"/>
      <c r="T376" s="283"/>
    </row>
    <row r="377" spans="1:20">
      <c r="A377" s="509"/>
      <c r="N377" s="283"/>
      <c r="O377" s="283"/>
      <c r="P377" s="283"/>
      <c r="Q377" s="283"/>
      <c r="R377" s="283"/>
      <c r="S377" s="283"/>
      <c r="T377" s="283"/>
    </row>
    <row r="378" spans="1:20">
      <c r="A378" s="509"/>
      <c r="N378" s="283"/>
      <c r="O378" s="283"/>
      <c r="P378" s="283"/>
      <c r="Q378" s="283"/>
      <c r="R378" s="283"/>
      <c r="S378" s="283"/>
      <c r="T378" s="283"/>
    </row>
    <row r="379" spans="1:20">
      <c r="A379" s="509"/>
      <c r="N379" s="283"/>
      <c r="O379" s="283"/>
      <c r="P379" s="283"/>
      <c r="Q379" s="283"/>
      <c r="R379" s="283"/>
      <c r="S379" s="283"/>
      <c r="T379" s="283"/>
    </row>
    <row r="380" spans="1:20">
      <c r="A380" s="509"/>
      <c r="N380" s="283"/>
      <c r="O380" s="283"/>
      <c r="P380" s="283"/>
      <c r="Q380" s="283"/>
      <c r="R380" s="283"/>
      <c r="S380" s="283"/>
      <c r="T380" s="283"/>
    </row>
    <row r="381" spans="1:20">
      <c r="A381" s="509"/>
      <c r="N381" s="283"/>
      <c r="O381" s="283"/>
      <c r="P381" s="283"/>
      <c r="Q381" s="283"/>
      <c r="R381" s="283"/>
      <c r="S381" s="283"/>
      <c r="T381" s="283"/>
    </row>
    <row r="382" spans="1:20">
      <c r="A382" s="509"/>
      <c r="N382" s="283"/>
      <c r="O382" s="283"/>
      <c r="P382" s="283"/>
      <c r="Q382" s="283"/>
      <c r="R382" s="283"/>
      <c r="S382" s="283"/>
      <c r="T382" s="283"/>
    </row>
    <row r="383" spans="1:20">
      <c r="A383" s="509"/>
      <c r="N383" s="283"/>
      <c r="O383" s="283"/>
      <c r="P383" s="283"/>
      <c r="Q383" s="283"/>
      <c r="R383" s="283"/>
      <c r="S383" s="283"/>
      <c r="T383" s="283"/>
    </row>
    <row r="384" spans="1:20">
      <c r="A384" s="509"/>
      <c r="N384" s="283"/>
      <c r="O384" s="283"/>
      <c r="P384" s="283"/>
      <c r="Q384" s="283"/>
      <c r="R384" s="283"/>
      <c r="S384" s="283"/>
      <c r="T384" s="283"/>
    </row>
    <row r="385" spans="1:20">
      <c r="A385" s="509"/>
      <c r="N385" s="283"/>
      <c r="O385" s="283"/>
      <c r="P385" s="283"/>
      <c r="Q385" s="283"/>
      <c r="R385" s="283"/>
      <c r="S385" s="283"/>
      <c r="T385" s="283"/>
    </row>
    <row r="386" spans="1:20">
      <c r="A386" s="509"/>
      <c r="N386" s="283"/>
      <c r="O386" s="283"/>
      <c r="P386" s="283"/>
      <c r="Q386" s="283"/>
      <c r="R386" s="283"/>
      <c r="S386" s="283"/>
      <c r="T386" s="283"/>
    </row>
    <row r="387" spans="1:20">
      <c r="A387" s="509"/>
      <c r="N387" s="283"/>
      <c r="O387" s="283"/>
      <c r="P387" s="283"/>
      <c r="Q387" s="283"/>
      <c r="R387" s="283"/>
      <c r="S387" s="283"/>
      <c r="T387" s="283"/>
    </row>
    <row r="388" spans="1:20">
      <c r="A388" s="509"/>
      <c r="N388" s="283"/>
      <c r="O388" s="283"/>
      <c r="P388" s="283"/>
      <c r="Q388" s="283"/>
      <c r="R388" s="283"/>
      <c r="S388" s="283"/>
      <c r="T388" s="283"/>
    </row>
    <row r="389" spans="1:20">
      <c r="A389" s="509"/>
      <c r="N389" s="283"/>
      <c r="O389" s="283"/>
      <c r="P389" s="283"/>
      <c r="Q389" s="283"/>
      <c r="R389" s="283"/>
      <c r="S389" s="283"/>
      <c r="T389" s="283"/>
    </row>
    <row r="390" spans="1:20">
      <c r="A390" s="509"/>
      <c r="N390" s="283"/>
      <c r="O390" s="283"/>
      <c r="P390" s="283"/>
      <c r="Q390" s="283"/>
      <c r="R390" s="283"/>
      <c r="S390" s="283"/>
      <c r="T390" s="283"/>
    </row>
    <row r="391" spans="1:20">
      <c r="A391" s="509"/>
      <c r="N391" s="283"/>
      <c r="O391" s="283"/>
      <c r="P391" s="283"/>
      <c r="Q391" s="283"/>
      <c r="R391" s="283"/>
      <c r="S391" s="283"/>
      <c r="T391" s="283"/>
    </row>
    <row r="392" spans="1:20">
      <c r="A392" s="509"/>
      <c r="N392" s="283"/>
      <c r="O392" s="283"/>
      <c r="P392" s="283"/>
      <c r="Q392" s="283"/>
      <c r="R392" s="283"/>
      <c r="S392" s="283"/>
      <c r="T392" s="283"/>
    </row>
    <row r="393" spans="1:20">
      <c r="A393" s="509"/>
      <c r="N393" s="283"/>
      <c r="O393" s="283"/>
      <c r="P393" s="283"/>
      <c r="Q393" s="283"/>
      <c r="R393" s="283"/>
      <c r="S393" s="283"/>
      <c r="T393" s="283"/>
    </row>
    <row r="394" spans="1:20">
      <c r="A394" s="509"/>
      <c r="N394" s="283"/>
      <c r="O394" s="283"/>
      <c r="P394" s="283"/>
      <c r="Q394" s="283"/>
      <c r="R394" s="283"/>
      <c r="S394" s="283"/>
      <c r="T394" s="283"/>
    </row>
    <row r="395" spans="1:20">
      <c r="A395" s="509"/>
      <c r="N395" s="283"/>
      <c r="O395" s="283"/>
      <c r="P395" s="283"/>
      <c r="Q395" s="283"/>
      <c r="R395" s="283"/>
      <c r="S395" s="283"/>
      <c r="T395" s="283"/>
    </row>
    <row r="396" spans="1:20">
      <c r="A396" s="509"/>
      <c r="N396" s="283"/>
      <c r="O396" s="283"/>
      <c r="P396" s="283"/>
      <c r="Q396" s="283"/>
      <c r="R396" s="283"/>
      <c r="S396" s="283"/>
      <c r="T396" s="283"/>
    </row>
    <row r="397" spans="1:20">
      <c r="A397" s="509"/>
      <c r="N397" s="283"/>
      <c r="O397" s="283"/>
      <c r="P397" s="283"/>
      <c r="Q397" s="283"/>
      <c r="R397" s="283"/>
      <c r="S397" s="283"/>
      <c r="T397" s="283"/>
    </row>
    <row r="398" spans="1:20">
      <c r="A398" s="509"/>
      <c r="N398" s="283"/>
      <c r="O398" s="283"/>
      <c r="P398" s="283"/>
      <c r="Q398" s="283"/>
      <c r="R398" s="283"/>
      <c r="S398" s="283"/>
      <c r="T398" s="283"/>
    </row>
    <row r="399" spans="1:20">
      <c r="A399" s="509"/>
      <c r="N399" s="283"/>
      <c r="O399" s="283"/>
      <c r="P399" s="283"/>
      <c r="Q399" s="283"/>
      <c r="R399" s="283"/>
      <c r="S399" s="283"/>
      <c r="T399" s="283"/>
    </row>
    <row r="400" spans="1:20">
      <c r="A400" s="509"/>
      <c r="N400" s="283"/>
      <c r="O400" s="283"/>
      <c r="P400" s="283"/>
      <c r="Q400" s="283"/>
      <c r="R400" s="283"/>
      <c r="S400" s="283"/>
      <c r="T400" s="283"/>
    </row>
    <row r="401" spans="1:20">
      <c r="A401" s="509"/>
      <c r="N401" s="283"/>
      <c r="O401" s="283"/>
      <c r="P401" s="283"/>
      <c r="Q401" s="283"/>
      <c r="R401" s="283"/>
      <c r="S401" s="283"/>
      <c r="T401" s="283"/>
    </row>
    <row r="402" spans="1:20">
      <c r="A402" s="509"/>
      <c r="N402" s="283"/>
      <c r="O402" s="283"/>
      <c r="P402" s="283"/>
      <c r="Q402" s="283"/>
      <c r="R402" s="283"/>
      <c r="S402" s="283"/>
      <c r="T402" s="283"/>
    </row>
    <row r="403" spans="1:20">
      <c r="A403" s="509"/>
      <c r="N403" s="283"/>
      <c r="O403" s="283"/>
      <c r="P403" s="283"/>
      <c r="Q403" s="283"/>
      <c r="R403" s="283"/>
      <c r="S403" s="283"/>
      <c r="T403" s="283"/>
    </row>
    <row r="404" spans="1:20">
      <c r="A404" s="509"/>
      <c r="N404" s="283"/>
      <c r="O404" s="283"/>
      <c r="P404" s="283"/>
      <c r="Q404" s="283"/>
      <c r="R404" s="283"/>
      <c r="S404" s="283"/>
      <c r="T404" s="283"/>
    </row>
    <row r="405" spans="1:20">
      <c r="A405" s="509"/>
      <c r="N405" s="283"/>
      <c r="O405" s="283"/>
      <c r="P405" s="283"/>
      <c r="Q405" s="283"/>
      <c r="R405" s="283"/>
      <c r="S405" s="283"/>
      <c r="T405" s="283"/>
    </row>
    <row r="406" spans="1:20">
      <c r="A406" s="509"/>
      <c r="N406" s="283"/>
      <c r="O406" s="283"/>
      <c r="P406" s="283"/>
      <c r="Q406" s="283"/>
      <c r="R406" s="283"/>
      <c r="S406" s="283"/>
      <c r="T406" s="283"/>
    </row>
    <row r="407" spans="1:20">
      <c r="A407" s="509"/>
      <c r="N407" s="283"/>
      <c r="O407" s="283"/>
      <c r="P407" s="283"/>
      <c r="Q407" s="283"/>
      <c r="R407" s="283"/>
      <c r="S407" s="283"/>
      <c r="T407" s="283"/>
    </row>
    <row r="408" spans="1:20">
      <c r="A408" s="509"/>
      <c r="N408" s="283"/>
      <c r="O408" s="283"/>
      <c r="P408" s="283"/>
      <c r="Q408" s="283"/>
      <c r="R408" s="283"/>
      <c r="S408" s="283"/>
      <c r="T408" s="283"/>
    </row>
    <row r="409" spans="1:20">
      <c r="A409" s="509"/>
      <c r="N409" s="283"/>
      <c r="O409" s="283"/>
      <c r="P409" s="283"/>
      <c r="Q409" s="283"/>
      <c r="R409" s="283"/>
      <c r="S409" s="283"/>
      <c r="T409" s="283"/>
    </row>
    <row r="410" spans="1:20">
      <c r="A410" s="509"/>
      <c r="N410" s="283"/>
      <c r="O410" s="283"/>
      <c r="P410" s="283"/>
      <c r="Q410" s="283"/>
      <c r="R410" s="283"/>
      <c r="S410" s="283"/>
      <c r="T410" s="283"/>
    </row>
    <row r="411" spans="1:20">
      <c r="A411" s="509"/>
      <c r="N411" s="283"/>
      <c r="O411" s="283"/>
      <c r="P411" s="283"/>
      <c r="Q411" s="283"/>
      <c r="R411" s="283"/>
      <c r="S411" s="283"/>
      <c r="T411" s="283"/>
    </row>
    <row r="412" spans="1:20">
      <c r="A412" s="509"/>
      <c r="N412" s="283"/>
      <c r="O412" s="283"/>
      <c r="P412" s="283"/>
      <c r="Q412" s="283"/>
      <c r="R412" s="283"/>
      <c r="S412" s="283"/>
      <c r="T412" s="283"/>
    </row>
    <row r="413" spans="1:20">
      <c r="A413" s="509"/>
      <c r="N413" s="283"/>
      <c r="O413" s="283"/>
      <c r="P413" s="283"/>
      <c r="Q413" s="283"/>
      <c r="R413" s="283"/>
      <c r="S413" s="283"/>
      <c r="T413" s="283"/>
    </row>
    <row r="414" spans="1:20">
      <c r="A414" s="509"/>
      <c r="N414" s="283"/>
      <c r="O414" s="283"/>
      <c r="P414" s="283"/>
      <c r="Q414" s="283"/>
      <c r="R414" s="283"/>
      <c r="S414" s="283"/>
      <c r="T414" s="283"/>
    </row>
    <row r="415" spans="1:20">
      <c r="A415" s="509"/>
      <c r="N415" s="283"/>
      <c r="O415" s="283"/>
      <c r="P415" s="283"/>
      <c r="Q415" s="283"/>
      <c r="R415" s="283"/>
      <c r="S415" s="283"/>
      <c r="T415" s="283"/>
    </row>
    <row r="416" spans="1:20">
      <c r="A416" s="509"/>
      <c r="N416" s="283"/>
      <c r="O416" s="283"/>
      <c r="P416" s="283"/>
      <c r="Q416" s="283"/>
      <c r="R416" s="283"/>
      <c r="S416" s="283"/>
      <c r="T416" s="283"/>
    </row>
    <row r="417" spans="1:20">
      <c r="A417" s="509"/>
      <c r="N417" s="283"/>
      <c r="O417" s="283"/>
      <c r="P417" s="283"/>
      <c r="Q417" s="283"/>
      <c r="R417" s="283"/>
      <c r="S417" s="283"/>
      <c r="T417" s="283"/>
    </row>
    <row r="418" spans="1:20">
      <c r="A418" s="509"/>
      <c r="N418" s="283"/>
      <c r="O418" s="283"/>
      <c r="P418" s="283"/>
      <c r="Q418" s="283"/>
      <c r="R418" s="283"/>
      <c r="S418" s="283"/>
      <c r="T418" s="283"/>
    </row>
    <row r="419" spans="1:20">
      <c r="A419" s="509"/>
      <c r="N419" s="283"/>
      <c r="O419" s="283"/>
      <c r="P419" s="283"/>
      <c r="Q419" s="283"/>
      <c r="R419" s="283"/>
      <c r="S419" s="283"/>
      <c r="T419" s="283"/>
    </row>
    <row r="420" spans="1:20">
      <c r="A420" s="509"/>
      <c r="N420" s="283"/>
      <c r="O420" s="283"/>
      <c r="P420" s="283"/>
      <c r="Q420" s="283"/>
      <c r="R420" s="283"/>
      <c r="S420" s="283"/>
      <c r="T420" s="283"/>
    </row>
    <row r="421" spans="1:20">
      <c r="A421" s="509"/>
      <c r="N421" s="283"/>
      <c r="O421" s="283"/>
      <c r="P421" s="283"/>
      <c r="Q421" s="283"/>
      <c r="R421" s="283"/>
      <c r="S421" s="283"/>
      <c r="T421" s="283"/>
    </row>
    <row r="422" spans="1:20">
      <c r="A422" s="509"/>
      <c r="N422" s="283"/>
      <c r="O422" s="283"/>
      <c r="P422" s="283"/>
      <c r="Q422" s="283"/>
      <c r="R422" s="283"/>
      <c r="S422" s="283"/>
      <c r="T422" s="283"/>
    </row>
    <row r="423" spans="1:20">
      <c r="A423" s="509"/>
      <c r="N423" s="283"/>
      <c r="O423" s="283"/>
      <c r="P423" s="283"/>
      <c r="Q423" s="283"/>
      <c r="R423" s="283"/>
      <c r="S423" s="283"/>
      <c r="T423" s="283"/>
    </row>
    <row r="424" spans="1:20">
      <c r="A424" s="509"/>
      <c r="N424" s="283"/>
      <c r="O424" s="283"/>
      <c r="P424" s="283"/>
      <c r="Q424" s="283"/>
      <c r="R424" s="283"/>
      <c r="S424" s="283"/>
      <c r="T424" s="283"/>
    </row>
    <row r="425" spans="1:20">
      <c r="A425" s="509"/>
      <c r="N425" s="283"/>
      <c r="O425" s="283"/>
      <c r="P425" s="283"/>
      <c r="Q425" s="283"/>
      <c r="R425" s="283"/>
      <c r="S425" s="283"/>
      <c r="T425" s="283"/>
    </row>
    <row r="426" spans="1:20">
      <c r="A426" s="509"/>
      <c r="N426" s="283"/>
      <c r="O426" s="283"/>
      <c r="P426" s="283"/>
      <c r="Q426" s="283"/>
      <c r="R426" s="283"/>
      <c r="S426" s="283"/>
      <c r="T426" s="283"/>
    </row>
    <row r="427" spans="1:20">
      <c r="A427" s="509"/>
      <c r="N427" s="283"/>
      <c r="O427" s="283"/>
      <c r="P427" s="283"/>
      <c r="Q427" s="283"/>
      <c r="R427" s="283"/>
      <c r="S427" s="283"/>
      <c r="T427" s="283"/>
    </row>
    <row r="428" spans="1:20">
      <c r="A428" s="509"/>
      <c r="N428" s="283"/>
      <c r="O428" s="283"/>
      <c r="P428" s="283"/>
      <c r="Q428" s="283"/>
      <c r="R428" s="283"/>
      <c r="S428" s="283"/>
      <c r="T428" s="283"/>
    </row>
    <row r="429" spans="1:20">
      <c r="A429" s="509"/>
      <c r="N429" s="283"/>
      <c r="O429" s="283"/>
      <c r="P429" s="283"/>
      <c r="Q429" s="283"/>
      <c r="R429" s="283"/>
      <c r="S429" s="283"/>
      <c r="T429" s="283"/>
    </row>
    <row r="430" spans="1:20">
      <c r="A430" s="509"/>
      <c r="N430" s="283"/>
      <c r="O430" s="283"/>
      <c r="P430" s="283"/>
      <c r="Q430" s="283"/>
      <c r="R430" s="283"/>
      <c r="S430" s="283"/>
      <c r="T430" s="283"/>
    </row>
    <row r="431" spans="1:20">
      <c r="A431" s="509"/>
      <c r="N431" s="283"/>
      <c r="O431" s="283"/>
      <c r="P431" s="283"/>
      <c r="Q431" s="283"/>
      <c r="R431" s="283"/>
      <c r="S431" s="283"/>
      <c r="T431" s="283"/>
    </row>
    <row r="432" spans="1:20">
      <c r="A432" s="509"/>
      <c r="N432" s="283"/>
      <c r="O432" s="283"/>
      <c r="P432" s="283"/>
      <c r="Q432" s="283"/>
      <c r="R432" s="283"/>
      <c r="S432" s="283"/>
      <c r="T432" s="283"/>
    </row>
    <row r="433" spans="1:20">
      <c r="A433" s="509"/>
      <c r="N433" s="283"/>
      <c r="O433" s="283"/>
      <c r="P433" s="283"/>
      <c r="Q433" s="283"/>
      <c r="R433" s="283"/>
      <c r="S433" s="283"/>
      <c r="T433" s="283"/>
    </row>
    <row r="434" spans="1:20">
      <c r="A434" s="509"/>
      <c r="N434" s="283"/>
      <c r="O434" s="283"/>
      <c r="P434" s="283"/>
      <c r="Q434" s="283"/>
      <c r="R434" s="283"/>
      <c r="S434" s="283"/>
      <c r="T434" s="283"/>
    </row>
    <row r="435" spans="1:20">
      <c r="A435" s="509"/>
      <c r="N435" s="283"/>
      <c r="O435" s="283"/>
      <c r="P435" s="283"/>
      <c r="Q435" s="283"/>
      <c r="R435" s="283"/>
      <c r="S435" s="283"/>
      <c r="T435" s="283"/>
    </row>
    <row r="436" spans="1:20">
      <c r="A436" s="509"/>
      <c r="N436" s="283"/>
      <c r="O436" s="283"/>
      <c r="P436" s="283"/>
      <c r="Q436" s="283"/>
      <c r="R436" s="283"/>
      <c r="S436" s="283"/>
      <c r="T436" s="283"/>
    </row>
    <row r="437" spans="1:20">
      <c r="A437" s="509"/>
      <c r="N437" s="283"/>
      <c r="O437" s="283"/>
      <c r="P437" s="283"/>
      <c r="Q437" s="283"/>
      <c r="R437" s="283"/>
      <c r="S437" s="283"/>
      <c r="T437" s="283"/>
    </row>
    <row r="438" spans="1:20">
      <c r="A438" s="509"/>
      <c r="N438" s="283"/>
      <c r="O438" s="283"/>
      <c r="P438" s="283"/>
      <c r="Q438" s="283"/>
      <c r="R438" s="283"/>
      <c r="S438" s="283"/>
      <c r="T438" s="283"/>
    </row>
    <row r="439" spans="1:20">
      <c r="A439" s="509"/>
      <c r="N439" s="283"/>
      <c r="O439" s="283"/>
      <c r="P439" s="283"/>
      <c r="Q439" s="283"/>
      <c r="R439" s="283"/>
      <c r="S439" s="283"/>
      <c r="T439" s="283"/>
    </row>
    <row r="440" spans="1:20">
      <c r="A440" s="509"/>
      <c r="N440" s="283"/>
      <c r="O440" s="283"/>
      <c r="P440" s="283"/>
      <c r="Q440" s="283"/>
      <c r="R440" s="283"/>
      <c r="S440" s="283"/>
      <c r="T440" s="283"/>
    </row>
    <row r="441" spans="1:20">
      <c r="A441" s="509"/>
      <c r="N441" s="283"/>
      <c r="O441" s="283"/>
      <c r="P441" s="283"/>
      <c r="Q441" s="283"/>
      <c r="R441" s="283"/>
      <c r="S441" s="283"/>
      <c r="T441" s="283"/>
    </row>
    <row r="442" spans="1:20">
      <c r="A442" s="509"/>
      <c r="N442" s="283"/>
      <c r="O442" s="283"/>
      <c r="P442" s="283"/>
      <c r="Q442" s="283"/>
      <c r="R442" s="283"/>
      <c r="S442" s="283"/>
      <c r="T442" s="283"/>
    </row>
    <row r="443" spans="1:20">
      <c r="A443" s="509"/>
      <c r="N443" s="283"/>
      <c r="O443" s="283"/>
      <c r="P443" s="283"/>
      <c r="Q443" s="283"/>
      <c r="R443" s="283"/>
      <c r="S443" s="283"/>
      <c r="T443" s="283"/>
    </row>
    <row r="444" spans="1:20">
      <c r="A444" s="509"/>
      <c r="N444" s="283"/>
      <c r="O444" s="283"/>
      <c r="P444" s="283"/>
      <c r="Q444" s="283"/>
      <c r="R444" s="283"/>
      <c r="S444" s="283"/>
      <c r="T444" s="283"/>
    </row>
    <row r="445" spans="1:20">
      <c r="A445" s="509"/>
      <c r="N445" s="283"/>
      <c r="O445" s="283"/>
      <c r="P445" s="283"/>
      <c r="Q445" s="283"/>
      <c r="R445" s="283"/>
      <c r="S445" s="283"/>
      <c r="T445" s="283"/>
    </row>
    <row r="446" spans="1:20">
      <c r="A446" s="509"/>
      <c r="N446" s="283"/>
      <c r="O446" s="283"/>
      <c r="P446" s="283"/>
      <c r="Q446" s="283"/>
      <c r="R446" s="283"/>
      <c r="S446" s="283"/>
      <c r="T446" s="283"/>
    </row>
    <row r="447" spans="1:20">
      <c r="A447" s="509"/>
      <c r="N447" s="283"/>
      <c r="O447" s="283"/>
      <c r="P447" s="283"/>
      <c r="Q447" s="283"/>
      <c r="R447" s="283"/>
      <c r="S447" s="283"/>
      <c r="T447" s="283"/>
    </row>
    <row r="448" spans="1:20">
      <c r="A448" s="509"/>
      <c r="N448" s="283"/>
      <c r="O448" s="283"/>
      <c r="P448" s="283"/>
      <c r="Q448" s="283"/>
      <c r="R448" s="283"/>
      <c r="S448" s="283"/>
      <c r="T448" s="283"/>
    </row>
    <row r="449" spans="1:20">
      <c r="A449" s="509"/>
      <c r="N449" s="283"/>
      <c r="O449" s="283"/>
      <c r="P449" s="283"/>
      <c r="Q449" s="283"/>
      <c r="R449" s="283"/>
      <c r="S449" s="283"/>
      <c r="T449" s="283"/>
    </row>
    <row r="450" spans="1:20">
      <c r="A450" s="509"/>
      <c r="N450" s="283"/>
      <c r="O450" s="283"/>
      <c r="P450" s="283"/>
      <c r="Q450" s="283"/>
      <c r="R450" s="283"/>
      <c r="S450" s="283"/>
      <c r="T450" s="283"/>
    </row>
    <row r="451" spans="1:20">
      <c r="A451" s="509"/>
      <c r="N451" s="283"/>
      <c r="O451" s="283"/>
      <c r="P451" s="283"/>
      <c r="Q451" s="283"/>
      <c r="R451" s="283"/>
      <c r="S451" s="283"/>
      <c r="T451" s="283"/>
    </row>
    <row r="452" spans="1:20">
      <c r="A452" s="509"/>
      <c r="N452" s="283"/>
      <c r="O452" s="283"/>
      <c r="P452" s="283"/>
      <c r="Q452" s="283"/>
      <c r="R452" s="283"/>
      <c r="S452" s="283"/>
      <c r="T452" s="283"/>
    </row>
    <row r="453" spans="1:20">
      <c r="A453" s="509"/>
      <c r="N453" s="283"/>
      <c r="O453" s="283"/>
      <c r="P453" s="283"/>
      <c r="Q453" s="283"/>
      <c r="R453" s="283"/>
      <c r="S453" s="283"/>
      <c r="T453" s="283"/>
    </row>
    <row r="454" spans="1:20">
      <c r="A454" s="509"/>
      <c r="N454" s="283"/>
      <c r="O454" s="283"/>
      <c r="P454" s="283"/>
      <c r="Q454" s="283"/>
      <c r="R454" s="283"/>
      <c r="S454" s="283"/>
      <c r="T454" s="283"/>
    </row>
    <row r="455" spans="1:20">
      <c r="A455" s="509"/>
      <c r="N455" s="283"/>
      <c r="O455" s="283"/>
      <c r="P455" s="283"/>
      <c r="Q455" s="283"/>
      <c r="R455" s="283"/>
      <c r="S455" s="283"/>
      <c r="T455" s="283"/>
    </row>
    <row r="456" spans="1:20">
      <c r="A456" s="509"/>
      <c r="N456" s="283"/>
      <c r="O456" s="283"/>
      <c r="P456" s="283"/>
      <c r="Q456" s="283"/>
      <c r="R456" s="283"/>
      <c r="S456" s="283"/>
      <c r="T456" s="283"/>
    </row>
    <row r="457" spans="1:20">
      <c r="A457" s="509"/>
      <c r="N457" s="283"/>
      <c r="O457" s="283"/>
      <c r="P457" s="283"/>
      <c r="Q457" s="283"/>
      <c r="R457" s="283"/>
      <c r="S457" s="283"/>
      <c r="T457" s="283"/>
    </row>
    <row r="458" spans="1:20">
      <c r="A458" s="509"/>
      <c r="N458" s="283"/>
      <c r="O458" s="283"/>
      <c r="P458" s="283"/>
      <c r="Q458" s="283"/>
      <c r="R458" s="283"/>
      <c r="S458" s="283"/>
      <c r="T458" s="283"/>
    </row>
    <row r="459" spans="1:20">
      <c r="A459" s="509"/>
      <c r="N459" s="283"/>
      <c r="O459" s="283"/>
      <c r="P459" s="283"/>
      <c r="Q459" s="283"/>
      <c r="R459" s="283"/>
      <c r="S459" s="283"/>
      <c r="T459" s="283"/>
    </row>
    <row r="460" spans="1:20">
      <c r="A460" s="509"/>
      <c r="N460" s="283"/>
      <c r="O460" s="283"/>
      <c r="P460" s="283"/>
      <c r="Q460" s="283"/>
      <c r="R460" s="283"/>
      <c r="S460" s="283"/>
      <c r="T460" s="283"/>
    </row>
    <row r="461" spans="1:20">
      <c r="A461" s="509"/>
      <c r="N461" s="283"/>
      <c r="O461" s="283"/>
      <c r="P461" s="283"/>
      <c r="Q461" s="283"/>
      <c r="R461" s="283"/>
      <c r="S461" s="283"/>
      <c r="T461" s="283"/>
    </row>
    <row r="462" spans="1:20">
      <c r="A462" s="509"/>
      <c r="N462" s="283"/>
      <c r="O462" s="283"/>
      <c r="P462" s="283"/>
      <c r="Q462" s="283"/>
      <c r="R462" s="283"/>
      <c r="S462" s="283"/>
      <c r="T462" s="283"/>
    </row>
    <row r="463" spans="1:20">
      <c r="A463" s="509"/>
      <c r="N463" s="283"/>
      <c r="O463" s="283"/>
      <c r="P463" s="283"/>
      <c r="Q463" s="283"/>
      <c r="R463" s="283"/>
      <c r="S463" s="283"/>
      <c r="T463" s="283"/>
    </row>
    <row r="464" spans="1:20">
      <c r="A464" s="509"/>
      <c r="N464" s="283"/>
      <c r="O464" s="283"/>
      <c r="P464" s="283"/>
      <c r="Q464" s="283"/>
      <c r="R464" s="283"/>
      <c r="S464" s="283"/>
      <c r="T464" s="283"/>
    </row>
    <row r="465" spans="1:20">
      <c r="A465" s="509"/>
      <c r="N465" s="283"/>
      <c r="O465" s="283"/>
      <c r="P465" s="283"/>
      <c r="Q465" s="283"/>
      <c r="R465" s="283"/>
      <c r="S465" s="283"/>
      <c r="T465" s="283"/>
    </row>
    <row r="466" spans="1:20">
      <c r="A466" s="509"/>
      <c r="N466" s="283"/>
      <c r="O466" s="283"/>
      <c r="P466" s="283"/>
      <c r="Q466" s="283"/>
      <c r="R466" s="283"/>
      <c r="S466" s="283"/>
      <c r="T466" s="283"/>
    </row>
    <row r="467" spans="1:20">
      <c r="A467" s="509"/>
      <c r="N467" s="283"/>
      <c r="O467" s="283"/>
      <c r="P467" s="283"/>
      <c r="Q467" s="283"/>
      <c r="R467" s="283"/>
      <c r="S467" s="283"/>
      <c r="T467" s="283"/>
    </row>
    <row r="468" spans="1:20">
      <c r="A468" s="509"/>
      <c r="N468" s="283"/>
      <c r="O468" s="283"/>
      <c r="P468" s="283"/>
      <c r="Q468" s="283"/>
      <c r="R468" s="283"/>
      <c r="S468" s="283"/>
      <c r="T468" s="283"/>
    </row>
    <row r="469" spans="1:20">
      <c r="A469" s="509"/>
      <c r="N469" s="283"/>
      <c r="O469" s="283"/>
      <c r="P469" s="283"/>
      <c r="Q469" s="283"/>
      <c r="R469" s="283"/>
      <c r="S469" s="283"/>
      <c r="T469" s="283"/>
    </row>
    <row r="470" spans="1:20">
      <c r="A470" s="509"/>
      <c r="N470" s="283"/>
      <c r="O470" s="283"/>
      <c r="P470" s="283"/>
      <c r="Q470" s="283"/>
      <c r="R470" s="283"/>
      <c r="S470" s="283"/>
      <c r="T470" s="283"/>
    </row>
    <row r="471" spans="1:20">
      <c r="A471" s="509"/>
      <c r="N471" s="283"/>
      <c r="O471" s="283"/>
      <c r="P471" s="283"/>
      <c r="Q471" s="283"/>
      <c r="R471" s="283"/>
      <c r="S471" s="283"/>
      <c r="T471" s="283"/>
    </row>
    <row r="472" spans="1:20">
      <c r="A472" s="509"/>
      <c r="N472" s="283"/>
      <c r="O472" s="283"/>
      <c r="P472" s="283"/>
      <c r="Q472" s="283"/>
      <c r="R472" s="283"/>
      <c r="S472" s="283"/>
      <c r="T472" s="283"/>
    </row>
    <row r="473" spans="1:20">
      <c r="A473" s="509"/>
      <c r="N473" s="283"/>
      <c r="O473" s="283"/>
      <c r="P473" s="283"/>
      <c r="Q473" s="283"/>
      <c r="R473" s="283"/>
      <c r="S473" s="283"/>
      <c r="T473" s="283"/>
    </row>
    <row r="474" spans="1:20">
      <c r="A474" s="509"/>
      <c r="N474" s="283"/>
      <c r="O474" s="283"/>
      <c r="P474" s="283"/>
      <c r="Q474" s="283"/>
      <c r="R474" s="283"/>
      <c r="S474" s="283"/>
      <c r="T474" s="283"/>
    </row>
    <row r="475" spans="1:20">
      <c r="A475" s="509"/>
      <c r="N475" s="283"/>
      <c r="O475" s="283"/>
      <c r="P475" s="283"/>
      <c r="Q475" s="283"/>
      <c r="R475" s="283"/>
      <c r="S475" s="283"/>
      <c r="T475" s="283"/>
    </row>
    <row r="476" spans="1:20">
      <c r="A476" s="509"/>
      <c r="N476" s="283"/>
      <c r="O476" s="283"/>
      <c r="P476" s="283"/>
      <c r="Q476" s="283"/>
      <c r="R476" s="283"/>
      <c r="S476" s="283"/>
      <c r="T476" s="283"/>
    </row>
    <row r="477" spans="1:20">
      <c r="A477" s="509"/>
      <c r="N477" s="283"/>
      <c r="O477" s="283"/>
      <c r="P477" s="283"/>
      <c r="Q477" s="283"/>
      <c r="R477" s="283"/>
      <c r="S477" s="283"/>
      <c r="T477" s="283"/>
    </row>
    <row r="478" spans="1:20">
      <c r="A478" s="509"/>
      <c r="N478" s="283"/>
      <c r="O478" s="283"/>
      <c r="P478" s="283"/>
      <c r="Q478" s="283"/>
      <c r="R478" s="283"/>
      <c r="S478" s="283"/>
      <c r="T478" s="283"/>
    </row>
    <row r="479" spans="1:20">
      <c r="A479" s="509"/>
      <c r="N479" s="283"/>
      <c r="O479" s="283"/>
      <c r="P479" s="283"/>
      <c r="Q479" s="283"/>
      <c r="R479" s="283"/>
      <c r="S479" s="283"/>
      <c r="T479" s="283"/>
    </row>
    <row r="480" spans="1:20">
      <c r="A480" s="509"/>
      <c r="N480" s="283"/>
      <c r="O480" s="283"/>
      <c r="P480" s="283"/>
      <c r="Q480" s="283"/>
      <c r="R480" s="283"/>
      <c r="S480" s="283"/>
      <c r="T480" s="283"/>
    </row>
    <row r="481" spans="1:20">
      <c r="A481" s="509"/>
      <c r="N481" s="283"/>
      <c r="O481" s="283"/>
      <c r="P481" s="283"/>
      <c r="Q481" s="283"/>
      <c r="R481" s="283"/>
      <c r="S481" s="283"/>
      <c r="T481" s="283"/>
    </row>
    <row r="482" spans="1:20">
      <c r="A482" s="509"/>
      <c r="N482" s="283"/>
      <c r="O482" s="283"/>
      <c r="P482" s="283"/>
      <c r="Q482" s="283"/>
      <c r="R482" s="283"/>
      <c r="S482" s="283"/>
      <c r="T482" s="283"/>
    </row>
    <row r="483" spans="1:20">
      <c r="A483" s="509"/>
      <c r="N483" s="283"/>
      <c r="O483" s="283"/>
      <c r="P483" s="283"/>
      <c r="Q483" s="283"/>
      <c r="R483" s="283"/>
      <c r="S483" s="283"/>
      <c r="T483" s="283"/>
    </row>
    <row r="484" spans="1:20">
      <c r="A484" s="509"/>
      <c r="N484" s="283"/>
      <c r="O484" s="283"/>
      <c r="P484" s="283"/>
      <c r="Q484" s="283"/>
      <c r="R484" s="283"/>
      <c r="S484" s="283"/>
      <c r="T484" s="283"/>
    </row>
    <row r="485" spans="1:20">
      <c r="A485" s="509"/>
      <c r="N485" s="283"/>
      <c r="O485" s="283"/>
      <c r="P485" s="283"/>
      <c r="Q485" s="283"/>
      <c r="R485" s="283"/>
      <c r="S485" s="283"/>
      <c r="T485" s="283"/>
    </row>
    <row r="486" spans="1:20">
      <c r="A486" s="509"/>
      <c r="N486" s="283"/>
      <c r="O486" s="283"/>
      <c r="P486" s="283"/>
      <c r="Q486" s="283"/>
      <c r="R486" s="283"/>
      <c r="S486" s="283"/>
      <c r="T486" s="283"/>
    </row>
    <row r="487" spans="1:20">
      <c r="A487" s="509"/>
      <c r="N487" s="283"/>
      <c r="O487" s="283"/>
      <c r="P487" s="283"/>
      <c r="Q487" s="283"/>
      <c r="R487" s="283"/>
      <c r="S487" s="283"/>
      <c r="T487" s="283"/>
    </row>
    <row r="488" spans="1:20">
      <c r="A488" s="509"/>
      <c r="N488" s="283"/>
      <c r="O488" s="283"/>
      <c r="P488" s="283"/>
      <c r="Q488" s="283"/>
      <c r="R488" s="283"/>
      <c r="S488" s="283"/>
      <c r="T488" s="283"/>
    </row>
    <row r="489" spans="1:20">
      <c r="A489" s="509"/>
      <c r="N489" s="283"/>
      <c r="O489" s="283"/>
      <c r="P489" s="283"/>
      <c r="Q489" s="283"/>
      <c r="R489" s="283"/>
      <c r="S489" s="283"/>
      <c r="T489" s="283"/>
    </row>
    <row r="490" spans="1:20">
      <c r="A490" s="509"/>
      <c r="N490" s="283"/>
      <c r="O490" s="283"/>
      <c r="P490" s="283"/>
      <c r="Q490" s="283"/>
      <c r="R490" s="283"/>
      <c r="S490" s="283"/>
      <c r="T490" s="283"/>
    </row>
    <row r="491" spans="1:20">
      <c r="A491" s="509"/>
      <c r="N491" s="283"/>
      <c r="O491" s="283"/>
      <c r="P491" s="283"/>
      <c r="Q491" s="283"/>
      <c r="R491" s="283"/>
      <c r="S491" s="283"/>
      <c r="T491" s="283"/>
    </row>
    <row r="492" spans="1:20">
      <c r="A492" s="509"/>
      <c r="N492" s="283"/>
      <c r="O492" s="283"/>
      <c r="P492" s="283"/>
      <c r="Q492" s="283"/>
      <c r="R492" s="283"/>
      <c r="S492" s="283"/>
      <c r="T492" s="283"/>
    </row>
    <row r="493" spans="1:20">
      <c r="A493" s="509"/>
      <c r="N493" s="283"/>
      <c r="O493" s="283"/>
      <c r="P493" s="283"/>
      <c r="Q493" s="283"/>
      <c r="R493" s="283"/>
      <c r="S493" s="283"/>
      <c r="T493" s="283"/>
    </row>
    <row r="494" spans="1:20">
      <c r="A494" s="509"/>
      <c r="N494" s="283"/>
      <c r="O494" s="283"/>
      <c r="P494" s="283"/>
      <c r="Q494" s="283"/>
      <c r="R494" s="283"/>
      <c r="S494" s="283"/>
      <c r="T494" s="283"/>
    </row>
    <row r="495" spans="1:20">
      <c r="A495" s="509"/>
      <c r="N495" s="283"/>
      <c r="O495" s="283"/>
      <c r="P495" s="283"/>
      <c r="Q495" s="283"/>
      <c r="R495" s="283"/>
      <c r="S495" s="283"/>
      <c r="T495" s="283"/>
    </row>
    <row r="496" spans="1:20">
      <c r="A496" s="509"/>
      <c r="N496" s="283"/>
      <c r="O496" s="283"/>
      <c r="P496" s="283"/>
      <c r="Q496" s="283"/>
      <c r="R496" s="283"/>
      <c r="S496" s="283"/>
      <c r="T496" s="283"/>
    </row>
    <row r="497" spans="1:20">
      <c r="A497" s="509"/>
      <c r="N497" s="283"/>
      <c r="O497" s="283"/>
      <c r="P497" s="283"/>
      <c r="Q497" s="283"/>
      <c r="R497" s="283"/>
      <c r="S497" s="283"/>
      <c r="T497" s="283"/>
    </row>
    <row r="498" spans="1:20">
      <c r="A498" s="509"/>
      <c r="N498" s="283"/>
      <c r="O498" s="283"/>
      <c r="P498" s="283"/>
      <c r="Q498" s="283"/>
      <c r="R498" s="283"/>
      <c r="S498" s="283"/>
      <c r="T498" s="283"/>
    </row>
    <row r="499" spans="1:20">
      <c r="A499" s="509"/>
      <c r="N499" s="283"/>
      <c r="O499" s="283"/>
      <c r="P499" s="283"/>
      <c r="Q499" s="283"/>
      <c r="R499" s="283"/>
      <c r="S499" s="283"/>
      <c r="T499" s="283"/>
    </row>
    <row r="500" spans="1:20">
      <c r="A500" s="509"/>
      <c r="N500" s="283"/>
      <c r="O500" s="283"/>
      <c r="P500" s="283"/>
      <c r="Q500" s="283"/>
      <c r="R500" s="283"/>
      <c r="S500" s="283"/>
      <c r="T500" s="283"/>
    </row>
    <row r="501" spans="1:20">
      <c r="A501" s="509"/>
      <c r="N501" s="283"/>
      <c r="O501" s="283"/>
      <c r="P501" s="283"/>
      <c r="Q501" s="283"/>
      <c r="R501" s="283"/>
      <c r="S501" s="283"/>
      <c r="T501" s="283"/>
    </row>
    <row r="502" spans="1:20">
      <c r="A502" s="509"/>
      <c r="N502" s="283"/>
      <c r="O502" s="283"/>
      <c r="P502" s="283"/>
      <c r="Q502" s="283"/>
      <c r="R502" s="283"/>
      <c r="S502" s="283"/>
      <c r="T502" s="283"/>
    </row>
    <row r="503" spans="1:20">
      <c r="A503" s="509"/>
      <c r="N503" s="283"/>
      <c r="O503" s="283"/>
      <c r="P503" s="283"/>
      <c r="Q503" s="283"/>
      <c r="R503" s="283"/>
      <c r="S503" s="283"/>
      <c r="T503" s="283"/>
    </row>
    <row r="504" spans="1:20">
      <c r="A504" s="509"/>
      <c r="N504" s="283"/>
      <c r="O504" s="283"/>
      <c r="P504" s="283"/>
      <c r="Q504" s="283"/>
      <c r="R504" s="283"/>
      <c r="S504" s="283"/>
      <c r="T504" s="283"/>
    </row>
    <row r="505" spans="1:20">
      <c r="A505" s="509"/>
      <c r="N505" s="283"/>
      <c r="O505" s="283"/>
      <c r="P505" s="283"/>
      <c r="Q505" s="283"/>
      <c r="R505" s="283"/>
      <c r="S505" s="283"/>
      <c r="T505" s="283"/>
    </row>
    <row r="506" spans="1:20">
      <c r="A506" s="509"/>
      <c r="N506" s="283"/>
      <c r="O506" s="283"/>
      <c r="P506" s="283"/>
      <c r="Q506" s="283"/>
      <c r="R506" s="283"/>
      <c r="S506" s="283"/>
      <c r="T506" s="283"/>
    </row>
    <row r="507" spans="1:20">
      <c r="A507" s="509"/>
      <c r="N507" s="283"/>
      <c r="O507" s="283"/>
      <c r="P507" s="283"/>
      <c r="Q507" s="283"/>
      <c r="R507" s="283"/>
      <c r="S507" s="283"/>
      <c r="T507" s="283"/>
    </row>
    <row r="508" spans="1:20">
      <c r="A508" s="509"/>
      <c r="N508" s="283"/>
      <c r="O508" s="283"/>
      <c r="P508" s="283"/>
      <c r="Q508" s="283"/>
      <c r="R508" s="283"/>
      <c r="S508" s="283"/>
      <c r="T508" s="283"/>
    </row>
    <row r="509" spans="1:20">
      <c r="A509" s="509"/>
      <c r="N509" s="283"/>
      <c r="O509" s="283"/>
      <c r="P509" s="283"/>
      <c r="Q509" s="283"/>
      <c r="R509" s="283"/>
      <c r="S509" s="283"/>
      <c r="T509" s="283"/>
    </row>
    <row r="510" spans="1:20">
      <c r="A510" s="509"/>
      <c r="N510" s="283"/>
      <c r="O510" s="283"/>
      <c r="P510" s="283"/>
      <c r="Q510" s="283"/>
      <c r="R510" s="283"/>
      <c r="S510" s="283"/>
      <c r="T510" s="283"/>
    </row>
    <row r="511" spans="1:20">
      <c r="A511" s="509"/>
      <c r="N511" s="283"/>
      <c r="O511" s="283"/>
      <c r="P511" s="283"/>
      <c r="Q511" s="283"/>
      <c r="R511" s="283"/>
      <c r="S511" s="283"/>
      <c r="T511" s="283"/>
    </row>
    <row r="512" spans="1:20">
      <c r="A512" s="509"/>
      <c r="N512" s="283"/>
      <c r="O512" s="283"/>
      <c r="P512" s="283"/>
      <c r="Q512" s="283"/>
      <c r="R512" s="283"/>
      <c r="S512" s="283"/>
      <c r="T512" s="283"/>
    </row>
    <row r="513" spans="1:20">
      <c r="A513" s="509"/>
      <c r="N513" s="283"/>
      <c r="O513" s="283"/>
      <c r="P513" s="283"/>
      <c r="Q513" s="283"/>
      <c r="R513" s="283"/>
      <c r="S513" s="283"/>
      <c r="T513" s="283"/>
    </row>
    <row r="514" spans="1:20">
      <c r="A514" s="509"/>
      <c r="N514" s="283"/>
      <c r="O514" s="283"/>
      <c r="P514" s="283"/>
      <c r="Q514" s="283"/>
      <c r="R514" s="283"/>
      <c r="S514" s="283"/>
      <c r="T514" s="283"/>
    </row>
    <row r="515" spans="1:20">
      <c r="A515" s="509"/>
      <c r="N515" s="283"/>
      <c r="O515" s="283"/>
      <c r="P515" s="283"/>
      <c r="Q515" s="283"/>
      <c r="R515" s="283"/>
      <c r="S515" s="283"/>
      <c r="T515" s="283"/>
    </row>
    <row r="516" spans="1:20">
      <c r="A516" s="509"/>
      <c r="N516" s="283"/>
      <c r="O516" s="283"/>
      <c r="P516" s="283"/>
      <c r="Q516" s="283"/>
      <c r="R516" s="283"/>
      <c r="S516" s="283"/>
      <c r="T516" s="283"/>
    </row>
    <row r="517" spans="1:20">
      <c r="A517" s="509"/>
      <c r="N517" s="283"/>
      <c r="O517" s="283"/>
      <c r="P517" s="283"/>
      <c r="Q517" s="283"/>
      <c r="R517" s="283"/>
      <c r="S517" s="283"/>
      <c r="T517" s="283"/>
    </row>
    <row r="518" spans="1:20">
      <c r="A518" s="509"/>
      <c r="N518" s="283"/>
      <c r="O518" s="283"/>
      <c r="P518" s="283"/>
      <c r="Q518" s="283"/>
      <c r="R518" s="283"/>
      <c r="S518" s="283"/>
      <c r="T518" s="283"/>
    </row>
    <row r="519" spans="1:20">
      <c r="A519" s="509"/>
      <c r="N519" s="283"/>
      <c r="O519" s="283"/>
      <c r="P519" s="283"/>
      <c r="Q519" s="283"/>
      <c r="R519" s="283"/>
      <c r="S519" s="283"/>
      <c r="T519" s="283"/>
    </row>
    <row r="520" spans="1:20">
      <c r="A520" s="509"/>
      <c r="N520" s="283"/>
      <c r="O520" s="283"/>
      <c r="P520" s="283"/>
      <c r="Q520" s="283"/>
      <c r="R520" s="283"/>
      <c r="S520" s="283"/>
      <c r="T520" s="283"/>
    </row>
    <row r="521" spans="1:20">
      <c r="A521" s="509"/>
      <c r="N521" s="283"/>
      <c r="O521" s="283"/>
      <c r="P521" s="283"/>
      <c r="Q521" s="283"/>
      <c r="R521" s="283"/>
      <c r="S521" s="283"/>
      <c r="T521" s="283"/>
    </row>
    <row r="522" spans="1:20">
      <c r="A522" s="509"/>
      <c r="N522" s="283"/>
      <c r="O522" s="283"/>
      <c r="P522" s="283"/>
      <c r="Q522" s="283"/>
      <c r="R522" s="283"/>
      <c r="S522" s="283"/>
      <c r="T522" s="283"/>
    </row>
    <row r="523" spans="1:20">
      <c r="A523" s="509"/>
      <c r="N523" s="283"/>
      <c r="O523" s="283"/>
      <c r="P523" s="283"/>
      <c r="Q523" s="283"/>
      <c r="R523" s="283"/>
      <c r="S523" s="283"/>
      <c r="T523" s="283"/>
    </row>
    <row r="524" spans="1:20">
      <c r="A524" s="509"/>
      <c r="N524" s="283"/>
      <c r="O524" s="283"/>
      <c r="P524" s="283"/>
      <c r="Q524" s="283"/>
      <c r="R524" s="283"/>
      <c r="S524" s="283"/>
      <c r="T524" s="283"/>
    </row>
    <row r="525" spans="1:20">
      <c r="A525" s="509"/>
      <c r="N525" s="283"/>
      <c r="O525" s="283"/>
      <c r="P525" s="283"/>
      <c r="Q525" s="283"/>
      <c r="R525" s="283"/>
      <c r="S525" s="283"/>
      <c r="T525" s="283"/>
    </row>
    <row r="526" spans="1:20">
      <c r="A526" s="509"/>
      <c r="N526" s="283"/>
      <c r="O526" s="283"/>
      <c r="P526" s="283"/>
      <c r="Q526" s="283"/>
      <c r="R526" s="283"/>
      <c r="S526" s="283"/>
      <c r="T526" s="283"/>
    </row>
    <row r="527" spans="1:20">
      <c r="A527" s="509"/>
      <c r="N527" s="283"/>
      <c r="O527" s="283"/>
      <c r="P527" s="283"/>
      <c r="Q527" s="283"/>
      <c r="R527" s="283"/>
      <c r="S527" s="283"/>
      <c r="T527" s="283"/>
    </row>
    <row r="528" spans="1:20">
      <c r="A528" s="509"/>
      <c r="N528" s="283"/>
      <c r="O528" s="283"/>
      <c r="P528" s="283"/>
      <c r="Q528" s="283"/>
      <c r="R528" s="283"/>
      <c r="S528" s="283"/>
      <c r="T528" s="283"/>
    </row>
    <row r="529" spans="1:20">
      <c r="A529" s="509"/>
      <c r="N529" s="283"/>
      <c r="O529" s="283"/>
      <c r="P529" s="283"/>
      <c r="Q529" s="283"/>
      <c r="R529" s="283"/>
      <c r="S529" s="283"/>
      <c r="T529" s="283"/>
    </row>
    <row r="530" spans="1:20">
      <c r="A530" s="509"/>
      <c r="N530" s="283"/>
      <c r="O530" s="283"/>
      <c r="P530" s="283"/>
      <c r="Q530" s="283"/>
      <c r="R530" s="283"/>
      <c r="S530" s="283"/>
      <c r="T530" s="283"/>
    </row>
    <row r="531" spans="1:20">
      <c r="A531" s="509"/>
      <c r="N531" s="283"/>
      <c r="O531" s="283"/>
      <c r="P531" s="283"/>
      <c r="Q531" s="283"/>
      <c r="R531" s="283"/>
      <c r="S531" s="283"/>
      <c r="T531" s="283"/>
    </row>
    <row r="532" spans="1:20">
      <c r="A532" s="509"/>
      <c r="N532" s="283"/>
      <c r="O532" s="283"/>
      <c r="P532" s="283"/>
      <c r="Q532" s="283"/>
      <c r="R532" s="283"/>
      <c r="S532" s="283"/>
      <c r="T532" s="283"/>
    </row>
    <row r="533" spans="1:20">
      <c r="A533" s="509"/>
      <c r="N533" s="283"/>
      <c r="O533" s="283"/>
      <c r="P533" s="283"/>
      <c r="Q533" s="283"/>
      <c r="R533" s="283"/>
      <c r="S533" s="283"/>
      <c r="T533" s="283"/>
    </row>
    <row r="534" spans="1:20">
      <c r="A534" s="509"/>
      <c r="N534" s="283"/>
      <c r="O534" s="283"/>
      <c r="P534" s="283"/>
      <c r="Q534" s="283"/>
      <c r="R534" s="283"/>
      <c r="S534" s="283"/>
      <c r="T534" s="283"/>
    </row>
    <row r="535" spans="1:20">
      <c r="A535" s="509"/>
      <c r="N535" s="283"/>
      <c r="O535" s="283"/>
      <c r="P535" s="283"/>
      <c r="Q535" s="283"/>
      <c r="R535" s="283"/>
      <c r="S535" s="283"/>
      <c r="T535" s="283"/>
    </row>
    <row r="536" spans="1:20">
      <c r="A536" s="509"/>
      <c r="N536" s="283"/>
      <c r="O536" s="283"/>
      <c r="P536" s="283"/>
      <c r="Q536" s="283"/>
      <c r="R536" s="283"/>
      <c r="S536" s="283"/>
      <c r="T536" s="283"/>
    </row>
    <row r="537" spans="1:20">
      <c r="A537" s="509"/>
      <c r="N537" s="283"/>
      <c r="O537" s="283"/>
      <c r="P537" s="283"/>
      <c r="Q537" s="283"/>
      <c r="R537" s="283"/>
      <c r="S537" s="283"/>
      <c r="T537" s="283"/>
    </row>
    <row r="538" spans="1:20">
      <c r="A538" s="509"/>
      <c r="N538" s="283"/>
      <c r="O538" s="283"/>
      <c r="P538" s="283"/>
      <c r="Q538" s="283"/>
      <c r="R538" s="283"/>
      <c r="S538" s="283"/>
      <c r="T538" s="283"/>
    </row>
    <row r="539" spans="1:20">
      <c r="A539" s="509"/>
      <c r="N539" s="283"/>
      <c r="O539" s="283"/>
      <c r="P539" s="283"/>
      <c r="Q539" s="283"/>
      <c r="R539" s="283"/>
      <c r="S539" s="283"/>
      <c r="T539" s="283"/>
    </row>
    <row r="540" spans="1:20">
      <c r="A540" s="509"/>
      <c r="N540" s="283"/>
      <c r="O540" s="283"/>
      <c r="P540" s="283"/>
      <c r="Q540" s="283"/>
      <c r="R540" s="283"/>
      <c r="S540" s="283"/>
      <c r="T540" s="283"/>
    </row>
    <row r="541" spans="1:20">
      <c r="A541" s="509"/>
      <c r="N541" s="283"/>
      <c r="O541" s="283"/>
      <c r="P541" s="283"/>
      <c r="Q541" s="283"/>
      <c r="R541" s="283"/>
      <c r="S541" s="283"/>
      <c r="T541" s="283"/>
    </row>
    <row r="542" spans="1:20">
      <c r="A542" s="509"/>
      <c r="N542" s="283"/>
      <c r="O542" s="283"/>
      <c r="P542" s="283"/>
      <c r="Q542" s="283"/>
      <c r="R542" s="283"/>
      <c r="S542" s="283"/>
      <c r="T542" s="283"/>
    </row>
    <row r="543" spans="1:20">
      <c r="A543" s="509"/>
      <c r="N543" s="283"/>
      <c r="O543" s="283"/>
      <c r="P543" s="283"/>
      <c r="Q543" s="283"/>
      <c r="R543" s="283"/>
      <c r="S543" s="283"/>
      <c r="T543" s="283"/>
    </row>
    <row r="544" spans="1:20">
      <c r="A544" s="509"/>
      <c r="N544" s="283"/>
      <c r="O544" s="283"/>
      <c r="P544" s="283"/>
      <c r="Q544" s="283"/>
      <c r="R544" s="283"/>
      <c r="S544" s="283"/>
      <c r="T544" s="283"/>
    </row>
    <row r="545" spans="1:20">
      <c r="A545" s="509"/>
      <c r="N545" s="283"/>
      <c r="O545" s="283"/>
      <c r="P545" s="283"/>
      <c r="Q545" s="283"/>
      <c r="R545" s="283"/>
      <c r="S545" s="283"/>
      <c r="T545" s="283"/>
    </row>
    <row r="546" spans="1:20">
      <c r="A546" s="509"/>
      <c r="N546" s="283"/>
      <c r="O546" s="283"/>
      <c r="P546" s="283"/>
      <c r="Q546" s="283"/>
      <c r="R546" s="283"/>
      <c r="S546" s="283"/>
      <c r="T546" s="283"/>
    </row>
    <row r="547" spans="1:20">
      <c r="A547" s="509"/>
      <c r="N547" s="283"/>
      <c r="O547" s="283"/>
      <c r="P547" s="283"/>
      <c r="Q547" s="283"/>
      <c r="R547" s="283"/>
      <c r="S547" s="283"/>
      <c r="T547" s="283"/>
    </row>
    <row r="548" spans="1:20">
      <c r="A548" s="509"/>
      <c r="N548" s="283"/>
      <c r="O548" s="283"/>
      <c r="P548" s="283"/>
      <c r="Q548" s="283"/>
      <c r="R548" s="283"/>
      <c r="S548" s="283"/>
      <c r="T548" s="283"/>
    </row>
    <row r="549" spans="1:20">
      <c r="A549" s="509"/>
      <c r="N549" s="283"/>
      <c r="O549" s="283"/>
      <c r="P549" s="283"/>
      <c r="Q549" s="283"/>
      <c r="R549" s="283"/>
      <c r="S549" s="283"/>
      <c r="T549" s="283"/>
    </row>
    <row r="550" spans="1:20">
      <c r="A550" s="509"/>
      <c r="N550" s="283"/>
      <c r="O550" s="283"/>
      <c r="P550" s="283"/>
      <c r="Q550" s="283"/>
      <c r="R550" s="283"/>
      <c r="S550" s="283"/>
      <c r="T550" s="283"/>
    </row>
    <row r="551" spans="1:20">
      <c r="A551" s="509"/>
      <c r="N551" s="283"/>
      <c r="O551" s="283"/>
      <c r="P551" s="283"/>
      <c r="Q551" s="283"/>
      <c r="R551" s="283"/>
      <c r="S551" s="283"/>
      <c r="T551" s="283"/>
    </row>
    <row r="552" spans="1:20">
      <c r="A552" s="509"/>
      <c r="N552" s="283"/>
      <c r="O552" s="283"/>
      <c r="P552" s="283"/>
      <c r="Q552" s="283"/>
      <c r="R552" s="283"/>
      <c r="S552" s="283"/>
      <c r="T552" s="283"/>
    </row>
    <row r="553" spans="1:20">
      <c r="A553" s="509"/>
      <c r="N553" s="283"/>
      <c r="O553" s="283"/>
      <c r="P553" s="283"/>
      <c r="Q553" s="283"/>
      <c r="R553" s="283"/>
      <c r="S553" s="283"/>
      <c r="T553" s="283"/>
    </row>
    <row r="554" spans="1:20">
      <c r="A554" s="509"/>
      <c r="N554" s="283"/>
      <c r="O554" s="283"/>
      <c r="P554" s="283"/>
      <c r="Q554" s="283"/>
      <c r="R554" s="283"/>
      <c r="S554" s="283"/>
      <c r="T554" s="283"/>
    </row>
    <row r="555" spans="1:20">
      <c r="A555" s="509"/>
      <c r="N555" s="283"/>
      <c r="O555" s="283"/>
      <c r="P555" s="283"/>
      <c r="Q555" s="283"/>
      <c r="R555" s="283"/>
      <c r="S555" s="283"/>
      <c r="T555" s="283"/>
    </row>
    <row r="556" spans="1:20">
      <c r="A556" s="509"/>
      <c r="N556" s="283"/>
      <c r="O556" s="283"/>
      <c r="P556" s="283"/>
      <c r="Q556" s="283"/>
      <c r="R556" s="283"/>
      <c r="S556" s="283"/>
      <c r="T556" s="283"/>
    </row>
    <row r="557" spans="1:20">
      <c r="A557" s="509"/>
      <c r="N557" s="283"/>
      <c r="O557" s="283"/>
      <c r="P557" s="283"/>
      <c r="Q557" s="283"/>
      <c r="R557" s="283"/>
      <c r="S557" s="283"/>
      <c r="T557" s="283"/>
    </row>
    <row r="558" spans="1:20">
      <c r="A558" s="509"/>
      <c r="N558" s="283"/>
      <c r="O558" s="283"/>
      <c r="P558" s="283"/>
      <c r="Q558" s="283"/>
      <c r="R558" s="283"/>
      <c r="S558" s="283"/>
      <c r="T558" s="283"/>
    </row>
    <row r="559" spans="1:20">
      <c r="A559" s="509"/>
      <c r="N559" s="283"/>
      <c r="O559" s="283"/>
      <c r="P559" s="283"/>
      <c r="Q559" s="283"/>
      <c r="R559" s="283"/>
      <c r="S559" s="283"/>
      <c r="T559" s="283"/>
    </row>
    <row r="560" spans="1:20">
      <c r="A560" s="509"/>
      <c r="N560" s="283"/>
      <c r="O560" s="283"/>
      <c r="P560" s="283"/>
      <c r="Q560" s="283"/>
      <c r="R560" s="283"/>
      <c r="S560" s="283"/>
      <c r="T560" s="283"/>
    </row>
    <row r="561" spans="1:20">
      <c r="A561" s="509"/>
      <c r="N561" s="283"/>
      <c r="O561" s="283"/>
      <c r="P561" s="283"/>
      <c r="Q561" s="283"/>
      <c r="R561" s="283"/>
      <c r="S561" s="283"/>
      <c r="T561" s="283"/>
    </row>
    <row r="562" spans="1:20">
      <c r="A562" s="509"/>
      <c r="N562" s="283"/>
      <c r="O562" s="283"/>
      <c r="P562" s="283"/>
      <c r="Q562" s="283"/>
      <c r="R562" s="283"/>
      <c r="S562" s="283"/>
      <c r="T562" s="283"/>
    </row>
    <row r="563" spans="1:20">
      <c r="A563" s="509"/>
      <c r="N563" s="283"/>
      <c r="O563" s="283"/>
      <c r="P563" s="283"/>
      <c r="Q563" s="283"/>
      <c r="R563" s="283"/>
      <c r="S563" s="283"/>
      <c r="T563" s="283"/>
    </row>
    <row r="564" spans="1:20">
      <c r="A564" s="509"/>
      <c r="N564" s="283"/>
      <c r="O564" s="283"/>
      <c r="P564" s="283"/>
      <c r="Q564" s="283"/>
      <c r="R564" s="283"/>
      <c r="S564" s="283"/>
      <c r="T564" s="283"/>
    </row>
    <row r="565" spans="1:20">
      <c r="A565" s="509"/>
      <c r="N565" s="283"/>
      <c r="O565" s="283"/>
      <c r="P565" s="283"/>
      <c r="Q565" s="283"/>
      <c r="R565" s="283"/>
      <c r="S565" s="283"/>
      <c r="T565" s="283"/>
    </row>
    <row r="566" spans="1:20">
      <c r="A566" s="509"/>
      <c r="N566" s="283"/>
      <c r="O566" s="283"/>
      <c r="P566" s="283"/>
      <c r="Q566" s="283"/>
      <c r="R566" s="283"/>
      <c r="S566" s="283"/>
      <c r="T566" s="283"/>
    </row>
    <row r="567" spans="1:20">
      <c r="A567" s="509"/>
      <c r="N567" s="283"/>
      <c r="O567" s="283"/>
      <c r="P567" s="283"/>
      <c r="Q567" s="283"/>
      <c r="R567" s="283"/>
      <c r="S567" s="283"/>
      <c r="T567" s="283"/>
    </row>
    <row r="568" spans="1:20">
      <c r="A568" s="509"/>
      <c r="N568" s="283"/>
      <c r="O568" s="283"/>
      <c r="P568" s="283"/>
      <c r="Q568" s="283"/>
      <c r="R568" s="283"/>
      <c r="S568" s="283"/>
      <c r="T568" s="283"/>
    </row>
    <row r="569" spans="1:20">
      <c r="A569" s="509"/>
      <c r="N569" s="283"/>
      <c r="O569" s="283"/>
      <c r="P569" s="283"/>
      <c r="Q569" s="283"/>
      <c r="R569" s="283"/>
      <c r="S569" s="283"/>
      <c r="T569" s="283"/>
    </row>
    <row r="570" spans="1:20">
      <c r="A570" s="509"/>
      <c r="N570" s="283"/>
      <c r="O570" s="283"/>
      <c r="P570" s="283"/>
      <c r="Q570" s="283"/>
      <c r="R570" s="283"/>
      <c r="S570" s="283"/>
      <c r="T570" s="283"/>
    </row>
    <row r="571" spans="1:20">
      <c r="A571" s="509"/>
      <c r="N571" s="283"/>
      <c r="O571" s="283"/>
      <c r="P571" s="283"/>
      <c r="Q571" s="283"/>
      <c r="R571" s="283"/>
      <c r="S571" s="283"/>
      <c r="T571" s="283"/>
    </row>
    <row r="572" spans="1:20">
      <c r="A572" s="509"/>
      <c r="N572" s="283"/>
      <c r="O572" s="283"/>
      <c r="P572" s="283"/>
      <c r="Q572" s="283"/>
      <c r="R572" s="283"/>
      <c r="S572" s="283"/>
      <c r="T572" s="283"/>
    </row>
    <row r="573" spans="1:20">
      <c r="A573" s="509"/>
      <c r="N573" s="283"/>
      <c r="O573" s="283"/>
      <c r="P573" s="283"/>
      <c r="Q573" s="283"/>
      <c r="R573" s="283"/>
      <c r="S573" s="283"/>
      <c r="T573" s="283"/>
    </row>
    <row r="574" spans="1:20">
      <c r="A574" s="509"/>
      <c r="N574" s="283"/>
      <c r="O574" s="283"/>
      <c r="P574" s="283"/>
      <c r="Q574" s="283"/>
      <c r="R574" s="283"/>
      <c r="S574" s="283"/>
      <c r="T574" s="283"/>
    </row>
    <row r="575" spans="1:20">
      <c r="A575" s="509"/>
      <c r="N575" s="283"/>
      <c r="O575" s="283"/>
      <c r="P575" s="283"/>
      <c r="Q575" s="283"/>
      <c r="R575" s="283"/>
      <c r="S575" s="283"/>
      <c r="T575" s="283"/>
    </row>
    <row r="576" spans="1:20">
      <c r="A576" s="509"/>
      <c r="N576" s="283"/>
      <c r="O576" s="283"/>
      <c r="P576" s="283"/>
      <c r="Q576" s="283"/>
      <c r="R576" s="283"/>
      <c r="S576" s="283"/>
      <c r="T576" s="283"/>
    </row>
    <row r="577" spans="1:20">
      <c r="A577" s="509"/>
      <c r="N577" s="283"/>
      <c r="O577" s="283"/>
      <c r="P577" s="283"/>
      <c r="Q577" s="283"/>
      <c r="R577" s="283"/>
      <c r="S577" s="283"/>
      <c r="T577" s="283"/>
    </row>
    <row r="578" spans="1:20">
      <c r="A578" s="509"/>
      <c r="N578" s="283"/>
      <c r="O578" s="283"/>
      <c r="P578" s="283"/>
      <c r="Q578" s="283"/>
      <c r="R578" s="283"/>
      <c r="S578" s="283"/>
      <c r="T578" s="283"/>
    </row>
    <row r="579" spans="1:20">
      <c r="A579" s="509"/>
      <c r="N579" s="283"/>
      <c r="O579" s="283"/>
      <c r="P579" s="283"/>
      <c r="Q579" s="283"/>
      <c r="R579" s="283"/>
      <c r="S579" s="283"/>
      <c r="T579" s="283"/>
    </row>
    <row r="580" spans="1:20">
      <c r="A580" s="509"/>
      <c r="N580" s="283"/>
      <c r="O580" s="283"/>
      <c r="P580" s="283"/>
      <c r="Q580" s="283"/>
      <c r="R580" s="283"/>
      <c r="S580" s="283"/>
      <c r="T580" s="283"/>
    </row>
    <row r="581" spans="1:20">
      <c r="A581" s="509"/>
      <c r="N581" s="283"/>
      <c r="O581" s="283"/>
      <c r="P581" s="283"/>
      <c r="Q581" s="283"/>
      <c r="R581" s="283"/>
      <c r="S581" s="283"/>
      <c r="T581" s="283"/>
    </row>
    <row r="582" spans="1:20">
      <c r="A582" s="509"/>
      <c r="N582" s="283"/>
      <c r="O582" s="283"/>
      <c r="P582" s="283"/>
      <c r="Q582" s="283"/>
      <c r="R582" s="283"/>
      <c r="S582" s="283"/>
      <c r="T582" s="283"/>
    </row>
    <row r="583" spans="1:20">
      <c r="A583" s="509"/>
      <c r="N583" s="283"/>
      <c r="O583" s="283"/>
      <c r="P583" s="283"/>
      <c r="Q583" s="283"/>
      <c r="R583" s="283"/>
      <c r="S583" s="283"/>
      <c r="T583" s="283"/>
    </row>
    <row r="584" spans="1:20">
      <c r="A584" s="509"/>
      <c r="N584" s="283"/>
      <c r="O584" s="283"/>
      <c r="P584" s="283"/>
      <c r="Q584" s="283"/>
      <c r="R584" s="283"/>
      <c r="S584" s="283"/>
      <c r="T584" s="283"/>
    </row>
    <row r="585" spans="1:20">
      <c r="A585" s="509"/>
      <c r="N585" s="283"/>
      <c r="O585" s="283"/>
      <c r="P585" s="283"/>
      <c r="Q585" s="283"/>
      <c r="R585" s="283"/>
      <c r="S585" s="283"/>
      <c r="T585" s="283"/>
    </row>
    <row r="586" spans="1:20">
      <c r="A586" s="509"/>
      <c r="N586" s="283"/>
      <c r="O586" s="283"/>
      <c r="P586" s="283"/>
      <c r="Q586" s="283"/>
      <c r="R586" s="283"/>
      <c r="S586" s="283"/>
      <c r="T586" s="283"/>
    </row>
    <row r="587" spans="1:20">
      <c r="A587" s="509"/>
      <c r="N587" s="283"/>
      <c r="O587" s="283"/>
      <c r="P587" s="283"/>
      <c r="Q587" s="283"/>
      <c r="R587" s="283"/>
      <c r="S587" s="283"/>
      <c r="T587" s="283"/>
    </row>
    <row r="588" spans="1:20">
      <c r="A588" s="509"/>
      <c r="N588" s="283"/>
      <c r="O588" s="283"/>
      <c r="P588" s="283"/>
      <c r="Q588" s="283"/>
      <c r="R588" s="283"/>
      <c r="S588" s="283"/>
      <c r="T588" s="283"/>
    </row>
    <row r="589" spans="1:20">
      <c r="A589" s="509"/>
      <c r="N589" s="283"/>
      <c r="O589" s="283"/>
      <c r="P589" s="283"/>
      <c r="Q589" s="283"/>
      <c r="R589" s="283"/>
      <c r="S589" s="283"/>
      <c r="T589" s="283"/>
    </row>
    <row r="590" spans="1:20">
      <c r="A590" s="509"/>
      <c r="N590" s="283"/>
      <c r="O590" s="283"/>
      <c r="P590" s="283"/>
      <c r="Q590" s="283"/>
      <c r="R590" s="283"/>
      <c r="S590" s="283"/>
      <c r="T590" s="283"/>
    </row>
    <row r="591" spans="1:20">
      <c r="A591" s="509"/>
      <c r="N591" s="283"/>
      <c r="O591" s="283"/>
      <c r="P591" s="283"/>
      <c r="Q591" s="283"/>
      <c r="R591" s="283"/>
      <c r="S591" s="283"/>
      <c r="T591" s="283"/>
    </row>
    <row r="592" spans="1:20">
      <c r="A592" s="509"/>
      <c r="N592" s="283"/>
      <c r="O592" s="283"/>
      <c r="P592" s="283"/>
      <c r="Q592" s="283"/>
      <c r="R592" s="283"/>
      <c r="S592" s="283"/>
      <c r="T592" s="283"/>
    </row>
    <row r="593" spans="1:20">
      <c r="A593" s="509"/>
      <c r="N593" s="283"/>
      <c r="O593" s="283"/>
      <c r="P593" s="283"/>
      <c r="Q593" s="283"/>
      <c r="R593" s="283"/>
      <c r="S593" s="283"/>
      <c r="T593" s="283"/>
    </row>
    <row r="594" spans="1:20">
      <c r="A594" s="509"/>
      <c r="N594" s="283"/>
      <c r="O594" s="283"/>
      <c r="P594" s="283"/>
      <c r="Q594" s="283"/>
      <c r="R594" s="283"/>
      <c r="S594" s="283"/>
      <c r="T594" s="283"/>
    </row>
    <row r="595" spans="1:20">
      <c r="A595" s="509"/>
      <c r="N595" s="283"/>
      <c r="O595" s="283"/>
      <c r="P595" s="283"/>
      <c r="Q595" s="283"/>
      <c r="R595" s="283"/>
      <c r="S595" s="283"/>
      <c r="T595" s="283"/>
    </row>
    <row r="596" spans="1:20">
      <c r="A596" s="509"/>
      <c r="N596" s="283"/>
      <c r="O596" s="283"/>
      <c r="P596" s="283"/>
      <c r="Q596" s="283"/>
      <c r="R596" s="283"/>
      <c r="S596" s="283"/>
      <c r="T596" s="283"/>
    </row>
    <row r="597" spans="1:20">
      <c r="A597" s="509"/>
      <c r="N597" s="283"/>
      <c r="O597" s="283"/>
      <c r="P597" s="283"/>
      <c r="Q597" s="283"/>
      <c r="R597" s="283"/>
      <c r="S597" s="283"/>
      <c r="T597" s="283"/>
    </row>
    <row r="598" spans="1:20">
      <c r="A598" s="509"/>
      <c r="N598" s="283"/>
      <c r="O598" s="283"/>
      <c r="P598" s="283"/>
      <c r="Q598" s="283"/>
      <c r="R598" s="283"/>
      <c r="S598" s="283"/>
      <c r="T598" s="283"/>
    </row>
    <row r="599" spans="1:20">
      <c r="A599" s="509"/>
      <c r="N599" s="283"/>
      <c r="O599" s="283"/>
      <c r="P599" s="283"/>
      <c r="Q599" s="283"/>
      <c r="R599" s="283"/>
      <c r="S599" s="283"/>
      <c r="T599" s="283"/>
    </row>
    <row r="600" spans="1:20">
      <c r="A600" s="509"/>
      <c r="N600" s="283"/>
      <c r="O600" s="283"/>
      <c r="P600" s="283"/>
      <c r="Q600" s="283"/>
      <c r="R600" s="283"/>
      <c r="S600" s="283"/>
      <c r="T600" s="283"/>
    </row>
    <row r="601" spans="1:20">
      <c r="A601" s="509"/>
      <c r="N601" s="283"/>
      <c r="O601" s="283"/>
      <c r="P601" s="283"/>
      <c r="Q601" s="283"/>
      <c r="R601" s="283"/>
      <c r="S601" s="283"/>
      <c r="T601" s="283"/>
    </row>
    <row r="602" spans="1:20">
      <c r="A602" s="509"/>
      <c r="N602" s="283"/>
      <c r="O602" s="283"/>
      <c r="P602" s="283"/>
      <c r="Q602" s="283"/>
      <c r="R602" s="283"/>
      <c r="S602" s="283"/>
      <c r="T602" s="283"/>
    </row>
    <row r="603" spans="1:20">
      <c r="A603" s="509"/>
      <c r="N603" s="283"/>
      <c r="O603" s="283"/>
      <c r="P603" s="283"/>
      <c r="Q603" s="283"/>
      <c r="R603" s="283"/>
      <c r="S603" s="283"/>
      <c r="T603" s="283"/>
    </row>
    <row r="604" spans="1:20">
      <c r="A604" s="509"/>
      <c r="N604" s="283"/>
      <c r="O604" s="283"/>
      <c r="P604" s="283"/>
      <c r="Q604" s="283"/>
      <c r="R604" s="283"/>
      <c r="S604" s="283"/>
      <c r="T604" s="283"/>
    </row>
    <row r="605" spans="1:20">
      <c r="A605" s="509"/>
      <c r="N605" s="283"/>
      <c r="O605" s="283"/>
      <c r="P605" s="283"/>
      <c r="Q605" s="283"/>
      <c r="R605" s="283"/>
      <c r="S605" s="283"/>
      <c r="T605" s="283"/>
    </row>
    <row r="606" spans="1:20">
      <c r="A606" s="509"/>
      <c r="N606" s="283"/>
      <c r="O606" s="283"/>
      <c r="P606" s="283"/>
      <c r="Q606" s="283"/>
      <c r="R606" s="283"/>
      <c r="S606" s="283"/>
      <c r="T606" s="283"/>
    </row>
    <row r="607" spans="1:20">
      <c r="A607" s="509"/>
      <c r="N607" s="283"/>
      <c r="O607" s="283"/>
      <c r="P607" s="283"/>
      <c r="Q607" s="283"/>
      <c r="R607" s="283"/>
      <c r="S607" s="283"/>
      <c r="T607" s="283"/>
    </row>
    <row r="608" spans="1:20">
      <c r="A608" s="509"/>
      <c r="N608" s="283"/>
      <c r="O608" s="283"/>
      <c r="P608" s="283"/>
      <c r="Q608" s="283"/>
      <c r="R608" s="283"/>
      <c r="S608" s="283"/>
      <c r="T608" s="283"/>
    </row>
    <row r="609" spans="1:20">
      <c r="A609" s="509"/>
      <c r="N609" s="283"/>
      <c r="O609" s="283"/>
      <c r="P609" s="283"/>
      <c r="Q609" s="283"/>
      <c r="R609" s="283"/>
      <c r="S609" s="283"/>
      <c r="T609" s="283"/>
    </row>
    <row r="610" spans="1:20">
      <c r="A610" s="509"/>
      <c r="N610" s="283"/>
      <c r="O610" s="283"/>
      <c r="P610" s="283"/>
      <c r="Q610" s="283"/>
      <c r="R610" s="283"/>
      <c r="S610" s="283"/>
      <c r="T610" s="283"/>
    </row>
    <row r="611" spans="1:20">
      <c r="A611" s="509"/>
      <c r="N611" s="283"/>
      <c r="O611" s="283"/>
      <c r="P611" s="283"/>
      <c r="Q611" s="283"/>
      <c r="R611" s="283"/>
      <c r="S611" s="283"/>
      <c r="T611" s="283"/>
    </row>
    <row r="612" spans="1:20">
      <c r="A612" s="509"/>
      <c r="N612" s="283"/>
      <c r="O612" s="283"/>
      <c r="P612" s="283"/>
      <c r="Q612" s="283"/>
      <c r="R612" s="283"/>
      <c r="S612" s="283"/>
      <c r="T612" s="283"/>
    </row>
    <row r="613" spans="1:20">
      <c r="A613" s="509"/>
      <c r="N613" s="283"/>
      <c r="O613" s="283"/>
      <c r="P613" s="283"/>
      <c r="Q613" s="283"/>
      <c r="R613" s="283"/>
      <c r="S613" s="283"/>
      <c r="T613" s="283"/>
    </row>
    <row r="614" spans="1:20">
      <c r="A614" s="509"/>
      <c r="N614" s="283"/>
      <c r="O614" s="283"/>
      <c r="P614" s="283"/>
      <c r="Q614" s="283"/>
      <c r="R614" s="283"/>
      <c r="S614" s="283"/>
      <c r="T614" s="283"/>
    </row>
    <row r="615" spans="1:20">
      <c r="A615" s="509"/>
      <c r="N615" s="283"/>
      <c r="O615" s="283"/>
      <c r="P615" s="283"/>
      <c r="Q615" s="283"/>
      <c r="R615" s="283"/>
      <c r="S615" s="283"/>
      <c r="T615" s="283"/>
    </row>
    <row r="616" spans="1:20">
      <c r="A616" s="509"/>
      <c r="N616" s="283"/>
      <c r="O616" s="283"/>
      <c r="P616" s="283"/>
      <c r="Q616" s="283"/>
      <c r="R616" s="283"/>
      <c r="S616" s="283"/>
      <c r="T616" s="283"/>
    </row>
    <row r="617" spans="1:20">
      <c r="A617" s="509"/>
      <c r="N617" s="283"/>
      <c r="O617" s="283"/>
      <c r="P617" s="283"/>
      <c r="Q617" s="283"/>
      <c r="R617" s="283"/>
      <c r="S617" s="283"/>
      <c r="T617" s="283"/>
    </row>
    <row r="618" spans="1:20">
      <c r="A618" s="509"/>
      <c r="N618" s="283"/>
      <c r="O618" s="283"/>
      <c r="P618" s="283"/>
      <c r="Q618" s="283"/>
      <c r="R618" s="283"/>
      <c r="S618" s="283"/>
      <c r="T618" s="283"/>
    </row>
    <row r="619" spans="1:20">
      <c r="A619" s="509"/>
      <c r="N619" s="283"/>
      <c r="O619" s="283"/>
      <c r="P619" s="283"/>
      <c r="Q619" s="283"/>
      <c r="R619" s="283"/>
      <c r="S619" s="283"/>
      <c r="T619" s="283"/>
    </row>
    <row r="620" spans="1:20">
      <c r="A620" s="509"/>
      <c r="N620" s="283"/>
      <c r="O620" s="283"/>
      <c r="P620" s="283"/>
      <c r="Q620" s="283"/>
      <c r="R620" s="283"/>
      <c r="S620" s="283"/>
      <c r="T620" s="283"/>
    </row>
    <row r="621" spans="1:20">
      <c r="A621" s="509"/>
      <c r="N621" s="283"/>
      <c r="O621" s="283"/>
      <c r="P621" s="283"/>
      <c r="Q621" s="283"/>
      <c r="R621" s="283"/>
      <c r="S621" s="283"/>
      <c r="T621" s="283"/>
    </row>
    <row r="622" spans="1:20">
      <c r="A622" s="509"/>
      <c r="N622" s="283"/>
      <c r="O622" s="283"/>
      <c r="P622" s="283"/>
      <c r="Q622" s="283"/>
      <c r="R622" s="283"/>
      <c r="S622" s="283"/>
      <c r="T622" s="283"/>
    </row>
    <row r="623" spans="1:20">
      <c r="A623" s="509"/>
      <c r="N623" s="283"/>
      <c r="O623" s="283"/>
      <c r="P623" s="283"/>
      <c r="Q623" s="283"/>
      <c r="R623" s="283"/>
      <c r="S623" s="283"/>
      <c r="T623" s="283"/>
    </row>
    <row r="624" spans="1:20">
      <c r="A624" s="509"/>
      <c r="N624" s="283"/>
      <c r="O624" s="283"/>
      <c r="P624" s="283"/>
      <c r="Q624" s="283"/>
      <c r="R624" s="283"/>
      <c r="S624" s="283"/>
      <c r="T624" s="283"/>
    </row>
    <row r="625" spans="1:20">
      <c r="A625" s="509"/>
      <c r="N625" s="283"/>
      <c r="O625" s="283"/>
      <c r="P625" s="283"/>
      <c r="Q625" s="283"/>
      <c r="R625" s="283"/>
      <c r="S625" s="283"/>
      <c r="T625" s="283"/>
    </row>
    <row r="626" spans="1:20">
      <c r="A626" s="509"/>
      <c r="N626" s="283"/>
      <c r="O626" s="283"/>
      <c r="P626" s="283"/>
      <c r="Q626" s="283"/>
      <c r="R626" s="283"/>
      <c r="S626" s="283"/>
      <c r="T626" s="283"/>
    </row>
    <row r="627" spans="1:20">
      <c r="A627" s="509"/>
      <c r="N627" s="283"/>
      <c r="O627" s="283"/>
      <c r="P627" s="283"/>
      <c r="Q627" s="283"/>
      <c r="R627" s="283"/>
      <c r="S627" s="283"/>
      <c r="T627" s="283"/>
    </row>
    <row r="628" spans="1:20">
      <c r="A628" s="509"/>
      <c r="N628" s="283"/>
      <c r="O628" s="283"/>
      <c r="P628" s="283"/>
      <c r="Q628" s="283"/>
      <c r="R628" s="283"/>
      <c r="S628" s="283"/>
      <c r="T628" s="283"/>
    </row>
    <row r="629" spans="1:20">
      <c r="A629" s="509"/>
      <c r="N629" s="283"/>
      <c r="O629" s="283"/>
      <c r="P629" s="283"/>
      <c r="Q629" s="283"/>
      <c r="R629" s="283"/>
      <c r="S629" s="283"/>
      <c r="T629" s="283"/>
    </row>
    <row r="630" spans="1:20">
      <c r="A630" s="509"/>
      <c r="N630" s="283"/>
      <c r="O630" s="283"/>
      <c r="P630" s="283"/>
      <c r="Q630" s="283"/>
      <c r="R630" s="283"/>
      <c r="S630" s="283"/>
      <c r="T630" s="283"/>
    </row>
    <row r="631" spans="1:20">
      <c r="A631" s="509"/>
      <c r="N631" s="283"/>
      <c r="O631" s="283"/>
      <c r="P631" s="283"/>
      <c r="Q631" s="283"/>
      <c r="R631" s="283"/>
      <c r="S631" s="283"/>
      <c r="T631" s="283"/>
    </row>
    <row r="632" spans="1:20">
      <c r="A632" s="509"/>
      <c r="N632" s="283"/>
      <c r="O632" s="283"/>
      <c r="P632" s="283"/>
      <c r="Q632" s="283"/>
      <c r="R632" s="283"/>
      <c r="S632" s="283"/>
      <c r="T632" s="283"/>
    </row>
    <row r="633" spans="1:20">
      <c r="A633" s="509"/>
      <c r="N633" s="283"/>
      <c r="O633" s="283"/>
      <c r="P633" s="283"/>
      <c r="Q633" s="283"/>
      <c r="R633" s="283"/>
      <c r="S633" s="283"/>
      <c r="T633" s="283"/>
    </row>
    <row r="634" spans="1:20">
      <c r="A634" s="509"/>
      <c r="N634" s="283"/>
      <c r="O634" s="283"/>
      <c r="P634" s="283"/>
      <c r="Q634" s="283"/>
      <c r="R634" s="283"/>
      <c r="S634" s="283"/>
      <c r="T634" s="283"/>
    </row>
    <row r="635" spans="1:20">
      <c r="A635" s="509"/>
      <c r="N635" s="283"/>
      <c r="O635" s="283"/>
      <c r="P635" s="283"/>
      <c r="Q635" s="283"/>
      <c r="R635" s="283"/>
      <c r="S635" s="283"/>
      <c r="T635" s="283"/>
    </row>
    <row r="636" spans="1:20">
      <c r="A636" s="509"/>
      <c r="N636" s="283"/>
      <c r="O636" s="283"/>
      <c r="P636" s="283"/>
      <c r="Q636" s="283"/>
      <c r="R636" s="283"/>
      <c r="S636" s="283"/>
      <c r="T636" s="283"/>
    </row>
    <row r="637" spans="1:20">
      <c r="A637" s="509"/>
      <c r="N637" s="283"/>
      <c r="O637" s="283"/>
      <c r="P637" s="283"/>
      <c r="Q637" s="283"/>
      <c r="R637" s="283"/>
      <c r="S637" s="283"/>
      <c r="T637" s="283"/>
    </row>
    <row r="638" spans="1:20">
      <c r="A638" s="509"/>
      <c r="N638" s="283"/>
      <c r="O638" s="283"/>
      <c r="P638" s="283"/>
      <c r="Q638" s="283"/>
      <c r="R638" s="283"/>
      <c r="S638" s="283"/>
      <c r="T638" s="283"/>
    </row>
    <row r="639" spans="1:20">
      <c r="A639" s="509"/>
      <c r="N639" s="283"/>
      <c r="O639" s="283"/>
      <c r="P639" s="283"/>
      <c r="Q639" s="283"/>
      <c r="R639" s="283"/>
      <c r="S639" s="283"/>
      <c r="T639" s="283"/>
    </row>
    <row r="640" spans="1:20">
      <c r="A640" s="509"/>
      <c r="N640" s="283"/>
      <c r="O640" s="283"/>
      <c r="P640" s="283"/>
      <c r="Q640" s="283"/>
      <c r="R640" s="283"/>
      <c r="S640" s="283"/>
      <c r="T640" s="283"/>
    </row>
    <row r="641" spans="1:20">
      <c r="A641" s="509"/>
      <c r="N641" s="283"/>
      <c r="O641" s="283"/>
      <c r="P641" s="283"/>
      <c r="Q641" s="283"/>
      <c r="R641" s="283"/>
      <c r="S641" s="283"/>
      <c r="T641" s="283"/>
    </row>
    <row r="642" spans="1:20">
      <c r="A642" s="509"/>
      <c r="N642" s="283"/>
      <c r="O642" s="283"/>
      <c r="P642" s="283"/>
      <c r="Q642" s="283"/>
      <c r="R642" s="283"/>
      <c r="S642" s="283"/>
      <c r="T642" s="283"/>
    </row>
    <row r="643" spans="1:20">
      <c r="A643" s="509"/>
      <c r="N643" s="283"/>
      <c r="O643" s="283"/>
      <c r="P643" s="283"/>
      <c r="Q643" s="283"/>
      <c r="R643" s="283"/>
      <c r="S643" s="283"/>
      <c r="T643" s="283"/>
    </row>
    <row r="644" spans="1:20">
      <c r="A644" s="509"/>
      <c r="N644" s="283"/>
      <c r="O644" s="283"/>
      <c r="P644" s="283"/>
      <c r="Q644" s="283"/>
      <c r="R644" s="283"/>
      <c r="S644" s="283"/>
      <c r="T644" s="283"/>
    </row>
    <row r="645" spans="1:20">
      <c r="A645" s="509"/>
      <c r="N645" s="283"/>
      <c r="O645" s="283"/>
      <c r="P645" s="283"/>
      <c r="Q645" s="283"/>
      <c r="R645" s="283"/>
      <c r="S645" s="283"/>
      <c r="T645" s="283"/>
    </row>
    <row r="646" spans="1:20">
      <c r="A646" s="509"/>
      <c r="N646" s="283"/>
      <c r="O646" s="283"/>
      <c r="P646" s="283"/>
      <c r="Q646" s="283"/>
      <c r="R646" s="283"/>
      <c r="S646" s="283"/>
      <c r="T646" s="283"/>
    </row>
    <row r="647" spans="1:20">
      <c r="A647" s="509"/>
      <c r="N647" s="283"/>
      <c r="O647" s="283"/>
      <c r="P647" s="283"/>
      <c r="Q647" s="283"/>
      <c r="R647" s="283"/>
      <c r="S647" s="283"/>
      <c r="T647" s="283"/>
    </row>
    <row r="648" spans="1:20">
      <c r="A648" s="509"/>
      <c r="N648" s="283"/>
      <c r="O648" s="283"/>
      <c r="P648" s="283"/>
      <c r="Q648" s="283"/>
      <c r="R648" s="283"/>
      <c r="S648" s="283"/>
      <c r="T648" s="283"/>
    </row>
    <row r="649" spans="1:20">
      <c r="A649" s="509"/>
      <c r="N649" s="283"/>
      <c r="O649" s="283"/>
      <c r="P649" s="283"/>
      <c r="Q649" s="283"/>
      <c r="R649" s="283"/>
      <c r="S649" s="283"/>
      <c r="T649" s="283"/>
    </row>
    <row r="650" spans="1:20">
      <c r="A650" s="509"/>
      <c r="N650" s="283"/>
      <c r="O650" s="283"/>
      <c r="P650" s="283"/>
      <c r="Q650" s="283"/>
      <c r="R650" s="283"/>
      <c r="S650" s="283"/>
      <c r="T650" s="283"/>
    </row>
    <row r="651" spans="1:20">
      <c r="A651" s="509"/>
      <c r="N651" s="283"/>
      <c r="O651" s="283"/>
      <c r="P651" s="283"/>
      <c r="Q651" s="283"/>
      <c r="R651" s="283"/>
      <c r="S651" s="283"/>
      <c r="T651" s="283"/>
    </row>
    <row r="652" spans="1:20">
      <c r="A652" s="509"/>
      <c r="N652" s="283"/>
      <c r="O652" s="283"/>
      <c r="P652" s="283"/>
      <c r="Q652" s="283"/>
      <c r="R652" s="283"/>
      <c r="S652" s="283"/>
      <c r="T652" s="283"/>
    </row>
    <row r="653" spans="1:20">
      <c r="A653" s="509"/>
      <c r="N653" s="283"/>
      <c r="O653" s="283"/>
      <c r="P653" s="283"/>
      <c r="Q653" s="283"/>
      <c r="R653" s="283"/>
      <c r="S653" s="283"/>
      <c r="T653" s="283"/>
    </row>
    <row r="654" spans="1:20">
      <c r="A654" s="509"/>
      <c r="N654" s="283"/>
      <c r="O654" s="283"/>
      <c r="P654" s="283"/>
      <c r="Q654" s="283"/>
      <c r="R654" s="283"/>
      <c r="S654" s="283"/>
      <c r="T654" s="283"/>
    </row>
    <row r="655" spans="1:20">
      <c r="A655" s="509"/>
      <c r="N655" s="283"/>
      <c r="O655" s="283"/>
      <c r="P655" s="283"/>
      <c r="Q655" s="283"/>
      <c r="R655" s="283"/>
      <c r="S655" s="283"/>
      <c r="T655" s="283"/>
    </row>
    <row r="656" spans="1:20">
      <c r="A656" s="509"/>
      <c r="N656" s="283"/>
      <c r="O656" s="283"/>
      <c r="P656" s="283"/>
      <c r="Q656" s="283"/>
      <c r="R656" s="283"/>
      <c r="S656" s="283"/>
      <c r="T656" s="283"/>
    </row>
    <row r="657" spans="1:20">
      <c r="A657" s="509"/>
      <c r="N657" s="283"/>
      <c r="O657" s="283"/>
      <c r="P657" s="283"/>
      <c r="Q657" s="283"/>
      <c r="R657" s="283"/>
      <c r="S657" s="283"/>
      <c r="T657" s="283"/>
    </row>
    <row r="658" spans="1:20">
      <c r="A658" s="509"/>
      <c r="N658" s="283"/>
      <c r="O658" s="283"/>
      <c r="P658" s="283"/>
      <c r="Q658" s="283"/>
      <c r="R658" s="283"/>
      <c r="S658" s="283"/>
      <c r="T658" s="283"/>
    </row>
    <row r="659" spans="1:20">
      <c r="A659" s="509"/>
      <c r="N659" s="283"/>
      <c r="O659" s="283"/>
      <c r="P659" s="283"/>
      <c r="Q659" s="283"/>
      <c r="R659" s="283"/>
      <c r="S659" s="283"/>
      <c r="T659" s="283"/>
    </row>
    <row r="660" spans="1:20">
      <c r="A660" s="509"/>
      <c r="N660" s="283"/>
      <c r="O660" s="283"/>
      <c r="P660" s="283"/>
      <c r="Q660" s="283"/>
      <c r="R660" s="283"/>
      <c r="S660" s="283"/>
      <c r="T660" s="283"/>
    </row>
    <row r="661" spans="1:20">
      <c r="A661" s="509"/>
      <c r="N661" s="283"/>
      <c r="O661" s="283"/>
      <c r="P661" s="283"/>
      <c r="Q661" s="283"/>
      <c r="R661" s="283"/>
      <c r="S661" s="283"/>
      <c r="T661" s="283"/>
    </row>
    <row r="662" spans="1:20">
      <c r="A662" s="509"/>
      <c r="N662" s="283"/>
      <c r="O662" s="283"/>
      <c r="P662" s="283"/>
      <c r="Q662" s="283"/>
      <c r="R662" s="283"/>
      <c r="S662" s="283"/>
      <c r="T662" s="283"/>
    </row>
    <row r="663" spans="1:20">
      <c r="A663" s="509"/>
      <c r="N663" s="283"/>
      <c r="O663" s="283"/>
      <c r="P663" s="283"/>
      <c r="Q663" s="283"/>
      <c r="R663" s="283"/>
      <c r="S663" s="283"/>
      <c r="T663" s="283"/>
    </row>
    <row r="664" spans="1:20">
      <c r="A664" s="509"/>
      <c r="N664" s="283"/>
      <c r="O664" s="283"/>
      <c r="P664" s="283"/>
      <c r="Q664" s="283"/>
      <c r="R664" s="283"/>
      <c r="S664" s="283"/>
      <c r="T664" s="283"/>
    </row>
    <row r="665" spans="1:20">
      <c r="A665" s="509"/>
      <c r="N665" s="283"/>
      <c r="O665" s="283"/>
      <c r="P665" s="283"/>
      <c r="Q665" s="283"/>
      <c r="R665" s="283"/>
      <c r="S665" s="283"/>
      <c r="T665" s="283"/>
    </row>
    <row r="666" spans="1:20">
      <c r="A666" s="509"/>
      <c r="N666" s="283"/>
      <c r="O666" s="283"/>
      <c r="P666" s="283"/>
      <c r="Q666" s="283"/>
      <c r="R666" s="283"/>
      <c r="S666" s="283"/>
      <c r="T666" s="283"/>
    </row>
    <row r="667" spans="1:20">
      <c r="A667" s="509"/>
      <c r="N667" s="283"/>
      <c r="O667" s="283"/>
      <c r="P667" s="283"/>
      <c r="Q667" s="283"/>
      <c r="R667" s="283"/>
      <c r="S667" s="283"/>
      <c r="T667" s="283"/>
    </row>
    <row r="668" spans="1:20">
      <c r="A668" s="509"/>
      <c r="N668" s="283"/>
      <c r="O668" s="283"/>
      <c r="P668" s="283"/>
      <c r="Q668" s="283"/>
      <c r="R668" s="283"/>
      <c r="S668" s="283"/>
      <c r="T668" s="283"/>
    </row>
    <row r="669" spans="1:20">
      <c r="A669" s="509"/>
      <c r="N669" s="283"/>
      <c r="O669" s="283"/>
      <c r="P669" s="283"/>
      <c r="Q669" s="283"/>
      <c r="R669" s="283"/>
      <c r="S669" s="283"/>
      <c r="T669" s="283"/>
    </row>
    <row r="670" spans="1:20">
      <c r="A670" s="509"/>
      <c r="N670" s="283"/>
      <c r="O670" s="283"/>
      <c r="P670" s="283"/>
      <c r="Q670" s="283"/>
      <c r="R670" s="283"/>
      <c r="S670" s="283"/>
      <c r="T670" s="283"/>
    </row>
    <row r="671" spans="1:20">
      <c r="A671" s="509"/>
      <c r="N671" s="283"/>
      <c r="O671" s="283"/>
      <c r="P671" s="283"/>
      <c r="Q671" s="283"/>
      <c r="R671" s="283"/>
      <c r="S671" s="283"/>
      <c r="T671" s="283"/>
    </row>
    <row r="672" spans="1:20">
      <c r="A672" s="509"/>
      <c r="N672" s="283"/>
      <c r="O672" s="283"/>
      <c r="P672" s="283"/>
      <c r="Q672" s="283"/>
      <c r="R672" s="283"/>
      <c r="S672" s="283"/>
      <c r="T672" s="283"/>
    </row>
    <row r="673" spans="1:20">
      <c r="A673" s="509"/>
      <c r="N673" s="283"/>
      <c r="O673" s="283"/>
      <c r="P673" s="283"/>
      <c r="Q673" s="283"/>
      <c r="R673" s="283"/>
      <c r="S673" s="283"/>
      <c r="T673" s="283"/>
    </row>
    <row r="674" spans="1:20">
      <c r="A674" s="509"/>
      <c r="N674" s="283"/>
      <c r="O674" s="283"/>
      <c r="P674" s="283"/>
      <c r="Q674" s="283"/>
      <c r="R674" s="283"/>
      <c r="S674" s="283"/>
      <c r="T674" s="283"/>
    </row>
    <row r="675" spans="1:20">
      <c r="A675" s="509"/>
      <c r="N675" s="283"/>
      <c r="O675" s="283"/>
      <c r="P675" s="283"/>
      <c r="Q675" s="283"/>
      <c r="R675" s="283"/>
      <c r="S675" s="283"/>
      <c r="T675" s="283"/>
    </row>
    <row r="676" spans="1:20">
      <c r="A676" s="509"/>
      <c r="N676" s="283"/>
      <c r="O676" s="283"/>
      <c r="P676" s="283"/>
      <c r="Q676" s="283"/>
      <c r="R676" s="283"/>
      <c r="S676" s="283"/>
      <c r="T676" s="283"/>
    </row>
    <row r="677" spans="1:20">
      <c r="A677" s="509"/>
      <c r="N677" s="283"/>
      <c r="O677" s="283"/>
      <c r="P677" s="283"/>
      <c r="Q677" s="283"/>
      <c r="R677" s="283"/>
      <c r="S677" s="283"/>
      <c r="T677" s="283"/>
    </row>
    <row r="678" spans="1:20">
      <c r="A678" s="509"/>
      <c r="N678" s="283"/>
      <c r="O678" s="283"/>
      <c r="P678" s="283"/>
      <c r="Q678" s="283"/>
      <c r="R678" s="283"/>
      <c r="S678" s="283"/>
      <c r="T678" s="283"/>
    </row>
    <row r="679" spans="1:20">
      <c r="A679" s="509"/>
      <c r="N679" s="283"/>
      <c r="O679" s="283"/>
      <c r="P679" s="283"/>
      <c r="Q679" s="283"/>
      <c r="R679" s="283"/>
      <c r="S679" s="283"/>
      <c r="T679" s="283"/>
    </row>
    <row r="680" spans="1:20">
      <c r="A680" s="509"/>
      <c r="N680" s="283"/>
      <c r="O680" s="283"/>
      <c r="P680" s="283"/>
      <c r="Q680" s="283"/>
      <c r="R680" s="283"/>
      <c r="S680" s="283"/>
      <c r="T680" s="283"/>
    </row>
    <row r="681" spans="1:20">
      <c r="A681" s="509"/>
      <c r="N681" s="283"/>
      <c r="O681" s="283"/>
      <c r="P681" s="283"/>
      <c r="Q681" s="283"/>
      <c r="R681" s="283"/>
      <c r="S681" s="283"/>
      <c r="T681" s="283"/>
    </row>
    <row r="682" spans="1:20">
      <c r="A682" s="509"/>
      <c r="N682" s="283"/>
      <c r="O682" s="283"/>
      <c r="P682" s="283"/>
      <c r="Q682" s="283"/>
      <c r="R682" s="283"/>
      <c r="S682" s="283"/>
      <c r="T682" s="283"/>
    </row>
    <row r="683" spans="1:20">
      <c r="A683" s="509"/>
      <c r="N683" s="283"/>
      <c r="O683" s="283"/>
      <c r="P683" s="283"/>
      <c r="Q683" s="283"/>
      <c r="R683" s="283"/>
      <c r="S683" s="283"/>
      <c r="T683" s="283"/>
    </row>
    <row r="684" spans="1:20">
      <c r="A684" s="509"/>
      <c r="N684" s="283"/>
      <c r="O684" s="283"/>
      <c r="P684" s="283"/>
      <c r="Q684" s="283"/>
      <c r="R684" s="283"/>
      <c r="S684" s="283"/>
      <c r="T684" s="283"/>
    </row>
    <row r="685" spans="1:20">
      <c r="A685" s="509"/>
      <c r="N685" s="283"/>
      <c r="O685" s="283"/>
      <c r="P685" s="283"/>
      <c r="Q685" s="283"/>
      <c r="R685" s="283"/>
      <c r="S685" s="283"/>
      <c r="T685" s="283"/>
    </row>
    <row r="686" spans="1:20">
      <c r="A686" s="509"/>
      <c r="N686" s="283"/>
      <c r="O686" s="283"/>
      <c r="P686" s="283"/>
      <c r="Q686" s="283"/>
      <c r="R686" s="283"/>
      <c r="S686" s="283"/>
      <c r="T686" s="283"/>
    </row>
    <row r="687" spans="1:20">
      <c r="A687" s="509"/>
      <c r="N687" s="283"/>
      <c r="O687" s="283"/>
      <c r="P687" s="283"/>
      <c r="Q687" s="283"/>
      <c r="R687" s="283"/>
      <c r="S687" s="283"/>
      <c r="T687" s="283"/>
    </row>
    <row r="688" spans="1:20">
      <c r="A688" s="509"/>
      <c r="N688" s="283"/>
      <c r="O688" s="283"/>
      <c r="P688" s="283"/>
      <c r="Q688" s="283"/>
      <c r="R688" s="283"/>
      <c r="S688" s="283"/>
      <c r="T688" s="283"/>
    </row>
    <row r="689" spans="1:20">
      <c r="A689" s="509"/>
      <c r="N689" s="283"/>
      <c r="O689" s="283"/>
      <c r="P689" s="283"/>
      <c r="Q689" s="283"/>
      <c r="R689" s="283"/>
      <c r="S689" s="283"/>
      <c r="T689" s="283"/>
    </row>
    <row r="690" spans="1:20">
      <c r="A690" s="509"/>
      <c r="N690" s="283"/>
      <c r="O690" s="283"/>
      <c r="P690" s="283"/>
      <c r="Q690" s="283"/>
      <c r="R690" s="283"/>
      <c r="S690" s="283"/>
      <c r="T690" s="283"/>
    </row>
    <row r="691" spans="1:20">
      <c r="A691" s="509"/>
      <c r="N691" s="283"/>
      <c r="O691" s="283"/>
      <c r="P691" s="283"/>
      <c r="Q691" s="283"/>
      <c r="R691" s="283"/>
      <c r="S691" s="283"/>
      <c r="T691" s="283"/>
    </row>
    <row r="692" spans="1:20">
      <c r="A692" s="509"/>
      <c r="N692" s="283"/>
      <c r="O692" s="283"/>
      <c r="P692" s="283"/>
      <c r="Q692" s="283"/>
      <c r="R692" s="283"/>
      <c r="S692" s="283"/>
      <c r="T692" s="283"/>
    </row>
    <row r="693" spans="1:20">
      <c r="A693" s="509"/>
      <c r="N693" s="283"/>
      <c r="O693" s="283"/>
      <c r="P693" s="283"/>
      <c r="Q693" s="283"/>
      <c r="R693" s="283"/>
      <c r="S693" s="283"/>
      <c r="T693" s="283"/>
    </row>
    <row r="694" spans="1:20">
      <c r="A694" s="509"/>
      <c r="N694" s="283"/>
      <c r="O694" s="283"/>
      <c r="P694" s="283"/>
      <c r="Q694" s="283"/>
      <c r="R694" s="283"/>
      <c r="S694" s="283"/>
      <c r="T694" s="283"/>
    </row>
    <row r="695" spans="1:20">
      <c r="A695" s="509"/>
      <c r="N695" s="283"/>
      <c r="O695" s="283"/>
      <c r="P695" s="283"/>
      <c r="Q695" s="283"/>
      <c r="R695" s="283"/>
      <c r="S695" s="283"/>
      <c r="T695" s="283"/>
    </row>
    <row r="696" spans="1:20">
      <c r="A696" s="509"/>
      <c r="N696" s="283"/>
      <c r="O696" s="283"/>
      <c r="P696" s="283"/>
      <c r="Q696" s="283"/>
      <c r="R696" s="283"/>
      <c r="S696" s="283"/>
      <c r="T696" s="283"/>
    </row>
    <row r="697" spans="1:20">
      <c r="A697" s="509"/>
      <c r="N697" s="283"/>
      <c r="O697" s="283"/>
      <c r="P697" s="283"/>
      <c r="Q697" s="283"/>
      <c r="R697" s="283"/>
      <c r="S697" s="283"/>
      <c r="T697" s="283"/>
    </row>
    <row r="698" spans="1:20">
      <c r="A698" s="509"/>
      <c r="N698" s="283"/>
      <c r="O698" s="283"/>
      <c r="P698" s="283"/>
      <c r="Q698" s="283"/>
      <c r="R698" s="283"/>
      <c r="S698" s="283"/>
      <c r="T698" s="283"/>
    </row>
    <row r="699" spans="1:20">
      <c r="A699" s="509"/>
      <c r="N699" s="283"/>
      <c r="O699" s="283"/>
      <c r="P699" s="283"/>
      <c r="Q699" s="283"/>
      <c r="R699" s="283"/>
      <c r="S699" s="283"/>
      <c r="T699" s="283"/>
    </row>
    <row r="700" spans="1:20">
      <c r="A700" s="509"/>
      <c r="N700" s="283"/>
      <c r="O700" s="283"/>
      <c r="P700" s="283"/>
      <c r="Q700" s="283"/>
      <c r="R700" s="283"/>
      <c r="S700" s="283"/>
      <c r="T700" s="283"/>
    </row>
    <row r="701" spans="1:20">
      <c r="A701" s="509"/>
      <c r="N701" s="283"/>
      <c r="O701" s="283"/>
      <c r="P701" s="283"/>
      <c r="Q701" s="283"/>
      <c r="R701" s="283"/>
      <c r="S701" s="283"/>
      <c r="T701" s="283"/>
    </row>
    <row r="702" spans="1:20">
      <c r="A702" s="509"/>
      <c r="N702" s="283"/>
      <c r="O702" s="283"/>
      <c r="P702" s="283"/>
      <c r="Q702" s="283"/>
      <c r="R702" s="283"/>
      <c r="S702" s="283"/>
      <c r="T702" s="283"/>
    </row>
    <row r="703" spans="1:20">
      <c r="A703" s="509"/>
      <c r="N703" s="283"/>
      <c r="O703" s="283"/>
      <c r="P703" s="283"/>
      <c r="Q703" s="283"/>
      <c r="R703" s="283"/>
      <c r="S703" s="283"/>
      <c r="T703" s="283"/>
    </row>
    <row r="704" spans="1:20">
      <c r="A704" s="509"/>
      <c r="N704" s="283"/>
      <c r="O704" s="283"/>
      <c r="P704" s="283"/>
      <c r="Q704" s="283"/>
      <c r="R704" s="283"/>
      <c r="S704" s="283"/>
      <c r="T704" s="283"/>
    </row>
    <row r="705" spans="1:20">
      <c r="A705" s="509"/>
      <c r="N705" s="283"/>
      <c r="O705" s="283"/>
      <c r="P705" s="283"/>
      <c r="Q705" s="283"/>
      <c r="R705" s="283"/>
      <c r="S705" s="283"/>
      <c r="T705" s="283"/>
    </row>
    <row r="706" spans="1:20">
      <c r="A706" s="509"/>
      <c r="N706" s="283"/>
      <c r="O706" s="283"/>
      <c r="P706" s="283"/>
      <c r="Q706" s="283"/>
      <c r="R706" s="283"/>
      <c r="S706" s="283"/>
      <c r="T706" s="283"/>
    </row>
    <row r="707" spans="1:20">
      <c r="A707" s="509"/>
      <c r="N707" s="283"/>
      <c r="O707" s="283"/>
      <c r="P707" s="283"/>
      <c r="Q707" s="283"/>
      <c r="R707" s="283"/>
      <c r="S707" s="283"/>
      <c r="T707" s="283"/>
    </row>
    <row r="708" spans="1:20">
      <c r="A708" s="509"/>
      <c r="N708" s="283"/>
      <c r="O708" s="283"/>
      <c r="P708" s="283"/>
      <c r="Q708" s="283"/>
      <c r="R708" s="283"/>
      <c r="S708" s="283"/>
      <c r="T708" s="283"/>
    </row>
    <row r="709" spans="1:20">
      <c r="A709" s="509"/>
      <c r="N709" s="283"/>
      <c r="O709" s="283"/>
      <c r="P709" s="283"/>
      <c r="Q709" s="283"/>
      <c r="R709" s="283"/>
      <c r="S709" s="283"/>
      <c r="T709" s="283"/>
    </row>
    <row r="710" spans="1:20">
      <c r="A710" s="509"/>
      <c r="N710" s="283"/>
      <c r="O710" s="283"/>
      <c r="P710" s="283"/>
      <c r="Q710" s="283"/>
      <c r="R710" s="283"/>
      <c r="S710" s="283"/>
      <c r="T710" s="283"/>
    </row>
    <row r="711" spans="1:20">
      <c r="A711" s="509"/>
      <c r="N711" s="283"/>
      <c r="O711" s="283"/>
      <c r="P711" s="283"/>
      <c r="Q711" s="283"/>
      <c r="R711" s="283"/>
      <c r="S711" s="283"/>
      <c r="T711" s="283"/>
    </row>
    <row r="712" spans="1:20">
      <c r="A712" s="509"/>
      <c r="N712" s="283"/>
      <c r="O712" s="283"/>
      <c r="P712" s="283"/>
      <c r="Q712" s="283"/>
      <c r="R712" s="283"/>
      <c r="S712" s="283"/>
      <c r="T712" s="283"/>
    </row>
    <row r="713" spans="1:20">
      <c r="A713" s="509"/>
      <c r="N713" s="283"/>
      <c r="O713" s="283"/>
      <c r="P713" s="283"/>
      <c r="Q713" s="283"/>
      <c r="R713" s="283"/>
      <c r="S713" s="283"/>
      <c r="T713" s="283"/>
    </row>
    <row r="714" spans="1:20">
      <c r="A714" s="509"/>
      <c r="N714" s="283"/>
      <c r="O714" s="283"/>
      <c r="P714" s="283"/>
      <c r="Q714" s="283"/>
      <c r="R714" s="283"/>
      <c r="S714" s="283"/>
      <c r="T714" s="283"/>
    </row>
    <row r="715" spans="1:20">
      <c r="A715" s="509"/>
      <c r="N715" s="283"/>
      <c r="O715" s="283"/>
      <c r="P715" s="283"/>
      <c r="Q715" s="283"/>
      <c r="R715" s="283"/>
      <c r="S715" s="283"/>
      <c r="T715" s="283"/>
    </row>
    <row r="716" spans="1:20">
      <c r="A716" s="509"/>
      <c r="N716" s="283"/>
      <c r="O716" s="283"/>
      <c r="P716" s="283"/>
      <c r="Q716" s="283"/>
      <c r="R716" s="283"/>
      <c r="S716" s="283"/>
      <c r="T716" s="283"/>
    </row>
    <row r="717" spans="1:20">
      <c r="A717" s="509"/>
      <c r="N717" s="283"/>
      <c r="O717" s="283"/>
      <c r="P717" s="283"/>
      <c r="Q717" s="283"/>
      <c r="R717" s="283"/>
      <c r="S717" s="283"/>
      <c r="T717" s="283"/>
    </row>
    <row r="718" spans="1:20">
      <c r="A718" s="509"/>
      <c r="N718" s="283"/>
      <c r="O718" s="283"/>
      <c r="P718" s="283"/>
      <c r="Q718" s="283"/>
      <c r="R718" s="283"/>
      <c r="S718" s="283"/>
      <c r="T718" s="283"/>
    </row>
    <row r="719" spans="1:20">
      <c r="A719" s="509"/>
      <c r="N719" s="283"/>
      <c r="O719" s="283"/>
      <c r="P719" s="283"/>
      <c r="Q719" s="283"/>
      <c r="R719" s="283"/>
      <c r="S719" s="283"/>
      <c r="T719" s="283"/>
    </row>
    <row r="720" spans="1:20">
      <c r="A720" s="509"/>
      <c r="N720" s="283"/>
      <c r="O720" s="283"/>
      <c r="P720" s="283"/>
      <c r="Q720" s="283"/>
      <c r="R720" s="283"/>
      <c r="S720" s="283"/>
      <c r="T720" s="283"/>
    </row>
    <row r="721" spans="1:20">
      <c r="A721" s="509"/>
      <c r="N721" s="283"/>
      <c r="O721" s="283"/>
      <c r="P721" s="283"/>
      <c r="Q721" s="283"/>
      <c r="R721" s="283"/>
      <c r="S721" s="283"/>
      <c r="T721" s="283"/>
    </row>
    <row r="722" spans="1:20">
      <c r="A722" s="509"/>
      <c r="N722" s="283"/>
      <c r="O722" s="283"/>
      <c r="P722" s="283"/>
      <c r="Q722" s="283"/>
      <c r="R722" s="283"/>
      <c r="S722" s="283"/>
      <c r="T722" s="283"/>
    </row>
    <row r="723" spans="1:20">
      <c r="A723" s="509"/>
      <c r="N723" s="283"/>
      <c r="O723" s="283"/>
      <c r="P723" s="283"/>
      <c r="Q723" s="283"/>
      <c r="R723" s="283"/>
      <c r="S723" s="283"/>
      <c r="T723" s="283"/>
    </row>
    <row r="724" spans="1:20">
      <c r="A724" s="509"/>
      <c r="N724" s="283"/>
      <c r="O724" s="283"/>
      <c r="P724" s="283"/>
      <c r="Q724" s="283"/>
      <c r="R724" s="283"/>
      <c r="S724" s="283"/>
      <c r="T724" s="283"/>
    </row>
    <row r="725" spans="1:20">
      <c r="A725" s="509"/>
      <c r="N725" s="283"/>
      <c r="O725" s="283"/>
      <c r="P725" s="283"/>
      <c r="Q725" s="283"/>
      <c r="R725" s="283"/>
      <c r="S725" s="283"/>
      <c r="T725" s="283"/>
    </row>
    <row r="726" spans="1:20">
      <c r="A726" s="509"/>
      <c r="N726" s="283"/>
      <c r="O726" s="283"/>
      <c r="P726" s="283"/>
      <c r="Q726" s="283"/>
      <c r="R726" s="283"/>
      <c r="S726" s="283"/>
      <c r="T726" s="283"/>
    </row>
    <row r="727" spans="1:20">
      <c r="A727" s="509"/>
      <c r="N727" s="283"/>
      <c r="O727" s="283"/>
      <c r="P727" s="283"/>
      <c r="Q727" s="283"/>
      <c r="R727" s="283"/>
      <c r="S727" s="283"/>
      <c r="T727" s="283"/>
    </row>
    <row r="728" spans="1:20">
      <c r="A728" s="509"/>
      <c r="N728" s="283"/>
      <c r="O728" s="283"/>
      <c r="P728" s="283"/>
      <c r="Q728" s="283"/>
      <c r="R728" s="283"/>
      <c r="S728" s="283"/>
      <c r="T728" s="283"/>
    </row>
    <row r="729" spans="1:20">
      <c r="A729" s="509"/>
      <c r="N729" s="283"/>
      <c r="O729" s="283"/>
      <c r="P729" s="283"/>
      <c r="Q729" s="283"/>
      <c r="R729" s="283"/>
      <c r="S729" s="283"/>
      <c r="T729" s="283"/>
    </row>
    <row r="730" spans="1:20">
      <c r="A730" s="509"/>
      <c r="N730" s="283"/>
      <c r="O730" s="283"/>
      <c r="P730" s="283"/>
      <c r="Q730" s="283"/>
      <c r="R730" s="283"/>
      <c r="S730" s="283"/>
      <c r="T730" s="283"/>
    </row>
    <row r="731" spans="1:20">
      <c r="A731" s="509"/>
      <c r="N731" s="283"/>
      <c r="O731" s="283"/>
      <c r="P731" s="283"/>
      <c r="Q731" s="283"/>
      <c r="R731" s="283"/>
      <c r="S731" s="283"/>
      <c r="T731" s="283"/>
    </row>
    <row r="732" spans="1:20">
      <c r="A732" s="509"/>
      <c r="N732" s="283"/>
      <c r="O732" s="283"/>
      <c r="P732" s="283"/>
      <c r="Q732" s="283"/>
      <c r="R732" s="283"/>
      <c r="S732" s="283"/>
      <c r="T732" s="283"/>
    </row>
    <row r="733" spans="1:20">
      <c r="A733" s="509"/>
      <c r="N733" s="283"/>
      <c r="O733" s="283"/>
      <c r="P733" s="283"/>
      <c r="Q733" s="283"/>
      <c r="R733" s="283"/>
      <c r="S733" s="283"/>
      <c r="T733" s="283"/>
    </row>
    <row r="734" spans="1:20">
      <c r="A734" s="509"/>
      <c r="N734" s="283"/>
      <c r="O734" s="283"/>
      <c r="P734" s="283"/>
      <c r="Q734" s="283"/>
      <c r="R734" s="283"/>
      <c r="S734" s="283"/>
      <c r="T734" s="283"/>
    </row>
    <row r="735" spans="1:20">
      <c r="A735" s="509"/>
      <c r="N735" s="283"/>
      <c r="O735" s="283"/>
      <c r="P735" s="283"/>
      <c r="Q735" s="283"/>
      <c r="R735" s="283"/>
      <c r="S735" s="283"/>
      <c r="T735" s="283"/>
    </row>
    <row r="736" spans="1:20">
      <c r="A736" s="509"/>
      <c r="N736" s="283"/>
      <c r="O736" s="283"/>
      <c r="P736" s="283"/>
      <c r="Q736" s="283"/>
      <c r="R736" s="283"/>
      <c r="S736" s="283"/>
      <c r="T736" s="283"/>
    </row>
    <row r="737" spans="1:20">
      <c r="A737" s="509"/>
      <c r="N737" s="283"/>
      <c r="O737" s="283"/>
      <c r="P737" s="283"/>
      <c r="Q737" s="283"/>
      <c r="R737" s="283"/>
      <c r="S737" s="283"/>
      <c r="T737" s="283"/>
    </row>
    <row r="738" spans="1:20">
      <c r="A738" s="509"/>
      <c r="N738" s="283"/>
      <c r="O738" s="283"/>
      <c r="P738" s="283"/>
      <c r="Q738" s="283"/>
      <c r="R738" s="283"/>
      <c r="S738" s="283"/>
      <c r="T738" s="283"/>
    </row>
    <row r="739" spans="1:20">
      <c r="A739" s="509"/>
      <c r="N739" s="283"/>
      <c r="O739" s="283"/>
      <c r="P739" s="283"/>
      <c r="Q739" s="283"/>
      <c r="R739" s="283"/>
      <c r="S739" s="283"/>
      <c r="T739" s="283"/>
    </row>
    <row r="740" spans="1:20">
      <c r="A740" s="509"/>
      <c r="N740" s="283"/>
      <c r="O740" s="283"/>
      <c r="P740" s="283"/>
      <c r="Q740" s="283"/>
      <c r="R740" s="283"/>
      <c r="S740" s="283"/>
      <c r="T740" s="283"/>
    </row>
    <row r="741" spans="1:20">
      <c r="A741" s="509"/>
      <c r="N741" s="283"/>
      <c r="O741" s="283"/>
      <c r="P741" s="283"/>
      <c r="Q741" s="283"/>
      <c r="R741" s="283"/>
      <c r="S741" s="283"/>
      <c r="T741" s="283"/>
    </row>
    <row r="742" spans="1:20">
      <c r="A742" s="509"/>
      <c r="N742" s="283"/>
      <c r="O742" s="283"/>
      <c r="P742" s="283"/>
      <c r="Q742" s="283"/>
      <c r="R742" s="283"/>
      <c r="S742" s="283"/>
      <c r="T742" s="283"/>
    </row>
    <row r="743" spans="1:20">
      <c r="A743" s="509"/>
      <c r="N743" s="283"/>
      <c r="O743" s="283"/>
      <c r="P743" s="283"/>
      <c r="Q743" s="283"/>
      <c r="R743" s="283"/>
      <c r="S743" s="283"/>
      <c r="T743" s="283"/>
    </row>
    <row r="744" spans="1:20">
      <c r="A744" s="509"/>
      <c r="N744" s="283"/>
      <c r="O744" s="283"/>
      <c r="P744" s="283"/>
      <c r="Q744" s="283"/>
      <c r="R744" s="283"/>
      <c r="S744" s="283"/>
      <c r="T744" s="283"/>
    </row>
    <row r="745" spans="1:20">
      <c r="A745" s="509"/>
      <c r="N745" s="283"/>
      <c r="O745" s="283"/>
      <c r="P745" s="283"/>
      <c r="Q745" s="283"/>
      <c r="R745" s="283"/>
      <c r="S745" s="283"/>
      <c r="T745" s="283"/>
    </row>
    <row r="746" spans="1:20">
      <c r="A746" s="509"/>
      <c r="N746" s="283"/>
      <c r="O746" s="283"/>
      <c r="P746" s="283"/>
      <c r="Q746" s="283"/>
      <c r="R746" s="283"/>
      <c r="S746" s="283"/>
      <c r="T746" s="283"/>
    </row>
    <row r="747" spans="1:20">
      <c r="A747" s="509"/>
      <c r="N747" s="283"/>
      <c r="O747" s="283"/>
      <c r="P747" s="283"/>
      <c r="Q747" s="283"/>
      <c r="R747" s="283"/>
      <c r="S747" s="283"/>
      <c r="T747" s="283"/>
    </row>
    <row r="748" spans="1:20">
      <c r="A748" s="509"/>
      <c r="N748" s="283"/>
      <c r="O748" s="283"/>
      <c r="P748" s="283"/>
      <c r="Q748" s="283"/>
      <c r="R748" s="283"/>
      <c r="S748" s="283"/>
      <c r="T748" s="283"/>
    </row>
    <row r="749" spans="1:20">
      <c r="A749" s="509"/>
      <c r="N749" s="283"/>
      <c r="O749" s="283"/>
      <c r="P749" s="283"/>
      <c r="Q749" s="283"/>
      <c r="R749" s="283"/>
      <c r="S749" s="283"/>
      <c r="T749" s="283"/>
    </row>
    <row r="750" spans="1:20">
      <c r="A750" s="509"/>
      <c r="N750" s="283"/>
      <c r="O750" s="283"/>
      <c r="P750" s="283"/>
      <c r="Q750" s="283"/>
      <c r="R750" s="283"/>
      <c r="S750" s="283"/>
      <c r="T750" s="283"/>
    </row>
    <row r="751" spans="1:20">
      <c r="A751" s="509"/>
      <c r="N751" s="283"/>
      <c r="O751" s="283"/>
      <c r="P751" s="283"/>
      <c r="Q751" s="283"/>
      <c r="R751" s="283"/>
      <c r="S751" s="283"/>
      <c r="T751" s="283"/>
    </row>
    <row r="752" spans="1:20">
      <c r="A752" s="509"/>
      <c r="N752" s="283"/>
      <c r="O752" s="283"/>
      <c r="P752" s="283"/>
      <c r="Q752" s="283"/>
      <c r="R752" s="283"/>
      <c r="S752" s="283"/>
      <c r="T752" s="283"/>
    </row>
    <row r="753" spans="1:20">
      <c r="A753" s="509"/>
      <c r="N753" s="283"/>
      <c r="O753" s="283"/>
      <c r="P753" s="283"/>
      <c r="Q753" s="283"/>
      <c r="R753" s="283"/>
      <c r="S753" s="283"/>
      <c r="T753" s="283"/>
    </row>
    <row r="754" spans="1:20">
      <c r="A754" s="509"/>
      <c r="N754" s="283"/>
      <c r="O754" s="283"/>
      <c r="P754" s="283"/>
      <c r="Q754" s="283"/>
      <c r="R754" s="283"/>
      <c r="S754" s="283"/>
      <c r="T754" s="283"/>
    </row>
    <row r="755" spans="1:20">
      <c r="A755" s="509"/>
      <c r="N755" s="283"/>
      <c r="O755" s="283"/>
      <c r="P755" s="283"/>
      <c r="Q755" s="283"/>
      <c r="R755" s="283"/>
      <c r="S755" s="283"/>
      <c r="T755" s="283"/>
    </row>
    <row r="756" spans="1:20">
      <c r="A756" s="509"/>
      <c r="N756" s="283"/>
      <c r="O756" s="283"/>
      <c r="P756" s="283"/>
      <c r="Q756" s="283"/>
      <c r="R756" s="283"/>
      <c r="S756" s="283"/>
      <c r="T756" s="283"/>
    </row>
    <row r="757" spans="1:20">
      <c r="A757" s="509"/>
      <c r="N757" s="283"/>
      <c r="O757" s="283"/>
      <c r="P757" s="283"/>
      <c r="Q757" s="283"/>
      <c r="R757" s="283"/>
      <c r="S757" s="283"/>
      <c r="T757" s="283"/>
    </row>
    <row r="758" spans="1:20">
      <c r="A758" s="509"/>
      <c r="N758" s="283"/>
      <c r="O758" s="283"/>
      <c r="P758" s="283"/>
      <c r="Q758" s="283"/>
      <c r="R758" s="283"/>
      <c r="S758" s="283"/>
      <c r="T758" s="283"/>
    </row>
    <row r="759" spans="1:20">
      <c r="A759" s="509"/>
      <c r="N759" s="283"/>
      <c r="O759" s="283"/>
      <c r="P759" s="283"/>
      <c r="Q759" s="283"/>
      <c r="R759" s="283"/>
      <c r="S759" s="283"/>
      <c r="T759" s="283"/>
    </row>
    <row r="760" spans="1:20">
      <c r="A760" s="509"/>
      <c r="N760" s="283"/>
      <c r="O760" s="283"/>
      <c r="P760" s="283"/>
      <c r="Q760" s="283"/>
      <c r="R760" s="283"/>
      <c r="S760" s="283"/>
      <c r="T760" s="283"/>
    </row>
    <row r="761" spans="1:20">
      <c r="A761" s="509"/>
      <c r="N761" s="283"/>
      <c r="O761" s="283"/>
      <c r="P761" s="283"/>
      <c r="Q761" s="283"/>
      <c r="R761" s="283"/>
      <c r="S761" s="283"/>
      <c r="T761" s="283"/>
    </row>
    <row r="762" spans="1:20">
      <c r="A762" s="509"/>
      <c r="N762" s="283"/>
      <c r="O762" s="283"/>
      <c r="P762" s="283"/>
      <c r="Q762" s="283"/>
      <c r="R762" s="283"/>
      <c r="S762" s="283"/>
      <c r="T762" s="283"/>
    </row>
    <row r="763" spans="1:20">
      <c r="A763" s="509"/>
      <c r="N763" s="283"/>
      <c r="O763" s="283"/>
      <c r="P763" s="283"/>
      <c r="Q763" s="283"/>
      <c r="R763" s="283"/>
      <c r="S763" s="283"/>
      <c r="T763" s="283"/>
    </row>
    <row r="764" spans="1:20">
      <c r="A764" s="509"/>
      <c r="N764" s="283"/>
      <c r="O764" s="283"/>
      <c r="P764" s="283"/>
      <c r="Q764" s="283"/>
      <c r="R764" s="283"/>
      <c r="S764" s="283"/>
      <c r="T764" s="283"/>
    </row>
    <row r="765" spans="1:20">
      <c r="A765" s="509"/>
      <c r="N765" s="283"/>
      <c r="O765" s="283"/>
      <c r="P765" s="283"/>
      <c r="Q765" s="283"/>
      <c r="R765" s="283"/>
      <c r="S765" s="283"/>
      <c r="T765" s="283"/>
    </row>
    <row r="766" spans="1:20">
      <c r="A766" s="509"/>
      <c r="N766" s="283"/>
      <c r="O766" s="283"/>
      <c r="P766" s="283"/>
      <c r="Q766" s="283"/>
      <c r="R766" s="283"/>
      <c r="S766" s="283"/>
      <c r="T766" s="283"/>
    </row>
    <row r="767" spans="1:20">
      <c r="A767" s="509"/>
      <c r="N767" s="283"/>
      <c r="O767" s="283"/>
      <c r="P767" s="283"/>
      <c r="Q767" s="283"/>
      <c r="R767" s="283"/>
      <c r="S767" s="283"/>
      <c r="T767" s="283"/>
    </row>
    <row r="768" spans="1:20">
      <c r="A768" s="509"/>
      <c r="N768" s="283"/>
      <c r="O768" s="283"/>
      <c r="P768" s="283"/>
      <c r="Q768" s="283"/>
      <c r="R768" s="283"/>
      <c r="S768" s="283"/>
      <c r="T768" s="283"/>
    </row>
    <row r="769" spans="1:20">
      <c r="A769" s="509"/>
      <c r="N769" s="283"/>
      <c r="O769" s="283"/>
      <c r="P769" s="283"/>
      <c r="Q769" s="283"/>
      <c r="R769" s="283"/>
      <c r="S769" s="283"/>
      <c r="T769" s="283"/>
    </row>
    <row r="770" spans="1:20">
      <c r="A770" s="509"/>
      <c r="N770" s="283"/>
      <c r="O770" s="283"/>
      <c r="P770" s="283"/>
      <c r="Q770" s="283"/>
      <c r="R770" s="283"/>
      <c r="S770" s="283"/>
      <c r="T770" s="283"/>
    </row>
    <row r="771" spans="1:20">
      <c r="A771" s="509"/>
      <c r="N771" s="283"/>
      <c r="O771" s="283"/>
      <c r="P771" s="283"/>
      <c r="Q771" s="283"/>
      <c r="R771" s="283"/>
      <c r="S771" s="283"/>
      <c r="T771" s="283"/>
    </row>
    <row r="772" spans="1:20">
      <c r="A772" s="509"/>
      <c r="N772" s="283"/>
      <c r="O772" s="283"/>
      <c r="P772" s="283"/>
      <c r="Q772" s="283"/>
      <c r="R772" s="283"/>
      <c r="S772" s="283"/>
      <c r="T772" s="283"/>
    </row>
    <row r="773" spans="1:20">
      <c r="A773" s="509"/>
      <c r="N773" s="283"/>
      <c r="O773" s="283"/>
      <c r="P773" s="283"/>
      <c r="Q773" s="283"/>
      <c r="R773" s="283"/>
      <c r="S773" s="283"/>
      <c r="T773" s="283"/>
    </row>
    <row r="774" spans="1:20">
      <c r="A774" s="509"/>
      <c r="N774" s="283"/>
      <c r="O774" s="283"/>
      <c r="P774" s="283"/>
      <c r="Q774" s="283"/>
      <c r="R774" s="283"/>
      <c r="S774" s="283"/>
      <c r="T774" s="283"/>
    </row>
    <row r="775" spans="1:20">
      <c r="A775" s="509"/>
      <c r="N775" s="283"/>
      <c r="O775" s="283"/>
      <c r="P775" s="283"/>
      <c r="Q775" s="283"/>
      <c r="R775" s="283"/>
      <c r="S775" s="283"/>
      <c r="T775" s="283"/>
    </row>
    <row r="776" spans="1:20">
      <c r="A776" s="509"/>
      <c r="N776" s="283"/>
      <c r="O776" s="283"/>
      <c r="P776" s="283"/>
      <c r="Q776" s="283"/>
      <c r="R776" s="283"/>
      <c r="S776" s="283"/>
      <c r="T776" s="283"/>
    </row>
    <row r="777" spans="1:20">
      <c r="A777" s="509"/>
      <c r="N777" s="283"/>
      <c r="O777" s="283"/>
      <c r="P777" s="283"/>
      <c r="Q777" s="283"/>
      <c r="R777" s="283"/>
      <c r="S777" s="283"/>
      <c r="T777" s="283"/>
    </row>
    <row r="778" spans="1:20">
      <c r="A778" s="509"/>
      <c r="N778" s="283"/>
      <c r="O778" s="283"/>
      <c r="P778" s="283"/>
      <c r="Q778" s="283"/>
      <c r="R778" s="283"/>
      <c r="S778" s="283"/>
      <c r="T778" s="283"/>
    </row>
    <row r="779" spans="1:20">
      <c r="A779" s="509"/>
      <c r="N779" s="283"/>
      <c r="O779" s="283"/>
      <c r="P779" s="283"/>
      <c r="Q779" s="283"/>
      <c r="R779" s="283"/>
      <c r="S779" s="283"/>
      <c r="T779" s="283"/>
    </row>
    <row r="780" spans="1:20">
      <c r="A780" s="509"/>
      <c r="N780" s="283"/>
      <c r="O780" s="283"/>
      <c r="P780" s="283"/>
      <c r="Q780" s="283"/>
      <c r="R780" s="283"/>
      <c r="S780" s="283"/>
      <c r="T780" s="283"/>
    </row>
    <row r="781" spans="1:20">
      <c r="A781" s="509"/>
      <c r="N781" s="283"/>
      <c r="O781" s="283"/>
      <c r="P781" s="283"/>
      <c r="Q781" s="283"/>
      <c r="R781" s="283"/>
      <c r="S781" s="283"/>
      <c r="T781" s="283"/>
    </row>
    <row r="782" spans="1:20">
      <c r="A782" s="509"/>
      <c r="N782" s="283"/>
      <c r="O782" s="283"/>
      <c r="P782" s="283"/>
      <c r="Q782" s="283"/>
      <c r="R782" s="283"/>
      <c r="S782" s="283"/>
      <c r="T782" s="283"/>
    </row>
    <row r="783" spans="1:20">
      <c r="A783" s="509"/>
      <c r="N783" s="283"/>
      <c r="O783" s="283"/>
      <c r="P783" s="283"/>
      <c r="Q783" s="283"/>
      <c r="R783" s="283"/>
      <c r="S783" s="283"/>
      <c r="T783" s="283"/>
    </row>
    <row r="784" spans="1:20">
      <c r="A784" s="509"/>
      <c r="N784" s="283"/>
      <c r="O784" s="283"/>
      <c r="P784" s="283"/>
      <c r="Q784" s="283"/>
      <c r="R784" s="283"/>
      <c r="S784" s="283"/>
      <c r="T784" s="283"/>
    </row>
    <row r="785" spans="1:20">
      <c r="A785" s="509"/>
      <c r="N785" s="283"/>
      <c r="O785" s="283"/>
      <c r="P785" s="283"/>
      <c r="Q785" s="283"/>
      <c r="R785" s="283"/>
      <c r="S785" s="283"/>
      <c r="T785" s="283"/>
    </row>
    <row r="786" spans="1:20">
      <c r="A786" s="509"/>
      <c r="N786" s="283"/>
      <c r="O786" s="283"/>
      <c r="P786" s="283"/>
      <c r="Q786" s="283"/>
      <c r="R786" s="283"/>
      <c r="S786" s="283"/>
      <c r="T786" s="283"/>
    </row>
    <row r="787" spans="1:20">
      <c r="A787" s="509"/>
      <c r="N787" s="283"/>
      <c r="O787" s="283"/>
      <c r="P787" s="283"/>
      <c r="Q787" s="283"/>
      <c r="R787" s="283"/>
      <c r="S787" s="283"/>
      <c r="T787" s="283"/>
    </row>
    <row r="788" spans="1:20">
      <c r="A788" s="509"/>
      <c r="N788" s="283"/>
      <c r="O788" s="283"/>
      <c r="P788" s="283"/>
      <c r="Q788" s="283"/>
      <c r="R788" s="283"/>
      <c r="S788" s="283"/>
      <c r="T788" s="283"/>
    </row>
    <row r="789" spans="1:20">
      <c r="A789" s="509"/>
      <c r="N789" s="283"/>
      <c r="O789" s="283"/>
      <c r="P789" s="283"/>
      <c r="Q789" s="283"/>
      <c r="R789" s="283"/>
      <c r="S789" s="283"/>
      <c r="T789" s="283"/>
    </row>
    <row r="790" spans="1:20">
      <c r="A790" s="509"/>
      <c r="N790" s="283"/>
      <c r="O790" s="283"/>
      <c r="P790" s="283"/>
      <c r="Q790" s="283"/>
      <c r="R790" s="283"/>
      <c r="S790" s="283"/>
      <c r="T790" s="283"/>
    </row>
    <row r="791" spans="1:20">
      <c r="A791" s="509"/>
      <c r="N791" s="283"/>
      <c r="O791" s="283"/>
      <c r="P791" s="283"/>
      <c r="Q791" s="283"/>
      <c r="R791" s="283"/>
      <c r="S791" s="283"/>
      <c r="T791" s="283"/>
    </row>
    <row r="792" spans="1:20">
      <c r="A792" s="509"/>
      <c r="N792" s="283"/>
      <c r="O792" s="283"/>
      <c r="P792" s="283"/>
      <c r="Q792" s="283"/>
      <c r="R792" s="283"/>
      <c r="S792" s="283"/>
      <c r="T792" s="283"/>
    </row>
    <row r="793" spans="1:20">
      <c r="A793" s="509"/>
      <c r="N793" s="283"/>
      <c r="O793" s="283"/>
      <c r="P793" s="283"/>
      <c r="Q793" s="283"/>
      <c r="R793" s="283"/>
      <c r="S793" s="283"/>
      <c r="T793" s="283"/>
    </row>
    <row r="794" spans="1:20">
      <c r="A794" s="509"/>
      <c r="N794" s="283"/>
      <c r="O794" s="283"/>
      <c r="P794" s="283"/>
      <c r="Q794" s="283"/>
      <c r="R794" s="283"/>
      <c r="S794" s="283"/>
      <c r="T794" s="283"/>
    </row>
    <row r="795" spans="1:20">
      <c r="A795" s="509"/>
      <c r="N795" s="283"/>
      <c r="O795" s="283"/>
      <c r="P795" s="283"/>
      <c r="Q795" s="283"/>
      <c r="R795" s="283"/>
      <c r="S795" s="283"/>
      <c r="T795" s="283"/>
    </row>
    <row r="796" spans="1:20">
      <c r="A796" s="509"/>
      <c r="N796" s="283"/>
      <c r="O796" s="283"/>
      <c r="P796" s="283"/>
      <c r="Q796" s="283"/>
      <c r="R796" s="283"/>
      <c r="S796" s="283"/>
      <c r="T796" s="283"/>
    </row>
    <row r="797" spans="1:20">
      <c r="A797" s="509"/>
      <c r="N797" s="283"/>
      <c r="O797" s="283"/>
      <c r="P797" s="283"/>
      <c r="Q797" s="283"/>
      <c r="R797" s="283"/>
      <c r="S797" s="283"/>
      <c r="T797" s="283"/>
    </row>
    <row r="798" spans="1:20">
      <c r="A798" s="509"/>
      <c r="N798" s="283"/>
      <c r="O798" s="283"/>
      <c r="P798" s="283"/>
      <c r="Q798" s="283"/>
      <c r="R798" s="283"/>
      <c r="S798" s="283"/>
      <c r="T798" s="283"/>
    </row>
    <row r="799" spans="1:20">
      <c r="A799" s="509"/>
      <c r="N799" s="283"/>
      <c r="O799" s="283"/>
      <c r="P799" s="283"/>
      <c r="Q799" s="283"/>
      <c r="R799" s="283"/>
      <c r="S799" s="283"/>
      <c r="T799" s="283"/>
    </row>
    <row r="800" spans="1:20">
      <c r="A800" s="509"/>
      <c r="N800" s="283"/>
      <c r="O800" s="283"/>
      <c r="P800" s="283"/>
      <c r="Q800" s="283"/>
      <c r="R800" s="283"/>
      <c r="S800" s="283"/>
      <c r="T800" s="283"/>
    </row>
    <row r="801" spans="1:20">
      <c r="A801" s="509"/>
      <c r="N801" s="283"/>
      <c r="O801" s="283"/>
      <c r="P801" s="283"/>
      <c r="Q801" s="283"/>
      <c r="R801" s="283"/>
      <c r="S801" s="283"/>
      <c r="T801" s="283"/>
    </row>
    <row r="802" spans="1:20">
      <c r="A802" s="509"/>
      <c r="N802" s="283"/>
      <c r="O802" s="283"/>
      <c r="P802" s="283"/>
      <c r="Q802" s="283"/>
      <c r="R802" s="283"/>
      <c r="S802" s="283"/>
      <c r="T802" s="283"/>
    </row>
    <row r="803" spans="1:20">
      <c r="A803" s="509"/>
      <c r="N803" s="283"/>
      <c r="O803" s="283"/>
      <c r="P803" s="283"/>
      <c r="Q803" s="283"/>
      <c r="R803" s="283"/>
      <c r="S803" s="283"/>
      <c r="T803" s="283"/>
    </row>
    <row r="804" spans="1:20">
      <c r="A804" s="509"/>
      <c r="N804" s="283"/>
      <c r="O804" s="283"/>
      <c r="P804" s="283"/>
      <c r="Q804" s="283"/>
      <c r="R804" s="283"/>
      <c r="S804" s="283"/>
      <c r="T804" s="283"/>
    </row>
    <row r="805" spans="1:20">
      <c r="A805" s="509"/>
      <c r="N805" s="283"/>
      <c r="O805" s="283"/>
      <c r="P805" s="283"/>
      <c r="Q805" s="283"/>
      <c r="R805" s="283"/>
      <c r="S805" s="283"/>
      <c r="T805" s="283"/>
    </row>
    <row r="806" spans="1:20">
      <c r="A806" s="509"/>
      <c r="N806" s="283"/>
      <c r="O806" s="283"/>
      <c r="P806" s="283"/>
      <c r="Q806" s="283"/>
      <c r="R806" s="283"/>
      <c r="S806" s="283"/>
      <c r="T806" s="283"/>
    </row>
    <row r="807" spans="1:20">
      <c r="A807" s="509"/>
      <c r="N807" s="283"/>
      <c r="O807" s="283"/>
      <c r="P807" s="283"/>
      <c r="Q807" s="283"/>
      <c r="R807" s="283"/>
      <c r="S807" s="283"/>
      <c r="T807" s="283"/>
    </row>
    <row r="808" spans="1:20">
      <c r="A808" s="509"/>
      <c r="N808" s="283"/>
      <c r="O808" s="283"/>
      <c r="P808" s="283"/>
      <c r="Q808" s="283"/>
      <c r="R808" s="283"/>
      <c r="S808" s="283"/>
      <c r="T808" s="283"/>
    </row>
    <row r="809" spans="1:20">
      <c r="A809" s="509"/>
      <c r="N809" s="283"/>
      <c r="O809" s="283"/>
      <c r="P809" s="283"/>
      <c r="Q809" s="283"/>
      <c r="R809" s="283"/>
      <c r="S809" s="283"/>
      <c r="T809" s="283"/>
    </row>
    <row r="810" spans="1:20">
      <c r="A810" s="509"/>
      <c r="N810" s="283"/>
      <c r="O810" s="283"/>
      <c r="P810" s="283"/>
      <c r="Q810" s="283"/>
      <c r="R810" s="283"/>
      <c r="S810" s="283"/>
      <c r="T810" s="283"/>
    </row>
    <row r="811" spans="1:20">
      <c r="A811" s="509"/>
      <c r="N811" s="283"/>
      <c r="O811" s="283"/>
      <c r="P811" s="283"/>
      <c r="Q811" s="283"/>
      <c r="R811" s="283"/>
      <c r="S811" s="283"/>
      <c r="T811" s="283"/>
    </row>
    <row r="812" spans="1:20">
      <c r="A812" s="509"/>
      <c r="N812" s="283"/>
      <c r="O812" s="283"/>
      <c r="P812" s="283"/>
      <c r="Q812" s="283"/>
      <c r="R812" s="283"/>
      <c r="S812" s="283"/>
      <c r="T812" s="283"/>
    </row>
    <row r="813" spans="1:20">
      <c r="A813" s="509"/>
      <c r="N813" s="283"/>
      <c r="O813" s="283"/>
      <c r="P813" s="283"/>
      <c r="Q813" s="283"/>
      <c r="R813" s="283"/>
      <c r="S813" s="283"/>
      <c r="T813" s="283"/>
    </row>
    <row r="814" spans="1:20">
      <c r="A814" s="509"/>
      <c r="N814" s="283"/>
      <c r="O814" s="283"/>
      <c r="P814" s="283"/>
      <c r="Q814" s="283"/>
      <c r="R814" s="283"/>
      <c r="S814" s="283"/>
      <c r="T814" s="283"/>
    </row>
    <row r="815" spans="1:20">
      <c r="A815" s="509"/>
      <c r="N815" s="283"/>
      <c r="O815" s="283"/>
      <c r="P815" s="283"/>
      <c r="Q815" s="283"/>
      <c r="R815" s="283"/>
      <c r="S815" s="283"/>
      <c r="T815" s="283"/>
    </row>
    <row r="816" spans="1:20">
      <c r="A816" s="509"/>
      <c r="N816" s="283"/>
      <c r="O816" s="283"/>
      <c r="P816" s="283"/>
      <c r="Q816" s="283"/>
      <c r="R816" s="283"/>
      <c r="S816" s="283"/>
      <c r="T816" s="283"/>
    </row>
    <row r="817" spans="1:20">
      <c r="A817" s="509"/>
      <c r="N817" s="283"/>
      <c r="O817" s="283"/>
      <c r="P817" s="283"/>
      <c r="Q817" s="283"/>
      <c r="R817" s="283"/>
      <c r="S817" s="283"/>
      <c r="T817" s="283"/>
    </row>
    <row r="818" spans="1:20">
      <c r="A818" s="509"/>
      <c r="N818" s="283"/>
      <c r="O818" s="283"/>
      <c r="P818" s="283"/>
      <c r="Q818" s="283"/>
      <c r="R818" s="283"/>
      <c r="S818" s="283"/>
      <c r="T818" s="283"/>
    </row>
    <row r="819" spans="1:20">
      <c r="A819" s="509"/>
      <c r="N819" s="283"/>
      <c r="O819" s="283"/>
      <c r="P819" s="283"/>
      <c r="Q819" s="283"/>
      <c r="R819" s="283"/>
      <c r="S819" s="283"/>
      <c r="T819" s="283"/>
    </row>
    <row r="820" spans="1:20">
      <c r="A820" s="509"/>
      <c r="N820" s="283"/>
      <c r="O820" s="283"/>
      <c r="P820" s="283"/>
      <c r="Q820" s="283"/>
      <c r="R820" s="283"/>
      <c r="S820" s="283"/>
      <c r="T820" s="283"/>
    </row>
    <row r="821" spans="1:20">
      <c r="A821" s="509"/>
      <c r="N821" s="283"/>
      <c r="O821" s="283"/>
      <c r="P821" s="283"/>
      <c r="Q821" s="283"/>
      <c r="R821" s="283"/>
      <c r="S821" s="283"/>
      <c r="T821" s="283"/>
    </row>
    <row r="822" spans="1:20">
      <c r="A822" s="509"/>
      <c r="N822" s="283"/>
      <c r="O822" s="283"/>
      <c r="P822" s="283"/>
      <c r="Q822" s="283"/>
      <c r="R822" s="283"/>
      <c r="S822" s="283"/>
      <c r="T822" s="283"/>
    </row>
    <row r="823" spans="1:20">
      <c r="A823" s="509"/>
      <c r="N823" s="283"/>
      <c r="O823" s="283"/>
      <c r="P823" s="283"/>
      <c r="Q823" s="283"/>
      <c r="R823" s="283"/>
      <c r="S823" s="283"/>
      <c r="T823" s="283"/>
    </row>
    <row r="824" spans="1:20">
      <c r="A824" s="509"/>
      <c r="N824" s="283"/>
      <c r="O824" s="283"/>
      <c r="P824" s="283"/>
      <c r="Q824" s="283"/>
      <c r="R824" s="283"/>
      <c r="S824" s="283"/>
      <c r="T824" s="283"/>
    </row>
    <row r="825" spans="1:20">
      <c r="A825" s="509"/>
      <c r="N825" s="283"/>
      <c r="O825" s="283"/>
      <c r="P825" s="283"/>
      <c r="Q825" s="283"/>
      <c r="R825" s="283"/>
      <c r="S825" s="283"/>
      <c r="T825" s="283"/>
    </row>
    <row r="826" spans="1:20">
      <c r="A826" s="509"/>
      <c r="N826" s="283"/>
      <c r="O826" s="283"/>
      <c r="P826" s="283"/>
      <c r="Q826" s="283"/>
      <c r="R826" s="283"/>
      <c r="S826" s="283"/>
      <c r="T826" s="283"/>
    </row>
    <row r="827" spans="1:20">
      <c r="A827" s="509"/>
      <c r="N827" s="283"/>
      <c r="O827" s="283"/>
      <c r="P827" s="283"/>
      <c r="Q827" s="283"/>
      <c r="R827" s="283"/>
      <c r="S827" s="283"/>
      <c r="T827" s="283"/>
    </row>
    <row r="828" spans="1:20">
      <c r="A828" s="509"/>
      <c r="N828" s="283"/>
      <c r="O828" s="283"/>
      <c r="P828" s="283"/>
      <c r="Q828" s="283"/>
      <c r="R828" s="283"/>
      <c r="S828" s="283"/>
      <c r="T828" s="283"/>
    </row>
    <row r="829" spans="1:20">
      <c r="A829" s="509"/>
      <c r="N829" s="283"/>
      <c r="O829" s="283"/>
      <c r="P829" s="283"/>
      <c r="Q829" s="283"/>
      <c r="R829" s="283"/>
      <c r="S829" s="283"/>
      <c r="T829" s="283"/>
    </row>
    <row r="830" spans="1:20">
      <c r="A830" s="509"/>
      <c r="N830" s="283"/>
      <c r="O830" s="283"/>
      <c r="P830" s="283"/>
      <c r="Q830" s="283"/>
      <c r="R830" s="283"/>
      <c r="S830" s="283"/>
      <c r="T830" s="283"/>
    </row>
    <row r="831" spans="1:20">
      <c r="A831" s="509"/>
      <c r="N831" s="283"/>
      <c r="O831" s="283"/>
      <c r="P831" s="283"/>
      <c r="Q831" s="283"/>
      <c r="R831" s="283"/>
      <c r="S831" s="283"/>
      <c r="T831" s="283"/>
    </row>
    <row r="832" spans="1:20">
      <c r="A832" s="509"/>
      <c r="N832" s="283"/>
      <c r="O832" s="283"/>
      <c r="P832" s="283"/>
      <c r="Q832" s="283"/>
      <c r="R832" s="283"/>
      <c r="S832" s="283"/>
      <c r="T832" s="283"/>
    </row>
    <row r="833" spans="1:20">
      <c r="A833" s="509"/>
      <c r="N833" s="283"/>
      <c r="O833" s="283"/>
      <c r="P833" s="283"/>
      <c r="Q833" s="283"/>
      <c r="R833" s="283"/>
      <c r="S833" s="283"/>
      <c r="T833" s="283"/>
    </row>
    <row r="834" spans="1:20">
      <c r="A834" s="509"/>
      <c r="N834" s="283"/>
      <c r="O834" s="283"/>
      <c r="P834" s="283"/>
      <c r="Q834" s="283"/>
      <c r="R834" s="283"/>
      <c r="S834" s="283"/>
      <c r="T834" s="283"/>
    </row>
    <row r="835" spans="1:20">
      <c r="A835" s="509"/>
      <c r="N835" s="283"/>
      <c r="O835" s="283"/>
      <c r="P835" s="283"/>
      <c r="Q835" s="283"/>
      <c r="R835" s="283"/>
      <c r="S835" s="283"/>
      <c r="T835" s="283"/>
    </row>
    <row r="836" spans="1:20">
      <c r="A836" s="509"/>
      <c r="N836" s="283"/>
      <c r="O836" s="283"/>
      <c r="P836" s="283"/>
      <c r="Q836" s="283"/>
      <c r="R836" s="283"/>
      <c r="S836" s="283"/>
      <c r="T836" s="283"/>
    </row>
    <row r="837" spans="1:20">
      <c r="A837" s="509"/>
      <c r="N837" s="283"/>
      <c r="O837" s="283"/>
      <c r="P837" s="283"/>
      <c r="Q837" s="283"/>
      <c r="R837" s="283"/>
      <c r="S837" s="283"/>
      <c r="T837" s="283"/>
    </row>
    <row r="838" spans="1:20">
      <c r="A838" s="509"/>
      <c r="N838" s="283"/>
      <c r="O838" s="283"/>
      <c r="P838" s="283"/>
      <c r="Q838" s="283"/>
      <c r="R838" s="283"/>
      <c r="S838" s="283"/>
      <c r="T838" s="283"/>
    </row>
    <row r="839" spans="1:20">
      <c r="A839" s="509"/>
      <c r="N839" s="283"/>
      <c r="O839" s="283"/>
      <c r="P839" s="283"/>
      <c r="Q839" s="283"/>
      <c r="R839" s="283"/>
      <c r="S839" s="283"/>
      <c r="T839" s="283"/>
    </row>
    <row r="840" spans="1:20">
      <c r="A840" s="509"/>
      <c r="N840" s="283"/>
      <c r="O840" s="283"/>
      <c r="P840" s="283"/>
      <c r="Q840" s="283"/>
      <c r="R840" s="283"/>
      <c r="S840" s="283"/>
      <c r="T840" s="283"/>
    </row>
    <row r="841" spans="1:20">
      <c r="A841" s="509"/>
      <c r="N841" s="283"/>
      <c r="O841" s="283"/>
      <c r="P841" s="283"/>
      <c r="Q841" s="283"/>
      <c r="R841" s="283"/>
      <c r="S841" s="283"/>
      <c r="T841" s="283"/>
    </row>
    <row r="842" spans="1:20">
      <c r="A842" s="509"/>
      <c r="N842" s="283"/>
      <c r="O842" s="283"/>
      <c r="P842" s="283"/>
      <c r="Q842" s="283"/>
      <c r="R842" s="283"/>
      <c r="S842" s="283"/>
      <c r="T842" s="283"/>
    </row>
    <row r="843" spans="1:20">
      <c r="A843" s="509"/>
      <c r="N843" s="283"/>
      <c r="O843" s="283"/>
      <c r="P843" s="283"/>
      <c r="Q843" s="283"/>
      <c r="R843" s="283"/>
      <c r="S843" s="283"/>
      <c r="T843" s="283"/>
    </row>
    <row r="844" spans="1:20">
      <c r="A844" s="509"/>
      <c r="N844" s="283"/>
      <c r="O844" s="283"/>
      <c r="P844" s="283"/>
      <c r="Q844" s="283"/>
      <c r="R844" s="283"/>
      <c r="S844" s="283"/>
      <c r="T844" s="283"/>
    </row>
    <row r="845" spans="1:20">
      <c r="A845" s="509"/>
      <c r="N845" s="283"/>
      <c r="O845" s="283"/>
      <c r="P845" s="283"/>
      <c r="Q845" s="283"/>
      <c r="R845" s="283"/>
      <c r="S845" s="283"/>
      <c r="T845" s="283"/>
    </row>
    <row r="846" spans="1:20">
      <c r="A846" s="509"/>
      <c r="N846" s="283"/>
      <c r="O846" s="283"/>
      <c r="P846" s="283"/>
      <c r="Q846" s="283"/>
      <c r="R846" s="283"/>
      <c r="S846" s="283"/>
      <c r="T846" s="283"/>
    </row>
    <row r="847" spans="1:20">
      <c r="A847" s="509"/>
      <c r="N847" s="283"/>
      <c r="O847" s="283"/>
      <c r="P847" s="283"/>
      <c r="Q847" s="283"/>
      <c r="R847" s="283"/>
      <c r="S847" s="283"/>
      <c r="T847" s="283"/>
    </row>
    <row r="848" spans="1:20">
      <c r="A848" s="509"/>
      <c r="N848" s="283"/>
      <c r="O848" s="283"/>
      <c r="P848" s="283"/>
      <c r="Q848" s="283"/>
      <c r="R848" s="283"/>
      <c r="S848" s="283"/>
      <c r="T848" s="283"/>
    </row>
    <row r="849" spans="1:20">
      <c r="A849" s="509"/>
      <c r="N849" s="283"/>
      <c r="O849" s="283"/>
      <c r="P849" s="283"/>
      <c r="Q849" s="283"/>
      <c r="R849" s="283"/>
      <c r="S849" s="283"/>
      <c r="T849" s="283"/>
    </row>
    <row r="850" spans="1:20">
      <c r="A850" s="509"/>
      <c r="N850" s="283"/>
      <c r="O850" s="283"/>
      <c r="P850" s="283"/>
      <c r="Q850" s="283"/>
      <c r="R850" s="283"/>
      <c r="S850" s="283"/>
      <c r="T850" s="283"/>
    </row>
    <row r="851" spans="1:20">
      <c r="A851" s="509"/>
      <c r="N851" s="283"/>
      <c r="O851" s="283"/>
      <c r="P851" s="283"/>
      <c r="Q851" s="283"/>
      <c r="R851" s="283"/>
      <c r="S851" s="283"/>
      <c r="T851" s="283"/>
    </row>
    <row r="852" spans="1:20">
      <c r="A852" s="509"/>
      <c r="N852" s="283"/>
      <c r="O852" s="283"/>
      <c r="P852" s="283"/>
      <c r="Q852" s="283"/>
      <c r="R852" s="283"/>
      <c r="S852" s="283"/>
      <c r="T852" s="283"/>
    </row>
    <row r="853" spans="1:20">
      <c r="A853" s="509"/>
      <c r="N853" s="283"/>
      <c r="O853" s="283"/>
      <c r="P853" s="283"/>
      <c r="Q853" s="283"/>
      <c r="R853" s="283"/>
      <c r="S853" s="283"/>
      <c r="T853" s="283"/>
    </row>
    <row r="854" spans="1:20">
      <c r="A854" s="509"/>
      <c r="N854" s="283"/>
      <c r="O854" s="283"/>
      <c r="P854" s="283"/>
      <c r="Q854" s="283"/>
      <c r="R854" s="283"/>
      <c r="S854" s="283"/>
      <c r="T854" s="283"/>
    </row>
    <row r="855" spans="1:20">
      <c r="A855" s="509"/>
      <c r="N855" s="283"/>
      <c r="O855" s="283"/>
      <c r="P855" s="283"/>
      <c r="Q855" s="283"/>
      <c r="R855" s="283"/>
      <c r="S855" s="283"/>
      <c r="T855" s="283"/>
    </row>
    <row r="856" spans="1:20">
      <c r="A856" s="509"/>
      <c r="N856" s="283"/>
      <c r="O856" s="283"/>
      <c r="P856" s="283"/>
      <c r="Q856" s="283"/>
      <c r="R856" s="283"/>
      <c r="S856" s="283"/>
      <c r="T856" s="283"/>
    </row>
    <row r="857" spans="1:20">
      <c r="A857" s="509"/>
      <c r="N857" s="283"/>
      <c r="O857" s="283"/>
      <c r="P857" s="283"/>
      <c r="Q857" s="283"/>
      <c r="R857" s="283"/>
      <c r="S857" s="283"/>
      <c r="T857" s="283"/>
    </row>
    <row r="858" spans="1:20">
      <c r="A858" s="509"/>
      <c r="N858" s="283"/>
      <c r="O858" s="283"/>
      <c r="P858" s="283"/>
      <c r="Q858" s="283"/>
      <c r="R858" s="283"/>
      <c r="S858" s="283"/>
      <c r="T858" s="283"/>
    </row>
    <row r="859" spans="1:20">
      <c r="A859" s="509"/>
      <c r="N859" s="283"/>
      <c r="O859" s="283"/>
      <c r="P859" s="283"/>
      <c r="Q859" s="283"/>
      <c r="R859" s="283"/>
      <c r="S859" s="283"/>
      <c r="T859" s="283"/>
    </row>
    <row r="860" spans="1:20">
      <c r="A860" s="509"/>
      <c r="N860" s="283"/>
      <c r="O860" s="283"/>
      <c r="P860" s="283"/>
      <c r="Q860" s="283"/>
      <c r="R860" s="283"/>
      <c r="S860" s="283"/>
      <c r="T860" s="283"/>
    </row>
    <row r="861" spans="1:20">
      <c r="A861" s="509"/>
      <c r="N861" s="283"/>
      <c r="O861" s="283"/>
      <c r="P861" s="283"/>
      <c r="Q861" s="283"/>
      <c r="R861" s="283"/>
      <c r="S861" s="283"/>
      <c r="T861" s="283"/>
    </row>
    <row r="862" spans="1:20">
      <c r="A862" s="509"/>
      <c r="N862" s="283"/>
      <c r="O862" s="283"/>
      <c r="P862" s="283"/>
      <c r="Q862" s="283"/>
      <c r="R862" s="283"/>
      <c r="S862" s="283"/>
      <c r="T862" s="283"/>
    </row>
    <row r="863" spans="1:20">
      <c r="A863" s="509"/>
      <c r="N863" s="283"/>
      <c r="O863" s="283"/>
      <c r="P863" s="283"/>
      <c r="Q863" s="283"/>
      <c r="R863" s="283"/>
      <c r="S863" s="283"/>
      <c r="T863" s="283"/>
    </row>
    <row r="864" spans="1:20">
      <c r="A864" s="509"/>
      <c r="N864" s="283"/>
      <c r="O864" s="283"/>
      <c r="P864" s="283"/>
      <c r="Q864" s="283"/>
      <c r="R864" s="283"/>
      <c r="S864" s="283"/>
      <c r="T864" s="283"/>
    </row>
    <row r="865" spans="1:20">
      <c r="A865" s="509"/>
      <c r="N865" s="283"/>
      <c r="O865" s="283"/>
      <c r="P865" s="283"/>
      <c r="Q865" s="283"/>
      <c r="R865" s="283"/>
      <c r="S865" s="283"/>
      <c r="T865" s="283"/>
    </row>
    <row r="866" spans="1:20">
      <c r="A866" s="509"/>
      <c r="N866" s="283"/>
      <c r="O866" s="283"/>
      <c r="P866" s="283"/>
      <c r="Q866" s="283"/>
      <c r="R866" s="283"/>
      <c r="S866" s="283"/>
      <c r="T866" s="283"/>
    </row>
    <row r="867" spans="1:20">
      <c r="A867" s="509"/>
      <c r="N867" s="283"/>
      <c r="O867" s="283"/>
      <c r="P867" s="283"/>
      <c r="Q867" s="283"/>
      <c r="R867" s="283"/>
      <c r="S867" s="283"/>
      <c r="T867" s="283"/>
    </row>
    <row r="868" spans="1:20">
      <c r="A868" s="509"/>
      <c r="N868" s="283"/>
      <c r="O868" s="283"/>
      <c r="P868" s="283"/>
      <c r="Q868" s="283"/>
      <c r="R868" s="283"/>
      <c r="S868" s="283"/>
      <c r="T868" s="283"/>
    </row>
    <row r="869" spans="1:20">
      <c r="A869" s="509"/>
      <c r="N869" s="283"/>
      <c r="O869" s="283"/>
      <c r="P869" s="283"/>
      <c r="Q869" s="283"/>
      <c r="R869" s="283"/>
      <c r="S869" s="283"/>
      <c r="T869" s="283"/>
    </row>
    <row r="870" spans="1:20">
      <c r="A870" s="509"/>
      <c r="N870" s="283"/>
      <c r="O870" s="283"/>
      <c r="P870" s="283"/>
      <c r="Q870" s="283"/>
      <c r="R870" s="283"/>
      <c r="S870" s="283"/>
      <c r="T870" s="283"/>
    </row>
    <row r="871" spans="1:20">
      <c r="A871" s="509"/>
      <c r="N871" s="283"/>
      <c r="O871" s="283"/>
      <c r="P871" s="283"/>
      <c r="Q871" s="283"/>
      <c r="R871" s="283"/>
      <c r="S871" s="283"/>
      <c r="T871" s="283"/>
    </row>
    <row r="872" spans="1:20">
      <c r="A872" s="509"/>
      <c r="N872" s="283"/>
      <c r="O872" s="283"/>
      <c r="P872" s="283"/>
      <c r="Q872" s="283"/>
      <c r="R872" s="283"/>
      <c r="S872" s="283"/>
      <c r="T872" s="283"/>
    </row>
    <row r="873" spans="1:20">
      <c r="A873" s="509"/>
      <c r="N873" s="283"/>
      <c r="O873" s="283"/>
      <c r="P873" s="283"/>
      <c r="Q873" s="283"/>
      <c r="R873" s="283"/>
      <c r="S873" s="283"/>
      <c r="T873" s="283"/>
    </row>
    <row r="874" spans="1:20">
      <c r="A874" s="509"/>
      <c r="N874" s="283"/>
      <c r="O874" s="283"/>
      <c r="P874" s="283"/>
      <c r="Q874" s="283"/>
      <c r="R874" s="283"/>
      <c r="S874" s="283"/>
      <c r="T874" s="283"/>
    </row>
    <row r="875" spans="1:20">
      <c r="A875" s="509"/>
      <c r="N875" s="283"/>
      <c r="O875" s="283"/>
      <c r="P875" s="283"/>
      <c r="Q875" s="283"/>
      <c r="R875" s="283"/>
      <c r="S875" s="283"/>
      <c r="T875" s="283"/>
    </row>
    <row r="876" spans="1:20">
      <c r="A876" s="509"/>
      <c r="N876" s="283"/>
      <c r="O876" s="283"/>
      <c r="P876" s="283"/>
      <c r="Q876" s="283"/>
      <c r="R876" s="283"/>
      <c r="S876" s="283"/>
      <c r="T876" s="283"/>
    </row>
    <row r="877" spans="1:20">
      <c r="A877" s="509"/>
      <c r="N877" s="283"/>
      <c r="O877" s="283"/>
      <c r="P877" s="283"/>
      <c r="Q877" s="283"/>
      <c r="R877" s="283"/>
      <c r="S877" s="283"/>
      <c r="T877" s="283"/>
    </row>
    <row r="878" spans="1:20">
      <c r="A878" s="509"/>
      <c r="N878" s="283"/>
      <c r="O878" s="283"/>
      <c r="P878" s="283"/>
      <c r="Q878" s="283"/>
      <c r="R878" s="283"/>
      <c r="S878" s="283"/>
      <c r="T878" s="283"/>
    </row>
    <row r="879" spans="1:20">
      <c r="A879" s="509"/>
      <c r="N879" s="283"/>
      <c r="O879" s="283"/>
      <c r="P879" s="283"/>
      <c r="Q879" s="283"/>
      <c r="R879" s="283"/>
      <c r="S879" s="283"/>
      <c r="T879" s="283"/>
    </row>
    <row r="880" spans="1:20">
      <c r="A880" s="509"/>
      <c r="N880" s="283"/>
      <c r="O880" s="283"/>
      <c r="P880" s="283"/>
      <c r="Q880" s="283"/>
      <c r="R880" s="283"/>
      <c r="S880" s="283"/>
      <c r="T880" s="283"/>
    </row>
    <row r="881" spans="1:20">
      <c r="A881" s="509"/>
      <c r="N881" s="283"/>
      <c r="O881" s="283"/>
      <c r="P881" s="283"/>
      <c r="Q881" s="283"/>
      <c r="R881" s="283"/>
      <c r="S881" s="283"/>
      <c r="T881" s="283"/>
    </row>
    <row r="882" spans="1:20">
      <c r="A882" s="509"/>
      <c r="N882" s="283"/>
      <c r="O882" s="283"/>
      <c r="P882" s="283"/>
      <c r="Q882" s="283"/>
      <c r="R882" s="283"/>
      <c r="S882" s="283"/>
      <c r="T882" s="283"/>
    </row>
    <row r="883" spans="1:20">
      <c r="A883" s="509"/>
      <c r="N883" s="283"/>
      <c r="O883" s="283"/>
      <c r="P883" s="283"/>
      <c r="Q883" s="283"/>
      <c r="R883" s="283"/>
      <c r="S883" s="283"/>
      <c r="T883" s="283"/>
    </row>
    <row r="884" spans="1:20">
      <c r="A884" s="509"/>
      <c r="N884" s="283"/>
      <c r="O884" s="283"/>
      <c r="P884" s="283"/>
      <c r="Q884" s="283"/>
      <c r="R884" s="283"/>
      <c r="S884" s="283"/>
      <c r="T884" s="283"/>
    </row>
    <row r="885" spans="1:20">
      <c r="A885" s="509"/>
      <c r="N885" s="283"/>
      <c r="O885" s="283"/>
      <c r="P885" s="283"/>
      <c r="Q885" s="283"/>
      <c r="R885" s="283"/>
      <c r="S885" s="283"/>
      <c r="T885" s="283"/>
    </row>
    <row r="886" spans="1:20">
      <c r="A886" s="509"/>
      <c r="N886" s="283"/>
      <c r="O886" s="283"/>
      <c r="P886" s="283"/>
      <c r="Q886" s="283"/>
      <c r="R886" s="283"/>
      <c r="S886" s="283"/>
      <c r="T886" s="283"/>
    </row>
    <row r="887" spans="1:20">
      <c r="A887" s="509"/>
      <c r="N887" s="283"/>
      <c r="O887" s="283"/>
      <c r="P887" s="283"/>
      <c r="Q887" s="283"/>
      <c r="R887" s="283"/>
      <c r="S887" s="283"/>
      <c r="T887" s="283"/>
    </row>
    <row r="888" spans="1:20">
      <c r="A888" s="509"/>
      <c r="N888" s="283"/>
      <c r="O888" s="283"/>
      <c r="P888" s="283"/>
      <c r="Q888" s="283"/>
      <c r="R888" s="283"/>
      <c r="S888" s="283"/>
      <c r="T888" s="283"/>
    </row>
    <row r="889" spans="1:20">
      <c r="A889" s="509"/>
      <c r="N889" s="283"/>
      <c r="O889" s="283"/>
      <c r="P889" s="283"/>
      <c r="Q889" s="283"/>
      <c r="R889" s="283"/>
      <c r="S889" s="283"/>
      <c r="T889" s="283"/>
    </row>
    <row r="890" spans="1:20">
      <c r="A890" s="509"/>
      <c r="N890" s="283"/>
      <c r="O890" s="283"/>
      <c r="P890" s="283"/>
      <c r="Q890" s="283"/>
      <c r="R890" s="283"/>
      <c r="S890" s="283"/>
      <c r="T890" s="283"/>
    </row>
    <row r="891" spans="1:20">
      <c r="A891" s="509"/>
      <c r="N891" s="283"/>
      <c r="O891" s="283"/>
      <c r="P891" s="283"/>
      <c r="Q891" s="283"/>
      <c r="R891" s="283"/>
      <c r="S891" s="283"/>
      <c r="T891" s="283"/>
    </row>
    <row r="892" spans="1:20">
      <c r="A892" s="509"/>
      <c r="N892" s="283"/>
      <c r="O892" s="283"/>
      <c r="P892" s="283"/>
      <c r="Q892" s="283"/>
      <c r="R892" s="283"/>
      <c r="S892" s="283"/>
      <c r="T892" s="283"/>
    </row>
    <row r="893" spans="1:20">
      <c r="A893" s="509"/>
      <c r="N893" s="283"/>
      <c r="O893" s="283"/>
      <c r="P893" s="283"/>
      <c r="Q893" s="283"/>
      <c r="R893" s="283"/>
      <c r="S893" s="283"/>
      <c r="T893" s="283"/>
    </row>
    <row r="894" spans="1:20">
      <c r="A894" s="509"/>
      <c r="N894" s="283"/>
      <c r="O894" s="283"/>
      <c r="P894" s="283"/>
      <c r="Q894" s="283"/>
      <c r="R894" s="283"/>
      <c r="S894" s="283"/>
      <c r="T894" s="283"/>
    </row>
    <row r="895" spans="1:20">
      <c r="A895" s="509"/>
      <c r="N895" s="283"/>
      <c r="O895" s="283"/>
      <c r="P895" s="283"/>
      <c r="Q895" s="283"/>
      <c r="R895" s="283"/>
      <c r="S895" s="283"/>
      <c r="T895" s="283"/>
    </row>
    <row r="896" spans="1:20">
      <c r="A896" s="509"/>
      <c r="N896" s="283"/>
      <c r="O896" s="283"/>
      <c r="P896" s="283"/>
      <c r="Q896" s="283"/>
      <c r="R896" s="283"/>
      <c r="S896" s="283"/>
      <c r="T896" s="283"/>
    </row>
    <row r="897" spans="1:20">
      <c r="A897" s="509"/>
      <c r="N897" s="283"/>
      <c r="O897" s="283"/>
      <c r="P897" s="283"/>
      <c r="Q897" s="283"/>
      <c r="R897" s="283"/>
      <c r="S897" s="283"/>
      <c r="T897" s="283"/>
    </row>
    <row r="898" spans="1:20">
      <c r="A898" s="509"/>
      <c r="N898" s="283"/>
      <c r="O898" s="283"/>
      <c r="P898" s="283"/>
      <c r="Q898" s="283"/>
      <c r="R898" s="283"/>
      <c r="S898" s="283"/>
      <c r="T898" s="283"/>
    </row>
    <row r="899" spans="1:20">
      <c r="A899" s="509"/>
      <c r="N899" s="283"/>
      <c r="O899" s="283"/>
      <c r="P899" s="283"/>
      <c r="Q899" s="283"/>
      <c r="R899" s="283"/>
      <c r="S899" s="283"/>
      <c r="T899" s="283"/>
    </row>
    <row r="900" spans="1:20">
      <c r="A900" s="509"/>
      <c r="N900" s="283"/>
      <c r="O900" s="283"/>
      <c r="P900" s="283"/>
      <c r="Q900" s="283"/>
      <c r="R900" s="283"/>
      <c r="S900" s="283"/>
      <c r="T900" s="283"/>
    </row>
    <row r="901" spans="1:20">
      <c r="A901" s="509"/>
      <c r="N901" s="283"/>
      <c r="O901" s="283"/>
      <c r="P901" s="283"/>
      <c r="Q901" s="283"/>
      <c r="R901" s="283"/>
      <c r="S901" s="283"/>
      <c r="T901" s="283"/>
    </row>
    <row r="902" spans="1:20">
      <c r="A902" s="509"/>
      <c r="N902" s="283"/>
      <c r="O902" s="283"/>
      <c r="P902" s="283"/>
      <c r="Q902" s="283"/>
      <c r="R902" s="283"/>
      <c r="S902" s="283"/>
      <c r="T902" s="283"/>
    </row>
    <row r="903" spans="1:20">
      <c r="A903" s="509"/>
      <c r="N903" s="283"/>
      <c r="O903" s="283"/>
      <c r="P903" s="283"/>
      <c r="Q903" s="283"/>
      <c r="R903" s="283"/>
      <c r="S903" s="283"/>
      <c r="T903" s="283"/>
    </row>
    <row r="904" spans="1:20">
      <c r="A904" s="509"/>
      <c r="N904" s="283"/>
      <c r="O904" s="283"/>
      <c r="P904" s="283"/>
      <c r="Q904" s="283"/>
      <c r="R904" s="283"/>
      <c r="S904" s="283"/>
      <c r="T904" s="283"/>
    </row>
    <row r="905" spans="1:20">
      <c r="A905" s="509"/>
      <c r="N905" s="283"/>
      <c r="O905" s="283"/>
      <c r="P905" s="283"/>
      <c r="Q905" s="283"/>
      <c r="R905" s="283"/>
      <c r="S905" s="283"/>
      <c r="T905" s="283"/>
    </row>
    <row r="906" spans="1:20">
      <c r="A906" s="509"/>
      <c r="N906" s="283"/>
      <c r="O906" s="283"/>
      <c r="P906" s="283"/>
      <c r="Q906" s="283"/>
      <c r="R906" s="283"/>
      <c r="S906" s="283"/>
      <c r="T906" s="283"/>
    </row>
    <row r="907" spans="1:20">
      <c r="A907" s="509"/>
      <c r="N907" s="283"/>
      <c r="O907" s="283"/>
      <c r="P907" s="283"/>
      <c r="Q907" s="283"/>
      <c r="R907" s="283"/>
      <c r="S907" s="283"/>
      <c r="T907" s="283"/>
    </row>
    <row r="908" spans="1:20">
      <c r="A908" s="509"/>
      <c r="N908" s="283"/>
      <c r="O908" s="283"/>
      <c r="P908" s="283"/>
      <c r="Q908" s="283"/>
      <c r="R908" s="283"/>
      <c r="S908" s="283"/>
      <c r="T908" s="283"/>
    </row>
    <row r="909" spans="1:20">
      <c r="A909" s="509"/>
      <c r="N909" s="283"/>
      <c r="O909" s="283"/>
      <c r="P909" s="283"/>
      <c r="Q909" s="283"/>
      <c r="R909" s="283"/>
      <c r="S909" s="283"/>
      <c r="T909" s="283"/>
    </row>
    <row r="910" spans="1:20">
      <c r="A910" s="509"/>
      <c r="N910" s="283"/>
      <c r="O910" s="283"/>
      <c r="P910" s="283"/>
      <c r="Q910" s="283"/>
      <c r="R910" s="283"/>
      <c r="S910" s="283"/>
      <c r="T910" s="283"/>
    </row>
    <row r="911" spans="1:20">
      <c r="A911" s="509"/>
      <c r="N911" s="283"/>
      <c r="O911" s="283"/>
      <c r="P911" s="283"/>
      <c r="Q911" s="283"/>
      <c r="R911" s="283"/>
      <c r="S911" s="283"/>
      <c r="T911" s="283"/>
    </row>
    <row r="912" spans="1:20">
      <c r="A912" s="509"/>
      <c r="N912" s="283"/>
      <c r="O912" s="283"/>
      <c r="P912" s="283"/>
      <c r="Q912" s="283"/>
      <c r="R912" s="283"/>
      <c r="S912" s="283"/>
      <c r="T912" s="283"/>
    </row>
    <row r="913" spans="1:20">
      <c r="A913" s="509"/>
      <c r="N913" s="283"/>
      <c r="O913" s="283"/>
      <c r="P913" s="283"/>
      <c r="Q913" s="283"/>
      <c r="R913" s="283"/>
      <c r="S913" s="283"/>
      <c r="T913" s="283"/>
    </row>
    <row r="914" spans="1:20">
      <c r="A914" s="509"/>
      <c r="N914" s="283"/>
      <c r="O914" s="283"/>
      <c r="P914" s="283"/>
      <c r="Q914" s="283"/>
      <c r="R914" s="283"/>
      <c r="S914" s="283"/>
      <c r="T914" s="283"/>
    </row>
    <row r="915" spans="1:20">
      <c r="A915" s="509"/>
      <c r="N915" s="283"/>
      <c r="O915" s="283"/>
      <c r="P915" s="283"/>
      <c r="Q915" s="283"/>
      <c r="R915" s="283"/>
      <c r="S915" s="283"/>
      <c r="T915" s="283"/>
    </row>
    <row r="916" spans="1:20">
      <c r="A916" s="509"/>
      <c r="N916" s="283"/>
      <c r="O916" s="283"/>
      <c r="P916" s="283"/>
      <c r="Q916" s="283"/>
      <c r="R916" s="283"/>
      <c r="S916" s="283"/>
      <c r="T916" s="283"/>
    </row>
    <row r="917" spans="1:20">
      <c r="A917" s="509"/>
      <c r="N917" s="283"/>
      <c r="O917" s="283"/>
      <c r="P917" s="283"/>
      <c r="Q917" s="283"/>
      <c r="R917" s="283"/>
      <c r="S917" s="283"/>
      <c r="T917" s="283"/>
    </row>
    <row r="918" spans="1:20">
      <c r="A918" s="509"/>
      <c r="N918" s="283"/>
      <c r="O918" s="283"/>
      <c r="P918" s="283"/>
      <c r="Q918" s="283"/>
      <c r="R918" s="283"/>
      <c r="S918" s="283"/>
      <c r="T918" s="283"/>
    </row>
    <row r="919" spans="1:20">
      <c r="A919" s="509"/>
      <c r="N919" s="283"/>
      <c r="O919" s="283"/>
      <c r="P919" s="283"/>
      <c r="Q919" s="283"/>
      <c r="R919" s="283"/>
      <c r="S919" s="283"/>
      <c r="T919" s="283"/>
    </row>
    <row r="920" spans="1:20">
      <c r="A920" s="509"/>
      <c r="N920" s="283"/>
      <c r="O920" s="283"/>
      <c r="P920" s="283"/>
      <c r="Q920" s="283"/>
      <c r="R920" s="283"/>
      <c r="S920" s="283"/>
      <c r="T920" s="283"/>
    </row>
    <row r="921" spans="1:20">
      <c r="A921" s="509"/>
      <c r="N921" s="283"/>
      <c r="O921" s="283"/>
      <c r="P921" s="283"/>
      <c r="Q921" s="283"/>
      <c r="R921" s="283"/>
      <c r="S921" s="283"/>
      <c r="T921" s="283"/>
    </row>
    <row r="922" spans="1:20">
      <c r="A922" s="509"/>
      <c r="N922" s="283"/>
      <c r="O922" s="283"/>
      <c r="P922" s="283"/>
      <c r="Q922" s="283"/>
      <c r="R922" s="283"/>
      <c r="S922" s="283"/>
      <c r="T922" s="283"/>
    </row>
    <row r="923" spans="1:20">
      <c r="A923" s="509"/>
      <c r="N923" s="283"/>
      <c r="O923" s="283"/>
      <c r="P923" s="283"/>
      <c r="Q923" s="283"/>
      <c r="R923" s="283"/>
      <c r="S923" s="283"/>
      <c r="T923" s="283"/>
    </row>
    <row r="924" spans="1:20">
      <c r="A924" s="509"/>
      <c r="N924" s="283"/>
      <c r="O924" s="283"/>
      <c r="P924" s="283"/>
      <c r="Q924" s="283"/>
      <c r="R924" s="283"/>
      <c r="S924" s="283"/>
      <c r="T924" s="283"/>
    </row>
    <row r="925" spans="1:20">
      <c r="A925" s="509"/>
      <c r="N925" s="283"/>
      <c r="O925" s="283"/>
      <c r="P925" s="283"/>
      <c r="Q925" s="283"/>
      <c r="R925" s="283"/>
      <c r="S925" s="283"/>
      <c r="T925" s="283"/>
    </row>
    <row r="926" spans="1:20">
      <c r="A926" s="509"/>
      <c r="N926" s="283"/>
      <c r="O926" s="283"/>
      <c r="P926" s="283"/>
      <c r="Q926" s="283"/>
      <c r="R926" s="283"/>
      <c r="S926" s="283"/>
      <c r="T926" s="283"/>
    </row>
    <row r="927" spans="1:20">
      <c r="A927" s="509"/>
      <c r="N927" s="283"/>
      <c r="O927" s="283"/>
      <c r="P927" s="283"/>
      <c r="Q927" s="283"/>
      <c r="R927" s="283"/>
      <c r="S927" s="283"/>
      <c r="T927" s="283"/>
    </row>
    <row r="928" spans="1:20">
      <c r="A928" s="509"/>
      <c r="N928" s="283"/>
      <c r="O928" s="283"/>
      <c r="P928" s="283"/>
      <c r="Q928" s="283"/>
      <c r="R928" s="283"/>
      <c r="S928" s="283"/>
      <c r="T928" s="283"/>
    </row>
    <row r="929" spans="1:20">
      <c r="A929" s="509"/>
      <c r="N929" s="283"/>
      <c r="O929" s="283"/>
      <c r="P929" s="283"/>
      <c r="Q929" s="283"/>
      <c r="R929" s="283"/>
      <c r="S929" s="283"/>
      <c r="T929" s="283"/>
    </row>
    <row r="930" spans="1:20">
      <c r="A930" s="509"/>
      <c r="N930" s="283"/>
      <c r="O930" s="283"/>
      <c r="P930" s="283"/>
      <c r="Q930" s="283"/>
      <c r="R930" s="283"/>
      <c r="S930" s="283"/>
      <c r="T930" s="283"/>
    </row>
    <row r="931" spans="1:20">
      <c r="A931" s="509"/>
      <c r="N931" s="283"/>
      <c r="O931" s="283"/>
      <c r="P931" s="283"/>
      <c r="Q931" s="283"/>
      <c r="R931" s="283"/>
      <c r="S931" s="283"/>
      <c r="T931" s="283"/>
    </row>
    <row r="932" spans="1:20">
      <c r="A932" s="509"/>
      <c r="N932" s="283"/>
      <c r="O932" s="283"/>
      <c r="P932" s="283"/>
      <c r="Q932" s="283"/>
      <c r="R932" s="283"/>
      <c r="S932" s="283"/>
      <c r="T932" s="283"/>
    </row>
    <row r="933" spans="1:20">
      <c r="A933" s="509"/>
      <c r="N933" s="283"/>
      <c r="O933" s="283"/>
      <c r="P933" s="283"/>
      <c r="Q933" s="283"/>
      <c r="R933" s="283"/>
      <c r="S933" s="283"/>
      <c r="T933" s="283"/>
    </row>
    <row r="934" spans="1:20">
      <c r="A934" s="509"/>
      <c r="N934" s="283"/>
      <c r="O934" s="283"/>
      <c r="P934" s="283"/>
      <c r="Q934" s="283"/>
      <c r="R934" s="283"/>
      <c r="S934" s="283"/>
      <c r="T934" s="283"/>
    </row>
    <row r="935" spans="1:20">
      <c r="A935" s="509"/>
      <c r="N935" s="283"/>
      <c r="O935" s="283"/>
      <c r="P935" s="283"/>
      <c r="Q935" s="283"/>
      <c r="R935" s="283"/>
      <c r="S935" s="283"/>
      <c r="T935" s="283"/>
    </row>
    <row r="936" spans="1:20">
      <c r="A936" s="509"/>
      <c r="N936" s="283"/>
      <c r="O936" s="283"/>
      <c r="P936" s="283"/>
      <c r="Q936" s="283"/>
      <c r="R936" s="283"/>
      <c r="S936" s="283"/>
      <c r="T936" s="283"/>
    </row>
    <row r="937" spans="1:20">
      <c r="A937" s="509"/>
      <c r="N937" s="283"/>
      <c r="O937" s="283"/>
      <c r="P937" s="283"/>
      <c r="Q937" s="283"/>
      <c r="R937" s="283"/>
      <c r="S937" s="283"/>
      <c r="T937" s="283"/>
    </row>
    <row r="938" spans="1:20">
      <c r="A938" s="509"/>
      <c r="N938" s="283"/>
      <c r="O938" s="283"/>
      <c r="P938" s="283"/>
      <c r="Q938" s="283"/>
      <c r="R938" s="283"/>
      <c r="S938" s="283"/>
      <c r="T938" s="283"/>
    </row>
    <row r="939" spans="1:20">
      <c r="A939" s="509"/>
      <c r="N939" s="283"/>
      <c r="O939" s="283"/>
      <c r="P939" s="283"/>
      <c r="Q939" s="283"/>
      <c r="R939" s="283"/>
      <c r="S939" s="283"/>
      <c r="T939" s="283"/>
    </row>
    <row r="940" spans="1:20">
      <c r="A940" s="509"/>
      <c r="N940" s="283"/>
      <c r="O940" s="283"/>
      <c r="P940" s="283"/>
      <c r="Q940" s="283"/>
      <c r="R940" s="283"/>
      <c r="S940" s="283"/>
      <c r="T940" s="283"/>
    </row>
    <row r="941" spans="1:20">
      <c r="A941" s="509"/>
      <c r="N941" s="283"/>
      <c r="O941" s="283"/>
      <c r="P941" s="283"/>
      <c r="Q941" s="283"/>
      <c r="R941" s="283"/>
      <c r="S941" s="283"/>
      <c r="T941" s="283"/>
    </row>
    <row r="942" spans="1:20">
      <c r="A942" s="509"/>
      <c r="N942" s="283"/>
      <c r="O942" s="283"/>
      <c r="P942" s="283"/>
      <c r="Q942" s="283"/>
      <c r="R942" s="283"/>
      <c r="S942" s="283"/>
      <c r="T942" s="283"/>
    </row>
    <row r="943" spans="1:20">
      <c r="A943" s="509"/>
      <c r="N943" s="283"/>
      <c r="O943" s="283"/>
      <c r="P943" s="283"/>
      <c r="Q943" s="283"/>
      <c r="R943" s="283"/>
      <c r="S943" s="283"/>
      <c r="T943" s="283"/>
    </row>
    <row r="944" spans="1:20">
      <c r="A944" s="509"/>
      <c r="N944" s="283"/>
      <c r="O944" s="283"/>
      <c r="P944" s="283"/>
      <c r="Q944" s="283"/>
      <c r="R944" s="283"/>
      <c r="S944" s="283"/>
      <c r="T944" s="283"/>
    </row>
    <row r="945" spans="1:20">
      <c r="A945" s="509"/>
      <c r="N945" s="283"/>
      <c r="O945" s="283"/>
      <c r="P945" s="283"/>
      <c r="Q945" s="283"/>
      <c r="R945" s="283"/>
      <c r="S945" s="283"/>
      <c r="T945" s="283"/>
    </row>
    <row r="946" spans="1:20">
      <c r="A946" s="509"/>
      <c r="N946" s="283"/>
      <c r="O946" s="283"/>
      <c r="P946" s="283"/>
      <c r="Q946" s="283"/>
      <c r="R946" s="283"/>
      <c r="S946" s="283"/>
      <c r="T946" s="283"/>
    </row>
    <row r="947" spans="1:20">
      <c r="A947" s="509"/>
      <c r="N947" s="283"/>
      <c r="O947" s="283"/>
      <c r="P947" s="283"/>
      <c r="Q947" s="283"/>
      <c r="R947" s="283"/>
      <c r="S947" s="283"/>
      <c r="T947" s="283"/>
    </row>
    <row r="948" spans="1:20">
      <c r="A948" s="509"/>
      <c r="N948" s="283"/>
      <c r="O948" s="283"/>
      <c r="P948" s="283"/>
      <c r="Q948" s="283"/>
      <c r="R948" s="283"/>
      <c r="S948" s="283"/>
      <c r="T948" s="283"/>
    </row>
    <row r="949" spans="1:20">
      <c r="A949" s="509"/>
      <c r="N949" s="283"/>
      <c r="O949" s="283"/>
      <c r="P949" s="283"/>
      <c r="Q949" s="283"/>
      <c r="R949" s="283"/>
      <c r="S949" s="283"/>
      <c r="T949" s="283"/>
    </row>
    <row r="950" spans="1:20">
      <c r="A950" s="509"/>
      <c r="N950" s="283"/>
      <c r="O950" s="283"/>
      <c r="P950" s="283"/>
      <c r="Q950" s="283"/>
      <c r="R950" s="283"/>
      <c r="S950" s="283"/>
      <c r="T950" s="283"/>
    </row>
    <row r="951" spans="1:20">
      <c r="A951" s="509"/>
      <c r="N951" s="283"/>
      <c r="O951" s="283"/>
      <c r="P951" s="283"/>
      <c r="Q951" s="283"/>
      <c r="R951" s="283"/>
      <c r="S951" s="283"/>
      <c r="T951" s="283"/>
    </row>
    <row r="952" spans="1:20">
      <c r="A952" s="509"/>
      <c r="N952" s="283"/>
      <c r="O952" s="283"/>
      <c r="P952" s="283"/>
      <c r="Q952" s="283"/>
      <c r="R952" s="283"/>
      <c r="S952" s="283"/>
      <c r="T952" s="283"/>
    </row>
    <row r="953" spans="1:20">
      <c r="A953" s="509"/>
      <c r="N953" s="283"/>
      <c r="O953" s="283"/>
      <c r="P953" s="283"/>
      <c r="Q953" s="283"/>
      <c r="R953" s="283"/>
      <c r="S953" s="283"/>
      <c r="T953" s="283"/>
    </row>
    <row r="954" spans="1:20">
      <c r="A954" s="509"/>
      <c r="N954" s="283"/>
      <c r="O954" s="283"/>
      <c r="P954" s="283"/>
      <c r="Q954" s="283"/>
      <c r="R954" s="283"/>
      <c r="S954" s="283"/>
      <c r="T954" s="283"/>
    </row>
    <row r="955" spans="1:20">
      <c r="A955" s="509"/>
      <c r="N955" s="283"/>
      <c r="O955" s="283"/>
      <c r="P955" s="283"/>
      <c r="Q955" s="283"/>
      <c r="R955" s="283"/>
      <c r="S955" s="283"/>
      <c r="T955" s="283"/>
    </row>
    <row r="956" spans="1:20">
      <c r="A956" s="509"/>
      <c r="N956" s="283"/>
      <c r="O956" s="283"/>
      <c r="P956" s="283"/>
      <c r="Q956" s="283"/>
      <c r="R956" s="283"/>
      <c r="S956" s="283"/>
      <c r="T956" s="283"/>
    </row>
    <row r="957" spans="1:20">
      <c r="A957" s="509"/>
      <c r="N957" s="283"/>
      <c r="O957" s="283"/>
      <c r="P957" s="283"/>
      <c r="Q957" s="283"/>
      <c r="R957" s="283"/>
      <c r="S957" s="283"/>
      <c r="T957" s="283"/>
    </row>
    <row r="958" spans="1:20">
      <c r="A958" s="509"/>
      <c r="N958" s="283"/>
      <c r="O958" s="283"/>
      <c r="P958" s="283"/>
      <c r="Q958" s="283"/>
      <c r="R958" s="283"/>
      <c r="S958" s="283"/>
      <c r="T958" s="283"/>
    </row>
    <row r="959" spans="1:20">
      <c r="A959" s="509"/>
      <c r="N959" s="283"/>
      <c r="O959" s="283"/>
      <c r="P959" s="283"/>
      <c r="Q959" s="283"/>
      <c r="R959" s="283"/>
      <c r="S959" s="283"/>
      <c r="T959" s="283"/>
    </row>
    <row r="960" spans="1:20">
      <c r="A960" s="509"/>
      <c r="N960" s="283"/>
      <c r="O960" s="283"/>
      <c r="P960" s="283"/>
      <c r="Q960" s="283"/>
      <c r="R960" s="283"/>
      <c r="S960" s="283"/>
      <c r="T960" s="283"/>
    </row>
    <row r="961" spans="1:20">
      <c r="A961" s="509"/>
      <c r="N961" s="283"/>
      <c r="O961" s="283"/>
      <c r="P961" s="283"/>
      <c r="Q961" s="283"/>
      <c r="R961" s="283"/>
      <c r="S961" s="283"/>
      <c r="T961" s="283"/>
    </row>
    <row r="962" spans="1:20">
      <c r="A962" s="509"/>
      <c r="N962" s="283"/>
      <c r="O962" s="283"/>
      <c r="P962" s="283"/>
      <c r="Q962" s="283"/>
      <c r="R962" s="283"/>
      <c r="S962" s="283"/>
      <c r="T962" s="283"/>
    </row>
    <row r="963" spans="1:20">
      <c r="A963" s="509"/>
      <c r="N963" s="283"/>
      <c r="O963" s="283"/>
      <c r="P963" s="283"/>
      <c r="Q963" s="283"/>
      <c r="R963" s="283"/>
      <c r="S963" s="283"/>
      <c r="T963" s="283"/>
    </row>
    <row r="964" spans="1:20">
      <c r="A964" s="509"/>
      <c r="N964" s="283"/>
      <c r="O964" s="283"/>
      <c r="P964" s="283"/>
      <c r="Q964" s="283"/>
      <c r="R964" s="283"/>
      <c r="S964" s="283"/>
      <c r="T964" s="283"/>
    </row>
    <row r="965" spans="1:20">
      <c r="A965" s="509"/>
      <c r="N965" s="283"/>
      <c r="O965" s="283"/>
      <c r="P965" s="283"/>
      <c r="Q965" s="283"/>
      <c r="R965" s="283"/>
      <c r="S965" s="283"/>
      <c r="T965" s="283"/>
    </row>
    <row r="966" spans="1:20">
      <c r="A966" s="509"/>
      <c r="N966" s="283"/>
      <c r="O966" s="283"/>
      <c r="P966" s="283"/>
      <c r="Q966" s="283"/>
      <c r="R966" s="283"/>
      <c r="S966" s="283"/>
      <c r="T966" s="283"/>
    </row>
    <row r="967" spans="1:20">
      <c r="A967" s="509"/>
      <c r="N967" s="283"/>
      <c r="O967" s="283"/>
      <c r="P967" s="283"/>
      <c r="Q967" s="283"/>
      <c r="R967" s="283"/>
      <c r="S967" s="283"/>
      <c r="T967" s="283"/>
    </row>
    <row r="968" spans="1:20">
      <c r="A968" s="509"/>
      <c r="N968" s="283"/>
      <c r="O968" s="283"/>
      <c r="P968" s="283"/>
      <c r="Q968" s="283"/>
      <c r="R968" s="283"/>
      <c r="S968" s="283"/>
      <c r="T968" s="283"/>
    </row>
    <row r="969" spans="1:20">
      <c r="A969" s="509"/>
      <c r="N969" s="283"/>
      <c r="O969" s="283"/>
      <c r="P969" s="283"/>
      <c r="Q969" s="283"/>
      <c r="R969" s="283"/>
      <c r="S969" s="283"/>
      <c r="T969" s="283"/>
    </row>
    <row r="970" spans="1:20">
      <c r="A970" s="509"/>
      <c r="N970" s="283"/>
      <c r="O970" s="283"/>
      <c r="P970" s="283"/>
      <c r="Q970" s="283"/>
      <c r="R970" s="283"/>
      <c r="S970" s="283"/>
      <c r="T970" s="283"/>
    </row>
    <row r="971" spans="1:20">
      <c r="A971" s="509"/>
      <c r="N971" s="283"/>
      <c r="O971" s="283"/>
      <c r="P971" s="283"/>
      <c r="Q971" s="283"/>
      <c r="R971" s="283"/>
      <c r="S971" s="283"/>
      <c r="T971" s="283"/>
    </row>
    <row r="972" spans="1:20">
      <c r="A972" s="509"/>
      <c r="N972" s="283"/>
      <c r="O972" s="283"/>
      <c r="P972" s="283"/>
      <c r="Q972" s="283"/>
      <c r="R972" s="283"/>
      <c r="S972" s="283"/>
      <c r="T972" s="283"/>
    </row>
    <row r="973" spans="1:20">
      <c r="A973" s="509"/>
      <c r="N973" s="283"/>
      <c r="O973" s="283"/>
      <c r="P973" s="283"/>
      <c r="Q973" s="283"/>
      <c r="R973" s="283"/>
      <c r="S973" s="283"/>
      <c r="T973" s="283"/>
    </row>
    <row r="974" spans="1:20">
      <c r="A974" s="509"/>
      <c r="N974" s="283"/>
      <c r="O974" s="283"/>
      <c r="P974" s="283"/>
      <c r="Q974" s="283"/>
      <c r="R974" s="283"/>
      <c r="S974" s="283"/>
      <c r="T974" s="283"/>
    </row>
    <row r="975" spans="1:20">
      <c r="A975" s="509"/>
      <c r="N975" s="283"/>
      <c r="O975" s="283"/>
      <c r="P975" s="283"/>
      <c r="Q975" s="283"/>
      <c r="R975" s="283"/>
      <c r="S975" s="283"/>
      <c r="T975" s="283"/>
    </row>
    <row r="976" spans="1:20">
      <c r="A976" s="509"/>
      <c r="N976" s="283"/>
      <c r="O976" s="283"/>
      <c r="P976" s="283"/>
      <c r="Q976" s="283"/>
      <c r="R976" s="283"/>
      <c r="S976" s="283"/>
      <c r="T976" s="283"/>
    </row>
    <row r="977" spans="1:20">
      <c r="A977" s="509"/>
      <c r="N977" s="283"/>
      <c r="O977" s="283"/>
      <c r="P977" s="283"/>
      <c r="Q977" s="283"/>
      <c r="R977" s="283"/>
      <c r="S977" s="283"/>
      <c r="T977" s="283"/>
    </row>
    <row r="978" spans="1:20">
      <c r="A978" s="509"/>
      <c r="N978" s="283"/>
      <c r="O978" s="283"/>
      <c r="P978" s="283"/>
      <c r="Q978" s="283"/>
      <c r="R978" s="283"/>
      <c r="S978" s="283"/>
      <c r="T978" s="283"/>
    </row>
    <row r="979" spans="1:20">
      <c r="A979" s="509"/>
      <c r="N979" s="283"/>
      <c r="O979" s="283"/>
      <c r="P979" s="283"/>
      <c r="Q979" s="283"/>
      <c r="R979" s="283"/>
      <c r="S979" s="283"/>
      <c r="T979" s="283"/>
    </row>
    <row r="980" spans="1:20">
      <c r="A980" s="509"/>
      <c r="N980" s="283"/>
      <c r="O980" s="283"/>
      <c r="P980" s="283"/>
      <c r="Q980" s="283"/>
      <c r="R980" s="283"/>
      <c r="S980" s="283"/>
      <c r="T980" s="283"/>
    </row>
    <row r="981" spans="1:20">
      <c r="A981" s="509"/>
      <c r="N981" s="283"/>
      <c r="O981" s="283"/>
      <c r="P981" s="283"/>
      <c r="Q981" s="283"/>
      <c r="R981" s="283"/>
      <c r="S981" s="283"/>
      <c r="T981" s="283"/>
    </row>
    <row r="982" spans="1:20">
      <c r="A982" s="509"/>
      <c r="N982" s="283"/>
      <c r="O982" s="283"/>
      <c r="P982" s="283"/>
      <c r="Q982" s="283"/>
      <c r="R982" s="283"/>
      <c r="S982" s="283"/>
      <c r="T982" s="283"/>
    </row>
    <row r="983" spans="1:20">
      <c r="A983" s="509"/>
      <c r="N983" s="283"/>
      <c r="O983" s="283"/>
      <c r="P983" s="283"/>
      <c r="Q983" s="283"/>
      <c r="R983" s="283"/>
      <c r="S983" s="283"/>
      <c r="T983" s="283"/>
    </row>
    <row r="984" spans="1:20">
      <c r="A984" s="509"/>
      <c r="N984" s="283"/>
      <c r="O984" s="283"/>
      <c r="P984" s="283"/>
      <c r="Q984" s="283"/>
      <c r="R984" s="283"/>
      <c r="S984" s="283"/>
      <c r="T984" s="283"/>
    </row>
    <row r="985" spans="1:20">
      <c r="A985" s="509"/>
      <c r="N985" s="283"/>
      <c r="O985" s="283"/>
      <c r="P985" s="283"/>
      <c r="Q985" s="283"/>
      <c r="R985" s="283"/>
      <c r="S985" s="283"/>
      <c r="T985" s="283"/>
    </row>
    <row r="986" spans="1:20">
      <c r="A986" s="509"/>
      <c r="N986" s="283"/>
      <c r="O986" s="283"/>
      <c r="P986" s="283"/>
      <c r="Q986" s="283"/>
      <c r="R986" s="283"/>
      <c r="S986" s="283"/>
      <c r="T986" s="283"/>
    </row>
    <row r="987" spans="1:20">
      <c r="A987" s="509"/>
      <c r="N987" s="283"/>
      <c r="O987" s="283"/>
      <c r="P987" s="283"/>
      <c r="Q987" s="283"/>
      <c r="R987" s="283"/>
      <c r="S987" s="283"/>
      <c r="T987" s="283"/>
    </row>
    <row r="988" spans="1:20">
      <c r="A988" s="509"/>
      <c r="N988" s="283"/>
      <c r="O988" s="283"/>
      <c r="P988" s="283"/>
      <c r="Q988" s="283"/>
      <c r="R988" s="283"/>
      <c r="S988" s="283"/>
      <c r="T988" s="283"/>
    </row>
    <row r="989" spans="1:20">
      <c r="A989" s="509"/>
      <c r="N989" s="283"/>
      <c r="O989" s="283"/>
      <c r="P989" s="283"/>
      <c r="Q989" s="283"/>
      <c r="R989" s="283"/>
      <c r="S989" s="283"/>
      <c r="T989" s="283"/>
    </row>
    <row r="990" spans="1:20">
      <c r="A990" s="509"/>
      <c r="N990" s="283"/>
      <c r="O990" s="283"/>
      <c r="P990" s="283"/>
      <c r="Q990" s="283"/>
      <c r="R990" s="283"/>
      <c r="S990" s="283"/>
      <c r="T990" s="283"/>
    </row>
    <row r="991" spans="1:20">
      <c r="A991" s="509"/>
      <c r="N991" s="283"/>
      <c r="O991" s="283"/>
      <c r="P991" s="283"/>
      <c r="Q991" s="283"/>
      <c r="R991" s="283"/>
      <c r="S991" s="283"/>
      <c r="T991" s="283"/>
    </row>
    <row r="992" spans="1:20">
      <c r="A992" s="509"/>
      <c r="N992" s="283"/>
      <c r="O992" s="283"/>
      <c r="P992" s="283"/>
      <c r="Q992" s="283"/>
      <c r="R992" s="283"/>
      <c r="S992" s="283"/>
      <c r="T992" s="283"/>
    </row>
    <row r="993" spans="1:20">
      <c r="A993" s="509"/>
      <c r="N993" s="283"/>
      <c r="O993" s="283"/>
      <c r="P993" s="283"/>
      <c r="Q993" s="283"/>
      <c r="R993" s="283"/>
      <c r="S993" s="283"/>
      <c r="T993" s="283"/>
    </row>
    <row r="994" spans="1:20">
      <c r="A994" s="509"/>
      <c r="N994" s="283"/>
      <c r="O994" s="283"/>
      <c r="P994" s="283"/>
      <c r="Q994" s="283"/>
      <c r="R994" s="283"/>
      <c r="S994" s="283"/>
      <c r="T994" s="283"/>
    </row>
    <row r="995" spans="1:20">
      <c r="A995" s="509"/>
      <c r="N995" s="283"/>
      <c r="O995" s="283"/>
      <c r="P995" s="283"/>
      <c r="Q995" s="283"/>
      <c r="R995" s="283"/>
      <c r="S995" s="283"/>
      <c r="T995" s="283"/>
    </row>
    <row r="996" spans="1:20">
      <c r="A996" s="509"/>
      <c r="N996" s="283"/>
      <c r="O996" s="283"/>
      <c r="P996" s="283"/>
      <c r="Q996" s="283"/>
      <c r="R996" s="283"/>
      <c r="S996" s="283"/>
      <c r="T996" s="283"/>
    </row>
    <row r="997" spans="1:20">
      <c r="A997" s="509"/>
      <c r="N997" s="283"/>
      <c r="O997" s="283"/>
      <c r="P997" s="283"/>
      <c r="Q997" s="283"/>
      <c r="R997" s="283"/>
      <c r="S997" s="283"/>
      <c r="T997" s="283"/>
    </row>
    <row r="998" spans="1:20">
      <c r="A998" s="509"/>
      <c r="N998" s="283"/>
      <c r="O998" s="283"/>
      <c r="P998" s="283"/>
      <c r="Q998" s="283"/>
      <c r="R998" s="283"/>
      <c r="S998" s="283"/>
      <c r="T998" s="283"/>
    </row>
    <row r="999" spans="1:20">
      <c r="A999" s="509"/>
      <c r="N999" s="283"/>
      <c r="O999" s="283"/>
      <c r="P999" s="283"/>
      <c r="Q999" s="283"/>
      <c r="R999" s="283"/>
      <c r="S999" s="283"/>
      <c r="T999" s="283"/>
    </row>
    <row r="1000" spans="1:20">
      <c r="A1000" s="509"/>
      <c r="N1000" s="283"/>
      <c r="O1000" s="283"/>
      <c r="P1000" s="283"/>
      <c r="Q1000" s="283"/>
      <c r="R1000" s="283"/>
      <c r="S1000" s="283"/>
      <c r="T1000" s="283"/>
    </row>
    <row r="1001" spans="1:20">
      <c r="A1001" s="509"/>
      <c r="N1001" s="283"/>
      <c r="O1001" s="283"/>
      <c r="P1001" s="283"/>
      <c r="Q1001" s="283"/>
      <c r="R1001" s="283"/>
      <c r="S1001" s="283"/>
      <c r="T1001" s="283"/>
    </row>
    <row r="1002" spans="1:20">
      <c r="A1002" s="509"/>
      <c r="N1002" s="283"/>
      <c r="O1002" s="283"/>
      <c r="P1002" s="283"/>
      <c r="Q1002" s="283"/>
      <c r="R1002" s="283"/>
      <c r="S1002" s="283"/>
      <c r="T1002" s="283"/>
    </row>
    <row r="1003" spans="1:20">
      <c r="A1003" s="509"/>
      <c r="N1003" s="283"/>
      <c r="O1003" s="283"/>
      <c r="P1003" s="283"/>
      <c r="Q1003" s="283"/>
      <c r="R1003" s="283"/>
      <c r="S1003" s="283"/>
      <c r="T1003" s="283"/>
    </row>
    <row r="1004" spans="1:20">
      <c r="A1004" s="509"/>
      <c r="N1004" s="283"/>
      <c r="O1004" s="283"/>
      <c r="P1004" s="283"/>
      <c r="Q1004" s="283"/>
      <c r="R1004" s="283"/>
      <c r="S1004" s="283"/>
      <c r="T1004" s="283"/>
    </row>
    <row r="1005" spans="1:20">
      <c r="A1005" s="509"/>
      <c r="N1005" s="283"/>
      <c r="O1005" s="283"/>
      <c r="P1005" s="283"/>
      <c r="Q1005" s="283"/>
      <c r="R1005" s="283"/>
      <c r="S1005" s="283"/>
      <c r="T1005" s="283"/>
    </row>
    <row r="1006" spans="1:20">
      <c r="A1006" s="509"/>
      <c r="N1006" s="283"/>
      <c r="O1006" s="283"/>
      <c r="P1006" s="283"/>
      <c r="Q1006" s="283"/>
      <c r="R1006" s="283"/>
      <c r="S1006" s="283"/>
      <c r="T1006" s="283"/>
    </row>
    <row r="1007" spans="1:20">
      <c r="A1007" s="509"/>
      <c r="N1007" s="283"/>
      <c r="O1007" s="283"/>
      <c r="P1007" s="283"/>
      <c r="Q1007" s="283"/>
      <c r="R1007" s="283"/>
      <c r="S1007" s="283"/>
      <c r="T1007" s="283"/>
    </row>
    <row r="1008" spans="1:20">
      <c r="A1008" s="509"/>
      <c r="N1008" s="283"/>
      <c r="O1008" s="283"/>
      <c r="P1008" s="283"/>
      <c r="Q1008" s="283"/>
      <c r="R1008" s="283"/>
      <c r="S1008" s="283"/>
      <c r="T1008" s="283"/>
    </row>
    <row r="1009" spans="1:20">
      <c r="A1009" s="509"/>
      <c r="N1009" s="283"/>
      <c r="O1009" s="283"/>
      <c r="P1009" s="283"/>
      <c r="Q1009" s="283"/>
      <c r="R1009" s="283"/>
      <c r="S1009" s="283"/>
      <c r="T1009" s="283"/>
    </row>
    <row r="1010" spans="1:20">
      <c r="A1010" s="509"/>
      <c r="N1010" s="283"/>
      <c r="O1010" s="283"/>
      <c r="P1010" s="283"/>
      <c r="Q1010" s="283"/>
      <c r="R1010" s="283"/>
      <c r="S1010" s="283"/>
      <c r="T1010" s="283"/>
    </row>
    <row r="1011" spans="1:20">
      <c r="A1011" s="509"/>
      <c r="N1011" s="283"/>
      <c r="O1011" s="283"/>
      <c r="P1011" s="283"/>
      <c r="Q1011" s="283"/>
      <c r="R1011" s="283"/>
      <c r="S1011" s="283"/>
      <c r="T1011" s="283"/>
    </row>
    <row r="1012" spans="1:20">
      <c r="A1012" s="509"/>
      <c r="N1012" s="283"/>
      <c r="O1012" s="283"/>
      <c r="P1012" s="283"/>
      <c r="Q1012" s="283"/>
      <c r="R1012" s="283"/>
      <c r="S1012" s="283"/>
      <c r="T1012" s="283"/>
    </row>
    <row r="1013" spans="1:20">
      <c r="A1013" s="509"/>
      <c r="N1013" s="283"/>
      <c r="O1013" s="283"/>
      <c r="P1013" s="283"/>
      <c r="Q1013" s="283"/>
      <c r="R1013" s="283"/>
      <c r="S1013" s="283"/>
      <c r="T1013" s="283"/>
    </row>
    <row r="1014" spans="1:20">
      <c r="A1014" s="509"/>
      <c r="N1014" s="283"/>
      <c r="O1014" s="283"/>
      <c r="P1014" s="283"/>
      <c r="Q1014" s="283"/>
      <c r="R1014" s="283"/>
      <c r="S1014" s="283"/>
      <c r="T1014" s="283"/>
    </row>
    <row r="1015" spans="1:20">
      <c r="A1015" s="509"/>
      <c r="N1015" s="283"/>
      <c r="O1015" s="283"/>
      <c r="P1015" s="283"/>
      <c r="Q1015" s="283"/>
      <c r="R1015" s="283"/>
      <c r="S1015" s="283"/>
      <c r="T1015" s="283"/>
    </row>
    <row r="1016" spans="1:20">
      <c r="A1016" s="509"/>
      <c r="N1016" s="283"/>
      <c r="O1016" s="283"/>
      <c r="P1016" s="283"/>
      <c r="Q1016" s="283"/>
      <c r="R1016" s="283"/>
      <c r="S1016" s="283"/>
      <c r="T1016" s="283"/>
    </row>
    <row r="1017" spans="1:20">
      <c r="A1017" s="509"/>
      <c r="N1017" s="283"/>
      <c r="O1017" s="283"/>
      <c r="P1017" s="283"/>
      <c r="Q1017" s="283"/>
      <c r="R1017" s="283"/>
      <c r="S1017" s="283"/>
      <c r="T1017" s="283"/>
    </row>
    <row r="1018" spans="1:20">
      <c r="A1018" s="509"/>
      <c r="N1018" s="283"/>
      <c r="O1018" s="283"/>
      <c r="P1018" s="283"/>
      <c r="Q1018" s="283"/>
      <c r="R1018" s="283"/>
      <c r="S1018" s="283"/>
      <c r="T1018" s="283"/>
    </row>
    <row r="1019" spans="1:20">
      <c r="A1019" s="509"/>
      <c r="N1019" s="283"/>
      <c r="O1019" s="283"/>
      <c r="P1019" s="283"/>
      <c r="Q1019" s="283"/>
      <c r="R1019" s="283"/>
      <c r="S1019" s="283"/>
      <c r="T1019" s="283"/>
    </row>
    <row r="1020" spans="1:20">
      <c r="A1020" s="509"/>
      <c r="N1020" s="283"/>
      <c r="O1020" s="283"/>
      <c r="P1020" s="283"/>
      <c r="Q1020" s="283"/>
      <c r="R1020" s="283"/>
      <c r="S1020" s="283"/>
      <c r="T1020" s="283"/>
    </row>
    <row r="1021" spans="1:20">
      <c r="A1021" s="509"/>
      <c r="N1021" s="283"/>
      <c r="O1021" s="283"/>
      <c r="P1021" s="283"/>
      <c r="Q1021" s="283"/>
      <c r="R1021" s="283"/>
      <c r="S1021" s="283"/>
      <c r="T1021" s="283"/>
    </row>
    <row r="1022" spans="1:20">
      <c r="A1022" s="509"/>
      <c r="N1022" s="283"/>
      <c r="O1022" s="283"/>
      <c r="P1022" s="283"/>
      <c r="Q1022" s="283"/>
      <c r="R1022" s="283"/>
      <c r="S1022" s="283"/>
      <c r="T1022" s="283"/>
    </row>
    <row r="1023" spans="1:20">
      <c r="A1023" s="509"/>
      <c r="N1023" s="283"/>
      <c r="O1023" s="283"/>
      <c r="P1023" s="283"/>
      <c r="Q1023" s="283"/>
      <c r="R1023" s="283"/>
      <c r="S1023" s="283"/>
      <c r="T1023" s="283"/>
    </row>
    <row r="1024" spans="1:20">
      <c r="A1024" s="509"/>
      <c r="N1024" s="283"/>
      <c r="O1024" s="283"/>
      <c r="P1024" s="283"/>
      <c r="Q1024" s="283"/>
      <c r="R1024" s="283"/>
      <c r="S1024" s="283"/>
      <c r="T1024" s="283"/>
    </row>
    <row r="1025" spans="1:20">
      <c r="A1025" s="509"/>
      <c r="N1025" s="283"/>
      <c r="O1025" s="283"/>
      <c r="P1025" s="283"/>
      <c r="Q1025" s="283"/>
      <c r="R1025" s="283"/>
      <c r="S1025" s="283"/>
      <c r="T1025" s="283"/>
    </row>
    <row r="1026" spans="1:20">
      <c r="A1026" s="509"/>
      <c r="N1026" s="283"/>
      <c r="O1026" s="283"/>
      <c r="P1026" s="283"/>
      <c r="Q1026" s="283"/>
      <c r="R1026" s="283"/>
      <c r="S1026" s="283"/>
      <c r="T1026" s="283"/>
    </row>
    <row r="1027" spans="1:20">
      <c r="A1027" s="509"/>
      <c r="N1027" s="283"/>
      <c r="O1027" s="283"/>
      <c r="P1027" s="283"/>
      <c r="Q1027" s="283"/>
      <c r="R1027" s="283"/>
      <c r="S1027" s="283"/>
      <c r="T1027" s="283"/>
    </row>
    <row r="1028" spans="1:20">
      <c r="A1028" s="509"/>
      <c r="N1028" s="283"/>
      <c r="O1028" s="283"/>
      <c r="P1028" s="283"/>
      <c r="Q1028" s="283"/>
      <c r="R1028" s="283"/>
      <c r="S1028" s="283"/>
      <c r="T1028" s="283"/>
    </row>
    <row r="1029" spans="1:20">
      <c r="A1029" s="509"/>
      <c r="N1029" s="283"/>
      <c r="O1029" s="283"/>
      <c r="P1029" s="283"/>
      <c r="Q1029" s="283"/>
      <c r="R1029" s="283"/>
      <c r="S1029" s="283"/>
      <c r="T1029" s="283"/>
    </row>
    <row r="1030" spans="1:20">
      <c r="A1030" s="509"/>
      <c r="N1030" s="283"/>
      <c r="O1030" s="283"/>
      <c r="P1030" s="283"/>
      <c r="Q1030" s="283"/>
      <c r="R1030" s="283"/>
      <c r="S1030" s="283"/>
      <c r="T1030" s="283"/>
    </row>
    <row r="1031" spans="1:20">
      <c r="A1031" s="509"/>
      <c r="N1031" s="283"/>
      <c r="O1031" s="283"/>
      <c r="P1031" s="283"/>
      <c r="Q1031" s="283"/>
      <c r="R1031" s="283"/>
      <c r="S1031" s="283"/>
      <c r="T1031" s="283"/>
    </row>
    <row r="1032" spans="1:20">
      <c r="A1032" s="509"/>
      <c r="N1032" s="283"/>
      <c r="O1032" s="283"/>
      <c r="P1032" s="283"/>
      <c r="Q1032" s="283"/>
      <c r="R1032" s="283"/>
      <c r="S1032" s="283"/>
      <c r="T1032" s="283"/>
    </row>
    <row r="1033" spans="1:20">
      <c r="A1033" s="509"/>
      <c r="N1033" s="283"/>
      <c r="O1033" s="283"/>
      <c r="P1033" s="283"/>
      <c r="Q1033" s="283"/>
      <c r="R1033" s="283"/>
      <c r="S1033" s="283"/>
      <c r="T1033" s="283"/>
    </row>
    <row r="1034" spans="1:20">
      <c r="A1034" s="509"/>
      <c r="N1034" s="283"/>
      <c r="O1034" s="283"/>
      <c r="P1034" s="283"/>
      <c r="Q1034" s="283"/>
      <c r="R1034" s="283"/>
      <c r="S1034" s="283"/>
      <c r="T1034" s="283"/>
    </row>
    <row r="1035" spans="1:20">
      <c r="A1035" s="509"/>
      <c r="N1035" s="283"/>
      <c r="O1035" s="283"/>
      <c r="P1035" s="283"/>
      <c r="Q1035" s="283"/>
      <c r="R1035" s="283"/>
      <c r="S1035" s="283"/>
      <c r="T1035" s="283"/>
    </row>
    <row r="1036" spans="1:20">
      <c r="A1036" s="509"/>
      <c r="N1036" s="283"/>
      <c r="O1036" s="283"/>
      <c r="P1036" s="283"/>
      <c r="Q1036" s="283"/>
      <c r="R1036" s="283"/>
      <c r="S1036" s="283"/>
      <c r="T1036" s="283"/>
    </row>
    <row r="1037" spans="1:20">
      <c r="A1037" s="509"/>
      <c r="N1037" s="283"/>
      <c r="O1037" s="283"/>
      <c r="P1037" s="283"/>
      <c r="Q1037" s="283"/>
      <c r="R1037" s="283"/>
      <c r="S1037" s="283"/>
      <c r="T1037" s="283"/>
    </row>
    <row r="1038" spans="1:20">
      <c r="A1038" s="509"/>
      <c r="N1038" s="283"/>
      <c r="O1038" s="283"/>
      <c r="P1038" s="283"/>
      <c r="Q1038" s="283"/>
      <c r="R1038" s="283"/>
      <c r="S1038" s="283"/>
      <c r="T1038" s="283"/>
    </row>
    <row r="1039" spans="1:20">
      <c r="A1039" s="509"/>
      <c r="N1039" s="283"/>
      <c r="O1039" s="283"/>
      <c r="P1039" s="283"/>
      <c r="Q1039" s="283"/>
      <c r="R1039" s="283"/>
      <c r="S1039" s="283"/>
      <c r="T1039" s="283"/>
    </row>
    <row r="1040" spans="1:20">
      <c r="A1040" s="509"/>
      <c r="N1040" s="283"/>
      <c r="O1040" s="283"/>
      <c r="P1040" s="283"/>
      <c r="Q1040" s="283"/>
      <c r="R1040" s="283"/>
      <c r="S1040" s="283"/>
      <c r="T1040" s="283"/>
    </row>
    <row r="1041" spans="1:20">
      <c r="A1041" s="509"/>
      <c r="N1041" s="283"/>
      <c r="O1041" s="283"/>
      <c r="P1041" s="283"/>
      <c r="Q1041" s="283"/>
      <c r="R1041" s="283"/>
      <c r="S1041" s="283"/>
      <c r="T1041" s="283"/>
    </row>
    <row r="1042" spans="1:20">
      <c r="A1042" s="509"/>
      <c r="N1042" s="283"/>
      <c r="O1042" s="283"/>
      <c r="P1042" s="283"/>
      <c r="Q1042" s="283"/>
      <c r="R1042" s="283"/>
      <c r="S1042" s="283"/>
      <c r="T1042" s="283"/>
    </row>
    <row r="1043" spans="1:20">
      <c r="A1043" s="509"/>
      <c r="N1043" s="283"/>
      <c r="O1043" s="283"/>
      <c r="P1043" s="283"/>
      <c r="Q1043" s="283"/>
      <c r="R1043" s="283"/>
      <c r="S1043" s="283"/>
      <c r="T1043" s="283"/>
    </row>
    <row r="1044" spans="1:20">
      <c r="A1044" s="509"/>
      <c r="N1044" s="283"/>
      <c r="O1044" s="283"/>
      <c r="P1044" s="283"/>
      <c r="Q1044" s="283"/>
      <c r="R1044" s="283"/>
      <c r="S1044" s="283"/>
      <c r="T1044" s="283"/>
    </row>
    <row r="1045" spans="1:20">
      <c r="A1045" s="509"/>
      <c r="N1045" s="283"/>
      <c r="O1045" s="283"/>
      <c r="P1045" s="283"/>
      <c r="Q1045" s="283"/>
      <c r="R1045" s="283"/>
      <c r="S1045" s="283"/>
      <c r="T1045" s="283"/>
    </row>
    <row r="1046" spans="1:20">
      <c r="A1046" s="509"/>
      <c r="N1046" s="283"/>
      <c r="O1046" s="283"/>
      <c r="P1046" s="283"/>
      <c r="Q1046" s="283"/>
      <c r="R1046" s="283"/>
      <c r="S1046" s="283"/>
      <c r="T1046" s="283"/>
    </row>
    <row r="1047" spans="1:20">
      <c r="A1047" s="509"/>
      <c r="N1047" s="283"/>
      <c r="O1047" s="283"/>
      <c r="P1047" s="283"/>
      <c r="Q1047" s="283"/>
      <c r="R1047" s="283"/>
      <c r="S1047" s="283"/>
      <c r="T1047" s="283"/>
    </row>
    <row r="1048" spans="1:20">
      <c r="A1048" s="509"/>
      <c r="N1048" s="283"/>
      <c r="O1048" s="283"/>
      <c r="P1048" s="283"/>
      <c r="Q1048" s="283"/>
      <c r="R1048" s="283"/>
      <c r="S1048" s="283"/>
      <c r="T1048" s="283"/>
    </row>
    <row r="1049" spans="1:20">
      <c r="A1049" s="509"/>
      <c r="N1049" s="283"/>
      <c r="O1049" s="283"/>
      <c r="P1049" s="283"/>
      <c r="Q1049" s="283"/>
      <c r="R1049" s="283"/>
      <c r="S1049" s="283"/>
      <c r="T1049" s="283"/>
    </row>
    <row r="1050" spans="1:20">
      <c r="A1050" s="509"/>
      <c r="N1050" s="283"/>
      <c r="O1050" s="283"/>
      <c r="P1050" s="283"/>
      <c r="Q1050" s="283"/>
      <c r="R1050" s="283"/>
      <c r="S1050" s="283"/>
      <c r="T1050" s="283"/>
    </row>
    <row r="1051" spans="1:20">
      <c r="A1051" s="509"/>
      <c r="N1051" s="283"/>
      <c r="O1051" s="283"/>
      <c r="P1051" s="283"/>
      <c r="Q1051" s="283"/>
      <c r="R1051" s="283"/>
      <c r="S1051" s="283"/>
      <c r="T1051" s="283"/>
    </row>
    <row r="1052" spans="1:20">
      <c r="A1052" s="509"/>
      <c r="N1052" s="283"/>
      <c r="O1052" s="283"/>
      <c r="P1052" s="283"/>
      <c r="Q1052" s="283"/>
      <c r="R1052" s="283"/>
      <c r="S1052" s="283"/>
      <c r="T1052" s="283"/>
    </row>
    <row r="1053" spans="1:20">
      <c r="A1053" s="509"/>
      <c r="N1053" s="283"/>
      <c r="O1053" s="283"/>
      <c r="P1053" s="283"/>
      <c r="Q1053" s="283"/>
      <c r="R1053" s="283"/>
      <c r="S1053" s="283"/>
      <c r="T1053" s="283"/>
    </row>
    <row r="1054" spans="1:20">
      <c r="A1054" s="509"/>
      <c r="N1054" s="283"/>
      <c r="O1054" s="283"/>
      <c r="P1054" s="283"/>
      <c r="Q1054" s="283"/>
      <c r="R1054" s="283"/>
      <c r="S1054" s="283"/>
      <c r="T1054" s="283"/>
    </row>
    <row r="1055" spans="1:20">
      <c r="A1055" s="509"/>
      <c r="N1055" s="283"/>
      <c r="O1055" s="283"/>
      <c r="P1055" s="283"/>
      <c r="Q1055" s="283"/>
      <c r="R1055" s="283"/>
      <c r="S1055" s="283"/>
      <c r="T1055" s="283"/>
    </row>
    <row r="1056" spans="1:20">
      <c r="A1056" s="509"/>
      <c r="N1056" s="283"/>
      <c r="O1056" s="283"/>
      <c r="P1056" s="283"/>
      <c r="Q1056" s="283"/>
      <c r="R1056" s="283"/>
      <c r="S1056" s="283"/>
      <c r="T1056" s="283"/>
    </row>
    <row r="1057" spans="1:20">
      <c r="A1057" s="509"/>
      <c r="N1057" s="283"/>
      <c r="O1057" s="283"/>
      <c r="P1057" s="283"/>
      <c r="Q1057" s="283"/>
      <c r="R1057" s="283"/>
      <c r="S1057" s="283"/>
      <c r="T1057" s="283"/>
    </row>
    <row r="1058" spans="1:20">
      <c r="A1058" s="509"/>
      <c r="N1058" s="283"/>
      <c r="O1058" s="283"/>
      <c r="P1058" s="283"/>
      <c r="Q1058" s="283"/>
      <c r="R1058" s="283"/>
      <c r="S1058" s="283"/>
      <c r="T1058" s="283"/>
    </row>
    <row r="1059" spans="1:20">
      <c r="A1059" s="509"/>
      <c r="N1059" s="283"/>
      <c r="O1059" s="283"/>
      <c r="P1059" s="283"/>
      <c r="Q1059" s="283"/>
      <c r="R1059" s="283"/>
      <c r="S1059" s="283"/>
      <c r="T1059" s="283"/>
    </row>
    <row r="1060" spans="1:20">
      <c r="A1060" s="509"/>
      <c r="N1060" s="283"/>
      <c r="O1060" s="283"/>
      <c r="P1060" s="283"/>
      <c r="Q1060" s="283"/>
      <c r="R1060" s="283"/>
      <c r="S1060" s="283"/>
      <c r="T1060" s="283"/>
    </row>
    <row r="1061" spans="1:20">
      <c r="A1061" s="509"/>
      <c r="N1061" s="283"/>
      <c r="O1061" s="283"/>
      <c r="P1061" s="283"/>
      <c r="Q1061" s="283"/>
      <c r="R1061" s="283"/>
      <c r="S1061" s="283"/>
      <c r="T1061" s="283"/>
    </row>
    <row r="1062" spans="1:20">
      <c r="A1062" s="509"/>
      <c r="N1062" s="283"/>
      <c r="O1062" s="283"/>
      <c r="P1062" s="283"/>
      <c r="Q1062" s="283"/>
      <c r="R1062" s="283"/>
      <c r="S1062" s="283"/>
      <c r="T1062" s="283"/>
    </row>
    <row r="1063" spans="1:20">
      <c r="A1063" s="509"/>
      <c r="N1063" s="283"/>
      <c r="O1063" s="283"/>
      <c r="P1063" s="283"/>
      <c r="Q1063" s="283"/>
      <c r="R1063" s="283"/>
      <c r="S1063" s="283"/>
      <c r="T1063" s="283"/>
    </row>
    <row r="1064" spans="1:20">
      <c r="A1064" s="509"/>
      <c r="N1064" s="283"/>
      <c r="O1064" s="283"/>
      <c r="P1064" s="283"/>
      <c r="Q1064" s="283"/>
      <c r="R1064" s="283"/>
      <c r="S1064" s="283"/>
      <c r="T1064" s="283"/>
    </row>
    <row r="1065" spans="1:20">
      <c r="A1065" s="509"/>
      <c r="N1065" s="283"/>
      <c r="O1065" s="283"/>
      <c r="P1065" s="283"/>
      <c r="Q1065" s="283"/>
      <c r="R1065" s="283"/>
      <c r="S1065" s="283"/>
      <c r="T1065" s="283"/>
    </row>
    <row r="1066" spans="1:20">
      <c r="A1066" s="509"/>
      <c r="N1066" s="283"/>
      <c r="O1066" s="283"/>
      <c r="P1066" s="283"/>
      <c r="Q1066" s="283"/>
      <c r="R1066" s="283"/>
      <c r="S1066" s="283"/>
      <c r="T1066" s="283"/>
    </row>
    <row r="1067" spans="1:20">
      <c r="A1067" s="509"/>
      <c r="N1067" s="283"/>
      <c r="O1067" s="283"/>
      <c r="P1067" s="283"/>
      <c r="Q1067" s="283"/>
      <c r="R1067" s="283"/>
      <c r="S1067" s="283"/>
      <c r="T1067" s="283"/>
    </row>
    <row r="1068" spans="1:20">
      <c r="A1068" s="509"/>
      <c r="N1068" s="283"/>
      <c r="O1068" s="283"/>
      <c r="P1068" s="283"/>
      <c r="Q1068" s="283"/>
      <c r="R1068" s="283"/>
      <c r="S1068" s="283"/>
      <c r="T1068" s="283"/>
    </row>
    <row r="1069" spans="1:20">
      <c r="A1069" s="509"/>
      <c r="N1069" s="283"/>
      <c r="O1069" s="283"/>
      <c r="P1069" s="283"/>
      <c r="Q1069" s="283"/>
      <c r="R1069" s="283"/>
      <c r="S1069" s="283"/>
      <c r="T1069" s="283"/>
    </row>
    <row r="1070" spans="1:20">
      <c r="A1070" s="509"/>
      <c r="N1070" s="283"/>
      <c r="O1070" s="283"/>
      <c r="P1070" s="283"/>
      <c r="Q1070" s="283"/>
      <c r="R1070" s="283"/>
      <c r="S1070" s="283"/>
      <c r="T1070" s="283"/>
    </row>
    <row r="1071" spans="1:20">
      <c r="A1071" s="509"/>
      <c r="N1071" s="283"/>
      <c r="O1071" s="283"/>
      <c r="P1071" s="283"/>
      <c r="Q1071" s="283"/>
      <c r="R1071" s="283"/>
      <c r="S1071" s="283"/>
      <c r="T1071" s="283"/>
    </row>
    <row r="1072" spans="1:20">
      <c r="A1072" s="509"/>
      <c r="N1072" s="283"/>
      <c r="O1072" s="283"/>
      <c r="P1072" s="283"/>
      <c r="Q1072" s="283"/>
      <c r="R1072" s="283"/>
      <c r="S1072" s="283"/>
      <c r="T1072" s="283"/>
    </row>
    <row r="1073" spans="1:20">
      <c r="A1073" s="509"/>
      <c r="N1073" s="283"/>
      <c r="O1073" s="283"/>
      <c r="P1073" s="283"/>
      <c r="Q1073" s="283"/>
      <c r="R1073" s="283"/>
      <c r="S1073" s="283"/>
      <c r="T1073" s="283"/>
    </row>
    <row r="1074" spans="1:20">
      <c r="A1074" s="509"/>
      <c r="N1074" s="283"/>
      <c r="O1074" s="283"/>
      <c r="P1074" s="283"/>
      <c r="Q1074" s="283"/>
      <c r="R1074" s="283"/>
      <c r="S1074" s="283"/>
      <c r="T1074" s="283"/>
    </row>
    <row r="1075" spans="1:20">
      <c r="A1075" s="509"/>
      <c r="N1075" s="283"/>
      <c r="O1075" s="283"/>
      <c r="P1075" s="283"/>
      <c r="Q1075" s="283"/>
      <c r="R1075" s="283"/>
      <c r="S1075" s="283"/>
      <c r="T1075" s="283"/>
    </row>
    <row r="1076" spans="1:20">
      <c r="A1076" s="509"/>
      <c r="N1076" s="283"/>
      <c r="O1076" s="283"/>
      <c r="P1076" s="283"/>
      <c r="Q1076" s="283"/>
      <c r="R1076" s="283"/>
      <c r="S1076" s="283"/>
      <c r="T1076" s="283"/>
    </row>
    <row r="1077" spans="1:20">
      <c r="A1077" s="509"/>
      <c r="N1077" s="283"/>
      <c r="O1077" s="283"/>
      <c r="P1077" s="283"/>
      <c r="Q1077" s="283"/>
      <c r="R1077" s="283"/>
      <c r="S1077" s="283"/>
      <c r="T1077" s="283"/>
    </row>
    <row r="1078" spans="1:20">
      <c r="A1078" s="509"/>
      <c r="N1078" s="283"/>
      <c r="O1078" s="283"/>
      <c r="P1078" s="283"/>
      <c r="Q1078" s="283"/>
      <c r="R1078" s="283"/>
      <c r="S1078" s="283"/>
      <c r="T1078" s="283"/>
    </row>
    <row r="1079" spans="1:20">
      <c r="A1079" s="509"/>
      <c r="N1079" s="283"/>
      <c r="O1079" s="283"/>
      <c r="P1079" s="283"/>
      <c r="Q1079" s="283"/>
      <c r="R1079" s="283"/>
      <c r="S1079" s="283"/>
      <c r="T1079" s="283"/>
    </row>
    <row r="1080" spans="1:20">
      <c r="A1080" s="509"/>
      <c r="N1080" s="283"/>
      <c r="O1080" s="283"/>
      <c r="P1080" s="283"/>
      <c r="Q1080" s="283"/>
      <c r="R1080" s="283"/>
      <c r="S1080" s="283"/>
      <c r="T1080" s="283"/>
    </row>
    <row r="1081" spans="1:20">
      <c r="A1081" s="509"/>
      <c r="N1081" s="283"/>
      <c r="O1081" s="283"/>
      <c r="P1081" s="283"/>
      <c r="Q1081" s="283"/>
      <c r="R1081" s="283"/>
      <c r="S1081" s="283"/>
      <c r="T1081" s="283"/>
    </row>
    <row r="1082" spans="1:20">
      <c r="A1082" s="509"/>
      <c r="N1082" s="283"/>
      <c r="O1082" s="283"/>
      <c r="P1082" s="283"/>
      <c r="Q1082" s="283"/>
      <c r="R1082" s="283"/>
      <c r="S1082" s="283"/>
      <c r="T1082" s="283"/>
    </row>
    <row r="1083" spans="1:20">
      <c r="A1083" s="509"/>
      <c r="N1083" s="283"/>
      <c r="O1083" s="283"/>
      <c r="P1083" s="283"/>
      <c r="Q1083" s="283"/>
      <c r="R1083" s="283"/>
      <c r="S1083" s="283"/>
      <c r="T1083" s="283"/>
    </row>
    <row r="1084" spans="1:20">
      <c r="A1084" s="509"/>
      <c r="N1084" s="283"/>
      <c r="O1084" s="283"/>
      <c r="P1084" s="283"/>
      <c r="Q1084" s="283"/>
      <c r="R1084" s="283"/>
      <c r="S1084" s="283"/>
      <c r="T1084" s="283"/>
    </row>
    <row r="1085" spans="1:20">
      <c r="A1085" s="509"/>
      <c r="N1085" s="283"/>
      <c r="O1085" s="283"/>
      <c r="P1085" s="283"/>
      <c r="Q1085" s="283"/>
      <c r="R1085" s="283"/>
      <c r="S1085" s="283"/>
      <c r="T1085" s="283"/>
    </row>
    <row r="1086" spans="1:20">
      <c r="A1086" s="509"/>
      <c r="N1086" s="283"/>
      <c r="O1086" s="283"/>
      <c r="P1086" s="283"/>
      <c r="Q1086" s="283"/>
      <c r="R1086" s="283"/>
      <c r="S1086" s="283"/>
      <c r="T1086" s="283"/>
    </row>
    <row r="1087" spans="1:20">
      <c r="A1087" s="509"/>
      <c r="N1087" s="283"/>
      <c r="O1087" s="283"/>
      <c r="P1087" s="283"/>
      <c r="Q1087" s="283"/>
      <c r="R1087" s="283"/>
      <c r="S1087" s="283"/>
      <c r="T1087" s="283"/>
    </row>
    <row r="1088" spans="1:20">
      <c r="A1088" s="509"/>
      <c r="N1088" s="283"/>
      <c r="O1088" s="283"/>
      <c r="P1088" s="283"/>
      <c r="Q1088" s="283"/>
      <c r="R1088" s="283"/>
      <c r="S1088" s="283"/>
      <c r="T1088" s="283"/>
    </row>
    <row r="1089" spans="1:20">
      <c r="A1089" s="509"/>
      <c r="N1089" s="283"/>
      <c r="O1089" s="283"/>
      <c r="P1089" s="283"/>
      <c r="Q1089" s="283"/>
      <c r="R1089" s="283"/>
      <c r="S1089" s="283"/>
      <c r="T1089" s="283"/>
    </row>
    <row r="1090" spans="1:20">
      <c r="A1090" s="509"/>
      <c r="N1090" s="283"/>
      <c r="O1090" s="283"/>
      <c r="P1090" s="283"/>
      <c r="Q1090" s="283"/>
      <c r="R1090" s="283"/>
      <c r="S1090" s="283"/>
      <c r="T1090" s="283"/>
    </row>
    <row r="1091" spans="1:20">
      <c r="A1091" s="509"/>
      <c r="N1091" s="283"/>
      <c r="O1091" s="283"/>
      <c r="P1091" s="283"/>
      <c r="Q1091" s="283"/>
      <c r="R1091" s="283"/>
      <c r="S1091" s="283"/>
      <c r="T1091" s="283"/>
    </row>
    <row r="1092" spans="1:20">
      <c r="A1092" s="509"/>
      <c r="N1092" s="283"/>
      <c r="O1092" s="283"/>
      <c r="P1092" s="283"/>
      <c r="Q1092" s="283"/>
      <c r="R1092" s="283"/>
      <c r="S1092" s="283"/>
      <c r="T1092" s="283"/>
    </row>
    <row r="1093" spans="1:20">
      <c r="A1093" s="509"/>
      <c r="N1093" s="283"/>
      <c r="O1093" s="283"/>
      <c r="P1093" s="283"/>
      <c r="Q1093" s="283"/>
      <c r="R1093" s="283"/>
      <c r="S1093" s="283"/>
      <c r="T1093" s="283"/>
    </row>
    <row r="1094" spans="1:20">
      <c r="A1094" s="509"/>
      <c r="N1094" s="283"/>
      <c r="O1094" s="283"/>
      <c r="P1094" s="283"/>
      <c r="Q1094" s="283"/>
      <c r="R1094" s="283"/>
      <c r="S1094" s="283"/>
      <c r="T1094" s="283"/>
    </row>
    <row r="1095" spans="1:20">
      <c r="A1095" s="509"/>
      <c r="N1095" s="283"/>
      <c r="O1095" s="283"/>
      <c r="P1095" s="283"/>
      <c r="Q1095" s="283"/>
      <c r="R1095" s="283"/>
      <c r="S1095" s="283"/>
      <c r="T1095" s="283"/>
    </row>
    <row r="1096" spans="1:20">
      <c r="A1096" s="509"/>
      <c r="N1096" s="283"/>
      <c r="O1096" s="283"/>
      <c r="P1096" s="283"/>
      <c r="Q1096" s="283"/>
      <c r="R1096" s="283"/>
      <c r="S1096" s="283"/>
      <c r="T1096" s="283"/>
    </row>
    <row r="1097" spans="1:20">
      <c r="A1097" s="509"/>
      <c r="N1097" s="283"/>
      <c r="O1097" s="283"/>
      <c r="P1097" s="283"/>
      <c r="Q1097" s="283"/>
      <c r="R1097" s="283"/>
      <c r="S1097" s="283"/>
      <c r="T1097" s="283"/>
    </row>
    <row r="1098" spans="1:20">
      <c r="A1098" s="509"/>
      <c r="N1098" s="283"/>
      <c r="O1098" s="283"/>
      <c r="P1098" s="283"/>
      <c r="Q1098" s="283"/>
      <c r="R1098" s="283"/>
      <c r="S1098" s="283"/>
      <c r="T1098" s="283"/>
    </row>
    <row r="1099" spans="1:20">
      <c r="A1099" s="509"/>
      <c r="N1099" s="283"/>
      <c r="O1099" s="283"/>
      <c r="P1099" s="283"/>
      <c r="Q1099" s="283"/>
      <c r="R1099" s="283"/>
      <c r="S1099" s="283"/>
      <c r="T1099" s="283"/>
    </row>
    <row r="1100" spans="1:20">
      <c r="A1100" s="509"/>
      <c r="N1100" s="283"/>
      <c r="O1100" s="283"/>
      <c r="P1100" s="283"/>
      <c r="Q1100" s="283"/>
      <c r="R1100" s="283"/>
      <c r="S1100" s="283"/>
      <c r="T1100" s="283"/>
    </row>
    <row r="1101" spans="1:20">
      <c r="A1101" s="509"/>
      <c r="N1101" s="283"/>
      <c r="O1101" s="283"/>
      <c r="P1101" s="283"/>
      <c r="Q1101" s="283"/>
      <c r="R1101" s="283"/>
      <c r="S1101" s="283"/>
      <c r="T1101" s="283"/>
    </row>
    <row r="1102" spans="1:20">
      <c r="A1102" s="509"/>
      <c r="N1102" s="283"/>
      <c r="O1102" s="283"/>
      <c r="P1102" s="283"/>
      <c r="Q1102" s="283"/>
      <c r="R1102" s="283"/>
      <c r="S1102" s="283"/>
      <c r="T1102" s="283"/>
    </row>
    <row r="1103" spans="1:20">
      <c r="A1103" s="509"/>
      <c r="N1103" s="283"/>
      <c r="O1103" s="283"/>
      <c r="P1103" s="283"/>
      <c r="Q1103" s="283"/>
      <c r="R1103" s="283"/>
      <c r="S1103" s="283"/>
      <c r="T1103" s="283"/>
    </row>
    <row r="1104" spans="1:20">
      <c r="A1104" s="509"/>
      <c r="N1104" s="283"/>
      <c r="O1104" s="283"/>
      <c r="P1104" s="283"/>
      <c r="Q1104" s="283"/>
      <c r="R1104" s="283"/>
      <c r="S1104" s="283"/>
      <c r="T1104" s="283"/>
    </row>
    <row r="1105" spans="1:20">
      <c r="A1105" s="509"/>
      <c r="N1105" s="283"/>
      <c r="O1105" s="283"/>
      <c r="P1105" s="283"/>
      <c r="Q1105" s="283"/>
      <c r="R1105" s="283"/>
      <c r="S1105" s="283"/>
      <c r="T1105" s="283"/>
    </row>
    <row r="1106" spans="1:20">
      <c r="A1106" s="509"/>
      <c r="N1106" s="283"/>
      <c r="O1106" s="283"/>
      <c r="P1106" s="283"/>
      <c r="Q1106" s="283"/>
      <c r="R1106" s="283"/>
      <c r="S1106" s="283"/>
      <c r="T1106" s="283"/>
    </row>
    <row r="1107" spans="1:20">
      <c r="A1107" s="509"/>
      <c r="N1107" s="283"/>
      <c r="O1107" s="283"/>
      <c r="P1107" s="283"/>
      <c r="Q1107" s="283"/>
      <c r="R1107" s="283"/>
      <c r="S1107" s="283"/>
      <c r="T1107" s="283"/>
    </row>
    <row r="1108" spans="1:20">
      <c r="A1108" s="509"/>
      <c r="N1108" s="283"/>
      <c r="O1108" s="283"/>
      <c r="P1108" s="283"/>
      <c r="Q1108" s="283"/>
      <c r="R1108" s="283"/>
      <c r="S1108" s="283"/>
      <c r="T1108" s="283"/>
    </row>
    <row r="1109" spans="1:20">
      <c r="A1109" s="509"/>
      <c r="N1109" s="283"/>
      <c r="O1109" s="283"/>
      <c r="P1109" s="283"/>
      <c r="Q1109" s="283"/>
      <c r="R1109" s="283"/>
      <c r="S1109" s="283"/>
      <c r="T1109" s="283"/>
    </row>
    <row r="1110" spans="1:20">
      <c r="A1110" s="509"/>
      <c r="N1110" s="283"/>
      <c r="O1110" s="283"/>
      <c r="P1110" s="283"/>
      <c r="Q1110" s="283"/>
      <c r="R1110" s="283"/>
      <c r="S1110" s="283"/>
      <c r="T1110" s="283"/>
    </row>
    <row r="1111" spans="1:20">
      <c r="A1111" s="509"/>
      <c r="N1111" s="283"/>
      <c r="O1111" s="283"/>
      <c r="P1111" s="283"/>
      <c r="Q1111" s="283"/>
      <c r="R1111" s="283"/>
      <c r="S1111" s="283"/>
      <c r="T1111" s="283"/>
    </row>
    <row r="1112" spans="1:20">
      <c r="A1112" s="509"/>
      <c r="N1112" s="283"/>
      <c r="O1112" s="283"/>
      <c r="P1112" s="283"/>
      <c r="Q1112" s="283"/>
      <c r="R1112" s="283"/>
      <c r="S1112" s="283"/>
      <c r="T1112" s="283"/>
    </row>
    <row r="1113" spans="1:20">
      <c r="A1113" s="509"/>
      <c r="N1113" s="283"/>
      <c r="O1113" s="283"/>
      <c r="P1113" s="283"/>
      <c r="Q1113" s="283"/>
      <c r="R1113" s="283"/>
      <c r="S1113" s="283"/>
      <c r="T1113" s="283"/>
    </row>
    <row r="1114" spans="1:20">
      <c r="A1114" s="509"/>
      <c r="N1114" s="283"/>
      <c r="O1114" s="283"/>
      <c r="P1114" s="283"/>
      <c r="Q1114" s="283"/>
      <c r="R1114" s="283"/>
      <c r="S1114" s="283"/>
      <c r="T1114" s="283"/>
    </row>
    <row r="1115" spans="1:20">
      <c r="A1115" s="509"/>
      <c r="N1115" s="283"/>
      <c r="O1115" s="283"/>
      <c r="P1115" s="283"/>
      <c r="Q1115" s="283"/>
      <c r="R1115" s="283"/>
      <c r="S1115" s="283"/>
      <c r="T1115" s="283"/>
    </row>
    <row r="1116" spans="1:20">
      <c r="A1116" s="509"/>
      <c r="N1116" s="283"/>
      <c r="O1116" s="283"/>
      <c r="P1116" s="283"/>
      <c r="Q1116" s="283"/>
      <c r="R1116" s="283"/>
      <c r="S1116" s="283"/>
      <c r="T1116" s="283"/>
    </row>
    <row r="1117" spans="1:20">
      <c r="A1117" s="509"/>
      <c r="N1117" s="283"/>
      <c r="O1117" s="283"/>
      <c r="P1117" s="283"/>
      <c r="Q1117" s="283"/>
      <c r="R1117" s="283"/>
      <c r="S1117" s="283"/>
      <c r="T1117" s="283"/>
    </row>
    <row r="1118" spans="1:20">
      <c r="A1118" s="509"/>
      <c r="N1118" s="283"/>
      <c r="O1118" s="283"/>
      <c r="P1118" s="283"/>
      <c r="Q1118" s="283"/>
      <c r="R1118" s="283"/>
      <c r="S1118" s="283"/>
      <c r="T1118" s="283"/>
    </row>
    <row r="1119" spans="1:20">
      <c r="A1119" s="509"/>
      <c r="N1119" s="283"/>
      <c r="O1119" s="283"/>
      <c r="P1119" s="283"/>
      <c r="Q1119" s="283"/>
      <c r="R1119" s="283"/>
      <c r="S1119" s="283"/>
      <c r="T1119" s="283"/>
    </row>
    <row r="1120" spans="1:20">
      <c r="A1120" s="509"/>
      <c r="N1120" s="283"/>
      <c r="O1120" s="283"/>
      <c r="P1120" s="283"/>
      <c r="Q1120" s="283"/>
      <c r="R1120" s="283"/>
      <c r="S1120" s="283"/>
      <c r="T1120" s="283"/>
    </row>
    <row r="1121" spans="1:20">
      <c r="A1121" s="509"/>
      <c r="N1121" s="283"/>
      <c r="O1121" s="283"/>
      <c r="P1121" s="283"/>
      <c r="Q1121" s="283"/>
      <c r="R1121" s="283"/>
      <c r="S1121" s="283"/>
      <c r="T1121" s="283"/>
    </row>
    <row r="1122" spans="1:20">
      <c r="A1122" s="509"/>
      <c r="N1122" s="283"/>
      <c r="O1122" s="283"/>
      <c r="P1122" s="283"/>
      <c r="Q1122" s="283"/>
      <c r="R1122" s="283"/>
      <c r="S1122" s="283"/>
      <c r="T1122" s="283"/>
    </row>
    <row r="1123" spans="1:20">
      <c r="A1123" s="509"/>
      <c r="N1123" s="283"/>
      <c r="O1123" s="283"/>
      <c r="P1123" s="283"/>
      <c r="Q1123" s="283"/>
      <c r="R1123" s="283"/>
      <c r="S1123" s="283"/>
      <c r="T1123" s="283"/>
    </row>
    <row r="1124" spans="1:20">
      <c r="A1124" s="509"/>
      <c r="N1124" s="283"/>
      <c r="O1124" s="283"/>
      <c r="P1124" s="283"/>
      <c r="Q1124" s="283"/>
      <c r="R1124" s="283"/>
      <c r="S1124" s="283"/>
      <c r="T1124" s="283"/>
    </row>
    <row r="1125" spans="1:20">
      <c r="A1125" s="509"/>
      <c r="N1125" s="283"/>
      <c r="O1125" s="283"/>
      <c r="P1125" s="283"/>
      <c r="Q1125" s="283"/>
      <c r="R1125" s="283"/>
      <c r="S1125" s="283"/>
      <c r="T1125" s="283"/>
    </row>
    <row r="1126" spans="1:20">
      <c r="A1126" s="509"/>
      <c r="N1126" s="283"/>
      <c r="O1126" s="283"/>
      <c r="P1126" s="283"/>
      <c r="Q1126" s="283"/>
      <c r="R1126" s="283"/>
      <c r="S1126" s="283"/>
      <c r="T1126" s="283"/>
    </row>
    <row r="1127" spans="1:20">
      <c r="A1127" s="509"/>
      <c r="N1127" s="283"/>
      <c r="O1127" s="283"/>
      <c r="P1127" s="283"/>
      <c r="Q1127" s="283"/>
      <c r="R1127" s="283"/>
      <c r="S1127" s="283"/>
      <c r="T1127" s="283"/>
    </row>
    <row r="1128" spans="1:20">
      <c r="A1128" s="509"/>
      <c r="N1128" s="283"/>
      <c r="O1128" s="283"/>
      <c r="P1128" s="283"/>
      <c r="Q1128" s="283"/>
      <c r="R1128" s="283"/>
      <c r="S1128" s="283"/>
      <c r="T1128" s="283"/>
    </row>
    <row r="1129" spans="1:20">
      <c r="A1129" s="509"/>
      <c r="N1129" s="283"/>
      <c r="O1129" s="283"/>
      <c r="P1129" s="283"/>
      <c r="Q1129" s="283"/>
      <c r="R1129" s="283"/>
      <c r="S1129" s="283"/>
      <c r="T1129" s="283"/>
    </row>
    <row r="1130" spans="1:20">
      <c r="A1130" s="509"/>
      <c r="N1130" s="283"/>
      <c r="O1130" s="283"/>
      <c r="P1130" s="283"/>
      <c r="Q1130" s="283"/>
      <c r="R1130" s="283"/>
      <c r="S1130" s="283"/>
      <c r="T1130" s="283"/>
    </row>
    <row r="1131" spans="1:20">
      <c r="A1131" s="509"/>
      <c r="N1131" s="283"/>
      <c r="O1131" s="283"/>
      <c r="P1131" s="283"/>
      <c r="Q1131" s="283"/>
      <c r="R1131" s="283"/>
      <c r="S1131" s="283"/>
      <c r="T1131" s="283"/>
    </row>
    <row r="1132" spans="1:20">
      <c r="A1132" s="509"/>
      <c r="N1132" s="283"/>
      <c r="O1132" s="283"/>
      <c r="P1132" s="283"/>
      <c r="Q1132" s="283"/>
      <c r="R1132" s="283"/>
      <c r="S1132" s="283"/>
      <c r="T1132" s="283"/>
    </row>
    <row r="1133" spans="1:20">
      <c r="A1133" s="509"/>
      <c r="N1133" s="283"/>
      <c r="O1133" s="283"/>
      <c r="P1133" s="283"/>
      <c r="Q1133" s="283"/>
      <c r="R1133" s="283"/>
      <c r="S1133" s="283"/>
      <c r="T1133" s="283"/>
    </row>
    <row r="1134" spans="1:20">
      <c r="A1134" s="509"/>
      <c r="N1134" s="283"/>
      <c r="O1134" s="283"/>
      <c r="P1134" s="283"/>
      <c r="Q1134" s="283"/>
      <c r="R1134" s="283"/>
      <c r="S1134" s="283"/>
      <c r="T1134" s="283"/>
    </row>
    <row r="1135" spans="1:20">
      <c r="A1135" s="509"/>
      <c r="N1135" s="283"/>
      <c r="O1135" s="283"/>
      <c r="P1135" s="283"/>
      <c r="Q1135" s="283"/>
      <c r="R1135" s="283"/>
      <c r="S1135" s="283"/>
      <c r="T1135" s="283"/>
    </row>
    <row r="1136" spans="1:20">
      <c r="A1136" s="509"/>
      <c r="N1136" s="283"/>
      <c r="O1136" s="283"/>
      <c r="P1136" s="283"/>
      <c r="Q1136" s="283"/>
      <c r="R1136" s="283"/>
      <c r="S1136" s="283"/>
      <c r="T1136" s="283"/>
    </row>
    <row r="1137" spans="1:20">
      <c r="A1137" s="509"/>
      <c r="N1137" s="283"/>
      <c r="O1137" s="283"/>
      <c r="P1137" s="283"/>
      <c r="Q1137" s="283"/>
      <c r="R1137" s="283"/>
      <c r="S1137" s="283"/>
      <c r="T1137" s="283"/>
    </row>
    <row r="1138" spans="1:20">
      <c r="A1138" s="509"/>
      <c r="N1138" s="283"/>
      <c r="O1138" s="283"/>
      <c r="P1138" s="283"/>
      <c r="Q1138" s="283"/>
      <c r="R1138" s="283"/>
      <c r="S1138" s="283"/>
      <c r="T1138" s="283"/>
    </row>
    <row r="1139" spans="1:20">
      <c r="A1139" s="509"/>
      <c r="N1139" s="283"/>
      <c r="O1139" s="283"/>
      <c r="P1139" s="283"/>
      <c r="Q1139" s="283"/>
      <c r="R1139" s="283"/>
      <c r="S1139" s="283"/>
      <c r="T1139" s="283"/>
    </row>
    <row r="1140" spans="1:20">
      <c r="A1140" s="509"/>
      <c r="N1140" s="283"/>
      <c r="O1140" s="283"/>
      <c r="P1140" s="283"/>
      <c r="Q1140" s="283"/>
      <c r="R1140" s="283"/>
      <c r="S1140" s="283"/>
      <c r="T1140" s="283"/>
    </row>
    <row r="1141" spans="1:20">
      <c r="A1141" s="509"/>
      <c r="N1141" s="283"/>
      <c r="O1141" s="283"/>
      <c r="P1141" s="283"/>
      <c r="Q1141" s="283"/>
      <c r="R1141" s="283"/>
      <c r="S1141" s="283"/>
      <c r="T1141" s="283"/>
    </row>
    <row r="1142" spans="1:20">
      <c r="A1142" s="509"/>
      <c r="N1142" s="283"/>
      <c r="O1142" s="283"/>
      <c r="P1142" s="283"/>
      <c r="Q1142" s="283"/>
      <c r="R1142" s="283"/>
      <c r="S1142" s="283"/>
      <c r="T1142" s="283"/>
    </row>
    <row r="1143" spans="1:20">
      <c r="A1143" s="509"/>
      <c r="N1143" s="283"/>
      <c r="O1143" s="283"/>
      <c r="P1143" s="283"/>
      <c r="Q1143" s="283"/>
      <c r="R1143" s="283"/>
      <c r="S1143" s="283"/>
      <c r="T1143" s="283"/>
    </row>
    <row r="1144" spans="1:20">
      <c r="A1144" s="509"/>
      <c r="N1144" s="283"/>
      <c r="O1144" s="283"/>
      <c r="P1144" s="283"/>
      <c r="Q1144" s="283"/>
      <c r="R1144" s="283"/>
      <c r="S1144" s="283"/>
      <c r="T1144" s="283"/>
    </row>
    <row r="1145" spans="1:20">
      <c r="A1145" s="509"/>
      <c r="N1145" s="283"/>
      <c r="O1145" s="283"/>
      <c r="P1145" s="283"/>
      <c r="Q1145" s="283"/>
      <c r="R1145" s="283"/>
      <c r="S1145" s="283"/>
      <c r="T1145" s="283"/>
    </row>
    <row r="1146" spans="1:20">
      <c r="A1146" s="509"/>
      <c r="N1146" s="283"/>
      <c r="O1146" s="283"/>
      <c r="P1146" s="283"/>
      <c r="Q1146" s="283"/>
      <c r="R1146" s="283"/>
      <c r="S1146" s="283"/>
      <c r="T1146" s="283"/>
    </row>
    <row r="1147" spans="1:20">
      <c r="A1147" s="509"/>
      <c r="N1147" s="283"/>
      <c r="O1147" s="283"/>
      <c r="P1147" s="283"/>
      <c r="Q1147" s="283"/>
      <c r="R1147" s="283"/>
      <c r="S1147" s="283"/>
      <c r="T1147" s="283"/>
    </row>
    <row r="1148" spans="1:20">
      <c r="A1148" s="509"/>
      <c r="N1148" s="283"/>
      <c r="O1148" s="283"/>
      <c r="P1148" s="283"/>
      <c r="Q1148" s="283"/>
      <c r="R1148" s="283"/>
      <c r="S1148" s="283"/>
      <c r="T1148" s="283"/>
    </row>
    <row r="1149" spans="1:20">
      <c r="A1149" s="509"/>
      <c r="N1149" s="283"/>
      <c r="O1149" s="283"/>
      <c r="P1149" s="283"/>
      <c r="Q1149" s="283"/>
      <c r="R1149" s="283"/>
      <c r="S1149" s="283"/>
      <c r="T1149" s="283"/>
    </row>
    <row r="1150" spans="1:20">
      <c r="A1150" s="509"/>
      <c r="N1150" s="283"/>
      <c r="O1150" s="283"/>
      <c r="P1150" s="283"/>
      <c r="Q1150" s="283"/>
      <c r="R1150" s="283"/>
      <c r="S1150" s="283"/>
      <c r="T1150" s="283"/>
    </row>
    <row r="1151" spans="1:20">
      <c r="A1151" s="509"/>
      <c r="N1151" s="283"/>
      <c r="O1151" s="283"/>
      <c r="P1151" s="283"/>
      <c r="Q1151" s="283"/>
      <c r="R1151" s="283"/>
      <c r="S1151" s="283"/>
      <c r="T1151" s="283"/>
    </row>
    <row r="1152" spans="1:20">
      <c r="A1152" s="509"/>
      <c r="N1152" s="283"/>
      <c r="O1152" s="283"/>
      <c r="P1152" s="283"/>
      <c r="Q1152" s="283"/>
      <c r="R1152" s="283"/>
      <c r="S1152" s="283"/>
      <c r="T1152" s="283"/>
    </row>
    <row r="1153" spans="1:20">
      <c r="A1153" s="509"/>
      <c r="N1153" s="283"/>
      <c r="O1153" s="283"/>
      <c r="P1153" s="283"/>
      <c r="Q1153" s="283"/>
      <c r="R1153" s="283"/>
      <c r="S1153" s="283"/>
      <c r="T1153" s="283"/>
    </row>
    <row r="1154" spans="1:20">
      <c r="A1154" s="509"/>
      <c r="N1154" s="283"/>
      <c r="O1154" s="283"/>
      <c r="P1154" s="283"/>
      <c r="Q1154" s="283"/>
      <c r="R1154" s="283"/>
      <c r="S1154" s="283"/>
      <c r="T1154" s="283"/>
    </row>
    <row r="1155" spans="1:20">
      <c r="A1155" s="509"/>
      <c r="N1155" s="283"/>
      <c r="O1155" s="283"/>
      <c r="P1155" s="283"/>
      <c r="Q1155" s="283"/>
      <c r="R1155" s="283"/>
      <c r="S1155" s="283"/>
      <c r="T1155" s="283"/>
    </row>
    <row r="1156" spans="1:20">
      <c r="A1156" s="509"/>
      <c r="N1156" s="283"/>
      <c r="O1156" s="283"/>
      <c r="P1156" s="283"/>
      <c r="Q1156" s="283"/>
      <c r="R1156" s="283"/>
      <c r="S1156" s="283"/>
      <c r="T1156" s="283"/>
    </row>
    <row r="1157" spans="1:20">
      <c r="A1157" s="509"/>
      <c r="N1157" s="283"/>
      <c r="O1157" s="283"/>
      <c r="P1157" s="283"/>
      <c r="Q1157" s="283"/>
      <c r="R1157" s="283"/>
      <c r="S1157" s="283"/>
      <c r="T1157" s="283"/>
    </row>
    <row r="1158" spans="1:20">
      <c r="A1158" s="509"/>
      <c r="N1158" s="283"/>
      <c r="O1158" s="283"/>
      <c r="P1158" s="283"/>
      <c r="Q1158" s="283"/>
      <c r="R1158" s="283"/>
      <c r="S1158" s="283"/>
      <c r="T1158" s="283"/>
    </row>
    <row r="1159" spans="1:20">
      <c r="A1159" s="509"/>
      <c r="N1159" s="283"/>
      <c r="O1159" s="283"/>
      <c r="P1159" s="283"/>
      <c r="Q1159" s="283"/>
      <c r="R1159" s="283"/>
      <c r="S1159" s="283"/>
      <c r="T1159" s="283"/>
    </row>
    <row r="1160" spans="1:20">
      <c r="A1160" s="509"/>
      <c r="N1160" s="283"/>
      <c r="O1160" s="283"/>
      <c r="P1160" s="283"/>
      <c r="Q1160" s="283"/>
      <c r="R1160" s="283"/>
      <c r="S1160" s="283"/>
      <c r="T1160" s="283"/>
    </row>
    <row r="1161" spans="1:20">
      <c r="A1161" s="509"/>
      <c r="N1161" s="283"/>
      <c r="O1161" s="283"/>
      <c r="P1161" s="283"/>
      <c r="Q1161" s="283"/>
      <c r="R1161" s="283"/>
      <c r="S1161" s="283"/>
      <c r="T1161" s="283"/>
    </row>
    <row r="1162" spans="1:20">
      <c r="A1162" s="509"/>
      <c r="N1162" s="283"/>
      <c r="O1162" s="283"/>
      <c r="P1162" s="283"/>
      <c r="Q1162" s="283"/>
      <c r="R1162" s="283"/>
      <c r="S1162" s="283"/>
      <c r="T1162" s="283"/>
    </row>
    <row r="1163" spans="1:20">
      <c r="A1163" s="509"/>
      <c r="N1163" s="283"/>
      <c r="O1163" s="283"/>
      <c r="P1163" s="283"/>
      <c r="Q1163" s="283"/>
      <c r="R1163" s="283"/>
      <c r="S1163" s="283"/>
      <c r="T1163" s="283"/>
    </row>
    <row r="1164" spans="1:20">
      <c r="A1164" s="509"/>
      <c r="N1164" s="283"/>
      <c r="O1164" s="283"/>
      <c r="P1164" s="283"/>
      <c r="Q1164" s="283"/>
      <c r="R1164" s="283"/>
      <c r="S1164" s="283"/>
      <c r="T1164" s="283"/>
    </row>
    <row r="1165" spans="1:20">
      <c r="A1165" s="509"/>
      <c r="N1165" s="283"/>
      <c r="O1165" s="283"/>
      <c r="P1165" s="283"/>
      <c r="Q1165" s="283"/>
      <c r="R1165" s="283"/>
      <c r="S1165" s="283"/>
      <c r="T1165" s="283"/>
    </row>
    <row r="1166" spans="1:20">
      <c r="A1166" s="509"/>
      <c r="N1166" s="283"/>
      <c r="O1166" s="283"/>
      <c r="P1166" s="283"/>
      <c r="Q1166" s="283"/>
      <c r="R1166" s="283"/>
      <c r="S1166" s="283"/>
      <c r="T1166" s="283"/>
    </row>
    <row r="1167" spans="1:20">
      <c r="A1167" s="509"/>
      <c r="N1167" s="283"/>
      <c r="O1167" s="283"/>
      <c r="P1167" s="283"/>
      <c r="Q1167" s="283"/>
      <c r="R1167" s="283"/>
      <c r="S1167" s="283"/>
      <c r="T1167" s="283"/>
    </row>
    <row r="1168" spans="1:20">
      <c r="A1168" s="509"/>
      <c r="N1168" s="283"/>
      <c r="O1168" s="283"/>
      <c r="P1168" s="283"/>
      <c r="Q1168" s="283"/>
      <c r="R1168" s="283"/>
      <c r="S1168" s="283"/>
      <c r="T1168" s="283"/>
    </row>
    <row r="1169" spans="1:20">
      <c r="A1169" s="509"/>
      <c r="N1169" s="283"/>
      <c r="O1169" s="283"/>
      <c r="P1169" s="283"/>
      <c r="Q1169" s="283"/>
      <c r="R1169" s="283"/>
      <c r="S1169" s="283"/>
      <c r="T1169" s="283"/>
    </row>
    <row r="1170" spans="1:20">
      <c r="A1170" s="509"/>
      <c r="N1170" s="283"/>
      <c r="O1170" s="283"/>
      <c r="P1170" s="283"/>
      <c r="Q1170" s="283"/>
      <c r="R1170" s="283"/>
      <c r="S1170" s="283"/>
      <c r="T1170" s="283"/>
    </row>
    <row r="1171" spans="1:20">
      <c r="A1171" s="509"/>
      <c r="N1171" s="283"/>
      <c r="O1171" s="283"/>
      <c r="P1171" s="283"/>
      <c r="Q1171" s="283"/>
      <c r="R1171" s="283"/>
      <c r="S1171" s="283"/>
      <c r="T1171" s="283"/>
    </row>
    <row r="1172" spans="1:20">
      <c r="A1172" s="509"/>
      <c r="N1172" s="283"/>
      <c r="O1172" s="283"/>
      <c r="P1172" s="283"/>
      <c r="Q1172" s="283"/>
      <c r="R1172" s="283"/>
      <c r="S1172" s="283"/>
      <c r="T1172" s="283"/>
    </row>
    <row r="1173" spans="1:20">
      <c r="A1173" s="509"/>
      <c r="N1173" s="283"/>
      <c r="O1173" s="283"/>
      <c r="P1173" s="283"/>
      <c r="Q1173" s="283"/>
      <c r="R1173" s="283"/>
      <c r="S1173" s="283"/>
      <c r="T1173" s="283"/>
    </row>
    <row r="1174" spans="1:20">
      <c r="A1174" s="509"/>
      <c r="N1174" s="283"/>
      <c r="O1174" s="283"/>
      <c r="P1174" s="283"/>
      <c r="Q1174" s="283"/>
      <c r="R1174" s="283"/>
      <c r="S1174" s="283"/>
      <c r="T1174" s="283"/>
    </row>
    <row r="1175" spans="1:20">
      <c r="A1175" s="509"/>
      <c r="N1175" s="283"/>
      <c r="O1175" s="283"/>
      <c r="P1175" s="283"/>
      <c r="Q1175" s="283"/>
      <c r="R1175" s="283"/>
      <c r="S1175" s="283"/>
      <c r="T1175" s="283"/>
    </row>
    <row r="1176" spans="1:20">
      <c r="A1176" s="509"/>
      <c r="N1176" s="283"/>
      <c r="O1176" s="283"/>
      <c r="P1176" s="283"/>
      <c r="Q1176" s="283"/>
      <c r="R1176" s="283"/>
      <c r="S1176" s="283"/>
      <c r="T1176" s="283"/>
    </row>
    <row r="1177" spans="1:20">
      <c r="A1177" s="509"/>
      <c r="N1177" s="283"/>
      <c r="O1177" s="283"/>
      <c r="P1177" s="283"/>
      <c r="Q1177" s="283"/>
      <c r="R1177" s="283"/>
      <c r="S1177" s="283"/>
      <c r="T1177" s="283"/>
    </row>
    <row r="1178" spans="1:20">
      <c r="A1178" s="509"/>
      <c r="N1178" s="283"/>
      <c r="O1178" s="283"/>
      <c r="P1178" s="283"/>
      <c r="Q1178" s="283"/>
      <c r="R1178" s="283"/>
      <c r="S1178" s="283"/>
      <c r="T1178" s="283"/>
    </row>
    <row r="1179" spans="1:20">
      <c r="A1179" s="509"/>
      <c r="N1179" s="283"/>
      <c r="O1179" s="283"/>
      <c r="P1179" s="283"/>
      <c r="Q1179" s="283"/>
      <c r="R1179" s="283"/>
      <c r="S1179" s="283"/>
      <c r="T1179" s="283"/>
    </row>
    <row r="1180" spans="1:20">
      <c r="A1180" s="509"/>
      <c r="N1180" s="283"/>
      <c r="O1180" s="283"/>
      <c r="P1180" s="283"/>
      <c r="Q1180" s="283"/>
      <c r="R1180" s="283"/>
      <c r="S1180" s="283"/>
      <c r="T1180" s="283"/>
    </row>
    <row r="1181" spans="1:20">
      <c r="A1181" s="509"/>
      <c r="N1181" s="283"/>
      <c r="O1181" s="283"/>
      <c r="P1181" s="283"/>
      <c r="Q1181" s="283"/>
      <c r="R1181" s="283"/>
      <c r="S1181" s="283"/>
      <c r="T1181" s="283"/>
    </row>
    <row r="1182" spans="1:20">
      <c r="A1182" s="509"/>
      <c r="N1182" s="283"/>
      <c r="O1182" s="283"/>
      <c r="P1182" s="283"/>
      <c r="Q1182" s="283"/>
      <c r="R1182" s="283"/>
      <c r="S1182" s="283"/>
      <c r="T1182" s="283"/>
    </row>
    <row r="1183" spans="1:20">
      <c r="A1183" s="509"/>
      <c r="N1183" s="283"/>
      <c r="O1183" s="283"/>
      <c r="P1183" s="283"/>
      <c r="Q1183" s="283"/>
      <c r="R1183" s="283"/>
      <c r="S1183" s="283"/>
      <c r="T1183" s="283"/>
    </row>
    <row r="1184" spans="1:20">
      <c r="A1184" s="509"/>
      <c r="N1184" s="283"/>
      <c r="O1184" s="283"/>
      <c r="P1184" s="283"/>
      <c r="Q1184" s="283"/>
      <c r="R1184" s="283"/>
      <c r="S1184" s="283"/>
      <c r="T1184" s="283"/>
    </row>
    <row r="1185" spans="1:20">
      <c r="A1185" s="509"/>
      <c r="N1185" s="283"/>
      <c r="O1185" s="283"/>
      <c r="P1185" s="283"/>
      <c r="Q1185" s="283"/>
      <c r="R1185" s="283"/>
      <c r="S1185" s="283"/>
      <c r="T1185" s="283"/>
    </row>
    <row r="1186" spans="1:20">
      <c r="A1186" s="509"/>
      <c r="N1186" s="283"/>
      <c r="O1186" s="283"/>
      <c r="P1186" s="283"/>
      <c r="Q1186" s="283"/>
      <c r="R1186" s="283"/>
      <c r="S1186" s="283"/>
      <c r="T1186" s="283"/>
    </row>
    <row r="1187" spans="1:20">
      <c r="A1187" s="509"/>
      <c r="N1187" s="283"/>
      <c r="O1187" s="283"/>
      <c r="P1187" s="283"/>
      <c r="Q1187" s="283"/>
      <c r="R1187" s="283"/>
      <c r="S1187" s="283"/>
      <c r="T1187" s="283"/>
    </row>
    <row r="1188" spans="1:20">
      <c r="A1188" s="509"/>
      <c r="N1188" s="283"/>
      <c r="O1188" s="283"/>
      <c r="P1188" s="283"/>
      <c r="Q1188" s="283"/>
      <c r="R1188" s="283"/>
      <c r="S1188" s="283"/>
      <c r="T1188" s="283"/>
    </row>
    <row r="1189" spans="1:20">
      <c r="A1189" s="509"/>
      <c r="N1189" s="283"/>
      <c r="O1189" s="283"/>
      <c r="P1189" s="283"/>
      <c r="Q1189" s="283"/>
      <c r="R1189" s="283"/>
      <c r="S1189" s="283"/>
      <c r="T1189" s="283"/>
    </row>
    <row r="1190" spans="1:20">
      <c r="A1190" s="509"/>
      <c r="N1190" s="283"/>
      <c r="O1190" s="283"/>
      <c r="P1190" s="283"/>
      <c r="Q1190" s="283"/>
      <c r="R1190" s="283"/>
      <c r="S1190" s="283"/>
      <c r="T1190" s="283"/>
    </row>
    <row r="1191" spans="1:20">
      <c r="A1191" s="509"/>
      <c r="N1191" s="283"/>
      <c r="O1191" s="283"/>
      <c r="P1191" s="283"/>
      <c r="Q1191" s="283"/>
      <c r="R1191" s="283"/>
      <c r="S1191" s="283"/>
      <c r="T1191" s="283"/>
    </row>
    <row r="1192" spans="1:20">
      <c r="A1192" s="509"/>
      <c r="N1192" s="283"/>
      <c r="O1192" s="283"/>
      <c r="P1192" s="283"/>
      <c r="Q1192" s="283"/>
      <c r="R1192" s="283"/>
      <c r="S1192" s="283"/>
      <c r="T1192" s="283"/>
    </row>
    <row r="1193" spans="1:20">
      <c r="A1193" s="509"/>
      <c r="N1193" s="283"/>
      <c r="O1193" s="283"/>
      <c r="P1193" s="283"/>
      <c r="Q1193" s="283"/>
      <c r="R1193" s="283"/>
      <c r="S1193" s="283"/>
      <c r="T1193" s="283"/>
    </row>
    <row r="1194" spans="1:20">
      <c r="A1194" s="509"/>
      <c r="N1194" s="283"/>
      <c r="O1194" s="283"/>
      <c r="P1194" s="283"/>
      <c r="Q1194" s="283"/>
      <c r="R1194" s="283"/>
      <c r="S1194" s="283"/>
      <c r="T1194" s="283"/>
    </row>
    <row r="1195" spans="1:20">
      <c r="A1195" s="509"/>
      <c r="N1195" s="283"/>
      <c r="O1195" s="283"/>
      <c r="P1195" s="283"/>
      <c r="Q1195" s="283"/>
      <c r="R1195" s="283"/>
      <c r="S1195" s="283"/>
      <c r="T1195" s="283"/>
    </row>
    <row r="1196" spans="1:20">
      <c r="A1196" s="509"/>
      <c r="N1196" s="283"/>
      <c r="O1196" s="283"/>
      <c r="P1196" s="283"/>
      <c r="Q1196" s="283"/>
      <c r="R1196" s="283"/>
      <c r="S1196" s="283"/>
      <c r="T1196" s="283"/>
    </row>
    <row r="1197" spans="1:20">
      <c r="A1197" s="509"/>
      <c r="N1197" s="283"/>
      <c r="O1197" s="283"/>
      <c r="P1197" s="283"/>
      <c r="Q1197" s="283"/>
      <c r="R1197" s="283"/>
      <c r="S1197" s="283"/>
      <c r="T1197" s="283"/>
    </row>
    <row r="1198" spans="1:20">
      <c r="A1198" s="509"/>
      <c r="N1198" s="283"/>
      <c r="O1198" s="283"/>
      <c r="P1198" s="283"/>
      <c r="Q1198" s="283"/>
      <c r="R1198" s="283"/>
      <c r="S1198" s="283"/>
      <c r="T1198" s="283"/>
    </row>
    <row r="1199" spans="1:20">
      <c r="A1199" s="509"/>
      <c r="N1199" s="283"/>
      <c r="O1199" s="283"/>
      <c r="P1199" s="283"/>
      <c r="Q1199" s="283"/>
      <c r="R1199" s="283"/>
      <c r="S1199" s="283"/>
      <c r="T1199" s="283"/>
    </row>
    <row r="1200" spans="1:20">
      <c r="A1200" s="509"/>
      <c r="N1200" s="283"/>
      <c r="O1200" s="283"/>
      <c r="P1200" s="283"/>
      <c r="Q1200" s="283"/>
      <c r="R1200" s="283"/>
      <c r="S1200" s="283"/>
      <c r="T1200" s="283"/>
    </row>
    <row r="1201" spans="1:20">
      <c r="A1201" s="509"/>
      <c r="N1201" s="283"/>
      <c r="O1201" s="283"/>
      <c r="P1201" s="283"/>
      <c r="Q1201" s="283"/>
      <c r="R1201" s="283"/>
      <c r="S1201" s="283"/>
      <c r="T1201" s="283"/>
    </row>
    <row r="1202" spans="1:20">
      <c r="A1202" s="509"/>
      <c r="N1202" s="283"/>
      <c r="O1202" s="283"/>
      <c r="P1202" s="283"/>
      <c r="Q1202" s="283"/>
      <c r="R1202" s="283"/>
      <c r="S1202" s="283"/>
      <c r="T1202" s="283"/>
    </row>
    <row r="1203" spans="1:20">
      <c r="A1203" s="509"/>
      <c r="N1203" s="283"/>
      <c r="O1203" s="283"/>
      <c r="P1203" s="283"/>
      <c r="Q1203" s="283"/>
      <c r="R1203" s="283"/>
      <c r="S1203" s="283"/>
      <c r="T1203" s="283"/>
    </row>
    <row r="1204" spans="1:20">
      <c r="A1204" s="509"/>
      <c r="N1204" s="283"/>
      <c r="O1204" s="283"/>
      <c r="P1204" s="283"/>
      <c r="Q1204" s="283"/>
      <c r="R1204" s="283"/>
      <c r="S1204" s="283"/>
      <c r="T1204" s="283"/>
    </row>
    <row r="1205" spans="1:20">
      <c r="A1205" s="509"/>
      <c r="N1205" s="283"/>
      <c r="O1205" s="283"/>
      <c r="P1205" s="283"/>
      <c r="Q1205" s="283"/>
      <c r="R1205" s="283"/>
      <c r="S1205" s="283"/>
      <c r="T1205" s="283"/>
    </row>
    <row r="1206" spans="1:20">
      <c r="A1206" s="509"/>
      <c r="N1206" s="283"/>
      <c r="O1206" s="283"/>
      <c r="P1206" s="283"/>
      <c r="Q1206" s="283"/>
      <c r="R1206" s="283"/>
      <c r="S1206" s="283"/>
      <c r="T1206" s="283"/>
    </row>
    <row r="1207" spans="1:20">
      <c r="A1207" s="509"/>
      <c r="N1207" s="283"/>
      <c r="O1207" s="283"/>
      <c r="P1207" s="283"/>
      <c r="Q1207" s="283"/>
      <c r="R1207" s="283"/>
      <c r="S1207" s="283"/>
      <c r="T1207" s="283"/>
    </row>
    <row r="1208" spans="1:20">
      <c r="A1208" s="509"/>
      <c r="N1208" s="283"/>
      <c r="O1208" s="283"/>
      <c r="P1208" s="283"/>
      <c r="Q1208" s="283"/>
      <c r="R1208" s="283"/>
      <c r="S1208" s="283"/>
      <c r="T1208" s="283"/>
    </row>
    <row r="1209" spans="1:20">
      <c r="A1209" s="509"/>
      <c r="N1209" s="283"/>
      <c r="O1209" s="283"/>
      <c r="P1209" s="283"/>
      <c r="Q1209" s="283"/>
      <c r="R1209" s="283"/>
      <c r="S1209" s="283"/>
      <c r="T1209" s="283"/>
    </row>
    <row r="1210" spans="1:20">
      <c r="A1210" s="509"/>
      <c r="N1210" s="283"/>
      <c r="O1210" s="283"/>
      <c r="P1210" s="283"/>
      <c r="Q1210" s="283"/>
      <c r="R1210" s="283"/>
      <c r="S1210" s="283"/>
      <c r="T1210" s="283"/>
    </row>
    <row r="1211" spans="1:20">
      <c r="A1211" s="509"/>
      <c r="N1211" s="283"/>
      <c r="O1211" s="283"/>
      <c r="P1211" s="283"/>
      <c r="Q1211" s="283"/>
      <c r="R1211" s="283"/>
      <c r="S1211" s="283"/>
      <c r="T1211" s="283"/>
    </row>
    <row r="1212" spans="1:20">
      <c r="A1212" s="509"/>
      <c r="N1212" s="283"/>
      <c r="O1212" s="283"/>
      <c r="P1212" s="283"/>
      <c r="Q1212" s="283"/>
      <c r="R1212" s="283"/>
      <c r="S1212" s="283"/>
      <c r="T1212" s="283"/>
    </row>
    <row r="1213" spans="1:20">
      <c r="A1213" s="509"/>
      <c r="N1213" s="283"/>
      <c r="O1213" s="283"/>
      <c r="P1213" s="283"/>
      <c r="Q1213" s="283"/>
      <c r="R1213" s="283"/>
      <c r="S1213" s="283"/>
      <c r="T1213" s="283"/>
    </row>
    <row r="1214" spans="1:20">
      <c r="A1214" s="509"/>
      <c r="N1214" s="283"/>
      <c r="O1214" s="283"/>
      <c r="P1214" s="283"/>
      <c r="Q1214" s="283"/>
      <c r="R1214" s="283"/>
      <c r="S1214" s="283"/>
      <c r="T1214" s="283"/>
    </row>
    <row r="1215" spans="1:20">
      <c r="A1215" s="509"/>
      <c r="N1215" s="283"/>
      <c r="O1215" s="283"/>
      <c r="P1215" s="283"/>
      <c r="Q1215" s="283"/>
      <c r="R1215" s="283"/>
      <c r="S1215" s="283"/>
      <c r="T1215" s="283"/>
    </row>
    <row r="1216" spans="1:20">
      <c r="A1216" s="509"/>
      <c r="N1216" s="283"/>
      <c r="O1216" s="283"/>
      <c r="P1216" s="283"/>
      <c r="Q1216" s="283"/>
      <c r="R1216" s="283"/>
      <c r="S1216" s="283"/>
      <c r="T1216" s="283"/>
    </row>
    <row r="1217" spans="1:20">
      <c r="A1217" s="509"/>
      <c r="N1217" s="283"/>
      <c r="O1217" s="283"/>
      <c r="P1217" s="283"/>
      <c r="Q1217" s="283"/>
      <c r="R1217" s="283"/>
      <c r="S1217" s="283"/>
      <c r="T1217" s="283"/>
    </row>
    <row r="1218" spans="1:20">
      <c r="A1218" s="509"/>
      <c r="N1218" s="283"/>
      <c r="O1218" s="283"/>
      <c r="P1218" s="283"/>
      <c r="Q1218" s="283"/>
      <c r="R1218" s="283"/>
      <c r="S1218" s="283"/>
      <c r="T1218" s="283"/>
    </row>
    <row r="1219" spans="1:20">
      <c r="A1219" s="509"/>
      <c r="N1219" s="283"/>
      <c r="O1219" s="283"/>
      <c r="P1219" s="283"/>
      <c r="Q1219" s="283"/>
      <c r="R1219" s="283"/>
      <c r="S1219" s="283"/>
      <c r="T1219" s="283"/>
    </row>
    <row r="1220" spans="1:20">
      <c r="A1220" s="509"/>
      <c r="N1220" s="283"/>
      <c r="O1220" s="283"/>
      <c r="P1220" s="283"/>
      <c r="Q1220" s="283"/>
      <c r="R1220" s="283"/>
      <c r="S1220" s="283"/>
      <c r="T1220" s="283"/>
    </row>
    <row r="1221" spans="1:20">
      <c r="A1221" s="509"/>
      <c r="N1221" s="283"/>
      <c r="O1221" s="283"/>
      <c r="P1221" s="283"/>
      <c r="Q1221" s="283"/>
      <c r="R1221" s="283"/>
      <c r="S1221" s="283"/>
      <c r="T1221" s="283"/>
    </row>
    <row r="1222" spans="1:20">
      <c r="A1222" s="509"/>
      <c r="N1222" s="283"/>
      <c r="O1222" s="283"/>
      <c r="P1222" s="283"/>
      <c r="Q1222" s="283"/>
      <c r="R1222" s="283"/>
      <c r="S1222" s="283"/>
      <c r="T1222" s="283"/>
    </row>
    <row r="1223" spans="1:20">
      <c r="A1223" s="509"/>
      <c r="N1223" s="283"/>
      <c r="O1223" s="283"/>
      <c r="P1223" s="283"/>
      <c r="Q1223" s="283"/>
      <c r="R1223" s="283"/>
      <c r="S1223" s="283"/>
      <c r="T1223" s="283"/>
    </row>
    <row r="1224" spans="1:20">
      <c r="A1224" s="509"/>
      <c r="N1224" s="283"/>
      <c r="O1224" s="283"/>
      <c r="P1224" s="283"/>
      <c r="Q1224" s="283"/>
      <c r="R1224" s="283"/>
      <c r="S1224" s="283"/>
      <c r="T1224" s="283"/>
    </row>
    <row r="1225" spans="1:20">
      <c r="A1225" s="509"/>
      <c r="N1225" s="283"/>
      <c r="O1225" s="283"/>
      <c r="P1225" s="283"/>
      <c r="Q1225" s="283"/>
      <c r="R1225" s="283"/>
      <c r="S1225" s="283"/>
      <c r="T1225" s="283"/>
    </row>
    <row r="1226" spans="1:20">
      <c r="A1226" s="509"/>
      <c r="N1226" s="283"/>
      <c r="O1226" s="283"/>
      <c r="P1226" s="283"/>
      <c r="Q1226" s="283"/>
      <c r="R1226" s="283"/>
      <c r="S1226" s="283"/>
      <c r="T1226" s="283"/>
    </row>
    <row r="1227" spans="1:20">
      <c r="A1227" s="509"/>
      <c r="N1227" s="283"/>
      <c r="O1227" s="283"/>
      <c r="P1227" s="283"/>
      <c r="Q1227" s="283"/>
      <c r="R1227" s="283"/>
      <c r="S1227" s="283"/>
      <c r="T1227" s="283"/>
    </row>
    <row r="1228" spans="1:20">
      <c r="A1228" s="509"/>
      <c r="N1228" s="283"/>
      <c r="O1228" s="283"/>
      <c r="P1228" s="283"/>
      <c r="Q1228" s="283"/>
      <c r="R1228" s="283"/>
      <c r="S1228" s="283"/>
      <c r="T1228" s="283"/>
    </row>
    <row r="1229" spans="1:20">
      <c r="A1229" s="509"/>
      <c r="N1229" s="283"/>
      <c r="O1229" s="283"/>
      <c r="P1229" s="283"/>
      <c r="Q1229" s="283"/>
      <c r="R1229" s="283"/>
      <c r="S1229" s="283"/>
      <c r="T1229" s="283"/>
    </row>
    <row r="1230" spans="1:20">
      <c r="A1230" s="509"/>
      <c r="N1230" s="283"/>
      <c r="O1230" s="283"/>
      <c r="P1230" s="283"/>
      <c r="Q1230" s="283"/>
      <c r="R1230" s="283"/>
      <c r="S1230" s="283"/>
      <c r="T1230" s="283"/>
    </row>
    <row r="1231" spans="1:20">
      <c r="A1231" s="509"/>
      <c r="N1231" s="283"/>
      <c r="O1231" s="283"/>
      <c r="P1231" s="283"/>
      <c r="Q1231" s="283"/>
      <c r="R1231" s="283"/>
      <c r="S1231" s="283"/>
      <c r="T1231" s="283"/>
    </row>
    <row r="1232" spans="1:20">
      <c r="A1232" s="509"/>
      <c r="N1232" s="283"/>
      <c r="O1232" s="283"/>
      <c r="P1232" s="283"/>
      <c r="Q1232" s="283"/>
      <c r="R1232" s="283"/>
      <c r="S1232" s="283"/>
      <c r="T1232" s="283"/>
    </row>
    <row r="1233" spans="1:20">
      <c r="A1233" s="509"/>
      <c r="N1233" s="283"/>
      <c r="O1233" s="283"/>
      <c r="P1233" s="283"/>
      <c r="Q1233" s="283"/>
      <c r="R1233" s="283"/>
      <c r="S1233" s="283"/>
      <c r="T1233" s="283"/>
    </row>
    <row r="1234" spans="1:20">
      <c r="A1234" s="509"/>
      <c r="N1234" s="283"/>
      <c r="O1234" s="283"/>
      <c r="P1234" s="283"/>
      <c r="Q1234" s="283"/>
      <c r="R1234" s="283"/>
      <c r="S1234" s="283"/>
      <c r="T1234" s="283"/>
    </row>
    <row r="1235" spans="1:20">
      <c r="A1235" s="509"/>
      <c r="N1235" s="283"/>
      <c r="O1235" s="283"/>
      <c r="P1235" s="283"/>
      <c r="Q1235" s="283"/>
      <c r="R1235" s="283"/>
      <c r="S1235" s="283"/>
      <c r="T1235" s="283"/>
    </row>
    <row r="1236" spans="1:20">
      <c r="A1236" s="509"/>
      <c r="N1236" s="283"/>
      <c r="O1236" s="283"/>
      <c r="P1236" s="283"/>
      <c r="Q1236" s="283"/>
      <c r="R1236" s="283"/>
      <c r="S1236" s="283"/>
      <c r="T1236" s="283"/>
    </row>
    <row r="1237" spans="1:20">
      <c r="A1237" s="509"/>
      <c r="N1237" s="283"/>
      <c r="O1237" s="283"/>
      <c r="P1237" s="283"/>
      <c r="Q1237" s="283"/>
      <c r="R1237" s="283"/>
      <c r="S1237" s="283"/>
      <c r="T1237" s="283"/>
    </row>
    <row r="1238" spans="1:20">
      <c r="A1238" s="509"/>
      <c r="N1238" s="283"/>
      <c r="O1238" s="283"/>
      <c r="P1238" s="283"/>
      <c r="Q1238" s="283"/>
      <c r="R1238" s="283"/>
      <c r="S1238" s="283"/>
      <c r="T1238" s="283"/>
    </row>
    <row r="1239" spans="1:20">
      <c r="A1239" s="509"/>
      <c r="N1239" s="283"/>
      <c r="O1239" s="283"/>
      <c r="P1239" s="283"/>
      <c r="Q1239" s="283"/>
      <c r="R1239" s="283"/>
      <c r="S1239" s="283"/>
      <c r="T1239" s="283"/>
    </row>
    <row r="1240" spans="1:20">
      <c r="A1240" s="509"/>
      <c r="N1240" s="283"/>
      <c r="O1240" s="283"/>
      <c r="P1240" s="283"/>
      <c r="Q1240" s="283"/>
      <c r="R1240" s="283"/>
      <c r="S1240" s="283"/>
      <c r="T1240" s="283"/>
    </row>
    <row r="1241" spans="1:20">
      <c r="A1241" s="509"/>
      <c r="N1241" s="283"/>
      <c r="O1241" s="283"/>
      <c r="P1241" s="283"/>
      <c r="Q1241" s="283"/>
      <c r="R1241" s="283"/>
      <c r="S1241" s="283"/>
      <c r="T1241" s="283"/>
    </row>
    <row r="1242" spans="1:20">
      <c r="A1242" s="509"/>
      <c r="N1242" s="283"/>
      <c r="O1242" s="283"/>
      <c r="P1242" s="283"/>
      <c r="Q1242" s="283"/>
      <c r="R1242" s="283"/>
      <c r="S1242" s="283"/>
      <c r="T1242" s="283"/>
    </row>
    <row r="1243" spans="1:20">
      <c r="A1243" s="509"/>
      <c r="N1243" s="283"/>
      <c r="O1243" s="283"/>
      <c r="P1243" s="283"/>
      <c r="Q1243" s="283"/>
      <c r="R1243" s="283"/>
      <c r="S1243" s="283"/>
      <c r="T1243" s="283"/>
    </row>
    <row r="1244" spans="1:20">
      <c r="A1244" s="509"/>
      <c r="N1244" s="283"/>
      <c r="O1244" s="283"/>
      <c r="P1244" s="283"/>
      <c r="Q1244" s="283"/>
      <c r="R1244" s="283"/>
      <c r="S1244" s="283"/>
      <c r="T1244" s="283"/>
    </row>
    <row r="1245" spans="1:20">
      <c r="A1245" s="509"/>
      <c r="N1245" s="283"/>
      <c r="O1245" s="283"/>
      <c r="P1245" s="283"/>
      <c r="Q1245" s="283"/>
      <c r="R1245" s="283"/>
      <c r="S1245" s="283"/>
      <c r="T1245" s="283"/>
    </row>
    <row r="1246" spans="1:20">
      <c r="A1246" s="509"/>
      <c r="N1246" s="283"/>
      <c r="O1246" s="283"/>
      <c r="P1246" s="283"/>
      <c r="Q1246" s="283"/>
      <c r="R1246" s="283"/>
      <c r="S1246" s="283"/>
      <c r="T1246" s="283"/>
    </row>
    <row r="1247" spans="1:20">
      <c r="A1247" s="509"/>
      <c r="N1247" s="283"/>
      <c r="O1247" s="283"/>
      <c r="P1247" s="283"/>
      <c r="Q1247" s="283"/>
      <c r="R1247" s="283"/>
      <c r="S1247" s="283"/>
      <c r="T1247" s="283"/>
    </row>
    <row r="1248" spans="1:20">
      <c r="A1248" s="509"/>
      <c r="N1248" s="283"/>
      <c r="O1248" s="283"/>
      <c r="P1248" s="283"/>
      <c r="Q1248" s="283"/>
      <c r="R1248" s="283"/>
      <c r="S1248" s="283"/>
      <c r="T1248" s="283"/>
    </row>
    <row r="1249" spans="1:20">
      <c r="A1249" s="509"/>
      <c r="N1249" s="283"/>
      <c r="O1249" s="283"/>
      <c r="P1249" s="283"/>
      <c r="Q1249" s="283"/>
      <c r="R1249" s="283"/>
      <c r="S1249" s="283"/>
      <c r="T1249" s="283"/>
    </row>
    <row r="1250" spans="1:20">
      <c r="A1250" s="509"/>
      <c r="N1250" s="283"/>
      <c r="O1250" s="283"/>
      <c r="P1250" s="283"/>
      <c r="Q1250" s="283"/>
      <c r="R1250" s="283"/>
      <c r="S1250" s="283"/>
      <c r="T1250" s="283"/>
    </row>
    <row r="1251" spans="1:20">
      <c r="A1251" s="509"/>
      <c r="N1251" s="283"/>
      <c r="O1251" s="283"/>
      <c r="P1251" s="283"/>
      <c r="Q1251" s="283"/>
      <c r="R1251" s="283"/>
      <c r="S1251" s="283"/>
      <c r="T1251" s="283"/>
    </row>
    <row r="1252" spans="1:20">
      <c r="A1252" s="509"/>
      <c r="N1252" s="283"/>
      <c r="O1252" s="283"/>
      <c r="P1252" s="283"/>
      <c r="Q1252" s="283"/>
      <c r="R1252" s="283"/>
      <c r="S1252" s="283"/>
      <c r="T1252" s="283"/>
    </row>
    <row r="1253" spans="1:20">
      <c r="A1253" s="509"/>
      <c r="N1253" s="283"/>
      <c r="O1253" s="283"/>
      <c r="P1253" s="283"/>
      <c r="Q1253" s="283"/>
      <c r="R1253" s="283"/>
      <c r="S1253" s="283"/>
      <c r="T1253" s="283"/>
    </row>
    <row r="1254" spans="1:20">
      <c r="A1254" s="509"/>
      <c r="N1254" s="283"/>
      <c r="O1254" s="283"/>
      <c r="P1254" s="283"/>
      <c r="Q1254" s="283"/>
      <c r="R1254" s="283"/>
      <c r="S1254" s="283"/>
      <c r="T1254" s="283"/>
    </row>
    <row r="1255" spans="1:20">
      <c r="A1255" s="509"/>
      <c r="N1255" s="283"/>
      <c r="O1255" s="283"/>
      <c r="P1255" s="283"/>
      <c r="Q1255" s="283"/>
      <c r="R1255" s="283"/>
      <c r="S1255" s="283"/>
      <c r="T1255" s="283"/>
    </row>
    <row r="1256" spans="1:20">
      <c r="A1256" s="509"/>
      <c r="N1256" s="283"/>
      <c r="O1256" s="283"/>
      <c r="P1256" s="283"/>
      <c r="Q1256" s="283"/>
      <c r="R1256" s="283"/>
      <c r="S1256" s="283"/>
      <c r="T1256" s="283"/>
    </row>
    <row r="1257" spans="1:20">
      <c r="A1257" s="509"/>
      <c r="N1257" s="283"/>
      <c r="O1257" s="283"/>
      <c r="P1257" s="283"/>
      <c r="Q1257" s="283"/>
      <c r="R1257" s="283"/>
      <c r="S1257" s="283"/>
      <c r="T1257" s="283"/>
    </row>
    <row r="1258" spans="1:20">
      <c r="A1258" s="509"/>
      <c r="N1258" s="283"/>
      <c r="O1258" s="283"/>
      <c r="P1258" s="283"/>
      <c r="Q1258" s="283"/>
      <c r="R1258" s="283"/>
      <c r="S1258" s="283"/>
      <c r="T1258" s="283"/>
    </row>
    <row r="1259" spans="1:20">
      <c r="A1259" s="509"/>
      <c r="N1259" s="283"/>
      <c r="O1259" s="283"/>
      <c r="P1259" s="283"/>
      <c r="Q1259" s="283"/>
      <c r="R1259" s="283"/>
      <c r="S1259" s="283"/>
      <c r="T1259" s="283"/>
    </row>
    <row r="1260" spans="1:20">
      <c r="A1260" s="509"/>
      <c r="N1260" s="283"/>
      <c r="O1260" s="283"/>
      <c r="P1260" s="283"/>
      <c r="Q1260" s="283"/>
      <c r="R1260" s="283"/>
      <c r="S1260" s="283"/>
      <c r="T1260" s="283"/>
    </row>
    <row r="1261" spans="1:20">
      <c r="A1261" s="509"/>
      <c r="N1261" s="283"/>
      <c r="O1261" s="283"/>
      <c r="P1261" s="283"/>
      <c r="Q1261" s="283"/>
      <c r="R1261" s="283"/>
      <c r="S1261" s="283"/>
      <c r="T1261" s="283"/>
    </row>
    <row r="1262" spans="1:20">
      <c r="A1262" s="509"/>
      <c r="N1262" s="283"/>
      <c r="O1262" s="283"/>
      <c r="P1262" s="283"/>
      <c r="Q1262" s="283"/>
      <c r="R1262" s="283"/>
      <c r="S1262" s="283"/>
      <c r="T1262" s="283"/>
    </row>
    <row r="1263" spans="1:20">
      <c r="A1263" s="509"/>
      <c r="N1263" s="283"/>
      <c r="O1263" s="283"/>
      <c r="P1263" s="283"/>
      <c r="Q1263" s="283"/>
      <c r="R1263" s="283"/>
      <c r="S1263" s="283"/>
      <c r="T1263" s="283"/>
    </row>
    <row r="1264" spans="1:20">
      <c r="A1264" s="509"/>
      <c r="N1264" s="283"/>
      <c r="O1264" s="283"/>
      <c r="P1264" s="283"/>
      <c r="Q1264" s="283"/>
      <c r="R1264" s="283"/>
      <c r="S1264" s="283"/>
      <c r="T1264" s="283"/>
    </row>
    <row r="1265" spans="1:20">
      <c r="A1265" s="509"/>
      <c r="N1265" s="283"/>
      <c r="O1265" s="283"/>
      <c r="P1265" s="283"/>
      <c r="Q1265" s="283"/>
      <c r="R1265" s="283"/>
      <c r="S1265" s="283"/>
      <c r="T1265" s="283"/>
    </row>
    <row r="1266" spans="1:20">
      <c r="A1266" s="509"/>
      <c r="N1266" s="283"/>
      <c r="O1266" s="283"/>
      <c r="P1266" s="283"/>
      <c r="Q1266" s="283"/>
      <c r="R1266" s="283"/>
      <c r="S1266" s="283"/>
      <c r="T1266" s="283"/>
    </row>
    <row r="1267" spans="1:20">
      <c r="A1267" s="509"/>
      <c r="N1267" s="283"/>
      <c r="O1267" s="283"/>
      <c r="P1267" s="283"/>
      <c r="Q1267" s="283"/>
      <c r="R1267" s="283"/>
      <c r="S1267" s="283"/>
      <c r="T1267" s="283"/>
    </row>
    <row r="1268" spans="1:20">
      <c r="A1268" s="509"/>
      <c r="N1268" s="283"/>
      <c r="O1268" s="283"/>
      <c r="P1268" s="283"/>
      <c r="Q1268" s="283"/>
      <c r="R1268" s="283"/>
      <c r="S1268" s="283"/>
      <c r="T1268" s="283"/>
    </row>
    <row r="1269" spans="1:20">
      <c r="A1269" s="509"/>
      <c r="N1269" s="283"/>
      <c r="O1269" s="283"/>
      <c r="P1269" s="283"/>
      <c r="Q1269" s="283"/>
      <c r="R1269" s="283"/>
      <c r="S1269" s="283"/>
      <c r="T1269" s="283"/>
    </row>
    <row r="1270" spans="1:20">
      <c r="A1270" s="509"/>
      <c r="N1270" s="283"/>
      <c r="O1270" s="283"/>
      <c r="P1270" s="283"/>
      <c r="Q1270" s="283"/>
      <c r="R1270" s="283"/>
      <c r="S1270" s="283"/>
      <c r="T1270" s="283"/>
    </row>
    <row r="1271" spans="1:20">
      <c r="A1271" s="509"/>
      <c r="N1271" s="283"/>
      <c r="O1271" s="283"/>
      <c r="P1271" s="283"/>
      <c r="Q1271" s="283"/>
      <c r="R1271" s="283"/>
      <c r="S1271" s="283"/>
      <c r="T1271" s="283"/>
    </row>
    <row r="1272" spans="1:20">
      <c r="A1272" s="509"/>
      <c r="N1272" s="283"/>
      <c r="O1272" s="283"/>
      <c r="P1272" s="283"/>
      <c r="Q1272" s="283"/>
      <c r="R1272" s="283"/>
      <c r="S1272" s="283"/>
      <c r="T1272" s="283"/>
    </row>
    <row r="1273" spans="1:20">
      <c r="A1273" s="509"/>
      <c r="N1273" s="283"/>
      <c r="O1273" s="283"/>
      <c r="P1273" s="283"/>
      <c r="Q1273" s="283"/>
      <c r="R1273" s="283"/>
      <c r="S1273" s="283"/>
      <c r="T1273" s="283"/>
    </row>
    <row r="1274" spans="1:20">
      <c r="A1274" s="509"/>
      <c r="N1274" s="283"/>
      <c r="O1274" s="283"/>
      <c r="P1274" s="283"/>
      <c r="Q1274" s="283"/>
      <c r="R1274" s="283"/>
      <c r="S1274" s="283"/>
      <c r="T1274" s="283"/>
    </row>
    <row r="1275" spans="1:20">
      <c r="A1275" s="509"/>
      <c r="N1275" s="283"/>
      <c r="O1275" s="283"/>
      <c r="P1275" s="283"/>
      <c r="Q1275" s="283"/>
      <c r="R1275" s="283"/>
      <c r="S1275" s="283"/>
      <c r="T1275" s="283"/>
    </row>
    <row r="1276" spans="1:20">
      <c r="A1276" s="509"/>
      <c r="N1276" s="283"/>
      <c r="O1276" s="283"/>
      <c r="P1276" s="283"/>
      <c r="Q1276" s="283"/>
      <c r="R1276" s="283"/>
      <c r="S1276" s="283"/>
      <c r="T1276" s="283"/>
    </row>
    <row r="1277" spans="1:20">
      <c r="A1277" s="509"/>
      <c r="N1277" s="283"/>
      <c r="O1277" s="283"/>
      <c r="P1277" s="283"/>
      <c r="Q1277" s="283"/>
      <c r="R1277" s="283"/>
      <c r="S1277" s="283"/>
      <c r="T1277" s="283"/>
    </row>
    <row r="1278" spans="1:20">
      <c r="A1278" s="509"/>
      <c r="N1278" s="283"/>
      <c r="O1278" s="283"/>
      <c r="P1278" s="283"/>
      <c r="Q1278" s="283"/>
      <c r="R1278" s="283"/>
      <c r="S1278" s="283"/>
      <c r="T1278" s="283"/>
    </row>
    <row r="1279" spans="1:20">
      <c r="A1279" s="509"/>
      <c r="N1279" s="283"/>
      <c r="O1279" s="283"/>
      <c r="P1279" s="283"/>
      <c r="Q1279" s="283"/>
      <c r="R1279" s="283"/>
      <c r="S1279" s="283"/>
      <c r="T1279" s="283"/>
    </row>
    <row r="1280" spans="1:20">
      <c r="A1280" s="509"/>
      <c r="N1280" s="283"/>
      <c r="O1280" s="283"/>
      <c r="P1280" s="283"/>
      <c r="Q1280" s="283"/>
      <c r="R1280" s="283"/>
      <c r="S1280" s="283"/>
      <c r="T1280" s="283"/>
    </row>
    <row r="1281" spans="1:20">
      <c r="A1281" s="509"/>
      <c r="N1281" s="283"/>
      <c r="O1281" s="283"/>
      <c r="P1281" s="283"/>
      <c r="Q1281" s="283"/>
      <c r="R1281" s="283"/>
      <c r="S1281" s="283"/>
      <c r="T1281" s="283"/>
    </row>
    <row r="1282" spans="1:20">
      <c r="A1282" s="509"/>
      <c r="N1282" s="283"/>
      <c r="O1282" s="283"/>
      <c r="P1282" s="283"/>
      <c r="Q1282" s="283"/>
      <c r="R1282" s="283"/>
      <c r="S1282" s="283"/>
      <c r="T1282" s="283"/>
    </row>
    <row r="1283" spans="1:20">
      <c r="A1283" s="509"/>
      <c r="N1283" s="283"/>
      <c r="O1283" s="283"/>
      <c r="P1283" s="283"/>
      <c r="Q1283" s="283"/>
      <c r="R1283" s="283"/>
      <c r="S1283" s="283"/>
      <c r="T1283" s="283"/>
    </row>
    <row r="1284" spans="1:20">
      <c r="A1284" s="509"/>
      <c r="N1284" s="283"/>
      <c r="O1284" s="283"/>
      <c r="P1284" s="283"/>
      <c r="Q1284" s="283"/>
      <c r="R1284" s="283"/>
      <c r="S1284" s="283"/>
      <c r="T1284" s="283"/>
    </row>
    <row r="1285" spans="1:20">
      <c r="A1285" s="509"/>
      <c r="N1285" s="283"/>
      <c r="O1285" s="283"/>
      <c r="P1285" s="283"/>
      <c r="Q1285" s="283"/>
      <c r="R1285" s="283"/>
      <c r="S1285" s="283"/>
      <c r="T1285" s="283"/>
    </row>
    <row r="1286" spans="1:20">
      <c r="A1286" s="509"/>
      <c r="N1286" s="283"/>
      <c r="O1286" s="283"/>
      <c r="P1286" s="283"/>
      <c r="Q1286" s="283"/>
      <c r="R1286" s="283"/>
      <c r="S1286" s="283"/>
      <c r="T1286" s="283"/>
    </row>
    <row r="1287" spans="1:20">
      <c r="A1287" s="509"/>
      <c r="N1287" s="283"/>
      <c r="O1287" s="283"/>
      <c r="P1287" s="283"/>
      <c r="Q1287" s="283"/>
      <c r="R1287" s="283"/>
      <c r="S1287" s="283"/>
      <c r="T1287" s="283"/>
    </row>
    <row r="1288" spans="1:20">
      <c r="A1288" s="509"/>
      <c r="N1288" s="283"/>
      <c r="O1288" s="283"/>
      <c r="P1288" s="283"/>
      <c r="Q1288" s="283"/>
      <c r="R1288" s="283"/>
      <c r="S1288" s="283"/>
      <c r="T1288" s="283"/>
    </row>
    <row r="1289" spans="1:20">
      <c r="A1289" s="509"/>
      <c r="N1289" s="283"/>
      <c r="O1289" s="283"/>
      <c r="P1289" s="283"/>
      <c r="Q1289" s="283"/>
      <c r="R1289" s="283"/>
      <c r="S1289" s="283"/>
      <c r="T1289" s="283"/>
    </row>
    <row r="1290" spans="1:20">
      <c r="A1290" s="509"/>
      <c r="N1290" s="283"/>
      <c r="O1290" s="283"/>
      <c r="P1290" s="283"/>
      <c r="Q1290" s="283"/>
      <c r="R1290" s="283"/>
      <c r="S1290" s="283"/>
      <c r="T1290" s="283"/>
    </row>
    <row r="1291" spans="1:20">
      <c r="A1291" s="509"/>
      <c r="N1291" s="283"/>
      <c r="O1291" s="283"/>
      <c r="P1291" s="283"/>
      <c r="Q1291" s="283"/>
      <c r="R1291" s="283"/>
      <c r="S1291" s="283"/>
      <c r="T1291" s="283"/>
    </row>
    <row r="1292" spans="1:20">
      <c r="A1292" s="509"/>
      <c r="N1292" s="283"/>
      <c r="O1292" s="283"/>
      <c r="P1292" s="283"/>
      <c r="Q1292" s="283"/>
      <c r="R1292" s="283"/>
      <c r="S1292" s="283"/>
      <c r="T1292" s="283"/>
    </row>
    <row r="1293" spans="1:20">
      <c r="A1293" s="509"/>
      <c r="N1293" s="283"/>
      <c r="O1293" s="283"/>
      <c r="P1293" s="283"/>
      <c r="Q1293" s="283"/>
      <c r="R1293" s="283"/>
      <c r="S1293" s="283"/>
      <c r="T1293" s="283"/>
    </row>
    <row r="1294" spans="1:20">
      <c r="A1294" s="509"/>
      <c r="N1294" s="283"/>
      <c r="O1294" s="283"/>
      <c r="P1294" s="283"/>
      <c r="Q1294" s="283"/>
      <c r="R1294" s="283"/>
      <c r="S1294" s="283"/>
      <c r="T1294" s="283"/>
    </row>
    <row r="1295" spans="1:20">
      <c r="A1295" s="509"/>
      <c r="N1295" s="283"/>
      <c r="O1295" s="283"/>
      <c r="P1295" s="283"/>
      <c r="Q1295" s="283"/>
      <c r="R1295" s="283"/>
      <c r="S1295" s="283"/>
      <c r="T1295" s="283"/>
    </row>
    <row r="1296" spans="1:20">
      <c r="A1296" s="509"/>
      <c r="N1296" s="283"/>
      <c r="O1296" s="283"/>
      <c r="P1296" s="283"/>
      <c r="Q1296" s="283"/>
      <c r="R1296" s="283"/>
      <c r="S1296" s="283"/>
      <c r="T1296" s="283"/>
    </row>
    <row r="1297" spans="1:20">
      <c r="A1297" s="509"/>
      <c r="N1297" s="283"/>
      <c r="O1297" s="283"/>
      <c r="P1297" s="283"/>
      <c r="Q1297" s="283"/>
      <c r="R1297" s="283"/>
      <c r="S1297" s="283"/>
      <c r="T1297" s="283"/>
    </row>
    <row r="1298" spans="1:20">
      <c r="A1298" s="509"/>
      <c r="N1298" s="283"/>
      <c r="O1298" s="283"/>
      <c r="P1298" s="283"/>
      <c r="Q1298" s="283"/>
      <c r="R1298" s="283"/>
      <c r="S1298" s="283"/>
      <c r="T1298" s="283"/>
    </row>
    <row r="1299" spans="1:20">
      <c r="A1299" s="509"/>
      <c r="N1299" s="283"/>
      <c r="O1299" s="283"/>
      <c r="P1299" s="283"/>
      <c r="Q1299" s="283"/>
      <c r="R1299" s="283"/>
      <c r="S1299" s="283"/>
      <c r="T1299" s="283"/>
    </row>
    <row r="1300" spans="1:20">
      <c r="A1300" s="509"/>
      <c r="N1300" s="283"/>
      <c r="O1300" s="283"/>
      <c r="P1300" s="283"/>
      <c r="Q1300" s="283"/>
      <c r="R1300" s="283"/>
      <c r="S1300" s="283"/>
      <c r="T1300" s="283"/>
    </row>
    <row r="1301" spans="1:20">
      <c r="A1301" s="509"/>
      <c r="N1301" s="283"/>
      <c r="O1301" s="283"/>
      <c r="P1301" s="283"/>
      <c r="Q1301" s="283"/>
      <c r="R1301" s="283"/>
      <c r="S1301" s="283"/>
      <c r="T1301" s="283"/>
    </row>
    <row r="1302" spans="1:20">
      <c r="A1302" s="509"/>
      <c r="N1302" s="283"/>
      <c r="O1302" s="283"/>
      <c r="P1302" s="283"/>
      <c r="Q1302" s="283"/>
      <c r="R1302" s="283"/>
      <c r="S1302" s="283"/>
      <c r="T1302" s="283"/>
    </row>
    <row r="1303" spans="1:20">
      <c r="A1303" s="509"/>
      <c r="N1303" s="283"/>
      <c r="O1303" s="283"/>
      <c r="P1303" s="283"/>
      <c r="Q1303" s="283"/>
      <c r="R1303" s="283"/>
      <c r="S1303" s="283"/>
      <c r="T1303" s="283"/>
    </row>
    <row r="1304" spans="1:20">
      <c r="A1304" s="509"/>
      <c r="N1304" s="283"/>
      <c r="O1304" s="283"/>
      <c r="P1304" s="283"/>
      <c r="Q1304" s="283"/>
      <c r="R1304" s="283"/>
      <c r="S1304" s="283"/>
      <c r="T1304" s="283"/>
    </row>
    <row r="1305" spans="1:20">
      <c r="A1305" s="509"/>
      <c r="N1305" s="283"/>
      <c r="O1305" s="283"/>
      <c r="P1305" s="283"/>
      <c r="Q1305" s="283"/>
      <c r="R1305" s="283"/>
      <c r="S1305" s="283"/>
      <c r="T1305" s="283"/>
    </row>
    <row r="1306" spans="1:20">
      <c r="A1306" s="509"/>
      <c r="N1306" s="283"/>
      <c r="O1306" s="283"/>
      <c r="P1306" s="283"/>
      <c r="Q1306" s="283"/>
      <c r="R1306" s="283"/>
      <c r="S1306" s="283"/>
      <c r="T1306" s="283"/>
    </row>
    <row r="1307" spans="1:20">
      <c r="A1307" s="509"/>
      <c r="N1307" s="283"/>
      <c r="O1307" s="283"/>
      <c r="P1307" s="283"/>
      <c r="Q1307" s="283"/>
      <c r="R1307" s="283"/>
      <c r="S1307" s="283"/>
      <c r="T1307" s="283"/>
    </row>
    <row r="1308" spans="1:20">
      <c r="A1308" s="509"/>
      <c r="N1308" s="283"/>
      <c r="O1308" s="283"/>
      <c r="P1308" s="283"/>
      <c r="Q1308" s="283"/>
      <c r="R1308" s="283"/>
      <c r="S1308" s="283"/>
      <c r="T1308" s="283"/>
    </row>
    <row r="1309" spans="1:20">
      <c r="A1309" s="509"/>
      <c r="N1309" s="283"/>
      <c r="O1309" s="283"/>
      <c r="P1309" s="283"/>
      <c r="Q1309" s="283"/>
      <c r="R1309" s="283"/>
      <c r="S1309" s="283"/>
      <c r="T1309" s="283"/>
    </row>
    <row r="1310" spans="1:20">
      <c r="A1310" s="509"/>
      <c r="N1310" s="283"/>
      <c r="O1310" s="283"/>
      <c r="P1310" s="283"/>
      <c r="Q1310" s="283"/>
      <c r="R1310" s="283"/>
      <c r="S1310" s="283"/>
      <c r="T1310" s="283"/>
    </row>
    <row r="1311" spans="1:20">
      <c r="A1311" s="509"/>
      <c r="N1311" s="283"/>
      <c r="O1311" s="283"/>
      <c r="P1311" s="283"/>
      <c r="Q1311" s="283"/>
      <c r="R1311" s="283"/>
      <c r="S1311" s="283"/>
      <c r="T1311" s="283"/>
    </row>
    <row r="1312" spans="1:20">
      <c r="A1312" s="509"/>
      <c r="N1312" s="283"/>
      <c r="O1312" s="283"/>
      <c r="P1312" s="283"/>
      <c r="Q1312" s="283"/>
      <c r="R1312" s="283"/>
      <c r="S1312" s="283"/>
      <c r="T1312" s="283"/>
    </row>
    <row r="1313" spans="1:20">
      <c r="A1313" s="509"/>
      <c r="N1313" s="283"/>
      <c r="O1313" s="283"/>
      <c r="P1313" s="283"/>
      <c r="Q1313" s="283"/>
      <c r="R1313" s="283"/>
      <c r="S1313" s="283"/>
      <c r="T1313" s="283"/>
    </row>
    <row r="1314" spans="1:20">
      <c r="A1314" s="509"/>
      <c r="N1314" s="283"/>
      <c r="O1314" s="283"/>
      <c r="P1314" s="283"/>
      <c r="Q1314" s="283"/>
      <c r="R1314" s="283"/>
      <c r="S1314" s="283"/>
      <c r="T1314" s="283"/>
    </row>
    <row r="1315" spans="1:20">
      <c r="A1315" s="509"/>
      <c r="N1315" s="283"/>
      <c r="O1315" s="283"/>
      <c r="P1315" s="283"/>
      <c r="Q1315" s="283"/>
      <c r="R1315" s="283"/>
      <c r="S1315" s="283"/>
      <c r="T1315" s="283"/>
    </row>
    <row r="1316" spans="1:20">
      <c r="A1316" s="509"/>
      <c r="N1316" s="283"/>
      <c r="O1316" s="283"/>
      <c r="P1316" s="283"/>
      <c r="Q1316" s="283"/>
      <c r="R1316" s="283"/>
      <c r="S1316" s="283"/>
      <c r="T1316" s="283"/>
    </row>
    <row r="1317" spans="1:20">
      <c r="A1317" s="509"/>
      <c r="N1317" s="283"/>
      <c r="O1317" s="283"/>
      <c r="P1317" s="283"/>
      <c r="Q1317" s="283"/>
      <c r="R1317" s="283"/>
      <c r="S1317" s="283"/>
      <c r="T1317" s="283"/>
    </row>
    <row r="1318" spans="1:20">
      <c r="A1318" s="509"/>
      <c r="N1318" s="283"/>
      <c r="O1318" s="283"/>
      <c r="P1318" s="283"/>
      <c r="Q1318" s="283"/>
      <c r="R1318" s="283"/>
      <c r="S1318" s="283"/>
      <c r="T1318" s="283"/>
    </row>
    <row r="1319" spans="1:20">
      <c r="A1319" s="509"/>
      <c r="N1319" s="283"/>
      <c r="O1319" s="283"/>
      <c r="P1319" s="283"/>
      <c r="Q1319" s="283"/>
      <c r="R1319" s="283"/>
      <c r="S1319" s="283"/>
      <c r="T1319" s="283"/>
    </row>
    <row r="1320" spans="1:20">
      <c r="A1320" s="509"/>
      <c r="N1320" s="283"/>
      <c r="O1320" s="283"/>
      <c r="P1320" s="283"/>
      <c r="Q1320" s="283"/>
      <c r="R1320" s="283"/>
      <c r="S1320" s="283"/>
      <c r="T1320" s="283"/>
    </row>
    <row r="1321" spans="1:20">
      <c r="A1321" s="509"/>
      <c r="N1321" s="283"/>
      <c r="O1321" s="283"/>
      <c r="P1321" s="283"/>
      <c r="Q1321" s="283"/>
      <c r="R1321" s="283"/>
      <c r="S1321" s="283"/>
      <c r="T1321" s="283"/>
    </row>
    <row r="1322" spans="1:20">
      <c r="A1322" s="509"/>
      <c r="N1322" s="283"/>
      <c r="O1322" s="283"/>
      <c r="P1322" s="283"/>
      <c r="Q1322" s="283"/>
      <c r="R1322" s="283"/>
      <c r="S1322" s="283"/>
      <c r="T1322" s="283"/>
    </row>
    <row r="1323" spans="1:20">
      <c r="A1323" s="509"/>
      <c r="N1323" s="283"/>
      <c r="O1323" s="283"/>
      <c r="P1323" s="283"/>
      <c r="Q1323" s="283"/>
      <c r="R1323" s="283"/>
      <c r="S1323" s="283"/>
      <c r="T1323" s="283"/>
    </row>
    <row r="1324" spans="1:20">
      <c r="A1324" s="509"/>
      <c r="N1324" s="283"/>
      <c r="O1324" s="283"/>
      <c r="P1324" s="283"/>
      <c r="Q1324" s="283"/>
      <c r="R1324" s="283"/>
      <c r="S1324" s="283"/>
      <c r="T1324" s="283"/>
    </row>
    <row r="1325" spans="1:20">
      <c r="A1325" s="509"/>
      <c r="N1325" s="283"/>
      <c r="O1325" s="283"/>
      <c r="P1325" s="283"/>
      <c r="Q1325" s="283"/>
      <c r="R1325" s="283"/>
      <c r="S1325" s="283"/>
      <c r="T1325" s="283"/>
    </row>
    <row r="1326" spans="1:20">
      <c r="A1326" s="509"/>
      <c r="N1326" s="283"/>
      <c r="O1326" s="283"/>
      <c r="P1326" s="283"/>
      <c r="Q1326" s="283"/>
      <c r="R1326" s="283"/>
      <c r="S1326" s="283"/>
      <c r="T1326" s="283"/>
    </row>
    <row r="1327" spans="1:20">
      <c r="A1327" s="509"/>
      <c r="N1327" s="283"/>
      <c r="O1327" s="283"/>
      <c r="P1327" s="283"/>
      <c r="Q1327" s="283"/>
      <c r="R1327" s="283"/>
      <c r="S1327" s="283"/>
      <c r="T1327" s="283"/>
    </row>
    <row r="1328" spans="1:20">
      <c r="A1328" s="509"/>
      <c r="N1328" s="283"/>
      <c r="O1328" s="283"/>
      <c r="P1328" s="283"/>
      <c r="Q1328" s="283"/>
      <c r="R1328" s="283"/>
      <c r="S1328" s="283"/>
      <c r="T1328" s="283"/>
    </row>
    <row r="1329" spans="1:20">
      <c r="A1329" s="509"/>
      <c r="N1329" s="283"/>
      <c r="O1329" s="283"/>
      <c r="P1329" s="283"/>
      <c r="Q1329" s="283"/>
      <c r="R1329" s="283"/>
      <c r="S1329" s="283"/>
      <c r="T1329" s="283"/>
    </row>
    <row r="1330" spans="1:20">
      <c r="A1330" s="509"/>
      <c r="N1330" s="283"/>
      <c r="O1330" s="283"/>
      <c r="P1330" s="283"/>
      <c r="Q1330" s="283"/>
      <c r="R1330" s="283"/>
      <c r="S1330" s="283"/>
      <c r="T1330" s="283"/>
    </row>
    <row r="1331" spans="1:20">
      <c r="A1331" s="509"/>
      <c r="N1331" s="283"/>
      <c r="O1331" s="283"/>
      <c r="P1331" s="283"/>
      <c r="Q1331" s="283"/>
      <c r="R1331" s="283"/>
      <c r="S1331" s="283"/>
      <c r="T1331" s="283"/>
    </row>
    <row r="1332" spans="1:20">
      <c r="A1332" s="509"/>
      <c r="N1332" s="283"/>
      <c r="O1332" s="283"/>
      <c r="P1332" s="283"/>
      <c r="Q1332" s="283"/>
      <c r="R1332" s="283"/>
      <c r="S1332" s="283"/>
      <c r="T1332" s="283"/>
    </row>
    <row r="1333" spans="1:20">
      <c r="A1333" s="509"/>
      <c r="N1333" s="283"/>
      <c r="O1333" s="283"/>
      <c r="P1333" s="283"/>
      <c r="Q1333" s="283"/>
      <c r="R1333" s="283"/>
      <c r="S1333" s="283"/>
      <c r="T1333" s="283"/>
    </row>
    <row r="1334" spans="1:20">
      <c r="A1334" s="509"/>
      <c r="N1334" s="283"/>
      <c r="O1334" s="283"/>
      <c r="P1334" s="283"/>
      <c r="Q1334" s="283"/>
      <c r="R1334" s="283"/>
      <c r="S1334" s="283"/>
      <c r="T1334" s="283"/>
    </row>
    <row r="1335" spans="1:20">
      <c r="A1335" s="509"/>
      <c r="N1335" s="283"/>
      <c r="O1335" s="283"/>
      <c r="P1335" s="283"/>
      <c r="Q1335" s="283"/>
      <c r="R1335" s="283"/>
      <c r="S1335" s="283"/>
      <c r="T1335" s="283"/>
    </row>
    <row r="1336" spans="1:20">
      <c r="A1336" s="509"/>
      <c r="N1336" s="283"/>
      <c r="O1336" s="283"/>
      <c r="P1336" s="283"/>
      <c r="Q1336" s="283"/>
      <c r="R1336" s="283"/>
      <c r="S1336" s="283"/>
      <c r="T1336" s="283"/>
    </row>
    <row r="1337" spans="1:20">
      <c r="A1337" s="509"/>
      <c r="N1337" s="283"/>
      <c r="O1337" s="283"/>
      <c r="P1337" s="283"/>
      <c r="Q1337" s="283"/>
      <c r="R1337" s="283"/>
      <c r="S1337" s="283"/>
      <c r="T1337" s="283"/>
    </row>
    <row r="1338" spans="1:20">
      <c r="A1338" s="509"/>
      <c r="N1338" s="283"/>
      <c r="O1338" s="283"/>
      <c r="P1338" s="283"/>
      <c r="Q1338" s="283"/>
      <c r="R1338" s="283"/>
      <c r="S1338" s="283"/>
      <c r="T1338" s="283"/>
    </row>
    <row r="1339" spans="1:20">
      <c r="A1339" s="509"/>
      <c r="N1339" s="283"/>
      <c r="O1339" s="283"/>
      <c r="P1339" s="283"/>
      <c r="Q1339" s="283"/>
      <c r="R1339" s="283"/>
      <c r="S1339" s="283"/>
      <c r="T1339" s="283"/>
    </row>
    <row r="1340" spans="1:20">
      <c r="A1340" s="509"/>
      <c r="N1340" s="283"/>
      <c r="O1340" s="283"/>
      <c r="P1340" s="283"/>
      <c r="Q1340" s="283"/>
      <c r="R1340" s="283"/>
      <c r="S1340" s="283"/>
      <c r="T1340" s="283"/>
    </row>
    <row r="1341" spans="1:20">
      <c r="A1341" s="509"/>
      <c r="N1341" s="283"/>
      <c r="O1341" s="283"/>
      <c r="P1341" s="283"/>
      <c r="Q1341" s="283"/>
      <c r="R1341" s="283"/>
      <c r="S1341" s="283"/>
      <c r="T1341" s="283"/>
    </row>
    <row r="1342" spans="1:20">
      <c r="A1342" s="509"/>
      <c r="N1342" s="283"/>
      <c r="O1342" s="283"/>
      <c r="P1342" s="283"/>
      <c r="Q1342" s="283"/>
      <c r="R1342" s="283"/>
      <c r="S1342" s="283"/>
      <c r="T1342" s="283"/>
    </row>
    <row r="1343" spans="1:20">
      <c r="A1343" s="509"/>
      <c r="N1343" s="283"/>
      <c r="O1343" s="283"/>
      <c r="P1343" s="283"/>
      <c r="Q1343" s="283"/>
      <c r="R1343" s="283"/>
      <c r="S1343" s="283"/>
      <c r="T1343" s="283"/>
    </row>
    <row r="1344" spans="1:20">
      <c r="A1344" s="509"/>
      <c r="N1344" s="283"/>
      <c r="O1344" s="283"/>
      <c r="P1344" s="283"/>
      <c r="Q1344" s="283"/>
      <c r="R1344" s="283"/>
      <c r="S1344" s="283"/>
      <c r="T1344" s="283"/>
    </row>
    <row r="1345" spans="1:20">
      <c r="A1345" s="509"/>
      <c r="N1345" s="283"/>
      <c r="O1345" s="283"/>
      <c r="P1345" s="283"/>
      <c r="Q1345" s="283"/>
      <c r="R1345" s="283"/>
      <c r="S1345" s="283"/>
      <c r="T1345" s="283"/>
    </row>
    <row r="1346" spans="1:20">
      <c r="A1346" s="509"/>
      <c r="N1346" s="283"/>
      <c r="O1346" s="283"/>
      <c r="P1346" s="283"/>
      <c r="Q1346" s="283"/>
      <c r="R1346" s="283"/>
      <c r="S1346" s="283"/>
      <c r="T1346" s="283"/>
    </row>
    <row r="1347" spans="1:20">
      <c r="A1347" s="509"/>
      <c r="N1347" s="283"/>
      <c r="O1347" s="283"/>
      <c r="P1347" s="283"/>
      <c r="Q1347" s="283"/>
      <c r="R1347" s="283"/>
      <c r="S1347" s="283"/>
      <c r="T1347" s="283"/>
    </row>
    <row r="1348" spans="1:20">
      <c r="A1348" s="509"/>
      <c r="N1348" s="283"/>
      <c r="O1348" s="283"/>
      <c r="P1348" s="283"/>
      <c r="Q1348" s="283"/>
      <c r="R1348" s="283"/>
      <c r="S1348" s="283"/>
      <c r="T1348" s="283"/>
    </row>
    <row r="1349" spans="1:20">
      <c r="A1349" s="509"/>
      <c r="N1349" s="283"/>
      <c r="O1349" s="283"/>
      <c r="P1349" s="283"/>
      <c r="Q1349" s="283"/>
      <c r="R1349" s="283"/>
      <c r="S1349" s="283"/>
      <c r="T1349" s="283"/>
    </row>
    <row r="1350" spans="1:20">
      <c r="A1350" s="509"/>
      <c r="N1350" s="283"/>
      <c r="O1350" s="283"/>
      <c r="P1350" s="283"/>
      <c r="Q1350" s="283"/>
      <c r="R1350" s="283"/>
      <c r="S1350" s="283"/>
      <c r="T1350" s="283"/>
    </row>
    <row r="1351" spans="1:20">
      <c r="A1351" s="509"/>
      <c r="N1351" s="283"/>
      <c r="O1351" s="283"/>
      <c r="P1351" s="283"/>
      <c r="Q1351" s="283"/>
      <c r="R1351" s="283"/>
      <c r="S1351" s="283"/>
      <c r="T1351" s="283"/>
    </row>
    <row r="1352" spans="1:20">
      <c r="A1352" s="509"/>
      <c r="N1352" s="283"/>
      <c r="O1352" s="283"/>
      <c r="P1352" s="283"/>
      <c r="Q1352" s="283"/>
      <c r="R1352" s="283"/>
      <c r="S1352" s="283"/>
      <c r="T1352" s="283"/>
    </row>
    <row r="1353" spans="1:20">
      <c r="A1353" s="509"/>
      <c r="N1353" s="283"/>
      <c r="O1353" s="283"/>
      <c r="P1353" s="283"/>
      <c r="Q1353" s="283"/>
      <c r="R1353" s="283"/>
      <c r="S1353" s="283"/>
      <c r="T1353" s="283"/>
    </row>
    <row r="1354" spans="1:20">
      <c r="A1354" s="509"/>
      <c r="N1354" s="283"/>
      <c r="O1354" s="283"/>
      <c r="P1354" s="283"/>
      <c r="Q1354" s="283"/>
      <c r="R1354" s="283"/>
      <c r="S1354" s="283"/>
      <c r="T1354" s="283"/>
    </row>
    <row r="1355" spans="1:20">
      <c r="A1355" s="509"/>
      <c r="N1355" s="283"/>
      <c r="O1355" s="283"/>
      <c r="P1355" s="283"/>
      <c r="Q1355" s="283"/>
      <c r="R1355" s="283"/>
      <c r="S1355" s="283"/>
      <c r="T1355" s="283"/>
    </row>
    <row r="1356" spans="1:20">
      <c r="A1356" s="509"/>
      <c r="N1356" s="283"/>
      <c r="O1356" s="283"/>
      <c r="P1356" s="283"/>
      <c r="Q1356" s="283"/>
      <c r="R1356" s="283"/>
      <c r="S1356" s="283"/>
      <c r="T1356" s="283"/>
    </row>
    <row r="1357" spans="1:20">
      <c r="A1357" s="509"/>
      <c r="N1357" s="283"/>
      <c r="O1357" s="283"/>
      <c r="P1357" s="283"/>
      <c r="Q1357" s="283"/>
      <c r="R1357" s="283"/>
      <c r="S1357" s="283"/>
      <c r="T1357" s="283"/>
    </row>
    <row r="1358" spans="1:20">
      <c r="A1358" s="509"/>
      <c r="N1358" s="283"/>
      <c r="O1358" s="283"/>
      <c r="P1358" s="283"/>
      <c r="Q1358" s="283"/>
      <c r="R1358" s="283"/>
      <c r="S1358" s="283"/>
      <c r="T1358" s="283"/>
    </row>
    <row r="1359" spans="1:20">
      <c r="A1359" s="509"/>
      <c r="N1359" s="283"/>
      <c r="O1359" s="283"/>
      <c r="P1359" s="283"/>
      <c r="Q1359" s="283"/>
      <c r="R1359" s="283"/>
      <c r="S1359" s="283"/>
      <c r="T1359" s="283"/>
    </row>
    <row r="1360" spans="1:20">
      <c r="A1360" s="509"/>
      <c r="N1360" s="283"/>
      <c r="O1360" s="283"/>
      <c r="P1360" s="283"/>
      <c r="Q1360" s="283"/>
      <c r="R1360" s="283"/>
      <c r="S1360" s="283"/>
      <c r="T1360" s="283"/>
    </row>
    <row r="1361" spans="1:20">
      <c r="A1361" s="509"/>
      <c r="N1361" s="283"/>
      <c r="O1361" s="283"/>
      <c r="P1361" s="283"/>
      <c r="Q1361" s="283"/>
      <c r="R1361" s="283"/>
      <c r="S1361" s="283"/>
      <c r="T1361" s="283"/>
    </row>
    <row r="1362" spans="1:20">
      <c r="A1362" s="509"/>
      <c r="N1362" s="283"/>
      <c r="O1362" s="283"/>
      <c r="P1362" s="283"/>
      <c r="Q1362" s="283"/>
      <c r="R1362" s="283"/>
      <c r="S1362" s="283"/>
      <c r="T1362" s="283"/>
    </row>
    <row r="1363" spans="1:20">
      <c r="A1363" s="509"/>
      <c r="N1363" s="283"/>
      <c r="O1363" s="283"/>
      <c r="P1363" s="283"/>
      <c r="Q1363" s="283"/>
      <c r="R1363" s="283"/>
      <c r="S1363" s="283"/>
      <c r="T1363" s="283"/>
    </row>
    <row r="1364" spans="1:20">
      <c r="A1364" s="509"/>
      <c r="N1364" s="283"/>
      <c r="O1364" s="283"/>
      <c r="P1364" s="283"/>
      <c r="Q1364" s="283"/>
      <c r="R1364" s="283"/>
      <c r="S1364" s="283"/>
      <c r="T1364" s="283"/>
    </row>
    <row r="1365" spans="1:20">
      <c r="A1365" s="509"/>
      <c r="N1365" s="283"/>
      <c r="O1365" s="283"/>
      <c r="P1365" s="283"/>
      <c r="Q1365" s="283"/>
      <c r="R1365" s="283"/>
      <c r="S1365" s="283"/>
      <c r="T1365" s="283"/>
    </row>
    <row r="1366" spans="1:20">
      <c r="A1366" s="509"/>
      <c r="N1366" s="283"/>
      <c r="O1366" s="283"/>
      <c r="P1366" s="283"/>
      <c r="Q1366" s="283"/>
      <c r="R1366" s="283"/>
      <c r="S1366" s="283"/>
      <c r="T1366" s="283"/>
    </row>
    <row r="1367" spans="1:20">
      <c r="A1367" s="509"/>
      <c r="N1367" s="283"/>
      <c r="O1367" s="283"/>
      <c r="P1367" s="283"/>
      <c r="Q1367" s="283"/>
      <c r="R1367" s="283"/>
      <c r="S1367" s="283"/>
      <c r="T1367" s="283"/>
    </row>
    <row r="1368" spans="1:20">
      <c r="A1368" s="509"/>
      <c r="N1368" s="283"/>
      <c r="O1368" s="283"/>
      <c r="P1368" s="283"/>
      <c r="Q1368" s="283"/>
      <c r="R1368" s="283"/>
      <c r="S1368" s="283"/>
      <c r="T1368" s="283"/>
    </row>
    <row r="1369" spans="1:20">
      <c r="A1369" s="509"/>
      <c r="N1369" s="283"/>
      <c r="O1369" s="283"/>
      <c r="P1369" s="283"/>
      <c r="Q1369" s="283"/>
      <c r="R1369" s="283"/>
      <c r="S1369" s="283"/>
      <c r="T1369" s="283"/>
    </row>
    <row r="1370" spans="1:20">
      <c r="A1370" s="509"/>
      <c r="N1370" s="283"/>
      <c r="O1370" s="283"/>
      <c r="P1370" s="283"/>
      <c r="Q1370" s="283"/>
      <c r="R1370" s="283"/>
      <c r="S1370" s="283"/>
      <c r="T1370" s="283"/>
    </row>
    <row r="1371" spans="1:20">
      <c r="A1371" s="509"/>
      <c r="N1371" s="283"/>
      <c r="O1371" s="283"/>
      <c r="P1371" s="283"/>
      <c r="Q1371" s="283"/>
      <c r="R1371" s="283"/>
      <c r="S1371" s="283"/>
      <c r="T1371" s="283"/>
    </row>
    <row r="1372" spans="1:20">
      <c r="A1372" s="509"/>
      <c r="N1372" s="283"/>
      <c r="O1372" s="283"/>
      <c r="P1372" s="283"/>
      <c r="Q1372" s="283"/>
      <c r="R1372" s="283"/>
      <c r="S1372" s="283"/>
      <c r="T1372" s="283"/>
    </row>
    <row r="1373" spans="1:20">
      <c r="A1373" s="509"/>
      <c r="N1373" s="283"/>
      <c r="O1373" s="283"/>
      <c r="P1373" s="283"/>
      <c r="Q1373" s="283"/>
      <c r="R1373" s="283"/>
      <c r="S1373" s="283"/>
      <c r="T1373" s="283"/>
    </row>
    <row r="1374" spans="1:20">
      <c r="A1374" s="509"/>
      <c r="N1374" s="283"/>
      <c r="O1374" s="283"/>
      <c r="P1374" s="283"/>
      <c r="Q1374" s="283"/>
      <c r="R1374" s="283"/>
      <c r="S1374" s="283"/>
      <c r="T1374" s="283"/>
    </row>
    <row r="1375" spans="1:20">
      <c r="A1375" s="509"/>
      <c r="N1375" s="283"/>
      <c r="O1375" s="283"/>
      <c r="P1375" s="283"/>
      <c r="Q1375" s="283"/>
      <c r="R1375" s="283"/>
      <c r="S1375" s="283"/>
      <c r="T1375" s="283"/>
    </row>
    <row r="1376" spans="1:20">
      <c r="A1376" s="509"/>
      <c r="N1376" s="283"/>
      <c r="O1376" s="283"/>
      <c r="P1376" s="283"/>
      <c r="Q1376" s="283"/>
      <c r="R1376" s="283"/>
      <c r="S1376" s="283"/>
      <c r="T1376" s="283"/>
    </row>
    <row r="1377" spans="1:20">
      <c r="A1377" s="509"/>
      <c r="N1377" s="283"/>
      <c r="O1377" s="283"/>
      <c r="P1377" s="283"/>
      <c r="Q1377" s="283"/>
      <c r="R1377" s="283"/>
      <c r="S1377" s="283"/>
      <c r="T1377" s="283"/>
    </row>
    <row r="1378" spans="1:20">
      <c r="A1378" s="509"/>
      <c r="N1378" s="283"/>
      <c r="O1378" s="283"/>
      <c r="P1378" s="283"/>
      <c r="Q1378" s="283"/>
      <c r="R1378" s="283"/>
      <c r="S1378" s="283"/>
      <c r="T1378" s="283"/>
    </row>
    <row r="1379" spans="1:20">
      <c r="A1379" s="509"/>
      <c r="N1379" s="283"/>
      <c r="O1379" s="283"/>
      <c r="P1379" s="283"/>
      <c r="Q1379" s="283"/>
      <c r="R1379" s="283"/>
      <c r="S1379" s="283"/>
      <c r="T1379" s="283"/>
    </row>
    <row r="1380" spans="1:20">
      <c r="A1380" s="509"/>
      <c r="N1380" s="283"/>
      <c r="O1380" s="283"/>
      <c r="P1380" s="283"/>
      <c r="Q1380" s="283"/>
      <c r="R1380" s="283"/>
      <c r="S1380" s="283"/>
      <c r="T1380" s="283"/>
    </row>
    <row r="1381" spans="1:20">
      <c r="A1381" s="509"/>
      <c r="N1381" s="283"/>
      <c r="O1381" s="283"/>
      <c r="P1381" s="283"/>
      <c r="Q1381" s="283"/>
      <c r="R1381" s="283"/>
      <c r="S1381" s="283"/>
      <c r="T1381" s="283"/>
    </row>
    <row r="1382" spans="1:20">
      <c r="A1382" s="509"/>
      <c r="N1382" s="283"/>
      <c r="O1382" s="283"/>
      <c r="P1382" s="283"/>
      <c r="Q1382" s="283"/>
      <c r="R1382" s="283"/>
      <c r="S1382" s="283"/>
      <c r="T1382" s="283"/>
    </row>
    <row r="1383" spans="1:20">
      <c r="A1383" s="509"/>
      <c r="N1383" s="283"/>
      <c r="O1383" s="283"/>
      <c r="P1383" s="283"/>
      <c r="Q1383" s="283"/>
      <c r="R1383" s="283"/>
      <c r="S1383" s="283"/>
      <c r="T1383" s="283"/>
    </row>
    <row r="1384" spans="1:20">
      <c r="A1384" s="509"/>
      <c r="N1384" s="283"/>
      <c r="O1384" s="283"/>
      <c r="P1384" s="283"/>
      <c r="Q1384" s="283"/>
      <c r="R1384" s="283"/>
      <c r="S1384" s="283"/>
      <c r="T1384" s="283"/>
    </row>
    <row r="1385" spans="1:20">
      <c r="A1385" s="509"/>
      <c r="N1385" s="283"/>
      <c r="O1385" s="283"/>
      <c r="P1385" s="283"/>
      <c r="Q1385" s="283"/>
      <c r="R1385" s="283"/>
      <c r="S1385" s="283"/>
      <c r="T1385" s="283"/>
    </row>
    <row r="1386" spans="1:20">
      <c r="A1386" s="509"/>
      <c r="N1386" s="283"/>
      <c r="O1386" s="283"/>
      <c r="P1386" s="283"/>
      <c r="Q1386" s="283"/>
      <c r="R1386" s="283"/>
      <c r="S1386" s="283"/>
      <c r="T1386" s="283"/>
    </row>
    <row r="1387" spans="1:20">
      <c r="A1387" s="509"/>
      <c r="N1387" s="283"/>
      <c r="O1387" s="283"/>
      <c r="P1387" s="283"/>
      <c r="Q1387" s="283"/>
      <c r="R1387" s="283"/>
      <c r="S1387" s="283"/>
      <c r="T1387" s="283"/>
    </row>
    <row r="1388" spans="1:20">
      <c r="A1388" s="509"/>
      <c r="N1388" s="283"/>
      <c r="O1388" s="283"/>
      <c r="P1388" s="283"/>
      <c r="Q1388" s="283"/>
      <c r="R1388" s="283"/>
      <c r="S1388" s="283"/>
      <c r="T1388" s="283"/>
    </row>
    <row r="1389" spans="1:20">
      <c r="A1389" s="509"/>
      <c r="N1389" s="283"/>
      <c r="O1389" s="283"/>
      <c r="P1389" s="283"/>
      <c r="Q1389" s="283"/>
      <c r="R1389" s="283"/>
      <c r="S1389" s="283"/>
      <c r="T1389" s="283"/>
    </row>
    <row r="1390" spans="1:20">
      <c r="A1390" s="509"/>
      <c r="N1390" s="283"/>
      <c r="O1390" s="283"/>
      <c r="P1390" s="283"/>
      <c r="Q1390" s="283"/>
      <c r="R1390" s="283"/>
      <c r="S1390" s="283"/>
      <c r="T1390" s="283"/>
    </row>
    <row r="1391" spans="1:20">
      <c r="A1391" s="509"/>
      <c r="N1391" s="283"/>
      <c r="O1391" s="283"/>
      <c r="P1391" s="283"/>
      <c r="Q1391" s="283"/>
      <c r="R1391" s="283"/>
      <c r="S1391" s="283"/>
      <c r="T1391" s="283"/>
    </row>
    <row r="1392" spans="1:20">
      <c r="A1392" s="509"/>
      <c r="N1392" s="283"/>
      <c r="O1392" s="283"/>
      <c r="P1392" s="283"/>
      <c r="Q1392" s="283"/>
      <c r="R1392" s="283"/>
      <c r="S1392" s="283"/>
      <c r="T1392" s="283"/>
    </row>
    <row r="1393" spans="1:20">
      <c r="A1393" s="509"/>
      <c r="N1393" s="283"/>
      <c r="O1393" s="283"/>
      <c r="P1393" s="283"/>
      <c r="Q1393" s="283"/>
      <c r="R1393" s="283"/>
      <c r="S1393" s="283"/>
      <c r="T1393" s="283"/>
    </row>
    <row r="1394" spans="1:20">
      <c r="A1394" s="509"/>
      <c r="N1394" s="283"/>
      <c r="O1394" s="283"/>
      <c r="P1394" s="283"/>
      <c r="Q1394" s="283"/>
      <c r="R1394" s="283"/>
      <c r="S1394" s="283"/>
      <c r="T1394" s="283"/>
    </row>
    <row r="1395" spans="1:20">
      <c r="A1395" s="509"/>
      <c r="N1395" s="283"/>
      <c r="O1395" s="283"/>
      <c r="P1395" s="283"/>
      <c r="Q1395" s="283"/>
      <c r="R1395" s="283"/>
      <c r="S1395" s="283"/>
      <c r="T1395" s="283"/>
    </row>
    <row r="1396" spans="1:20">
      <c r="A1396" s="509"/>
      <c r="N1396" s="283"/>
      <c r="O1396" s="283"/>
      <c r="P1396" s="283"/>
      <c r="Q1396" s="283"/>
      <c r="R1396" s="283"/>
      <c r="S1396" s="283"/>
      <c r="T1396" s="283"/>
    </row>
    <row r="1397" spans="1:20">
      <c r="A1397" s="509"/>
      <c r="N1397" s="283"/>
      <c r="O1397" s="283"/>
      <c r="P1397" s="283"/>
      <c r="Q1397" s="283"/>
      <c r="R1397" s="283"/>
      <c r="S1397" s="283"/>
      <c r="T1397" s="283"/>
    </row>
    <row r="1398" spans="1:20">
      <c r="A1398" s="509"/>
      <c r="N1398" s="283"/>
      <c r="O1398" s="283"/>
      <c r="P1398" s="283"/>
      <c r="Q1398" s="283"/>
      <c r="R1398" s="283"/>
      <c r="S1398" s="283"/>
      <c r="T1398" s="283"/>
    </row>
    <row r="1399" spans="1:20">
      <c r="A1399" s="509"/>
      <c r="N1399" s="283"/>
      <c r="O1399" s="283"/>
      <c r="P1399" s="283"/>
      <c r="Q1399" s="283"/>
      <c r="R1399" s="283"/>
      <c r="S1399" s="283"/>
      <c r="T1399" s="283"/>
    </row>
    <row r="1400" spans="1:20">
      <c r="A1400" s="509"/>
      <c r="N1400" s="283"/>
      <c r="O1400" s="283"/>
      <c r="P1400" s="283"/>
      <c r="Q1400" s="283"/>
      <c r="R1400" s="283"/>
      <c r="S1400" s="283"/>
      <c r="T1400" s="283"/>
    </row>
    <row r="1401" spans="1:20">
      <c r="A1401" s="509"/>
      <c r="N1401" s="283"/>
      <c r="O1401" s="283"/>
      <c r="P1401" s="283"/>
      <c r="Q1401" s="283"/>
      <c r="R1401" s="283"/>
      <c r="S1401" s="283"/>
      <c r="T1401" s="283"/>
    </row>
    <row r="1402" spans="1:20">
      <c r="A1402" s="509"/>
      <c r="N1402" s="283"/>
      <c r="O1402" s="283"/>
      <c r="P1402" s="283"/>
      <c r="Q1402" s="283"/>
      <c r="R1402" s="283"/>
      <c r="S1402" s="283"/>
      <c r="T1402" s="283"/>
    </row>
    <row r="1403" spans="1:20">
      <c r="A1403" s="509"/>
      <c r="N1403" s="283"/>
      <c r="O1403" s="283"/>
      <c r="P1403" s="283"/>
      <c r="Q1403" s="283"/>
      <c r="R1403" s="283"/>
      <c r="S1403" s="283"/>
      <c r="T1403" s="283"/>
    </row>
    <row r="1404" spans="1:20">
      <c r="A1404" s="509"/>
      <c r="N1404" s="283"/>
      <c r="O1404" s="283"/>
      <c r="P1404" s="283"/>
      <c r="Q1404" s="283"/>
      <c r="R1404" s="283"/>
      <c r="S1404" s="283"/>
      <c r="T1404" s="283"/>
    </row>
    <row r="1405" spans="1:20">
      <c r="A1405" s="509"/>
      <c r="N1405" s="283"/>
      <c r="O1405" s="283"/>
      <c r="P1405" s="283"/>
      <c r="Q1405" s="283"/>
      <c r="R1405" s="283"/>
      <c r="S1405" s="283"/>
      <c r="T1405" s="283"/>
    </row>
    <row r="1406" spans="1:20">
      <c r="A1406" s="509"/>
      <c r="N1406" s="283"/>
      <c r="O1406" s="283"/>
      <c r="P1406" s="283"/>
      <c r="Q1406" s="283"/>
      <c r="R1406" s="283"/>
      <c r="S1406" s="283"/>
      <c r="T1406" s="283"/>
    </row>
    <row r="1407" spans="1:20">
      <c r="A1407" s="509"/>
      <c r="N1407" s="283"/>
      <c r="O1407" s="283"/>
      <c r="P1407" s="283"/>
      <c r="Q1407" s="283"/>
      <c r="R1407" s="283"/>
      <c r="S1407" s="283"/>
      <c r="T1407" s="283"/>
    </row>
    <row r="1408" spans="1:20">
      <c r="A1408" s="509"/>
      <c r="N1408" s="283"/>
      <c r="O1408" s="283"/>
      <c r="P1408" s="283"/>
      <c r="Q1408" s="283"/>
      <c r="R1408" s="283"/>
      <c r="S1408" s="283"/>
      <c r="T1408" s="283"/>
    </row>
    <row r="1409" spans="1:20">
      <c r="A1409" s="509"/>
      <c r="N1409" s="283"/>
      <c r="O1409" s="283"/>
      <c r="P1409" s="283"/>
      <c r="Q1409" s="283"/>
      <c r="R1409" s="283"/>
      <c r="S1409" s="283"/>
      <c r="T1409" s="283"/>
    </row>
    <row r="1410" spans="1:20">
      <c r="A1410" s="509"/>
      <c r="N1410" s="283"/>
      <c r="O1410" s="283"/>
      <c r="P1410" s="283"/>
      <c r="Q1410" s="283"/>
      <c r="R1410" s="283"/>
      <c r="S1410" s="283"/>
      <c r="T1410" s="283"/>
    </row>
    <row r="1411" spans="1:20">
      <c r="A1411" s="509"/>
      <c r="N1411" s="283"/>
      <c r="O1411" s="283"/>
      <c r="P1411" s="283"/>
      <c r="Q1411" s="283"/>
      <c r="R1411" s="283"/>
      <c r="S1411" s="283"/>
      <c r="T1411" s="283"/>
    </row>
    <row r="1412" spans="1:20">
      <c r="A1412" s="509"/>
      <c r="N1412" s="283"/>
      <c r="O1412" s="283"/>
      <c r="P1412" s="283"/>
      <c r="Q1412" s="283"/>
      <c r="R1412" s="283"/>
      <c r="S1412" s="283"/>
      <c r="T1412" s="283"/>
    </row>
    <row r="1413" spans="1:20">
      <c r="A1413" s="509"/>
      <c r="N1413" s="283"/>
      <c r="O1413" s="283"/>
      <c r="P1413" s="283"/>
      <c r="Q1413" s="283"/>
      <c r="R1413" s="283"/>
      <c r="S1413" s="283"/>
      <c r="T1413" s="283"/>
    </row>
    <row r="1414" spans="1:20">
      <c r="A1414" s="509"/>
      <c r="N1414" s="283"/>
      <c r="O1414" s="283"/>
      <c r="P1414" s="283"/>
      <c r="Q1414" s="283"/>
      <c r="R1414" s="283"/>
      <c r="S1414" s="283"/>
      <c r="T1414" s="283"/>
    </row>
    <row r="1415" spans="1:20">
      <c r="A1415" s="509"/>
      <c r="N1415" s="283"/>
      <c r="O1415" s="283"/>
      <c r="P1415" s="283"/>
      <c r="Q1415" s="283"/>
      <c r="R1415" s="283"/>
      <c r="S1415" s="283"/>
      <c r="T1415" s="283"/>
    </row>
    <row r="1416" spans="1:20">
      <c r="A1416" s="509"/>
      <c r="N1416" s="283"/>
      <c r="O1416" s="283"/>
      <c r="P1416" s="283"/>
      <c r="Q1416" s="283"/>
      <c r="R1416" s="283"/>
      <c r="S1416" s="283"/>
      <c r="T1416" s="283"/>
    </row>
    <row r="1417" spans="1:20">
      <c r="A1417" s="509"/>
      <c r="N1417" s="283"/>
      <c r="O1417" s="283"/>
      <c r="P1417" s="283"/>
      <c r="Q1417" s="283"/>
      <c r="R1417" s="283"/>
      <c r="S1417" s="283"/>
      <c r="T1417" s="283"/>
    </row>
    <row r="1418" spans="1:20">
      <c r="A1418" s="509"/>
      <c r="N1418" s="283"/>
      <c r="O1418" s="283"/>
      <c r="P1418" s="283"/>
      <c r="Q1418" s="283"/>
      <c r="R1418" s="283"/>
      <c r="S1418" s="283"/>
      <c r="T1418" s="283"/>
    </row>
    <row r="1419" spans="1:20">
      <c r="A1419" s="509"/>
      <c r="N1419" s="283"/>
      <c r="O1419" s="283"/>
      <c r="P1419" s="283"/>
      <c r="Q1419" s="283"/>
      <c r="R1419" s="283"/>
      <c r="S1419" s="283"/>
      <c r="T1419" s="283"/>
    </row>
    <row r="1420" spans="1:20">
      <c r="A1420" s="509"/>
      <c r="N1420" s="283"/>
      <c r="O1420" s="283"/>
      <c r="P1420" s="283"/>
      <c r="Q1420" s="283"/>
      <c r="R1420" s="283"/>
      <c r="S1420" s="283"/>
      <c r="T1420" s="283"/>
    </row>
    <row r="1421" spans="1:20">
      <c r="A1421" s="509"/>
      <c r="N1421" s="283"/>
      <c r="O1421" s="283"/>
      <c r="P1421" s="283"/>
      <c r="Q1421" s="283"/>
      <c r="R1421" s="283"/>
      <c r="S1421" s="283"/>
      <c r="T1421" s="283"/>
    </row>
    <row r="1422" spans="1:20">
      <c r="A1422" s="509"/>
      <c r="N1422" s="283"/>
      <c r="O1422" s="283"/>
      <c r="P1422" s="283"/>
      <c r="Q1422" s="283"/>
      <c r="R1422" s="283"/>
      <c r="S1422" s="283"/>
      <c r="T1422" s="283"/>
    </row>
    <row r="1423" spans="1:20">
      <c r="A1423" s="509"/>
      <c r="N1423" s="283"/>
      <c r="O1423" s="283"/>
      <c r="P1423" s="283"/>
      <c r="Q1423" s="283"/>
      <c r="R1423" s="283"/>
      <c r="S1423" s="283"/>
      <c r="T1423" s="283"/>
    </row>
    <row r="1424" spans="1:20">
      <c r="A1424" s="509"/>
      <c r="N1424" s="283"/>
      <c r="O1424" s="283"/>
      <c r="P1424" s="283"/>
      <c r="Q1424" s="283"/>
      <c r="R1424" s="283"/>
      <c r="S1424" s="283"/>
      <c r="T1424" s="283"/>
    </row>
    <row r="1425" spans="1:20">
      <c r="A1425" s="509"/>
      <c r="N1425" s="283"/>
      <c r="O1425" s="283"/>
      <c r="P1425" s="283"/>
      <c r="Q1425" s="283"/>
      <c r="R1425" s="283"/>
      <c r="S1425" s="283"/>
      <c r="T1425" s="283"/>
    </row>
    <row r="1426" spans="1:20">
      <c r="A1426" s="509"/>
      <c r="N1426" s="283"/>
      <c r="O1426" s="283"/>
      <c r="P1426" s="283"/>
      <c r="Q1426" s="283"/>
      <c r="R1426" s="283"/>
      <c r="S1426" s="283"/>
      <c r="T1426" s="283"/>
    </row>
    <row r="1427" spans="1:20">
      <c r="A1427" s="509"/>
      <c r="N1427" s="283"/>
      <c r="O1427" s="283"/>
      <c r="P1427" s="283"/>
      <c r="Q1427" s="283"/>
      <c r="R1427" s="283"/>
      <c r="S1427" s="283"/>
      <c r="T1427" s="283"/>
    </row>
    <row r="1428" spans="1:20">
      <c r="A1428" s="509"/>
      <c r="N1428" s="283"/>
      <c r="O1428" s="283"/>
      <c r="P1428" s="283"/>
      <c r="Q1428" s="283"/>
      <c r="R1428" s="283"/>
      <c r="S1428" s="283"/>
      <c r="T1428" s="283"/>
    </row>
    <row r="1429" spans="1:20">
      <c r="A1429" s="509"/>
      <c r="N1429" s="283"/>
      <c r="O1429" s="283"/>
      <c r="P1429" s="283"/>
      <c r="Q1429" s="283"/>
      <c r="R1429" s="283"/>
      <c r="S1429" s="283"/>
      <c r="T1429" s="283"/>
    </row>
    <row r="1430" spans="1:20">
      <c r="A1430" s="509"/>
      <c r="N1430" s="283"/>
      <c r="O1430" s="283"/>
      <c r="P1430" s="283"/>
      <c r="Q1430" s="283"/>
      <c r="R1430" s="283"/>
      <c r="S1430" s="283"/>
      <c r="T1430" s="283"/>
    </row>
    <row r="1431" spans="1:20">
      <c r="A1431" s="509"/>
      <c r="N1431" s="283"/>
      <c r="O1431" s="283"/>
      <c r="P1431" s="283"/>
      <c r="Q1431" s="283"/>
      <c r="R1431" s="283"/>
      <c r="S1431" s="283"/>
      <c r="T1431" s="283"/>
    </row>
    <row r="1432" spans="1:20">
      <c r="A1432" s="509"/>
      <c r="N1432" s="283"/>
      <c r="O1432" s="283"/>
      <c r="P1432" s="283"/>
      <c r="Q1432" s="283"/>
      <c r="R1432" s="283"/>
      <c r="S1432" s="283"/>
      <c r="T1432" s="283"/>
    </row>
    <row r="1433" spans="1:20">
      <c r="A1433" s="509"/>
      <c r="N1433" s="283"/>
      <c r="O1433" s="283"/>
      <c r="P1433" s="283"/>
      <c r="Q1433" s="283"/>
      <c r="R1433" s="283"/>
      <c r="S1433" s="283"/>
      <c r="T1433" s="283"/>
    </row>
    <row r="1434" spans="1:20">
      <c r="A1434" s="509"/>
      <c r="N1434" s="283"/>
      <c r="O1434" s="283"/>
      <c r="P1434" s="283"/>
      <c r="Q1434" s="283"/>
      <c r="R1434" s="283"/>
      <c r="S1434" s="283"/>
      <c r="T1434" s="283"/>
    </row>
    <row r="1435" spans="1:20">
      <c r="A1435" s="509"/>
      <c r="N1435" s="283"/>
      <c r="O1435" s="283"/>
      <c r="P1435" s="283"/>
      <c r="Q1435" s="283"/>
      <c r="R1435" s="283"/>
      <c r="S1435" s="283"/>
      <c r="T1435" s="283"/>
    </row>
    <row r="1436" spans="1:20">
      <c r="A1436" s="509"/>
      <c r="N1436" s="283"/>
      <c r="O1436" s="283"/>
      <c r="P1436" s="283"/>
      <c r="Q1436" s="283"/>
      <c r="R1436" s="283"/>
      <c r="S1436" s="283"/>
      <c r="T1436" s="283"/>
    </row>
    <row r="1437" spans="1:20">
      <c r="A1437" s="509"/>
      <c r="N1437" s="283"/>
      <c r="O1437" s="283"/>
      <c r="P1437" s="283"/>
      <c r="Q1437" s="283"/>
      <c r="R1437" s="283"/>
      <c r="S1437" s="283"/>
      <c r="T1437" s="283"/>
    </row>
    <row r="1438" spans="1:20">
      <c r="A1438" s="509"/>
      <c r="N1438" s="283"/>
      <c r="O1438" s="283"/>
      <c r="P1438" s="283"/>
      <c r="Q1438" s="283"/>
      <c r="R1438" s="283"/>
      <c r="S1438" s="283"/>
      <c r="T1438" s="283"/>
    </row>
    <row r="1439" spans="1:20">
      <c r="A1439" s="509"/>
      <c r="N1439" s="283"/>
      <c r="O1439" s="283"/>
      <c r="P1439" s="283"/>
      <c r="Q1439" s="283"/>
      <c r="R1439" s="283"/>
      <c r="S1439" s="283"/>
      <c r="T1439" s="283"/>
    </row>
    <row r="1440" spans="1:20">
      <c r="A1440" s="509"/>
      <c r="N1440" s="283"/>
      <c r="O1440" s="283"/>
      <c r="P1440" s="283"/>
      <c r="Q1440" s="283"/>
      <c r="R1440" s="283"/>
      <c r="S1440" s="283"/>
      <c r="T1440" s="283"/>
    </row>
    <row r="1441" spans="1:20">
      <c r="A1441" s="509"/>
      <c r="N1441" s="283"/>
      <c r="O1441" s="283"/>
      <c r="P1441" s="283"/>
      <c r="Q1441" s="283"/>
      <c r="R1441" s="283"/>
      <c r="S1441" s="283"/>
      <c r="T1441" s="283"/>
    </row>
    <row r="1442" spans="1:20">
      <c r="A1442" s="509"/>
      <c r="N1442" s="283"/>
      <c r="O1442" s="283"/>
      <c r="P1442" s="283"/>
      <c r="Q1442" s="283"/>
      <c r="R1442" s="283"/>
      <c r="S1442" s="283"/>
      <c r="T1442" s="283"/>
    </row>
    <row r="1443" spans="1:20">
      <c r="A1443" s="509"/>
      <c r="N1443" s="283"/>
      <c r="O1443" s="283"/>
      <c r="P1443" s="283"/>
      <c r="Q1443" s="283"/>
      <c r="R1443" s="283"/>
      <c r="S1443" s="283"/>
      <c r="T1443" s="283"/>
    </row>
    <row r="1444" spans="1:20">
      <c r="A1444" s="509"/>
      <c r="N1444" s="283"/>
      <c r="O1444" s="283"/>
      <c r="P1444" s="283"/>
      <c r="Q1444" s="283"/>
      <c r="R1444" s="283"/>
      <c r="S1444" s="283"/>
      <c r="T1444" s="283"/>
    </row>
    <row r="1445" spans="1:20">
      <c r="A1445" s="509"/>
      <c r="N1445" s="283"/>
      <c r="O1445" s="283"/>
      <c r="P1445" s="283"/>
      <c r="Q1445" s="283"/>
      <c r="R1445" s="283"/>
      <c r="S1445" s="283"/>
      <c r="T1445" s="283"/>
    </row>
    <row r="1446" spans="1:20">
      <c r="A1446" s="509"/>
      <c r="N1446" s="283"/>
      <c r="O1446" s="283"/>
      <c r="P1446" s="283"/>
      <c r="Q1446" s="283"/>
      <c r="R1446" s="283"/>
      <c r="S1446" s="283"/>
      <c r="T1446" s="283"/>
    </row>
    <row r="1447" spans="1:20">
      <c r="A1447" s="509"/>
      <c r="N1447" s="283"/>
      <c r="O1447" s="283"/>
      <c r="P1447" s="283"/>
      <c r="Q1447" s="283"/>
      <c r="R1447" s="283"/>
      <c r="S1447" s="283"/>
      <c r="T1447" s="283"/>
    </row>
    <row r="1448" spans="1:20">
      <c r="A1448" s="509"/>
      <c r="N1448" s="283"/>
      <c r="O1448" s="283"/>
      <c r="P1448" s="283"/>
      <c r="Q1448" s="283"/>
      <c r="R1448" s="283"/>
      <c r="S1448" s="283"/>
      <c r="T1448" s="283"/>
    </row>
    <row r="1449" spans="1:20">
      <c r="A1449" s="509"/>
      <c r="N1449" s="283"/>
      <c r="O1449" s="283"/>
      <c r="P1449" s="283"/>
      <c r="Q1449" s="283"/>
      <c r="R1449" s="283"/>
      <c r="S1449" s="283"/>
      <c r="T1449" s="283"/>
    </row>
    <row r="1450" spans="1:20">
      <c r="A1450" s="509"/>
      <c r="N1450" s="283"/>
      <c r="O1450" s="283"/>
      <c r="P1450" s="283"/>
      <c r="Q1450" s="283"/>
      <c r="R1450" s="283"/>
      <c r="S1450" s="283"/>
      <c r="T1450" s="283"/>
    </row>
    <row r="1451" spans="1:20">
      <c r="A1451" s="509"/>
      <c r="N1451" s="283"/>
      <c r="O1451" s="283"/>
      <c r="P1451" s="283"/>
      <c r="Q1451" s="283"/>
      <c r="R1451" s="283"/>
      <c r="S1451" s="283"/>
      <c r="T1451" s="283"/>
    </row>
    <row r="1452" spans="1:20">
      <c r="A1452" s="509"/>
      <c r="N1452" s="283"/>
      <c r="O1452" s="283"/>
      <c r="P1452" s="283"/>
      <c r="Q1452" s="283"/>
      <c r="R1452" s="283"/>
      <c r="S1452" s="283"/>
      <c r="T1452" s="283"/>
    </row>
    <row r="1453" spans="1:20">
      <c r="A1453" s="509"/>
      <c r="N1453" s="283"/>
      <c r="O1453" s="283"/>
      <c r="P1453" s="283"/>
      <c r="Q1453" s="283"/>
      <c r="R1453" s="283"/>
      <c r="S1453" s="283"/>
      <c r="T1453" s="283"/>
    </row>
    <row r="1454" spans="1:20">
      <c r="A1454" s="509"/>
      <c r="N1454" s="283"/>
      <c r="O1454" s="283"/>
      <c r="P1454" s="283"/>
      <c r="Q1454" s="283"/>
      <c r="R1454" s="283"/>
      <c r="S1454" s="283"/>
      <c r="T1454" s="283"/>
    </row>
    <row r="1455" spans="1:20">
      <c r="A1455" s="509"/>
      <c r="N1455" s="283"/>
      <c r="O1455" s="283"/>
      <c r="P1455" s="283"/>
      <c r="Q1455" s="283"/>
      <c r="R1455" s="283"/>
      <c r="S1455" s="283"/>
      <c r="T1455" s="283"/>
    </row>
    <row r="1456" spans="1:20">
      <c r="A1456" s="509"/>
      <c r="N1456" s="283"/>
      <c r="O1456" s="283"/>
      <c r="P1456" s="283"/>
      <c r="Q1456" s="283"/>
      <c r="R1456" s="283"/>
      <c r="S1456" s="283"/>
      <c r="T1456" s="283"/>
    </row>
    <row r="1457" spans="1:20">
      <c r="A1457" s="509"/>
      <c r="N1457" s="283"/>
      <c r="O1457" s="283"/>
      <c r="P1457" s="283"/>
      <c r="Q1457" s="283"/>
      <c r="R1457" s="283"/>
      <c r="S1457" s="283"/>
      <c r="T1457" s="283"/>
    </row>
    <row r="1458" spans="1:20">
      <c r="A1458" s="509"/>
      <c r="N1458" s="283"/>
      <c r="O1458" s="283"/>
      <c r="P1458" s="283"/>
      <c r="Q1458" s="283"/>
      <c r="R1458" s="283"/>
      <c r="S1458" s="283"/>
      <c r="T1458" s="283"/>
    </row>
    <row r="1459" spans="1:20">
      <c r="A1459" s="509"/>
      <c r="N1459" s="283"/>
      <c r="O1459" s="283"/>
      <c r="P1459" s="283"/>
      <c r="Q1459" s="283"/>
      <c r="R1459" s="283"/>
      <c r="S1459" s="283"/>
      <c r="T1459" s="283"/>
    </row>
    <row r="1460" spans="1:20">
      <c r="A1460" s="509"/>
      <c r="N1460" s="283"/>
      <c r="O1460" s="283"/>
      <c r="P1460" s="283"/>
      <c r="Q1460" s="283"/>
      <c r="R1460" s="283"/>
      <c r="S1460" s="283"/>
      <c r="T1460" s="283"/>
    </row>
    <row r="1461" spans="1:20">
      <c r="A1461" s="509"/>
      <c r="N1461" s="283"/>
      <c r="O1461" s="283"/>
      <c r="P1461" s="283"/>
      <c r="Q1461" s="283"/>
      <c r="R1461" s="283"/>
      <c r="S1461" s="283"/>
      <c r="T1461" s="283"/>
    </row>
    <row r="1462" spans="1:20">
      <c r="A1462" s="509"/>
      <c r="N1462" s="283"/>
      <c r="O1462" s="283"/>
      <c r="P1462" s="283"/>
      <c r="Q1462" s="283"/>
      <c r="R1462" s="283"/>
      <c r="S1462" s="283"/>
      <c r="T1462" s="283"/>
    </row>
    <row r="1463" spans="1:20">
      <c r="A1463" s="509"/>
      <c r="N1463" s="283"/>
      <c r="O1463" s="283"/>
      <c r="P1463" s="283"/>
      <c r="Q1463" s="283"/>
      <c r="R1463" s="283"/>
      <c r="S1463" s="283"/>
      <c r="T1463" s="283"/>
    </row>
    <row r="1464" spans="1:20">
      <c r="A1464" s="509"/>
      <c r="N1464" s="283"/>
      <c r="O1464" s="283"/>
      <c r="P1464" s="283"/>
      <c r="Q1464" s="283"/>
      <c r="R1464" s="283"/>
      <c r="S1464" s="283"/>
      <c r="T1464" s="283"/>
    </row>
    <row r="1465" spans="1:20">
      <c r="A1465" s="509"/>
      <c r="N1465" s="283"/>
      <c r="O1465" s="283"/>
      <c r="P1465" s="283"/>
      <c r="Q1465" s="283"/>
      <c r="R1465" s="283"/>
      <c r="S1465" s="283"/>
      <c r="T1465" s="283"/>
    </row>
    <row r="1466" spans="1:20">
      <c r="A1466" s="509"/>
      <c r="N1466" s="283"/>
      <c r="O1466" s="283"/>
      <c r="P1466" s="283"/>
      <c r="Q1466" s="283"/>
      <c r="R1466" s="283"/>
      <c r="S1466" s="283"/>
      <c r="T1466" s="283"/>
    </row>
    <row r="1467" spans="1:20">
      <c r="A1467" s="509"/>
      <c r="N1467" s="283"/>
      <c r="O1467" s="283"/>
      <c r="P1467" s="283"/>
      <c r="Q1467" s="283"/>
      <c r="R1467" s="283"/>
      <c r="S1467" s="283"/>
      <c r="T1467" s="283"/>
    </row>
    <row r="1468" spans="1:20">
      <c r="A1468" s="509"/>
      <c r="N1468" s="283"/>
      <c r="O1468" s="283"/>
      <c r="P1468" s="283"/>
      <c r="Q1468" s="283"/>
      <c r="R1468" s="283"/>
      <c r="S1468" s="283"/>
      <c r="T1468" s="283"/>
    </row>
    <row r="1469" spans="1:20">
      <c r="A1469" s="509"/>
      <c r="N1469" s="283"/>
      <c r="O1469" s="283"/>
      <c r="P1469" s="283"/>
      <c r="Q1469" s="283"/>
      <c r="R1469" s="283"/>
      <c r="S1469" s="283"/>
      <c r="T1469" s="283"/>
    </row>
    <row r="1470" spans="1:20">
      <c r="A1470" s="509"/>
      <c r="N1470" s="283"/>
      <c r="O1470" s="283"/>
      <c r="P1470" s="283"/>
      <c r="Q1470" s="283"/>
      <c r="R1470" s="283"/>
      <c r="S1470" s="283"/>
      <c r="T1470" s="283"/>
    </row>
    <row r="1471" spans="1:20">
      <c r="A1471" s="509"/>
      <c r="N1471" s="283"/>
      <c r="O1471" s="283"/>
      <c r="P1471" s="283"/>
      <c r="Q1471" s="283"/>
      <c r="R1471" s="283"/>
      <c r="S1471" s="283"/>
      <c r="T1471" s="283"/>
    </row>
    <row r="1472" spans="1:20">
      <c r="A1472" s="509"/>
      <c r="N1472" s="283"/>
      <c r="O1472" s="283"/>
      <c r="P1472" s="283"/>
      <c r="Q1472" s="283"/>
      <c r="R1472" s="283"/>
      <c r="S1472" s="283"/>
      <c r="T1472" s="283"/>
    </row>
    <row r="1473" spans="1:20">
      <c r="A1473" s="509"/>
      <c r="N1473" s="283"/>
      <c r="O1473" s="283"/>
      <c r="P1473" s="283"/>
      <c r="Q1473" s="283"/>
      <c r="R1473" s="283"/>
      <c r="S1473" s="283"/>
      <c r="T1473" s="283"/>
    </row>
    <row r="1474" spans="1:20">
      <c r="A1474" s="509"/>
      <c r="N1474" s="283"/>
      <c r="O1474" s="283"/>
      <c r="P1474" s="283"/>
      <c r="Q1474" s="283"/>
      <c r="R1474" s="283"/>
      <c r="S1474" s="283"/>
      <c r="T1474" s="283"/>
    </row>
    <row r="1475" spans="1:20">
      <c r="A1475" s="509"/>
      <c r="N1475" s="283"/>
      <c r="O1475" s="283"/>
      <c r="P1475" s="283"/>
      <c r="Q1475" s="283"/>
      <c r="R1475" s="283"/>
      <c r="S1475" s="283"/>
      <c r="T1475" s="283"/>
    </row>
    <row r="1476" spans="1:20">
      <c r="A1476" s="509"/>
      <c r="N1476" s="283"/>
      <c r="O1476" s="283"/>
      <c r="P1476" s="283"/>
      <c r="Q1476" s="283"/>
      <c r="R1476" s="283"/>
      <c r="S1476" s="283"/>
      <c r="T1476" s="283"/>
    </row>
    <row r="1477" spans="1:20">
      <c r="A1477" s="509"/>
      <c r="N1477" s="283"/>
      <c r="O1477" s="283"/>
      <c r="P1477" s="283"/>
      <c r="Q1477" s="283"/>
      <c r="R1477" s="283"/>
      <c r="S1477" s="283"/>
      <c r="T1477" s="283"/>
    </row>
    <row r="1478" spans="1:20">
      <c r="A1478" s="509"/>
      <c r="N1478" s="283"/>
      <c r="O1478" s="283"/>
      <c r="P1478" s="283"/>
      <c r="Q1478" s="283"/>
      <c r="R1478" s="283"/>
      <c r="S1478" s="283"/>
      <c r="T1478" s="283"/>
    </row>
    <row r="1479" spans="1:20">
      <c r="A1479" s="509"/>
      <c r="N1479" s="283"/>
      <c r="O1479" s="283"/>
      <c r="P1479" s="283"/>
      <c r="Q1479" s="283"/>
      <c r="R1479" s="283"/>
      <c r="S1479" s="283"/>
      <c r="T1479" s="283"/>
    </row>
    <row r="1480" spans="1:20">
      <c r="A1480" s="509"/>
      <c r="N1480" s="283"/>
      <c r="O1480" s="283"/>
      <c r="P1480" s="283"/>
      <c r="Q1480" s="283"/>
      <c r="R1480" s="283"/>
      <c r="S1480" s="283"/>
      <c r="T1480" s="283"/>
    </row>
    <row r="1481" spans="1:20">
      <c r="A1481" s="509"/>
      <c r="N1481" s="283"/>
      <c r="O1481" s="283"/>
      <c r="P1481" s="283"/>
      <c r="Q1481" s="283"/>
      <c r="R1481" s="283"/>
      <c r="S1481" s="283"/>
      <c r="T1481" s="283"/>
    </row>
    <row r="1482" spans="1:20">
      <c r="A1482" s="509"/>
      <c r="N1482" s="283"/>
      <c r="O1482" s="283"/>
      <c r="P1482" s="283"/>
      <c r="Q1482" s="283"/>
      <c r="R1482" s="283"/>
      <c r="S1482" s="283"/>
      <c r="T1482" s="283"/>
    </row>
    <row r="1483" spans="1:20">
      <c r="A1483" s="509"/>
      <c r="N1483" s="283"/>
      <c r="O1483" s="283"/>
      <c r="P1483" s="283"/>
      <c r="Q1483" s="283"/>
      <c r="R1483" s="283"/>
      <c r="S1483" s="283"/>
      <c r="T1483" s="283"/>
    </row>
    <row r="1484" spans="1:20">
      <c r="A1484" s="509"/>
      <c r="N1484" s="283"/>
      <c r="O1484" s="283"/>
      <c r="P1484" s="283"/>
      <c r="Q1484" s="283"/>
      <c r="R1484" s="283"/>
      <c r="S1484" s="283"/>
      <c r="T1484" s="283"/>
    </row>
    <row r="1485" spans="1:20">
      <c r="A1485" s="509"/>
      <c r="N1485" s="283"/>
      <c r="O1485" s="283"/>
      <c r="P1485" s="283"/>
      <c r="Q1485" s="283"/>
      <c r="R1485" s="283"/>
      <c r="S1485" s="283"/>
      <c r="T1485" s="283"/>
    </row>
    <row r="1486" spans="1:20">
      <c r="A1486" s="509"/>
      <c r="N1486" s="283"/>
      <c r="O1486" s="283"/>
      <c r="P1486" s="283"/>
      <c r="Q1486" s="283"/>
      <c r="R1486" s="283"/>
      <c r="S1486" s="283"/>
      <c r="T1486" s="283"/>
    </row>
    <row r="1487" spans="1:20">
      <c r="A1487" s="509"/>
      <c r="N1487" s="283"/>
      <c r="O1487" s="283"/>
      <c r="P1487" s="283"/>
      <c r="Q1487" s="283"/>
      <c r="R1487" s="283"/>
      <c r="S1487" s="283"/>
      <c r="T1487" s="283"/>
    </row>
    <row r="1488" spans="1:20">
      <c r="A1488" s="509"/>
      <c r="N1488" s="283"/>
      <c r="O1488" s="283"/>
      <c r="P1488" s="283"/>
      <c r="Q1488" s="283"/>
      <c r="R1488" s="283"/>
      <c r="S1488" s="283"/>
      <c r="T1488" s="283"/>
    </row>
    <row r="1489" spans="1:20">
      <c r="A1489" s="509"/>
      <c r="N1489" s="283"/>
      <c r="O1489" s="283"/>
      <c r="P1489" s="283"/>
      <c r="Q1489" s="283"/>
      <c r="R1489" s="283"/>
      <c r="S1489" s="283"/>
      <c r="T1489" s="283"/>
    </row>
    <row r="1490" spans="1:20">
      <c r="A1490" s="509"/>
      <c r="N1490" s="283"/>
      <c r="O1490" s="283"/>
      <c r="P1490" s="283"/>
      <c r="Q1490" s="283"/>
      <c r="R1490" s="283"/>
      <c r="S1490" s="283"/>
      <c r="T1490" s="283"/>
    </row>
    <row r="1491" spans="1:20">
      <c r="A1491" s="509"/>
      <c r="N1491" s="283"/>
      <c r="O1491" s="283"/>
      <c r="P1491" s="283"/>
      <c r="Q1491" s="283"/>
      <c r="R1491" s="283"/>
      <c r="S1491" s="283"/>
      <c r="T1491" s="283"/>
    </row>
    <row r="1492" spans="1:20">
      <c r="A1492" s="509"/>
      <c r="N1492" s="283"/>
      <c r="O1492" s="283"/>
      <c r="P1492" s="283"/>
      <c r="Q1492" s="283"/>
      <c r="R1492" s="283"/>
      <c r="S1492" s="283"/>
      <c r="T1492" s="283"/>
    </row>
    <row r="1493" spans="1:20">
      <c r="A1493" s="509"/>
      <c r="N1493" s="283"/>
      <c r="O1493" s="283"/>
      <c r="P1493" s="283"/>
      <c r="Q1493" s="283"/>
      <c r="R1493" s="283"/>
      <c r="S1493" s="283"/>
      <c r="T1493" s="283"/>
    </row>
    <row r="1494" spans="1:20">
      <c r="A1494" s="509"/>
      <c r="N1494" s="283"/>
      <c r="O1494" s="283"/>
      <c r="P1494" s="283"/>
      <c r="Q1494" s="283"/>
      <c r="R1494" s="283"/>
      <c r="S1494" s="283"/>
      <c r="T1494" s="283"/>
    </row>
    <row r="1495" spans="1:20">
      <c r="A1495" s="509"/>
      <c r="N1495" s="283"/>
      <c r="O1495" s="283"/>
      <c r="P1495" s="283"/>
      <c r="Q1495" s="283"/>
      <c r="R1495" s="283"/>
      <c r="S1495" s="283"/>
      <c r="T1495" s="283"/>
    </row>
    <row r="1496" spans="1:20">
      <c r="A1496" s="509"/>
      <c r="N1496" s="283"/>
      <c r="O1496" s="283"/>
      <c r="P1496" s="283"/>
      <c r="Q1496" s="283"/>
      <c r="R1496" s="283"/>
      <c r="S1496" s="283"/>
      <c r="T1496" s="283"/>
    </row>
    <row r="1497" spans="1:20">
      <c r="A1497" s="509"/>
      <c r="N1497" s="283"/>
      <c r="O1497" s="283"/>
      <c r="P1497" s="283"/>
      <c r="Q1497" s="283"/>
      <c r="R1497" s="283"/>
      <c r="S1497" s="283"/>
      <c r="T1497" s="283"/>
    </row>
    <row r="1498" spans="1:20">
      <c r="A1498" s="509"/>
      <c r="N1498" s="283"/>
      <c r="O1498" s="283"/>
      <c r="P1498" s="283"/>
      <c r="Q1498" s="283"/>
      <c r="R1498" s="283"/>
      <c r="S1498" s="283"/>
      <c r="T1498" s="283"/>
    </row>
    <row r="1499" spans="1:20">
      <c r="A1499" s="509"/>
      <c r="N1499" s="283"/>
      <c r="O1499" s="283"/>
      <c r="P1499" s="283"/>
      <c r="Q1499" s="283"/>
      <c r="R1499" s="283"/>
      <c r="S1499" s="283"/>
      <c r="T1499" s="283"/>
    </row>
    <row r="1500" spans="1:20">
      <c r="A1500" s="509"/>
      <c r="N1500" s="283"/>
      <c r="O1500" s="283"/>
      <c r="P1500" s="283"/>
      <c r="Q1500" s="283"/>
      <c r="R1500" s="283"/>
      <c r="S1500" s="283"/>
      <c r="T1500" s="283"/>
    </row>
    <row r="1501" spans="1:20">
      <c r="A1501" s="509"/>
      <c r="N1501" s="283"/>
      <c r="O1501" s="283"/>
      <c r="P1501" s="283"/>
      <c r="Q1501" s="283"/>
      <c r="R1501" s="283"/>
      <c r="S1501" s="283"/>
      <c r="T1501" s="283"/>
    </row>
    <row r="1502" spans="1:20">
      <c r="A1502" s="509"/>
      <c r="N1502" s="283"/>
      <c r="O1502" s="283"/>
      <c r="P1502" s="283"/>
      <c r="Q1502" s="283"/>
      <c r="R1502" s="283"/>
      <c r="S1502" s="283"/>
      <c r="T1502" s="283"/>
    </row>
    <row r="1503" spans="1:20">
      <c r="A1503" s="509"/>
      <c r="N1503" s="283"/>
      <c r="O1503" s="283"/>
      <c r="P1503" s="283"/>
      <c r="Q1503" s="283"/>
      <c r="R1503" s="283"/>
      <c r="S1503" s="283"/>
      <c r="T1503" s="283"/>
    </row>
    <row r="1504" spans="1:20">
      <c r="A1504" s="509"/>
      <c r="N1504" s="283"/>
      <c r="O1504" s="283"/>
      <c r="P1504" s="283"/>
      <c r="Q1504" s="283"/>
      <c r="R1504" s="283"/>
      <c r="S1504" s="283"/>
      <c r="T1504" s="283"/>
    </row>
    <row r="1505" spans="1:20">
      <c r="A1505" s="509"/>
      <c r="N1505" s="283"/>
      <c r="O1505" s="283"/>
      <c r="P1505" s="283"/>
      <c r="Q1505" s="283"/>
      <c r="R1505" s="283"/>
      <c r="S1505" s="283"/>
      <c r="T1505" s="283"/>
    </row>
    <row r="1506" spans="1:20">
      <c r="A1506" s="509"/>
      <c r="N1506" s="283"/>
      <c r="O1506" s="283"/>
      <c r="P1506" s="283"/>
      <c r="Q1506" s="283"/>
      <c r="R1506" s="283"/>
      <c r="S1506" s="283"/>
      <c r="T1506" s="283"/>
    </row>
    <row r="1507" spans="1:20">
      <c r="A1507" s="509"/>
      <c r="N1507" s="283"/>
      <c r="O1507" s="283"/>
      <c r="P1507" s="283"/>
      <c r="Q1507" s="283"/>
      <c r="R1507" s="283"/>
      <c r="S1507" s="283"/>
      <c r="T1507" s="283"/>
    </row>
    <row r="1508" spans="1:20">
      <c r="A1508" s="509"/>
      <c r="N1508" s="283"/>
      <c r="O1508" s="283"/>
      <c r="P1508" s="283"/>
      <c r="Q1508" s="283"/>
      <c r="R1508" s="283"/>
      <c r="S1508" s="283"/>
      <c r="T1508" s="283"/>
    </row>
    <row r="1509" spans="1:20">
      <c r="A1509" s="509"/>
      <c r="N1509" s="283"/>
      <c r="O1509" s="283"/>
      <c r="P1509" s="283"/>
      <c r="Q1509" s="283"/>
      <c r="R1509" s="283"/>
      <c r="S1509" s="283"/>
      <c r="T1509" s="283"/>
    </row>
    <row r="1510" spans="1:20">
      <c r="A1510" s="509"/>
      <c r="N1510" s="283"/>
      <c r="O1510" s="283"/>
      <c r="P1510" s="283"/>
      <c r="Q1510" s="283"/>
      <c r="R1510" s="283"/>
      <c r="S1510" s="283"/>
      <c r="T1510" s="283"/>
    </row>
    <row r="1511" spans="1:20">
      <c r="A1511" s="509"/>
      <c r="N1511" s="283"/>
      <c r="O1511" s="283"/>
      <c r="P1511" s="283"/>
      <c r="Q1511" s="283"/>
      <c r="R1511" s="283"/>
      <c r="S1511" s="283"/>
      <c r="T1511" s="283"/>
    </row>
    <row r="1512" spans="1:20">
      <c r="A1512" s="509"/>
      <c r="N1512" s="283"/>
      <c r="O1512" s="283"/>
      <c r="P1512" s="283"/>
      <c r="Q1512" s="283"/>
      <c r="R1512" s="283"/>
      <c r="S1512" s="283"/>
      <c r="T1512" s="283"/>
    </row>
    <row r="1513" spans="1:20">
      <c r="A1513" s="509"/>
      <c r="N1513" s="283"/>
      <c r="O1513" s="283"/>
      <c r="P1513" s="283"/>
      <c r="Q1513" s="283"/>
      <c r="R1513" s="283"/>
      <c r="S1513" s="283"/>
      <c r="T1513" s="283"/>
    </row>
    <row r="1514" spans="1:20">
      <c r="A1514" s="509"/>
      <c r="N1514" s="283"/>
      <c r="O1514" s="283"/>
      <c r="P1514" s="283"/>
      <c r="Q1514" s="283"/>
      <c r="R1514" s="283"/>
      <c r="S1514" s="283"/>
      <c r="T1514" s="283"/>
    </row>
    <row r="1515" spans="1:20">
      <c r="A1515" s="509"/>
      <c r="N1515" s="283"/>
      <c r="O1515" s="283"/>
      <c r="P1515" s="283"/>
      <c r="Q1515" s="283"/>
      <c r="R1515" s="283"/>
      <c r="S1515" s="283"/>
      <c r="T1515" s="283"/>
    </row>
    <row r="1516" spans="1:20">
      <c r="A1516" s="509"/>
      <c r="N1516" s="283"/>
      <c r="O1516" s="283"/>
      <c r="P1516" s="283"/>
      <c r="Q1516" s="283"/>
      <c r="R1516" s="283"/>
      <c r="S1516" s="283"/>
      <c r="T1516" s="283"/>
    </row>
    <row r="1517" spans="1:20">
      <c r="A1517" s="509"/>
      <c r="N1517" s="283"/>
      <c r="O1517" s="283"/>
      <c r="P1517" s="283"/>
      <c r="Q1517" s="283"/>
      <c r="R1517" s="283"/>
      <c r="S1517" s="283"/>
      <c r="T1517" s="283"/>
    </row>
    <row r="1518" spans="1:20">
      <c r="A1518" s="509"/>
      <c r="N1518" s="283"/>
      <c r="O1518" s="283"/>
      <c r="P1518" s="283"/>
      <c r="Q1518" s="283"/>
      <c r="R1518" s="283"/>
      <c r="S1518" s="283"/>
      <c r="T1518" s="283"/>
    </row>
    <row r="1519" spans="1:20">
      <c r="A1519" s="509"/>
      <c r="N1519" s="283"/>
      <c r="O1519" s="283"/>
      <c r="P1519" s="283"/>
      <c r="Q1519" s="283"/>
      <c r="R1519" s="283"/>
      <c r="S1519" s="283"/>
      <c r="T1519" s="283"/>
    </row>
    <row r="1520" spans="1:20">
      <c r="A1520" s="509"/>
      <c r="N1520" s="283"/>
      <c r="O1520" s="283"/>
      <c r="P1520" s="283"/>
      <c r="Q1520" s="283"/>
      <c r="R1520" s="283"/>
      <c r="S1520" s="283"/>
      <c r="T1520" s="283"/>
    </row>
    <row r="1521" spans="1:20">
      <c r="A1521" s="509"/>
      <c r="N1521" s="283"/>
      <c r="O1521" s="283"/>
      <c r="P1521" s="283"/>
      <c r="Q1521" s="283"/>
      <c r="R1521" s="283"/>
      <c r="S1521" s="283"/>
      <c r="T1521" s="283"/>
    </row>
    <row r="1522" spans="1:20">
      <c r="A1522" s="509"/>
      <c r="N1522" s="283"/>
      <c r="O1522" s="283"/>
      <c r="P1522" s="283"/>
      <c r="Q1522" s="283"/>
      <c r="R1522" s="283"/>
      <c r="S1522" s="283"/>
      <c r="T1522" s="283"/>
    </row>
    <row r="1523" spans="1:20">
      <c r="A1523" s="509"/>
      <c r="N1523" s="283"/>
      <c r="O1523" s="283"/>
      <c r="P1523" s="283"/>
      <c r="Q1523" s="283"/>
      <c r="R1523" s="283"/>
      <c r="S1523" s="283"/>
      <c r="T1523" s="283"/>
    </row>
    <row r="1524" spans="1:20">
      <c r="A1524" s="509"/>
      <c r="N1524" s="283"/>
      <c r="O1524" s="283"/>
      <c r="P1524" s="283"/>
      <c r="Q1524" s="283"/>
      <c r="R1524" s="283"/>
      <c r="S1524" s="283"/>
      <c r="T1524" s="283"/>
    </row>
    <row r="1525" spans="1:20">
      <c r="A1525" s="509"/>
      <c r="N1525" s="283"/>
      <c r="O1525" s="283"/>
      <c r="P1525" s="283"/>
      <c r="Q1525" s="283"/>
      <c r="R1525" s="283"/>
      <c r="S1525" s="283"/>
      <c r="T1525" s="283"/>
    </row>
    <row r="1526" spans="1:20">
      <c r="A1526" s="509"/>
      <c r="N1526" s="283"/>
      <c r="O1526" s="283"/>
      <c r="P1526" s="283"/>
      <c r="Q1526" s="283"/>
      <c r="R1526" s="283"/>
      <c r="S1526" s="283"/>
      <c r="T1526" s="283"/>
    </row>
    <row r="1527" spans="1:20">
      <c r="A1527" s="509"/>
      <c r="N1527" s="283"/>
      <c r="O1527" s="283"/>
      <c r="P1527" s="283"/>
      <c r="Q1527" s="283"/>
      <c r="R1527" s="283"/>
      <c r="S1527" s="283"/>
      <c r="T1527" s="283"/>
    </row>
    <row r="1528" spans="1:20">
      <c r="A1528" s="509"/>
      <c r="N1528" s="283"/>
      <c r="O1528" s="283"/>
      <c r="P1528" s="283"/>
      <c r="Q1528" s="283"/>
      <c r="R1528" s="283"/>
      <c r="S1528" s="283"/>
      <c r="T1528" s="283"/>
    </row>
    <row r="1529" spans="1:20">
      <c r="A1529" s="509"/>
      <c r="N1529" s="283"/>
      <c r="O1529" s="283"/>
      <c r="P1529" s="283"/>
      <c r="Q1529" s="283"/>
      <c r="R1529" s="283"/>
      <c r="S1529" s="283"/>
      <c r="T1529" s="283"/>
    </row>
    <row r="1530" spans="1:20">
      <c r="A1530" s="509"/>
      <c r="N1530" s="283"/>
      <c r="O1530" s="283"/>
      <c r="P1530" s="283"/>
      <c r="Q1530" s="283"/>
      <c r="R1530" s="283"/>
      <c r="S1530" s="283"/>
      <c r="T1530" s="283"/>
    </row>
    <row r="1531" spans="1:20">
      <c r="A1531" s="509"/>
      <c r="N1531" s="283"/>
      <c r="O1531" s="283"/>
      <c r="P1531" s="283"/>
      <c r="Q1531" s="283"/>
      <c r="R1531" s="283"/>
      <c r="S1531" s="283"/>
      <c r="T1531" s="283"/>
    </row>
    <row r="1532" spans="1:20">
      <c r="A1532" s="509"/>
      <c r="N1532" s="283"/>
      <c r="O1532" s="283"/>
      <c r="P1532" s="283"/>
      <c r="Q1532" s="283"/>
      <c r="R1532" s="283"/>
      <c r="S1532" s="283"/>
      <c r="T1532" s="283"/>
    </row>
    <row r="1533" spans="1:20">
      <c r="A1533" s="509"/>
      <c r="N1533" s="283"/>
      <c r="O1533" s="283"/>
      <c r="P1533" s="283"/>
      <c r="Q1533" s="283"/>
      <c r="R1533" s="283"/>
      <c r="S1533" s="283"/>
      <c r="T1533" s="283"/>
    </row>
    <row r="1534" spans="1:20">
      <c r="A1534" s="509"/>
      <c r="N1534" s="283"/>
      <c r="O1534" s="283"/>
      <c r="P1534" s="283"/>
      <c r="Q1534" s="283"/>
      <c r="R1534" s="283"/>
      <c r="S1534" s="283"/>
      <c r="T1534" s="283"/>
    </row>
    <row r="1535" spans="1:20">
      <c r="A1535" s="509"/>
      <c r="N1535" s="283"/>
      <c r="O1535" s="283"/>
      <c r="P1535" s="283"/>
      <c r="Q1535" s="283"/>
      <c r="R1535" s="283"/>
      <c r="S1535" s="283"/>
      <c r="T1535" s="283"/>
    </row>
    <row r="1536" spans="1:20">
      <c r="A1536" s="509"/>
      <c r="N1536" s="283"/>
      <c r="O1536" s="283"/>
      <c r="P1536" s="283"/>
      <c r="Q1536" s="283"/>
      <c r="R1536" s="283"/>
      <c r="S1536" s="283"/>
      <c r="T1536" s="283"/>
    </row>
    <row r="1537" spans="1:20">
      <c r="A1537" s="509"/>
      <c r="N1537" s="283"/>
      <c r="O1537" s="283"/>
      <c r="P1537" s="283"/>
      <c r="Q1537" s="283"/>
      <c r="R1537" s="283"/>
      <c r="S1537" s="283"/>
      <c r="T1537" s="283"/>
    </row>
    <row r="1538" spans="1:20">
      <c r="A1538" s="509"/>
      <c r="N1538" s="283"/>
      <c r="O1538" s="283"/>
      <c r="P1538" s="283"/>
      <c r="Q1538" s="283"/>
      <c r="R1538" s="283"/>
      <c r="S1538" s="283"/>
      <c r="T1538" s="283"/>
    </row>
    <row r="1539" spans="1:20">
      <c r="A1539" s="509"/>
      <c r="N1539" s="283"/>
      <c r="O1539" s="283"/>
      <c r="P1539" s="283"/>
      <c r="Q1539" s="283"/>
      <c r="R1539" s="283"/>
      <c r="S1539" s="283"/>
      <c r="T1539" s="283"/>
    </row>
    <row r="1540" spans="1:20">
      <c r="A1540" s="509"/>
      <c r="N1540" s="283"/>
      <c r="O1540" s="283"/>
      <c r="P1540" s="283"/>
      <c r="Q1540" s="283"/>
      <c r="R1540" s="283"/>
      <c r="S1540" s="283"/>
      <c r="T1540" s="283"/>
    </row>
    <row r="1541" spans="1:20">
      <c r="A1541" s="509"/>
      <c r="N1541" s="283"/>
      <c r="O1541" s="283"/>
      <c r="P1541" s="283"/>
      <c r="Q1541" s="283"/>
      <c r="R1541" s="283"/>
      <c r="S1541" s="283"/>
      <c r="T1541" s="283"/>
    </row>
    <row r="1542" spans="1:20">
      <c r="A1542" s="509"/>
      <c r="N1542" s="283"/>
      <c r="O1542" s="283"/>
      <c r="P1542" s="283"/>
      <c r="Q1542" s="283"/>
      <c r="R1542" s="283"/>
      <c r="S1542" s="283"/>
      <c r="T1542" s="283"/>
    </row>
    <row r="1543" spans="1:20">
      <c r="A1543" s="509"/>
      <c r="N1543" s="283"/>
      <c r="O1543" s="283"/>
      <c r="P1543" s="283"/>
      <c r="Q1543" s="283"/>
      <c r="R1543" s="283"/>
      <c r="S1543" s="283"/>
      <c r="T1543" s="283"/>
    </row>
    <row r="1544" spans="1:20">
      <c r="A1544" s="509"/>
      <c r="N1544" s="283"/>
      <c r="O1544" s="283"/>
      <c r="P1544" s="283"/>
      <c r="Q1544" s="283"/>
      <c r="R1544" s="283"/>
      <c r="S1544" s="283"/>
      <c r="T1544" s="283"/>
    </row>
    <row r="1545" spans="1:20">
      <c r="A1545" s="509"/>
      <c r="N1545" s="283"/>
      <c r="O1545" s="283"/>
      <c r="P1545" s="283"/>
      <c r="Q1545" s="283"/>
      <c r="R1545" s="283"/>
      <c r="S1545" s="283"/>
      <c r="T1545" s="283"/>
    </row>
    <row r="1546" spans="1:20">
      <c r="A1546" s="509"/>
      <c r="N1546" s="283"/>
      <c r="O1546" s="283"/>
      <c r="P1546" s="283"/>
      <c r="Q1546" s="283"/>
      <c r="R1546" s="283"/>
      <c r="S1546" s="283"/>
      <c r="T1546" s="283"/>
    </row>
    <row r="1547" spans="1:20">
      <c r="A1547" s="509"/>
      <c r="N1547" s="283"/>
      <c r="O1547" s="283"/>
      <c r="P1547" s="283"/>
      <c r="Q1547" s="283"/>
      <c r="R1547" s="283"/>
      <c r="S1547" s="283"/>
      <c r="T1547" s="283"/>
    </row>
    <row r="1548" spans="1:20">
      <c r="A1548" s="509"/>
      <c r="N1548" s="283"/>
      <c r="O1548" s="283"/>
      <c r="P1548" s="283"/>
      <c r="Q1548" s="283"/>
      <c r="R1548" s="283"/>
      <c r="S1548" s="283"/>
      <c r="T1548" s="283"/>
    </row>
    <row r="1549" spans="1:20">
      <c r="A1549" s="509"/>
      <c r="N1549" s="283"/>
      <c r="O1549" s="283"/>
      <c r="P1549" s="283"/>
      <c r="Q1549" s="283"/>
      <c r="R1549" s="283"/>
      <c r="S1549" s="283"/>
      <c r="T1549" s="283"/>
    </row>
    <row r="1550" spans="1:20">
      <c r="A1550" s="509"/>
      <c r="N1550" s="283"/>
      <c r="O1550" s="283"/>
      <c r="P1550" s="283"/>
      <c r="Q1550" s="283"/>
      <c r="R1550" s="283"/>
      <c r="S1550" s="283"/>
      <c r="T1550" s="283"/>
    </row>
    <row r="1551" spans="1:20">
      <c r="A1551" s="509"/>
      <c r="N1551" s="283"/>
      <c r="O1551" s="283"/>
      <c r="P1551" s="283"/>
      <c r="Q1551" s="283"/>
      <c r="R1551" s="283"/>
      <c r="S1551" s="283"/>
      <c r="T1551" s="283"/>
    </row>
    <row r="1552" spans="1:20">
      <c r="A1552" s="509"/>
      <c r="N1552" s="283"/>
      <c r="O1552" s="283"/>
      <c r="P1552" s="283"/>
      <c r="Q1552" s="283"/>
      <c r="R1552" s="283"/>
      <c r="S1552" s="283"/>
      <c r="T1552" s="283"/>
    </row>
    <row r="1553" spans="1:20">
      <c r="A1553" s="509"/>
      <c r="N1553" s="283"/>
      <c r="O1553" s="283"/>
      <c r="P1553" s="283"/>
      <c r="Q1553" s="283"/>
      <c r="R1553" s="283"/>
      <c r="S1553" s="283"/>
      <c r="T1553" s="283"/>
    </row>
    <row r="1554" spans="1:20">
      <c r="A1554" s="509"/>
      <c r="N1554" s="283"/>
      <c r="O1554" s="283"/>
      <c r="P1554" s="283"/>
      <c r="Q1554" s="283"/>
      <c r="R1554" s="283"/>
      <c r="S1554" s="283"/>
      <c r="T1554" s="283"/>
    </row>
    <row r="1555" spans="1:20">
      <c r="A1555" s="509"/>
      <c r="N1555" s="283"/>
      <c r="O1555" s="283"/>
      <c r="P1555" s="283"/>
      <c r="Q1555" s="283"/>
      <c r="R1555" s="283"/>
      <c r="S1555" s="283"/>
      <c r="T1555" s="283"/>
    </row>
    <row r="1556" spans="1:20">
      <c r="A1556" s="509"/>
      <c r="N1556" s="283"/>
      <c r="O1556" s="283"/>
      <c r="P1556" s="283"/>
      <c r="Q1556" s="283"/>
      <c r="R1556" s="283"/>
      <c r="S1556" s="283"/>
      <c r="T1556" s="283"/>
    </row>
    <row r="1557" spans="1:20">
      <c r="A1557" s="509"/>
      <c r="N1557" s="283"/>
      <c r="O1557" s="283"/>
      <c r="P1557" s="283"/>
      <c r="Q1557" s="283"/>
      <c r="R1557" s="283"/>
      <c r="S1557" s="283"/>
      <c r="T1557" s="283"/>
    </row>
    <row r="1558" spans="1:20">
      <c r="A1558" s="509"/>
      <c r="N1558" s="283"/>
      <c r="O1558" s="283"/>
      <c r="P1558" s="283"/>
      <c r="Q1558" s="283"/>
      <c r="R1558" s="283"/>
      <c r="S1558" s="283"/>
      <c r="T1558" s="283"/>
    </row>
    <row r="1559" spans="1:20">
      <c r="A1559" s="509"/>
      <c r="N1559" s="283"/>
      <c r="O1559" s="283"/>
      <c r="P1559" s="283"/>
      <c r="Q1559" s="283"/>
      <c r="R1559" s="283"/>
      <c r="S1559" s="283"/>
      <c r="T1559" s="283"/>
    </row>
    <row r="1560" spans="1:20">
      <c r="A1560" s="509"/>
      <c r="N1560" s="283"/>
      <c r="O1560" s="283"/>
      <c r="P1560" s="283"/>
      <c r="Q1560" s="283"/>
      <c r="R1560" s="283"/>
      <c r="S1560" s="283"/>
      <c r="T1560" s="283"/>
    </row>
    <row r="1561" spans="1:20">
      <c r="A1561" s="509"/>
      <c r="N1561" s="283"/>
      <c r="O1561" s="283"/>
      <c r="P1561" s="283"/>
      <c r="Q1561" s="283"/>
      <c r="R1561" s="283"/>
      <c r="S1561" s="283"/>
      <c r="T1561" s="283"/>
    </row>
    <row r="1562" spans="1:20">
      <c r="A1562" s="509"/>
      <c r="N1562" s="283"/>
      <c r="O1562" s="283"/>
      <c r="P1562" s="283"/>
      <c r="Q1562" s="283"/>
      <c r="R1562" s="283"/>
      <c r="S1562" s="283"/>
      <c r="T1562" s="283"/>
    </row>
    <row r="1563" spans="1:20">
      <c r="A1563" s="509"/>
      <c r="N1563" s="283"/>
      <c r="O1563" s="283"/>
      <c r="P1563" s="283"/>
      <c r="Q1563" s="283"/>
      <c r="R1563" s="283"/>
      <c r="S1563" s="283"/>
      <c r="T1563" s="283"/>
    </row>
    <row r="1564" spans="1:20">
      <c r="A1564" s="509"/>
      <c r="N1564" s="283"/>
      <c r="O1564" s="283"/>
      <c r="P1564" s="283"/>
      <c r="Q1564" s="283"/>
      <c r="R1564" s="283"/>
      <c r="S1564" s="283"/>
      <c r="T1564" s="283"/>
    </row>
    <row r="1565" spans="1:20">
      <c r="A1565" s="509"/>
      <c r="N1565" s="283"/>
      <c r="O1565" s="283"/>
      <c r="P1565" s="283"/>
      <c r="Q1565" s="283"/>
      <c r="R1565" s="283"/>
      <c r="S1565" s="283"/>
      <c r="T1565" s="283"/>
    </row>
    <row r="1566" spans="1:20">
      <c r="A1566" s="509"/>
      <c r="N1566" s="283"/>
      <c r="O1566" s="283"/>
      <c r="P1566" s="283"/>
      <c r="Q1566" s="283"/>
      <c r="R1566" s="283"/>
      <c r="S1566" s="283"/>
      <c r="T1566" s="283"/>
    </row>
    <row r="1567" spans="1:20">
      <c r="A1567" s="509"/>
      <c r="N1567" s="283"/>
      <c r="O1567" s="283"/>
      <c r="P1567" s="283"/>
      <c r="Q1567" s="283"/>
      <c r="R1567" s="283"/>
      <c r="S1567" s="283"/>
      <c r="T1567" s="283"/>
    </row>
    <row r="1568" spans="1:20">
      <c r="A1568" s="509"/>
      <c r="N1568" s="283"/>
      <c r="O1568" s="283"/>
      <c r="P1568" s="283"/>
      <c r="Q1568" s="283"/>
      <c r="R1568" s="283"/>
      <c r="S1568" s="283"/>
      <c r="T1568" s="283"/>
    </row>
    <row r="1569" spans="1:20">
      <c r="A1569" s="509"/>
      <c r="N1569" s="283"/>
      <c r="O1569" s="283"/>
      <c r="P1569" s="283"/>
      <c r="Q1569" s="283"/>
      <c r="R1569" s="283"/>
      <c r="S1569" s="283"/>
      <c r="T1569" s="283"/>
    </row>
    <row r="1570" spans="1:20">
      <c r="A1570" s="509"/>
      <c r="N1570" s="283"/>
      <c r="O1570" s="283"/>
      <c r="P1570" s="283"/>
      <c r="Q1570" s="283"/>
      <c r="R1570" s="283"/>
      <c r="S1570" s="283"/>
      <c r="T1570" s="283"/>
    </row>
    <row r="1571" spans="1:20">
      <c r="A1571" s="509"/>
      <c r="N1571" s="283"/>
      <c r="O1571" s="283"/>
      <c r="P1571" s="283"/>
      <c r="Q1571" s="283"/>
      <c r="R1571" s="283"/>
      <c r="S1571" s="283"/>
      <c r="T1571" s="283"/>
    </row>
    <row r="1572" spans="1:20">
      <c r="A1572" s="509"/>
      <c r="N1572" s="283"/>
      <c r="O1572" s="283"/>
      <c r="P1572" s="283"/>
      <c r="Q1572" s="283"/>
      <c r="R1572" s="283"/>
      <c r="S1572" s="283"/>
      <c r="T1572" s="283"/>
    </row>
    <row r="1573" spans="1:20">
      <c r="A1573" s="509"/>
      <c r="N1573" s="283"/>
      <c r="O1573" s="283"/>
      <c r="P1573" s="283"/>
      <c r="Q1573" s="283"/>
      <c r="R1573" s="283"/>
      <c r="S1573" s="283"/>
      <c r="T1573" s="283"/>
    </row>
    <row r="1574" spans="1:20">
      <c r="A1574" s="509"/>
      <c r="N1574" s="283"/>
      <c r="O1574" s="283"/>
      <c r="P1574" s="283"/>
      <c r="Q1574" s="283"/>
      <c r="R1574" s="283"/>
      <c r="S1574" s="283"/>
      <c r="T1574" s="283"/>
    </row>
    <row r="1575" spans="1:20">
      <c r="A1575" s="509"/>
      <c r="N1575" s="283"/>
      <c r="O1575" s="283"/>
      <c r="P1575" s="283"/>
      <c r="Q1575" s="283"/>
      <c r="R1575" s="283"/>
      <c r="S1575" s="283"/>
      <c r="T1575" s="283"/>
    </row>
    <row r="1576" spans="1:20">
      <c r="A1576" s="509"/>
      <c r="N1576" s="283"/>
      <c r="O1576" s="283"/>
      <c r="P1576" s="283"/>
      <c r="Q1576" s="283"/>
      <c r="R1576" s="283"/>
      <c r="S1576" s="283"/>
      <c r="T1576" s="283"/>
    </row>
    <row r="1577" spans="1:20">
      <c r="A1577" s="509"/>
      <c r="N1577" s="283"/>
      <c r="O1577" s="283"/>
      <c r="P1577" s="283"/>
      <c r="Q1577" s="283"/>
      <c r="R1577" s="283"/>
      <c r="S1577" s="283"/>
      <c r="T1577" s="283"/>
    </row>
    <row r="1578" spans="1:20">
      <c r="A1578" s="509"/>
      <c r="N1578" s="283"/>
      <c r="O1578" s="283"/>
      <c r="P1578" s="283"/>
      <c r="Q1578" s="283"/>
      <c r="R1578" s="283"/>
      <c r="S1578" s="283"/>
      <c r="T1578" s="283"/>
    </row>
    <row r="1579" spans="1:20">
      <c r="A1579" s="509"/>
      <c r="N1579" s="283"/>
      <c r="O1579" s="283"/>
      <c r="P1579" s="283"/>
      <c r="Q1579" s="283"/>
      <c r="R1579" s="283"/>
      <c r="S1579" s="283"/>
      <c r="T1579" s="283"/>
    </row>
    <row r="1580" spans="1:20">
      <c r="A1580" s="509"/>
      <c r="N1580" s="283"/>
      <c r="O1580" s="283"/>
      <c r="P1580" s="283"/>
      <c r="Q1580" s="283"/>
      <c r="R1580" s="283"/>
      <c r="S1580" s="283"/>
      <c r="T1580" s="283"/>
    </row>
    <row r="1581" spans="1:20">
      <c r="A1581" s="509"/>
      <c r="N1581" s="283"/>
      <c r="O1581" s="283"/>
      <c r="P1581" s="283"/>
      <c r="Q1581" s="283"/>
      <c r="R1581" s="283"/>
      <c r="S1581" s="283"/>
      <c r="T1581" s="283"/>
    </row>
    <row r="1582" spans="1:20">
      <c r="A1582" s="509"/>
      <c r="N1582" s="283"/>
      <c r="O1582" s="283"/>
      <c r="P1582" s="283"/>
      <c r="Q1582" s="283"/>
      <c r="R1582" s="283"/>
      <c r="S1582" s="283"/>
      <c r="T1582" s="283"/>
    </row>
    <row r="1583" spans="1:20">
      <c r="A1583" s="509"/>
      <c r="N1583" s="283"/>
      <c r="O1583" s="283"/>
      <c r="P1583" s="283"/>
      <c r="Q1583" s="283"/>
      <c r="R1583" s="283"/>
      <c r="S1583" s="283"/>
      <c r="T1583" s="283"/>
    </row>
    <row r="1584" spans="1:20">
      <c r="A1584" s="509"/>
      <c r="N1584" s="283"/>
      <c r="O1584" s="283"/>
      <c r="P1584" s="283"/>
      <c r="Q1584" s="283"/>
      <c r="R1584" s="283"/>
      <c r="S1584" s="283"/>
      <c r="T1584" s="283"/>
    </row>
    <row r="1585" spans="1:20">
      <c r="A1585" s="509"/>
      <c r="N1585" s="283"/>
      <c r="O1585" s="283"/>
      <c r="P1585" s="283"/>
      <c r="Q1585" s="283"/>
      <c r="R1585" s="283"/>
      <c r="S1585" s="283"/>
      <c r="T1585" s="283"/>
    </row>
    <row r="1586" spans="1:20">
      <c r="A1586" s="509"/>
      <c r="N1586" s="283"/>
      <c r="O1586" s="283"/>
      <c r="P1586" s="283"/>
      <c r="Q1586" s="283"/>
      <c r="R1586" s="283"/>
      <c r="S1586" s="283"/>
      <c r="T1586" s="283"/>
    </row>
    <row r="1587" spans="1:20">
      <c r="A1587" s="509"/>
      <c r="N1587" s="283"/>
      <c r="O1587" s="283"/>
      <c r="P1587" s="283"/>
      <c r="Q1587" s="283"/>
      <c r="R1587" s="283"/>
      <c r="S1587" s="283"/>
      <c r="T1587" s="283"/>
    </row>
    <row r="1588" spans="1:20">
      <c r="A1588" s="509"/>
      <c r="N1588" s="283"/>
      <c r="O1588" s="283"/>
      <c r="P1588" s="283"/>
      <c r="Q1588" s="283"/>
      <c r="R1588" s="283"/>
      <c r="S1588" s="283"/>
      <c r="T1588" s="283"/>
    </row>
    <row r="1589" spans="1:20">
      <c r="A1589" s="509"/>
      <c r="N1589" s="283"/>
      <c r="O1589" s="283"/>
      <c r="P1589" s="283"/>
      <c r="Q1589" s="283"/>
      <c r="R1589" s="283"/>
      <c r="S1589" s="283"/>
      <c r="T1589" s="283"/>
    </row>
    <row r="1590" spans="1:20">
      <c r="A1590" s="509"/>
      <c r="N1590" s="283"/>
      <c r="O1590" s="283"/>
      <c r="P1590" s="283"/>
      <c r="Q1590" s="283"/>
      <c r="R1590" s="283"/>
      <c r="S1590" s="283"/>
      <c r="T1590" s="283"/>
    </row>
    <row r="1591" spans="1:20">
      <c r="A1591" s="509"/>
      <c r="N1591" s="283"/>
      <c r="O1591" s="283"/>
      <c r="P1591" s="283"/>
      <c r="Q1591" s="283"/>
      <c r="R1591" s="283"/>
      <c r="S1591" s="283"/>
      <c r="T1591" s="283"/>
    </row>
    <row r="1592" spans="1:20">
      <c r="A1592" s="509"/>
      <c r="N1592" s="283"/>
      <c r="O1592" s="283"/>
      <c r="P1592" s="283"/>
      <c r="Q1592" s="283"/>
      <c r="R1592" s="283"/>
      <c r="S1592" s="283"/>
      <c r="T1592" s="283"/>
    </row>
    <row r="1593" spans="1:20">
      <c r="A1593" s="509"/>
      <c r="N1593" s="283"/>
      <c r="O1593" s="283"/>
      <c r="P1593" s="283"/>
      <c r="Q1593" s="283"/>
      <c r="R1593" s="283"/>
      <c r="S1593" s="283"/>
      <c r="T1593" s="283"/>
    </row>
    <row r="1594" spans="1:20">
      <c r="A1594" s="509"/>
      <c r="N1594" s="283"/>
      <c r="O1594" s="283"/>
      <c r="P1594" s="283"/>
      <c r="Q1594" s="283"/>
      <c r="R1594" s="283"/>
      <c r="S1594" s="283"/>
      <c r="T1594" s="283"/>
    </row>
    <row r="1595" spans="1:20">
      <c r="A1595" s="509"/>
      <c r="N1595" s="283"/>
      <c r="O1595" s="283"/>
      <c r="P1595" s="283"/>
      <c r="Q1595" s="283"/>
      <c r="R1595" s="283"/>
      <c r="S1595" s="283"/>
      <c r="T1595" s="283"/>
    </row>
    <row r="1596" spans="1:20">
      <c r="A1596" s="509"/>
      <c r="N1596" s="283"/>
      <c r="O1596" s="283"/>
      <c r="P1596" s="283"/>
      <c r="Q1596" s="283"/>
      <c r="R1596" s="283"/>
      <c r="S1596" s="283"/>
      <c r="T1596" s="283"/>
    </row>
    <row r="1597" spans="1:20">
      <c r="A1597" s="509"/>
      <c r="N1597" s="283"/>
      <c r="O1597" s="283"/>
      <c r="P1597" s="283"/>
      <c r="Q1597" s="283"/>
      <c r="R1597" s="283"/>
      <c r="S1597" s="283"/>
      <c r="T1597" s="283"/>
    </row>
    <row r="1598" spans="1:20">
      <c r="A1598" s="509"/>
      <c r="N1598" s="283"/>
      <c r="O1598" s="283"/>
      <c r="P1598" s="283"/>
      <c r="Q1598" s="283"/>
      <c r="R1598" s="283"/>
      <c r="S1598" s="283"/>
      <c r="T1598" s="283"/>
    </row>
    <row r="1599" spans="1:20">
      <c r="A1599" s="509"/>
      <c r="N1599" s="283"/>
      <c r="O1599" s="283"/>
      <c r="P1599" s="283"/>
      <c r="Q1599" s="283"/>
      <c r="R1599" s="283"/>
      <c r="S1599" s="283"/>
      <c r="T1599" s="283"/>
    </row>
    <row r="1600" spans="1:20">
      <c r="A1600" s="509"/>
      <c r="N1600" s="283"/>
      <c r="O1600" s="283"/>
      <c r="P1600" s="283"/>
      <c r="Q1600" s="283"/>
      <c r="R1600" s="283"/>
      <c r="S1600" s="283"/>
      <c r="T1600" s="283"/>
    </row>
    <row r="1601" spans="1:20">
      <c r="A1601" s="509"/>
      <c r="N1601" s="283"/>
      <c r="O1601" s="283"/>
      <c r="P1601" s="283"/>
      <c r="Q1601" s="283"/>
      <c r="R1601" s="283"/>
      <c r="S1601" s="283"/>
      <c r="T1601" s="283"/>
    </row>
    <row r="1602" spans="1:20">
      <c r="A1602" s="509"/>
      <c r="N1602" s="283"/>
      <c r="O1602" s="283"/>
      <c r="P1602" s="283"/>
      <c r="Q1602" s="283"/>
      <c r="R1602" s="283"/>
      <c r="S1602" s="283"/>
      <c r="T1602" s="283"/>
    </row>
    <row r="1603" spans="1:20">
      <c r="A1603" s="509"/>
      <c r="N1603" s="283"/>
      <c r="O1603" s="283"/>
      <c r="P1603" s="283"/>
      <c r="Q1603" s="283"/>
      <c r="R1603" s="283"/>
      <c r="S1603" s="283"/>
      <c r="T1603" s="283"/>
    </row>
    <row r="1604" spans="1:20">
      <c r="A1604" s="509"/>
      <c r="N1604" s="283"/>
      <c r="O1604" s="283"/>
      <c r="P1604" s="283"/>
      <c r="Q1604" s="283"/>
      <c r="R1604" s="283"/>
      <c r="S1604" s="283"/>
      <c r="T1604" s="283"/>
    </row>
    <row r="1605" spans="1:20">
      <c r="A1605" s="509"/>
      <c r="N1605" s="283"/>
      <c r="O1605" s="283"/>
      <c r="P1605" s="283"/>
      <c r="Q1605" s="283"/>
      <c r="R1605" s="283"/>
      <c r="S1605" s="283"/>
      <c r="T1605" s="283"/>
    </row>
    <row r="1606" spans="1:20">
      <c r="A1606" s="509"/>
      <c r="N1606" s="283"/>
      <c r="O1606" s="283"/>
      <c r="P1606" s="283"/>
      <c r="Q1606" s="283"/>
      <c r="R1606" s="283"/>
      <c r="S1606" s="283"/>
      <c r="T1606" s="283"/>
    </row>
    <row r="1607" spans="1:20">
      <c r="A1607" s="509"/>
      <c r="N1607" s="283"/>
      <c r="O1607" s="283"/>
      <c r="P1607" s="283"/>
      <c r="Q1607" s="283"/>
      <c r="R1607" s="283"/>
      <c r="S1607" s="283"/>
      <c r="T1607" s="283"/>
    </row>
    <row r="1608" spans="1:20">
      <c r="A1608" s="509"/>
      <c r="N1608" s="283"/>
      <c r="O1608" s="283"/>
      <c r="P1608" s="283"/>
      <c r="Q1608" s="283"/>
      <c r="R1608" s="283"/>
      <c r="S1608" s="283"/>
      <c r="T1608" s="283"/>
    </row>
    <row r="1609" spans="1:20">
      <c r="A1609" s="509"/>
      <c r="N1609" s="283"/>
      <c r="O1609" s="283"/>
      <c r="P1609" s="283"/>
      <c r="Q1609" s="283"/>
      <c r="R1609" s="283"/>
      <c r="S1609" s="283"/>
      <c r="T1609" s="283"/>
    </row>
    <row r="1610" spans="1:20">
      <c r="A1610" s="509"/>
      <c r="N1610" s="283"/>
      <c r="O1610" s="283"/>
      <c r="P1610" s="283"/>
      <c r="Q1610" s="283"/>
      <c r="R1610" s="283"/>
      <c r="S1610" s="283"/>
      <c r="T1610" s="283"/>
    </row>
    <row r="1611" spans="1:20">
      <c r="A1611" s="509"/>
      <c r="N1611" s="283"/>
      <c r="O1611" s="283"/>
      <c r="P1611" s="283"/>
      <c r="Q1611" s="283"/>
      <c r="R1611" s="283"/>
      <c r="S1611" s="283"/>
      <c r="T1611" s="283"/>
    </row>
    <row r="1612" spans="1:20">
      <c r="A1612" s="509"/>
      <c r="N1612" s="283"/>
      <c r="O1612" s="283"/>
      <c r="P1612" s="283"/>
      <c r="Q1612" s="283"/>
      <c r="R1612" s="283"/>
      <c r="S1612" s="283"/>
      <c r="T1612" s="283"/>
    </row>
    <row r="1613" spans="1:20">
      <c r="A1613" s="509"/>
      <c r="N1613" s="283"/>
      <c r="O1613" s="283"/>
      <c r="P1613" s="283"/>
      <c r="Q1613" s="283"/>
      <c r="R1613" s="283"/>
      <c r="S1613" s="283"/>
      <c r="T1613" s="283"/>
    </row>
    <row r="1614" spans="1:20">
      <c r="A1614" s="509"/>
      <c r="N1614" s="283"/>
      <c r="O1614" s="283"/>
      <c r="P1614" s="283"/>
      <c r="Q1614" s="283"/>
      <c r="R1614" s="283"/>
      <c r="S1614" s="283"/>
      <c r="T1614" s="283"/>
    </row>
    <row r="1615" spans="1:20">
      <c r="A1615" s="509"/>
      <c r="N1615" s="283"/>
      <c r="O1615" s="283"/>
      <c r="P1615" s="283"/>
      <c r="Q1615" s="283"/>
      <c r="R1615" s="283"/>
      <c r="S1615" s="283"/>
      <c r="T1615" s="283"/>
    </row>
    <row r="1616" spans="1:20">
      <c r="A1616" s="509"/>
      <c r="N1616" s="283"/>
      <c r="O1616" s="283"/>
      <c r="P1616" s="283"/>
      <c r="Q1616" s="283"/>
      <c r="R1616" s="283"/>
      <c r="S1616" s="283"/>
      <c r="T1616" s="283"/>
    </row>
    <row r="1617" spans="1:20">
      <c r="A1617" s="509"/>
      <c r="N1617" s="283"/>
      <c r="O1617" s="283"/>
      <c r="P1617" s="283"/>
      <c r="Q1617" s="283"/>
      <c r="R1617" s="283"/>
      <c r="S1617" s="283"/>
      <c r="T1617" s="283"/>
    </row>
    <row r="1618" spans="1:20">
      <c r="A1618" s="509"/>
      <c r="N1618" s="283"/>
      <c r="O1618" s="283"/>
      <c r="P1618" s="283"/>
      <c r="Q1618" s="283"/>
      <c r="R1618" s="283"/>
      <c r="S1618" s="283"/>
      <c r="T1618" s="283"/>
    </row>
    <row r="1619" spans="1:20">
      <c r="A1619" s="509"/>
      <c r="N1619" s="283"/>
      <c r="O1619" s="283"/>
      <c r="P1619" s="283"/>
      <c r="Q1619" s="283"/>
      <c r="R1619" s="283"/>
      <c r="S1619" s="283"/>
      <c r="T1619" s="283"/>
    </row>
    <row r="1620" spans="1:20">
      <c r="A1620" s="509"/>
      <c r="N1620" s="283"/>
      <c r="O1620" s="283"/>
      <c r="P1620" s="283"/>
      <c r="Q1620" s="283"/>
      <c r="R1620" s="283"/>
      <c r="S1620" s="283"/>
      <c r="T1620" s="283"/>
    </row>
    <row r="1621" spans="1:20">
      <c r="A1621" s="509"/>
      <c r="N1621" s="283"/>
      <c r="O1621" s="283"/>
      <c r="P1621" s="283"/>
      <c r="Q1621" s="283"/>
      <c r="R1621" s="283"/>
      <c r="S1621" s="283"/>
      <c r="T1621" s="283"/>
    </row>
    <row r="1622" spans="1:20">
      <c r="A1622" s="509"/>
      <c r="N1622" s="283"/>
      <c r="O1622" s="283"/>
      <c r="P1622" s="283"/>
      <c r="Q1622" s="283"/>
      <c r="R1622" s="283"/>
      <c r="S1622" s="283"/>
      <c r="T1622" s="283"/>
    </row>
    <row r="1623" spans="1:20">
      <c r="A1623" s="509"/>
      <c r="N1623" s="283"/>
      <c r="O1623" s="283"/>
      <c r="P1623" s="283"/>
      <c r="Q1623" s="283"/>
      <c r="R1623" s="283"/>
      <c r="S1623" s="283"/>
      <c r="T1623" s="283"/>
    </row>
    <row r="1624" spans="1:20">
      <c r="A1624" s="509"/>
      <c r="N1624" s="283"/>
      <c r="O1624" s="283"/>
      <c r="P1624" s="283"/>
      <c r="Q1624" s="283"/>
      <c r="R1624" s="283"/>
      <c r="S1624" s="283"/>
      <c r="T1624" s="283"/>
    </row>
    <row r="1625" spans="1:20">
      <c r="A1625" s="509"/>
      <c r="N1625" s="283"/>
      <c r="O1625" s="283"/>
      <c r="P1625" s="283"/>
      <c r="Q1625" s="283"/>
      <c r="R1625" s="283"/>
      <c r="S1625" s="283"/>
      <c r="T1625" s="283"/>
    </row>
    <row r="1626" spans="1:20">
      <c r="A1626" s="509"/>
      <c r="N1626" s="283"/>
      <c r="O1626" s="283"/>
      <c r="P1626" s="283"/>
      <c r="Q1626" s="283"/>
      <c r="R1626" s="283"/>
      <c r="S1626" s="283"/>
      <c r="T1626" s="283"/>
    </row>
    <row r="1627" spans="1:20">
      <c r="A1627" s="509"/>
      <c r="N1627" s="283"/>
      <c r="O1627" s="283"/>
      <c r="P1627" s="283"/>
      <c r="Q1627" s="283"/>
      <c r="R1627" s="283"/>
      <c r="S1627" s="283"/>
      <c r="T1627" s="283"/>
    </row>
    <row r="1628" spans="1:20">
      <c r="A1628" s="509"/>
      <c r="N1628" s="283"/>
      <c r="O1628" s="283"/>
      <c r="P1628" s="283"/>
      <c r="Q1628" s="283"/>
      <c r="R1628" s="283"/>
      <c r="S1628" s="283"/>
      <c r="T1628" s="283"/>
    </row>
    <row r="1629" spans="1:20">
      <c r="A1629" s="509"/>
      <c r="N1629" s="283"/>
      <c r="O1629" s="283"/>
      <c r="P1629" s="283"/>
      <c r="Q1629" s="283"/>
      <c r="R1629" s="283"/>
      <c r="S1629" s="283"/>
      <c r="T1629" s="283"/>
    </row>
    <row r="1630" spans="1:20">
      <c r="A1630" s="509"/>
      <c r="N1630" s="283"/>
      <c r="O1630" s="283"/>
      <c r="P1630" s="283"/>
      <c r="Q1630" s="283"/>
      <c r="R1630" s="283"/>
      <c r="S1630" s="283"/>
      <c r="T1630" s="283"/>
    </row>
    <row r="1631" spans="1:20">
      <c r="A1631" s="509"/>
      <c r="N1631" s="283"/>
      <c r="O1631" s="283"/>
      <c r="P1631" s="283"/>
      <c r="Q1631" s="283"/>
      <c r="R1631" s="283"/>
      <c r="S1631" s="283"/>
      <c r="T1631" s="283"/>
    </row>
    <row r="1632" spans="1:20">
      <c r="A1632" s="509"/>
      <c r="N1632" s="283"/>
      <c r="O1632" s="283"/>
      <c r="P1632" s="283"/>
      <c r="Q1632" s="283"/>
      <c r="R1632" s="283"/>
      <c r="S1632" s="283"/>
      <c r="T1632" s="283"/>
    </row>
    <row r="1633" spans="1:20">
      <c r="A1633" s="509"/>
      <c r="N1633" s="283"/>
      <c r="O1633" s="283"/>
      <c r="P1633" s="283"/>
      <c r="Q1633" s="283"/>
      <c r="R1633" s="283"/>
      <c r="S1633" s="283"/>
      <c r="T1633" s="283"/>
    </row>
    <row r="1634" spans="1:20">
      <c r="A1634" s="509"/>
      <c r="N1634" s="283"/>
      <c r="O1634" s="283"/>
      <c r="P1634" s="283"/>
      <c r="Q1634" s="283"/>
      <c r="R1634" s="283"/>
      <c r="S1634" s="283"/>
      <c r="T1634" s="283"/>
    </row>
    <row r="1635" spans="1:20">
      <c r="A1635" s="509"/>
      <c r="N1635" s="283"/>
      <c r="O1635" s="283"/>
      <c r="P1635" s="283"/>
      <c r="Q1635" s="283"/>
      <c r="R1635" s="283"/>
      <c r="S1635" s="283"/>
      <c r="T1635" s="283"/>
    </row>
    <row r="1636" spans="1:20">
      <c r="A1636" s="509"/>
      <c r="N1636" s="283"/>
      <c r="O1636" s="283"/>
      <c r="P1636" s="283"/>
      <c r="Q1636" s="283"/>
      <c r="R1636" s="283"/>
      <c r="S1636" s="283"/>
      <c r="T1636" s="283"/>
    </row>
    <row r="1637" spans="1:20">
      <c r="A1637" s="509"/>
      <c r="N1637" s="283"/>
      <c r="O1637" s="283"/>
      <c r="P1637" s="283"/>
      <c r="Q1637" s="283"/>
      <c r="R1637" s="283"/>
      <c r="S1637" s="283"/>
      <c r="T1637" s="283"/>
    </row>
    <row r="1638" spans="1:20">
      <c r="A1638" s="509"/>
      <c r="N1638" s="283"/>
      <c r="O1638" s="283"/>
      <c r="P1638" s="283"/>
      <c r="Q1638" s="283"/>
      <c r="R1638" s="283"/>
      <c r="S1638" s="283"/>
      <c r="T1638" s="283"/>
    </row>
    <row r="1639" spans="1:20">
      <c r="A1639" s="509"/>
      <c r="N1639" s="283"/>
      <c r="O1639" s="283"/>
      <c r="P1639" s="283"/>
      <c r="Q1639" s="283"/>
      <c r="R1639" s="283"/>
      <c r="S1639" s="283"/>
      <c r="T1639" s="283"/>
    </row>
    <row r="1640" spans="1:20">
      <c r="A1640" s="509"/>
      <c r="N1640" s="283"/>
      <c r="O1640" s="283"/>
      <c r="P1640" s="283"/>
      <c r="Q1640" s="283"/>
      <c r="R1640" s="283"/>
      <c r="S1640" s="283"/>
      <c r="T1640" s="283"/>
    </row>
    <row r="1641" spans="1:20">
      <c r="A1641" s="509"/>
      <c r="N1641" s="283"/>
      <c r="O1641" s="283"/>
      <c r="P1641" s="283"/>
      <c r="Q1641" s="283"/>
      <c r="R1641" s="283"/>
      <c r="S1641" s="283"/>
      <c r="T1641" s="283"/>
    </row>
    <row r="1642" spans="1:20">
      <c r="A1642" s="509"/>
      <c r="N1642" s="283"/>
      <c r="O1642" s="283"/>
      <c r="P1642" s="283"/>
      <c r="Q1642" s="283"/>
      <c r="R1642" s="283"/>
      <c r="S1642" s="283"/>
      <c r="T1642" s="283"/>
    </row>
    <row r="1643" spans="1:20">
      <c r="A1643" s="509"/>
      <c r="N1643" s="283"/>
      <c r="O1643" s="283"/>
      <c r="P1643" s="283"/>
      <c r="Q1643" s="283"/>
      <c r="R1643" s="283"/>
      <c r="S1643" s="283"/>
      <c r="T1643" s="283"/>
    </row>
    <row r="1644" spans="1:20">
      <c r="A1644" s="509"/>
      <c r="N1644" s="283"/>
      <c r="O1644" s="283"/>
      <c r="P1644" s="283"/>
      <c r="Q1644" s="283"/>
      <c r="R1644" s="283"/>
      <c r="S1644" s="283"/>
      <c r="T1644" s="283"/>
    </row>
    <row r="1645" spans="1:20">
      <c r="A1645" s="509"/>
      <c r="N1645" s="283"/>
      <c r="O1645" s="283"/>
      <c r="P1645" s="283"/>
      <c r="Q1645" s="283"/>
      <c r="R1645" s="283"/>
      <c r="S1645" s="283"/>
      <c r="T1645" s="283"/>
    </row>
    <row r="1646" spans="1:20">
      <c r="A1646" s="509"/>
      <c r="N1646" s="283"/>
      <c r="O1646" s="283"/>
      <c r="P1646" s="283"/>
      <c r="Q1646" s="283"/>
      <c r="R1646" s="283"/>
      <c r="S1646" s="283"/>
      <c r="T1646" s="283"/>
    </row>
    <row r="1647" spans="1:20">
      <c r="A1647" s="509"/>
      <c r="N1647" s="283"/>
      <c r="O1647" s="283"/>
      <c r="P1647" s="283"/>
      <c r="Q1647" s="283"/>
      <c r="R1647" s="283"/>
      <c r="S1647" s="283"/>
      <c r="T1647" s="283"/>
    </row>
    <row r="1648" spans="1:20">
      <c r="A1648" s="509"/>
      <c r="N1648" s="283"/>
      <c r="O1648" s="283"/>
      <c r="P1648" s="283"/>
      <c r="Q1648" s="283"/>
      <c r="R1648" s="283"/>
      <c r="S1648" s="283"/>
      <c r="T1648" s="283"/>
    </row>
    <row r="1649" spans="1:20">
      <c r="A1649" s="509"/>
      <c r="N1649" s="283"/>
      <c r="O1649" s="283"/>
      <c r="P1649" s="283"/>
      <c r="Q1649" s="283"/>
      <c r="R1649" s="283"/>
      <c r="S1649" s="283"/>
      <c r="T1649" s="283"/>
    </row>
    <row r="1650" spans="1:20">
      <c r="A1650" s="509"/>
      <c r="N1650" s="283"/>
      <c r="O1650" s="283"/>
      <c r="P1650" s="283"/>
      <c r="Q1650" s="283"/>
      <c r="R1650" s="283"/>
      <c r="S1650" s="283"/>
      <c r="T1650" s="283"/>
    </row>
    <row r="1651" spans="1:20">
      <c r="A1651" s="509"/>
      <c r="N1651" s="283"/>
      <c r="O1651" s="283"/>
      <c r="P1651" s="283"/>
      <c r="Q1651" s="283"/>
      <c r="R1651" s="283"/>
      <c r="S1651" s="283"/>
      <c r="T1651" s="283"/>
    </row>
    <row r="1652" spans="1:20">
      <c r="A1652" s="509"/>
      <c r="N1652" s="283"/>
      <c r="O1652" s="283"/>
      <c r="P1652" s="283"/>
      <c r="Q1652" s="283"/>
      <c r="R1652" s="283"/>
      <c r="S1652" s="283"/>
      <c r="T1652" s="283"/>
    </row>
    <row r="1653" spans="1:20">
      <c r="A1653" s="509"/>
      <c r="N1653" s="283"/>
      <c r="O1653" s="283"/>
      <c r="P1653" s="283"/>
      <c r="Q1653" s="283"/>
      <c r="R1653" s="283"/>
      <c r="S1653" s="283"/>
      <c r="T1653" s="283"/>
    </row>
    <row r="1654" spans="1:20">
      <c r="A1654" s="509"/>
      <c r="N1654" s="283"/>
      <c r="O1654" s="283"/>
      <c r="P1654" s="283"/>
      <c r="Q1654" s="283"/>
      <c r="R1654" s="283"/>
      <c r="S1654" s="283"/>
      <c r="T1654" s="283"/>
    </row>
    <row r="1655" spans="1:20">
      <c r="A1655" s="509"/>
      <c r="N1655" s="283"/>
      <c r="O1655" s="283"/>
      <c r="P1655" s="283"/>
      <c r="Q1655" s="283"/>
      <c r="R1655" s="283"/>
      <c r="S1655" s="283"/>
      <c r="T1655" s="283"/>
    </row>
    <row r="1656" spans="1:20">
      <c r="A1656" s="509"/>
      <c r="N1656" s="283"/>
      <c r="O1656" s="283"/>
      <c r="P1656" s="283"/>
      <c r="Q1656" s="283"/>
      <c r="R1656" s="283"/>
      <c r="S1656" s="283"/>
      <c r="T1656" s="283"/>
    </row>
    <row r="1657" spans="1:20">
      <c r="A1657" s="509"/>
      <c r="N1657" s="283"/>
      <c r="O1657" s="283"/>
      <c r="P1657" s="283"/>
      <c r="Q1657" s="283"/>
      <c r="R1657" s="283"/>
      <c r="S1657" s="283"/>
      <c r="T1657" s="283"/>
    </row>
    <row r="1658" spans="1:20">
      <c r="A1658" s="509"/>
      <c r="N1658" s="283"/>
      <c r="O1658" s="283"/>
      <c r="P1658" s="283"/>
      <c r="Q1658" s="283"/>
      <c r="R1658" s="283"/>
      <c r="S1658" s="283"/>
      <c r="T1658" s="283"/>
    </row>
    <row r="1659" spans="1:20">
      <c r="A1659" s="509"/>
      <c r="N1659" s="283"/>
      <c r="O1659" s="283"/>
      <c r="P1659" s="283"/>
      <c r="Q1659" s="283"/>
      <c r="R1659" s="283"/>
      <c r="S1659" s="283"/>
      <c r="T1659" s="283"/>
    </row>
    <row r="1660" spans="1:20">
      <c r="A1660" s="509"/>
      <c r="N1660" s="283"/>
      <c r="O1660" s="283"/>
      <c r="P1660" s="283"/>
      <c r="Q1660" s="283"/>
      <c r="R1660" s="283"/>
      <c r="S1660" s="283"/>
      <c r="T1660" s="283"/>
    </row>
    <row r="1661" spans="1:20">
      <c r="A1661" s="509"/>
      <c r="N1661" s="283"/>
      <c r="O1661" s="283"/>
      <c r="P1661" s="283"/>
      <c r="Q1661" s="283"/>
      <c r="R1661" s="283"/>
      <c r="S1661" s="283"/>
      <c r="T1661" s="283"/>
    </row>
    <row r="1662" spans="1:20">
      <c r="A1662" s="509"/>
      <c r="N1662" s="283"/>
      <c r="O1662" s="283"/>
      <c r="P1662" s="283"/>
      <c r="Q1662" s="283"/>
      <c r="R1662" s="283"/>
      <c r="S1662" s="283"/>
      <c r="T1662" s="283"/>
    </row>
    <row r="1663" spans="1:20">
      <c r="A1663" s="509"/>
      <c r="N1663" s="283"/>
      <c r="O1663" s="283"/>
      <c r="P1663" s="283"/>
      <c r="Q1663" s="283"/>
      <c r="R1663" s="283"/>
      <c r="S1663" s="283"/>
      <c r="T1663" s="283"/>
    </row>
    <row r="1664" spans="1:20">
      <c r="A1664" s="509"/>
      <c r="N1664" s="283"/>
      <c r="O1664" s="283"/>
      <c r="P1664" s="283"/>
      <c r="Q1664" s="283"/>
      <c r="R1664" s="283"/>
      <c r="S1664" s="283"/>
      <c r="T1664" s="283"/>
    </row>
    <row r="1665" spans="1:20">
      <c r="A1665" s="509"/>
      <c r="N1665" s="283"/>
      <c r="O1665" s="283"/>
      <c r="P1665" s="283"/>
      <c r="Q1665" s="283"/>
      <c r="R1665" s="283"/>
      <c r="S1665" s="283"/>
      <c r="T1665" s="283"/>
    </row>
    <row r="1666" spans="1:20">
      <c r="A1666" s="509"/>
      <c r="N1666" s="283"/>
      <c r="O1666" s="283"/>
      <c r="P1666" s="283"/>
      <c r="Q1666" s="283"/>
      <c r="R1666" s="283"/>
      <c r="S1666" s="283"/>
      <c r="T1666" s="283"/>
    </row>
    <row r="1667" spans="1:20">
      <c r="A1667" s="509"/>
      <c r="N1667" s="283"/>
      <c r="O1667" s="283"/>
      <c r="P1667" s="283"/>
      <c r="Q1667" s="283"/>
      <c r="R1667" s="283"/>
      <c r="S1667" s="283"/>
      <c r="T1667" s="283"/>
    </row>
    <row r="1668" spans="1:20">
      <c r="A1668" s="509"/>
      <c r="N1668" s="283"/>
      <c r="O1668" s="283"/>
      <c r="P1668" s="283"/>
      <c r="Q1668" s="283"/>
      <c r="R1668" s="283"/>
      <c r="S1668" s="283"/>
      <c r="T1668" s="283"/>
    </row>
    <row r="1669" spans="1:20">
      <c r="A1669" s="509"/>
      <c r="N1669" s="283"/>
      <c r="O1669" s="283"/>
      <c r="P1669" s="283"/>
      <c r="Q1669" s="283"/>
      <c r="R1669" s="283"/>
      <c r="S1669" s="283"/>
      <c r="T1669" s="283"/>
    </row>
    <row r="1670" spans="1:20">
      <c r="A1670" s="509"/>
      <c r="N1670" s="283"/>
      <c r="O1670" s="283"/>
      <c r="P1670" s="283"/>
      <c r="Q1670" s="283"/>
      <c r="R1670" s="283"/>
      <c r="S1670" s="283"/>
      <c r="T1670" s="283"/>
    </row>
    <row r="1671" spans="1:20">
      <c r="A1671" s="509"/>
      <c r="N1671" s="283"/>
      <c r="O1671" s="283"/>
      <c r="P1671" s="283"/>
      <c r="Q1671" s="283"/>
      <c r="R1671" s="283"/>
      <c r="S1671" s="283"/>
      <c r="T1671" s="283"/>
    </row>
    <row r="1672" spans="1:20">
      <c r="A1672" s="509"/>
      <c r="N1672" s="283"/>
      <c r="O1672" s="283"/>
      <c r="P1672" s="283"/>
      <c r="Q1672" s="283"/>
      <c r="R1672" s="283"/>
      <c r="S1672" s="283"/>
      <c r="T1672" s="283"/>
    </row>
    <row r="1673" spans="1:20">
      <c r="A1673" s="509"/>
      <c r="N1673" s="283"/>
      <c r="O1673" s="283"/>
      <c r="P1673" s="283"/>
      <c r="Q1673" s="283"/>
      <c r="R1673" s="283"/>
      <c r="S1673" s="283"/>
      <c r="T1673" s="283"/>
    </row>
    <row r="1674" spans="1:20">
      <c r="A1674" s="509"/>
      <c r="N1674" s="283"/>
      <c r="O1674" s="283"/>
      <c r="P1674" s="283"/>
      <c r="Q1674" s="283"/>
      <c r="R1674" s="283"/>
      <c r="S1674" s="283"/>
      <c r="T1674" s="283"/>
    </row>
    <row r="1675" spans="1:20">
      <c r="A1675" s="509"/>
      <c r="N1675" s="283"/>
      <c r="O1675" s="283"/>
      <c r="P1675" s="283"/>
      <c r="Q1675" s="283"/>
      <c r="R1675" s="283"/>
      <c r="S1675" s="283"/>
      <c r="T1675" s="283"/>
    </row>
    <row r="1676" spans="1:20">
      <c r="A1676" s="509"/>
      <c r="N1676" s="283"/>
      <c r="O1676" s="283"/>
      <c r="P1676" s="283"/>
      <c r="Q1676" s="283"/>
      <c r="R1676" s="283"/>
      <c r="S1676" s="283"/>
      <c r="T1676" s="283"/>
    </row>
    <row r="1677" spans="1:20">
      <c r="A1677" s="509"/>
      <c r="N1677" s="283"/>
      <c r="O1677" s="283"/>
      <c r="P1677" s="283"/>
      <c r="Q1677" s="283"/>
      <c r="R1677" s="283"/>
      <c r="S1677" s="283"/>
      <c r="T1677" s="283"/>
    </row>
    <row r="1678" spans="1:20">
      <c r="A1678" s="509"/>
      <c r="N1678" s="283"/>
      <c r="O1678" s="283"/>
      <c r="P1678" s="283"/>
      <c r="Q1678" s="283"/>
      <c r="R1678" s="283"/>
      <c r="S1678" s="283"/>
      <c r="T1678" s="283"/>
    </row>
    <row r="1679" spans="1:20">
      <c r="A1679" s="509"/>
      <c r="N1679" s="283"/>
      <c r="O1679" s="283"/>
      <c r="P1679" s="283"/>
      <c r="Q1679" s="283"/>
      <c r="R1679" s="283"/>
      <c r="S1679" s="283"/>
      <c r="T1679" s="283"/>
    </row>
    <row r="1680" spans="1:20">
      <c r="A1680" s="509"/>
      <c r="N1680" s="283"/>
      <c r="O1680" s="283"/>
      <c r="P1680" s="283"/>
      <c r="Q1680" s="283"/>
      <c r="R1680" s="283"/>
      <c r="S1680" s="283"/>
      <c r="T1680" s="283"/>
    </row>
    <row r="1681" spans="1:20">
      <c r="A1681" s="509"/>
      <c r="N1681" s="283"/>
      <c r="O1681" s="283"/>
      <c r="P1681" s="283"/>
      <c r="Q1681" s="283"/>
      <c r="R1681" s="283"/>
      <c r="S1681" s="283"/>
      <c r="T1681" s="283"/>
    </row>
    <row r="1682" spans="1:20">
      <c r="A1682" s="509"/>
      <c r="N1682" s="283"/>
      <c r="O1682" s="283"/>
      <c r="P1682" s="283"/>
      <c r="Q1682" s="283"/>
      <c r="R1682" s="283"/>
      <c r="S1682" s="283"/>
      <c r="T1682" s="283"/>
    </row>
    <row r="1683" spans="1:20">
      <c r="A1683" s="509"/>
      <c r="N1683" s="283"/>
      <c r="O1683" s="283"/>
      <c r="P1683" s="283"/>
      <c r="Q1683" s="283"/>
      <c r="R1683" s="283"/>
      <c r="S1683" s="283"/>
      <c r="T1683" s="283"/>
    </row>
    <row r="1684" spans="1:20">
      <c r="A1684" s="509"/>
      <c r="N1684" s="283"/>
      <c r="O1684" s="283"/>
      <c r="P1684" s="283"/>
      <c r="Q1684" s="283"/>
      <c r="R1684" s="283"/>
      <c r="S1684" s="283"/>
      <c r="T1684" s="283"/>
    </row>
    <row r="1685" spans="1:20">
      <c r="A1685" s="509"/>
      <c r="N1685" s="283"/>
      <c r="O1685" s="283"/>
      <c r="P1685" s="283"/>
      <c r="Q1685" s="283"/>
      <c r="R1685" s="283"/>
      <c r="S1685" s="283"/>
      <c r="T1685" s="283"/>
    </row>
    <row r="1686" spans="1:20">
      <c r="A1686" s="509"/>
      <c r="N1686" s="283"/>
      <c r="O1686" s="283"/>
      <c r="P1686" s="283"/>
      <c r="Q1686" s="283"/>
      <c r="R1686" s="283"/>
      <c r="S1686" s="283"/>
      <c r="T1686" s="283"/>
    </row>
    <row r="1687" spans="1:20">
      <c r="A1687" s="509"/>
      <c r="N1687" s="283"/>
      <c r="O1687" s="283"/>
      <c r="P1687" s="283"/>
      <c r="Q1687" s="283"/>
      <c r="R1687" s="283"/>
      <c r="S1687" s="283"/>
      <c r="T1687" s="283"/>
    </row>
    <row r="1688" spans="1:20">
      <c r="A1688" s="509"/>
      <c r="N1688" s="283"/>
      <c r="O1688" s="283"/>
      <c r="P1688" s="283"/>
      <c r="Q1688" s="283"/>
      <c r="R1688" s="283"/>
      <c r="S1688" s="283"/>
      <c r="T1688" s="283"/>
    </row>
    <row r="1689" spans="1:20">
      <c r="A1689" s="509"/>
      <c r="N1689" s="283"/>
      <c r="O1689" s="283"/>
      <c r="P1689" s="283"/>
      <c r="Q1689" s="283"/>
      <c r="R1689" s="283"/>
      <c r="S1689" s="283"/>
      <c r="T1689" s="283"/>
    </row>
    <row r="1690" spans="1:20">
      <c r="A1690" s="509"/>
      <c r="N1690" s="283"/>
      <c r="O1690" s="283"/>
      <c r="P1690" s="283"/>
      <c r="Q1690" s="283"/>
      <c r="R1690" s="283"/>
      <c r="S1690" s="283"/>
      <c r="T1690" s="283"/>
    </row>
    <row r="1691" spans="1:20">
      <c r="A1691" s="509"/>
      <c r="N1691" s="283"/>
      <c r="O1691" s="283"/>
      <c r="P1691" s="283"/>
      <c r="Q1691" s="283"/>
      <c r="R1691" s="283"/>
      <c r="S1691" s="283"/>
      <c r="T1691" s="283"/>
    </row>
    <row r="1692" spans="1:20">
      <c r="A1692" s="509"/>
      <c r="N1692" s="283"/>
      <c r="O1692" s="283"/>
      <c r="P1692" s="283"/>
      <c r="Q1692" s="283"/>
      <c r="R1692" s="283"/>
      <c r="S1692" s="283"/>
      <c r="T1692" s="283"/>
    </row>
    <row r="1693" spans="1:20">
      <c r="A1693" s="509"/>
      <c r="N1693" s="283"/>
      <c r="O1693" s="283"/>
      <c r="P1693" s="283"/>
      <c r="Q1693" s="283"/>
      <c r="R1693" s="283"/>
      <c r="S1693" s="283"/>
      <c r="T1693" s="283"/>
    </row>
    <row r="1694" spans="1:20">
      <c r="A1694" s="509"/>
      <c r="N1694" s="283"/>
      <c r="O1694" s="283"/>
      <c r="P1694" s="283"/>
      <c r="Q1694" s="283"/>
      <c r="R1694" s="283"/>
      <c r="S1694" s="283"/>
      <c r="T1694" s="283"/>
    </row>
    <row r="1695" spans="1:20">
      <c r="A1695" s="509"/>
      <c r="N1695" s="283"/>
      <c r="O1695" s="283"/>
      <c r="P1695" s="283"/>
      <c r="Q1695" s="283"/>
      <c r="R1695" s="283"/>
      <c r="S1695" s="283"/>
      <c r="T1695" s="283"/>
    </row>
    <row r="1696" spans="1:20">
      <c r="A1696" s="509"/>
      <c r="N1696" s="283"/>
      <c r="O1696" s="283"/>
      <c r="P1696" s="283"/>
      <c r="Q1696" s="283"/>
      <c r="R1696" s="283"/>
      <c r="S1696" s="283"/>
      <c r="T1696" s="283"/>
    </row>
    <row r="1697" spans="1:20">
      <c r="A1697" s="509"/>
      <c r="N1697" s="283"/>
      <c r="O1697" s="283"/>
      <c r="P1697" s="283"/>
      <c r="Q1697" s="283"/>
      <c r="R1697" s="283"/>
      <c r="S1697" s="283"/>
      <c r="T1697" s="283"/>
    </row>
    <row r="1698" spans="1:20">
      <c r="A1698" s="509"/>
      <c r="N1698" s="283"/>
      <c r="O1698" s="283"/>
      <c r="P1698" s="283"/>
      <c r="Q1698" s="283"/>
      <c r="R1698" s="283"/>
      <c r="S1698" s="283"/>
      <c r="T1698" s="283"/>
    </row>
    <row r="1699" spans="1:20">
      <c r="A1699" s="509"/>
      <c r="N1699" s="283"/>
      <c r="O1699" s="283"/>
      <c r="P1699" s="283"/>
      <c r="Q1699" s="283"/>
      <c r="R1699" s="283"/>
      <c r="S1699" s="283"/>
      <c r="T1699" s="283"/>
    </row>
    <row r="1700" spans="1:20">
      <c r="A1700" s="509"/>
      <c r="N1700" s="283"/>
      <c r="O1700" s="283"/>
      <c r="P1700" s="283"/>
      <c r="Q1700" s="283"/>
      <c r="R1700" s="283"/>
      <c r="S1700" s="283"/>
      <c r="T1700" s="283"/>
    </row>
    <row r="1701" spans="1:20">
      <c r="A1701" s="509"/>
      <c r="N1701" s="283"/>
      <c r="O1701" s="283"/>
      <c r="P1701" s="283"/>
      <c r="Q1701" s="283"/>
      <c r="R1701" s="283"/>
      <c r="S1701" s="283"/>
      <c r="T1701" s="283"/>
    </row>
    <row r="1702" spans="1:20">
      <c r="A1702" s="509"/>
      <c r="N1702" s="283"/>
      <c r="O1702" s="283"/>
      <c r="P1702" s="283"/>
      <c r="Q1702" s="283"/>
      <c r="R1702" s="283"/>
      <c r="S1702" s="283"/>
      <c r="T1702" s="283"/>
    </row>
    <row r="1703" spans="1:20">
      <c r="A1703" s="509"/>
      <c r="N1703" s="283"/>
      <c r="O1703" s="283"/>
      <c r="P1703" s="283"/>
      <c r="Q1703" s="283"/>
      <c r="R1703" s="283"/>
      <c r="S1703" s="283"/>
      <c r="T1703" s="283"/>
    </row>
    <row r="1704" spans="1:20">
      <c r="A1704" s="509"/>
      <c r="N1704" s="283"/>
      <c r="O1704" s="283"/>
      <c r="P1704" s="283"/>
      <c r="Q1704" s="283"/>
      <c r="R1704" s="283"/>
      <c r="S1704" s="283"/>
      <c r="T1704" s="283"/>
    </row>
    <row r="1705" spans="1:20">
      <c r="A1705" s="509"/>
      <c r="N1705" s="283"/>
      <c r="O1705" s="283"/>
      <c r="P1705" s="283"/>
      <c r="Q1705" s="283"/>
      <c r="R1705" s="283"/>
      <c r="S1705" s="283"/>
      <c r="T1705" s="283"/>
    </row>
    <row r="1706" spans="1:20">
      <c r="A1706" s="509"/>
      <c r="N1706" s="283"/>
      <c r="O1706" s="283"/>
      <c r="P1706" s="283"/>
      <c r="Q1706" s="283"/>
      <c r="R1706" s="283"/>
      <c r="S1706" s="283"/>
      <c r="T1706" s="283"/>
    </row>
    <row r="1707" spans="1:20">
      <c r="A1707" s="509"/>
      <c r="N1707" s="283"/>
      <c r="O1707" s="283"/>
      <c r="P1707" s="283"/>
      <c r="Q1707" s="283"/>
      <c r="R1707" s="283"/>
      <c r="S1707" s="283"/>
      <c r="T1707" s="283"/>
    </row>
    <row r="1708" spans="1:20">
      <c r="A1708" s="509"/>
      <c r="N1708" s="283"/>
      <c r="O1708" s="283"/>
      <c r="P1708" s="283"/>
      <c r="Q1708" s="283"/>
      <c r="R1708" s="283"/>
      <c r="S1708" s="283"/>
      <c r="T1708" s="283"/>
    </row>
    <row r="1709" spans="1:20">
      <c r="A1709" s="509"/>
      <c r="N1709" s="283"/>
      <c r="O1709" s="283"/>
      <c r="P1709" s="283"/>
      <c r="Q1709" s="283"/>
      <c r="R1709" s="283"/>
      <c r="S1709" s="283"/>
      <c r="T1709" s="283"/>
    </row>
    <row r="1710" spans="1:20">
      <c r="A1710" s="509"/>
      <c r="N1710" s="283"/>
      <c r="O1710" s="283"/>
      <c r="P1710" s="283"/>
      <c r="Q1710" s="283"/>
      <c r="R1710" s="283"/>
      <c r="S1710" s="283"/>
      <c r="T1710" s="283"/>
    </row>
    <row r="1711" spans="1:20">
      <c r="A1711" s="509"/>
      <c r="N1711" s="283"/>
      <c r="O1711" s="283"/>
      <c r="P1711" s="283"/>
      <c r="Q1711" s="283"/>
      <c r="R1711" s="283"/>
      <c r="S1711" s="283"/>
      <c r="T1711" s="283"/>
    </row>
    <row r="1712" spans="1:20">
      <c r="A1712" s="509"/>
      <c r="N1712" s="283"/>
      <c r="O1712" s="283"/>
      <c r="P1712" s="283"/>
      <c r="Q1712" s="283"/>
      <c r="R1712" s="283"/>
      <c r="S1712" s="283"/>
      <c r="T1712" s="283"/>
    </row>
    <row r="1713" spans="1:20">
      <c r="A1713" s="509"/>
      <c r="N1713" s="283"/>
      <c r="O1713" s="283"/>
      <c r="P1713" s="283"/>
      <c r="Q1713" s="283"/>
      <c r="R1713" s="283"/>
      <c r="S1713" s="283"/>
      <c r="T1713" s="283"/>
    </row>
    <row r="1714" spans="1:20">
      <c r="A1714" s="509"/>
      <c r="N1714" s="283"/>
      <c r="O1714" s="283"/>
      <c r="P1714" s="283"/>
      <c r="Q1714" s="283"/>
      <c r="R1714" s="283"/>
      <c r="S1714" s="283"/>
      <c r="T1714" s="283"/>
    </row>
    <row r="1715" spans="1:20">
      <c r="A1715" s="509"/>
      <c r="N1715" s="283"/>
      <c r="O1715" s="283"/>
      <c r="P1715" s="283"/>
      <c r="Q1715" s="283"/>
      <c r="R1715" s="283"/>
      <c r="S1715" s="283"/>
      <c r="T1715" s="283"/>
    </row>
    <row r="1716" spans="1:20">
      <c r="A1716" s="509"/>
      <c r="N1716" s="283"/>
      <c r="O1716" s="283"/>
      <c r="P1716" s="283"/>
      <c r="Q1716" s="283"/>
      <c r="R1716" s="283"/>
      <c r="S1716" s="283"/>
      <c r="T1716" s="283"/>
    </row>
    <row r="1717" spans="1:20">
      <c r="A1717" s="509"/>
      <c r="N1717" s="283"/>
      <c r="O1717" s="283"/>
      <c r="P1717" s="283"/>
      <c r="Q1717" s="283"/>
      <c r="R1717" s="283"/>
      <c r="S1717" s="283"/>
      <c r="T1717" s="283"/>
    </row>
    <row r="1718" spans="1:20">
      <c r="A1718" s="509"/>
      <c r="N1718" s="283"/>
      <c r="O1718" s="283"/>
      <c r="P1718" s="283"/>
      <c r="Q1718" s="283"/>
      <c r="R1718" s="283"/>
      <c r="S1718" s="283"/>
      <c r="T1718" s="283"/>
    </row>
    <row r="1719" spans="1:20">
      <c r="A1719" s="509"/>
      <c r="N1719" s="283"/>
      <c r="O1719" s="283"/>
      <c r="P1719" s="283"/>
      <c r="Q1719" s="283"/>
      <c r="R1719" s="283"/>
      <c r="S1719" s="283"/>
      <c r="T1719" s="283"/>
    </row>
    <row r="1720" spans="1:20">
      <c r="A1720" s="509"/>
      <c r="N1720" s="283"/>
      <c r="O1720" s="283"/>
      <c r="P1720" s="283"/>
      <c r="Q1720" s="283"/>
      <c r="R1720" s="283"/>
      <c r="S1720" s="283"/>
      <c r="T1720" s="283"/>
    </row>
    <row r="1721" spans="1:20">
      <c r="A1721" s="509"/>
      <c r="N1721" s="283"/>
      <c r="O1721" s="283"/>
      <c r="P1721" s="283"/>
      <c r="Q1721" s="283"/>
      <c r="R1721" s="283"/>
      <c r="S1721" s="283"/>
      <c r="T1721" s="283"/>
    </row>
    <row r="1722" spans="1:20">
      <c r="A1722" s="509"/>
      <c r="N1722" s="283"/>
      <c r="O1722" s="283"/>
      <c r="P1722" s="283"/>
      <c r="Q1722" s="283"/>
      <c r="R1722" s="283"/>
      <c r="S1722" s="283"/>
      <c r="T1722" s="283"/>
    </row>
    <row r="1723" spans="1:20">
      <c r="A1723" s="509"/>
      <c r="N1723" s="283"/>
      <c r="O1723" s="283"/>
      <c r="P1723" s="283"/>
      <c r="Q1723" s="283"/>
      <c r="R1723" s="283"/>
      <c r="S1723" s="283"/>
      <c r="T1723" s="283"/>
    </row>
    <row r="1724" spans="1:20">
      <c r="A1724" s="509"/>
      <c r="N1724" s="283"/>
      <c r="O1724" s="283"/>
      <c r="P1724" s="283"/>
      <c r="Q1724" s="283"/>
      <c r="R1724" s="283"/>
      <c r="S1724" s="283"/>
      <c r="T1724" s="283"/>
    </row>
    <row r="1725" spans="1:20">
      <c r="A1725" s="509"/>
      <c r="N1725" s="283"/>
      <c r="O1725" s="283"/>
      <c r="P1725" s="283"/>
      <c r="Q1725" s="283"/>
      <c r="R1725" s="283"/>
      <c r="S1725" s="283"/>
      <c r="T1725" s="283"/>
    </row>
    <row r="1726" spans="1:20">
      <c r="A1726" s="509"/>
      <c r="N1726" s="283"/>
      <c r="O1726" s="283"/>
      <c r="P1726" s="283"/>
      <c r="Q1726" s="283"/>
      <c r="R1726" s="283"/>
      <c r="S1726" s="283"/>
      <c r="T1726" s="283"/>
    </row>
    <row r="1727" spans="1:20">
      <c r="A1727" s="509"/>
      <c r="N1727" s="283"/>
      <c r="O1727" s="283"/>
      <c r="P1727" s="283"/>
      <c r="Q1727" s="283"/>
      <c r="R1727" s="283"/>
      <c r="S1727" s="283"/>
      <c r="T1727" s="283"/>
    </row>
    <row r="1728" spans="1:20">
      <c r="A1728" s="509"/>
      <c r="N1728" s="283"/>
      <c r="O1728" s="283"/>
      <c r="P1728" s="283"/>
      <c r="Q1728" s="283"/>
      <c r="R1728" s="283"/>
      <c r="S1728" s="283"/>
      <c r="T1728" s="283"/>
    </row>
    <row r="1729" spans="1:20">
      <c r="A1729" s="509"/>
      <c r="N1729" s="283"/>
      <c r="O1729" s="283"/>
      <c r="P1729" s="283"/>
      <c r="Q1729" s="283"/>
      <c r="R1729" s="283"/>
      <c r="S1729" s="283"/>
      <c r="T1729" s="283"/>
    </row>
    <row r="1730" spans="1:20">
      <c r="A1730" s="509"/>
      <c r="N1730" s="283"/>
      <c r="O1730" s="283"/>
      <c r="P1730" s="283"/>
      <c r="Q1730" s="283"/>
      <c r="R1730" s="283"/>
      <c r="S1730" s="283"/>
      <c r="T1730" s="283"/>
    </row>
    <row r="1731" spans="1:20">
      <c r="A1731" s="509"/>
      <c r="N1731" s="283"/>
      <c r="O1731" s="283"/>
      <c r="P1731" s="283"/>
      <c r="Q1731" s="283"/>
      <c r="R1731" s="283"/>
      <c r="S1731" s="283"/>
      <c r="T1731" s="283"/>
    </row>
    <row r="1732" spans="1:20">
      <c r="A1732" s="509"/>
      <c r="N1732" s="283"/>
      <c r="O1732" s="283"/>
      <c r="P1732" s="283"/>
      <c r="Q1732" s="283"/>
      <c r="R1732" s="283"/>
      <c r="S1732" s="283"/>
      <c r="T1732" s="283"/>
    </row>
    <row r="1733" spans="1:20">
      <c r="A1733" s="509"/>
      <c r="N1733" s="283"/>
      <c r="O1733" s="283"/>
      <c r="P1733" s="283"/>
      <c r="Q1733" s="283"/>
      <c r="R1733" s="283"/>
      <c r="S1733" s="283"/>
      <c r="T1733" s="283"/>
    </row>
    <row r="1734" spans="1:20">
      <c r="A1734" s="509"/>
      <c r="N1734" s="283"/>
      <c r="O1734" s="283"/>
      <c r="P1734" s="283"/>
      <c r="Q1734" s="283"/>
      <c r="R1734" s="283"/>
      <c r="S1734" s="283"/>
      <c r="T1734" s="283"/>
    </row>
    <row r="1735" spans="1:20">
      <c r="A1735" s="509"/>
      <c r="N1735" s="283"/>
      <c r="O1735" s="283"/>
      <c r="P1735" s="283"/>
      <c r="Q1735" s="283"/>
      <c r="R1735" s="283"/>
      <c r="S1735" s="283"/>
      <c r="T1735" s="283"/>
    </row>
    <row r="1736" spans="1:20">
      <c r="A1736" s="509"/>
      <c r="N1736" s="283"/>
      <c r="O1736" s="283"/>
      <c r="P1736" s="283"/>
      <c r="Q1736" s="283"/>
      <c r="R1736" s="283"/>
      <c r="S1736" s="283"/>
      <c r="T1736" s="283"/>
    </row>
    <row r="1737" spans="1:20">
      <c r="A1737" s="509"/>
      <c r="N1737" s="283"/>
      <c r="O1737" s="283"/>
      <c r="P1737" s="283"/>
      <c r="Q1737" s="283"/>
      <c r="R1737" s="283"/>
      <c r="S1737" s="283"/>
      <c r="T1737" s="283"/>
    </row>
    <row r="1738" spans="1:20">
      <c r="A1738" s="509"/>
      <c r="N1738" s="283"/>
      <c r="O1738" s="283"/>
      <c r="P1738" s="283"/>
      <c r="Q1738" s="283"/>
      <c r="R1738" s="283"/>
      <c r="S1738" s="283"/>
      <c r="T1738" s="283"/>
    </row>
    <row r="1739" spans="1:20">
      <c r="A1739" s="509"/>
      <c r="N1739" s="283"/>
      <c r="O1739" s="283"/>
      <c r="P1739" s="283"/>
      <c r="Q1739" s="283"/>
      <c r="R1739" s="283"/>
      <c r="S1739" s="283"/>
      <c r="T1739" s="283"/>
    </row>
    <row r="1740" spans="1:20">
      <c r="A1740" s="509"/>
      <c r="N1740" s="283"/>
      <c r="O1740" s="283"/>
      <c r="P1740" s="283"/>
      <c r="Q1740" s="283"/>
      <c r="R1740" s="283"/>
      <c r="S1740" s="283"/>
      <c r="T1740" s="283"/>
    </row>
    <row r="1741" spans="1:20">
      <c r="A1741" s="509"/>
      <c r="N1741" s="283"/>
      <c r="O1741" s="283"/>
      <c r="P1741" s="283"/>
      <c r="Q1741" s="283"/>
      <c r="R1741" s="283"/>
      <c r="S1741" s="283"/>
      <c r="T1741" s="283"/>
    </row>
    <row r="1742" spans="1:20">
      <c r="A1742" s="509"/>
      <c r="N1742" s="283"/>
      <c r="O1742" s="283"/>
      <c r="P1742" s="283"/>
      <c r="Q1742" s="283"/>
      <c r="R1742" s="283"/>
      <c r="S1742" s="283"/>
      <c r="T1742" s="283"/>
    </row>
    <row r="1743" spans="1:20">
      <c r="A1743" s="509"/>
      <c r="N1743" s="283"/>
      <c r="O1743" s="283"/>
      <c r="P1743" s="283"/>
      <c r="Q1743" s="283"/>
      <c r="R1743" s="283"/>
      <c r="S1743" s="283"/>
      <c r="T1743" s="283"/>
    </row>
    <row r="1744" spans="1:20">
      <c r="A1744" s="509"/>
      <c r="N1744" s="283"/>
      <c r="O1744" s="283"/>
      <c r="P1744" s="283"/>
      <c r="Q1744" s="283"/>
      <c r="R1744" s="283"/>
      <c r="S1744" s="283"/>
      <c r="T1744" s="283"/>
    </row>
    <row r="1745" spans="1:20">
      <c r="A1745" s="509"/>
      <c r="N1745" s="283"/>
      <c r="O1745" s="283"/>
      <c r="P1745" s="283"/>
      <c r="Q1745" s="283"/>
      <c r="R1745" s="283"/>
      <c r="S1745" s="283"/>
      <c r="T1745" s="283"/>
    </row>
    <row r="1746" spans="1:20">
      <c r="A1746" s="509"/>
      <c r="N1746" s="283"/>
      <c r="O1746" s="283"/>
      <c r="P1746" s="283"/>
      <c r="Q1746" s="283"/>
      <c r="R1746" s="283"/>
      <c r="S1746" s="283"/>
      <c r="T1746" s="283"/>
    </row>
    <row r="1747" spans="1:20">
      <c r="A1747" s="509"/>
      <c r="N1747" s="283"/>
      <c r="O1747" s="283"/>
      <c r="P1747" s="283"/>
      <c r="Q1747" s="283"/>
      <c r="R1747" s="283"/>
      <c r="S1747" s="283"/>
      <c r="T1747" s="283"/>
    </row>
    <row r="1748" spans="1:20">
      <c r="A1748" s="509"/>
      <c r="N1748" s="283"/>
      <c r="O1748" s="283"/>
      <c r="P1748" s="283"/>
      <c r="Q1748" s="283"/>
      <c r="R1748" s="283"/>
      <c r="S1748" s="283"/>
      <c r="T1748" s="283"/>
    </row>
    <row r="1749" spans="1:20">
      <c r="A1749" s="509"/>
      <c r="N1749" s="283"/>
      <c r="O1749" s="283"/>
      <c r="P1749" s="283"/>
      <c r="Q1749" s="283"/>
      <c r="R1749" s="283"/>
      <c r="S1749" s="283"/>
      <c r="T1749" s="283"/>
    </row>
    <row r="1750" spans="1:20">
      <c r="A1750" s="509"/>
      <c r="N1750" s="283"/>
      <c r="O1750" s="283"/>
      <c r="P1750" s="283"/>
      <c r="Q1750" s="283"/>
      <c r="R1750" s="283"/>
      <c r="S1750" s="283"/>
      <c r="T1750" s="283"/>
    </row>
    <row r="1751" spans="1:20">
      <c r="A1751" s="509"/>
      <c r="N1751" s="283"/>
      <c r="O1751" s="283"/>
      <c r="P1751" s="283"/>
      <c r="Q1751" s="283"/>
      <c r="R1751" s="283"/>
      <c r="S1751" s="283"/>
      <c r="T1751" s="283"/>
    </row>
    <row r="1752" spans="1:20">
      <c r="A1752" s="509"/>
      <c r="N1752" s="283"/>
      <c r="O1752" s="283"/>
      <c r="P1752" s="283"/>
      <c r="Q1752" s="283"/>
      <c r="R1752" s="283"/>
      <c r="S1752" s="283"/>
      <c r="T1752" s="283"/>
    </row>
    <row r="1753" spans="1:20">
      <c r="A1753" s="509"/>
      <c r="N1753" s="283"/>
      <c r="O1753" s="283"/>
      <c r="P1753" s="283"/>
      <c r="Q1753" s="283"/>
      <c r="R1753" s="283"/>
      <c r="S1753" s="283"/>
      <c r="T1753" s="283"/>
    </row>
    <row r="1754" spans="1:20">
      <c r="A1754" s="509"/>
      <c r="N1754" s="283"/>
      <c r="O1754" s="283"/>
      <c r="P1754" s="283"/>
      <c r="Q1754" s="283"/>
      <c r="R1754" s="283"/>
      <c r="S1754" s="283"/>
      <c r="T1754" s="283"/>
    </row>
    <row r="1755" spans="1:20">
      <c r="A1755" s="509"/>
      <c r="N1755" s="283"/>
      <c r="O1755" s="283"/>
      <c r="P1755" s="283"/>
      <c r="Q1755" s="283"/>
      <c r="R1755" s="283"/>
      <c r="S1755" s="283"/>
      <c r="T1755" s="283"/>
    </row>
    <row r="1756" spans="1:20">
      <c r="A1756" s="509"/>
      <c r="N1756" s="283"/>
      <c r="O1756" s="283"/>
      <c r="P1756" s="283"/>
      <c r="Q1756" s="283"/>
      <c r="R1756" s="283"/>
      <c r="S1756" s="283"/>
      <c r="T1756" s="283"/>
    </row>
    <row r="1757" spans="1:20">
      <c r="A1757" s="509"/>
      <c r="N1757" s="283"/>
      <c r="O1757" s="283"/>
      <c r="P1757" s="283"/>
      <c r="Q1757" s="283"/>
      <c r="R1757" s="283"/>
      <c r="S1757" s="283"/>
      <c r="T1757" s="283"/>
    </row>
    <row r="1758" spans="1:20">
      <c r="A1758" s="509"/>
      <c r="N1758" s="283"/>
      <c r="O1758" s="283"/>
      <c r="P1758" s="283"/>
      <c r="Q1758" s="283"/>
      <c r="R1758" s="283"/>
      <c r="S1758" s="283"/>
      <c r="T1758" s="283"/>
    </row>
    <row r="1759" spans="1:20">
      <c r="A1759" s="509"/>
      <c r="N1759" s="283"/>
      <c r="O1759" s="283"/>
      <c r="P1759" s="283"/>
      <c r="Q1759" s="283"/>
      <c r="R1759" s="283"/>
      <c r="S1759" s="283"/>
      <c r="T1759" s="283"/>
    </row>
    <row r="1760" spans="1:20">
      <c r="A1760" s="509"/>
      <c r="N1760" s="283"/>
      <c r="O1760" s="283"/>
      <c r="P1760" s="283"/>
      <c r="Q1760" s="283"/>
      <c r="R1760" s="283"/>
      <c r="S1760" s="283"/>
      <c r="T1760" s="283"/>
    </row>
    <row r="1761" spans="1:20">
      <c r="A1761" s="509"/>
      <c r="N1761" s="283"/>
      <c r="O1761" s="283"/>
      <c r="P1761" s="283"/>
      <c r="Q1761" s="283"/>
      <c r="R1761" s="283"/>
      <c r="S1761" s="283"/>
      <c r="T1761" s="283"/>
    </row>
    <row r="1762" spans="1:20">
      <c r="A1762" s="509"/>
      <c r="N1762" s="283"/>
      <c r="O1762" s="283"/>
      <c r="P1762" s="283"/>
      <c r="Q1762" s="283"/>
      <c r="R1762" s="283"/>
      <c r="S1762" s="283"/>
      <c r="T1762" s="283"/>
    </row>
    <row r="1763" spans="1:20">
      <c r="A1763" s="509"/>
      <c r="N1763" s="283"/>
      <c r="O1763" s="283"/>
      <c r="P1763" s="283"/>
      <c r="Q1763" s="283"/>
      <c r="R1763" s="283"/>
      <c r="S1763" s="283"/>
      <c r="T1763" s="283"/>
    </row>
    <row r="1764" spans="1:20">
      <c r="A1764" s="509"/>
      <c r="N1764" s="283"/>
      <c r="O1764" s="283"/>
      <c r="P1764" s="283"/>
      <c r="Q1764" s="283"/>
      <c r="R1764" s="283"/>
      <c r="S1764" s="283"/>
      <c r="T1764" s="283"/>
    </row>
    <row r="1765" spans="1:20">
      <c r="A1765" s="509"/>
      <c r="N1765" s="283"/>
      <c r="O1765" s="283"/>
      <c r="P1765" s="283"/>
      <c r="Q1765" s="283"/>
      <c r="R1765" s="283"/>
      <c r="S1765" s="283"/>
      <c r="T1765" s="283"/>
    </row>
    <row r="1766" spans="1:20">
      <c r="A1766" s="509"/>
      <c r="N1766" s="283"/>
      <c r="O1766" s="283"/>
      <c r="P1766" s="283"/>
      <c r="Q1766" s="283"/>
      <c r="R1766" s="283"/>
      <c r="S1766" s="283"/>
      <c r="T1766" s="283"/>
    </row>
    <row r="1767" spans="1:20">
      <c r="A1767" s="509"/>
      <c r="N1767" s="283"/>
      <c r="O1767" s="283"/>
      <c r="P1767" s="283"/>
      <c r="Q1767" s="283"/>
      <c r="R1767" s="283"/>
      <c r="S1767" s="283"/>
      <c r="T1767" s="283"/>
    </row>
    <row r="1768" spans="1:20">
      <c r="A1768" s="509"/>
      <c r="N1768" s="283"/>
      <c r="O1768" s="283"/>
      <c r="P1768" s="283"/>
      <c r="Q1768" s="283"/>
      <c r="R1768" s="283"/>
      <c r="S1768" s="283"/>
      <c r="T1768" s="283"/>
    </row>
    <row r="1769" spans="1:20">
      <c r="A1769" s="509"/>
      <c r="N1769" s="283"/>
      <c r="O1769" s="283"/>
      <c r="P1769" s="283"/>
      <c r="Q1769" s="283"/>
      <c r="R1769" s="283"/>
      <c r="S1769" s="283"/>
      <c r="T1769" s="283"/>
    </row>
    <row r="1770" spans="1:20">
      <c r="A1770" s="509"/>
      <c r="N1770" s="283"/>
      <c r="O1770" s="283"/>
      <c r="P1770" s="283"/>
      <c r="Q1770" s="283"/>
      <c r="R1770" s="283"/>
      <c r="S1770" s="283"/>
      <c r="T1770" s="283"/>
    </row>
    <row r="1771" spans="1:20">
      <c r="A1771" s="509"/>
      <c r="N1771" s="283"/>
      <c r="O1771" s="283"/>
      <c r="P1771" s="283"/>
      <c r="Q1771" s="283"/>
      <c r="R1771" s="283"/>
      <c r="S1771" s="283"/>
      <c r="T1771" s="283"/>
    </row>
    <row r="1772" spans="1:20">
      <c r="A1772" s="509"/>
      <c r="N1772" s="283"/>
      <c r="O1772" s="283"/>
      <c r="P1772" s="283"/>
      <c r="Q1772" s="283"/>
      <c r="R1772" s="283"/>
      <c r="S1772" s="283"/>
      <c r="T1772" s="283"/>
    </row>
    <row r="1773" spans="1:20">
      <c r="A1773" s="509"/>
      <c r="N1773" s="283"/>
      <c r="O1773" s="283"/>
      <c r="P1773" s="283"/>
      <c r="Q1773" s="283"/>
      <c r="R1773" s="283"/>
      <c r="S1773" s="283"/>
      <c r="T1773" s="283"/>
    </row>
    <row r="1774" spans="1:20">
      <c r="A1774" s="509"/>
      <c r="N1774" s="283"/>
      <c r="O1774" s="283"/>
      <c r="P1774" s="283"/>
      <c r="Q1774" s="283"/>
      <c r="R1774" s="283"/>
      <c r="S1774" s="283"/>
      <c r="T1774" s="283"/>
    </row>
    <row r="1775" spans="1:20">
      <c r="A1775" s="509"/>
      <c r="N1775" s="283"/>
      <c r="O1775" s="283"/>
      <c r="P1775" s="283"/>
      <c r="Q1775" s="283"/>
      <c r="R1775" s="283"/>
      <c r="S1775" s="283"/>
      <c r="T1775" s="283"/>
    </row>
    <row r="1776" spans="1:20">
      <c r="A1776" s="509"/>
      <c r="N1776" s="283"/>
      <c r="O1776" s="283"/>
      <c r="P1776" s="283"/>
      <c r="Q1776" s="283"/>
      <c r="R1776" s="283"/>
      <c r="S1776" s="283"/>
      <c r="T1776" s="283"/>
    </row>
    <row r="1777" spans="1:20">
      <c r="A1777" s="509"/>
      <c r="N1777" s="283"/>
      <c r="O1777" s="283"/>
      <c r="P1777" s="283"/>
      <c r="Q1777" s="283"/>
      <c r="R1777" s="283"/>
      <c r="S1777" s="283"/>
      <c r="T1777" s="283"/>
    </row>
    <row r="1778" spans="1:20">
      <c r="A1778" s="509"/>
      <c r="N1778" s="283"/>
      <c r="O1778" s="283"/>
      <c r="P1778" s="283"/>
      <c r="Q1778" s="283"/>
      <c r="R1778" s="283"/>
      <c r="S1778" s="283"/>
      <c r="T1778" s="283"/>
    </row>
    <row r="1779" spans="1:20">
      <c r="A1779" s="509"/>
      <c r="N1779" s="283"/>
      <c r="O1779" s="283"/>
      <c r="P1779" s="283"/>
      <c r="Q1779" s="283"/>
      <c r="R1779" s="283"/>
      <c r="S1779" s="283"/>
      <c r="T1779" s="283"/>
    </row>
    <row r="1780" spans="1:20">
      <c r="A1780" s="509"/>
      <c r="N1780" s="283"/>
      <c r="O1780" s="283"/>
      <c r="P1780" s="283"/>
      <c r="Q1780" s="283"/>
      <c r="R1780" s="283"/>
      <c r="S1780" s="283"/>
      <c r="T1780" s="283"/>
    </row>
    <row r="1781" spans="1:20">
      <c r="A1781" s="509"/>
      <c r="N1781" s="283"/>
      <c r="O1781" s="283"/>
      <c r="P1781" s="283"/>
      <c r="Q1781" s="283"/>
      <c r="R1781" s="283"/>
      <c r="S1781" s="283"/>
      <c r="T1781" s="283"/>
    </row>
    <row r="1782" spans="1:20">
      <c r="A1782" s="509"/>
      <c r="N1782" s="283"/>
      <c r="O1782" s="283"/>
      <c r="P1782" s="283"/>
      <c r="Q1782" s="283"/>
      <c r="R1782" s="283"/>
      <c r="S1782" s="283"/>
      <c r="T1782" s="283"/>
    </row>
    <row r="1783" spans="1:20">
      <c r="A1783" s="509"/>
      <c r="N1783" s="283"/>
      <c r="O1783" s="283"/>
      <c r="P1783" s="283"/>
      <c r="Q1783" s="283"/>
      <c r="R1783" s="283"/>
      <c r="S1783" s="283"/>
      <c r="T1783" s="283"/>
    </row>
    <row r="1784" spans="1:20">
      <c r="A1784" s="509"/>
      <c r="N1784" s="283"/>
      <c r="O1784" s="283"/>
      <c r="P1784" s="283"/>
      <c r="Q1784" s="283"/>
      <c r="R1784" s="283"/>
      <c r="S1784" s="283"/>
      <c r="T1784" s="283"/>
    </row>
    <row r="1785" spans="1:20">
      <c r="A1785" s="509"/>
      <c r="N1785" s="283"/>
      <c r="O1785" s="283"/>
      <c r="P1785" s="283"/>
      <c r="Q1785" s="283"/>
      <c r="R1785" s="283"/>
      <c r="S1785" s="283"/>
      <c r="T1785" s="283"/>
    </row>
    <row r="1786" spans="1:20">
      <c r="A1786" s="509"/>
      <c r="N1786" s="283"/>
      <c r="O1786" s="283"/>
      <c r="P1786" s="283"/>
      <c r="Q1786" s="283"/>
      <c r="R1786" s="283"/>
      <c r="S1786" s="283"/>
      <c r="T1786" s="283"/>
    </row>
    <row r="1787" spans="1:20">
      <c r="A1787" s="509"/>
      <c r="N1787" s="283"/>
      <c r="O1787" s="283"/>
      <c r="P1787" s="283"/>
      <c r="Q1787" s="283"/>
      <c r="R1787" s="283"/>
      <c r="S1787" s="283"/>
      <c r="T1787" s="283"/>
    </row>
    <row r="1788" spans="1:20">
      <c r="A1788" s="509"/>
      <c r="N1788" s="283"/>
      <c r="O1788" s="283"/>
      <c r="P1788" s="283"/>
      <c r="Q1788" s="283"/>
      <c r="R1788" s="283"/>
      <c r="S1788" s="283"/>
      <c r="T1788" s="283"/>
    </row>
    <row r="1789" spans="1:20">
      <c r="A1789" s="509"/>
      <c r="N1789" s="283"/>
      <c r="O1789" s="283"/>
      <c r="P1789" s="283"/>
      <c r="Q1789" s="283"/>
      <c r="R1789" s="283"/>
      <c r="S1789" s="283"/>
      <c r="T1789" s="283"/>
    </row>
    <row r="1790" spans="1:20">
      <c r="A1790" s="509"/>
      <c r="N1790" s="283"/>
      <c r="O1790" s="283"/>
      <c r="P1790" s="283"/>
      <c r="Q1790" s="283"/>
      <c r="R1790" s="283"/>
      <c r="S1790" s="283"/>
      <c r="T1790" s="283"/>
    </row>
    <row r="1791" spans="1:20">
      <c r="A1791" s="509"/>
      <c r="N1791" s="283"/>
      <c r="O1791" s="283"/>
      <c r="P1791" s="283"/>
      <c r="Q1791" s="283"/>
      <c r="R1791" s="283"/>
      <c r="S1791" s="283"/>
      <c r="T1791" s="283"/>
    </row>
    <row r="1792" spans="1:20">
      <c r="A1792" s="509"/>
      <c r="N1792" s="283"/>
      <c r="O1792" s="283"/>
      <c r="P1792" s="283"/>
      <c r="Q1792" s="283"/>
      <c r="R1792" s="283"/>
      <c r="S1792" s="283"/>
      <c r="T1792" s="283"/>
    </row>
    <row r="1793" spans="1:20">
      <c r="A1793" s="509"/>
      <c r="N1793" s="283"/>
      <c r="O1793" s="283"/>
      <c r="P1793" s="283"/>
      <c r="Q1793" s="283"/>
      <c r="R1793" s="283"/>
      <c r="S1793" s="283"/>
      <c r="T1793" s="283"/>
    </row>
    <row r="1794" spans="1:20">
      <c r="A1794" s="509"/>
      <c r="N1794" s="283"/>
      <c r="O1794" s="283"/>
      <c r="P1794" s="283"/>
      <c r="Q1794" s="283"/>
      <c r="R1794" s="283"/>
      <c r="S1794" s="283"/>
      <c r="T1794" s="283"/>
    </row>
    <row r="1795" spans="1:20">
      <c r="A1795" s="509"/>
      <c r="N1795" s="283"/>
      <c r="O1795" s="283"/>
      <c r="P1795" s="283"/>
      <c r="Q1795" s="283"/>
      <c r="R1795" s="283"/>
      <c r="S1795" s="283"/>
      <c r="T1795" s="283"/>
    </row>
    <row r="1796" spans="1:20">
      <c r="A1796" s="509"/>
      <c r="N1796" s="283"/>
      <c r="O1796" s="283"/>
      <c r="P1796" s="283"/>
      <c r="Q1796" s="283"/>
      <c r="R1796" s="283"/>
      <c r="S1796" s="283"/>
      <c r="T1796" s="283"/>
    </row>
    <row r="1797" spans="1:20">
      <c r="A1797" s="509"/>
      <c r="N1797" s="283"/>
      <c r="O1797" s="283"/>
      <c r="P1797" s="283"/>
      <c r="Q1797" s="283"/>
      <c r="R1797" s="283"/>
      <c r="S1797" s="283"/>
      <c r="T1797" s="283"/>
    </row>
    <row r="1798" spans="1:20">
      <c r="A1798" s="509"/>
      <c r="N1798" s="283"/>
      <c r="O1798" s="283"/>
      <c r="P1798" s="283"/>
      <c r="Q1798" s="283"/>
      <c r="R1798" s="283"/>
      <c r="S1798" s="283"/>
      <c r="T1798" s="283"/>
    </row>
    <row r="1799" spans="1:20">
      <c r="A1799" s="509"/>
      <c r="N1799" s="283"/>
      <c r="O1799" s="283"/>
      <c r="P1799" s="283"/>
      <c r="Q1799" s="283"/>
      <c r="R1799" s="283"/>
      <c r="S1799" s="283"/>
      <c r="T1799" s="283"/>
    </row>
    <row r="1800" spans="1:20">
      <c r="A1800" s="509"/>
      <c r="N1800" s="283"/>
      <c r="O1800" s="283"/>
      <c r="P1800" s="283"/>
      <c r="Q1800" s="283"/>
      <c r="R1800" s="283"/>
      <c r="S1800" s="283"/>
      <c r="T1800" s="283"/>
    </row>
    <row r="1801" spans="1:20">
      <c r="A1801" s="509"/>
      <c r="N1801" s="283"/>
      <c r="O1801" s="283"/>
      <c r="P1801" s="283"/>
      <c r="Q1801" s="283"/>
      <c r="R1801" s="283"/>
      <c r="S1801" s="283"/>
      <c r="T1801" s="283"/>
    </row>
    <row r="1802" spans="1:20">
      <c r="A1802" s="509"/>
      <c r="N1802" s="283"/>
      <c r="O1802" s="283"/>
      <c r="P1802" s="283"/>
      <c r="Q1802" s="283"/>
      <c r="R1802" s="283"/>
      <c r="S1802" s="283"/>
      <c r="T1802" s="283"/>
    </row>
    <row r="1803" spans="1:20">
      <c r="A1803" s="509"/>
      <c r="N1803" s="283"/>
      <c r="O1803" s="283"/>
      <c r="P1803" s="283"/>
      <c r="Q1803" s="283"/>
      <c r="R1803" s="283"/>
      <c r="S1803" s="283"/>
      <c r="T1803" s="283"/>
    </row>
    <row r="1804" spans="1:20">
      <c r="A1804" s="509"/>
      <c r="N1804" s="283"/>
      <c r="O1804" s="283"/>
      <c r="P1804" s="283"/>
      <c r="Q1804" s="283"/>
      <c r="R1804" s="283"/>
      <c r="S1804" s="283"/>
      <c r="T1804" s="283"/>
    </row>
    <row r="1805" spans="1:20">
      <c r="A1805" s="509"/>
      <c r="N1805" s="283"/>
      <c r="O1805" s="283"/>
      <c r="P1805" s="283"/>
      <c r="Q1805" s="283"/>
      <c r="R1805" s="283"/>
      <c r="S1805" s="283"/>
      <c r="T1805" s="283"/>
    </row>
    <row r="1806" spans="1:20">
      <c r="A1806" s="509"/>
      <c r="N1806" s="283"/>
      <c r="O1806" s="283"/>
      <c r="P1806" s="283"/>
      <c r="Q1806" s="283"/>
      <c r="R1806" s="283"/>
      <c r="S1806" s="283"/>
      <c r="T1806" s="283"/>
    </row>
    <row r="1807" spans="1:20">
      <c r="A1807" s="509"/>
      <c r="N1807" s="283"/>
      <c r="O1807" s="283"/>
      <c r="P1807" s="283"/>
      <c r="Q1807" s="283"/>
      <c r="R1807" s="283"/>
      <c r="S1807" s="283"/>
      <c r="T1807" s="283"/>
    </row>
    <row r="1808" spans="1:20">
      <c r="A1808" s="509"/>
      <c r="N1808" s="283"/>
      <c r="O1808" s="283"/>
      <c r="P1808" s="283"/>
      <c r="Q1808" s="283"/>
      <c r="R1808" s="283"/>
      <c r="S1808" s="283"/>
      <c r="T1808" s="283"/>
    </row>
    <row r="1809" spans="1:20">
      <c r="A1809" s="509"/>
      <c r="N1809" s="283"/>
      <c r="O1809" s="283"/>
      <c r="P1809" s="283"/>
      <c r="Q1809" s="283"/>
      <c r="R1809" s="283"/>
      <c r="S1809" s="283"/>
      <c r="T1809" s="283"/>
    </row>
    <row r="1810" spans="1:20">
      <c r="A1810" s="509"/>
      <c r="N1810" s="283"/>
      <c r="O1810" s="283"/>
      <c r="P1810" s="283"/>
      <c r="Q1810" s="283"/>
      <c r="R1810" s="283"/>
      <c r="S1810" s="283"/>
      <c r="T1810" s="283"/>
    </row>
    <row r="1811" spans="1:20">
      <c r="A1811" s="509"/>
      <c r="N1811" s="283"/>
      <c r="O1811" s="283"/>
      <c r="P1811" s="283"/>
      <c r="Q1811" s="283"/>
      <c r="R1811" s="283"/>
      <c r="S1811" s="283"/>
      <c r="T1811" s="283"/>
    </row>
    <row r="1812" spans="1:20">
      <c r="A1812" s="509"/>
      <c r="N1812" s="283"/>
      <c r="O1812" s="283"/>
      <c r="P1812" s="283"/>
      <c r="Q1812" s="283"/>
      <c r="R1812" s="283"/>
      <c r="S1812" s="283"/>
      <c r="T1812" s="283"/>
    </row>
    <row r="1813" spans="1:20">
      <c r="A1813" s="509"/>
      <c r="N1813" s="283"/>
      <c r="O1813" s="283"/>
      <c r="P1813" s="283"/>
      <c r="Q1813" s="283"/>
      <c r="R1813" s="283"/>
      <c r="S1813" s="283"/>
      <c r="T1813" s="283"/>
    </row>
    <row r="1814" spans="1:20">
      <c r="A1814" s="509"/>
      <c r="N1814" s="283"/>
      <c r="O1814" s="283"/>
      <c r="P1814" s="283"/>
      <c r="Q1814" s="283"/>
      <c r="R1814" s="283"/>
      <c r="S1814" s="283"/>
      <c r="T1814" s="283"/>
    </row>
    <row r="1815" spans="1:20">
      <c r="A1815" s="509"/>
      <c r="N1815" s="283"/>
      <c r="O1815" s="283"/>
      <c r="P1815" s="283"/>
      <c r="Q1815" s="283"/>
      <c r="R1815" s="283"/>
      <c r="S1815" s="283"/>
      <c r="T1815" s="283"/>
    </row>
    <row r="1816" spans="1:20">
      <c r="A1816" s="509"/>
      <c r="N1816" s="283"/>
      <c r="O1816" s="283"/>
      <c r="P1816" s="283"/>
      <c r="Q1816" s="283"/>
      <c r="R1816" s="283"/>
      <c r="S1816" s="283"/>
      <c r="T1816" s="283"/>
    </row>
    <row r="1817" spans="1:20">
      <c r="A1817" s="509"/>
      <c r="N1817" s="283"/>
      <c r="O1817" s="283"/>
      <c r="P1817" s="283"/>
      <c r="Q1817" s="283"/>
      <c r="R1817" s="283"/>
      <c r="S1817" s="283"/>
      <c r="T1817" s="283"/>
    </row>
    <row r="1818" spans="1:20">
      <c r="A1818" s="509"/>
      <c r="N1818" s="283"/>
      <c r="O1818" s="283"/>
      <c r="P1818" s="283"/>
      <c r="Q1818" s="283"/>
      <c r="R1818" s="283"/>
      <c r="S1818" s="283"/>
      <c r="T1818" s="283"/>
    </row>
    <row r="1819" spans="1:20">
      <c r="A1819" s="509"/>
      <c r="N1819" s="283"/>
      <c r="O1819" s="283"/>
      <c r="P1819" s="283"/>
      <c r="Q1819" s="283"/>
      <c r="R1819" s="283"/>
      <c r="S1819" s="283"/>
      <c r="T1819" s="283"/>
    </row>
    <row r="1820" spans="1:20">
      <c r="A1820" s="509"/>
      <c r="N1820" s="283"/>
      <c r="O1820" s="283"/>
      <c r="P1820" s="283"/>
      <c r="Q1820" s="283"/>
      <c r="R1820" s="283"/>
      <c r="S1820" s="283"/>
      <c r="T1820" s="283"/>
    </row>
    <row r="1821" spans="1:20">
      <c r="A1821" s="509"/>
      <c r="N1821" s="283"/>
      <c r="O1821" s="283"/>
      <c r="P1821" s="283"/>
      <c r="Q1821" s="283"/>
      <c r="R1821" s="283"/>
      <c r="S1821" s="283"/>
      <c r="T1821" s="283"/>
    </row>
    <row r="1822" spans="1:20">
      <c r="A1822" s="509"/>
      <c r="N1822" s="283"/>
      <c r="O1822" s="283"/>
      <c r="P1822" s="283"/>
      <c r="Q1822" s="283"/>
      <c r="R1822" s="283"/>
      <c r="S1822" s="283"/>
      <c r="T1822" s="283"/>
    </row>
    <row r="1823" spans="1:20">
      <c r="A1823" s="509"/>
      <c r="N1823" s="283"/>
      <c r="O1823" s="283"/>
      <c r="P1823" s="283"/>
      <c r="Q1823" s="283"/>
      <c r="R1823" s="283"/>
      <c r="S1823" s="283"/>
      <c r="T1823" s="283"/>
    </row>
    <row r="1824" spans="1:20">
      <c r="A1824" s="509"/>
      <c r="N1824" s="283"/>
      <c r="O1824" s="283"/>
      <c r="P1824" s="283"/>
      <c r="Q1824" s="283"/>
      <c r="R1824" s="283"/>
      <c r="S1824" s="283"/>
      <c r="T1824" s="283"/>
    </row>
    <row r="1825" spans="1:20">
      <c r="A1825" s="509"/>
      <c r="N1825" s="283"/>
      <c r="O1825" s="283"/>
      <c r="P1825" s="283"/>
      <c r="Q1825" s="283"/>
      <c r="R1825" s="283"/>
      <c r="S1825" s="283"/>
      <c r="T1825" s="283"/>
    </row>
    <row r="1826" spans="1:20">
      <c r="A1826" s="509"/>
      <c r="N1826" s="283"/>
      <c r="O1826" s="283"/>
      <c r="P1826" s="283"/>
      <c r="Q1826" s="283"/>
      <c r="R1826" s="283"/>
      <c r="S1826" s="283"/>
      <c r="T1826" s="283"/>
    </row>
    <row r="1827" spans="1:20">
      <c r="A1827" s="509"/>
      <c r="N1827" s="283"/>
      <c r="O1827" s="283"/>
      <c r="P1827" s="283"/>
      <c r="Q1827" s="283"/>
      <c r="R1827" s="283"/>
      <c r="S1827" s="283"/>
      <c r="T1827" s="283"/>
    </row>
    <row r="1828" spans="1:20">
      <c r="A1828" s="509"/>
      <c r="N1828" s="283"/>
      <c r="O1828" s="283"/>
      <c r="P1828" s="283"/>
      <c r="Q1828" s="283"/>
      <c r="R1828" s="283"/>
      <c r="S1828" s="283"/>
      <c r="T1828" s="283"/>
    </row>
    <row r="1829" spans="1:20">
      <c r="A1829" s="509"/>
      <c r="N1829" s="283"/>
      <c r="O1829" s="283"/>
      <c r="P1829" s="283"/>
      <c r="Q1829" s="283"/>
      <c r="R1829" s="283"/>
      <c r="S1829" s="283"/>
      <c r="T1829" s="283"/>
    </row>
    <row r="1830" spans="1:20">
      <c r="A1830" s="509"/>
      <c r="N1830" s="283"/>
      <c r="O1830" s="283"/>
      <c r="P1830" s="283"/>
      <c r="Q1830" s="283"/>
      <c r="R1830" s="283"/>
      <c r="S1830" s="283"/>
      <c r="T1830" s="283"/>
    </row>
    <row r="1831" spans="1:20">
      <c r="A1831" s="509"/>
      <c r="N1831" s="283"/>
      <c r="O1831" s="283"/>
      <c r="P1831" s="283"/>
      <c r="Q1831" s="283"/>
      <c r="R1831" s="283"/>
      <c r="S1831" s="283"/>
      <c r="T1831" s="283"/>
    </row>
    <row r="1832" spans="1:20">
      <c r="A1832" s="509"/>
      <c r="N1832" s="283"/>
      <c r="O1832" s="283"/>
      <c r="P1832" s="283"/>
      <c r="Q1832" s="283"/>
      <c r="R1832" s="283"/>
      <c r="S1832" s="283"/>
      <c r="T1832" s="283"/>
    </row>
    <row r="1833" spans="1:20">
      <c r="A1833" s="509"/>
      <c r="N1833" s="283"/>
      <c r="O1833" s="283"/>
      <c r="P1833" s="283"/>
      <c r="Q1833" s="283"/>
      <c r="R1833" s="283"/>
      <c r="S1833" s="283"/>
      <c r="T1833" s="283"/>
    </row>
    <row r="1834" spans="1:20">
      <c r="A1834" s="509"/>
      <c r="N1834" s="283"/>
      <c r="O1834" s="283"/>
      <c r="P1834" s="283"/>
      <c r="Q1834" s="283"/>
      <c r="R1834" s="283"/>
      <c r="S1834" s="283"/>
      <c r="T1834" s="283"/>
    </row>
    <row r="1835" spans="1:20">
      <c r="A1835" s="509"/>
      <c r="N1835" s="283"/>
      <c r="O1835" s="283"/>
      <c r="P1835" s="283"/>
      <c r="Q1835" s="283"/>
      <c r="R1835" s="283"/>
      <c r="S1835" s="283"/>
      <c r="T1835" s="283"/>
    </row>
    <row r="1836" spans="1:20">
      <c r="A1836" s="509"/>
      <c r="N1836" s="283"/>
      <c r="O1836" s="283"/>
      <c r="P1836" s="283"/>
      <c r="Q1836" s="283"/>
      <c r="R1836" s="283"/>
      <c r="S1836" s="283"/>
      <c r="T1836" s="283"/>
    </row>
    <row r="1837" spans="1:20">
      <c r="A1837" s="509"/>
      <c r="N1837" s="283"/>
      <c r="O1837" s="283"/>
      <c r="P1837" s="283"/>
      <c r="Q1837" s="283"/>
      <c r="R1837" s="283"/>
      <c r="S1837" s="283"/>
      <c r="T1837" s="283"/>
    </row>
    <row r="1838" spans="1:20">
      <c r="A1838" s="509"/>
      <c r="N1838" s="283"/>
      <c r="O1838" s="283"/>
      <c r="P1838" s="283"/>
      <c r="Q1838" s="283"/>
      <c r="R1838" s="283"/>
      <c r="S1838" s="283"/>
      <c r="T1838" s="283"/>
    </row>
    <row r="1839" spans="1:20">
      <c r="A1839" s="509"/>
      <c r="N1839" s="283"/>
      <c r="O1839" s="283"/>
      <c r="P1839" s="283"/>
      <c r="Q1839" s="283"/>
      <c r="R1839" s="283"/>
      <c r="S1839" s="283"/>
      <c r="T1839" s="283"/>
    </row>
    <row r="1840" spans="1:20">
      <c r="A1840" s="509"/>
      <c r="N1840" s="283"/>
      <c r="O1840" s="283"/>
      <c r="P1840" s="283"/>
      <c r="Q1840" s="283"/>
      <c r="R1840" s="283"/>
      <c r="S1840" s="283"/>
      <c r="T1840" s="283"/>
    </row>
    <row r="1841" spans="1:20">
      <c r="A1841" s="509"/>
      <c r="N1841" s="283"/>
      <c r="O1841" s="283"/>
      <c r="P1841" s="283"/>
      <c r="Q1841" s="283"/>
      <c r="R1841" s="283"/>
      <c r="S1841" s="283"/>
      <c r="T1841" s="283"/>
    </row>
    <row r="1842" spans="1:20">
      <c r="A1842" s="509"/>
      <c r="N1842" s="283"/>
      <c r="O1842" s="283"/>
      <c r="P1842" s="283"/>
      <c r="Q1842" s="283"/>
      <c r="R1842" s="283"/>
      <c r="S1842" s="283"/>
      <c r="T1842" s="283"/>
    </row>
    <row r="1843" spans="1:20">
      <c r="A1843" s="509"/>
      <c r="N1843" s="283"/>
      <c r="O1843" s="283"/>
      <c r="P1843" s="283"/>
      <c r="Q1843" s="283"/>
      <c r="R1843" s="283"/>
      <c r="S1843" s="283"/>
      <c r="T1843" s="283"/>
    </row>
    <row r="1844" spans="1:20">
      <c r="A1844" s="509"/>
      <c r="N1844" s="283"/>
      <c r="O1844" s="283"/>
      <c r="P1844" s="283"/>
      <c r="Q1844" s="283"/>
      <c r="R1844" s="283"/>
      <c r="S1844" s="283"/>
      <c r="T1844" s="283"/>
    </row>
    <row r="1845" spans="1:20">
      <c r="A1845" s="509"/>
      <c r="N1845" s="283"/>
      <c r="O1845" s="283"/>
      <c r="P1845" s="283"/>
      <c r="Q1845" s="283"/>
      <c r="R1845" s="283"/>
      <c r="S1845" s="283"/>
      <c r="T1845" s="283"/>
    </row>
    <row r="1846" spans="1:20">
      <c r="A1846" s="509"/>
      <c r="N1846" s="283"/>
      <c r="O1846" s="283"/>
      <c r="P1846" s="283"/>
      <c r="Q1846" s="283"/>
      <c r="R1846" s="283"/>
      <c r="S1846" s="283"/>
      <c r="T1846" s="283"/>
    </row>
    <row r="1847" spans="1:20">
      <c r="A1847" s="509"/>
      <c r="N1847" s="283"/>
      <c r="O1847" s="283"/>
      <c r="P1847" s="283"/>
      <c r="Q1847" s="283"/>
      <c r="R1847" s="283"/>
      <c r="S1847" s="283"/>
      <c r="T1847" s="283"/>
    </row>
    <row r="1848" spans="1:20">
      <c r="A1848" s="509"/>
      <c r="N1848" s="283"/>
      <c r="O1848" s="283"/>
      <c r="P1848" s="283"/>
      <c r="Q1848" s="283"/>
      <c r="R1848" s="283"/>
      <c r="S1848" s="283"/>
      <c r="T1848" s="283"/>
    </row>
    <row r="1849" spans="1:20">
      <c r="A1849" s="509"/>
      <c r="N1849" s="283"/>
      <c r="O1849" s="283"/>
      <c r="P1849" s="283"/>
      <c r="Q1849" s="283"/>
      <c r="R1849" s="283"/>
      <c r="S1849" s="283"/>
      <c r="T1849" s="283"/>
    </row>
    <row r="1850" spans="1:20">
      <c r="A1850" s="509"/>
      <c r="N1850" s="283"/>
      <c r="O1850" s="283"/>
      <c r="P1850" s="283"/>
      <c r="Q1850" s="283"/>
      <c r="R1850" s="283"/>
      <c r="S1850" s="283"/>
      <c r="T1850" s="283"/>
    </row>
    <row r="1851" spans="1:20">
      <c r="A1851" s="509"/>
      <c r="N1851" s="283"/>
      <c r="O1851" s="283"/>
      <c r="P1851" s="283"/>
      <c r="Q1851" s="283"/>
      <c r="R1851" s="283"/>
      <c r="S1851" s="283"/>
      <c r="T1851" s="283"/>
    </row>
    <row r="1852" spans="1:20">
      <c r="A1852" s="509"/>
      <c r="N1852" s="283"/>
      <c r="O1852" s="283"/>
      <c r="P1852" s="283"/>
      <c r="Q1852" s="283"/>
      <c r="R1852" s="283"/>
      <c r="S1852" s="283"/>
      <c r="T1852" s="283"/>
    </row>
    <row r="1853" spans="1:20">
      <c r="A1853" s="509"/>
      <c r="N1853" s="283"/>
      <c r="O1853" s="283"/>
      <c r="P1853" s="283"/>
      <c r="Q1853" s="283"/>
      <c r="R1853" s="283"/>
      <c r="S1853" s="283"/>
      <c r="T1853" s="283"/>
    </row>
    <row r="1854" spans="1:20">
      <c r="A1854" s="509"/>
      <c r="N1854" s="283"/>
      <c r="O1854" s="283"/>
      <c r="P1854" s="283"/>
      <c r="Q1854" s="283"/>
      <c r="R1854" s="283"/>
      <c r="S1854" s="283"/>
      <c r="T1854" s="283"/>
    </row>
    <row r="1855" spans="1:20">
      <c r="A1855" s="509"/>
      <c r="N1855" s="283"/>
      <c r="O1855" s="283"/>
      <c r="P1855" s="283"/>
      <c r="Q1855" s="283"/>
      <c r="R1855" s="283"/>
      <c r="S1855" s="283"/>
      <c r="T1855" s="283"/>
    </row>
    <row r="1856" spans="1:20">
      <c r="A1856" s="509"/>
      <c r="N1856" s="283"/>
      <c r="O1856" s="283"/>
      <c r="P1856" s="283"/>
      <c r="Q1856" s="283"/>
      <c r="R1856" s="283"/>
      <c r="S1856" s="283"/>
      <c r="T1856" s="283"/>
    </row>
    <row r="1857" spans="1:20">
      <c r="A1857" s="509"/>
      <c r="N1857" s="283"/>
      <c r="O1857" s="283"/>
      <c r="P1857" s="283"/>
      <c r="Q1857" s="283"/>
      <c r="R1857" s="283"/>
      <c r="S1857" s="283"/>
      <c r="T1857" s="283"/>
    </row>
    <row r="1858" spans="1:20">
      <c r="A1858" s="509"/>
      <c r="N1858" s="283"/>
      <c r="O1858" s="283"/>
      <c r="P1858" s="283"/>
      <c r="Q1858" s="283"/>
      <c r="R1858" s="283"/>
      <c r="S1858" s="283"/>
      <c r="T1858" s="283"/>
    </row>
    <row r="1859" spans="1:20">
      <c r="A1859" s="509"/>
      <c r="N1859" s="283"/>
      <c r="O1859" s="283"/>
      <c r="P1859" s="283"/>
      <c r="Q1859" s="283"/>
      <c r="R1859" s="283"/>
      <c r="S1859" s="283"/>
      <c r="T1859" s="283"/>
    </row>
    <row r="1860" spans="1:20">
      <c r="A1860" s="509"/>
      <c r="N1860" s="283"/>
      <c r="O1860" s="283"/>
      <c r="P1860" s="283"/>
      <c r="Q1860" s="283"/>
      <c r="R1860" s="283"/>
      <c r="S1860" s="283"/>
      <c r="T1860" s="283"/>
    </row>
    <row r="1861" spans="1:20">
      <c r="A1861" s="509"/>
      <c r="N1861" s="283"/>
      <c r="O1861" s="283"/>
      <c r="P1861" s="283"/>
      <c r="Q1861" s="283"/>
      <c r="R1861" s="283"/>
      <c r="S1861" s="283"/>
      <c r="T1861" s="283"/>
    </row>
    <row r="1862" spans="1:20">
      <c r="A1862" s="509"/>
      <c r="N1862" s="283"/>
      <c r="O1862" s="283"/>
      <c r="P1862" s="283"/>
      <c r="Q1862" s="283"/>
      <c r="R1862" s="283"/>
      <c r="S1862" s="283"/>
      <c r="T1862" s="283"/>
    </row>
    <row r="1863" spans="1:20">
      <c r="A1863" s="509"/>
      <c r="N1863" s="283"/>
      <c r="O1863" s="283"/>
      <c r="P1863" s="283"/>
      <c r="Q1863" s="283"/>
      <c r="R1863" s="283"/>
      <c r="S1863" s="283"/>
      <c r="T1863" s="283"/>
    </row>
    <row r="1864" spans="1:20">
      <c r="A1864" s="509"/>
      <c r="N1864" s="283"/>
      <c r="O1864" s="283"/>
      <c r="P1864" s="283"/>
      <c r="Q1864" s="283"/>
      <c r="R1864" s="283"/>
      <c r="S1864" s="283"/>
      <c r="T1864" s="283"/>
    </row>
    <row r="1865" spans="1:20">
      <c r="A1865" s="509"/>
      <c r="N1865" s="283"/>
      <c r="O1865" s="283"/>
      <c r="P1865" s="283"/>
      <c r="Q1865" s="283"/>
      <c r="R1865" s="283"/>
      <c r="S1865" s="283"/>
      <c r="T1865" s="283"/>
    </row>
    <row r="1866" spans="1:20">
      <c r="A1866" s="509"/>
      <c r="N1866" s="283"/>
      <c r="O1866" s="283"/>
      <c r="P1866" s="283"/>
      <c r="Q1866" s="283"/>
      <c r="R1866" s="283"/>
      <c r="S1866" s="283"/>
      <c r="T1866" s="283"/>
    </row>
    <row r="1867" spans="1:20">
      <c r="A1867" s="509"/>
      <c r="N1867" s="283"/>
      <c r="O1867" s="283"/>
      <c r="P1867" s="283"/>
      <c r="Q1867" s="283"/>
      <c r="R1867" s="283"/>
      <c r="S1867" s="283"/>
      <c r="T1867" s="283"/>
    </row>
    <row r="1868" spans="1:20">
      <c r="A1868" s="509"/>
      <c r="N1868" s="283"/>
      <c r="O1868" s="283"/>
      <c r="P1868" s="283"/>
      <c r="Q1868" s="283"/>
      <c r="R1868" s="283"/>
      <c r="S1868" s="283"/>
      <c r="T1868" s="283"/>
    </row>
    <row r="1869" spans="1:20">
      <c r="A1869" s="509"/>
      <c r="N1869" s="283"/>
      <c r="O1869" s="283"/>
      <c r="P1869" s="283"/>
      <c r="Q1869" s="283"/>
      <c r="R1869" s="283"/>
      <c r="S1869" s="283"/>
      <c r="T1869" s="283"/>
    </row>
    <row r="1870" spans="1:20">
      <c r="A1870" s="509"/>
      <c r="N1870" s="283"/>
      <c r="O1870" s="283"/>
      <c r="P1870" s="283"/>
      <c r="Q1870" s="283"/>
      <c r="R1870" s="283"/>
      <c r="S1870" s="283"/>
      <c r="T1870" s="283"/>
    </row>
    <row r="1871" spans="1:20">
      <c r="A1871" s="509"/>
      <c r="N1871" s="283"/>
      <c r="O1871" s="283"/>
      <c r="P1871" s="283"/>
      <c r="Q1871" s="283"/>
      <c r="R1871" s="283"/>
      <c r="S1871" s="283"/>
      <c r="T1871" s="283"/>
    </row>
    <row r="1872" spans="1:20">
      <c r="A1872" s="509"/>
      <c r="N1872" s="283"/>
      <c r="O1872" s="283"/>
      <c r="P1872" s="283"/>
      <c r="Q1872" s="283"/>
      <c r="R1872" s="283"/>
      <c r="S1872" s="283"/>
      <c r="T1872" s="283"/>
    </row>
    <row r="1873" spans="1:20">
      <c r="A1873" s="509"/>
      <c r="N1873" s="283"/>
      <c r="O1873" s="283"/>
      <c r="P1873" s="283"/>
      <c r="Q1873" s="283"/>
      <c r="R1873" s="283"/>
      <c r="S1873" s="283"/>
      <c r="T1873" s="283"/>
    </row>
    <row r="1874" spans="1:20">
      <c r="A1874" s="509"/>
      <c r="N1874" s="283"/>
      <c r="O1874" s="283"/>
      <c r="P1874" s="283"/>
      <c r="Q1874" s="283"/>
      <c r="R1874" s="283"/>
      <c r="S1874" s="283"/>
      <c r="T1874" s="283"/>
    </row>
    <row r="1875" spans="1:20">
      <c r="A1875" s="509"/>
      <c r="N1875" s="283"/>
      <c r="O1875" s="283"/>
      <c r="P1875" s="283"/>
      <c r="Q1875" s="283"/>
      <c r="R1875" s="283"/>
      <c r="S1875" s="283"/>
      <c r="T1875" s="283"/>
    </row>
    <row r="1876" spans="1:20">
      <c r="A1876" s="509"/>
      <c r="N1876" s="283"/>
      <c r="O1876" s="283"/>
      <c r="P1876" s="283"/>
      <c r="Q1876" s="283"/>
      <c r="R1876" s="283"/>
      <c r="S1876" s="283"/>
      <c r="T1876" s="283"/>
    </row>
    <row r="1877" spans="1:20">
      <c r="A1877" s="509"/>
      <c r="N1877" s="283"/>
      <c r="O1877" s="283"/>
      <c r="P1877" s="283"/>
      <c r="Q1877" s="283"/>
      <c r="R1877" s="283"/>
      <c r="S1877" s="283"/>
      <c r="T1877" s="283"/>
    </row>
    <row r="1878" spans="1:20">
      <c r="A1878" s="509"/>
      <c r="N1878" s="283"/>
      <c r="O1878" s="283"/>
      <c r="P1878" s="283"/>
      <c r="Q1878" s="283"/>
      <c r="R1878" s="283"/>
      <c r="S1878" s="283"/>
      <c r="T1878" s="283"/>
    </row>
    <row r="1879" spans="1:20">
      <c r="A1879" s="509"/>
      <c r="N1879" s="283"/>
      <c r="O1879" s="283"/>
      <c r="P1879" s="283"/>
      <c r="Q1879" s="283"/>
      <c r="R1879" s="283"/>
      <c r="S1879" s="283"/>
      <c r="T1879" s="283"/>
    </row>
    <row r="1880" spans="1:20">
      <c r="A1880" s="509"/>
      <c r="N1880" s="283"/>
      <c r="O1880" s="283"/>
      <c r="P1880" s="283"/>
      <c r="Q1880" s="283"/>
      <c r="R1880" s="283"/>
      <c r="S1880" s="283"/>
      <c r="T1880" s="283"/>
    </row>
    <row r="1881" spans="1:20">
      <c r="A1881" s="509"/>
      <c r="N1881" s="283"/>
      <c r="O1881" s="283"/>
      <c r="P1881" s="283"/>
      <c r="Q1881" s="283"/>
      <c r="R1881" s="283"/>
      <c r="S1881" s="283"/>
      <c r="T1881" s="283"/>
    </row>
    <row r="1882" spans="1:20">
      <c r="A1882" s="509"/>
      <c r="N1882" s="283"/>
      <c r="O1882" s="283"/>
      <c r="P1882" s="283"/>
      <c r="Q1882" s="283"/>
      <c r="R1882" s="283"/>
      <c r="S1882" s="283"/>
      <c r="T1882" s="283"/>
    </row>
    <row r="1883" spans="1:20">
      <c r="A1883" s="509"/>
      <c r="N1883" s="283"/>
      <c r="O1883" s="283"/>
      <c r="P1883" s="283"/>
      <c r="Q1883" s="283"/>
      <c r="R1883" s="283"/>
      <c r="S1883" s="283"/>
      <c r="T1883" s="283"/>
    </row>
    <row r="1884" spans="1:20">
      <c r="A1884" s="509"/>
      <c r="N1884" s="283"/>
      <c r="O1884" s="283"/>
      <c r="P1884" s="283"/>
      <c r="Q1884" s="283"/>
      <c r="R1884" s="283"/>
      <c r="S1884" s="283"/>
      <c r="T1884" s="283"/>
    </row>
    <row r="1885" spans="1:20">
      <c r="A1885" s="509"/>
      <c r="N1885" s="283"/>
      <c r="O1885" s="283"/>
      <c r="P1885" s="283"/>
      <c r="Q1885" s="283"/>
      <c r="R1885" s="283"/>
      <c r="S1885" s="283"/>
      <c r="T1885" s="283"/>
    </row>
    <row r="1886" spans="1:20">
      <c r="A1886" s="509"/>
      <c r="N1886" s="283"/>
      <c r="O1886" s="283"/>
      <c r="P1886" s="283"/>
      <c r="Q1886" s="283"/>
      <c r="R1886" s="283"/>
      <c r="S1886" s="283"/>
      <c r="T1886" s="283"/>
    </row>
    <row r="1887" spans="1:20">
      <c r="A1887" s="509"/>
      <c r="N1887" s="283"/>
      <c r="O1887" s="283"/>
      <c r="P1887" s="283"/>
      <c r="Q1887" s="283"/>
      <c r="R1887" s="283"/>
      <c r="S1887" s="283"/>
      <c r="T1887" s="283"/>
    </row>
    <row r="1888" spans="1:20">
      <c r="A1888" s="509"/>
      <c r="N1888" s="283"/>
      <c r="O1888" s="283"/>
      <c r="P1888" s="283"/>
      <c r="Q1888" s="283"/>
      <c r="R1888" s="283"/>
      <c r="S1888" s="283"/>
      <c r="T1888" s="283"/>
    </row>
    <row r="1889" spans="1:20">
      <c r="A1889" s="509"/>
      <c r="N1889" s="283"/>
      <c r="O1889" s="283"/>
      <c r="P1889" s="283"/>
      <c r="Q1889" s="283"/>
      <c r="R1889" s="283"/>
      <c r="S1889" s="283"/>
      <c r="T1889" s="283"/>
    </row>
    <row r="1890" spans="1:20">
      <c r="A1890" s="509"/>
      <c r="N1890" s="283"/>
      <c r="O1890" s="283"/>
      <c r="P1890" s="283"/>
      <c r="Q1890" s="283"/>
      <c r="R1890" s="283"/>
      <c r="S1890" s="283"/>
      <c r="T1890" s="283"/>
    </row>
    <row r="1891" spans="1:20">
      <c r="A1891" s="509"/>
      <c r="N1891" s="283"/>
      <c r="O1891" s="283"/>
      <c r="P1891" s="283"/>
      <c r="Q1891" s="283"/>
      <c r="R1891" s="283"/>
      <c r="S1891" s="283"/>
      <c r="T1891" s="283"/>
    </row>
    <row r="1892" spans="1:20">
      <c r="A1892" s="509"/>
      <c r="N1892" s="283"/>
      <c r="O1892" s="283"/>
      <c r="P1892" s="283"/>
      <c r="Q1892" s="283"/>
      <c r="R1892" s="283"/>
      <c r="S1892" s="283"/>
      <c r="T1892" s="283"/>
    </row>
    <row r="1893" spans="1:20">
      <c r="A1893" s="509"/>
      <c r="N1893" s="283"/>
      <c r="O1893" s="283"/>
      <c r="P1893" s="283"/>
      <c r="Q1893" s="283"/>
      <c r="R1893" s="283"/>
      <c r="S1893" s="283"/>
      <c r="T1893" s="283"/>
    </row>
    <row r="1894" spans="1:20">
      <c r="A1894" s="509"/>
      <c r="N1894" s="283"/>
      <c r="O1894" s="283"/>
      <c r="P1894" s="283"/>
      <c r="Q1894" s="283"/>
      <c r="R1894" s="283"/>
      <c r="S1894" s="283"/>
      <c r="T1894" s="283"/>
    </row>
    <row r="1895" spans="1:20">
      <c r="A1895" s="509"/>
      <c r="N1895" s="283"/>
      <c r="O1895" s="283"/>
      <c r="P1895" s="283"/>
      <c r="Q1895" s="283"/>
      <c r="R1895" s="283"/>
      <c r="S1895" s="283"/>
      <c r="T1895" s="283"/>
    </row>
    <row r="1896" spans="1:20">
      <c r="A1896" s="509"/>
      <c r="N1896" s="283"/>
      <c r="O1896" s="283"/>
      <c r="P1896" s="283"/>
      <c r="Q1896" s="283"/>
      <c r="R1896" s="283"/>
      <c r="S1896" s="283"/>
      <c r="T1896" s="283"/>
    </row>
    <row r="1897" spans="1:20">
      <c r="A1897" s="509"/>
      <c r="N1897" s="283"/>
      <c r="O1897" s="283"/>
      <c r="P1897" s="283"/>
      <c r="Q1897" s="283"/>
      <c r="R1897" s="283"/>
      <c r="S1897" s="283"/>
      <c r="T1897" s="283"/>
    </row>
    <row r="1898" spans="1:20">
      <c r="A1898" s="509"/>
      <c r="N1898" s="283"/>
      <c r="O1898" s="283"/>
      <c r="P1898" s="283"/>
      <c r="Q1898" s="283"/>
      <c r="R1898" s="283"/>
      <c r="S1898" s="283"/>
      <c r="T1898" s="283"/>
    </row>
    <row r="1899" spans="1:20">
      <c r="A1899" s="509"/>
      <c r="N1899" s="283"/>
      <c r="O1899" s="283"/>
      <c r="P1899" s="283"/>
      <c r="Q1899" s="283"/>
      <c r="R1899" s="283"/>
      <c r="S1899" s="283"/>
      <c r="T1899" s="283"/>
    </row>
    <row r="1900" spans="1:20">
      <c r="A1900" s="509"/>
      <c r="N1900" s="283"/>
      <c r="O1900" s="283"/>
      <c r="P1900" s="283"/>
      <c r="Q1900" s="283"/>
      <c r="R1900" s="283"/>
      <c r="S1900" s="283"/>
      <c r="T1900" s="283"/>
    </row>
    <row r="1901" spans="1:20">
      <c r="A1901" s="509"/>
      <c r="N1901" s="283"/>
      <c r="O1901" s="283"/>
      <c r="P1901" s="283"/>
      <c r="Q1901" s="283"/>
      <c r="R1901" s="283"/>
      <c r="S1901" s="283"/>
      <c r="T1901" s="283"/>
    </row>
    <row r="1902" spans="1:20">
      <c r="A1902" s="509"/>
      <c r="N1902" s="283"/>
      <c r="O1902" s="283"/>
      <c r="P1902" s="283"/>
      <c r="Q1902" s="283"/>
      <c r="R1902" s="283"/>
      <c r="S1902" s="283"/>
      <c r="T1902" s="283"/>
    </row>
    <row r="1903" spans="1:20">
      <c r="A1903" s="509"/>
      <c r="N1903" s="283"/>
      <c r="O1903" s="283"/>
      <c r="P1903" s="283"/>
      <c r="Q1903" s="283"/>
      <c r="R1903" s="283"/>
      <c r="S1903" s="283"/>
      <c r="T1903" s="283"/>
    </row>
    <row r="1904" spans="1:20">
      <c r="A1904" s="509"/>
      <c r="N1904" s="283"/>
      <c r="O1904" s="283"/>
      <c r="P1904" s="283"/>
      <c r="Q1904" s="283"/>
      <c r="R1904" s="283"/>
      <c r="S1904" s="283"/>
      <c r="T1904" s="283"/>
    </row>
    <row r="1905" spans="1:20">
      <c r="A1905" s="509"/>
      <c r="N1905" s="283"/>
      <c r="O1905" s="283"/>
      <c r="P1905" s="283"/>
      <c r="Q1905" s="283"/>
      <c r="R1905" s="283"/>
      <c r="S1905" s="283"/>
      <c r="T1905" s="283"/>
    </row>
    <row r="1906" spans="1:20">
      <c r="A1906" s="509"/>
      <c r="N1906" s="283"/>
      <c r="O1906" s="283"/>
      <c r="P1906" s="283"/>
      <c r="Q1906" s="283"/>
      <c r="R1906" s="283"/>
      <c r="S1906" s="283"/>
      <c r="T1906" s="283"/>
    </row>
    <row r="1907" spans="1:20">
      <c r="A1907" s="509"/>
      <c r="N1907" s="283"/>
      <c r="O1907" s="283"/>
      <c r="P1907" s="283"/>
      <c r="Q1907" s="283"/>
      <c r="R1907" s="283"/>
      <c r="S1907" s="283"/>
      <c r="T1907" s="283"/>
    </row>
    <row r="1908" spans="1:20">
      <c r="A1908" s="509"/>
      <c r="N1908" s="283"/>
      <c r="O1908" s="283"/>
      <c r="P1908" s="283"/>
      <c r="Q1908" s="283"/>
      <c r="R1908" s="283"/>
      <c r="S1908" s="283"/>
      <c r="T1908" s="283"/>
    </row>
    <row r="1909" spans="1:20">
      <c r="A1909" s="509"/>
      <c r="N1909" s="283"/>
      <c r="O1909" s="283"/>
      <c r="P1909" s="283"/>
      <c r="Q1909" s="283"/>
      <c r="R1909" s="283"/>
      <c r="S1909" s="283"/>
      <c r="T1909" s="283"/>
    </row>
    <row r="1910" spans="1:20">
      <c r="A1910" s="509"/>
      <c r="N1910" s="283"/>
      <c r="O1910" s="283"/>
      <c r="P1910" s="283"/>
      <c r="Q1910" s="283"/>
      <c r="R1910" s="283"/>
      <c r="S1910" s="283"/>
      <c r="T1910" s="283"/>
    </row>
    <row r="1911" spans="1:20">
      <c r="A1911" s="509"/>
      <c r="N1911" s="283"/>
      <c r="O1911" s="283"/>
      <c r="P1911" s="283"/>
      <c r="Q1911" s="283"/>
      <c r="R1911" s="283"/>
      <c r="S1911" s="283"/>
      <c r="T1911" s="283"/>
    </row>
    <row r="1912" spans="1:20">
      <c r="A1912" s="509"/>
      <c r="N1912" s="283"/>
      <c r="O1912" s="283"/>
      <c r="P1912" s="283"/>
      <c r="Q1912" s="283"/>
      <c r="R1912" s="283"/>
      <c r="S1912" s="283"/>
      <c r="T1912" s="283"/>
    </row>
    <row r="1913" spans="1:20">
      <c r="A1913" s="509"/>
      <c r="N1913" s="283"/>
      <c r="O1913" s="283"/>
      <c r="P1913" s="283"/>
      <c r="Q1913" s="283"/>
      <c r="R1913" s="283"/>
      <c r="S1913" s="283"/>
      <c r="T1913" s="283"/>
    </row>
    <row r="1914" spans="1:20">
      <c r="A1914" s="509"/>
      <c r="N1914" s="283"/>
      <c r="O1914" s="283"/>
      <c r="P1914" s="283"/>
      <c r="Q1914" s="283"/>
      <c r="R1914" s="283"/>
      <c r="S1914" s="283"/>
      <c r="T1914" s="283"/>
    </row>
    <row r="1915" spans="1:20">
      <c r="A1915" s="509"/>
      <c r="N1915" s="283"/>
      <c r="O1915" s="283"/>
      <c r="P1915" s="283"/>
      <c r="Q1915" s="283"/>
      <c r="R1915" s="283"/>
      <c r="S1915" s="283"/>
      <c r="T1915" s="283"/>
    </row>
    <row r="1916" spans="1:20">
      <c r="A1916" s="509"/>
      <c r="N1916" s="283"/>
      <c r="O1916" s="283"/>
      <c r="P1916" s="283"/>
      <c r="Q1916" s="283"/>
      <c r="R1916" s="283"/>
      <c r="S1916" s="283"/>
      <c r="T1916" s="283"/>
    </row>
    <row r="1917" spans="1:20">
      <c r="A1917" s="509"/>
      <c r="N1917" s="283"/>
      <c r="O1917" s="283"/>
      <c r="P1917" s="283"/>
      <c r="Q1917" s="283"/>
      <c r="R1917" s="283"/>
      <c r="S1917" s="283"/>
      <c r="T1917" s="283"/>
    </row>
    <row r="1918" spans="1:20">
      <c r="A1918" s="509"/>
      <c r="N1918" s="283"/>
      <c r="O1918" s="283"/>
      <c r="P1918" s="283"/>
      <c r="Q1918" s="283"/>
      <c r="R1918" s="283"/>
      <c r="S1918" s="283"/>
      <c r="T1918" s="283"/>
    </row>
    <row r="1919" spans="1:20">
      <c r="A1919" s="509"/>
      <c r="N1919" s="283"/>
      <c r="O1919" s="283"/>
      <c r="P1919" s="283"/>
      <c r="Q1919" s="283"/>
      <c r="R1919" s="283"/>
      <c r="S1919" s="283"/>
      <c r="T1919" s="283"/>
    </row>
    <row r="1920" spans="1:20">
      <c r="A1920" s="509"/>
      <c r="N1920" s="283"/>
      <c r="O1920" s="283"/>
      <c r="P1920" s="283"/>
      <c r="Q1920" s="283"/>
      <c r="R1920" s="283"/>
      <c r="S1920" s="283"/>
      <c r="T1920" s="283"/>
    </row>
    <row r="1921" spans="1:20">
      <c r="A1921" s="509"/>
      <c r="N1921" s="283"/>
      <c r="O1921" s="283"/>
      <c r="P1921" s="283"/>
      <c r="Q1921" s="283"/>
      <c r="R1921" s="283"/>
      <c r="S1921" s="283"/>
      <c r="T1921" s="283"/>
    </row>
    <row r="1922" spans="1:20">
      <c r="A1922" s="509"/>
      <c r="N1922" s="283"/>
      <c r="O1922" s="283"/>
      <c r="P1922" s="283"/>
      <c r="Q1922" s="283"/>
      <c r="R1922" s="283"/>
      <c r="S1922" s="283"/>
      <c r="T1922" s="283"/>
    </row>
    <row r="1923" spans="1:20">
      <c r="A1923" s="509"/>
      <c r="N1923" s="283"/>
      <c r="O1923" s="283"/>
      <c r="P1923" s="283"/>
      <c r="Q1923" s="283"/>
      <c r="R1923" s="283"/>
      <c r="S1923" s="283"/>
      <c r="T1923" s="283"/>
    </row>
    <row r="1924" spans="1:20">
      <c r="A1924" s="509"/>
      <c r="N1924" s="283"/>
      <c r="O1924" s="283"/>
      <c r="P1924" s="283"/>
      <c r="Q1924" s="283"/>
      <c r="R1924" s="283"/>
      <c r="S1924" s="283"/>
      <c r="T1924" s="283"/>
    </row>
    <row r="1925" spans="1:20">
      <c r="A1925" s="509"/>
      <c r="N1925" s="283"/>
      <c r="O1925" s="283"/>
      <c r="P1925" s="283"/>
      <c r="Q1925" s="283"/>
      <c r="R1925" s="283"/>
      <c r="S1925" s="283"/>
      <c r="T1925" s="283"/>
    </row>
    <row r="1926" spans="1:20">
      <c r="A1926" s="509"/>
      <c r="N1926" s="283"/>
      <c r="O1926" s="283"/>
      <c r="P1926" s="283"/>
      <c r="Q1926" s="283"/>
      <c r="R1926" s="283"/>
      <c r="S1926" s="283"/>
      <c r="T1926" s="283"/>
    </row>
    <row r="1927" spans="1:20">
      <c r="A1927" s="509"/>
      <c r="N1927" s="283"/>
      <c r="O1927" s="283"/>
      <c r="P1927" s="283"/>
      <c r="Q1927" s="283"/>
      <c r="R1927" s="283"/>
      <c r="S1927" s="283"/>
      <c r="T1927" s="283"/>
    </row>
    <row r="1928" spans="1:20">
      <c r="A1928" s="509"/>
      <c r="N1928" s="283"/>
      <c r="O1928" s="283"/>
      <c r="P1928" s="283"/>
      <c r="Q1928" s="283"/>
      <c r="R1928" s="283"/>
      <c r="S1928" s="283"/>
      <c r="T1928" s="283"/>
    </row>
    <row r="1929" spans="1:20">
      <c r="A1929" s="509"/>
      <c r="N1929" s="283"/>
      <c r="O1929" s="283"/>
      <c r="P1929" s="283"/>
      <c r="Q1929" s="283"/>
      <c r="R1929" s="283"/>
      <c r="S1929" s="283"/>
      <c r="T1929" s="283"/>
    </row>
    <row r="1930" spans="1:20">
      <c r="A1930" s="509"/>
      <c r="N1930" s="283"/>
      <c r="O1930" s="283"/>
      <c r="P1930" s="283"/>
      <c r="Q1930" s="283"/>
      <c r="R1930" s="283"/>
      <c r="S1930" s="283"/>
      <c r="T1930" s="283"/>
    </row>
    <row r="1931" spans="1:20">
      <c r="A1931" s="509"/>
      <c r="N1931" s="283"/>
      <c r="O1931" s="283"/>
      <c r="P1931" s="283"/>
      <c r="Q1931" s="283"/>
      <c r="R1931" s="283"/>
      <c r="S1931" s="283"/>
      <c r="T1931" s="283"/>
    </row>
    <row r="1932" spans="1:20">
      <c r="A1932" s="509"/>
      <c r="N1932" s="283"/>
      <c r="O1932" s="283"/>
      <c r="P1932" s="283"/>
      <c r="Q1932" s="283"/>
      <c r="R1932" s="283"/>
      <c r="S1932" s="283"/>
      <c r="T1932" s="283"/>
    </row>
    <row r="1933" spans="1:20">
      <c r="A1933" s="509"/>
      <c r="N1933" s="283"/>
      <c r="O1933" s="283"/>
      <c r="P1933" s="283"/>
      <c r="Q1933" s="283"/>
      <c r="R1933" s="283"/>
      <c r="S1933" s="283"/>
      <c r="T1933" s="283"/>
    </row>
    <row r="1934" spans="1:20">
      <c r="A1934" s="509"/>
      <c r="N1934" s="283"/>
      <c r="O1934" s="283"/>
      <c r="P1934" s="283"/>
      <c r="Q1934" s="283"/>
      <c r="R1934" s="283"/>
      <c r="S1934" s="283"/>
      <c r="T1934" s="283"/>
    </row>
    <row r="1935" spans="1:20">
      <c r="A1935" s="509"/>
      <c r="N1935" s="283"/>
      <c r="O1935" s="283"/>
      <c r="P1935" s="283"/>
      <c r="Q1935" s="283"/>
      <c r="R1935" s="283"/>
      <c r="S1935" s="283"/>
      <c r="T1935" s="283"/>
    </row>
    <row r="1936" spans="1:20">
      <c r="A1936" s="509"/>
      <c r="N1936" s="283"/>
      <c r="O1936" s="283"/>
      <c r="P1936" s="283"/>
      <c r="Q1936" s="283"/>
      <c r="R1936" s="283"/>
      <c r="S1936" s="283"/>
      <c r="T1936" s="283"/>
    </row>
    <row r="1937" spans="1:20">
      <c r="A1937" s="509"/>
      <c r="N1937" s="283"/>
      <c r="O1937" s="283"/>
      <c r="P1937" s="283"/>
      <c r="Q1937" s="283"/>
      <c r="R1937" s="283"/>
      <c r="S1937" s="283"/>
      <c r="T1937" s="283"/>
    </row>
    <row r="1938" spans="1:20">
      <c r="A1938" s="509"/>
      <c r="N1938" s="283"/>
      <c r="O1938" s="283"/>
      <c r="P1938" s="283"/>
      <c r="Q1938" s="283"/>
      <c r="R1938" s="283"/>
      <c r="S1938" s="283"/>
      <c r="T1938" s="283"/>
    </row>
    <row r="1939" spans="1:20">
      <c r="A1939" s="509"/>
      <c r="N1939" s="283"/>
      <c r="O1939" s="283"/>
      <c r="P1939" s="283"/>
      <c r="Q1939" s="283"/>
      <c r="R1939" s="283"/>
      <c r="S1939" s="283"/>
      <c r="T1939" s="283"/>
    </row>
    <row r="1940" spans="1:20">
      <c r="A1940" s="509"/>
      <c r="N1940" s="283"/>
      <c r="O1940" s="283"/>
      <c r="P1940" s="283"/>
      <c r="Q1940" s="283"/>
      <c r="R1940" s="283"/>
      <c r="S1940" s="283"/>
      <c r="T1940" s="283"/>
    </row>
    <row r="1941" spans="1:20">
      <c r="A1941" s="509"/>
      <c r="N1941" s="283"/>
      <c r="O1941" s="283"/>
      <c r="P1941" s="283"/>
      <c r="Q1941" s="283"/>
      <c r="R1941" s="283"/>
      <c r="S1941" s="283"/>
      <c r="T1941" s="283"/>
    </row>
    <row r="1942" spans="1:20">
      <c r="A1942" s="509"/>
      <c r="N1942" s="283"/>
      <c r="O1942" s="283"/>
      <c r="P1942" s="283"/>
      <c r="Q1942" s="283"/>
      <c r="R1942" s="283"/>
      <c r="S1942" s="283"/>
      <c r="T1942" s="283"/>
    </row>
    <row r="1943" spans="1:20">
      <c r="A1943" s="509"/>
      <c r="N1943" s="283"/>
      <c r="O1943" s="283"/>
      <c r="P1943" s="283"/>
      <c r="Q1943" s="283"/>
      <c r="R1943" s="283"/>
      <c r="S1943" s="283"/>
      <c r="T1943" s="283"/>
    </row>
    <row r="1944" spans="1:20">
      <c r="A1944" s="509"/>
      <c r="N1944" s="283"/>
      <c r="O1944" s="283"/>
      <c r="P1944" s="283"/>
      <c r="Q1944" s="283"/>
      <c r="R1944" s="283"/>
      <c r="S1944" s="283"/>
      <c r="T1944" s="283"/>
    </row>
    <row r="1945" spans="1:20">
      <c r="A1945" s="509"/>
      <c r="N1945" s="283"/>
      <c r="O1945" s="283"/>
      <c r="P1945" s="283"/>
      <c r="Q1945" s="283"/>
      <c r="R1945" s="283"/>
      <c r="S1945" s="283"/>
      <c r="T1945" s="283"/>
    </row>
    <row r="1946" spans="1:20">
      <c r="A1946" s="509"/>
      <c r="N1946" s="283"/>
      <c r="O1946" s="283"/>
      <c r="P1946" s="283"/>
      <c r="Q1946" s="283"/>
      <c r="R1946" s="283"/>
      <c r="S1946" s="283"/>
      <c r="T1946" s="283"/>
    </row>
    <row r="1947" spans="1:20">
      <c r="A1947" s="509"/>
      <c r="N1947" s="283"/>
      <c r="O1947" s="283"/>
      <c r="P1947" s="283"/>
      <c r="Q1947" s="283"/>
      <c r="R1947" s="283"/>
      <c r="S1947" s="283"/>
      <c r="T1947" s="283"/>
    </row>
    <row r="1948" spans="1:20">
      <c r="A1948" s="509"/>
      <c r="N1948" s="283"/>
      <c r="O1948" s="283"/>
      <c r="P1948" s="283"/>
      <c r="Q1948" s="283"/>
      <c r="R1948" s="283"/>
      <c r="S1948" s="283"/>
      <c r="T1948" s="283"/>
    </row>
    <row r="1949" spans="1:20">
      <c r="A1949" s="509"/>
      <c r="N1949" s="283"/>
      <c r="O1949" s="283"/>
      <c r="P1949" s="283"/>
      <c r="Q1949" s="283"/>
      <c r="R1949" s="283"/>
      <c r="S1949" s="283"/>
      <c r="T1949" s="283"/>
    </row>
    <row r="1950" spans="1:20">
      <c r="A1950" s="509"/>
      <c r="N1950" s="283"/>
      <c r="O1950" s="283"/>
      <c r="P1950" s="283"/>
      <c r="Q1950" s="283"/>
      <c r="R1950" s="283"/>
      <c r="S1950" s="283"/>
      <c r="T1950" s="283"/>
    </row>
    <row r="1951" spans="1:20">
      <c r="A1951" s="509"/>
      <c r="N1951" s="283"/>
      <c r="O1951" s="283"/>
      <c r="P1951" s="283"/>
      <c r="Q1951" s="283"/>
      <c r="R1951" s="283"/>
      <c r="S1951" s="283"/>
      <c r="T1951" s="283"/>
    </row>
    <row r="1952" spans="1:20">
      <c r="A1952" s="509"/>
      <c r="N1952" s="283"/>
      <c r="O1952" s="283"/>
      <c r="P1952" s="283"/>
      <c r="Q1952" s="283"/>
      <c r="R1952" s="283"/>
      <c r="S1952" s="283"/>
      <c r="T1952" s="283"/>
    </row>
    <row r="1953" spans="1:20">
      <c r="A1953" s="509"/>
      <c r="N1953" s="283"/>
      <c r="O1953" s="283"/>
      <c r="P1953" s="283"/>
      <c r="Q1953" s="283"/>
      <c r="R1953" s="283"/>
      <c r="S1953" s="283"/>
      <c r="T1953" s="283"/>
    </row>
    <row r="1954" spans="1:20">
      <c r="A1954" s="509"/>
      <c r="N1954" s="283"/>
      <c r="O1954" s="283"/>
      <c r="P1954" s="283"/>
      <c r="Q1954" s="283"/>
      <c r="R1954" s="283"/>
      <c r="S1954" s="283"/>
      <c r="T1954" s="283"/>
    </row>
    <row r="1955" spans="1:20">
      <c r="A1955" s="509"/>
      <c r="N1955" s="283"/>
      <c r="O1955" s="283"/>
      <c r="P1955" s="283"/>
      <c r="Q1955" s="283"/>
      <c r="R1955" s="283"/>
      <c r="S1955" s="283"/>
      <c r="T1955" s="283"/>
    </row>
    <row r="1956" spans="1:20">
      <c r="A1956" s="509"/>
      <c r="N1956" s="283"/>
      <c r="O1956" s="283"/>
      <c r="P1956" s="283"/>
      <c r="Q1956" s="283"/>
      <c r="R1956" s="283"/>
      <c r="S1956" s="283"/>
      <c r="T1956" s="283"/>
    </row>
    <row r="1957" spans="1:20">
      <c r="A1957" s="509"/>
      <c r="N1957" s="283"/>
      <c r="O1957" s="283"/>
      <c r="P1957" s="283"/>
      <c r="Q1957" s="283"/>
      <c r="R1957" s="283"/>
      <c r="S1957" s="283"/>
      <c r="T1957" s="283"/>
    </row>
    <row r="1958" spans="1:20">
      <c r="A1958" s="509"/>
      <c r="N1958" s="283"/>
      <c r="O1958" s="283"/>
      <c r="P1958" s="283"/>
      <c r="Q1958" s="283"/>
      <c r="R1958" s="283"/>
      <c r="S1958" s="283"/>
      <c r="T1958" s="283"/>
    </row>
    <row r="1959" spans="1:20">
      <c r="A1959" s="509"/>
      <c r="N1959" s="283"/>
      <c r="O1959" s="283"/>
      <c r="P1959" s="283"/>
      <c r="Q1959" s="283"/>
      <c r="R1959" s="283"/>
      <c r="S1959" s="283"/>
      <c r="T1959" s="283"/>
    </row>
    <row r="1960" spans="1:20">
      <c r="A1960" s="509"/>
      <c r="N1960" s="283"/>
      <c r="O1960" s="283"/>
      <c r="P1960" s="283"/>
      <c r="Q1960" s="283"/>
      <c r="R1960" s="283"/>
      <c r="S1960" s="283"/>
      <c r="T1960" s="283"/>
    </row>
    <row r="1961" spans="1:20">
      <c r="A1961" s="509"/>
      <c r="N1961" s="283"/>
      <c r="O1961" s="283"/>
      <c r="P1961" s="283"/>
      <c r="Q1961" s="283"/>
      <c r="R1961" s="283"/>
      <c r="S1961" s="283"/>
      <c r="T1961" s="283"/>
    </row>
    <row r="1962" spans="1:20">
      <c r="A1962" s="509"/>
      <c r="N1962" s="283"/>
      <c r="O1962" s="283"/>
      <c r="P1962" s="283"/>
      <c r="Q1962" s="283"/>
      <c r="R1962" s="283"/>
      <c r="S1962" s="283"/>
      <c r="T1962" s="283"/>
    </row>
    <row r="1963" spans="1:20">
      <c r="A1963" s="509"/>
      <c r="N1963" s="283"/>
      <c r="O1963" s="283"/>
      <c r="P1963" s="283"/>
      <c r="Q1963" s="283"/>
      <c r="R1963" s="283"/>
      <c r="S1963" s="283"/>
      <c r="T1963" s="283"/>
    </row>
    <row r="1964" spans="1:20">
      <c r="A1964" s="509"/>
      <c r="N1964" s="283"/>
      <c r="O1964" s="283"/>
      <c r="P1964" s="283"/>
      <c r="Q1964" s="283"/>
      <c r="R1964" s="283"/>
      <c r="S1964" s="283"/>
      <c r="T1964" s="283"/>
    </row>
    <row r="1965" spans="1:20">
      <c r="A1965" s="509"/>
      <c r="N1965" s="283"/>
      <c r="O1965" s="283"/>
      <c r="P1965" s="283"/>
      <c r="Q1965" s="283"/>
      <c r="R1965" s="283"/>
      <c r="S1965" s="283"/>
      <c r="T1965" s="283"/>
    </row>
    <row r="1966" spans="1:20">
      <c r="A1966" s="509"/>
      <c r="N1966" s="283"/>
      <c r="O1966" s="283"/>
      <c r="P1966" s="283"/>
      <c r="Q1966" s="283"/>
      <c r="R1966" s="283"/>
      <c r="S1966" s="283"/>
      <c r="T1966" s="283"/>
    </row>
    <row r="1967" spans="1:20">
      <c r="A1967" s="509"/>
      <c r="N1967" s="283"/>
      <c r="O1967" s="283"/>
      <c r="P1967" s="283"/>
      <c r="Q1967" s="283"/>
      <c r="R1967" s="283"/>
      <c r="S1967" s="283"/>
      <c r="T1967" s="283"/>
    </row>
    <row r="1968" spans="1:20">
      <c r="A1968" s="509"/>
      <c r="N1968" s="283"/>
      <c r="O1968" s="283"/>
      <c r="P1968" s="283"/>
      <c r="Q1968" s="283"/>
      <c r="R1968" s="283"/>
      <c r="S1968" s="283"/>
      <c r="T1968" s="283"/>
    </row>
    <row r="1969" spans="1:20">
      <c r="A1969" s="509"/>
      <c r="N1969" s="283"/>
      <c r="O1969" s="283"/>
      <c r="P1969" s="283"/>
      <c r="Q1969" s="283"/>
      <c r="R1969" s="283"/>
      <c r="S1969" s="283"/>
      <c r="T1969" s="283"/>
    </row>
    <row r="1970" spans="1:20">
      <c r="A1970" s="509"/>
      <c r="N1970" s="283"/>
      <c r="O1970" s="283"/>
      <c r="P1970" s="283"/>
      <c r="Q1970" s="283"/>
      <c r="R1970" s="283"/>
      <c r="S1970" s="283"/>
      <c r="T1970" s="283"/>
    </row>
    <row r="1971" spans="1:20">
      <c r="A1971" s="509"/>
      <c r="N1971" s="283"/>
      <c r="O1971" s="283"/>
      <c r="P1971" s="283"/>
      <c r="Q1971" s="283"/>
      <c r="R1971" s="283"/>
      <c r="S1971" s="283"/>
      <c r="T1971" s="283"/>
    </row>
    <row r="1972" spans="1:20">
      <c r="A1972" s="509"/>
      <c r="N1972" s="283"/>
      <c r="O1972" s="283"/>
      <c r="P1972" s="283"/>
      <c r="Q1972" s="283"/>
      <c r="R1972" s="283"/>
      <c r="S1972" s="283"/>
      <c r="T1972" s="283"/>
    </row>
    <row r="1973" spans="1:20">
      <c r="A1973" s="509"/>
      <c r="N1973" s="283"/>
      <c r="O1973" s="283"/>
      <c r="P1973" s="283"/>
      <c r="Q1973" s="283"/>
      <c r="R1973" s="283"/>
      <c r="S1973" s="283"/>
      <c r="T1973" s="283"/>
    </row>
    <row r="1974" spans="1:20">
      <c r="A1974" s="509"/>
      <c r="N1974" s="283"/>
      <c r="O1974" s="283"/>
      <c r="P1974" s="283"/>
      <c r="Q1974" s="283"/>
      <c r="R1974" s="283"/>
      <c r="S1974" s="283"/>
      <c r="T1974" s="283"/>
    </row>
    <row r="1975" spans="1:20">
      <c r="A1975" s="509"/>
      <c r="N1975" s="283"/>
      <c r="O1975" s="283"/>
      <c r="P1975" s="283"/>
      <c r="Q1975" s="283"/>
      <c r="R1975" s="283"/>
      <c r="S1975" s="283"/>
      <c r="T1975" s="283"/>
    </row>
    <row r="1976" spans="1:20">
      <c r="A1976" s="509"/>
      <c r="N1976" s="283"/>
      <c r="O1976" s="283"/>
      <c r="P1976" s="283"/>
      <c r="Q1976" s="283"/>
      <c r="R1976" s="283"/>
      <c r="S1976" s="283"/>
      <c r="T1976" s="283"/>
    </row>
    <row r="1977" spans="1:20">
      <c r="A1977" s="509"/>
      <c r="N1977" s="283"/>
      <c r="O1977" s="283"/>
      <c r="P1977" s="283"/>
      <c r="Q1977" s="283"/>
      <c r="R1977" s="283"/>
      <c r="S1977" s="283"/>
      <c r="T1977" s="283"/>
    </row>
    <row r="1978" spans="1:20">
      <c r="A1978" s="509"/>
      <c r="N1978" s="283"/>
      <c r="O1978" s="283"/>
      <c r="P1978" s="283"/>
      <c r="Q1978" s="283"/>
      <c r="R1978" s="283"/>
      <c r="S1978" s="283"/>
      <c r="T1978" s="283"/>
    </row>
    <row r="1979" spans="1:20">
      <c r="A1979" s="509"/>
      <c r="N1979" s="283"/>
      <c r="O1979" s="283"/>
      <c r="P1979" s="283"/>
      <c r="Q1979" s="283"/>
      <c r="R1979" s="283"/>
      <c r="S1979" s="283"/>
      <c r="T1979" s="283"/>
    </row>
    <row r="1980" spans="1:20">
      <c r="A1980" s="509"/>
      <c r="N1980" s="283"/>
      <c r="O1980" s="283"/>
      <c r="P1980" s="283"/>
      <c r="Q1980" s="283"/>
      <c r="R1980" s="283"/>
      <c r="S1980" s="283"/>
      <c r="T1980" s="283"/>
    </row>
    <row r="1981" spans="1:20">
      <c r="A1981" s="509"/>
      <c r="N1981" s="283"/>
      <c r="O1981" s="283"/>
      <c r="P1981" s="283"/>
      <c r="Q1981" s="283"/>
      <c r="R1981" s="283"/>
      <c r="S1981" s="283"/>
      <c r="T1981" s="283"/>
    </row>
    <row r="1982" spans="1:20">
      <c r="A1982" s="509"/>
      <c r="N1982" s="283"/>
      <c r="O1982" s="283"/>
      <c r="P1982" s="283"/>
      <c r="Q1982" s="283"/>
      <c r="R1982" s="283"/>
      <c r="S1982" s="283"/>
      <c r="T1982" s="283"/>
    </row>
    <row r="1983" spans="1:20">
      <c r="A1983" s="509"/>
      <c r="N1983" s="283"/>
      <c r="O1983" s="283"/>
      <c r="P1983" s="283"/>
      <c r="Q1983" s="283"/>
      <c r="R1983" s="283"/>
      <c r="S1983" s="283"/>
      <c r="T1983" s="283"/>
    </row>
    <row r="1984" spans="1:20">
      <c r="A1984" s="509"/>
      <c r="N1984" s="283"/>
      <c r="O1984" s="283"/>
      <c r="P1984" s="283"/>
      <c r="Q1984" s="283"/>
      <c r="R1984" s="283"/>
      <c r="S1984" s="283"/>
      <c r="T1984" s="283"/>
    </row>
    <row r="1985" spans="1:20">
      <c r="A1985" s="509"/>
      <c r="N1985" s="283"/>
      <c r="O1985" s="283"/>
      <c r="P1985" s="283"/>
      <c r="Q1985" s="283"/>
      <c r="R1985" s="283"/>
      <c r="S1985" s="283"/>
      <c r="T1985" s="283"/>
    </row>
    <row r="1986" spans="1:20">
      <c r="A1986" s="509"/>
      <c r="N1986" s="283"/>
      <c r="O1986" s="283"/>
      <c r="P1986" s="283"/>
      <c r="Q1986" s="283"/>
      <c r="R1986" s="283"/>
      <c r="S1986" s="283"/>
      <c r="T1986" s="283"/>
    </row>
    <row r="1987" spans="1:20">
      <c r="A1987" s="509"/>
      <c r="N1987" s="283"/>
      <c r="O1987" s="283"/>
      <c r="P1987" s="283"/>
      <c r="Q1987" s="283"/>
      <c r="R1987" s="283"/>
      <c r="S1987" s="283"/>
      <c r="T1987" s="283"/>
    </row>
    <row r="1988" spans="1:20">
      <c r="A1988" s="509"/>
      <c r="N1988" s="283"/>
      <c r="O1988" s="283"/>
      <c r="P1988" s="283"/>
      <c r="Q1988" s="283"/>
      <c r="R1988" s="283"/>
      <c r="S1988" s="283"/>
      <c r="T1988" s="283"/>
    </row>
    <row r="1989" spans="1:20">
      <c r="A1989" s="509"/>
      <c r="N1989" s="283"/>
      <c r="O1989" s="283"/>
      <c r="P1989" s="283"/>
      <c r="Q1989" s="283"/>
      <c r="R1989" s="283"/>
      <c r="S1989" s="283"/>
      <c r="T1989" s="283"/>
    </row>
    <row r="1990" spans="1:20">
      <c r="A1990" s="509"/>
      <c r="N1990" s="283"/>
      <c r="O1990" s="283"/>
      <c r="P1990" s="283"/>
      <c r="Q1990" s="283"/>
      <c r="R1990" s="283"/>
      <c r="S1990" s="283"/>
      <c r="T1990" s="283"/>
    </row>
    <row r="1991" spans="1:20">
      <c r="A1991" s="509"/>
      <c r="N1991" s="283"/>
      <c r="O1991" s="283"/>
      <c r="P1991" s="283"/>
      <c r="Q1991" s="283"/>
      <c r="R1991" s="283"/>
      <c r="S1991" s="283"/>
      <c r="T1991" s="283"/>
    </row>
    <row r="1992" spans="1:20">
      <c r="A1992" s="509"/>
      <c r="N1992" s="283"/>
      <c r="O1992" s="283"/>
      <c r="P1992" s="283"/>
      <c r="Q1992" s="283"/>
      <c r="R1992" s="283"/>
      <c r="S1992" s="283"/>
      <c r="T1992" s="283"/>
    </row>
    <row r="1993" spans="1:20">
      <c r="A1993" s="509"/>
      <c r="N1993" s="283"/>
      <c r="O1993" s="283"/>
      <c r="P1993" s="283"/>
      <c r="Q1993" s="283"/>
      <c r="R1993" s="283"/>
      <c r="S1993" s="283"/>
      <c r="T1993" s="283"/>
    </row>
    <row r="1994" spans="1:20">
      <c r="A1994" s="509"/>
      <c r="N1994" s="283"/>
      <c r="O1994" s="283"/>
      <c r="P1994" s="283"/>
      <c r="Q1994" s="283"/>
      <c r="R1994" s="283"/>
      <c r="S1994" s="283"/>
      <c r="T1994" s="283"/>
    </row>
    <row r="1995" spans="1:20">
      <c r="A1995" s="509"/>
      <c r="N1995" s="283"/>
      <c r="O1995" s="283"/>
      <c r="P1995" s="283"/>
      <c r="Q1995" s="283"/>
      <c r="R1995" s="283"/>
      <c r="S1995" s="283"/>
      <c r="T1995" s="283"/>
    </row>
    <row r="1996" spans="1:20">
      <c r="A1996" s="509"/>
      <c r="N1996" s="283"/>
      <c r="O1996" s="283"/>
      <c r="P1996" s="283"/>
      <c r="Q1996" s="283"/>
      <c r="R1996" s="283"/>
      <c r="S1996" s="283"/>
      <c r="T1996" s="283"/>
    </row>
    <row r="1997" spans="1:20">
      <c r="A1997" s="509"/>
      <c r="N1997" s="283"/>
      <c r="O1997" s="283"/>
      <c r="P1997" s="283"/>
      <c r="Q1997" s="283"/>
      <c r="R1997" s="283"/>
      <c r="S1997" s="283"/>
      <c r="T1997" s="283"/>
    </row>
    <row r="1998" spans="1:20">
      <c r="A1998" s="509"/>
      <c r="N1998" s="283"/>
      <c r="O1998" s="283"/>
      <c r="P1998" s="283"/>
      <c r="Q1998" s="283"/>
      <c r="R1998" s="283"/>
      <c r="S1998" s="283"/>
      <c r="T1998" s="283"/>
    </row>
    <row r="1999" spans="1:20">
      <c r="A1999" s="509"/>
      <c r="N1999" s="283"/>
      <c r="O1999" s="283"/>
      <c r="P1999" s="283"/>
      <c r="Q1999" s="283"/>
      <c r="R1999" s="283"/>
      <c r="S1999" s="283"/>
      <c r="T1999" s="283"/>
    </row>
    <row r="2000" spans="1:20">
      <c r="A2000" s="509"/>
      <c r="N2000" s="283"/>
      <c r="O2000" s="283"/>
      <c r="P2000" s="283"/>
      <c r="Q2000" s="283"/>
      <c r="R2000" s="283"/>
      <c r="S2000" s="283"/>
      <c r="T2000" s="283"/>
    </row>
    <row r="2001" spans="1:20">
      <c r="A2001" s="509"/>
      <c r="N2001" s="283"/>
      <c r="O2001" s="283"/>
      <c r="P2001" s="283"/>
      <c r="Q2001" s="283"/>
      <c r="R2001" s="283"/>
      <c r="S2001" s="283"/>
      <c r="T2001" s="283"/>
    </row>
    <row r="2002" spans="1:20">
      <c r="A2002" s="509"/>
      <c r="N2002" s="283"/>
      <c r="O2002" s="283"/>
      <c r="P2002" s="283"/>
      <c r="Q2002" s="283"/>
      <c r="R2002" s="283"/>
      <c r="S2002" s="283"/>
      <c r="T2002" s="283"/>
    </row>
    <row r="2003" spans="1:20">
      <c r="A2003" s="509"/>
      <c r="N2003" s="283"/>
      <c r="O2003" s="283"/>
      <c r="P2003" s="283"/>
      <c r="Q2003" s="283"/>
      <c r="R2003" s="283"/>
      <c r="S2003" s="283"/>
      <c r="T2003" s="283"/>
    </row>
    <row r="2004" spans="1:20">
      <c r="A2004" s="509"/>
      <c r="N2004" s="283"/>
      <c r="O2004" s="283"/>
      <c r="P2004" s="283"/>
      <c r="Q2004" s="283"/>
      <c r="R2004" s="283"/>
      <c r="S2004" s="283"/>
      <c r="T2004" s="283"/>
    </row>
    <row r="2005" spans="1:20">
      <c r="A2005" s="509"/>
      <c r="N2005" s="283"/>
      <c r="O2005" s="283"/>
      <c r="P2005" s="283"/>
      <c r="Q2005" s="283"/>
      <c r="R2005" s="283"/>
      <c r="S2005" s="283"/>
      <c r="T2005" s="283"/>
    </row>
    <row r="2006" spans="1:20">
      <c r="A2006" s="509"/>
      <c r="N2006" s="283"/>
      <c r="O2006" s="283"/>
      <c r="P2006" s="283"/>
      <c r="Q2006" s="283"/>
      <c r="R2006" s="283"/>
      <c r="S2006" s="283"/>
      <c r="T2006" s="283"/>
    </row>
    <row r="2007" spans="1:20">
      <c r="A2007" s="509"/>
      <c r="N2007" s="283"/>
      <c r="O2007" s="283"/>
      <c r="P2007" s="283"/>
      <c r="Q2007" s="283"/>
      <c r="R2007" s="283"/>
      <c r="S2007" s="283"/>
      <c r="T2007" s="283"/>
    </row>
    <row r="2008" spans="1:20">
      <c r="A2008" s="509"/>
      <c r="N2008" s="283"/>
      <c r="O2008" s="283"/>
      <c r="P2008" s="283"/>
      <c r="Q2008" s="283"/>
      <c r="R2008" s="283"/>
      <c r="S2008" s="283"/>
      <c r="T2008" s="283"/>
    </row>
    <row r="2009" spans="1:20">
      <c r="A2009" s="509"/>
      <c r="N2009" s="283"/>
      <c r="O2009" s="283"/>
      <c r="P2009" s="283"/>
      <c r="Q2009" s="283"/>
      <c r="R2009" s="283"/>
      <c r="S2009" s="283"/>
      <c r="T2009" s="283"/>
    </row>
    <row r="2010" spans="1:20">
      <c r="A2010" s="509"/>
      <c r="N2010" s="283"/>
      <c r="O2010" s="283"/>
      <c r="P2010" s="283"/>
      <c r="Q2010" s="283"/>
      <c r="R2010" s="283"/>
      <c r="S2010" s="283"/>
      <c r="T2010" s="283"/>
    </row>
    <row r="2011" spans="1:20">
      <c r="A2011" s="509"/>
      <c r="N2011" s="283"/>
      <c r="O2011" s="283"/>
      <c r="P2011" s="283"/>
      <c r="Q2011" s="283"/>
      <c r="R2011" s="283"/>
      <c r="S2011" s="283"/>
      <c r="T2011" s="283"/>
    </row>
    <row r="2012" spans="1:20">
      <c r="A2012" s="509"/>
      <c r="N2012" s="283"/>
      <c r="O2012" s="283"/>
      <c r="P2012" s="283"/>
      <c r="Q2012" s="283"/>
      <c r="R2012" s="283"/>
      <c r="S2012" s="283"/>
      <c r="T2012" s="283"/>
    </row>
    <row r="2013" spans="1:20">
      <c r="A2013" s="509"/>
      <c r="N2013" s="283"/>
      <c r="O2013" s="283"/>
      <c r="P2013" s="283"/>
      <c r="Q2013" s="283"/>
      <c r="R2013" s="283"/>
      <c r="S2013" s="283"/>
      <c r="T2013" s="283"/>
    </row>
    <row r="2014" spans="1:20">
      <c r="A2014" s="509"/>
      <c r="N2014" s="283"/>
      <c r="O2014" s="283"/>
      <c r="P2014" s="283"/>
      <c r="Q2014" s="283"/>
      <c r="R2014" s="283"/>
      <c r="S2014" s="283"/>
      <c r="T2014" s="283"/>
    </row>
    <row r="2015" spans="1:20">
      <c r="A2015" s="509"/>
      <c r="N2015" s="283"/>
      <c r="O2015" s="283"/>
      <c r="P2015" s="283"/>
      <c r="Q2015" s="283"/>
      <c r="R2015" s="283"/>
      <c r="S2015" s="283"/>
      <c r="T2015" s="283"/>
    </row>
    <row r="2016" spans="1:20">
      <c r="A2016" s="509"/>
      <c r="N2016" s="283"/>
      <c r="O2016" s="283"/>
      <c r="P2016" s="283"/>
      <c r="Q2016" s="283"/>
      <c r="R2016" s="283"/>
      <c r="S2016" s="283"/>
      <c r="T2016" s="283"/>
    </row>
    <row r="2017" spans="1:20">
      <c r="A2017" s="509"/>
      <c r="N2017" s="283"/>
      <c r="O2017" s="283"/>
      <c r="P2017" s="283"/>
      <c r="Q2017" s="283"/>
      <c r="R2017" s="283"/>
      <c r="S2017" s="283"/>
      <c r="T2017" s="283"/>
    </row>
    <row r="2018" spans="1:20">
      <c r="A2018" s="509"/>
      <c r="N2018" s="283"/>
      <c r="O2018" s="283"/>
      <c r="P2018" s="283"/>
      <c r="Q2018" s="283"/>
      <c r="R2018" s="283"/>
      <c r="S2018" s="283"/>
      <c r="T2018" s="283"/>
    </row>
    <row r="2019" spans="1:20">
      <c r="A2019" s="509"/>
      <c r="N2019" s="283"/>
      <c r="O2019" s="283"/>
      <c r="P2019" s="283"/>
      <c r="Q2019" s="283"/>
      <c r="R2019" s="283"/>
      <c r="S2019" s="283"/>
      <c r="T2019" s="283"/>
    </row>
    <row r="2020" spans="1:20">
      <c r="A2020" s="509"/>
      <c r="N2020" s="283"/>
      <c r="O2020" s="283"/>
      <c r="P2020" s="283"/>
      <c r="Q2020" s="283"/>
      <c r="R2020" s="283"/>
      <c r="S2020" s="283"/>
      <c r="T2020" s="283"/>
    </row>
    <row r="2021" spans="1:20">
      <c r="A2021" s="509"/>
      <c r="N2021" s="283"/>
      <c r="O2021" s="283"/>
      <c r="P2021" s="283"/>
      <c r="Q2021" s="283"/>
      <c r="R2021" s="283"/>
      <c r="S2021" s="283"/>
      <c r="T2021" s="283"/>
    </row>
    <row r="2022" spans="1:20">
      <c r="A2022" s="509"/>
      <c r="N2022" s="283"/>
      <c r="O2022" s="283"/>
      <c r="P2022" s="283"/>
      <c r="Q2022" s="283"/>
      <c r="R2022" s="283"/>
      <c r="S2022" s="283"/>
      <c r="T2022" s="283"/>
    </row>
    <row r="2023" spans="1:20">
      <c r="A2023" s="509"/>
      <c r="N2023" s="283"/>
      <c r="O2023" s="283"/>
      <c r="P2023" s="283"/>
      <c r="Q2023" s="283"/>
      <c r="R2023" s="283"/>
      <c r="S2023" s="283"/>
      <c r="T2023" s="283"/>
    </row>
    <row r="2024" spans="1:20">
      <c r="A2024" s="509"/>
      <c r="N2024" s="283"/>
      <c r="O2024" s="283"/>
      <c r="P2024" s="283"/>
      <c r="Q2024" s="283"/>
      <c r="R2024" s="283"/>
      <c r="S2024" s="283"/>
      <c r="T2024" s="283"/>
    </row>
    <row r="2025" spans="1:20">
      <c r="A2025" s="509"/>
      <c r="N2025" s="283"/>
      <c r="O2025" s="283"/>
      <c r="P2025" s="283"/>
      <c r="Q2025" s="283"/>
      <c r="R2025" s="283"/>
      <c r="S2025" s="283"/>
      <c r="T2025" s="283"/>
    </row>
    <row r="2026" spans="1:20">
      <c r="A2026" s="509"/>
      <c r="N2026" s="283"/>
      <c r="O2026" s="283"/>
      <c r="P2026" s="283"/>
      <c r="Q2026" s="283"/>
      <c r="R2026" s="283"/>
      <c r="S2026" s="283"/>
      <c r="T2026" s="283"/>
    </row>
    <row r="2027" spans="1:20">
      <c r="A2027" s="509"/>
      <c r="N2027" s="283"/>
      <c r="O2027" s="283"/>
      <c r="P2027" s="283"/>
      <c r="Q2027" s="283"/>
      <c r="R2027" s="283"/>
      <c r="S2027" s="283"/>
      <c r="T2027" s="283"/>
    </row>
    <row r="2028" spans="1:20">
      <c r="A2028" s="509"/>
      <c r="N2028" s="283"/>
      <c r="O2028" s="283"/>
      <c r="P2028" s="283"/>
      <c r="Q2028" s="283"/>
      <c r="R2028" s="283"/>
      <c r="S2028" s="283"/>
      <c r="T2028" s="283"/>
    </row>
    <row r="2029" spans="1:20">
      <c r="A2029" s="509"/>
      <c r="N2029" s="283"/>
      <c r="O2029" s="283"/>
      <c r="P2029" s="283"/>
      <c r="Q2029" s="283"/>
      <c r="R2029" s="283"/>
      <c r="S2029" s="283"/>
      <c r="T2029" s="283"/>
    </row>
    <row r="2030" spans="1:20">
      <c r="A2030" s="509"/>
      <c r="N2030" s="283"/>
      <c r="O2030" s="283"/>
      <c r="P2030" s="283"/>
      <c r="Q2030" s="283"/>
      <c r="R2030" s="283"/>
      <c r="S2030" s="283"/>
      <c r="T2030" s="283"/>
    </row>
    <row r="2031" spans="1:20">
      <c r="A2031" s="509"/>
      <c r="N2031" s="283"/>
      <c r="O2031" s="283"/>
      <c r="P2031" s="283"/>
      <c r="Q2031" s="283"/>
      <c r="R2031" s="283"/>
      <c r="S2031" s="283"/>
      <c r="T2031" s="283"/>
    </row>
    <row r="2032" spans="1:20">
      <c r="A2032" s="509"/>
      <c r="N2032" s="283"/>
      <c r="O2032" s="283"/>
      <c r="P2032" s="283"/>
      <c r="Q2032" s="283"/>
      <c r="R2032" s="283"/>
      <c r="S2032" s="283"/>
      <c r="T2032" s="283"/>
    </row>
    <row r="2033" spans="1:20">
      <c r="A2033" s="509"/>
      <c r="N2033" s="283"/>
      <c r="O2033" s="283"/>
      <c r="P2033" s="283"/>
      <c r="Q2033" s="283"/>
      <c r="R2033" s="283"/>
      <c r="S2033" s="283"/>
      <c r="T2033" s="283"/>
    </row>
    <row r="2034" spans="1:20">
      <c r="A2034" s="509"/>
      <c r="N2034" s="283"/>
      <c r="O2034" s="283"/>
      <c r="P2034" s="283"/>
      <c r="Q2034" s="283"/>
      <c r="R2034" s="283"/>
      <c r="S2034" s="283"/>
      <c r="T2034" s="283"/>
    </row>
    <row r="2035" spans="1:20">
      <c r="A2035" s="509"/>
      <c r="N2035" s="283"/>
      <c r="O2035" s="283"/>
      <c r="P2035" s="283"/>
      <c r="Q2035" s="283"/>
      <c r="R2035" s="283"/>
      <c r="S2035" s="283"/>
      <c r="T2035" s="283"/>
    </row>
    <row r="2036" spans="1:20">
      <c r="A2036" s="509"/>
      <c r="N2036" s="283"/>
      <c r="O2036" s="283"/>
      <c r="P2036" s="283"/>
      <c r="Q2036" s="283"/>
      <c r="R2036" s="283"/>
      <c r="S2036" s="283"/>
      <c r="T2036" s="283"/>
    </row>
    <row r="2037" spans="1:20">
      <c r="A2037" s="509"/>
      <c r="N2037" s="283"/>
      <c r="O2037" s="283"/>
      <c r="P2037" s="283"/>
      <c r="Q2037" s="283"/>
      <c r="R2037" s="283"/>
      <c r="S2037" s="283"/>
      <c r="T2037" s="283"/>
    </row>
    <row r="2038" spans="1:20">
      <c r="A2038" s="509"/>
      <c r="N2038" s="283"/>
      <c r="O2038" s="283"/>
      <c r="P2038" s="283"/>
      <c r="Q2038" s="283"/>
      <c r="R2038" s="283"/>
      <c r="S2038" s="283"/>
      <c r="T2038" s="283"/>
    </row>
    <row r="2039" spans="1:20">
      <c r="A2039" s="509"/>
      <c r="N2039" s="283"/>
      <c r="O2039" s="283"/>
      <c r="P2039" s="283"/>
      <c r="Q2039" s="283"/>
      <c r="R2039" s="283"/>
      <c r="S2039" s="283"/>
      <c r="T2039" s="283"/>
    </row>
    <row r="2040" spans="1:20">
      <c r="A2040" s="509"/>
      <c r="N2040" s="283"/>
      <c r="O2040" s="283"/>
      <c r="P2040" s="283"/>
      <c r="Q2040" s="283"/>
      <c r="R2040" s="283"/>
      <c r="S2040" s="283"/>
      <c r="T2040" s="283"/>
    </row>
    <row r="2041" spans="1:20">
      <c r="A2041" s="509"/>
      <c r="N2041" s="283"/>
      <c r="O2041" s="283"/>
      <c r="P2041" s="283"/>
      <c r="Q2041" s="283"/>
      <c r="R2041" s="283"/>
      <c r="S2041" s="283"/>
      <c r="T2041" s="283"/>
    </row>
    <row r="2042" spans="1:20">
      <c r="A2042" s="509"/>
      <c r="N2042" s="283"/>
      <c r="O2042" s="283"/>
      <c r="P2042" s="283"/>
      <c r="Q2042" s="283"/>
      <c r="R2042" s="283"/>
      <c r="S2042" s="283"/>
      <c r="T2042" s="283"/>
    </row>
    <row r="2043" spans="1:20">
      <c r="A2043" s="509"/>
      <c r="N2043" s="283"/>
      <c r="O2043" s="283"/>
      <c r="P2043" s="283"/>
      <c r="Q2043" s="283"/>
      <c r="R2043" s="283"/>
      <c r="S2043" s="283"/>
      <c r="T2043" s="283"/>
    </row>
    <row r="2044" spans="1:20">
      <c r="A2044" s="509"/>
      <c r="N2044" s="283"/>
      <c r="O2044" s="283"/>
      <c r="P2044" s="283"/>
      <c r="Q2044" s="283"/>
      <c r="R2044" s="283"/>
      <c r="S2044" s="283"/>
      <c r="T2044" s="283"/>
    </row>
    <row r="2045" spans="1:20">
      <c r="A2045" s="509"/>
      <c r="N2045" s="283"/>
      <c r="O2045" s="283"/>
      <c r="P2045" s="283"/>
      <c r="Q2045" s="283"/>
      <c r="R2045" s="283"/>
      <c r="S2045" s="283"/>
      <c r="T2045" s="283"/>
    </row>
    <row r="2046" spans="1:20">
      <c r="A2046" s="509"/>
      <c r="N2046" s="283"/>
      <c r="O2046" s="283"/>
      <c r="P2046" s="283"/>
      <c r="Q2046" s="283"/>
      <c r="R2046" s="283"/>
      <c r="S2046" s="283"/>
      <c r="T2046" s="283"/>
    </row>
    <row r="2047" spans="1:20">
      <c r="A2047" s="509"/>
      <c r="N2047" s="283"/>
      <c r="O2047" s="283"/>
      <c r="P2047" s="283"/>
      <c r="Q2047" s="283"/>
      <c r="R2047" s="283"/>
      <c r="S2047" s="283"/>
      <c r="T2047" s="283"/>
    </row>
    <row r="2048" spans="1:20">
      <c r="A2048" s="509"/>
      <c r="N2048" s="283"/>
      <c r="O2048" s="283"/>
      <c r="P2048" s="283"/>
      <c r="Q2048" s="283"/>
      <c r="R2048" s="283"/>
      <c r="S2048" s="283"/>
      <c r="T2048" s="283"/>
    </row>
    <row r="2049" spans="1:20">
      <c r="A2049" s="509"/>
      <c r="N2049" s="283"/>
      <c r="O2049" s="283"/>
      <c r="P2049" s="283"/>
      <c r="Q2049" s="283"/>
      <c r="R2049" s="283"/>
      <c r="S2049" s="283"/>
      <c r="T2049" s="283"/>
    </row>
    <row r="2050" spans="1:20">
      <c r="A2050" s="509"/>
      <c r="N2050" s="283"/>
      <c r="O2050" s="283"/>
      <c r="P2050" s="283"/>
      <c r="Q2050" s="283"/>
      <c r="R2050" s="283"/>
      <c r="S2050" s="283"/>
      <c r="T2050" s="283"/>
    </row>
    <row r="2051" spans="1:20">
      <c r="A2051" s="509"/>
      <c r="N2051" s="283"/>
      <c r="O2051" s="283"/>
      <c r="P2051" s="283"/>
      <c r="Q2051" s="283"/>
      <c r="R2051" s="283"/>
      <c r="S2051" s="283"/>
      <c r="T2051" s="283"/>
    </row>
    <row r="2052" spans="1:20">
      <c r="A2052" s="509"/>
      <c r="N2052" s="283"/>
      <c r="O2052" s="283"/>
      <c r="P2052" s="283"/>
      <c r="Q2052" s="283"/>
      <c r="R2052" s="283"/>
      <c r="S2052" s="283"/>
      <c r="T2052" s="283"/>
    </row>
    <row r="2053" spans="1:20">
      <c r="A2053" s="509"/>
      <c r="N2053" s="283"/>
      <c r="O2053" s="283"/>
      <c r="P2053" s="283"/>
      <c r="Q2053" s="283"/>
      <c r="R2053" s="283"/>
      <c r="S2053" s="283"/>
      <c r="T2053" s="283"/>
    </row>
    <row r="2054" spans="1:20">
      <c r="A2054" s="509"/>
      <c r="N2054" s="283"/>
      <c r="O2054" s="283"/>
      <c r="P2054" s="283"/>
      <c r="Q2054" s="283"/>
      <c r="R2054" s="283"/>
      <c r="S2054" s="283"/>
      <c r="T2054" s="283"/>
    </row>
    <row r="2055" spans="1:20">
      <c r="A2055" s="509"/>
      <c r="N2055" s="283"/>
      <c r="O2055" s="283"/>
      <c r="P2055" s="283"/>
      <c r="Q2055" s="283"/>
      <c r="R2055" s="283"/>
      <c r="S2055" s="283"/>
      <c r="T2055" s="283"/>
    </row>
    <row r="2056" spans="1:20">
      <c r="A2056" s="509"/>
      <c r="N2056" s="283"/>
      <c r="O2056" s="283"/>
      <c r="P2056" s="283"/>
      <c r="Q2056" s="283"/>
      <c r="R2056" s="283"/>
      <c r="S2056" s="283"/>
      <c r="T2056" s="283"/>
    </row>
    <row r="2057" spans="1:20">
      <c r="A2057" s="509"/>
      <c r="N2057" s="283"/>
      <c r="O2057" s="283"/>
      <c r="P2057" s="283"/>
      <c r="Q2057" s="283"/>
      <c r="R2057" s="283"/>
      <c r="S2057" s="283"/>
      <c r="T2057" s="283"/>
    </row>
    <row r="2058" spans="1:20">
      <c r="A2058" s="509"/>
      <c r="N2058" s="283"/>
      <c r="O2058" s="283"/>
      <c r="P2058" s="283"/>
      <c r="Q2058" s="283"/>
      <c r="R2058" s="283"/>
      <c r="S2058" s="283"/>
      <c r="T2058" s="283"/>
    </row>
    <row r="2059" spans="1:20">
      <c r="A2059" s="509"/>
      <c r="N2059" s="283"/>
      <c r="O2059" s="283"/>
      <c r="P2059" s="283"/>
      <c r="Q2059" s="283"/>
      <c r="R2059" s="283"/>
      <c r="S2059" s="283"/>
      <c r="T2059" s="283"/>
    </row>
    <row r="2060" spans="1:20">
      <c r="A2060" s="509"/>
      <c r="N2060" s="283"/>
      <c r="O2060" s="283"/>
      <c r="P2060" s="283"/>
      <c r="Q2060" s="283"/>
      <c r="R2060" s="283"/>
      <c r="S2060" s="283"/>
      <c r="T2060" s="283"/>
    </row>
    <row r="2061" spans="1:20">
      <c r="A2061" s="509"/>
      <c r="N2061" s="283"/>
      <c r="O2061" s="283"/>
      <c r="P2061" s="283"/>
      <c r="Q2061" s="283"/>
      <c r="R2061" s="283"/>
      <c r="S2061" s="283"/>
      <c r="T2061" s="283"/>
    </row>
    <row r="2062" spans="1:20">
      <c r="A2062" s="509"/>
      <c r="N2062" s="283"/>
      <c r="O2062" s="283"/>
      <c r="P2062" s="283"/>
      <c r="Q2062" s="283"/>
      <c r="R2062" s="283"/>
      <c r="S2062" s="283"/>
      <c r="T2062" s="283"/>
    </row>
    <row r="2063" spans="1:20">
      <c r="A2063" s="509"/>
      <c r="N2063" s="283"/>
      <c r="O2063" s="283"/>
      <c r="P2063" s="283"/>
      <c r="Q2063" s="283"/>
      <c r="R2063" s="283"/>
      <c r="S2063" s="283"/>
      <c r="T2063" s="283"/>
    </row>
    <row r="2064" spans="1:20">
      <c r="A2064" s="509"/>
      <c r="N2064" s="283"/>
      <c r="O2064" s="283"/>
      <c r="P2064" s="283"/>
      <c r="Q2064" s="283"/>
      <c r="R2064" s="283"/>
      <c r="S2064" s="283"/>
      <c r="T2064" s="283"/>
    </row>
    <row r="2065" spans="1:20">
      <c r="A2065" s="509"/>
      <c r="N2065" s="283"/>
      <c r="O2065" s="283"/>
      <c r="P2065" s="283"/>
      <c r="Q2065" s="283"/>
      <c r="R2065" s="283"/>
      <c r="S2065" s="283"/>
      <c r="T2065" s="283"/>
    </row>
    <row r="2066" spans="1:20">
      <c r="A2066" s="509"/>
      <c r="N2066" s="283"/>
      <c r="O2066" s="283"/>
      <c r="P2066" s="283"/>
      <c r="Q2066" s="283"/>
      <c r="R2066" s="283"/>
      <c r="S2066" s="283"/>
      <c r="T2066" s="283"/>
    </row>
    <row r="2067" spans="1:20">
      <c r="A2067" s="509"/>
      <c r="N2067" s="283"/>
      <c r="O2067" s="283"/>
      <c r="P2067" s="283"/>
      <c r="Q2067" s="283"/>
      <c r="R2067" s="283"/>
      <c r="S2067" s="283"/>
      <c r="T2067" s="283"/>
    </row>
    <row r="2068" spans="1:20">
      <c r="A2068" s="509"/>
      <c r="N2068" s="283"/>
      <c r="O2068" s="283"/>
      <c r="P2068" s="283"/>
      <c r="Q2068" s="283"/>
      <c r="R2068" s="283"/>
      <c r="S2068" s="283"/>
      <c r="T2068" s="283"/>
    </row>
    <row r="2069" spans="1:20">
      <c r="A2069" s="509"/>
      <c r="N2069" s="283"/>
      <c r="O2069" s="283"/>
      <c r="P2069" s="283"/>
      <c r="Q2069" s="283"/>
      <c r="R2069" s="283"/>
      <c r="S2069" s="283"/>
      <c r="T2069" s="283"/>
    </row>
    <row r="2070" spans="1:20">
      <c r="A2070" s="509"/>
      <c r="N2070" s="283"/>
      <c r="O2070" s="283"/>
      <c r="P2070" s="283"/>
      <c r="Q2070" s="283"/>
      <c r="R2070" s="283"/>
      <c r="S2070" s="283"/>
      <c r="T2070" s="283"/>
    </row>
    <row r="2071" spans="1:20">
      <c r="A2071" s="509"/>
      <c r="N2071" s="283"/>
      <c r="O2071" s="283"/>
      <c r="P2071" s="283"/>
      <c r="Q2071" s="283"/>
      <c r="R2071" s="283"/>
      <c r="S2071" s="283"/>
      <c r="T2071" s="283"/>
    </row>
    <row r="2072" spans="1:20">
      <c r="A2072" s="509"/>
      <c r="N2072" s="283"/>
      <c r="O2072" s="283"/>
      <c r="P2072" s="283"/>
      <c r="Q2072" s="283"/>
      <c r="R2072" s="283"/>
      <c r="S2072" s="283"/>
      <c r="T2072" s="283"/>
    </row>
    <row r="2073" spans="1:20">
      <c r="A2073" s="509"/>
      <c r="N2073" s="283"/>
      <c r="O2073" s="283"/>
      <c r="P2073" s="283"/>
      <c r="Q2073" s="283"/>
      <c r="R2073" s="283"/>
      <c r="S2073" s="283"/>
      <c r="T2073" s="283"/>
    </row>
    <row r="2074" spans="1:20">
      <c r="A2074" s="509"/>
      <c r="N2074" s="283"/>
      <c r="O2074" s="283"/>
      <c r="P2074" s="283"/>
      <c r="Q2074" s="283"/>
      <c r="R2074" s="283"/>
      <c r="S2074" s="283"/>
      <c r="T2074" s="283"/>
    </row>
    <row r="2075" spans="1:20">
      <c r="A2075" s="509"/>
      <c r="N2075" s="283"/>
      <c r="O2075" s="283"/>
      <c r="P2075" s="283"/>
      <c r="Q2075" s="283"/>
      <c r="R2075" s="283"/>
      <c r="S2075" s="283"/>
      <c r="T2075" s="283"/>
    </row>
    <row r="2076" spans="1:20">
      <c r="A2076" s="509"/>
      <c r="N2076" s="283"/>
      <c r="O2076" s="283"/>
      <c r="P2076" s="283"/>
      <c r="Q2076" s="283"/>
      <c r="R2076" s="283"/>
      <c r="S2076" s="283"/>
      <c r="T2076" s="283"/>
    </row>
    <row r="2077" spans="1:20">
      <c r="A2077" s="509"/>
      <c r="N2077" s="283"/>
      <c r="O2077" s="283"/>
      <c r="P2077" s="283"/>
      <c r="Q2077" s="283"/>
      <c r="R2077" s="283"/>
      <c r="S2077" s="283"/>
      <c r="T2077" s="283"/>
    </row>
    <row r="2078" spans="1:20">
      <c r="A2078" s="509"/>
      <c r="N2078" s="283"/>
      <c r="O2078" s="283"/>
      <c r="P2078" s="283"/>
      <c r="Q2078" s="283"/>
      <c r="R2078" s="283"/>
      <c r="S2078" s="283"/>
      <c r="T2078" s="283"/>
    </row>
    <row r="2079" spans="1:20">
      <c r="A2079" s="509"/>
      <c r="N2079" s="283"/>
      <c r="O2079" s="283"/>
      <c r="P2079" s="283"/>
      <c r="Q2079" s="283"/>
      <c r="R2079" s="283"/>
      <c r="S2079" s="283"/>
      <c r="T2079" s="283"/>
    </row>
    <row r="2080" spans="1:20">
      <c r="A2080" s="509"/>
      <c r="N2080" s="283"/>
      <c r="O2080" s="283"/>
      <c r="P2080" s="283"/>
      <c r="Q2080" s="283"/>
      <c r="R2080" s="283"/>
      <c r="S2080" s="283"/>
      <c r="T2080" s="283"/>
    </row>
    <row r="2081" spans="1:20">
      <c r="A2081" s="509"/>
      <c r="N2081" s="283"/>
      <c r="O2081" s="283"/>
      <c r="P2081" s="283"/>
      <c r="Q2081" s="283"/>
      <c r="R2081" s="283"/>
      <c r="S2081" s="283"/>
      <c r="T2081" s="283"/>
    </row>
    <row r="2082" spans="1:20">
      <c r="A2082" s="509"/>
      <c r="N2082" s="283"/>
      <c r="O2082" s="283"/>
      <c r="P2082" s="283"/>
      <c r="Q2082" s="283"/>
      <c r="R2082" s="283"/>
      <c r="S2082" s="283"/>
      <c r="T2082" s="283"/>
    </row>
    <row r="2083" spans="1:20">
      <c r="A2083" s="509"/>
      <c r="N2083" s="283"/>
      <c r="O2083" s="283"/>
      <c r="P2083" s="283"/>
      <c r="Q2083" s="283"/>
      <c r="R2083" s="283"/>
      <c r="S2083" s="283"/>
      <c r="T2083" s="283"/>
    </row>
    <row r="2084" spans="1:20">
      <c r="A2084" s="509"/>
      <c r="N2084" s="283"/>
      <c r="O2084" s="283"/>
      <c r="P2084" s="283"/>
      <c r="Q2084" s="283"/>
      <c r="R2084" s="283"/>
      <c r="S2084" s="283"/>
      <c r="T2084" s="283"/>
    </row>
    <row r="2085" spans="1:20">
      <c r="A2085" s="509"/>
      <c r="N2085" s="283"/>
      <c r="O2085" s="283"/>
      <c r="P2085" s="283"/>
      <c r="Q2085" s="283"/>
      <c r="R2085" s="283"/>
      <c r="S2085" s="283"/>
      <c r="T2085" s="283"/>
    </row>
    <row r="2086" spans="1:20">
      <c r="A2086" s="509"/>
      <c r="N2086" s="283"/>
      <c r="O2086" s="283"/>
      <c r="P2086" s="283"/>
      <c r="Q2086" s="283"/>
      <c r="R2086" s="283"/>
      <c r="S2086" s="283"/>
      <c r="T2086" s="283"/>
    </row>
    <row r="2087" spans="1:20">
      <c r="A2087" s="509"/>
      <c r="N2087" s="283"/>
      <c r="O2087" s="283"/>
      <c r="P2087" s="283"/>
      <c r="Q2087" s="283"/>
      <c r="R2087" s="283"/>
      <c r="S2087" s="283"/>
      <c r="T2087" s="283"/>
    </row>
    <row r="2088" spans="1:20">
      <c r="A2088" s="509"/>
      <c r="N2088" s="283"/>
      <c r="O2088" s="283"/>
      <c r="P2088" s="283"/>
      <c r="Q2088" s="283"/>
      <c r="R2088" s="283"/>
      <c r="S2088" s="283"/>
      <c r="T2088" s="283"/>
    </row>
    <row r="2089" spans="1:20">
      <c r="A2089" s="509"/>
      <c r="N2089" s="283"/>
      <c r="O2089" s="283"/>
      <c r="P2089" s="283"/>
      <c r="Q2089" s="283"/>
      <c r="R2089" s="283"/>
      <c r="S2089" s="283"/>
      <c r="T2089" s="283"/>
    </row>
    <row r="2090" spans="1:20">
      <c r="A2090" s="509"/>
      <c r="N2090" s="283"/>
      <c r="O2090" s="283"/>
      <c r="P2090" s="283"/>
      <c r="Q2090" s="283"/>
      <c r="R2090" s="283"/>
      <c r="S2090" s="283"/>
      <c r="T2090" s="283"/>
    </row>
    <row r="2091" spans="1:20">
      <c r="A2091" s="509"/>
      <c r="N2091" s="283"/>
      <c r="O2091" s="283"/>
      <c r="P2091" s="283"/>
      <c r="Q2091" s="283"/>
      <c r="R2091" s="283"/>
      <c r="S2091" s="283"/>
      <c r="T2091" s="283"/>
    </row>
    <row r="2092" spans="1:20">
      <c r="A2092" s="509"/>
      <c r="N2092" s="283"/>
      <c r="O2092" s="283"/>
      <c r="P2092" s="283"/>
      <c r="Q2092" s="283"/>
      <c r="R2092" s="283"/>
      <c r="S2092" s="283"/>
      <c r="T2092" s="283"/>
    </row>
    <row r="2093" spans="1:20">
      <c r="A2093" s="509"/>
      <c r="N2093" s="283"/>
      <c r="O2093" s="283"/>
      <c r="P2093" s="283"/>
      <c r="Q2093" s="283"/>
      <c r="R2093" s="283"/>
      <c r="S2093" s="283"/>
      <c r="T2093" s="283"/>
    </row>
    <row r="2094" spans="1:20">
      <c r="A2094" s="509"/>
      <c r="N2094" s="283"/>
      <c r="O2094" s="283"/>
      <c r="P2094" s="283"/>
      <c r="Q2094" s="283"/>
      <c r="R2094" s="283"/>
      <c r="S2094" s="283"/>
      <c r="T2094" s="283"/>
    </row>
    <row r="2095" spans="1:20">
      <c r="A2095" s="509"/>
      <c r="N2095" s="283"/>
      <c r="O2095" s="283"/>
      <c r="P2095" s="283"/>
      <c r="Q2095" s="283"/>
      <c r="R2095" s="283"/>
      <c r="S2095" s="283"/>
      <c r="T2095" s="283"/>
    </row>
    <row r="2096" spans="1:20">
      <c r="A2096" s="509"/>
      <c r="N2096" s="283"/>
      <c r="O2096" s="283"/>
      <c r="P2096" s="283"/>
      <c r="Q2096" s="283"/>
      <c r="R2096" s="283"/>
      <c r="S2096" s="283"/>
      <c r="T2096" s="283"/>
    </row>
    <row r="2097" spans="1:20">
      <c r="A2097" s="509"/>
      <c r="N2097" s="283"/>
      <c r="O2097" s="283"/>
      <c r="P2097" s="283"/>
      <c r="Q2097" s="283"/>
      <c r="R2097" s="283"/>
      <c r="S2097" s="283"/>
      <c r="T2097" s="283"/>
    </row>
    <row r="2098" spans="1:20">
      <c r="A2098" s="509"/>
      <c r="N2098" s="283"/>
      <c r="O2098" s="283"/>
      <c r="P2098" s="283"/>
      <c r="Q2098" s="283"/>
      <c r="R2098" s="283"/>
      <c r="S2098" s="283"/>
      <c r="T2098" s="283"/>
    </row>
    <row r="2099" spans="1:20">
      <c r="A2099" s="509"/>
      <c r="N2099" s="283"/>
      <c r="O2099" s="283"/>
      <c r="P2099" s="283"/>
      <c r="Q2099" s="283"/>
      <c r="R2099" s="283"/>
      <c r="S2099" s="283"/>
      <c r="T2099" s="283"/>
    </row>
    <row r="2100" spans="1:20">
      <c r="A2100" s="509"/>
      <c r="N2100" s="283"/>
      <c r="O2100" s="283"/>
      <c r="P2100" s="283"/>
      <c r="Q2100" s="283"/>
      <c r="R2100" s="283"/>
      <c r="S2100" s="283"/>
      <c r="T2100" s="283"/>
    </row>
    <row r="2101" spans="1:20">
      <c r="A2101" s="509"/>
      <c r="N2101" s="283"/>
      <c r="O2101" s="283"/>
      <c r="P2101" s="283"/>
      <c r="Q2101" s="283"/>
      <c r="R2101" s="283"/>
      <c r="S2101" s="283"/>
      <c r="T2101" s="283"/>
    </row>
    <row r="2102" spans="1:20">
      <c r="A2102" s="509"/>
      <c r="N2102" s="283"/>
      <c r="O2102" s="283"/>
      <c r="P2102" s="283"/>
      <c r="Q2102" s="283"/>
      <c r="R2102" s="283"/>
      <c r="S2102" s="283"/>
      <c r="T2102" s="283"/>
    </row>
    <row r="2103" spans="1:20">
      <c r="A2103" s="509"/>
      <c r="N2103" s="283"/>
      <c r="O2103" s="283"/>
      <c r="P2103" s="283"/>
      <c r="Q2103" s="283"/>
      <c r="R2103" s="283"/>
      <c r="S2103" s="283"/>
      <c r="T2103" s="283"/>
    </row>
    <row r="2104" spans="1:20">
      <c r="A2104" s="509"/>
      <c r="N2104" s="283"/>
      <c r="O2104" s="283"/>
      <c r="P2104" s="283"/>
      <c r="Q2104" s="283"/>
      <c r="R2104" s="283"/>
      <c r="S2104" s="283"/>
      <c r="T2104" s="283"/>
    </row>
    <row r="2105" spans="1:20">
      <c r="A2105" s="509"/>
      <c r="N2105" s="283"/>
      <c r="O2105" s="283"/>
      <c r="P2105" s="283"/>
      <c r="Q2105" s="283"/>
      <c r="R2105" s="283"/>
      <c r="S2105" s="283"/>
      <c r="T2105" s="283"/>
    </row>
    <row r="2106" spans="1:20">
      <c r="A2106" s="509"/>
      <c r="N2106" s="283"/>
      <c r="O2106" s="283"/>
      <c r="P2106" s="283"/>
      <c r="Q2106" s="283"/>
      <c r="R2106" s="283"/>
      <c r="S2106" s="283"/>
      <c r="T2106" s="283"/>
    </row>
    <row r="2107" spans="1:20">
      <c r="A2107" s="509"/>
      <c r="N2107" s="283"/>
      <c r="O2107" s="283"/>
      <c r="P2107" s="283"/>
      <c r="Q2107" s="283"/>
      <c r="R2107" s="283"/>
      <c r="S2107" s="283"/>
      <c r="T2107" s="283"/>
    </row>
    <row r="2108" spans="1:20">
      <c r="A2108" s="509"/>
      <c r="N2108" s="283"/>
      <c r="O2108" s="283"/>
      <c r="P2108" s="283"/>
      <c r="Q2108" s="283"/>
      <c r="R2108" s="283"/>
      <c r="S2108" s="283"/>
      <c r="T2108" s="283"/>
    </row>
    <row r="2109" spans="1:20">
      <c r="A2109" s="509"/>
      <c r="N2109" s="283"/>
      <c r="O2109" s="283"/>
      <c r="P2109" s="283"/>
      <c r="Q2109" s="283"/>
      <c r="R2109" s="283"/>
      <c r="S2109" s="283"/>
      <c r="T2109" s="283"/>
    </row>
    <row r="2110" spans="1:20">
      <c r="A2110" s="509"/>
      <c r="N2110" s="283"/>
      <c r="O2110" s="283"/>
      <c r="P2110" s="283"/>
      <c r="Q2110" s="283"/>
      <c r="R2110" s="283"/>
      <c r="S2110" s="283"/>
      <c r="T2110" s="283"/>
    </row>
    <row r="2111" spans="1:20">
      <c r="A2111" s="509"/>
      <c r="N2111" s="283"/>
      <c r="O2111" s="283"/>
      <c r="P2111" s="283"/>
      <c r="Q2111" s="283"/>
      <c r="R2111" s="283"/>
      <c r="S2111" s="283"/>
      <c r="T2111" s="283"/>
    </row>
    <row r="2112" spans="1:20">
      <c r="A2112" s="509"/>
      <c r="N2112" s="283"/>
      <c r="O2112" s="283"/>
      <c r="P2112" s="283"/>
      <c r="Q2112" s="283"/>
      <c r="R2112" s="283"/>
      <c r="S2112" s="283"/>
      <c r="T2112" s="283"/>
    </row>
    <row r="2113" spans="1:20">
      <c r="A2113" s="509"/>
      <c r="N2113" s="283"/>
      <c r="O2113" s="283"/>
      <c r="P2113" s="283"/>
      <c r="Q2113" s="283"/>
      <c r="R2113" s="283"/>
      <c r="S2113" s="283"/>
      <c r="T2113" s="283"/>
    </row>
    <row r="2114" spans="1:20">
      <c r="A2114" s="509"/>
      <c r="N2114" s="283"/>
      <c r="O2114" s="283"/>
      <c r="P2114" s="283"/>
      <c r="Q2114" s="283"/>
      <c r="R2114" s="283"/>
      <c r="S2114" s="283"/>
      <c r="T2114" s="283"/>
    </row>
    <row r="2115" spans="1:20">
      <c r="A2115" s="509"/>
      <c r="N2115" s="283"/>
      <c r="O2115" s="283"/>
      <c r="P2115" s="283"/>
      <c r="Q2115" s="283"/>
      <c r="R2115" s="283"/>
      <c r="S2115" s="283"/>
      <c r="T2115" s="283"/>
    </row>
    <row r="2116" spans="1:20">
      <c r="A2116" s="509"/>
      <c r="N2116" s="283"/>
      <c r="O2116" s="283"/>
      <c r="P2116" s="283"/>
      <c r="Q2116" s="283"/>
      <c r="R2116" s="283"/>
      <c r="S2116" s="283"/>
      <c r="T2116" s="283"/>
    </row>
    <row r="2117" spans="1:20">
      <c r="A2117" s="509"/>
      <c r="N2117" s="283"/>
      <c r="O2117" s="283"/>
      <c r="P2117" s="283"/>
      <c r="Q2117" s="283"/>
      <c r="R2117" s="283"/>
      <c r="S2117" s="283"/>
      <c r="T2117" s="283"/>
    </row>
    <row r="2118" spans="1:20">
      <c r="A2118" s="509"/>
      <c r="N2118" s="283"/>
      <c r="O2118" s="283"/>
      <c r="P2118" s="283"/>
      <c r="Q2118" s="283"/>
      <c r="R2118" s="283"/>
      <c r="S2118" s="283"/>
      <c r="T2118" s="283"/>
    </row>
    <row r="2119" spans="1:20">
      <c r="A2119" s="509"/>
      <c r="N2119" s="283"/>
      <c r="O2119" s="283"/>
      <c r="P2119" s="283"/>
      <c r="Q2119" s="283"/>
      <c r="R2119" s="283"/>
      <c r="S2119" s="283"/>
      <c r="T2119" s="283"/>
    </row>
    <row r="2120" spans="1:20">
      <c r="A2120" s="509"/>
      <c r="N2120" s="283"/>
      <c r="O2120" s="283"/>
      <c r="P2120" s="283"/>
      <c r="Q2120" s="283"/>
      <c r="R2120" s="283"/>
      <c r="S2120" s="283"/>
      <c r="T2120" s="283"/>
    </row>
    <row r="2121" spans="1:20">
      <c r="A2121" s="509"/>
      <c r="N2121" s="283"/>
      <c r="O2121" s="283"/>
      <c r="P2121" s="283"/>
      <c r="Q2121" s="283"/>
      <c r="R2121" s="283"/>
      <c r="S2121" s="283"/>
      <c r="T2121" s="283"/>
    </row>
    <row r="2122" spans="1:20">
      <c r="A2122" s="509"/>
      <c r="N2122" s="283"/>
      <c r="O2122" s="283"/>
      <c r="P2122" s="283"/>
      <c r="Q2122" s="283"/>
      <c r="R2122" s="283"/>
      <c r="S2122" s="283"/>
      <c r="T2122" s="283"/>
    </row>
    <row r="2123" spans="1:20">
      <c r="A2123" s="509"/>
      <c r="N2123" s="283"/>
      <c r="O2123" s="283"/>
      <c r="P2123" s="283"/>
      <c r="Q2123" s="283"/>
      <c r="R2123" s="283"/>
      <c r="S2123" s="283"/>
      <c r="T2123" s="283"/>
    </row>
    <row r="2124" spans="1:20">
      <c r="A2124" s="509"/>
      <c r="N2124" s="283"/>
      <c r="O2124" s="283"/>
      <c r="P2124" s="283"/>
      <c r="Q2124" s="283"/>
      <c r="R2124" s="283"/>
      <c r="S2124" s="283"/>
      <c r="T2124" s="283"/>
    </row>
    <row r="2125" spans="1:20">
      <c r="A2125" s="509"/>
      <c r="N2125" s="283"/>
      <c r="O2125" s="283"/>
      <c r="P2125" s="283"/>
      <c r="Q2125" s="283"/>
      <c r="R2125" s="283"/>
      <c r="S2125" s="283"/>
      <c r="T2125" s="283"/>
    </row>
    <row r="2126" spans="1:20">
      <c r="A2126" s="509"/>
      <c r="N2126" s="283"/>
      <c r="O2126" s="283"/>
      <c r="P2126" s="283"/>
      <c r="Q2126" s="283"/>
      <c r="R2126" s="283"/>
      <c r="S2126" s="283"/>
      <c r="T2126" s="283"/>
    </row>
    <row r="2127" spans="1:20">
      <c r="A2127" s="509"/>
      <c r="N2127" s="283"/>
      <c r="O2127" s="283"/>
      <c r="P2127" s="283"/>
      <c r="Q2127" s="283"/>
      <c r="R2127" s="283"/>
      <c r="S2127" s="283"/>
      <c r="T2127" s="283"/>
    </row>
    <row r="2128" spans="1:20">
      <c r="A2128" s="509"/>
      <c r="N2128" s="283"/>
      <c r="O2128" s="283"/>
      <c r="P2128" s="283"/>
      <c r="Q2128" s="283"/>
      <c r="R2128" s="283"/>
      <c r="S2128" s="283"/>
      <c r="T2128" s="283"/>
    </row>
    <row r="2129" spans="1:20">
      <c r="A2129" s="509"/>
      <c r="N2129" s="283"/>
      <c r="O2129" s="283"/>
      <c r="P2129" s="283"/>
      <c r="Q2129" s="283"/>
      <c r="R2129" s="283"/>
      <c r="S2129" s="283"/>
      <c r="T2129" s="283"/>
    </row>
    <row r="2130" spans="1:20">
      <c r="A2130" s="509"/>
      <c r="N2130" s="283"/>
      <c r="O2130" s="283"/>
      <c r="P2130" s="283"/>
      <c r="Q2130" s="283"/>
      <c r="R2130" s="283"/>
      <c r="S2130" s="283"/>
      <c r="T2130" s="283"/>
    </row>
    <row r="2131" spans="1:20">
      <c r="A2131" s="509"/>
      <c r="N2131" s="283"/>
      <c r="O2131" s="283"/>
      <c r="P2131" s="283"/>
      <c r="Q2131" s="283"/>
      <c r="R2131" s="283"/>
      <c r="S2131" s="283"/>
      <c r="T2131" s="283"/>
    </row>
    <row r="2132" spans="1:20">
      <c r="A2132" s="509"/>
      <c r="N2132" s="283"/>
      <c r="O2132" s="283"/>
      <c r="P2132" s="283"/>
      <c r="Q2132" s="283"/>
      <c r="R2132" s="283"/>
      <c r="S2132" s="283"/>
      <c r="T2132" s="283"/>
    </row>
    <row r="2133" spans="1:20">
      <c r="A2133" s="509"/>
      <c r="N2133" s="283"/>
      <c r="O2133" s="283"/>
      <c r="P2133" s="283"/>
      <c r="Q2133" s="283"/>
      <c r="R2133" s="283"/>
      <c r="S2133" s="283"/>
      <c r="T2133" s="283"/>
    </row>
    <row r="2134" spans="1:20">
      <c r="A2134" s="509"/>
      <c r="N2134" s="283"/>
      <c r="O2134" s="283"/>
      <c r="P2134" s="283"/>
      <c r="Q2134" s="283"/>
      <c r="R2134" s="283"/>
      <c r="S2134" s="283"/>
      <c r="T2134" s="283"/>
    </row>
    <row r="2135" spans="1:20">
      <c r="A2135" s="509"/>
      <c r="N2135" s="283"/>
      <c r="O2135" s="283"/>
      <c r="P2135" s="283"/>
      <c r="Q2135" s="283"/>
      <c r="R2135" s="283"/>
      <c r="S2135" s="283"/>
      <c r="T2135" s="283"/>
    </row>
    <row r="2136" spans="1:20">
      <c r="A2136" s="509"/>
      <c r="N2136" s="283"/>
      <c r="O2136" s="283"/>
      <c r="P2136" s="283"/>
      <c r="Q2136" s="283"/>
      <c r="R2136" s="283"/>
      <c r="S2136" s="283"/>
      <c r="T2136" s="283"/>
    </row>
    <row r="2137" spans="1:20">
      <c r="A2137" s="509"/>
      <c r="N2137" s="283"/>
      <c r="O2137" s="283"/>
      <c r="P2137" s="283"/>
      <c r="Q2137" s="283"/>
      <c r="R2137" s="283"/>
      <c r="S2137" s="283"/>
      <c r="T2137" s="283"/>
    </row>
    <row r="2138" spans="1:20">
      <c r="A2138" s="509"/>
      <c r="N2138" s="283"/>
      <c r="O2138" s="283"/>
      <c r="P2138" s="283"/>
      <c r="Q2138" s="283"/>
      <c r="R2138" s="283"/>
      <c r="S2138" s="283"/>
      <c r="T2138" s="283"/>
    </row>
    <row r="2139" spans="1:20">
      <c r="A2139" s="509"/>
      <c r="N2139" s="283"/>
      <c r="O2139" s="283"/>
      <c r="P2139" s="283"/>
      <c r="Q2139" s="283"/>
      <c r="R2139" s="283"/>
      <c r="S2139" s="283"/>
      <c r="T2139" s="283"/>
    </row>
    <row r="2140" spans="1:20">
      <c r="A2140" s="509"/>
      <c r="N2140" s="283"/>
      <c r="O2140" s="283"/>
      <c r="P2140" s="283"/>
      <c r="Q2140" s="283"/>
      <c r="R2140" s="283"/>
      <c r="S2140" s="283"/>
      <c r="T2140" s="283"/>
    </row>
    <row r="2141" spans="1:20">
      <c r="A2141" s="509"/>
      <c r="N2141" s="283"/>
      <c r="O2141" s="283"/>
      <c r="P2141" s="283"/>
      <c r="Q2141" s="283"/>
      <c r="R2141" s="283"/>
      <c r="S2141" s="283"/>
      <c r="T2141" s="283"/>
    </row>
    <row r="2142" spans="1:20">
      <c r="A2142" s="509"/>
      <c r="N2142" s="283"/>
      <c r="O2142" s="283"/>
      <c r="P2142" s="283"/>
      <c r="Q2142" s="283"/>
      <c r="R2142" s="283"/>
      <c r="S2142" s="283"/>
      <c r="T2142" s="283"/>
    </row>
    <row r="2143" spans="1:20">
      <c r="A2143" s="509"/>
      <c r="N2143" s="283"/>
      <c r="O2143" s="283"/>
      <c r="P2143" s="283"/>
      <c r="Q2143" s="283"/>
      <c r="R2143" s="283"/>
      <c r="S2143" s="283"/>
      <c r="T2143" s="283"/>
    </row>
    <row r="2144" spans="1:20">
      <c r="A2144" s="509"/>
      <c r="N2144" s="283"/>
      <c r="O2144" s="283"/>
      <c r="P2144" s="283"/>
      <c r="Q2144" s="283"/>
      <c r="R2144" s="283"/>
      <c r="S2144" s="283"/>
      <c r="T2144" s="283"/>
    </row>
    <row r="2145" spans="1:20">
      <c r="A2145" s="509"/>
      <c r="N2145" s="283"/>
      <c r="O2145" s="283"/>
      <c r="P2145" s="283"/>
      <c r="Q2145" s="283"/>
      <c r="R2145" s="283"/>
      <c r="S2145" s="283"/>
      <c r="T2145" s="283"/>
    </row>
    <row r="2146" spans="1:20">
      <c r="A2146" s="509"/>
      <c r="N2146" s="283"/>
      <c r="O2146" s="283"/>
      <c r="P2146" s="283"/>
      <c r="Q2146" s="283"/>
      <c r="R2146" s="283"/>
      <c r="S2146" s="283"/>
      <c r="T2146" s="283"/>
    </row>
    <row r="2147" spans="1:20">
      <c r="A2147" s="509"/>
      <c r="N2147" s="283"/>
      <c r="O2147" s="283"/>
      <c r="P2147" s="283"/>
      <c r="Q2147" s="283"/>
      <c r="R2147" s="283"/>
      <c r="S2147" s="283"/>
      <c r="T2147" s="283"/>
    </row>
    <row r="2148" spans="1:20">
      <c r="A2148" s="509"/>
      <c r="N2148" s="283"/>
      <c r="O2148" s="283"/>
      <c r="P2148" s="283"/>
      <c r="Q2148" s="283"/>
      <c r="R2148" s="283"/>
      <c r="S2148" s="283"/>
      <c r="T2148" s="283"/>
    </row>
    <row r="2149" spans="1:20">
      <c r="A2149" s="509"/>
      <c r="N2149" s="283"/>
      <c r="O2149" s="283"/>
      <c r="P2149" s="283"/>
      <c r="Q2149" s="283"/>
      <c r="R2149" s="283"/>
      <c r="S2149" s="283"/>
      <c r="T2149" s="283"/>
    </row>
    <row r="2150" spans="1:20">
      <c r="A2150" s="509"/>
      <c r="N2150" s="283"/>
      <c r="O2150" s="283"/>
      <c r="P2150" s="283"/>
      <c r="Q2150" s="283"/>
      <c r="R2150" s="283"/>
      <c r="S2150" s="283"/>
      <c r="T2150" s="283"/>
    </row>
    <row r="2151" spans="1:20">
      <c r="A2151" s="509"/>
      <c r="N2151" s="283"/>
      <c r="O2151" s="283"/>
      <c r="P2151" s="283"/>
      <c r="Q2151" s="283"/>
      <c r="R2151" s="283"/>
      <c r="S2151" s="283"/>
      <c r="T2151" s="283"/>
    </row>
    <row r="2152" spans="1:20">
      <c r="A2152" s="509"/>
      <c r="N2152" s="283"/>
      <c r="O2152" s="283"/>
      <c r="P2152" s="283"/>
      <c r="Q2152" s="283"/>
      <c r="R2152" s="283"/>
      <c r="S2152" s="283"/>
      <c r="T2152" s="283"/>
    </row>
    <row r="2153" spans="1:20">
      <c r="A2153" s="509"/>
      <c r="N2153" s="283"/>
      <c r="O2153" s="283"/>
      <c r="P2153" s="283"/>
      <c r="Q2153" s="283"/>
      <c r="R2153" s="283"/>
      <c r="S2153" s="283"/>
      <c r="T2153" s="283"/>
    </row>
    <row r="2154" spans="1:20">
      <c r="A2154" s="509"/>
      <c r="N2154" s="283"/>
      <c r="O2154" s="283"/>
      <c r="P2154" s="283"/>
      <c r="Q2154" s="283"/>
      <c r="R2154" s="283"/>
      <c r="S2154" s="283"/>
      <c r="T2154" s="283"/>
    </row>
    <row r="2155" spans="1:20">
      <c r="A2155" s="509"/>
      <c r="N2155" s="283"/>
      <c r="O2155" s="283"/>
      <c r="P2155" s="283"/>
      <c r="Q2155" s="283"/>
      <c r="R2155" s="283"/>
      <c r="S2155" s="283"/>
      <c r="T2155" s="283"/>
    </row>
    <row r="2156" spans="1:20">
      <c r="A2156" s="509"/>
      <c r="N2156" s="283"/>
      <c r="O2156" s="283"/>
      <c r="P2156" s="283"/>
      <c r="Q2156" s="283"/>
      <c r="R2156" s="283"/>
      <c r="S2156" s="283"/>
      <c r="T2156" s="283"/>
    </row>
    <row r="2157" spans="1:20">
      <c r="A2157" s="509"/>
      <c r="N2157" s="283"/>
      <c r="O2157" s="283"/>
      <c r="P2157" s="283"/>
      <c r="Q2157" s="283"/>
      <c r="R2157" s="283"/>
      <c r="S2157" s="283"/>
      <c r="T2157" s="283"/>
    </row>
    <row r="2158" spans="1:20">
      <c r="A2158" s="509"/>
      <c r="N2158" s="283"/>
      <c r="O2158" s="283"/>
      <c r="P2158" s="283"/>
      <c r="Q2158" s="283"/>
      <c r="R2158" s="283"/>
      <c r="S2158" s="283"/>
      <c r="T2158" s="283"/>
    </row>
    <row r="2159" spans="1:20">
      <c r="A2159" s="509"/>
      <c r="N2159" s="283"/>
      <c r="O2159" s="283"/>
      <c r="P2159" s="283"/>
      <c r="Q2159" s="283"/>
      <c r="R2159" s="283"/>
      <c r="S2159" s="283"/>
      <c r="T2159" s="283"/>
    </row>
    <row r="2160" spans="1:20">
      <c r="A2160" s="509"/>
      <c r="N2160" s="283"/>
      <c r="O2160" s="283"/>
      <c r="P2160" s="283"/>
      <c r="Q2160" s="283"/>
      <c r="R2160" s="283"/>
      <c r="S2160" s="283"/>
      <c r="T2160" s="283"/>
    </row>
    <row r="2161" spans="1:20">
      <c r="A2161" s="509"/>
      <c r="N2161" s="283"/>
      <c r="O2161" s="283"/>
      <c r="P2161" s="283"/>
      <c r="Q2161" s="283"/>
      <c r="R2161" s="283"/>
      <c r="S2161" s="283"/>
      <c r="T2161" s="283"/>
    </row>
    <row r="2162" spans="1:20">
      <c r="A2162" s="509"/>
      <c r="N2162" s="283"/>
      <c r="O2162" s="283"/>
      <c r="P2162" s="283"/>
      <c r="Q2162" s="283"/>
      <c r="R2162" s="283"/>
      <c r="S2162" s="283"/>
      <c r="T2162" s="283"/>
    </row>
    <row r="2163" spans="1:20">
      <c r="A2163" s="509"/>
      <c r="N2163" s="283"/>
      <c r="O2163" s="283"/>
      <c r="P2163" s="283"/>
      <c r="Q2163" s="283"/>
      <c r="R2163" s="283"/>
      <c r="S2163" s="283"/>
      <c r="T2163" s="283"/>
    </row>
    <row r="2164" spans="1:20">
      <c r="A2164" s="509"/>
      <c r="N2164" s="283"/>
      <c r="O2164" s="283"/>
      <c r="P2164" s="283"/>
      <c r="Q2164" s="283"/>
      <c r="R2164" s="283"/>
      <c r="S2164" s="283"/>
      <c r="T2164" s="283"/>
    </row>
    <row r="2165" spans="1:20">
      <c r="A2165" s="509"/>
      <c r="N2165" s="283"/>
      <c r="O2165" s="283"/>
      <c r="P2165" s="283"/>
      <c r="Q2165" s="283"/>
      <c r="R2165" s="283"/>
      <c r="S2165" s="283"/>
      <c r="T2165" s="283"/>
    </row>
    <row r="2166" spans="1:20">
      <c r="A2166" s="509"/>
      <c r="N2166" s="283"/>
      <c r="O2166" s="283"/>
      <c r="P2166" s="283"/>
      <c r="Q2166" s="283"/>
      <c r="R2166" s="283"/>
      <c r="S2166" s="283"/>
      <c r="T2166" s="283"/>
    </row>
    <row r="2167" spans="1:20">
      <c r="A2167" s="509"/>
      <c r="N2167" s="283"/>
      <c r="O2167" s="283"/>
      <c r="P2167" s="283"/>
      <c r="Q2167" s="283"/>
      <c r="R2167" s="283"/>
      <c r="S2167" s="283"/>
      <c r="T2167" s="283"/>
    </row>
    <row r="2168" spans="1:20">
      <c r="A2168" s="509"/>
      <c r="N2168" s="283"/>
      <c r="O2168" s="283"/>
      <c r="P2168" s="283"/>
      <c r="Q2168" s="283"/>
      <c r="R2168" s="283"/>
      <c r="S2168" s="283"/>
      <c r="T2168" s="283"/>
    </row>
    <row r="2169" spans="1:20">
      <c r="A2169" s="509"/>
      <c r="N2169" s="283"/>
      <c r="O2169" s="283"/>
      <c r="P2169" s="283"/>
      <c r="Q2169" s="283"/>
      <c r="R2169" s="283"/>
      <c r="S2169" s="283"/>
      <c r="T2169" s="283"/>
    </row>
    <row r="2170" spans="1:20">
      <c r="A2170" s="509"/>
      <c r="N2170" s="283"/>
      <c r="O2170" s="283"/>
      <c r="P2170" s="283"/>
      <c r="Q2170" s="283"/>
      <c r="R2170" s="283"/>
      <c r="S2170" s="283"/>
      <c r="T2170" s="283"/>
    </row>
    <row r="2171" spans="1:20">
      <c r="A2171" s="509"/>
      <c r="N2171" s="283"/>
      <c r="O2171" s="283"/>
      <c r="P2171" s="283"/>
      <c r="Q2171" s="283"/>
      <c r="R2171" s="283"/>
      <c r="S2171" s="283"/>
      <c r="T2171" s="283"/>
    </row>
    <row r="2172" spans="1:20">
      <c r="A2172" s="509"/>
      <c r="N2172" s="283"/>
      <c r="O2172" s="283"/>
      <c r="P2172" s="283"/>
      <c r="Q2172" s="283"/>
      <c r="R2172" s="283"/>
      <c r="S2172" s="283"/>
      <c r="T2172" s="283"/>
    </row>
    <row r="2173" spans="1:20">
      <c r="A2173" s="509"/>
      <c r="N2173" s="283"/>
      <c r="O2173" s="283"/>
      <c r="P2173" s="283"/>
      <c r="Q2173" s="283"/>
      <c r="R2173" s="283"/>
      <c r="S2173" s="283"/>
      <c r="T2173" s="283"/>
    </row>
    <row r="2174" spans="1:20">
      <c r="A2174" s="509"/>
      <c r="N2174" s="283"/>
      <c r="O2174" s="283"/>
      <c r="P2174" s="283"/>
      <c r="Q2174" s="283"/>
      <c r="R2174" s="283"/>
      <c r="S2174" s="283"/>
      <c r="T2174" s="283"/>
    </row>
    <row r="2175" spans="1:20">
      <c r="A2175" s="509"/>
      <c r="N2175" s="283"/>
      <c r="O2175" s="283"/>
      <c r="P2175" s="283"/>
      <c r="Q2175" s="283"/>
      <c r="R2175" s="283"/>
      <c r="S2175" s="283"/>
      <c r="T2175" s="283"/>
    </row>
    <row r="2176" spans="1:20">
      <c r="A2176" s="509"/>
      <c r="N2176" s="283"/>
      <c r="O2176" s="283"/>
      <c r="P2176" s="283"/>
      <c r="Q2176" s="283"/>
      <c r="R2176" s="283"/>
      <c r="S2176" s="283"/>
      <c r="T2176" s="283"/>
    </row>
    <row r="2177" spans="1:20">
      <c r="A2177" s="509"/>
      <c r="N2177" s="283"/>
      <c r="O2177" s="283"/>
      <c r="P2177" s="283"/>
      <c r="Q2177" s="283"/>
      <c r="R2177" s="283"/>
      <c r="S2177" s="283"/>
      <c r="T2177" s="283"/>
    </row>
    <row r="2178" spans="1:20">
      <c r="A2178" s="509"/>
      <c r="N2178" s="283"/>
      <c r="O2178" s="283"/>
      <c r="P2178" s="283"/>
      <c r="Q2178" s="283"/>
      <c r="R2178" s="283"/>
      <c r="S2178" s="283"/>
      <c r="T2178" s="283"/>
    </row>
    <row r="2179" spans="1:20">
      <c r="A2179" s="509"/>
      <c r="N2179" s="283"/>
      <c r="O2179" s="283"/>
      <c r="P2179" s="283"/>
      <c r="Q2179" s="283"/>
      <c r="R2179" s="283"/>
      <c r="S2179" s="283"/>
      <c r="T2179" s="283"/>
    </row>
    <row r="2180" spans="1:20">
      <c r="A2180" s="509"/>
      <c r="N2180" s="283"/>
      <c r="O2180" s="283"/>
      <c r="P2180" s="283"/>
      <c r="Q2180" s="283"/>
      <c r="R2180" s="283"/>
      <c r="S2180" s="283"/>
      <c r="T2180" s="283"/>
    </row>
    <row r="2181" spans="1:20">
      <c r="A2181" s="509"/>
      <c r="N2181" s="283"/>
      <c r="O2181" s="283"/>
      <c r="P2181" s="283"/>
      <c r="Q2181" s="283"/>
      <c r="R2181" s="283"/>
      <c r="S2181" s="283"/>
      <c r="T2181" s="283"/>
    </row>
    <row r="2182" spans="1:20">
      <c r="A2182" s="509"/>
      <c r="N2182" s="283"/>
      <c r="O2182" s="283"/>
      <c r="P2182" s="283"/>
      <c r="Q2182" s="283"/>
      <c r="R2182" s="283"/>
      <c r="S2182" s="283"/>
      <c r="T2182" s="283"/>
    </row>
    <row r="2183" spans="1:20">
      <c r="A2183" s="509"/>
      <c r="N2183" s="283"/>
      <c r="O2183" s="283"/>
      <c r="P2183" s="283"/>
      <c r="Q2183" s="283"/>
      <c r="R2183" s="283"/>
      <c r="S2183" s="283"/>
      <c r="T2183" s="283"/>
    </row>
    <row r="2184" spans="1:20">
      <c r="A2184" s="509"/>
      <c r="N2184" s="283"/>
      <c r="O2184" s="283"/>
      <c r="P2184" s="283"/>
      <c r="Q2184" s="283"/>
      <c r="R2184" s="283"/>
      <c r="S2184" s="283"/>
      <c r="T2184" s="283"/>
    </row>
    <row r="2185" spans="1:20">
      <c r="A2185" s="509"/>
      <c r="N2185" s="283"/>
      <c r="O2185" s="283"/>
      <c r="P2185" s="283"/>
      <c r="Q2185" s="283"/>
      <c r="R2185" s="283"/>
      <c r="S2185" s="283"/>
      <c r="T2185" s="283"/>
    </row>
    <row r="2186" spans="1:20">
      <c r="A2186" s="509"/>
      <c r="N2186" s="283"/>
      <c r="O2186" s="283"/>
      <c r="P2186" s="283"/>
      <c r="Q2186" s="283"/>
      <c r="R2186" s="283"/>
      <c r="S2186" s="283"/>
      <c r="T2186" s="283"/>
    </row>
    <row r="2187" spans="1:20">
      <c r="A2187" s="509"/>
      <c r="N2187" s="283"/>
      <c r="O2187" s="283"/>
      <c r="P2187" s="283"/>
      <c r="Q2187" s="283"/>
      <c r="R2187" s="283"/>
      <c r="S2187" s="283"/>
      <c r="T2187" s="283"/>
    </row>
    <row r="2188" spans="1:20">
      <c r="A2188" s="509"/>
      <c r="N2188" s="283"/>
      <c r="O2188" s="283"/>
      <c r="P2188" s="283"/>
      <c r="Q2188" s="283"/>
      <c r="R2188" s="283"/>
      <c r="S2188" s="283"/>
      <c r="T2188" s="283"/>
    </row>
    <row r="2189" spans="1:20">
      <c r="A2189" s="509"/>
      <c r="N2189" s="283"/>
      <c r="O2189" s="283"/>
      <c r="P2189" s="283"/>
      <c r="Q2189" s="283"/>
      <c r="R2189" s="283"/>
      <c r="S2189" s="283"/>
      <c r="T2189" s="283"/>
    </row>
    <row r="2190" spans="1:20">
      <c r="A2190" s="509"/>
      <c r="N2190" s="283"/>
      <c r="O2190" s="283"/>
      <c r="P2190" s="283"/>
      <c r="Q2190" s="283"/>
      <c r="R2190" s="283"/>
      <c r="S2190" s="283"/>
      <c r="T2190" s="283"/>
    </row>
    <row r="2191" spans="1:20">
      <c r="A2191" s="509"/>
      <c r="N2191" s="283"/>
      <c r="O2191" s="283"/>
      <c r="P2191" s="283"/>
      <c r="Q2191" s="283"/>
      <c r="R2191" s="283"/>
      <c r="S2191" s="283"/>
      <c r="T2191" s="283"/>
    </row>
    <row r="2192" spans="1:20">
      <c r="A2192" s="509"/>
      <c r="N2192" s="283"/>
      <c r="O2192" s="283"/>
      <c r="P2192" s="283"/>
      <c r="Q2192" s="283"/>
      <c r="R2192" s="283"/>
      <c r="S2192" s="283"/>
      <c r="T2192" s="283"/>
    </row>
    <row r="2193" spans="1:20">
      <c r="A2193" s="509"/>
      <c r="N2193" s="283"/>
      <c r="O2193" s="283"/>
      <c r="P2193" s="283"/>
      <c r="Q2193" s="283"/>
      <c r="R2193" s="283"/>
      <c r="S2193" s="283"/>
      <c r="T2193" s="283"/>
    </row>
    <row r="2194" spans="1:20">
      <c r="A2194" s="509"/>
      <c r="N2194" s="283"/>
      <c r="O2194" s="283"/>
      <c r="P2194" s="283"/>
      <c r="Q2194" s="283"/>
      <c r="R2194" s="283"/>
      <c r="S2194" s="283"/>
      <c r="T2194" s="283"/>
    </row>
    <row r="2195" spans="1:20">
      <c r="A2195" s="509"/>
      <c r="N2195" s="283"/>
      <c r="O2195" s="283"/>
      <c r="P2195" s="283"/>
      <c r="Q2195" s="283"/>
      <c r="R2195" s="283"/>
      <c r="S2195" s="283"/>
      <c r="T2195" s="283"/>
    </row>
    <row r="2196" spans="1:20">
      <c r="A2196" s="509"/>
      <c r="N2196" s="283"/>
      <c r="O2196" s="283"/>
      <c r="P2196" s="283"/>
      <c r="Q2196" s="283"/>
      <c r="R2196" s="283"/>
      <c r="S2196" s="283"/>
      <c r="T2196" s="283"/>
    </row>
    <row r="2197" spans="1:20">
      <c r="A2197" s="509"/>
      <c r="N2197" s="283"/>
      <c r="O2197" s="283"/>
      <c r="P2197" s="283"/>
      <c r="Q2197" s="283"/>
      <c r="R2197" s="283"/>
      <c r="S2197" s="283"/>
      <c r="T2197" s="283"/>
    </row>
    <row r="2198" spans="1:20">
      <c r="A2198" s="509"/>
      <c r="N2198" s="283"/>
      <c r="O2198" s="283"/>
      <c r="P2198" s="283"/>
      <c r="Q2198" s="283"/>
      <c r="R2198" s="283"/>
      <c r="S2198" s="283"/>
      <c r="T2198" s="283"/>
    </row>
    <row r="2199" spans="1:20">
      <c r="A2199" s="509"/>
      <c r="N2199" s="283"/>
      <c r="O2199" s="283"/>
      <c r="P2199" s="283"/>
      <c r="Q2199" s="283"/>
      <c r="R2199" s="283"/>
      <c r="S2199" s="283"/>
      <c r="T2199" s="283"/>
    </row>
    <row r="2200" spans="1:20">
      <c r="A2200" s="509"/>
      <c r="N2200" s="283"/>
      <c r="O2200" s="283"/>
      <c r="P2200" s="283"/>
      <c r="Q2200" s="283"/>
      <c r="R2200" s="283"/>
      <c r="S2200" s="283"/>
      <c r="T2200" s="283"/>
    </row>
    <row r="2201" spans="1:20">
      <c r="A2201" s="509"/>
      <c r="N2201" s="283"/>
      <c r="O2201" s="283"/>
      <c r="P2201" s="283"/>
      <c r="Q2201" s="283"/>
      <c r="R2201" s="283"/>
      <c r="S2201" s="283"/>
      <c r="T2201" s="283"/>
    </row>
    <row r="2202" spans="1:20">
      <c r="A2202" s="509"/>
      <c r="N2202" s="283"/>
      <c r="O2202" s="283"/>
      <c r="P2202" s="283"/>
      <c r="Q2202" s="283"/>
      <c r="R2202" s="283"/>
      <c r="S2202" s="283"/>
      <c r="T2202" s="283"/>
    </row>
    <row r="2203" spans="1:20">
      <c r="A2203" s="509"/>
      <c r="N2203" s="283"/>
      <c r="O2203" s="283"/>
      <c r="P2203" s="283"/>
      <c r="Q2203" s="283"/>
      <c r="R2203" s="283"/>
      <c r="S2203" s="283"/>
      <c r="T2203" s="283"/>
    </row>
    <row r="2204" spans="1:20">
      <c r="A2204" s="509"/>
      <c r="N2204" s="283"/>
      <c r="O2204" s="283"/>
      <c r="P2204" s="283"/>
      <c r="Q2204" s="283"/>
      <c r="R2204" s="283"/>
      <c r="S2204" s="283"/>
      <c r="T2204" s="283"/>
    </row>
    <row r="2205" spans="1:20">
      <c r="A2205" s="509"/>
      <c r="N2205" s="283"/>
      <c r="O2205" s="283"/>
      <c r="P2205" s="283"/>
      <c r="Q2205" s="283"/>
      <c r="R2205" s="283"/>
      <c r="S2205" s="283"/>
      <c r="T2205" s="283"/>
    </row>
    <row r="2206" spans="1:20">
      <c r="A2206" s="509"/>
      <c r="N2206" s="283"/>
      <c r="O2206" s="283"/>
      <c r="P2206" s="283"/>
      <c r="Q2206" s="283"/>
      <c r="R2206" s="283"/>
      <c r="S2206" s="283"/>
      <c r="T2206" s="283"/>
    </row>
    <row r="2207" spans="1:20">
      <c r="A2207" s="509"/>
      <c r="N2207" s="283"/>
      <c r="O2207" s="283"/>
      <c r="P2207" s="283"/>
      <c r="Q2207" s="283"/>
      <c r="R2207" s="283"/>
      <c r="S2207" s="283"/>
      <c r="T2207" s="283"/>
    </row>
    <row r="2208" spans="1:20">
      <c r="A2208" s="509"/>
      <c r="N2208" s="283"/>
      <c r="O2208" s="283"/>
      <c r="P2208" s="283"/>
      <c r="Q2208" s="283"/>
      <c r="R2208" s="283"/>
      <c r="S2208" s="283"/>
      <c r="T2208" s="283"/>
    </row>
    <row r="2209" spans="1:20">
      <c r="A2209" s="509"/>
      <c r="N2209" s="283"/>
      <c r="O2209" s="283"/>
      <c r="P2209" s="283"/>
      <c r="Q2209" s="283"/>
      <c r="R2209" s="283"/>
      <c r="S2209" s="283"/>
      <c r="T2209" s="283"/>
    </row>
    <row r="2210" spans="1:20">
      <c r="A2210" s="509"/>
      <c r="N2210" s="283"/>
      <c r="O2210" s="283"/>
      <c r="P2210" s="283"/>
      <c r="Q2210" s="283"/>
      <c r="R2210" s="283"/>
      <c r="S2210" s="283"/>
      <c r="T2210" s="283"/>
    </row>
    <row r="2211" spans="1:20">
      <c r="A2211" s="509"/>
      <c r="N2211" s="283"/>
      <c r="O2211" s="283"/>
      <c r="P2211" s="283"/>
      <c r="Q2211" s="283"/>
      <c r="R2211" s="283"/>
      <c r="S2211" s="283"/>
      <c r="T2211" s="283"/>
    </row>
    <row r="2212" spans="1:20">
      <c r="A2212" s="509"/>
      <c r="N2212" s="283"/>
      <c r="O2212" s="283"/>
      <c r="P2212" s="283"/>
      <c r="Q2212" s="283"/>
      <c r="R2212" s="283"/>
      <c r="S2212" s="283"/>
      <c r="T2212" s="283"/>
    </row>
    <row r="2213" spans="1:20">
      <c r="A2213" s="509"/>
      <c r="N2213" s="283"/>
      <c r="O2213" s="283"/>
      <c r="P2213" s="283"/>
      <c r="Q2213" s="283"/>
      <c r="R2213" s="283"/>
      <c r="S2213" s="283"/>
      <c r="T2213" s="283"/>
    </row>
    <row r="2214" spans="1:20">
      <c r="A2214" s="509"/>
      <c r="N2214" s="283"/>
      <c r="O2214" s="283"/>
      <c r="P2214" s="283"/>
      <c r="Q2214" s="283"/>
      <c r="R2214" s="283"/>
      <c r="S2214" s="283"/>
      <c r="T2214" s="283"/>
    </row>
    <row r="2215" spans="1:20">
      <c r="A2215" s="509"/>
      <c r="N2215" s="283"/>
      <c r="O2215" s="283"/>
      <c r="P2215" s="283"/>
      <c r="Q2215" s="283"/>
      <c r="R2215" s="283"/>
      <c r="S2215" s="283"/>
      <c r="T2215" s="283"/>
    </row>
    <row r="2216" spans="1:20">
      <c r="A2216" s="509"/>
      <c r="N2216" s="283"/>
      <c r="O2216" s="283"/>
      <c r="P2216" s="283"/>
      <c r="Q2216" s="283"/>
      <c r="R2216" s="283"/>
      <c r="S2216" s="283"/>
      <c r="T2216" s="283"/>
    </row>
    <row r="2217" spans="1:20">
      <c r="A2217" s="509"/>
      <c r="N2217" s="283"/>
      <c r="O2217" s="283"/>
      <c r="P2217" s="283"/>
      <c r="Q2217" s="283"/>
      <c r="R2217" s="283"/>
      <c r="S2217" s="283"/>
      <c r="T2217" s="283"/>
    </row>
    <row r="2218" spans="1:20">
      <c r="A2218" s="509"/>
      <c r="N2218" s="283"/>
      <c r="O2218" s="283"/>
      <c r="P2218" s="283"/>
      <c r="Q2218" s="283"/>
      <c r="R2218" s="283"/>
      <c r="S2218" s="283"/>
      <c r="T2218" s="283"/>
    </row>
    <row r="2219" spans="1:20">
      <c r="A2219" s="509"/>
      <c r="N2219" s="283"/>
      <c r="O2219" s="283"/>
      <c r="P2219" s="283"/>
      <c r="Q2219" s="283"/>
      <c r="R2219" s="283"/>
      <c r="S2219" s="283"/>
      <c r="T2219" s="283"/>
    </row>
    <row r="2220" spans="1:20">
      <c r="A2220" s="509"/>
      <c r="N2220" s="283"/>
      <c r="O2220" s="283"/>
      <c r="P2220" s="283"/>
      <c r="Q2220" s="283"/>
      <c r="R2220" s="283"/>
      <c r="S2220" s="283"/>
      <c r="T2220" s="283"/>
    </row>
    <row r="2221" spans="1:20">
      <c r="A2221" s="509"/>
      <c r="N2221" s="283"/>
      <c r="O2221" s="283"/>
      <c r="P2221" s="283"/>
      <c r="Q2221" s="283"/>
      <c r="R2221" s="283"/>
      <c r="S2221" s="283"/>
      <c r="T2221" s="283"/>
    </row>
    <row r="2222" spans="1:20">
      <c r="A2222" s="509"/>
      <c r="N2222" s="283"/>
      <c r="O2222" s="283"/>
      <c r="P2222" s="283"/>
      <c r="Q2222" s="283"/>
      <c r="R2222" s="283"/>
      <c r="S2222" s="283"/>
      <c r="T2222" s="283"/>
    </row>
    <row r="2223" spans="1:20">
      <c r="A2223" s="509"/>
      <c r="N2223" s="283"/>
      <c r="O2223" s="283"/>
      <c r="P2223" s="283"/>
      <c r="Q2223" s="283"/>
      <c r="R2223" s="283"/>
      <c r="S2223" s="283"/>
      <c r="T2223" s="283"/>
    </row>
    <row r="2224" spans="1:20">
      <c r="A2224" s="509"/>
      <c r="N2224" s="283"/>
      <c r="O2224" s="283"/>
      <c r="P2224" s="283"/>
      <c r="Q2224" s="283"/>
      <c r="R2224" s="283"/>
      <c r="S2224" s="283"/>
      <c r="T2224" s="283"/>
    </row>
    <row r="2225" spans="1:20">
      <c r="A2225" s="509"/>
      <c r="N2225" s="283"/>
      <c r="O2225" s="283"/>
      <c r="P2225" s="283"/>
      <c r="Q2225" s="283"/>
      <c r="R2225" s="283"/>
      <c r="S2225" s="283"/>
      <c r="T2225" s="283"/>
    </row>
    <row r="2226" spans="1:20">
      <c r="A2226" s="509"/>
      <c r="N2226" s="283"/>
      <c r="O2226" s="283"/>
      <c r="P2226" s="283"/>
      <c r="Q2226" s="283"/>
      <c r="R2226" s="283"/>
      <c r="S2226" s="283"/>
      <c r="T2226" s="283"/>
    </row>
    <row r="2227" spans="1:20">
      <c r="A2227" s="509"/>
      <c r="N2227" s="283"/>
      <c r="O2227" s="283"/>
      <c r="P2227" s="283"/>
      <c r="Q2227" s="283"/>
      <c r="R2227" s="283"/>
      <c r="S2227" s="283"/>
      <c r="T2227" s="283"/>
    </row>
    <row r="2228" spans="1:20">
      <c r="A2228" s="509"/>
      <c r="N2228" s="283"/>
      <c r="O2228" s="283"/>
      <c r="P2228" s="283"/>
      <c r="Q2228" s="283"/>
      <c r="R2228" s="283"/>
      <c r="S2228" s="283"/>
      <c r="T2228" s="283"/>
    </row>
    <row r="2229" spans="1:20">
      <c r="A2229" s="509"/>
      <c r="N2229" s="283"/>
      <c r="O2229" s="283"/>
      <c r="P2229" s="283"/>
      <c r="Q2229" s="283"/>
      <c r="R2229" s="283"/>
      <c r="S2229" s="283"/>
      <c r="T2229" s="283"/>
    </row>
    <row r="2230" spans="1:20">
      <c r="A2230" s="509"/>
      <c r="N2230" s="283"/>
      <c r="O2230" s="283"/>
      <c r="P2230" s="283"/>
      <c r="Q2230" s="283"/>
      <c r="R2230" s="283"/>
      <c r="S2230" s="283"/>
      <c r="T2230" s="283"/>
    </row>
    <row r="2231" spans="1:20">
      <c r="A2231" s="509"/>
      <c r="N2231" s="283"/>
      <c r="O2231" s="283"/>
      <c r="P2231" s="283"/>
      <c r="Q2231" s="283"/>
      <c r="R2231" s="283"/>
      <c r="S2231" s="283"/>
      <c r="T2231" s="283"/>
    </row>
    <row r="2232" spans="1:20">
      <c r="A2232" s="509"/>
      <c r="N2232" s="283"/>
      <c r="O2232" s="283"/>
      <c r="P2232" s="283"/>
      <c r="Q2232" s="283"/>
      <c r="R2232" s="283"/>
      <c r="S2232" s="283"/>
      <c r="T2232" s="283"/>
    </row>
    <row r="2233" spans="1:20">
      <c r="A2233" s="509"/>
      <c r="N2233" s="283"/>
      <c r="O2233" s="283"/>
      <c r="P2233" s="283"/>
      <c r="Q2233" s="283"/>
      <c r="R2233" s="283"/>
      <c r="S2233" s="283"/>
      <c r="T2233" s="283"/>
    </row>
    <row r="2234" spans="1:20">
      <c r="A2234" s="509"/>
      <c r="N2234" s="283"/>
      <c r="O2234" s="283"/>
      <c r="P2234" s="283"/>
      <c r="Q2234" s="283"/>
      <c r="R2234" s="283"/>
      <c r="S2234" s="283"/>
      <c r="T2234" s="283"/>
    </row>
    <row r="2235" spans="1:20">
      <c r="A2235" s="509"/>
      <c r="N2235" s="283"/>
      <c r="O2235" s="283"/>
      <c r="P2235" s="283"/>
      <c r="Q2235" s="283"/>
      <c r="R2235" s="283"/>
      <c r="S2235" s="283"/>
      <c r="T2235" s="283"/>
    </row>
    <row r="2236" spans="1:20">
      <c r="A2236" s="509"/>
      <c r="N2236" s="283"/>
      <c r="O2236" s="283"/>
      <c r="P2236" s="283"/>
      <c r="Q2236" s="283"/>
      <c r="R2236" s="283"/>
      <c r="S2236" s="283"/>
      <c r="T2236" s="283"/>
    </row>
    <row r="2237" spans="1:20">
      <c r="A2237" s="509"/>
      <c r="N2237" s="283"/>
      <c r="O2237" s="283"/>
      <c r="P2237" s="283"/>
      <c r="Q2237" s="283"/>
      <c r="R2237" s="283"/>
      <c r="S2237" s="283"/>
      <c r="T2237" s="283"/>
    </row>
    <row r="2238" spans="1:20">
      <c r="A2238" s="509"/>
      <c r="N2238" s="283"/>
      <c r="O2238" s="283"/>
      <c r="P2238" s="283"/>
      <c r="Q2238" s="283"/>
      <c r="R2238" s="283"/>
      <c r="S2238" s="283"/>
      <c r="T2238" s="283"/>
    </row>
    <row r="2239" spans="1:20">
      <c r="A2239" s="509"/>
      <c r="N2239" s="283"/>
      <c r="O2239" s="283"/>
      <c r="P2239" s="283"/>
      <c r="Q2239" s="283"/>
      <c r="R2239" s="283"/>
      <c r="S2239" s="283"/>
      <c r="T2239" s="283"/>
    </row>
    <row r="2240" spans="1:20">
      <c r="A2240" s="509"/>
      <c r="N2240" s="283"/>
      <c r="O2240" s="283"/>
      <c r="P2240" s="283"/>
      <c r="Q2240" s="283"/>
      <c r="R2240" s="283"/>
      <c r="S2240" s="283"/>
      <c r="T2240" s="283"/>
    </row>
    <row r="2241" spans="1:20">
      <c r="A2241" s="509"/>
      <c r="N2241" s="283"/>
      <c r="O2241" s="283"/>
      <c r="P2241" s="283"/>
      <c r="Q2241" s="283"/>
      <c r="R2241" s="283"/>
      <c r="S2241" s="283"/>
      <c r="T2241" s="283"/>
    </row>
    <row r="2242" spans="1:20">
      <c r="A2242" s="509"/>
      <c r="N2242" s="283"/>
      <c r="O2242" s="283"/>
      <c r="P2242" s="283"/>
      <c r="Q2242" s="283"/>
      <c r="R2242" s="283"/>
      <c r="S2242" s="283"/>
      <c r="T2242" s="283"/>
    </row>
    <row r="2243" spans="1:20">
      <c r="A2243" s="509"/>
      <c r="N2243" s="283"/>
      <c r="O2243" s="283"/>
      <c r="P2243" s="283"/>
      <c r="Q2243" s="283"/>
      <c r="R2243" s="283"/>
      <c r="S2243" s="283"/>
      <c r="T2243" s="283"/>
    </row>
    <row r="2244" spans="1:20">
      <c r="A2244" s="509"/>
      <c r="N2244" s="283"/>
      <c r="O2244" s="283"/>
      <c r="P2244" s="283"/>
      <c r="Q2244" s="283"/>
      <c r="R2244" s="283"/>
      <c r="S2244" s="283"/>
      <c r="T2244" s="283"/>
    </row>
    <row r="2245" spans="1:20">
      <c r="A2245" s="509"/>
      <c r="N2245" s="283"/>
      <c r="O2245" s="283"/>
      <c r="P2245" s="283"/>
      <c r="Q2245" s="283"/>
      <c r="R2245" s="283"/>
      <c r="S2245" s="283"/>
      <c r="T2245" s="283"/>
    </row>
    <row r="2246" spans="1:20">
      <c r="A2246" s="509"/>
      <c r="N2246" s="283"/>
      <c r="O2246" s="283"/>
      <c r="P2246" s="283"/>
      <c r="Q2246" s="283"/>
      <c r="R2246" s="283"/>
      <c r="S2246" s="283"/>
      <c r="T2246" s="283"/>
    </row>
    <row r="2247" spans="1:20">
      <c r="A2247" s="509"/>
      <c r="N2247" s="283"/>
      <c r="O2247" s="283"/>
      <c r="P2247" s="283"/>
      <c r="Q2247" s="283"/>
      <c r="R2247" s="283"/>
      <c r="S2247" s="283"/>
      <c r="T2247" s="283"/>
    </row>
    <row r="2248" spans="1:20">
      <c r="A2248" s="509"/>
      <c r="N2248" s="283"/>
      <c r="O2248" s="283"/>
      <c r="P2248" s="283"/>
      <c r="Q2248" s="283"/>
      <c r="R2248" s="283"/>
      <c r="S2248" s="283"/>
      <c r="T2248" s="283"/>
    </row>
    <row r="2249" spans="1:20">
      <c r="A2249" s="509"/>
      <c r="N2249" s="283"/>
      <c r="O2249" s="283"/>
      <c r="P2249" s="283"/>
      <c r="Q2249" s="283"/>
      <c r="R2249" s="283"/>
      <c r="S2249" s="283"/>
      <c r="T2249" s="283"/>
    </row>
    <row r="2250" spans="1:20">
      <c r="A2250" s="509"/>
      <c r="N2250" s="283"/>
      <c r="O2250" s="283"/>
      <c r="P2250" s="283"/>
      <c r="Q2250" s="283"/>
      <c r="R2250" s="283"/>
      <c r="S2250" s="283"/>
      <c r="T2250" s="283"/>
    </row>
    <row r="2251" spans="1:20">
      <c r="A2251" s="509"/>
      <c r="N2251" s="283"/>
      <c r="O2251" s="283"/>
      <c r="P2251" s="283"/>
      <c r="Q2251" s="283"/>
      <c r="R2251" s="283"/>
      <c r="S2251" s="283"/>
      <c r="T2251" s="283"/>
    </row>
    <row r="2252" spans="1:20">
      <c r="A2252" s="509"/>
      <c r="N2252" s="283"/>
      <c r="O2252" s="283"/>
      <c r="P2252" s="283"/>
      <c r="Q2252" s="283"/>
      <c r="R2252" s="283"/>
      <c r="S2252" s="283"/>
      <c r="T2252" s="283"/>
    </row>
    <row r="2253" spans="1:20">
      <c r="A2253" s="509"/>
      <c r="N2253" s="283"/>
      <c r="O2253" s="283"/>
      <c r="P2253" s="283"/>
      <c r="Q2253" s="283"/>
      <c r="R2253" s="283"/>
      <c r="S2253" s="283"/>
      <c r="T2253" s="283"/>
    </row>
    <row r="2254" spans="1:20">
      <c r="A2254" s="509"/>
      <c r="N2254" s="283"/>
      <c r="O2254" s="283"/>
      <c r="P2254" s="283"/>
      <c r="Q2254" s="283"/>
      <c r="R2254" s="283"/>
      <c r="S2254" s="283"/>
      <c r="T2254" s="283"/>
    </row>
    <row r="2255" spans="1:20">
      <c r="A2255" s="509"/>
      <c r="N2255" s="283"/>
      <c r="O2255" s="283"/>
      <c r="P2255" s="283"/>
      <c r="Q2255" s="283"/>
      <c r="R2255" s="283"/>
      <c r="S2255" s="283"/>
      <c r="T2255" s="283"/>
    </row>
    <row r="2256" spans="1:20">
      <c r="A2256" s="509"/>
      <c r="N2256" s="283"/>
      <c r="O2256" s="283"/>
      <c r="P2256" s="283"/>
      <c r="Q2256" s="283"/>
      <c r="R2256" s="283"/>
      <c r="S2256" s="283"/>
      <c r="T2256" s="283"/>
    </row>
    <row r="2257" spans="1:20">
      <c r="A2257" s="509"/>
      <c r="N2257" s="283"/>
      <c r="O2257" s="283"/>
      <c r="P2257" s="283"/>
      <c r="Q2257" s="283"/>
      <c r="R2257" s="283"/>
      <c r="S2257" s="283"/>
      <c r="T2257" s="283"/>
    </row>
    <row r="2258" spans="1:20">
      <c r="A2258" s="509"/>
      <c r="N2258" s="283"/>
      <c r="O2258" s="283"/>
      <c r="P2258" s="283"/>
      <c r="Q2258" s="283"/>
      <c r="R2258" s="283"/>
      <c r="S2258" s="283"/>
      <c r="T2258" s="283"/>
    </row>
    <row r="2259" spans="1:20">
      <c r="A2259" s="509"/>
      <c r="N2259" s="283"/>
      <c r="O2259" s="283"/>
      <c r="P2259" s="283"/>
      <c r="Q2259" s="283"/>
      <c r="R2259" s="283"/>
      <c r="S2259" s="283"/>
      <c r="T2259" s="283"/>
    </row>
    <row r="2260" spans="1:20">
      <c r="A2260" s="509"/>
      <c r="N2260" s="283"/>
      <c r="O2260" s="283"/>
      <c r="P2260" s="283"/>
      <c r="Q2260" s="283"/>
      <c r="R2260" s="283"/>
      <c r="S2260" s="283"/>
      <c r="T2260" s="283"/>
    </row>
    <row r="2261" spans="1:20">
      <c r="A2261" s="509"/>
      <c r="N2261" s="283"/>
      <c r="O2261" s="283"/>
      <c r="P2261" s="283"/>
      <c r="Q2261" s="283"/>
      <c r="R2261" s="283"/>
      <c r="S2261" s="283"/>
      <c r="T2261" s="283"/>
    </row>
    <row r="2262" spans="1:20">
      <c r="A2262" s="509"/>
      <c r="N2262" s="283"/>
      <c r="O2262" s="283"/>
      <c r="P2262" s="283"/>
      <c r="Q2262" s="283"/>
      <c r="R2262" s="283"/>
      <c r="S2262" s="283"/>
      <c r="T2262" s="283"/>
    </row>
    <row r="2263" spans="1:20">
      <c r="A2263" s="509"/>
      <c r="N2263" s="283"/>
      <c r="O2263" s="283"/>
      <c r="P2263" s="283"/>
      <c r="Q2263" s="283"/>
      <c r="R2263" s="283"/>
      <c r="S2263" s="283"/>
      <c r="T2263" s="283"/>
    </row>
    <row r="2264" spans="1:20">
      <c r="A2264" s="509"/>
      <c r="N2264" s="283"/>
      <c r="O2264" s="283"/>
      <c r="P2264" s="283"/>
      <c r="Q2264" s="283"/>
      <c r="R2264" s="283"/>
      <c r="S2264" s="283"/>
      <c r="T2264" s="283"/>
    </row>
    <row r="2265" spans="1:20">
      <c r="A2265" s="509"/>
      <c r="N2265" s="283"/>
      <c r="O2265" s="283"/>
      <c r="P2265" s="283"/>
      <c r="Q2265" s="283"/>
      <c r="R2265" s="283"/>
      <c r="S2265" s="283"/>
      <c r="T2265" s="283"/>
    </row>
    <row r="2266" spans="1:20">
      <c r="A2266" s="509"/>
      <c r="N2266" s="283"/>
      <c r="O2266" s="283"/>
      <c r="P2266" s="283"/>
      <c r="Q2266" s="283"/>
      <c r="R2266" s="283"/>
      <c r="S2266" s="283"/>
      <c r="T2266" s="283"/>
    </row>
    <row r="2267" spans="1:20">
      <c r="A2267" s="509"/>
      <c r="N2267" s="283"/>
      <c r="O2267" s="283"/>
      <c r="P2267" s="283"/>
      <c r="Q2267" s="283"/>
      <c r="R2267" s="283"/>
      <c r="S2267" s="283"/>
      <c r="T2267" s="283"/>
    </row>
    <row r="2268" spans="1:20">
      <c r="A2268" s="509"/>
      <c r="N2268" s="283"/>
      <c r="O2268" s="283"/>
      <c r="P2268" s="283"/>
      <c r="Q2268" s="283"/>
      <c r="R2268" s="283"/>
      <c r="S2268" s="283"/>
      <c r="T2268" s="283"/>
    </row>
    <row r="2269" spans="1:20">
      <c r="A2269" s="509"/>
      <c r="N2269" s="283"/>
      <c r="O2269" s="283"/>
      <c r="P2269" s="283"/>
      <c r="Q2269" s="283"/>
      <c r="R2269" s="283"/>
      <c r="S2269" s="283"/>
      <c r="T2269" s="283"/>
    </row>
    <row r="2270" spans="1:20">
      <c r="A2270" s="509"/>
      <c r="N2270" s="283"/>
      <c r="O2270" s="283"/>
      <c r="P2270" s="283"/>
      <c r="Q2270" s="283"/>
      <c r="R2270" s="283"/>
      <c r="S2270" s="283"/>
      <c r="T2270" s="283"/>
    </row>
    <row r="2271" spans="1:20">
      <c r="A2271" s="509"/>
      <c r="N2271" s="283"/>
      <c r="O2271" s="283"/>
      <c r="P2271" s="283"/>
      <c r="Q2271" s="283"/>
      <c r="R2271" s="283"/>
      <c r="S2271" s="283"/>
      <c r="T2271" s="283"/>
    </row>
    <row r="2272" spans="1:20">
      <c r="A2272" s="509"/>
      <c r="N2272" s="283"/>
      <c r="O2272" s="283"/>
      <c r="P2272" s="283"/>
      <c r="Q2272" s="283"/>
      <c r="R2272" s="283"/>
      <c r="S2272" s="283"/>
      <c r="T2272" s="283"/>
    </row>
    <row r="2273" spans="1:20">
      <c r="A2273" s="509"/>
      <c r="N2273" s="283"/>
      <c r="O2273" s="283"/>
      <c r="P2273" s="283"/>
      <c r="Q2273" s="283"/>
      <c r="R2273" s="283"/>
      <c r="S2273" s="283"/>
      <c r="T2273" s="283"/>
    </row>
    <row r="2274" spans="1:20">
      <c r="A2274" s="509"/>
      <c r="N2274" s="283"/>
      <c r="O2274" s="283"/>
      <c r="P2274" s="283"/>
      <c r="Q2274" s="283"/>
      <c r="R2274" s="283"/>
      <c r="S2274" s="283"/>
      <c r="T2274" s="283"/>
    </row>
    <row r="2275" spans="1:20">
      <c r="A2275" s="509"/>
      <c r="N2275" s="283"/>
      <c r="O2275" s="283"/>
      <c r="P2275" s="283"/>
      <c r="Q2275" s="283"/>
      <c r="R2275" s="283"/>
      <c r="S2275" s="283"/>
      <c r="T2275" s="283"/>
    </row>
    <row r="2276" spans="1:20">
      <c r="A2276" s="509"/>
      <c r="N2276" s="283"/>
      <c r="O2276" s="283"/>
      <c r="P2276" s="283"/>
      <c r="Q2276" s="283"/>
      <c r="R2276" s="283"/>
      <c r="S2276" s="283"/>
      <c r="T2276" s="283"/>
    </row>
    <row r="2277" spans="1:20">
      <c r="A2277" s="509"/>
      <c r="N2277" s="283"/>
      <c r="O2277" s="283"/>
      <c r="P2277" s="283"/>
      <c r="Q2277" s="283"/>
      <c r="R2277" s="283"/>
      <c r="S2277" s="283"/>
      <c r="T2277" s="283"/>
    </row>
    <row r="2278" spans="1:20">
      <c r="A2278" s="509"/>
      <c r="N2278" s="283"/>
      <c r="O2278" s="283"/>
      <c r="P2278" s="283"/>
      <c r="Q2278" s="283"/>
      <c r="R2278" s="283"/>
      <c r="S2278" s="283"/>
      <c r="T2278" s="283"/>
    </row>
    <row r="2279" spans="1:20">
      <c r="A2279" s="509"/>
      <c r="N2279" s="283"/>
      <c r="O2279" s="283"/>
      <c r="P2279" s="283"/>
      <c r="Q2279" s="283"/>
      <c r="R2279" s="283"/>
      <c r="S2279" s="283"/>
      <c r="T2279" s="283"/>
    </row>
    <row r="2280" spans="1:20">
      <c r="A2280" s="509"/>
      <c r="N2280" s="283"/>
      <c r="O2280" s="283"/>
      <c r="P2280" s="283"/>
      <c r="Q2280" s="283"/>
      <c r="R2280" s="283"/>
      <c r="S2280" s="283"/>
      <c r="T2280" s="283"/>
    </row>
    <row r="2281" spans="1:20">
      <c r="A2281" s="509"/>
      <c r="N2281" s="283"/>
      <c r="O2281" s="283"/>
      <c r="P2281" s="283"/>
      <c r="Q2281" s="283"/>
      <c r="R2281" s="283"/>
      <c r="S2281" s="283"/>
      <c r="T2281" s="283"/>
    </row>
    <row r="2282" spans="1:20">
      <c r="A2282" s="509"/>
      <c r="N2282" s="283"/>
      <c r="O2282" s="283"/>
      <c r="P2282" s="283"/>
      <c r="Q2282" s="283"/>
      <c r="R2282" s="283"/>
      <c r="S2282" s="283"/>
      <c r="T2282" s="283"/>
    </row>
    <row r="2283" spans="1:20">
      <c r="A2283" s="509"/>
      <c r="N2283" s="283"/>
      <c r="O2283" s="283"/>
      <c r="P2283" s="283"/>
      <c r="Q2283" s="283"/>
      <c r="R2283" s="283"/>
      <c r="S2283" s="283"/>
      <c r="T2283" s="283"/>
    </row>
    <row r="2284" spans="1:20">
      <c r="A2284" s="509"/>
      <c r="N2284" s="283"/>
      <c r="O2284" s="283"/>
      <c r="P2284" s="283"/>
      <c r="Q2284" s="283"/>
      <c r="R2284" s="283"/>
      <c r="S2284" s="283"/>
      <c r="T2284" s="283"/>
    </row>
    <row r="2285" spans="1:20">
      <c r="A2285" s="509"/>
      <c r="N2285" s="283"/>
      <c r="O2285" s="283"/>
      <c r="P2285" s="283"/>
      <c r="Q2285" s="283"/>
      <c r="R2285" s="283"/>
      <c r="S2285" s="283"/>
      <c r="T2285" s="283"/>
    </row>
    <row r="2286" spans="1:20">
      <c r="A2286" s="509"/>
      <c r="N2286" s="283"/>
      <c r="O2286" s="283"/>
      <c r="P2286" s="283"/>
      <c r="Q2286" s="283"/>
      <c r="R2286" s="283"/>
      <c r="S2286" s="283"/>
      <c r="T2286" s="283"/>
    </row>
    <row r="2287" spans="1:20">
      <c r="A2287" s="509"/>
      <c r="N2287" s="283"/>
      <c r="O2287" s="283"/>
      <c r="P2287" s="283"/>
      <c r="Q2287" s="283"/>
      <c r="R2287" s="283"/>
      <c r="S2287" s="283"/>
      <c r="T2287" s="283"/>
    </row>
    <row r="2288" spans="1:20">
      <c r="A2288" s="509"/>
      <c r="N2288" s="283"/>
      <c r="O2288" s="283"/>
      <c r="P2288" s="283"/>
      <c r="Q2288" s="283"/>
      <c r="R2288" s="283"/>
      <c r="S2288" s="283"/>
      <c r="T2288" s="283"/>
    </row>
    <row r="2289" spans="1:20">
      <c r="A2289" s="509"/>
      <c r="N2289" s="283"/>
      <c r="O2289" s="283"/>
      <c r="P2289" s="283"/>
      <c r="Q2289" s="283"/>
      <c r="R2289" s="283"/>
      <c r="S2289" s="283"/>
      <c r="T2289" s="283"/>
    </row>
    <row r="2290" spans="1:20">
      <c r="A2290" s="509"/>
      <c r="N2290" s="283"/>
      <c r="O2290" s="283"/>
      <c r="P2290" s="283"/>
      <c r="Q2290" s="283"/>
      <c r="R2290" s="283"/>
      <c r="S2290" s="283"/>
      <c r="T2290" s="283"/>
    </row>
    <row r="2291" spans="1:20">
      <c r="A2291" s="509"/>
      <c r="N2291" s="283"/>
      <c r="O2291" s="283"/>
      <c r="P2291" s="283"/>
      <c r="Q2291" s="283"/>
      <c r="R2291" s="283"/>
      <c r="S2291" s="283"/>
      <c r="T2291" s="283"/>
    </row>
    <row r="2292" spans="1:20">
      <c r="A2292" s="509"/>
      <c r="N2292" s="283"/>
      <c r="O2292" s="283"/>
      <c r="P2292" s="283"/>
      <c r="Q2292" s="283"/>
      <c r="R2292" s="283"/>
      <c r="S2292" s="283"/>
      <c r="T2292" s="283"/>
    </row>
    <row r="2293" spans="1:20">
      <c r="A2293" s="509"/>
      <c r="N2293" s="283"/>
      <c r="O2293" s="283"/>
      <c r="P2293" s="283"/>
      <c r="Q2293" s="283"/>
      <c r="R2293" s="283"/>
      <c r="S2293" s="283"/>
      <c r="T2293" s="283"/>
    </row>
    <row r="2294" spans="1:20">
      <c r="A2294" s="509"/>
      <c r="N2294" s="283"/>
      <c r="O2294" s="283"/>
      <c r="P2294" s="283"/>
      <c r="Q2294" s="283"/>
      <c r="R2294" s="283"/>
      <c r="S2294" s="283"/>
      <c r="T2294" s="283"/>
    </row>
    <row r="2295" spans="1:20">
      <c r="A2295" s="509"/>
      <c r="N2295" s="283"/>
      <c r="O2295" s="283"/>
      <c r="P2295" s="283"/>
      <c r="Q2295" s="283"/>
      <c r="R2295" s="283"/>
      <c r="S2295" s="283"/>
      <c r="T2295" s="283"/>
    </row>
    <row r="2296" spans="1:20">
      <c r="A2296" s="509"/>
      <c r="N2296" s="283"/>
      <c r="O2296" s="283"/>
      <c r="P2296" s="283"/>
      <c r="Q2296" s="283"/>
      <c r="R2296" s="283"/>
      <c r="S2296" s="283"/>
      <c r="T2296" s="283"/>
    </row>
    <row r="2297" spans="1:20">
      <c r="A2297" s="509"/>
      <c r="N2297" s="283"/>
      <c r="O2297" s="283"/>
      <c r="P2297" s="283"/>
      <c r="Q2297" s="283"/>
      <c r="R2297" s="283"/>
      <c r="S2297" s="283"/>
      <c r="T2297" s="283"/>
    </row>
    <row r="2298" spans="1:20">
      <c r="A2298" s="509"/>
      <c r="N2298" s="283"/>
      <c r="O2298" s="283"/>
      <c r="P2298" s="283"/>
      <c r="Q2298" s="283"/>
      <c r="R2298" s="283"/>
      <c r="S2298" s="283"/>
      <c r="T2298" s="283"/>
    </row>
    <row r="2299" spans="1:20">
      <c r="A2299" s="509"/>
      <c r="N2299" s="283"/>
      <c r="O2299" s="283"/>
      <c r="P2299" s="283"/>
      <c r="Q2299" s="283"/>
      <c r="R2299" s="283"/>
      <c r="S2299" s="283"/>
      <c r="T2299" s="283"/>
    </row>
    <row r="2300" spans="1:20">
      <c r="A2300" s="509"/>
      <c r="N2300" s="283"/>
      <c r="O2300" s="283"/>
      <c r="P2300" s="283"/>
      <c r="Q2300" s="283"/>
      <c r="R2300" s="283"/>
      <c r="S2300" s="283"/>
      <c r="T2300" s="283"/>
    </row>
    <row r="2301" spans="1:20">
      <c r="A2301" s="509"/>
      <c r="N2301" s="283"/>
      <c r="O2301" s="283"/>
      <c r="P2301" s="283"/>
      <c r="Q2301" s="283"/>
      <c r="R2301" s="283"/>
      <c r="S2301" s="283"/>
      <c r="T2301" s="283"/>
    </row>
    <row r="2302" spans="1:20">
      <c r="A2302" s="509"/>
      <c r="N2302" s="283"/>
      <c r="O2302" s="283"/>
      <c r="P2302" s="283"/>
      <c r="Q2302" s="283"/>
      <c r="R2302" s="283"/>
      <c r="S2302" s="283"/>
      <c r="T2302" s="283"/>
    </row>
    <row r="2303" spans="1:20">
      <c r="A2303" s="509"/>
      <c r="N2303" s="283"/>
      <c r="O2303" s="283"/>
      <c r="P2303" s="283"/>
      <c r="Q2303" s="283"/>
      <c r="R2303" s="283"/>
      <c r="S2303" s="283"/>
      <c r="T2303" s="283"/>
    </row>
    <row r="2304" spans="1:20">
      <c r="A2304" s="509"/>
      <c r="N2304" s="283"/>
      <c r="O2304" s="283"/>
      <c r="P2304" s="283"/>
      <c r="Q2304" s="283"/>
      <c r="R2304" s="283"/>
      <c r="S2304" s="283"/>
      <c r="T2304" s="283"/>
    </row>
    <row r="2305" spans="1:20">
      <c r="A2305" s="509"/>
      <c r="N2305" s="283"/>
      <c r="O2305" s="283"/>
      <c r="P2305" s="283"/>
      <c r="Q2305" s="283"/>
      <c r="R2305" s="283"/>
      <c r="S2305" s="283"/>
      <c r="T2305" s="283"/>
    </row>
    <row r="2306" spans="1:20">
      <c r="A2306" s="509"/>
      <c r="N2306" s="283"/>
      <c r="O2306" s="283"/>
      <c r="P2306" s="283"/>
      <c r="Q2306" s="283"/>
      <c r="R2306" s="283"/>
      <c r="S2306" s="283"/>
      <c r="T2306" s="283"/>
    </row>
    <row r="2307" spans="1:20">
      <c r="A2307" s="509"/>
      <c r="N2307" s="283"/>
      <c r="O2307" s="283"/>
      <c r="P2307" s="283"/>
      <c r="Q2307" s="283"/>
      <c r="R2307" s="283"/>
      <c r="S2307" s="283"/>
      <c r="T2307" s="283"/>
    </row>
    <row r="2308" spans="1:20">
      <c r="A2308" s="509"/>
      <c r="N2308" s="283"/>
      <c r="O2308" s="283"/>
      <c r="P2308" s="283"/>
      <c r="Q2308" s="283"/>
      <c r="R2308" s="283"/>
      <c r="S2308" s="283"/>
      <c r="T2308" s="283"/>
    </row>
    <row r="2309" spans="1:20">
      <c r="A2309" s="509"/>
      <c r="N2309" s="283"/>
      <c r="O2309" s="283"/>
      <c r="P2309" s="283"/>
      <c r="Q2309" s="283"/>
      <c r="R2309" s="283"/>
      <c r="S2309" s="283"/>
      <c r="T2309" s="283"/>
    </row>
    <row r="2310" spans="1:20">
      <c r="A2310" s="509"/>
      <c r="N2310" s="283"/>
      <c r="O2310" s="283"/>
      <c r="P2310" s="283"/>
      <c r="Q2310" s="283"/>
      <c r="R2310" s="283"/>
      <c r="S2310" s="283"/>
      <c r="T2310" s="283"/>
    </row>
    <row r="2311" spans="1:20">
      <c r="A2311" s="509"/>
      <c r="N2311" s="283"/>
      <c r="O2311" s="283"/>
      <c r="P2311" s="283"/>
      <c r="Q2311" s="283"/>
      <c r="R2311" s="283"/>
      <c r="S2311" s="283"/>
      <c r="T2311" s="283"/>
    </row>
    <row r="2312" spans="1:20">
      <c r="A2312" s="509"/>
      <c r="N2312" s="283"/>
      <c r="O2312" s="283"/>
      <c r="P2312" s="283"/>
      <c r="Q2312" s="283"/>
      <c r="R2312" s="283"/>
      <c r="S2312" s="283"/>
      <c r="T2312" s="283"/>
    </row>
    <row r="2313" spans="1:20">
      <c r="A2313" s="509"/>
      <c r="N2313" s="283"/>
      <c r="O2313" s="283"/>
      <c r="P2313" s="283"/>
      <c r="Q2313" s="283"/>
      <c r="R2313" s="283"/>
      <c r="S2313" s="283"/>
      <c r="T2313" s="283"/>
    </row>
    <row r="2314" spans="1:20">
      <c r="A2314" s="509"/>
      <c r="N2314" s="283"/>
      <c r="O2314" s="283"/>
      <c r="P2314" s="283"/>
      <c r="Q2314" s="283"/>
      <c r="R2314" s="283"/>
      <c r="S2314" s="283"/>
      <c r="T2314" s="283"/>
    </row>
    <row r="2315" spans="1:20">
      <c r="A2315" s="509"/>
      <c r="N2315" s="283"/>
      <c r="O2315" s="283"/>
      <c r="P2315" s="283"/>
      <c r="Q2315" s="283"/>
      <c r="R2315" s="283"/>
      <c r="S2315" s="283"/>
      <c r="T2315" s="283"/>
    </row>
    <row r="2316" spans="1:20">
      <c r="A2316" s="509"/>
      <c r="N2316" s="283"/>
      <c r="O2316" s="283"/>
      <c r="P2316" s="283"/>
      <c r="Q2316" s="283"/>
      <c r="R2316" s="283"/>
      <c r="S2316" s="283"/>
      <c r="T2316" s="283"/>
    </row>
    <row r="2317" spans="1:20">
      <c r="A2317" s="509"/>
      <c r="N2317" s="283"/>
      <c r="O2317" s="283"/>
      <c r="P2317" s="283"/>
      <c r="Q2317" s="283"/>
      <c r="R2317" s="283"/>
      <c r="S2317" s="283"/>
      <c r="T2317" s="283"/>
    </row>
    <row r="2318" spans="1:20">
      <c r="A2318" s="509"/>
      <c r="N2318" s="283"/>
      <c r="O2318" s="283"/>
      <c r="P2318" s="283"/>
      <c r="Q2318" s="283"/>
      <c r="R2318" s="283"/>
      <c r="S2318" s="283"/>
      <c r="T2318" s="283"/>
    </row>
    <row r="2319" spans="1:20">
      <c r="A2319" s="509"/>
      <c r="N2319" s="283"/>
      <c r="O2319" s="283"/>
      <c r="P2319" s="283"/>
      <c r="Q2319" s="283"/>
      <c r="R2319" s="283"/>
      <c r="S2319" s="283"/>
      <c r="T2319" s="283"/>
    </row>
    <row r="2320" spans="1:20">
      <c r="A2320" s="509"/>
      <c r="N2320" s="283"/>
      <c r="O2320" s="283"/>
      <c r="P2320" s="283"/>
      <c r="Q2320" s="283"/>
      <c r="R2320" s="283"/>
      <c r="S2320" s="283"/>
      <c r="T2320" s="283"/>
    </row>
    <row r="2321" spans="1:20">
      <c r="A2321" s="509"/>
      <c r="N2321" s="283"/>
      <c r="O2321" s="283"/>
      <c r="P2321" s="283"/>
      <c r="Q2321" s="283"/>
      <c r="R2321" s="283"/>
      <c r="S2321" s="283"/>
      <c r="T2321" s="283"/>
    </row>
    <row r="2322" spans="1:20">
      <c r="A2322" s="509"/>
      <c r="N2322" s="283"/>
      <c r="O2322" s="283"/>
      <c r="P2322" s="283"/>
      <c r="Q2322" s="283"/>
      <c r="R2322" s="283"/>
      <c r="S2322" s="283"/>
      <c r="T2322" s="283"/>
    </row>
    <row r="2323" spans="1:20">
      <c r="A2323" s="509"/>
      <c r="N2323" s="283"/>
      <c r="O2323" s="283"/>
      <c r="P2323" s="283"/>
      <c r="Q2323" s="283"/>
      <c r="R2323" s="283"/>
      <c r="S2323" s="283"/>
      <c r="T2323" s="283"/>
    </row>
    <row r="2324" spans="1:20">
      <c r="A2324" s="509"/>
      <c r="N2324" s="283"/>
      <c r="O2324" s="283"/>
      <c r="P2324" s="283"/>
      <c r="Q2324" s="283"/>
      <c r="R2324" s="283"/>
      <c r="S2324" s="283"/>
      <c r="T2324" s="283"/>
    </row>
    <row r="2325" spans="1:20">
      <c r="A2325" s="509"/>
      <c r="N2325" s="283"/>
      <c r="O2325" s="283"/>
      <c r="P2325" s="283"/>
      <c r="Q2325" s="283"/>
      <c r="R2325" s="283"/>
      <c r="S2325" s="283"/>
      <c r="T2325" s="283"/>
    </row>
    <row r="2326" spans="1:20">
      <c r="A2326" s="509"/>
      <c r="N2326" s="283"/>
      <c r="O2326" s="283"/>
      <c r="P2326" s="283"/>
      <c r="Q2326" s="283"/>
      <c r="R2326" s="283"/>
      <c r="S2326" s="283"/>
      <c r="T2326" s="283"/>
    </row>
    <row r="2327" spans="1:20">
      <c r="A2327" s="509"/>
      <c r="N2327" s="283"/>
      <c r="O2327" s="283"/>
      <c r="P2327" s="283"/>
      <c r="Q2327" s="283"/>
      <c r="R2327" s="283"/>
      <c r="S2327" s="283"/>
      <c r="T2327" s="283"/>
    </row>
    <row r="2328" spans="1:20">
      <c r="A2328" s="509"/>
      <c r="N2328" s="283"/>
      <c r="O2328" s="283"/>
      <c r="P2328" s="283"/>
      <c r="Q2328" s="283"/>
      <c r="R2328" s="283"/>
      <c r="S2328" s="283"/>
      <c r="T2328" s="283"/>
    </row>
    <row r="2329" spans="1:20">
      <c r="A2329" s="509"/>
      <c r="N2329" s="283"/>
      <c r="O2329" s="283"/>
      <c r="P2329" s="283"/>
      <c r="Q2329" s="283"/>
      <c r="R2329" s="283"/>
      <c r="S2329" s="283"/>
      <c r="T2329" s="283"/>
    </row>
    <row r="2330" spans="1:20">
      <c r="A2330" s="509"/>
      <c r="N2330" s="283"/>
      <c r="O2330" s="283"/>
      <c r="P2330" s="283"/>
      <c r="Q2330" s="283"/>
      <c r="R2330" s="283"/>
      <c r="S2330" s="283"/>
      <c r="T2330" s="283"/>
    </row>
    <row r="2331" spans="1:20">
      <c r="A2331" s="509"/>
      <c r="N2331" s="283"/>
      <c r="O2331" s="283"/>
      <c r="P2331" s="283"/>
      <c r="Q2331" s="283"/>
      <c r="R2331" s="283"/>
      <c r="S2331" s="283"/>
      <c r="T2331" s="283"/>
    </row>
    <row r="2332" spans="1:20">
      <c r="A2332" s="509"/>
      <c r="N2332" s="283"/>
      <c r="O2332" s="283"/>
      <c r="P2332" s="283"/>
      <c r="Q2332" s="283"/>
      <c r="R2332" s="283"/>
      <c r="S2332" s="283"/>
      <c r="T2332" s="283"/>
    </row>
    <row r="2333" spans="1:20">
      <c r="A2333" s="509"/>
      <c r="N2333" s="283"/>
      <c r="O2333" s="283"/>
      <c r="P2333" s="283"/>
      <c r="Q2333" s="283"/>
      <c r="R2333" s="283"/>
      <c r="S2333" s="283"/>
      <c r="T2333" s="283"/>
    </row>
    <row r="2334" spans="1:20">
      <c r="A2334" s="509"/>
      <c r="N2334" s="283"/>
      <c r="O2334" s="283"/>
      <c r="P2334" s="283"/>
      <c r="Q2334" s="283"/>
      <c r="R2334" s="283"/>
      <c r="S2334" s="283"/>
      <c r="T2334" s="283"/>
    </row>
    <row r="2335" spans="1:20">
      <c r="A2335" s="509"/>
      <c r="N2335" s="283"/>
      <c r="O2335" s="283"/>
      <c r="P2335" s="283"/>
      <c r="Q2335" s="283"/>
      <c r="R2335" s="283"/>
      <c r="S2335" s="283"/>
      <c r="T2335" s="283"/>
    </row>
    <row r="2336" spans="1:20">
      <c r="A2336" s="509"/>
      <c r="N2336" s="283"/>
      <c r="O2336" s="283"/>
      <c r="P2336" s="283"/>
      <c r="Q2336" s="283"/>
      <c r="R2336" s="283"/>
      <c r="S2336" s="283"/>
      <c r="T2336" s="283"/>
    </row>
    <row r="2337" spans="1:20">
      <c r="A2337" s="509"/>
      <c r="N2337" s="283"/>
      <c r="O2337" s="283"/>
      <c r="P2337" s="283"/>
      <c r="Q2337" s="283"/>
      <c r="R2337" s="283"/>
      <c r="S2337" s="283"/>
      <c r="T2337" s="283"/>
    </row>
    <row r="2338" spans="1:20">
      <c r="A2338" s="509"/>
      <c r="N2338" s="283"/>
      <c r="O2338" s="283"/>
      <c r="P2338" s="283"/>
      <c r="Q2338" s="283"/>
      <c r="R2338" s="283"/>
      <c r="S2338" s="283"/>
      <c r="T2338" s="283"/>
    </row>
    <row r="2339" spans="1:20">
      <c r="A2339" s="509"/>
      <c r="N2339" s="283"/>
      <c r="O2339" s="283"/>
      <c r="P2339" s="283"/>
      <c r="Q2339" s="283"/>
      <c r="R2339" s="283"/>
      <c r="S2339" s="283"/>
      <c r="T2339" s="283"/>
    </row>
    <row r="2340" spans="1:20">
      <c r="A2340" s="509"/>
      <c r="N2340" s="283"/>
      <c r="O2340" s="283"/>
      <c r="P2340" s="283"/>
      <c r="Q2340" s="283"/>
      <c r="R2340" s="283"/>
      <c r="S2340" s="283"/>
      <c r="T2340" s="283"/>
    </row>
    <row r="2341" spans="1:20">
      <c r="A2341" s="509"/>
      <c r="N2341" s="283"/>
      <c r="O2341" s="283"/>
      <c r="P2341" s="283"/>
      <c r="Q2341" s="283"/>
      <c r="R2341" s="283"/>
      <c r="S2341" s="283"/>
      <c r="T2341" s="283"/>
    </row>
    <row r="2342" spans="1:20">
      <c r="A2342" s="509"/>
      <c r="N2342" s="283"/>
      <c r="O2342" s="283"/>
      <c r="P2342" s="283"/>
      <c r="Q2342" s="283"/>
      <c r="R2342" s="283"/>
      <c r="S2342" s="283"/>
      <c r="T2342" s="283"/>
    </row>
    <row r="2343" spans="1:20">
      <c r="A2343" s="509"/>
      <c r="N2343" s="283"/>
      <c r="O2343" s="283"/>
      <c r="P2343" s="283"/>
      <c r="Q2343" s="283"/>
      <c r="R2343" s="283"/>
      <c r="S2343" s="283"/>
      <c r="T2343" s="283"/>
    </row>
    <row r="2344" spans="1:20">
      <c r="A2344" s="509"/>
      <c r="N2344" s="283"/>
      <c r="O2344" s="283"/>
      <c r="P2344" s="283"/>
      <c r="Q2344" s="283"/>
      <c r="R2344" s="283"/>
      <c r="S2344" s="283"/>
      <c r="T2344" s="283"/>
    </row>
    <row r="2345" spans="1:20">
      <c r="A2345" s="509"/>
      <c r="N2345" s="283"/>
      <c r="O2345" s="283"/>
      <c r="P2345" s="283"/>
      <c r="Q2345" s="283"/>
      <c r="R2345" s="283"/>
      <c r="S2345" s="283"/>
      <c r="T2345" s="283"/>
    </row>
    <row r="2346" spans="1:20">
      <c r="A2346" s="509"/>
      <c r="N2346" s="283"/>
      <c r="O2346" s="283"/>
      <c r="P2346" s="283"/>
      <c r="Q2346" s="283"/>
      <c r="R2346" s="283"/>
      <c r="S2346" s="283"/>
      <c r="T2346" s="283"/>
    </row>
    <row r="2347" spans="1:20">
      <c r="A2347" s="509"/>
      <c r="N2347" s="283"/>
      <c r="O2347" s="283"/>
      <c r="P2347" s="283"/>
      <c r="Q2347" s="283"/>
      <c r="R2347" s="283"/>
      <c r="S2347" s="283"/>
      <c r="T2347" s="283"/>
    </row>
    <row r="2348" spans="1:20">
      <c r="A2348" s="509"/>
      <c r="N2348" s="283"/>
      <c r="O2348" s="283"/>
      <c r="P2348" s="283"/>
      <c r="Q2348" s="283"/>
      <c r="R2348" s="283"/>
      <c r="S2348" s="283"/>
      <c r="T2348" s="283"/>
    </row>
    <row r="2349" spans="1:20">
      <c r="A2349" s="509"/>
      <c r="N2349" s="283"/>
      <c r="O2349" s="283"/>
      <c r="P2349" s="283"/>
      <c r="Q2349" s="283"/>
      <c r="R2349" s="283"/>
      <c r="S2349" s="283"/>
      <c r="T2349" s="283"/>
    </row>
    <row r="2350" spans="1:20">
      <c r="A2350" s="509"/>
      <c r="N2350" s="283"/>
      <c r="O2350" s="283"/>
      <c r="P2350" s="283"/>
      <c r="Q2350" s="283"/>
      <c r="R2350" s="283"/>
      <c r="S2350" s="283"/>
      <c r="T2350" s="283"/>
    </row>
    <row r="2351" spans="1:20">
      <c r="A2351" s="509"/>
      <c r="N2351" s="283"/>
      <c r="O2351" s="283"/>
      <c r="P2351" s="283"/>
      <c r="Q2351" s="283"/>
      <c r="R2351" s="283"/>
      <c r="S2351" s="283"/>
      <c r="T2351" s="283"/>
    </row>
    <row r="2352" spans="1:20">
      <c r="A2352" s="509"/>
      <c r="N2352" s="283"/>
      <c r="O2352" s="283"/>
      <c r="P2352" s="283"/>
      <c r="Q2352" s="283"/>
      <c r="R2352" s="283"/>
      <c r="S2352" s="283"/>
      <c r="T2352" s="283"/>
    </row>
    <row r="2353" spans="1:20">
      <c r="A2353" s="509"/>
      <c r="N2353" s="283"/>
      <c r="O2353" s="283"/>
      <c r="P2353" s="283"/>
      <c r="Q2353" s="283"/>
      <c r="R2353" s="283"/>
      <c r="S2353" s="283"/>
      <c r="T2353" s="283"/>
    </row>
    <row r="2354" spans="1:20">
      <c r="A2354" s="509"/>
      <c r="N2354" s="283"/>
      <c r="O2354" s="283"/>
      <c r="P2354" s="283"/>
      <c r="Q2354" s="283"/>
      <c r="R2354" s="283"/>
      <c r="S2354" s="283"/>
      <c r="T2354" s="283"/>
    </row>
    <row r="2355" spans="1:20">
      <c r="A2355" s="509"/>
      <c r="N2355" s="283"/>
      <c r="O2355" s="283"/>
      <c r="P2355" s="283"/>
      <c r="Q2355" s="283"/>
      <c r="R2355" s="283"/>
      <c r="S2355" s="283"/>
      <c r="T2355" s="283"/>
    </row>
    <row r="2356" spans="1:20">
      <c r="A2356" s="509"/>
      <c r="N2356" s="283"/>
      <c r="O2356" s="283"/>
      <c r="P2356" s="283"/>
      <c r="Q2356" s="283"/>
      <c r="R2356" s="283"/>
      <c r="S2356" s="283"/>
      <c r="T2356" s="283"/>
    </row>
    <row r="2357" spans="1:20">
      <c r="A2357" s="509"/>
      <c r="N2357" s="283"/>
      <c r="O2357" s="283"/>
      <c r="P2357" s="283"/>
      <c r="Q2357" s="283"/>
      <c r="R2357" s="283"/>
      <c r="S2357" s="283"/>
      <c r="T2357" s="283"/>
    </row>
    <row r="2358" spans="1:20">
      <c r="A2358" s="509"/>
      <c r="N2358" s="283"/>
      <c r="O2358" s="283"/>
      <c r="P2358" s="283"/>
      <c r="Q2358" s="283"/>
      <c r="R2358" s="283"/>
      <c r="S2358" s="283"/>
      <c r="T2358" s="283"/>
    </row>
    <row r="2359" spans="1:20">
      <c r="A2359" s="509"/>
      <c r="N2359" s="283"/>
      <c r="O2359" s="283"/>
      <c r="P2359" s="283"/>
      <c r="Q2359" s="283"/>
      <c r="R2359" s="283"/>
      <c r="S2359" s="283"/>
      <c r="T2359" s="283"/>
    </row>
    <row r="2360" spans="1:20">
      <c r="A2360" s="509"/>
      <c r="N2360" s="283"/>
      <c r="O2360" s="283"/>
      <c r="P2360" s="283"/>
      <c r="Q2360" s="283"/>
      <c r="R2360" s="283"/>
      <c r="S2360" s="283"/>
      <c r="T2360" s="283"/>
    </row>
    <row r="2361" spans="1:20">
      <c r="A2361" s="509"/>
      <c r="N2361" s="283"/>
      <c r="O2361" s="283"/>
      <c r="P2361" s="283"/>
      <c r="Q2361" s="283"/>
      <c r="R2361" s="283"/>
      <c r="S2361" s="283"/>
      <c r="T2361" s="283"/>
    </row>
    <row r="2362" spans="1:20">
      <c r="A2362" s="509"/>
      <c r="N2362" s="283"/>
      <c r="O2362" s="283"/>
      <c r="P2362" s="283"/>
      <c r="Q2362" s="283"/>
      <c r="R2362" s="283"/>
      <c r="S2362" s="283"/>
      <c r="T2362" s="283"/>
    </row>
    <row r="2363" spans="1:20">
      <c r="A2363" s="509"/>
      <c r="N2363" s="283"/>
      <c r="O2363" s="283"/>
      <c r="P2363" s="283"/>
      <c r="Q2363" s="283"/>
      <c r="R2363" s="283"/>
      <c r="S2363" s="283"/>
      <c r="T2363" s="283"/>
    </row>
    <row r="2364" spans="1:20">
      <c r="A2364" s="509"/>
      <c r="N2364" s="283"/>
      <c r="O2364" s="283"/>
      <c r="P2364" s="283"/>
      <c r="Q2364" s="283"/>
      <c r="R2364" s="283"/>
      <c r="S2364" s="283"/>
      <c r="T2364" s="283"/>
    </row>
    <row r="2365" spans="1:20">
      <c r="A2365" s="509"/>
      <c r="N2365" s="283"/>
      <c r="O2365" s="283"/>
      <c r="P2365" s="283"/>
      <c r="Q2365" s="283"/>
      <c r="R2365" s="283"/>
      <c r="S2365" s="283"/>
      <c r="T2365" s="283"/>
    </row>
    <row r="2366" spans="1:20">
      <c r="A2366" s="509"/>
      <c r="N2366" s="283"/>
      <c r="O2366" s="283"/>
      <c r="P2366" s="283"/>
      <c r="Q2366" s="283"/>
      <c r="R2366" s="283"/>
      <c r="S2366" s="283"/>
      <c r="T2366" s="283"/>
    </row>
    <row r="2367" spans="1:20">
      <c r="A2367" s="509"/>
      <c r="N2367" s="283"/>
      <c r="O2367" s="283"/>
      <c r="P2367" s="283"/>
      <c r="Q2367" s="283"/>
      <c r="R2367" s="283"/>
      <c r="S2367" s="283"/>
      <c r="T2367" s="283"/>
    </row>
    <row r="2368" spans="1:20">
      <c r="A2368" s="509"/>
      <c r="N2368" s="283"/>
      <c r="O2368" s="283"/>
      <c r="P2368" s="283"/>
      <c r="Q2368" s="283"/>
      <c r="R2368" s="283"/>
      <c r="S2368" s="283"/>
      <c r="T2368" s="283"/>
    </row>
    <row r="2369" spans="1:20">
      <c r="A2369" s="509"/>
      <c r="N2369" s="283"/>
      <c r="O2369" s="283"/>
      <c r="P2369" s="283"/>
      <c r="Q2369" s="283"/>
      <c r="R2369" s="283"/>
      <c r="S2369" s="283"/>
      <c r="T2369" s="283"/>
    </row>
    <row r="2370" spans="1:20">
      <c r="A2370" s="509"/>
      <c r="N2370" s="283"/>
      <c r="O2370" s="283"/>
      <c r="P2370" s="283"/>
      <c r="Q2370" s="283"/>
      <c r="R2370" s="283"/>
      <c r="S2370" s="283"/>
      <c r="T2370" s="283"/>
    </row>
    <row r="2371" spans="1:20">
      <c r="A2371" s="509"/>
      <c r="N2371" s="283"/>
      <c r="O2371" s="283"/>
      <c r="P2371" s="283"/>
      <c r="Q2371" s="283"/>
      <c r="R2371" s="283"/>
      <c r="S2371" s="283"/>
      <c r="T2371" s="283"/>
    </row>
    <row r="2372" spans="1:20">
      <c r="A2372" s="509"/>
      <c r="N2372" s="283"/>
      <c r="O2372" s="283"/>
      <c r="P2372" s="283"/>
      <c r="Q2372" s="283"/>
      <c r="R2372" s="283"/>
      <c r="S2372" s="283"/>
      <c r="T2372" s="283"/>
    </row>
    <row r="2373" spans="1:20">
      <c r="A2373" s="509"/>
      <c r="N2373" s="283"/>
      <c r="O2373" s="283"/>
      <c r="P2373" s="283"/>
      <c r="Q2373" s="283"/>
      <c r="R2373" s="283"/>
      <c r="S2373" s="283"/>
      <c r="T2373" s="283"/>
    </row>
    <row r="2374" spans="1:20">
      <c r="A2374" s="509"/>
      <c r="N2374" s="283"/>
      <c r="O2374" s="283"/>
      <c r="P2374" s="283"/>
      <c r="Q2374" s="283"/>
      <c r="R2374" s="283"/>
      <c r="S2374" s="283"/>
      <c r="T2374" s="283"/>
    </row>
    <row r="2375" spans="1:20">
      <c r="A2375" s="509"/>
      <c r="N2375" s="283"/>
      <c r="O2375" s="283"/>
      <c r="P2375" s="283"/>
      <c r="Q2375" s="283"/>
      <c r="R2375" s="283"/>
      <c r="S2375" s="283"/>
      <c r="T2375" s="283"/>
    </row>
    <row r="2376" spans="1:20">
      <c r="A2376" s="509"/>
      <c r="N2376" s="283"/>
      <c r="O2376" s="283"/>
      <c r="P2376" s="283"/>
      <c r="Q2376" s="283"/>
      <c r="R2376" s="283"/>
      <c r="S2376" s="283"/>
      <c r="T2376" s="283"/>
    </row>
    <row r="2377" spans="1:20">
      <c r="A2377" s="509"/>
      <c r="N2377" s="283"/>
      <c r="O2377" s="283"/>
      <c r="P2377" s="283"/>
      <c r="Q2377" s="283"/>
      <c r="R2377" s="283"/>
      <c r="S2377" s="283"/>
      <c r="T2377" s="283"/>
    </row>
    <row r="2378" spans="1:20">
      <c r="A2378" s="509"/>
      <c r="N2378" s="283"/>
      <c r="O2378" s="283"/>
      <c r="P2378" s="283"/>
      <c r="Q2378" s="283"/>
      <c r="R2378" s="283"/>
      <c r="S2378" s="283"/>
      <c r="T2378" s="283"/>
    </row>
    <row r="2379" spans="1:20">
      <c r="A2379" s="509"/>
      <c r="N2379" s="283"/>
      <c r="O2379" s="283"/>
      <c r="P2379" s="283"/>
      <c r="Q2379" s="283"/>
      <c r="R2379" s="283"/>
      <c r="S2379" s="283"/>
      <c r="T2379" s="283"/>
    </row>
    <row r="2380" spans="1:20">
      <c r="A2380" s="509"/>
      <c r="N2380" s="283"/>
      <c r="O2380" s="283"/>
      <c r="P2380" s="283"/>
      <c r="Q2380" s="283"/>
      <c r="R2380" s="283"/>
      <c r="S2380" s="283"/>
      <c r="T2380" s="283"/>
    </row>
    <row r="2381" spans="1:20">
      <c r="A2381" s="509"/>
      <c r="N2381" s="283"/>
      <c r="O2381" s="283"/>
      <c r="P2381" s="283"/>
      <c r="Q2381" s="283"/>
      <c r="R2381" s="283"/>
      <c r="S2381" s="283"/>
      <c r="T2381" s="283"/>
    </row>
    <row r="2382" spans="1:20">
      <c r="A2382" s="509"/>
      <c r="N2382" s="283"/>
      <c r="O2382" s="283"/>
      <c r="P2382" s="283"/>
      <c r="Q2382" s="283"/>
      <c r="R2382" s="283"/>
      <c r="S2382" s="283"/>
      <c r="T2382" s="283"/>
    </row>
    <row r="2383" spans="1:20">
      <c r="A2383" s="509"/>
      <c r="N2383" s="283"/>
      <c r="O2383" s="283"/>
      <c r="P2383" s="283"/>
      <c r="Q2383" s="283"/>
      <c r="R2383" s="283"/>
      <c r="S2383" s="283"/>
      <c r="T2383" s="283"/>
    </row>
    <row r="2384" spans="1:20">
      <c r="A2384" s="509"/>
      <c r="N2384" s="283"/>
      <c r="O2384" s="283"/>
      <c r="P2384" s="283"/>
      <c r="Q2384" s="283"/>
      <c r="R2384" s="283"/>
      <c r="S2384" s="283"/>
      <c r="T2384" s="283"/>
    </row>
    <row r="2385" spans="1:20">
      <c r="A2385" s="509"/>
      <c r="N2385" s="283"/>
      <c r="O2385" s="283"/>
      <c r="P2385" s="283"/>
      <c r="Q2385" s="283"/>
      <c r="R2385" s="283"/>
      <c r="S2385" s="283"/>
      <c r="T2385" s="283"/>
    </row>
    <row r="2386" spans="1:20">
      <c r="A2386" s="509"/>
      <c r="N2386" s="283"/>
      <c r="O2386" s="283"/>
      <c r="P2386" s="283"/>
      <c r="Q2386" s="283"/>
      <c r="R2386" s="283"/>
      <c r="S2386" s="283"/>
      <c r="T2386" s="283"/>
    </row>
    <row r="2387" spans="1:20">
      <c r="A2387" s="509"/>
      <c r="N2387" s="283"/>
      <c r="O2387" s="283"/>
      <c r="P2387" s="283"/>
      <c r="Q2387" s="283"/>
      <c r="R2387" s="283"/>
      <c r="S2387" s="283"/>
      <c r="T2387" s="283"/>
    </row>
    <row r="2388" spans="1:20">
      <c r="A2388" s="509"/>
      <c r="N2388" s="283"/>
      <c r="O2388" s="283"/>
      <c r="P2388" s="283"/>
      <c r="Q2388" s="283"/>
      <c r="R2388" s="283"/>
      <c r="S2388" s="283"/>
      <c r="T2388" s="283"/>
    </row>
    <row r="2389" spans="1:20">
      <c r="A2389" s="509"/>
      <c r="N2389" s="283"/>
      <c r="O2389" s="283"/>
      <c r="P2389" s="283"/>
      <c r="Q2389" s="283"/>
      <c r="R2389" s="283"/>
      <c r="S2389" s="283"/>
      <c r="T2389" s="283"/>
    </row>
    <row r="2390" spans="1:20">
      <c r="A2390" s="509"/>
      <c r="N2390" s="283"/>
      <c r="O2390" s="283"/>
      <c r="P2390" s="283"/>
      <c r="Q2390" s="283"/>
      <c r="R2390" s="283"/>
      <c r="S2390" s="283"/>
      <c r="T2390" s="283"/>
    </row>
    <row r="2391" spans="1:20">
      <c r="A2391" s="509"/>
      <c r="N2391" s="283"/>
      <c r="O2391" s="283"/>
      <c r="P2391" s="283"/>
      <c r="Q2391" s="283"/>
      <c r="R2391" s="283"/>
      <c r="S2391" s="283"/>
      <c r="T2391" s="283"/>
    </row>
    <row r="2392" spans="1:20">
      <c r="A2392" s="509"/>
      <c r="N2392" s="283"/>
      <c r="O2392" s="283"/>
      <c r="P2392" s="283"/>
      <c r="Q2392" s="283"/>
      <c r="R2392" s="283"/>
      <c r="S2392" s="283"/>
      <c r="T2392" s="283"/>
    </row>
    <row r="2393" spans="1:20">
      <c r="A2393" s="509"/>
      <c r="N2393" s="283"/>
      <c r="O2393" s="283"/>
      <c r="P2393" s="283"/>
      <c r="Q2393" s="283"/>
      <c r="R2393" s="283"/>
      <c r="S2393" s="283"/>
      <c r="T2393" s="283"/>
    </row>
    <row r="2394" spans="1:20">
      <c r="A2394" s="509"/>
      <c r="N2394" s="283"/>
      <c r="O2394" s="283"/>
      <c r="P2394" s="283"/>
      <c r="Q2394" s="283"/>
      <c r="R2394" s="283"/>
      <c r="S2394" s="283"/>
      <c r="T2394" s="283"/>
    </row>
    <row r="2395" spans="1:20">
      <c r="A2395" s="509"/>
      <c r="N2395" s="283"/>
      <c r="O2395" s="283"/>
      <c r="P2395" s="283"/>
      <c r="Q2395" s="283"/>
      <c r="R2395" s="283"/>
      <c r="S2395" s="283"/>
      <c r="T2395" s="283"/>
    </row>
    <row r="2396" spans="1:20">
      <c r="A2396" s="509"/>
      <c r="N2396" s="283"/>
      <c r="O2396" s="283"/>
      <c r="P2396" s="283"/>
      <c r="Q2396" s="283"/>
      <c r="R2396" s="283"/>
      <c r="S2396" s="283"/>
      <c r="T2396" s="283"/>
    </row>
    <row r="2397" spans="1:20">
      <c r="A2397" s="509"/>
      <c r="N2397" s="283"/>
      <c r="O2397" s="283"/>
      <c r="P2397" s="283"/>
      <c r="Q2397" s="283"/>
      <c r="R2397" s="283"/>
      <c r="S2397" s="283"/>
      <c r="T2397" s="283"/>
    </row>
    <row r="2398" spans="1:20">
      <c r="A2398" s="509"/>
      <c r="N2398" s="283"/>
      <c r="O2398" s="283"/>
      <c r="P2398" s="283"/>
      <c r="Q2398" s="283"/>
      <c r="R2398" s="283"/>
      <c r="S2398" s="283"/>
      <c r="T2398" s="283"/>
    </row>
    <row r="2399" spans="1:20">
      <c r="A2399" s="509"/>
      <c r="N2399" s="283"/>
      <c r="O2399" s="283"/>
      <c r="P2399" s="283"/>
      <c r="Q2399" s="283"/>
      <c r="R2399" s="283"/>
      <c r="S2399" s="283"/>
      <c r="T2399" s="283"/>
    </row>
    <row r="2400" spans="1:20">
      <c r="A2400" s="509"/>
      <c r="N2400" s="283"/>
      <c r="O2400" s="283"/>
      <c r="P2400" s="283"/>
      <c r="Q2400" s="283"/>
      <c r="R2400" s="283"/>
      <c r="S2400" s="283"/>
      <c r="T2400" s="283"/>
    </row>
    <row r="2401" spans="1:20">
      <c r="A2401" s="509"/>
      <c r="N2401" s="283"/>
      <c r="O2401" s="283"/>
      <c r="P2401" s="283"/>
      <c r="Q2401" s="283"/>
      <c r="R2401" s="283"/>
      <c r="S2401" s="283"/>
      <c r="T2401" s="283"/>
    </row>
    <row r="2402" spans="1:20">
      <c r="A2402" s="509"/>
      <c r="N2402" s="283"/>
      <c r="O2402" s="283"/>
      <c r="P2402" s="283"/>
      <c r="Q2402" s="283"/>
      <c r="R2402" s="283"/>
      <c r="S2402" s="283"/>
      <c r="T2402" s="283"/>
    </row>
    <row r="2403" spans="1:20">
      <c r="A2403" s="509"/>
      <c r="N2403" s="283"/>
      <c r="O2403" s="283"/>
      <c r="P2403" s="283"/>
      <c r="Q2403" s="283"/>
      <c r="R2403" s="283"/>
      <c r="S2403" s="283"/>
      <c r="T2403" s="283"/>
    </row>
    <row r="2404" spans="1:20">
      <c r="A2404" s="509"/>
      <c r="N2404" s="283"/>
      <c r="O2404" s="283"/>
      <c r="P2404" s="283"/>
      <c r="Q2404" s="283"/>
      <c r="R2404" s="283"/>
      <c r="S2404" s="283"/>
      <c r="T2404" s="283"/>
    </row>
    <row r="2405" spans="1:20">
      <c r="A2405" s="509"/>
      <c r="N2405" s="283"/>
      <c r="O2405" s="283"/>
      <c r="P2405" s="283"/>
      <c r="Q2405" s="283"/>
      <c r="R2405" s="283"/>
      <c r="S2405" s="283"/>
      <c r="T2405" s="283"/>
    </row>
    <row r="2406" spans="1:20">
      <c r="A2406" s="509"/>
      <c r="N2406" s="283"/>
      <c r="O2406" s="283"/>
      <c r="P2406" s="283"/>
      <c r="Q2406" s="283"/>
      <c r="R2406" s="283"/>
      <c r="S2406" s="283"/>
      <c r="T2406" s="283"/>
    </row>
    <row r="2407" spans="1:20">
      <c r="A2407" s="509"/>
      <c r="N2407" s="283"/>
      <c r="O2407" s="283"/>
      <c r="P2407" s="283"/>
      <c r="Q2407" s="283"/>
      <c r="R2407" s="283"/>
      <c r="S2407" s="283"/>
      <c r="T2407" s="283"/>
    </row>
    <row r="2408" spans="1:20">
      <c r="A2408" s="509"/>
      <c r="N2408" s="283"/>
      <c r="O2408" s="283"/>
      <c r="P2408" s="283"/>
      <c r="Q2408" s="283"/>
      <c r="R2408" s="283"/>
      <c r="S2408" s="283"/>
      <c r="T2408" s="283"/>
    </row>
    <row r="2409" spans="1:20">
      <c r="A2409" s="509"/>
      <c r="N2409" s="283"/>
      <c r="O2409" s="283"/>
      <c r="P2409" s="283"/>
      <c r="Q2409" s="283"/>
      <c r="R2409" s="283"/>
      <c r="S2409" s="283"/>
      <c r="T2409" s="283"/>
    </row>
    <row r="2410" spans="1:20">
      <c r="A2410" s="509"/>
      <c r="N2410" s="283"/>
      <c r="O2410" s="283"/>
      <c r="P2410" s="283"/>
      <c r="Q2410" s="283"/>
      <c r="R2410" s="283"/>
      <c r="S2410" s="283"/>
      <c r="T2410" s="283"/>
    </row>
    <row r="2411" spans="1:20">
      <c r="A2411" s="509"/>
      <c r="N2411" s="283"/>
      <c r="O2411" s="283"/>
      <c r="P2411" s="283"/>
      <c r="Q2411" s="283"/>
      <c r="R2411" s="283"/>
      <c r="S2411" s="283"/>
      <c r="T2411" s="283"/>
    </row>
    <row r="2412" spans="1:20">
      <c r="A2412" s="509"/>
      <c r="N2412" s="283"/>
      <c r="O2412" s="283"/>
      <c r="P2412" s="283"/>
      <c r="Q2412" s="283"/>
      <c r="R2412" s="283"/>
      <c r="S2412" s="283"/>
      <c r="T2412" s="283"/>
    </row>
    <row r="2413" spans="1:20">
      <c r="A2413" s="509"/>
      <c r="N2413" s="283"/>
      <c r="O2413" s="283"/>
      <c r="P2413" s="283"/>
      <c r="Q2413" s="283"/>
      <c r="R2413" s="283"/>
      <c r="S2413" s="283"/>
      <c r="T2413" s="283"/>
    </row>
    <row r="2414" spans="1:20">
      <c r="A2414" s="509"/>
      <c r="N2414" s="283"/>
      <c r="O2414" s="283"/>
      <c r="P2414" s="283"/>
      <c r="Q2414" s="283"/>
      <c r="R2414" s="283"/>
      <c r="S2414" s="283"/>
      <c r="T2414" s="283"/>
    </row>
    <row r="2415" spans="1:20">
      <c r="A2415" s="509"/>
      <c r="N2415" s="283"/>
      <c r="O2415" s="283"/>
      <c r="P2415" s="283"/>
      <c r="Q2415" s="283"/>
      <c r="R2415" s="283"/>
      <c r="S2415" s="283"/>
      <c r="T2415" s="283"/>
    </row>
    <row r="2416" spans="1:20">
      <c r="A2416" s="509"/>
      <c r="N2416" s="283"/>
      <c r="O2416" s="283"/>
      <c r="P2416" s="283"/>
      <c r="Q2416" s="283"/>
      <c r="R2416" s="283"/>
      <c r="S2416" s="283"/>
      <c r="T2416" s="283"/>
    </row>
    <row r="2417" spans="1:20">
      <c r="A2417" s="509"/>
      <c r="N2417" s="283"/>
      <c r="O2417" s="283"/>
      <c r="P2417" s="283"/>
      <c r="Q2417" s="283"/>
      <c r="R2417" s="283"/>
      <c r="S2417" s="283"/>
      <c r="T2417" s="283"/>
    </row>
    <row r="2418" spans="1:20">
      <c r="A2418" s="509"/>
      <c r="N2418" s="283"/>
      <c r="O2418" s="283"/>
      <c r="P2418" s="283"/>
      <c r="Q2418" s="283"/>
      <c r="R2418" s="283"/>
      <c r="S2418" s="283"/>
      <c r="T2418" s="283"/>
    </row>
    <row r="2419" spans="1:20">
      <c r="A2419" s="509"/>
      <c r="N2419" s="283"/>
      <c r="O2419" s="283"/>
      <c r="P2419" s="283"/>
      <c r="Q2419" s="283"/>
      <c r="R2419" s="283"/>
      <c r="S2419" s="283"/>
      <c r="T2419" s="283"/>
    </row>
    <row r="2420" spans="1:20">
      <c r="A2420" s="509"/>
      <c r="N2420" s="283"/>
      <c r="O2420" s="283"/>
      <c r="P2420" s="283"/>
      <c r="Q2420" s="283"/>
      <c r="R2420" s="283"/>
      <c r="S2420" s="283"/>
      <c r="T2420" s="283"/>
    </row>
    <row r="2421" spans="1:20">
      <c r="A2421" s="509"/>
      <c r="N2421" s="283"/>
      <c r="O2421" s="283"/>
      <c r="P2421" s="283"/>
      <c r="Q2421" s="283"/>
      <c r="R2421" s="283"/>
      <c r="S2421" s="283"/>
      <c r="T2421" s="283"/>
    </row>
    <row r="2422" spans="1:20">
      <c r="A2422" s="509"/>
      <c r="N2422" s="283"/>
      <c r="O2422" s="283"/>
      <c r="P2422" s="283"/>
      <c r="Q2422" s="283"/>
      <c r="R2422" s="283"/>
      <c r="S2422" s="283"/>
      <c r="T2422" s="283"/>
    </row>
    <row r="2423" spans="1:20">
      <c r="A2423" s="509"/>
      <c r="N2423" s="283"/>
      <c r="O2423" s="283"/>
      <c r="P2423" s="283"/>
      <c r="Q2423" s="283"/>
      <c r="R2423" s="283"/>
      <c r="S2423" s="283"/>
      <c r="T2423" s="283"/>
    </row>
    <row r="2424" spans="1:20">
      <c r="A2424" s="509"/>
      <c r="N2424" s="283"/>
      <c r="O2424" s="283"/>
      <c r="P2424" s="283"/>
      <c r="Q2424" s="283"/>
      <c r="R2424" s="283"/>
      <c r="S2424" s="283"/>
      <c r="T2424" s="283"/>
    </row>
    <row r="2425" spans="1:20">
      <c r="A2425" s="509"/>
      <c r="N2425" s="283"/>
      <c r="O2425" s="283"/>
      <c r="P2425" s="283"/>
      <c r="Q2425" s="283"/>
      <c r="R2425" s="283"/>
      <c r="S2425" s="283"/>
      <c r="T2425" s="283"/>
    </row>
    <row r="2426" spans="1:20">
      <c r="A2426" s="509"/>
      <c r="N2426" s="283"/>
      <c r="O2426" s="283"/>
      <c r="P2426" s="283"/>
      <c r="Q2426" s="283"/>
      <c r="R2426" s="283"/>
      <c r="S2426" s="283"/>
      <c r="T2426" s="283"/>
    </row>
    <row r="2427" spans="1:20">
      <c r="A2427" s="509"/>
      <c r="N2427" s="283"/>
      <c r="O2427" s="283"/>
      <c r="P2427" s="283"/>
      <c r="Q2427" s="283"/>
      <c r="R2427" s="283"/>
      <c r="S2427" s="283"/>
      <c r="T2427" s="283"/>
    </row>
    <row r="2428" spans="1:20">
      <c r="A2428" s="509"/>
      <c r="N2428" s="283"/>
      <c r="O2428" s="283"/>
      <c r="P2428" s="283"/>
      <c r="Q2428" s="283"/>
      <c r="R2428" s="283"/>
      <c r="S2428" s="283"/>
      <c r="T2428" s="283"/>
    </row>
    <row r="2429" spans="1:20">
      <c r="A2429" s="509"/>
      <c r="N2429" s="283"/>
      <c r="O2429" s="283"/>
      <c r="P2429" s="283"/>
      <c r="Q2429" s="283"/>
      <c r="R2429" s="283"/>
      <c r="S2429" s="283"/>
      <c r="T2429" s="283"/>
    </row>
    <row r="2430" spans="1:20">
      <c r="A2430" s="509"/>
      <c r="N2430" s="283"/>
      <c r="O2430" s="283"/>
      <c r="P2430" s="283"/>
      <c r="Q2430" s="283"/>
      <c r="R2430" s="283"/>
      <c r="S2430" s="283"/>
      <c r="T2430" s="283"/>
    </row>
    <row r="2431" spans="1:20">
      <c r="A2431" s="509"/>
      <c r="N2431" s="283"/>
      <c r="O2431" s="283"/>
      <c r="P2431" s="283"/>
      <c r="Q2431" s="283"/>
      <c r="R2431" s="283"/>
      <c r="S2431" s="283"/>
      <c r="T2431" s="283"/>
    </row>
    <row r="2432" spans="1:20">
      <c r="A2432" s="509"/>
      <c r="N2432" s="283"/>
      <c r="O2432" s="283"/>
      <c r="P2432" s="283"/>
      <c r="Q2432" s="283"/>
      <c r="R2432" s="283"/>
      <c r="S2432" s="283"/>
      <c r="T2432" s="283"/>
    </row>
    <row r="2433" spans="1:20">
      <c r="A2433" s="509"/>
      <c r="N2433" s="283"/>
      <c r="O2433" s="283"/>
      <c r="P2433" s="283"/>
      <c r="Q2433" s="283"/>
      <c r="R2433" s="283"/>
      <c r="S2433" s="283"/>
      <c r="T2433" s="283"/>
    </row>
    <row r="2434" spans="1:20">
      <c r="A2434" s="509"/>
      <c r="N2434" s="283"/>
      <c r="O2434" s="283"/>
      <c r="P2434" s="283"/>
      <c r="Q2434" s="283"/>
      <c r="R2434" s="283"/>
      <c r="S2434" s="283"/>
      <c r="T2434" s="283"/>
    </row>
    <row r="2435" spans="1:20">
      <c r="A2435" s="509"/>
      <c r="N2435" s="283"/>
      <c r="O2435" s="283"/>
      <c r="P2435" s="283"/>
      <c r="Q2435" s="283"/>
      <c r="R2435" s="283"/>
      <c r="S2435" s="283"/>
      <c r="T2435" s="283"/>
    </row>
    <row r="2436" spans="1:20">
      <c r="A2436" s="509"/>
      <c r="N2436" s="283"/>
      <c r="O2436" s="283"/>
      <c r="P2436" s="283"/>
      <c r="Q2436" s="283"/>
      <c r="R2436" s="283"/>
      <c r="S2436" s="283"/>
      <c r="T2436" s="283"/>
    </row>
    <row r="2437" spans="1:20">
      <c r="A2437" s="509"/>
      <c r="N2437" s="283"/>
      <c r="O2437" s="283"/>
      <c r="P2437" s="283"/>
      <c r="Q2437" s="283"/>
      <c r="R2437" s="283"/>
      <c r="S2437" s="283"/>
      <c r="T2437" s="283"/>
    </row>
    <row r="2438" spans="1:20">
      <c r="A2438" s="509"/>
      <c r="N2438" s="283"/>
      <c r="O2438" s="283"/>
      <c r="P2438" s="283"/>
      <c r="Q2438" s="283"/>
      <c r="R2438" s="283"/>
      <c r="S2438" s="283"/>
      <c r="T2438" s="283"/>
    </row>
    <row r="2439" spans="1:20">
      <c r="A2439" s="509"/>
      <c r="N2439" s="283"/>
      <c r="O2439" s="283"/>
      <c r="P2439" s="283"/>
      <c r="Q2439" s="283"/>
      <c r="R2439" s="283"/>
      <c r="S2439" s="283"/>
      <c r="T2439" s="283"/>
    </row>
    <row r="2440" spans="1:20">
      <c r="A2440" s="509"/>
      <c r="N2440" s="283"/>
      <c r="O2440" s="283"/>
      <c r="P2440" s="283"/>
      <c r="Q2440" s="283"/>
      <c r="R2440" s="283"/>
      <c r="S2440" s="283"/>
      <c r="T2440" s="283"/>
    </row>
    <row r="2441" spans="1:20">
      <c r="A2441" s="509"/>
      <c r="N2441" s="283"/>
      <c r="O2441" s="283"/>
      <c r="P2441" s="283"/>
      <c r="Q2441" s="283"/>
      <c r="R2441" s="283"/>
      <c r="S2441" s="283"/>
      <c r="T2441" s="283"/>
    </row>
    <row r="2442" spans="1:20">
      <c r="A2442" s="509"/>
      <c r="N2442" s="283"/>
      <c r="O2442" s="283"/>
      <c r="P2442" s="283"/>
      <c r="Q2442" s="283"/>
      <c r="R2442" s="283"/>
      <c r="S2442" s="283"/>
      <c r="T2442" s="283"/>
    </row>
    <row r="2443" spans="1:20">
      <c r="A2443" s="509"/>
      <c r="N2443" s="283"/>
      <c r="O2443" s="283"/>
      <c r="P2443" s="283"/>
      <c r="Q2443" s="283"/>
      <c r="R2443" s="283"/>
      <c r="S2443" s="283"/>
      <c r="T2443" s="283"/>
    </row>
    <row r="2444" spans="1:20">
      <c r="A2444" s="509"/>
      <c r="N2444" s="283"/>
      <c r="O2444" s="283"/>
      <c r="P2444" s="283"/>
      <c r="Q2444" s="283"/>
      <c r="R2444" s="283"/>
      <c r="S2444" s="283"/>
      <c r="T2444" s="283"/>
    </row>
    <row r="2445" spans="1:20">
      <c r="A2445" s="509"/>
      <c r="N2445" s="283"/>
      <c r="O2445" s="283"/>
      <c r="P2445" s="283"/>
      <c r="Q2445" s="283"/>
      <c r="R2445" s="283"/>
      <c r="S2445" s="283"/>
      <c r="T2445" s="283"/>
    </row>
    <row r="2446" spans="1:20">
      <c r="A2446" s="509"/>
      <c r="N2446" s="283"/>
      <c r="O2446" s="283"/>
      <c r="P2446" s="283"/>
      <c r="Q2446" s="283"/>
      <c r="R2446" s="283"/>
      <c r="S2446" s="283"/>
      <c r="T2446" s="283"/>
    </row>
    <row r="2447" spans="1:20">
      <c r="A2447" s="509"/>
      <c r="N2447" s="283"/>
      <c r="O2447" s="283"/>
      <c r="P2447" s="283"/>
      <c r="Q2447" s="283"/>
      <c r="R2447" s="283"/>
      <c r="S2447" s="283"/>
      <c r="T2447" s="283"/>
    </row>
    <row r="2448" spans="1:20">
      <c r="A2448" s="509"/>
      <c r="N2448" s="283"/>
      <c r="O2448" s="283"/>
      <c r="P2448" s="283"/>
      <c r="Q2448" s="283"/>
      <c r="R2448" s="283"/>
      <c r="S2448" s="283"/>
      <c r="T2448" s="283"/>
    </row>
    <row r="2449" spans="1:20">
      <c r="A2449" s="509"/>
      <c r="N2449" s="283"/>
      <c r="O2449" s="283"/>
      <c r="P2449" s="283"/>
      <c r="Q2449" s="283"/>
      <c r="R2449" s="283"/>
      <c r="S2449" s="283"/>
      <c r="T2449" s="283"/>
    </row>
    <row r="2450" spans="1:20">
      <c r="A2450" s="509"/>
      <c r="N2450" s="283"/>
      <c r="O2450" s="283"/>
      <c r="P2450" s="283"/>
      <c r="Q2450" s="283"/>
      <c r="R2450" s="283"/>
      <c r="S2450" s="283"/>
      <c r="T2450" s="283"/>
    </row>
    <row r="2451" spans="1:20">
      <c r="A2451" s="509"/>
      <c r="N2451" s="283"/>
      <c r="O2451" s="283"/>
      <c r="P2451" s="283"/>
      <c r="Q2451" s="283"/>
      <c r="R2451" s="283"/>
      <c r="S2451" s="283"/>
      <c r="T2451" s="283"/>
    </row>
    <row r="2452" spans="1:20">
      <c r="A2452" s="509"/>
      <c r="N2452" s="283"/>
      <c r="O2452" s="283"/>
      <c r="P2452" s="283"/>
      <c r="Q2452" s="283"/>
      <c r="R2452" s="283"/>
      <c r="S2452" s="283"/>
      <c r="T2452" s="283"/>
    </row>
    <row r="2453" spans="1:20">
      <c r="A2453" s="509"/>
      <c r="N2453" s="283"/>
      <c r="O2453" s="283"/>
      <c r="P2453" s="283"/>
      <c r="Q2453" s="283"/>
      <c r="R2453" s="283"/>
      <c r="S2453" s="283"/>
      <c r="T2453" s="283"/>
    </row>
    <row r="2454" spans="1:20">
      <c r="A2454" s="509"/>
      <c r="N2454" s="283"/>
      <c r="O2454" s="283"/>
      <c r="P2454" s="283"/>
      <c r="Q2454" s="283"/>
      <c r="R2454" s="283"/>
      <c r="S2454" s="283"/>
      <c r="T2454" s="283"/>
    </row>
    <row r="2455" spans="1:20">
      <c r="A2455" s="509"/>
      <c r="N2455" s="283"/>
      <c r="O2455" s="283"/>
      <c r="P2455" s="283"/>
      <c r="Q2455" s="283"/>
      <c r="R2455" s="283"/>
      <c r="S2455" s="283"/>
      <c r="T2455" s="283"/>
    </row>
    <row r="2456" spans="1:20">
      <c r="A2456" s="509"/>
      <c r="N2456" s="283"/>
      <c r="O2456" s="283"/>
      <c r="P2456" s="283"/>
      <c r="Q2456" s="283"/>
      <c r="R2456" s="283"/>
      <c r="S2456" s="283"/>
      <c r="T2456" s="283"/>
    </row>
    <row r="2457" spans="1:20">
      <c r="A2457" s="509"/>
      <c r="N2457" s="283"/>
      <c r="O2457" s="283"/>
      <c r="P2457" s="283"/>
      <c r="Q2457" s="283"/>
      <c r="R2457" s="283"/>
      <c r="S2457" s="283"/>
      <c r="T2457" s="283"/>
    </row>
    <row r="2458" spans="1:20">
      <c r="A2458" s="509"/>
      <c r="N2458" s="283"/>
      <c r="O2458" s="283"/>
      <c r="P2458" s="283"/>
      <c r="Q2458" s="283"/>
      <c r="R2458" s="283"/>
      <c r="S2458" s="283"/>
      <c r="T2458" s="283"/>
    </row>
    <row r="2459" spans="1:20">
      <c r="A2459" s="509"/>
      <c r="N2459" s="283"/>
      <c r="O2459" s="283"/>
      <c r="P2459" s="283"/>
      <c r="Q2459" s="283"/>
      <c r="R2459" s="283"/>
      <c r="S2459" s="283"/>
      <c r="T2459" s="283"/>
    </row>
    <row r="2460" spans="1:20">
      <c r="A2460" s="509"/>
      <c r="N2460" s="283"/>
      <c r="O2460" s="283"/>
      <c r="P2460" s="283"/>
      <c r="Q2460" s="283"/>
      <c r="R2460" s="283"/>
      <c r="S2460" s="283"/>
      <c r="T2460" s="283"/>
    </row>
    <row r="2461" spans="1:20">
      <c r="A2461" s="509"/>
      <c r="N2461" s="283"/>
      <c r="O2461" s="283"/>
      <c r="P2461" s="283"/>
      <c r="Q2461" s="283"/>
      <c r="R2461" s="283"/>
      <c r="S2461" s="283"/>
      <c r="T2461" s="283"/>
    </row>
    <row r="2462" spans="1:20">
      <c r="A2462" s="509"/>
      <c r="N2462" s="283"/>
      <c r="O2462" s="283"/>
      <c r="P2462" s="283"/>
      <c r="Q2462" s="283"/>
      <c r="R2462" s="283"/>
      <c r="S2462" s="283"/>
      <c r="T2462" s="283"/>
    </row>
    <row r="2463" spans="1:20">
      <c r="A2463" s="509"/>
      <c r="N2463" s="283"/>
      <c r="O2463" s="283"/>
      <c r="P2463" s="283"/>
      <c r="Q2463" s="283"/>
      <c r="R2463" s="283"/>
      <c r="S2463" s="283"/>
      <c r="T2463" s="283"/>
    </row>
    <row r="2464" spans="1:20">
      <c r="A2464" s="509"/>
      <c r="N2464" s="283"/>
      <c r="O2464" s="283"/>
      <c r="P2464" s="283"/>
      <c r="Q2464" s="283"/>
      <c r="R2464" s="283"/>
      <c r="S2464" s="283"/>
      <c r="T2464" s="283"/>
    </row>
    <row r="2465" spans="1:20">
      <c r="A2465" s="509"/>
      <c r="N2465" s="283"/>
      <c r="O2465" s="283"/>
      <c r="P2465" s="283"/>
      <c r="Q2465" s="283"/>
      <c r="R2465" s="283"/>
      <c r="S2465" s="283"/>
      <c r="T2465" s="283"/>
    </row>
    <row r="2466" spans="1:20">
      <c r="A2466" s="509"/>
      <c r="N2466" s="283"/>
      <c r="O2466" s="283"/>
      <c r="P2466" s="283"/>
      <c r="Q2466" s="283"/>
      <c r="R2466" s="283"/>
      <c r="S2466" s="283"/>
      <c r="T2466" s="283"/>
    </row>
    <row r="2467" spans="1:20">
      <c r="A2467" s="509"/>
      <c r="N2467" s="283"/>
      <c r="O2467" s="283"/>
      <c r="P2467" s="283"/>
      <c r="Q2467" s="283"/>
      <c r="R2467" s="283"/>
      <c r="S2467" s="283"/>
      <c r="T2467" s="283"/>
    </row>
    <row r="2468" spans="1:20">
      <c r="A2468" s="509"/>
      <c r="N2468" s="283"/>
      <c r="O2468" s="283"/>
      <c r="P2468" s="283"/>
      <c r="Q2468" s="283"/>
      <c r="R2468" s="283"/>
      <c r="S2468" s="283"/>
      <c r="T2468" s="283"/>
    </row>
    <row r="2469" spans="1:20">
      <c r="A2469" s="509"/>
      <c r="N2469" s="283"/>
      <c r="O2469" s="283"/>
      <c r="P2469" s="283"/>
      <c r="Q2469" s="283"/>
      <c r="R2469" s="283"/>
      <c r="S2469" s="283"/>
      <c r="T2469" s="283"/>
    </row>
    <row r="2470" spans="1:20">
      <c r="A2470" s="509"/>
      <c r="N2470" s="283"/>
      <c r="O2470" s="283"/>
      <c r="P2470" s="283"/>
      <c r="Q2470" s="283"/>
      <c r="R2470" s="283"/>
      <c r="S2470" s="283"/>
      <c r="T2470" s="283"/>
    </row>
    <row r="2471" spans="1:20">
      <c r="A2471" s="509"/>
      <c r="N2471" s="283"/>
      <c r="O2471" s="283"/>
      <c r="P2471" s="283"/>
      <c r="Q2471" s="283"/>
      <c r="R2471" s="283"/>
      <c r="S2471" s="283"/>
      <c r="T2471" s="283"/>
    </row>
    <row r="2472" spans="1:20">
      <c r="A2472" s="509"/>
      <c r="N2472" s="283"/>
      <c r="O2472" s="283"/>
      <c r="P2472" s="283"/>
      <c r="Q2472" s="283"/>
      <c r="R2472" s="283"/>
      <c r="S2472" s="283"/>
      <c r="T2472" s="283"/>
    </row>
    <row r="2473" spans="1:20">
      <c r="A2473" s="509"/>
      <c r="N2473" s="283"/>
      <c r="O2473" s="283"/>
      <c r="P2473" s="283"/>
      <c r="Q2473" s="283"/>
      <c r="R2473" s="283"/>
      <c r="S2473" s="283"/>
      <c r="T2473" s="283"/>
    </row>
    <row r="2474" spans="1:20">
      <c r="A2474" s="509"/>
      <c r="N2474" s="283"/>
      <c r="O2474" s="283"/>
      <c r="P2474" s="283"/>
      <c r="Q2474" s="283"/>
      <c r="R2474" s="283"/>
      <c r="S2474" s="283"/>
      <c r="T2474" s="283"/>
    </row>
    <row r="2475" spans="1:20">
      <c r="A2475" s="509"/>
      <c r="N2475" s="283"/>
      <c r="O2475" s="283"/>
      <c r="P2475" s="283"/>
      <c r="Q2475" s="283"/>
      <c r="R2475" s="283"/>
      <c r="S2475" s="283"/>
      <c r="T2475" s="283"/>
    </row>
    <row r="2476" spans="1:20">
      <c r="A2476" s="509"/>
      <c r="N2476" s="283"/>
      <c r="O2476" s="283"/>
      <c r="P2476" s="283"/>
      <c r="Q2476" s="283"/>
      <c r="R2476" s="283"/>
      <c r="S2476" s="283"/>
      <c r="T2476" s="283"/>
    </row>
    <row r="2477" spans="1:20">
      <c r="A2477" s="509"/>
      <c r="N2477" s="283"/>
      <c r="O2477" s="283"/>
      <c r="P2477" s="283"/>
      <c r="Q2477" s="283"/>
      <c r="R2477" s="283"/>
      <c r="S2477" s="283"/>
      <c r="T2477" s="283"/>
    </row>
    <row r="2478" spans="1:20">
      <c r="A2478" s="509"/>
      <c r="N2478" s="283"/>
      <c r="O2478" s="283"/>
      <c r="P2478" s="283"/>
      <c r="Q2478" s="283"/>
      <c r="R2478" s="283"/>
      <c r="S2478" s="283"/>
      <c r="T2478" s="283"/>
    </row>
    <row r="2479" spans="1:20">
      <c r="A2479" s="509"/>
      <c r="N2479" s="283"/>
      <c r="O2479" s="283"/>
      <c r="P2479" s="283"/>
      <c r="Q2479" s="283"/>
      <c r="R2479" s="283"/>
      <c r="S2479" s="283"/>
      <c r="T2479" s="283"/>
    </row>
    <row r="2480" spans="1:20">
      <c r="A2480" s="509"/>
      <c r="N2480" s="283"/>
      <c r="O2480" s="283"/>
      <c r="P2480" s="283"/>
      <c r="Q2480" s="283"/>
      <c r="R2480" s="283"/>
      <c r="S2480" s="283"/>
      <c r="T2480" s="283"/>
    </row>
    <row r="2481" spans="1:20">
      <c r="A2481" s="509"/>
      <c r="N2481" s="283"/>
      <c r="O2481" s="283"/>
      <c r="P2481" s="283"/>
      <c r="Q2481" s="283"/>
      <c r="R2481" s="283"/>
      <c r="S2481" s="283"/>
      <c r="T2481" s="283"/>
    </row>
    <row r="2482" spans="1:20">
      <c r="A2482" s="509"/>
      <c r="N2482" s="283"/>
      <c r="O2482" s="283"/>
      <c r="P2482" s="283"/>
      <c r="Q2482" s="283"/>
      <c r="R2482" s="283"/>
      <c r="S2482" s="283"/>
      <c r="T2482" s="283"/>
    </row>
    <row r="2483" spans="1:20">
      <c r="A2483" s="509"/>
      <c r="N2483" s="283"/>
      <c r="O2483" s="283"/>
      <c r="P2483" s="283"/>
      <c r="Q2483" s="283"/>
      <c r="R2483" s="283"/>
      <c r="S2483" s="283"/>
      <c r="T2483" s="283"/>
    </row>
    <row r="2484" spans="1:20">
      <c r="A2484" s="509"/>
      <c r="N2484" s="283"/>
      <c r="O2484" s="283"/>
      <c r="P2484" s="283"/>
      <c r="Q2484" s="283"/>
      <c r="R2484" s="283"/>
      <c r="S2484" s="283"/>
      <c r="T2484" s="283"/>
    </row>
    <row r="2485" spans="1:20">
      <c r="A2485" s="509"/>
      <c r="N2485" s="283"/>
      <c r="O2485" s="283"/>
      <c r="P2485" s="283"/>
      <c r="Q2485" s="283"/>
      <c r="R2485" s="283"/>
      <c r="S2485" s="283"/>
      <c r="T2485" s="283"/>
    </row>
    <row r="2486" spans="1:20">
      <c r="A2486" s="509"/>
      <c r="N2486" s="283"/>
      <c r="O2486" s="283"/>
      <c r="P2486" s="283"/>
      <c r="Q2486" s="283"/>
      <c r="R2486" s="283"/>
      <c r="S2486" s="283"/>
      <c r="T2486" s="283"/>
    </row>
    <row r="2487" spans="1:20">
      <c r="A2487" s="509"/>
      <c r="N2487" s="283"/>
      <c r="O2487" s="283"/>
      <c r="P2487" s="283"/>
      <c r="Q2487" s="283"/>
      <c r="R2487" s="283"/>
      <c r="S2487" s="283"/>
      <c r="T2487" s="283"/>
    </row>
    <row r="2488" spans="1:20">
      <c r="A2488" s="509"/>
      <c r="N2488" s="283"/>
      <c r="O2488" s="283"/>
      <c r="P2488" s="283"/>
      <c r="Q2488" s="283"/>
      <c r="R2488" s="283"/>
      <c r="S2488" s="283"/>
      <c r="T2488" s="283"/>
    </row>
    <row r="2489" spans="1:20">
      <c r="A2489" s="509"/>
      <c r="N2489" s="283"/>
      <c r="O2489" s="283"/>
      <c r="P2489" s="283"/>
      <c r="Q2489" s="283"/>
      <c r="R2489" s="283"/>
      <c r="S2489" s="283"/>
      <c r="T2489" s="283"/>
    </row>
    <row r="2490" spans="1:20">
      <c r="A2490" s="509"/>
      <c r="N2490" s="283"/>
      <c r="O2490" s="283"/>
      <c r="P2490" s="283"/>
      <c r="Q2490" s="283"/>
      <c r="R2490" s="283"/>
      <c r="S2490" s="283"/>
      <c r="T2490" s="283"/>
    </row>
    <row r="2491" spans="1:20">
      <c r="A2491" s="509"/>
      <c r="N2491" s="283"/>
      <c r="O2491" s="283"/>
      <c r="P2491" s="283"/>
      <c r="Q2491" s="283"/>
      <c r="R2491" s="283"/>
      <c r="S2491" s="283"/>
      <c r="T2491" s="283"/>
    </row>
    <row r="2492" spans="1:20">
      <c r="A2492" s="509"/>
      <c r="N2492" s="283"/>
      <c r="O2492" s="283"/>
      <c r="P2492" s="283"/>
      <c r="Q2492" s="283"/>
      <c r="R2492" s="283"/>
      <c r="S2492" s="283"/>
      <c r="T2492" s="283"/>
    </row>
    <row r="2493" spans="1:20">
      <c r="A2493" s="509"/>
      <c r="N2493" s="283"/>
      <c r="O2493" s="283"/>
      <c r="P2493" s="283"/>
      <c r="Q2493" s="283"/>
      <c r="R2493" s="283"/>
      <c r="S2493" s="283"/>
      <c r="T2493" s="283"/>
    </row>
    <row r="2494" spans="1:20">
      <c r="A2494" s="509"/>
      <c r="N2494" s="283"/>
      <c r="O2494" s="283"/>
      <c r="P2494" s="283"/>
      <c r="Q2494" s="283"/>
      <c r="R2494" s="283"/>
      <c r="S2494" s="283"/>
      <c r="T2494" s="283"/>
    </row>
    <row r="2495" spans="1:20">
      <c r="A2495" s="509"/>
      <c r="N2495" s="283"/>
      <c r="O2495" s="283"/>
      <c r="P2495" s="283"/>
      <c r="Q2495" s="283"/>
      <c r="R2495" s="283"/>
      <c r="S2495" s="283"/>
      <c r="T2495" s="283"/>
    </row>
    <row r="2496" spans="1:20">
      <c r="A2496" s="509"/>
      <c r="N2496" s="283"/>
      <c r="O2496" s="283"/>
      <c r="P2496" s="283"/>
      <c r="Q2496" s="283"/>
      <c r="R2496" s="283"/>
      <c r="S2496" s="283"/>
      <c r="T2496" s="283"/>
    </row>
    <row r="2497" spans="1:20">
      <c r="A2497" s="509"/>
      <c r="N2497" s="283"/>
      <c r="O2497" s="283"/>
      <c r="P2497" s="283"/>
      <c r="Q2497" s="283"/>
      <c r="R2497" s="283"/>
      <c r="S2497" s="283"/>
      <c r="T2497" s="283"/>
    </row>
    <row r="2498" spans="1:20">
      <c r="A2498" s="509"/>
      <c r="N2498" s="283"/>
      <c r="O2498" s="283"/>
      <c r="P2498" s="283"/>
      <c r="Q2498" s="283"/>
      <c r="R2498" s="283"/>
      <c r="S2498" s="283"/>
      <c r="T2498" s="283"/>
    </row>
    <row r="2499" spans="1:20">
      <c r="A2499" s="509"/>
      <c r="N2499" s="283"/>
      <c r="O2499" s="283"/>
      <c r="P2499" s="283"/>
      <c r="Q2499" s="283"/>
      <c r="R2499" s="283"/>
      <c r="S2499" s="283"/>
      <c r="T2499" s="283"/>
    </row>
    <row r="2500" spans="1:20">
      <c r="A2500" s="509"/>
      <c r="N2500" s="283"/>
      <c r="O2500" s="283"/>
      <c r="P2500" s="283"/>
      <c r="Q2500" s="283"/>
      <c r="R2500" s="283"/>
      <c r="S2500" s="283"/>
      <c r="T2500" s="283"/>
    </row>
    <row r="2501" spans="1:20">
      <c r="A2501" s="509"/>
      <c r="N2501" s="283"/>
      <c r="O2501" s="283"/>
      <c r="P2501" s="283"/>
      <c r="Q2501" s="283"/>
      <c r="R2501" s="283"/>
      <c r="S2501" s="283"/>
      <c r="T2501" s="283"/>
    </row>
    <row r="2502" spans="1:20">
      <c r="A2502" s="509"/>
      <c r="N2502" s="283"/>
      <c r="O2502" s="283"/>
      <c r="P2502" s="283"/>
      <c r="Q2502" s="283"/>
      <c r="R2502" s="283"/>
      <c r="S2502" s="283"/>
      <c r="T2502" s="283"/>
    </row>
    <row r="2503" spans="1:20">
      <c r="A2503" s="509"/>
      <c r="N2503" s="283"/>
      <c r="O2503" s="283"/>
      <c r="P2503" s="283"/>
      <c r="Q2503" s="283"/>
      <c r="R2503" s="283"/>
      <c r="S2503" s="283"/>
      <c r="T2503" s="283"/>
    </row>
    <row r="2504" spans="1:20">
      <c r="A2504" s="509"/>
      <c r="N2504" s="283"/>
      <c r="O2504" s="283"/>
      <c r="P2504" s="283"/>
      <c r="Q2504" s="283"/>
      <c r="R2504" s="283"/>
      <c r="S2504" s="283"/>
      <c r="T2504" s="283"/>
    </row>
    <row r="2505" spans="1:20">
      <c r="A2505" s="509"/>
      <c r="N2505" s="283"/>
      <c r="O2505" s="283"/>
      <c r="P2505" s="283"/>
      <c r="Q2505" s="283"/>
      <c r="R2505" s="283"/>
      <c r="S2505" s="283"/>
      <c r="T2505" s="283"/>
    </row>
    <row r="2506" spans="1:20">
      <c r="A2506" s="509"/>
      <c r="N2506" s="283"/>
      <c r="O2506" s="283"/>
      <c r="P2506" s="283"/>
      <c r="Q2506" s="283"/>
      <c r="R2506" s="283"/>
      <c r="S2506" s="283"/>
      <c r="T2506" s="283"/>
    </row>
    <row r="2507" spans="1:20">
      <c r="A2507" s="509"/>
      <c r="N2507" s="283"/>
      <c r="O2507" s="283"/>
      <c r="P2507" s="283"/>
      <c r="Q2507" s="283"/>
      <c r="R2507" s="283"/>
      <c r="S2507" s="283"/>
      <c r="T2507" s="283"/>
    </row>
    <row r="2508" spans="1:20">
      <c r="A2508" s="509"/>
      <c r="N2508" s="283"/>
      <c r="O2508" s="283"/>
      <c r="P2508" s="283"/>
      <c r="Q2508" s="283"/>
      <c r="R2508" s="283"/>
      <c r="S2508" s="283"/>
      <c r="T2508" s="283"/>
    </row>
    <row r="2509" spans="1:20">
      <c r="A2509" s="509"/>
      <c r="N2509" s="283"/>
      <c r="O2509" s="283"/>
      <c r="P2509" s="283"/>
      <c r="Q2509" s="283"/>
      <c r="R2509" s="283"/>
      <c r="S2509" s="283"/>
      <c r="T2509" s="283"/>
    </row>
    <row r="2510" spans="1:20">
      <c r="A2510" s="509"/>
      <c r="N2510" s="283"/>
      <c r="O2510" s="283"/>
      <c r="P2510" s="283"/>
      <c r="Q2510" s="283"/>
      <c r="R2510" s="283"/>
      <c r="S2510" s="283"/>
      <c r="T2510" s="283"/>
    </row>
    <row r="2511" spans="1:20">
      <c r="A2511" s="509"/>
      <c r="N2511" s="283"/>
      <c r="O2511" s="283"/>
      <c r="P2511" s="283"/>
      <c r="Q2511" s="283"/>
      <c r="R2511" s="283"/>
      <c r="S2511" s="283"/>
      <c r="T2511" s="283"/>
    </row>
    <row r="2512" spans="1:20">
      <c r="A2512" s="509"/>
      <c r="N2512" s="283"/>
      <c r="O2512" s="283"/>
      <c r="P2512" s="283"/>
      <c r="Q2512" s="283"/>
      <c r="R2512" s="283"/>
      <c r="S2512" s="283"/>
      <c r="T2512" s="283"/>
    </row>
    <row r="2513" spans="1:20">
      <c r="A2513" s="509"/>
      <c r="N2513" s="283"/>
      <c r="O2513" s="283"/>
      <c r="P2513" s="283"/>
      <c r="Q2513" s="283"/>
      <c r="R2513" s="283"/>
      <c r="S2513" s="283"/>
      <c r="T2513" s="283"/>
    </row>
    <row r="2514" spans="1:20">
      <c r="A2514" s="509"/>
      <c r="N2514" s="283"/>
      <c r="O2514" s="283"/>
      <c r="P2514" s="283"/>
      <c r="Q2514" s="283"/>
      <c r="R2514" s="283"/>
      <c r="S2514" s="283"/>
      <c r="T2514" s="283"/>
    </row>
    <row r="2515" spans="1:20">
      <c r="A2515" s="509"/>
      <c r="N2515" s="283"/>
      <c r="O2515" s="283"/>
      <c r="P2515" s="283"/>
      <c r="Q2515" s="283"/>
      <c r="R2515" s="283"/>
      <c r="S2515" s="283"/>
      <c r="T2515" s="283"/>
    </row>
    <row r="2516" spans="1:20">
      <c r="A2516" s="509"/>
      <c r="N2516" s="283"/>
      <c r="O2516" s="283"/>
      <c r="P2516" s="283"/>
      <c r="Q2516" s="283"/>
      <c r="R2516" s="283"/>
      <c r="S2516" s="283"/>
      <c r="T2516" s="283"/>
    </row>
    <row r="2517" spans="1:20">
      <c r="A2517" s="509"/>
      <c r="N2517" s="283"/>
      <c r="O2517" s="283"/>
      <c r="P2517" s="283"/>
      <c r="Q2517" s="283"/>
      <c r="R2517" s="283"/>
      <c r="S2517" s="283"/>
      <c r="T2517" s="283"/>
    </row>
    <row r="2518" spans="1:20">
      <c r="A2518" s="509"/>
      <c r="N2518" s="283"/>
      <c r="O2518" s="283"/>
      <c r="P2518" s="283"/>
      <c r="Q2518" s="283"/>
      <c r="R2518" s="283"/>
      <c r="S2518" s="283"/>
      <c r="T2518" s="283"/>
    </row>
    <row r="2519" spans="1:20">
      <c r="A2519" s="509"/>
      <c r="N2519" s="283"/>
      <c r="O2519" s="283"/>
      <c r="P2519" s="283"/>
      <c r="Q2519" s="283"/>
      <c r="R2519" s="283"/>
      <c r="S2519" s="283"/>
      <c r="T2519" s="283"/>
    </row>
    <row r="2520" spans="1:20">
      <c r="A2520" s="509"/>
      <c r="N2520" s="283"/>
      <c r="O2520" s="283"/>
      <c r="P2520" s="283"/>
      <c r="Q2520" s="283"/>
      <c r="R2520" s="283"/>
      <c r="S2520" s="283"/>
      <c r="T2520" s="283"/>
    </row>
    <row r="2521" spans="1:20">
      <c r="A2521" s="509"/>
      <c r="N2521" s="283"/>
      <c r="O2521" s="283"/>
      <c r="P2521" s="283"/>
      <c r="Q2521" s="283"/>
      <c r="R2521" s="283"/>
      <c r="S2521" s="283"/>
      <c r="T2521" s="283"/>
    </row>
    <row r="2522" spans="1:20">
      <c r="A2522" s="509"/>
      <c r="N2522" s="283"/>
      <c r="O2522" s="283"/>
      <c r="P2522" s="283"/>
      <c r="Q2522" s="283"/>
      <c r="R2522" s="283"/>
      <c r="S2522" s="283"/>
      <c r="T2522" s="283"/>
    </row>
    <row r="2523" spans="1:20">
      <c r="A2523" s="509"/>
      <c r="N2523" s="283"/>
      <c r="O2523" s="283"/>
      <c r="P2523" s="283"/>
      <c r="Q2523" s="283"/>
      <c r="R2523" s="283"/>
      <c r="S2523" s="283"/>
      <c r="T2523" s="283"/>
    </row>
    <row r="2524" spans="1:20">
      <c r="A2524" s="509"/>
      <c r="N2524" s="283"/>
      <c r="O2524" s="283"/>
      <c r="P2524" s="283"/>
      <c r="Q2524" s="283"/>
      <c r="R2524" s="283"/>
      <c r="S2524" s="283"/>
      <c r="T2524" s="283"/>
    </row>
    <row r="2525" spans="1:20">
      <c r="A2525" s="509"/>
      <c r="N2525" s="283"/>
      <c r="O2525" s="283"/>
      <c r="P2525" s="283"/>
      <c r="Q2525" s="283"/>
      <c r="R2525" s="283"/>
      <c r="S2525" s="283"/>
      <c r="T2525" s="283"/>
    </row>
    <row r="2526" spans="1:20">
      <c r="A2526" s="509"/>
      <c r="N2526" s="283"/>
      <c r="O2526" s="283"/>
      <c r="P2526" s="283"/>
      <c r="Q2526" s="283"/>
      <c r="R2526" s="283"/>
      <c r="S2526" s="283"/>
      <c r="T2526" s="283"/>
    </row>
    <row r="2527" spans="1:20">
      <c r="A2527" s="509"/>
      <c r="N2527" s="283"/>
      <c r="O2527" s="283"/>
      <c r="P2527" s="283"/>
      <c r="Q2527" s="283"/>
      <c r="R2527" s="283"/>
      <c r="S2527" s="283"/>
      <c r="T2527" s="283"/>
    </row>
    <row r="2528" spans="1:20">
      <c r="A2528" s="509"/>
      <c r="N2528" s="283"/>
      <c r="O2528" s="283"/>
      <c r="P2528" s="283"/>
      <c r="Q2528" s="283"/>
      <c r="R2528" s="283"/>
      <c r="S2528" s="283"/>
      <c r="T2528" s="283"/>
    </row>
    <row r="2529" spans="1:20">
      <c r="A2529" s="509"/>
      <c r="N2529" s="283"/>
      <c r="O2529" s="283"/>
      <c r="P2529" s="283"/>
      <c r="Q2529" s="283"/>
      <c r="R2529" s="283"/>
      <c r="S2529" s="283"/>
      <c r="T2529" s="283"/>
    </row>
    <row r="2530" spans="1:20">
      <c r="A2530" s="509"/>
      <c r="N2530" s="283"/>
      <c r="O2530" s="283"/>
      <c r="P2530" s="283"/>
      <c r="Q2530" s="283"/>
      <c r="R2530" s="283"/>
      <c r="S2530" s="283"/>
      <c r="T2530" s="283"/>
    </row>
    <row r="2531" spans="1:20">
      <c r="A2531" s="509"/>
      <c r="N2531" s="283"/>
      <c r="O2531" s="283"/>
      <c r="P2531" s="283"/>
      <c r="Q2531" s="283"/>
      <c r="R2531" s="283"/>
      <c r="S2531" s="283"/>
      <c r="T2531" s="283"/>
    </row>
    <row r="2532" spans="1:20">
      <c r="A2532" s="509"/>
      <c r="N2532" s="283"/>
      <c r="O2532" s="283"/>
      <c r="P2532" s="283"/>
      <c r="Q2532" s="283"/>
      <c r="R2532" s="283"/>
      <c r="S2532" s="283"/>
      <c r="T2532" s="283"/>
    </row>
    <row r="2533" spans="1:20">
      <c r="A2533" s="509"/>
      <c r="N2533" s="283"/>
      <c r="O2533" s="283"/>
      <c r="P2533" s="283"/>
      <c r="Q2533" s="283"/>
      <c r="R2533" s="283"/>
      <c r="S2533" s="283"/>
      <c r="T2533" s="283"/>
    </row>
    <row r="2534" spans="1:20">
      <c r="A2534" s="509"/>
      <c r="N2534" s="283"/>
      <c r="O2534" s="283"/>
      <c r="P2534" s="283"/>
      <c r="Q2534" s="283"/>
      <c r="R2534" s="283"/>
      <c r="S2534" s="283"/>
      <c r="T2534" s="283"/>
    </row>
    <row r="2535" spans="1:20">
      <c r="A2535" s="509"/>
      <c r="N2535" s="283"/>
      <c r="O2535" s="283"/>
      <c r="P2535" s="283"/>
      <c r="Q2535" s="283"/>
      <c r="R2535" s="283"/>
      <c r="S2535" s="283"/>
      <c r="T2535" s="283"/>
    </row>
    <row r="2536" spans="1:20">
      <c r="A2536" s="509"/>
      <c r="N2536" s="283"/>
      <c r="O2536" s="283"/>
      <c r="P2536" s="283"/>
      <c r="Q2536" s="283"/>
      <c r="R2536" s="283"/>
      <c r="S2536" s="283"/>
      <c r="T2536" s="283"/>
    </row>
    <row r="2537" spans="1:20">
      <c r="A2537" s="509"/>
      <c r="N2537" s="283"/>
      <c r="O2537" s="283"/>
      <c r="P2537" s="283"/>
      <c r="Q2537" s="283"/>
      <c r="R2537" s="283"/>
      <c r="S2537" s="283"/>
      <c r="T2537" s="283"/>
    </row>
    <row r="2538" spans="1:20">
      <c r="A2538" s="509"/>
      <c r="N2538" s="283"/>
      <c r="O2538" s="283"/>
      <c r="P2538" s="283"/>
      <c r="Q2538" s="283"/>
      <c r="R2538" s="283"/>
      <c r="S2538" s="283"/>
      <c r="T2538" s="283"/>
    </row>
    <row r="2539" spans="1:20">
      <c r="A2539" s="509"/>
      <c r="N2539" s="283"/>
      <c r="O2539" s="283"/>
      <c r="P2539" s="283"/>
      <c r="Q2539" s="283"/>
      <c r="R2539" s="283"/>
      <c r="S2539" s="283"/>
      <c r="T2539" s="283"/>
    </row>
    <row r="2540" spans="1:20">
      <c r="A2540" s="509"/>
      <c r="N2540" s="283"/>
      <c r="O2540" s="283"/>
      <c r="P2540" s="283"/>
      <c r="Q2540" s="283"/>
      <c r="R2540" s="283"/>
      <c r="S2540" s="283"/>
      <c r="T2540" s="283"/>
    </row>
    <row r="2541" spans="1:20">
      <c r="A2541" s="509"/>
      <c r="N2541" s="283"/>
      <c r="O2541" s="283"/>
      <c r="P2541" s="283"/>
      <c r="Q2541" s="283"/>
      <c r="R2541" s="283"/>
      <c r="S2541" s="283"/>
      <c r="T2541" s="283"/>
    </row>
    <row r="2542" spans="1:20">
      <c r="A2542" s="509"/>
      <c r="N2542" s="283"/>
      <c r="O2542" s="283"/>
      <c r="P2542" s="283"/>
      <c r="Q2542" s="283"/>
      <c r="R2542" s="283"/>
      <c r="S2542" s="283"/>
      <c r="T2542" s="283"/>
    </row>
    <row r="2543" spans="1:20">
      <c r="A2543" s="509"/>
      <c r="N2543" s="283"/>
      <c r="O2543" s="283"/>
      <c r="P2543" s="283"/>
      <c r="Q2543" s="283"/>
      <c r="R2543" s="283"/>
      <c r="S2543" s="283"/>
      <c r="T2543" s="283"/>
    </row>
    <row r="2544" spans="1:20">
      <c r="A2544" s="509"/>
      <c r="N2544" s="283"/>
      <c r="O2544" s="283"/>
      <c r="P2544" s="283"/>
      <c r="Q2544" s="283"/>
      <c r="R2544" s="283"/>
      <c r="S2544" s="283"/>
      <c r="T2544" s="283"/>
    </row>
    <row r="2545" spans="1:20">
      <c r="A2545" s="509"/>
      <c r="N2545" s="283"/>
      <c r="O2545" s="283"/>
      <c r="P2545" s="283"/>
      <c r="Q2545" s="283"/>
      <c r="R2545" s="283"/>
      <c r="S2545" s="283"/>
      <c r="T2545" s="283"/>
    </row>
    <row r="2546" spans="1:20">
      <c r="A2546" s="509"/>
      <c r="N2546" s="283"/>
      <c r="O2546" s="283"/>
      <c r="P2546" s="283"/>
      <c r="Q2546" s="283"/>
      <c r="R2546" s="283"/>
      <c r="S2546" s="283"/>
      <c r="T2546" s="283"/>
    </row>
    <row r="2547" spans="1:20">
      <c r="A2547" s="509"/>
      <c r="N2547" s="283"/>
      <c r="O2547" s="283"/>
      <c r="P2547" s="283"/>
      <c r="Q2547" s="283"/>
      <c r="R2547" s="283"/>
      <c r="S2547" s="283"/>
      <c r="T2547" s="283"/>
    </row>
    <row r="2548" spans="1:20">
      <c r="A2548" s="509"/>
      <c r="N2548" s="283"/>
      <c r="O2548" s="283"/>
      <c r="P2548" s="283"/>
      <c r="Q2548" s="283"/>
      <c r="R2548" s="283"/>
      <c r="S2548" s="283"/>
      <c r="T2548" s="283"/>
    </row>
    <row r="2549" spans="1:20">
      <c r="A2549" s="509"/>
      <c r="N2549" s="283"/>
      <c r="O2549" s="283"/>
      <c r="P2549" s="283"/>
      <c r="Q2549" s="283"/>
      <c r="R2549" s="283"/>
      <c r="S2549" s="283"/>
      <c r="T2549" s="283"/>
    </row>
    <row r="2550" spans="1:20">
      <c r="A2550" s="509"/>
      <c r="N2550" s="283"/>
      <c r="O2550" s="283"/>
      <c r="P2550" s="283"/>
      <c r="Q2550" s="283"/>
      <c r="R2550" s="283"/>
      <c r="S2550" s="283"/>
      <c r="T2550" s="283"/>
    </row>
    <row r="2551" spans="1:20">
      <c r="A2551" s="509"/>
      <c r="N2551" s="283"/>
      <c r="O2551" s="283"/>
      <c r="P2551" s="283"/>
      <c r="Q2551" s="283"/>
      <c r="R2551" s="283"/>
      <c r="S2551" s="283"/>
      <c r="T2551" s="283"/>
    </row>
    <row r="2552" spans="1:20">
      <c r="A2552" s="509"/>
      <c r="N2552" s="283"/>
      <c r="O2552" s="283"/>
      <c r="P2552" s="283"/>
      <c r="Q2552" s="283"/>
      <c r="R2552" s="283"/>
      <c r="S2552" s="283"/>
      <c r="T2552" s="283"/>
    </row>
    <row r="2553" spans="1:20">
      <c r="A2553" s="509"/>
      <c r="N2553" s="283"/>
      <c r="O2553" s="283"/>
      <c r="P2553" s="283"/>
      <c r="Q2553" s="283"/>
      <c r="R2553" s="283"/>
      <c r="S2553" s="283"/>
      <c r="T2553" s="283"/>
    </row>
    <row r="2554" spans="1:20">
      <c r="A2554" s="509"/>
      <c r="N2554" s="283"/>
      <c r="O2554" s="283"/>
      <c r="P2554" s="283"/>
      <c r="Q2554" s="283"/>
      <c r="R2554" s="283"/>
      <c r="S2554" s="283"/>
      <c r="T2554" s="283"/>
    </row>
    <row r="2555" spans="1:20">
      <c r="A2555" s="509"/>
      <c r="N2555" s="283"/>
      <c r="O2555" s="283"/>
      <c r="P2555" s="283"/>
      <c r="Q2555" s="283"/>
      <c r="R2555" s="283"/>
      <c r="S2555" s="283"/>
      <c r="T2555" s="283"/>
    </row>
    <row r="2556" spans="1:20">
      <c r="A2556" s="509"/>
      <c r="N2556" s="283"/>
      <c r="O2556" s="283"/>
      <c r="P2556" s="283"/>
      <c r="Q2556" s="283"/>
      <c r="R2556" s="283"/>
      <c r="S2556" s="283"/>
      <c r="T2556" s="283"/>
    </row>
    <row r="2557" spans="1:20">
      <c r="A2557" s="509"/>
      <c r="N2557" s="283"/>
      <c r="O2557" s="283"/>
      <c r="P2557" s="283"/>
      <c r="Q2557" s="283"/>
      <c r="R2557" s="283"/>
      <c r="S2557" s="283"/>
      <c r="T2557" s="283"/>
    </row>
    <row r="2558" spans="1:20">
      <c r="A2558" s="509"/>
      <c r="N2558" s="283"/>
      <c r="O2558" s="283"/>
      <c r="P2558" s="283"/>
      <c r="Q2558" s="283"/>
      <c r="R2558" s="283"/>
      <c r="S2558" s="283"/>
      <c r="T2558" s="283"/>
    </row>
    <row r="2559" spans="1:20">
      <c r="A2559" s="509"/>
      <c r="N2559" s="283"/>
      <c r="O2559" s="283"/>
      <c r="P2559" s="283"/>
      <c r="Q2559" s="283"/>
      <c r="R2559" s="283"/>
      <c r="S2559" s="283"/>
      <c r="T2559" s="283"/>
    </row>
    <row r="2560" spans="1:20">
      <c r="A2560" s="509"/>
      <c r="N2560" s="283"/>
      <c r="O2560" s="283"/>
      <c r="P2560" s="283"/>
      <c r="Q2560" s="283"/>
      <c r="R2560" s="283"/>
      <c r="S2560" s="283"/>
      <c r="T2560" s="283"/>
    </row>
    <row r="2561" spans="1:20">
      <c r="A2561" s="509"/>
      <c r="N2561" s="283"/>
      <c r="O2561" s="283"/>
      <c r="P2561" s="283"/>
      <c r="Q2561" s="283"/>
      <c r="R2561" s="283"/>
      <c r="S2561" s="283"/>
      <c r="T2561" s="283"/>
    </row>
    <row r="2562" spans="1:20">
      <c r="A2562" s="509"/>
      <c r="N2562" s="283"/>
      <c r="O2562" s="283"/>
      <c r="P2562" s="283"/>
      <c r="Q2562" s="283"/>
      <c r="R2562" s="283"/>
      <c r="S2562" s="283"/>
      <c r="T2562" s="283"/>
    </row>
    <row r="2563" spans="1:20">
      <c r="A2563" s="509"/>
      <c r="N2563" s="283"/>
      <c r="O2563" s="283"/>
      <c r="P2563" s="283"/>
      <c r="Q2563" s="283"/>
      <c r="R2563" s="283"/>
      <c r="S2563" s="283"/>
      <c r="T2563" s="283"/>
    </row>
    <row r="2564" spans="1:20">
      <c r="A2564" s="509"/>
      <c r="N2564" s="283"/>
      <c r="O2564" s="283"/>
      <c r="P2564" s="283"/>
      <c r="Q2564" s="283"/>
      <c r="R2564" s="283"/>
      <c r="S2564" s="283"/>
      <c r="T2564" s="283"/>
    </row>
    <row r="2565" spans="1:20">
      <c r="A2565" s="509"/>
      <c r="N2565" s="283"/>
      <c r="O2565" s="283"/>
      <c r="P2565" s="283"/>
      <c r="Q2565" s="283"/>
      <c r="R2565" s="283"/>
      <c r="S2565" s="283"/>
      <c r="T2565" s="283"/>
    </row>
    <row r="2566" spans="1:20">
      <c r="A2566" s="509"/>
      <c r="N2566" s="283"/>
      <c r="O2566" s="283"/>
      <c r="P2566" s="283"/>
      <c r="Q2566" s="283"/>
      <c r="R2566" s="283"/>
      <c r="S2566" s="283"/>
      <c r="T2566" s="283"/>
    </row>
    <row r="2567" spans="1:20">
      <c r="A2567" s="509"/>
      <c r="N2567" s="283"/>
      <c r="O2567" s="283"/>
      <c r="P2567" s="283"/>
      <c r="Q2567" s="283"/>
      <c r="R2567" s="283"/>
      <c r="S2567" s="283"/>
      <c r="T2567" s="283"/>
    </row>
    <row r="2568" spans="1:20">
      <c r="A2568" s="509"/>
      <c r="N2568" s="283"/>
      <c r="O2568" s="283"/>
      <c r="P2568" s="283"/>
      <c r="Q2568" s="283"/>
      <c r="R2568" s="283"/>
      <c r="S2568" s="283"/>
      <c r="T2568" s="283"/>
    </row>
    <row r="2569" spans="1:20">
      <c r="A2569" s="509"/>
      <c r="N2569" s="283"/>
      <c r="O2569" s="283"/>
      <c r="P2569" s="283"/>
      <c r="Q2569" s="283"/>
      <c r="R2569" s="283"/>
      <c r="S2569" s="283"/>
      <c r="T2569" s="283"/>
    </row>
    <row r="2570" spans="1:20">
      <c r="A2570" s="509"/>
      <c r="N2570" s="283"/>
      <c r="O2570" s="283"/>
      <c r="P2570" s="283"/>
      <c r="Q2570" s="283"/>
      <c r="R2570" s="283"/>
      <c r="S2570" s="283"/>
      <c r="T2570" s="283"/>
    </row>
    <row r="2571" spans="1:20">
      <c r="A2571" s="509"/>
      <c r="N2571" s="283"/>
      <c r="O2571" s="283"/>
      <c r="P2571" s="283"/>
      <c r="Q2571" s="283"/>
      <c r="R2571" s="283"/>
      <c r="S2571" s="283"/>
      <c r="T2571" s="283"/>
    </row>
    <row r="2572" spans="1:20">
      <c r="A2572" s="509"/>
      <c r="N2572" s="283"/>
      <c r="O2572" s="283"/>
      <c r="P2572" s="283"/>
      <c r="Q2572" s="283"/>
      <c r="R2572" s="283"/>
      <c r="S2572" s="283"/>
      <c r="T2572" s="283"/>
    </row>
    <row r="2573" spans="1:20">
      <c r="A2573" s="509"/>
      <c r="N2573" s="283"/>
      <c r="O2573" s="283"/>
      <c r="P2573" s="283"/>
      <c r="Q2573" s="283"/>
      <c r="R2573" s="283"/>
      <c r="S2573" s="283"/>
      <c r="T2573" s="283"/>
    </row>
    <row r="2574" spans="1:20">
      <c r="A2574" s="509"/>
      <c r="N2574" s="283"/>
      <c r="O2574" s="283"/>
      <c r="P2574" s="283"/>
      <c r="Q2574" s="283"/>
      <c r="R2574" s="283"/>
      <c r="S2574" s="283"/>
      <c r="T2574" s="283"/>
    </row>
    <row r="2575" spans="1:20">
      <c r="A2575" s="509"/>
      <c r="N2575" s="283"/>
      <c r="O2575" s="283"/>
      <c r="P2575" s="283"/>
      <c r="Q2575" s="283"/>
      <c r="R2575" s="283"/>
      <c r="S2575" s="283"/>
      <c r="T2575" s="283"/>
    </row>
    <row r="2576" spans="1:20">
      <c r="A2576" s="509"/>
      <c r="N2576" s="283"/>
      <c r="O2576" s="283"/>
      <c r="P2576" s="283"/>
      <c r="Q2576" s="283"/>
      <c r="R2576" s="283"/>
      <c r="S2576" s="283"/>
      <c r="T2576" s="283"/>
    </row>
    <row r="2577" spans="1:20">
      <c r="A2577" s="509"/>
      <c r="N2577" s="283"/>
      <c r="O2577" s="283"/>
      <c r="P2577" s="283"/>
      <c r="Q2577" s="283"/>
      <c r="R2577" s="283"/>
      <c r="S2577" s="283"/>
      <c r="T2577" s="283"/>
    </row>
    <row r="2578" spans="1:20">
      <c r="A2578" s="509"/>
      <c r="N2578" s="283"/>
      <c r="O2578" s="283"/>
      <c r="P2578" s="283"/>
      <c r="Q2578" s="283"/>
      <c r="R2578" s="283"/>
      <c r="S2578" s="283"/>
      <c r="T2578" s="283"/>
    </row>
    <row r="2579" spans="1:20">
      <c r="A2579" s="509"/>
      <c r="N2579" s="283"/>
      <c r="O2579" s="283"/>
      <c r="P2579" s="283"/>
      <c r="Q2579" s="283"/>
      <c r="R2579" s="283"/>
      <c r="S2579" s="283"/>
      <c r="T2579" s="283"/>
    </row>
    <row r="2580" spans="1:20">
      <c r="A2580" s="509"/>
      <c r="N2580" s="283"/>
      <c r="O2580" s="283"/>
      <c r="P2580" s="283"/>
      <c r="Q2580" s="283"/>
      <c r="R2580" s="283"/>
      <c r="S2580" s="283"/>
      <c r="T2580" s="283"/>
    </row>
    <row r="2581" spans="1:20">
      <c r="A2581" s="509"/>
      <c r="N2581" s="283"/>
      <c r="O2581" s="283"/>
      <c r="P2581" s="283"/>
      <c r="Q2581" s="283"/>
      <c r="R2581" s="283"/>
      <c r="S2581" s="283"/>
      <c r="T2581" s="283"/>
    </row>
    <row r="2582" spans="1:20">
      <c r="A2582" s="509"/>
      <c r="N2582" s="283"/>
      <c r="O2582" s="283"/>
      <c r="P2582" s="283"/>
      <c r="Q2582" s="283"/>
      <c r="R2582" s="283"/>
      <c r="S2582" s="283"/>
      <c r="T2582" s="283"/>
    </row>
    <row r="2583" spans="1:20">
      <c r="A2583" s="509"/>
      <c r="N2583" s="283"/>
      <c r="O2583" s="283"/>
      <c r="P2583" s="283"/>
      <c r="Q2583" s="283"/>
      <c r="R2583" s="283"/>
      <c r="S2583" s="283"/>
      <c r="T2583" s="283"/>
    </row>
    <row r="2584" spans="1:20">
      <c r="A2584" s="509"/>
      <c r="N2584" s="283"/>
      <c r="O2584" s="283"/>
      <c r="P2584" s="283"/>
      <c r="Q2584" s="283"/>
      <c r="R2584" s="283"/>
      <c r="S2584" s="283"/>
      <c r="T2584" s="283"/>
    </row>
    <row r="2585" spans="1:20">
      <c r="A2585" s="509"/>
      <c r="N2585" s="283"/>
      <c r="O2585" s="283"/>
      <c r="P2585" s="283"/>
      <c r="Q2585" s="283"/>
      <c r="R2585" s="283"/>
      <c r="S2585" s="283"/>
      <c r="T2585" s="283"/>
    </row>
    <row r="2586" spans="1:20">
      <c r="A2586" s="509"/>
      <c r="N2586" s="283"/>
      <c r="O2586" s="283"/>
      <c r="P2586" s="283"/>
      <c r="Q2586" s="283"/>
      <c r="R2586" s="283"/>
      <c r="S2586" s="283"/>
      <c r="T2586" s="283"/>
    </row>
    <row r="2587" spans="1:20">
      <c r="A2587" s="509"/>
      <c r="N2587" s="283"/>
      <c r="O2587" s="283"/>
      <c r="P2587" s="283"/>
      <c r="Q2587" s="283"/>
      <c r="R2587" s="283"/>
      <c r="S2587" s="283"/>
      <c r="T2587" s="283"/>
    </row>
    <row r="2588" spans="1:20">
      <c r="A2588" s="509"/>
      <c r="N2588" s="283"/>
      <c r="O2588" s="283"/>
      <c r="P2588" s="283"/>
      <c r="Q2588" s="283"/>
      <c r="R2588" s="283"/>
      <c r="S2588" s="283"/>
      <c r="T2588" s="283"/>
    </row>
    <row r="2589" spans="1:20">
      <c r="A2589" s="509"/>
      <c r="N2589" s="283"/>
      <c r="O2589" s="283"/>
      <c r="P2589" s="283"/>
      <c r="Q2589" s="283"/>
      <c r="R2589" s="283"/>
      <c r="S2589" s="283"/>
      <c r="T2589" s="283"/>
    </row>
    <row r="2590" spans="1:20">
      <c r="A2590" s="509"/>
      <c r="N2590" s="283"/>
      <c r="O2590" s="283"/>
      <c r="P2590" s="283"/>
      <c r="Q2590" s="283"/>
      <c r="R2590" s="283"/>
      <c r="S2590" s="283"/>
      <c r="T2590" s="283"/>
    </row>
    <row r="2591" spans="1:20">
      <c r="A2591" s="509"/>
      <c r="N2591" s="283"/>
      <c r="O2591" s="283"/>
      <c r="P2591" s="283"/>
      <c r="Q2591" s="283"/>
      <c r="R2591" s="283"/>
      <c r="S2591" s="283"/>
      <c r="T2591" s="283"/>
    </row>
    <row r="2592" spans="1:20">
      <c r="A2592" s="509"/>
      <c r="N2592" s="283"/>
      <c r="O2592" s="283"/>
      <c r="P2592" s="283"/>
      <c r="Q2592" s="283"/>
      <c r="R2592" s="283"/>
      <c r="S2592" s="283"/>
      <c r="T2592" s="283"/>
    </row>
    <row r="2593" spans="1:20">
      <c r="A2593" s="509"/>
      <c r="N2593" s="283"/>
      <c r="O2593" s="283"/>
      <c r="P2593" s="283"/>
      <c r="Q2593" s="283"/>
      <c r="R2593" s="283"/>
      <c r="S2593" s="283"/>
      <c r="T2593" s="283"/>
    </row>
    <row r="2594" spans="1:20">
      <c r="A2594" s="509"/>
      <c r="N2594" s="283"/>
      <c r="O2594" s="283"/>
      <c r="P2594" s="283"/>
      <c r="Q2594" s="283"/>
      <c r="R2594" s="283"/>
      <c r="S2594" s="283"/>
      <c r="T2594" s="283"/>
    </row>
    <row r="2595" spans="1:20">
      <c r="A2595" s="509"/>
      <c r="N2595" s="283"/>
      <c r="O2595" s="283"/>
      <c r="P2595" s="283"/>
      <c r="Q2595" s="283"/>
      <c r="R2595" s="283"/>
      <c r="S2595" s="283"/>
      <c r="T2595" s="283"/>
    </row>
    <row r="2596" spans="1:20">
      <c r="A2596" s="509"/>
      <c r="N2596" s="283"/>
      <c r="O2596" s="283"/>
      <c r="P2596" s="283"/>
      <c r="Q2596" s="283"/>
      <c r="R2596" s="283"/>
      <c r="S2596" s="283"/>
      <c r="T2596" s="283"/>
    </row>
    <row r="2597" spans="1:20">
      <c r="A2597" s="509"/>
      <c r="N2597" s="283"/>
      <c r="O2597" s="283"/>
      <c r="P2597" s="283"/>
      <c r="Q2597" s="283"/>
      <c r="R2597" s="283"/>
      <c r="S2597" s="283"/>
      <c r="T2597" s="283"/>
    </row>
    <row r="2598" spans="1:20">
      <c r="A2598" s="509"/>
      <c r="N2598" s="283"/>
      <c r="O2598" s="283"/>
      <c r="P2598" s="283"/>
      <c r="Q2598" s="283"/>
      <c r="R2598" s="283"/>
      <c r="S2598" s="283"/>
      <c r="T2598" s="283"/>
    </row>
    <row r="2599" spans="1:20">
      <c r="A2599" s="509"/>
      <c r="N2599" s="283"/>
      <c r="O2599" s="283"/>
      <c r="P2599" s="283"/>
      <c r="Q2599" s="283"/>
      <c r="R2599" s="283"/>
      <c r="S2599" s="283"/>
      <c r="T2599" s="283"/>
    </row>
    <row r="2600" spans="1:20">
      <c r="A2600" s="509"/>
      <c r="N2600" s="283"/>
      <c r="O2600" s="283"/>
      <c r="P2600" s="283"/>
      <c r="Q2600" s="283"/>
      <c r="R2600" s="283"/>
      <c r="S2600" s="283"/>
      <c r="T2600" s="283"/>
    </row>
    <row r="2601" spans="1:20">
      <c r="A2601" s="509"/>
      <c r="N2601" s="283"/>
      <c r="O2601" s="283"/>
      <c r="P2601" s="283"/>
      <c r="Q2601" s="283"/>
      <c r="R2601" s="283"/>
      <c r="S2601" s="283"/>
      <c r="T2601" s="283"/>
    </row>
    <row r="2602" spans="1:20">
      <c r="A2602" s="509"/>
      <c r="N2602" s="283"/>
      <c r="O2602" s="283"/>
      <c r="P2602" s="283"/>
      <c r="Q2602" s="283"/>
      <c r="R2602" s="283"/>
      <c r="S2602" s="283"/>
      <c r="T2602" s="283"/>
    </row>
    <row r="2603" spans="1:20">
      <c r="A2603" s="509"/>
      <c r="N2603" s="283"/>
      <c r="O2603" s="283"/>
      <c r="P2603" s="283"/>
      <c r="Q2603" s="283"/>
      <c r="R2603" s="283"/>
      <c r="S2603" s="283"/>
      <c r="T2603" s="283"/>
    </row>
    <row r="2604" spans="1:20">
      <c r="A2604" s="509"/>
      <c r="N2604" s="283"/>
      <c r="O2604" s="283"/>
      <c r="P2604" s="283"/>
      <c r="Q2604" s="283"/>
      <c r="R2604" s="283"/>
      <c r="S2604" s="283"/>
      <c r="T2604" s="283"/>
    </row>
    <row r="2605" spans="1:20">
      <c r="A2605" s="509"/>
      <c r="N2605" s="283"/>
      <c r="O2605" s="283"/>
      <c r="P2605" s="283"/>
      <c r="Q2605" s="283"/>
      <c r="R2605" s="283"/>
      <c r="S2605" s="283"/>
      <c r="T2605" s="283"/>
    </row>
    <row r="2606" spans="1:20">
      <c r="A2606" s="509"/>
      <c r="N2606" s="283"/>
      <c r="O2606" s="283"/>
      <c r="P2606" s="283"/>
      <c r="Q2606" s="283"/>
      <c r="R2606" s="283"/>
      <c r="S2606" s="283"/>
      <c r="T2606" s="283"/>
    </row>
    <row r="2607" spans="1:20">
      <c r="A2607" s="509"/>
      <c r="N2607" s="283"/>
      <c r="O2607" s="283"/>
      <c r="P2607" s="283"/>
      <c r="Q2607" s="283"/>
      <c r="R2607" s="283"/>
      <c r="S2607" s="283"/>
      <c r="T2607" s="283"/>
    </row>
    <row r="2608" spans="1:20">
      <c r="A2608" s="509"/>
      <c r="N2608" s="283"/>
      <c r="O2608" s="283"/>
      <c r="P2608" s="283"/>
      <c r="Q2608" s="283"/>
      <c r="R2608" s="283"/>
      <c r="S2608" s="283"/>
      <c r="T2608" s="283"/>
    </row>
    <row r="2609" spans="1:20">
      <c r="A2609" s="509"/>
      <c r="N2609" s="283"/>
      <c r="O2609" s="283"/>
      <c r="P2609" s="283"/>
      <c r="Q2609" s="283"/>
      <c r="R2609" s="283"/>
      <c r="S2609" s="283"/>
      <c r="T2609" s="283"/>
    </row>
    <row r="2610" spans="1:20">
      <c r="A2610" s="509"/>
      <c r="N2610" s="283"/>
      <c r="O2610" s="283"/>
      <c r="P2610" s="283"/>
      <c r="Q2610" s="283"/>
      <c r="R2610" s="283"/>
      <c r="S2610" s="283"/>
      <c r="T2610" s="283"/>
    </row>
    <row r="2611" spans="1:20">
      <c r="A2611" s="509"/>
      <c r="N2611" s="283"/>
      <c r="O2611" s="283"/>
      <c r="P2611" s="283"/>
      <c r="Q2611" s="283"/>
      <c r="R2611" s="283"/>
      <c r="S2611" s="283"/>
      <c r="T2611" s="283"/>
    </row>
    <row r="2612" spans="1:20">
      <c r="A2612" s="509"/>
      <c r="N2612" s="283"/>
      <c r="O2612" s="283"/>
      <c r="P2612" s="283"/>
      <c r="Q2612" s="283"/>
      <c r="R2612" s="283"/>
      <c r="S2612" s="283"/>
      <c r="T2612" s="283"/>
    </row>
    <row r="2613" spans="1:20">
      <c r="A2613" s="509"/>
      <c r="N2613" s="283"/>
      <c r="O2613" s="283"/>
      <c r="P2613" s="283"/>
      <c r="Q2613" s="283"/>
      <c r="R2613" s="283"/>
      <c r="S2613" s="283"/>
      <c r="T2613" s="283"/>
    </row>
    <row r="2614" spans="1:20">
      <c r="A2614" s="509"/>
      <c r="N2614" s="283"/>
      <c r="O2614" s="283"/>
      <c r="P2614" s="283"/>
      <c r="Q2614" s="283"/>
      <c r="R2614" s="283"/>
      <c r="S2614" s="283"/>
      <c r="T2614" s="283"/>
    </row>
    <row r="2615" spans="1:20">
      <c r="A2615" s="509"/>
      <c r="N2615" s="283"/>
      <c r="O2615" s="283"/>
      <c r="P2615" s="283"/>
      <c r="Q2615" s="283"/>
      <c r="R2615" s="283"/>
      <c r="S2615" s="283"/>
      <c r="T2615" s="283"/>
    </row>
    <row r="2616" spans="1:20">
      <c r="A2616" s="509"/>
      <c r="N2616" s="283"/>
      <c r="O2616" s="283"/>
      <c r="P2616" s="283"/>
      <c r="Q2616" s="283"/>
      <c r="R2616" s="283"/>
      <c r="S2616" s="283"/>
      <c r="T2616" s="283"/>
    </row>
    <row r="2617" spans="1:20">
      <c r="A2617" s="509"/>
      <c r="N2617" s="283"/>
      <c r="O2617" s="283"/>
      <c r="P2617" s="283"/>
      <c r="Q2617" s="283"/>
      <c r="R2617" s="283"/>
      <c r="S2617" s="283"/>
      <c r="T2617" s="283"/>
    </row>
    <row r="2618" spans="1:20">
      <c r="A2618" s="509"/>
      <c r="N2618" s="283"/>
      <c r="O2618" s="283"/>
      <c r="P2618" s="283"/>
      <c r="Q2618" s="283"/>
      <c r="R2618" s="283"/>
      <c r="S2618" s="283"/>
      <c r="T2618" s="283"/>
    </row>
    <row r="2619" spans="1:20">
      <c r="A2619" s="509"/>
      <c r="N2619" s="283"/>
      <c r="O2619" s="283"/>
      <c r="P2619" s="283"/>
      <c r="Q2619" s="283"/>
      <c r="R2619" s="283"/>
      <c r="S2619" s="283"/>
      <c r="T2619" s="283"/>
    </row>
    <row r="2620" spans="1:20">
      <c r="A2620" s="509"/>
      <c r="N2620" s="283"/>
      <c r="O2620" s="283"/>
      <c r="P2620" s="283"/>
      <c r="Q2620" s="283"/>
      <c r="R2620" s="283"/>
      <c r="S2620" s="283"/>
      <c r="T2620" s="283"/>
    </row>
    <row r="2621" spans="1:20">
      <c r="A2621" s="509"/>
      <c r="N2621" s="283"/>
      <c r="O2621" s="283"/>
      <c r="P2621" s="283"/>
      <c r="Q2621" s="283"/>
      <c r="R2621" s="283"/>
      <c r="S2621" s="283"/>
      <c r="T2621" s="283"/>
    </row>
    <row r="2622" spans="1:20">
      <c r="A2622" s="509"/>
      <c r="N2622" s="283"/>
      <c r="O2622" s="283"/>
      <c r="P2622" s="283"/>
      <c r="Q2622" s="283"/>
      <c r="R2622" s="283"/>
      <c r="S2622" s="283"/>
      <c r="T2622" s="283"/>
    </row>
    <row r="2623" spans="1:20">
      <c r="A2623" s="509"/>
      <c r="N2623" s="283"/>
      <c r="O2623" s="283"/>
      <c r="P2623" s="283"/>
      <c r="Q2623" s="283"/>
      <c r="R2623" s="283"/>
      <c r="S2623" s="283"/>
      <c r="T2623" s="283"/>
    </row>
    <row r="2624" spans="1:20">
      <c r="A2624" s="509"/>
      <c r="N2624" s="283"/>
      <c r="O2624" s="283"/>
      <c r="P2624" s="283"/>
      <c r="Q2624" s="283"/>
      <c r="R2624" s="283"/>
      <c r="S2624" s="283"/>
      <c r="T2624" s="283"/>
    </row>
    <row r="2625" spans="1:20">
      <c r="A2625" s="509"/>
      <c r="N2625" s="283"/>
      <c r="O2625" s="283"/>
      <c r="P2625" s="283"/>
      <c r="Q2625" s="283"/>
      <c r="R2625" s="283"/>
      <c r="S2625" s="283"/>
      <c r="T2625" s="283"/>
    </row>
    <row r="2626" spans="1:20">
      <c r="A2626" s="509"/>
      <c r="N2626" s="283"/>
      <c r="O2626" s="283"/>
      <c r="P2626" s="283"/>
      <c r="Q2626" s="283"/>
      <c r="R2626" s="283"/>
      <c r="S2626" s="283"/>
      <c r="T2626" s="283"/>
    </row>
    <row r="2627" spans="1:20">
      <c r="A2627" s="509"/>
      <c r="N2627" s="283"/>
      <c r="O2627" s="283"/>
      <c r="P2627" s="283"/>
      <c r="Q2627" s="283"/>
      <c r="R2627" s="283"/>
      <c r="S2627" s="283"/>
      <c r="T2627" s="283"/>
    </row>
    <row r="2628" spans="1:20">
      <c r="A2628" s="509"/>
      <c r="N2628" s="283"/>
      <c r="O2628" s="283"/>
      <c r="P2628" s="283"/>
      <c r="Q2628" s="283"/>
      <c r="R2628" s="283"/>
      <c r="S2628" s="283"/>
      <c r="T2628" s="283"/>
    </row>
    <row r="2629" spans="1:20">
      <c r="A2629" s="509"/>
      <c r="N2629" s="283"/>
      <c r="O2629" s="283"/>
      <c r="P2629" s="283"/>
      <c r="Q2629" s="283"/>
      <c r="R2629" s="283"/>
      <c r="S2629" s="283"/>
      <c r="T2629" s="283"/>
    </row>
    <row r="2630" spans="1:20">
      <c r="A2630" s="509"/>
      <c r="N2630" s="283"/>
      <c r="O2630" s="283"/>
      <c r="P2630" s="283"/>
      <c r="Q2630" s="283"/>
      <c r="R2630" s="283"/>
      <c r="S2630" s="283"/>
      <c r="T2630" s="283"/>
    </row>
    <row r="2631" spans="1:20">
      <c r="A2631" s="509"/>
      <c r="N2631" s="283"/>
      <c r="O2631" s="283"/>
      <c r="P2631" s="283"/>
      <c r="Q2631" s="283"/>
      <c r="R2631" s="283"/>
      <c r="S2631" s="283"/>
      <c r="T2631" s="283"/>
    </row>
    <row r="2632" spans="1:20">
      <c r="A2632" s="509"/>
      <c r="N2632" s="283"/>
      <c r="O2632" s="283"/>
      <c r="P2632" s="283"/>
      <c r="Q2632" s="283"/>
      <c r="R2632" s="283"/>
      <c r="S2632" s="283"/>
      <c r="T2632" s="283"/>
    </row>
    <row r="2633" spans="1:20">
      <c r="A2633" s="509"/>
      <c r="N2633" s="283"/>
      <c r="O2633" s="283"/>
      <c r="P2633" s="283"/>
      <c r="Q2633" s="283"/>
      <c r="R2633" s="283"/>
      <c r="S2633" s="283"/>
      <c r="T2633" s="283"/>
    </row>
    <row r="2634" spans="1:20">
      <c r="A2634" s="509"/>
      <c r="N2634" s="283"/>
      <c r="O2634" s="283"/>
      <c r="P2634" s="283"/>
      <c r="Q2634" s="283"/>
      <c r="R2634" s="283"/>
      <c r="S2634" s="283"/>
      <c r="T2634" s="283"/>
    </row>
    <row r="2635" spans="1:20">
      <c r="A2635" s="509"/>
      <c r="N2635" s="283"/>
      <c r="O2635" s="283"/>
      <c r="P2635" s="283"/>
      <c r="Q2635" s="283"/>
      <c r="R2635" s="283"/>
      <c r="S2635" s="283"/>
      <c r="T2635" s="283"/>
    </row>
    <row r="2636" spans="1:20">
      <c r="A2636" s="509"/>
      <c r="N2636" s="283"/>
      <c r="O2636" s="283"/>
      <c r="P2636" s="283"/>
      <c r="Q2636" s="283"/>
      <c r="R2636" s="283"/>
      <c r="S2636" s="283"/>
      <c r="T2636" s="283"/>
    </row>
    <row r="2637" spans="1:20">
      <c r="A2637" s="509"/>
      <c r="N2637" s="283"/>
      <c r="O2637" s="283"/>
      <c r="P2637" s="283"/>
      <c r="Q2637" s="283"/>
      <c r="R2637" s="283"/>
      <c r="S2637" s="283"/>
      <c r="T2637" s="283"/>
    </row>
    <row r="2638" spans="1:20">
      <c r="A2638" s="509"/>
      <c r="N2638" s="283"/>
      <c r="O2638" s="283"/>
      <c r="P2638" s="283"/>
      <c r="Q2638" s="283"/>
      <c r="R2638" s="283"/>
      <c r="S2638" s="283"/>
      <c r="T2638" s="283"/>
    </row>
    <row r="2639" spans="1:20">
      <c r="A2639" s="509"/>
      <c r="N2639" s="283"/>
      <c r="O2639" s="283"/>
      <c r="P2639" s="283"/>
      <c r="Q2639" s="283"/>
      <c r="R2639" s="283"/>
      <c r="S2639" s="283"/>
      <c r="T2639" s="283"/>
    </row>
    <row r="2640" spans="1:20">
      <c r="A2640" s="509"/>
      <c r="N2640" s="283"/>
      <c r="O2640" s="283"/>
      <c r="P2640" s="283"/>
      <c r="Q2640" s="283"/>
      <c r="R2640" s="283"/>
      <c r="S2640" s="283"/>
      <c r="T2640" s="283"/>
    </row>
    <row r="2641" spans="1:20">
      <c r="A2641" s="509"/>
      <c r="N2641" s="283"/>
      <c r="O2641" s="283"/>
      <c r="P2641" s="283"/>
      <c r="Q2641" s="283"/>
      <c r="R2641" s="283"/>
      <c r="S2641" s="283"/>
      <c r="T2641" s="283"/>
    </row>
    <row r="2642" spans="1:20">
      <c r="A2642" s="509"/>
      <c r="N2642" s="283"/>
      <c r="O2642" s="283"/>
      <c r="P2642" s="283"/>
      <c r="Q2642" s="283"/>
      <c r="R2642" s="283"/>
      <c r="S2642" s="283"/>
      <c r="T2642" s="283"/>
    </row>
    <row r="2643" spans="1:20">
      <c r="A2643" s="509"/>
      <c r="N2643" s="283"/>
      <c r="O2643" s="283"/>
      <c r="P2643" s="283"/>
      <c r="Q2643" s="283"/>
      <c r="R2643" s="283"/>
      <c r="S2643" s="283"/>
      <c r="T2643" s="283"/>
    </row>
    <row r="2644" spans="1:20">
      <c r="A2644" s="509"/>
      <c r="N2644" s="283"/>
      <c r="O2644" s="283"/>
      <c r="P2644" s="283"/>
      <c r="Q2644" s="283"/>
      <c r="R2644" s="283"/>
      <c r="S2644" s="283"/>
      <c r="T2644" s="283"/>
    </row>
    <row r="2645" spans="1:20">
      <c r="A2645" s="509"/>
      <c r="N2645" s="283"/>
      <c r="O2645" s="283"/>
      <c r="P2645" s="283"/>
      <c r="Q2645" s="283"/>
      <c r="R2645" s="283"/>
      <c r="S2645" s="283"/>
      <c r="T2645" s="283"/>
    </row>
    <row r="2646" spans="1:20">
      <c r="A2646" s="509"/>
      <c r="N2646" s="283"/>
      <c r="O2646" s="283"/>
      <c r="P2646" s="283"/>
      <c r="Q2646" s="283"/>
      <c r="R2646" s="283"/>
      <c r="S2646" s="283"/>
      <c r="T2646" s="283"/>
    </row>
    <row r="2647" spans="1:20">
      <c r="A2647" s="509"/>
      <c r="N2647" s="283"/>
      <c r="O2647" s="283"/>
      <c r="P2647" s="283"/>
      <c r="Q2647" s="283"/>
      <c r="R2647" s="283"/>
      <c r="S2647" s="283"/>
      <c r="T2647" s="283"/>
    </row>
    <row r="2648" spans="1:20">
      <c r="A2648" s="509"/>
      <c r="N2648" s="283"/>
      <c r="O2648" s="283"/>
      <c r="P2648" s="283"/>
      <c r="Q2648" s="283"/>
      <c r="R2648" s="283"/>
      <c r="S2648" s="283"/>
      <c r="T2648" s="283"/>
    </row>
    <row r="2649" spans="1:20">
      <c r="A2649" s="509"/>
      <c r="N2649" s="283"/>
      <c r="O2649" s="283"/>
      <c r="P2649" s="283"/>
      <c r="Q2649" s="283"/>
      <c r="R2649" s="283"/>
      <c r="S2649" s="283"/>
      <c r="T2649" s="283"/>
    </row>
    <row r="2650" spans="1:20">
      <c r="A2650" s="509"/>
      <c r="N2650" s="283"/>
      <c r="O2650" s="283"/>
      <c r="P2650" s="283"/>
      <c r="Q2650" s="283"/>
      <c r="R2650" s="283"/>
      <c r="S2650" s="283"/>
      <c r="T2650" s="283"/>
    </row>
    <row r="2651" spans="1:20">
      <c r="A2651" s="509"/>
      <c r="N2651" s="283"/>
      <c r="O2651" s="283"/>
      <c r="P2651" s="283"/>
      <c r="Q2651" s="283"/>
      <c r="R2651" s="283"/>
      <c r="S2651" s="283"/>
      <c r="T2651" s="283"/>
    </row>
    <row r="2652" spans="1:20">
      <c r="A2652" s="509"/>
      <c r="N2652" s="283"/>
      <c r="O2652" s="283"/>
      <c r="P2652" s="283"/>
      <c r="Q2652" s="283"/>
      <c r="R2652" s="283"/>
      <c r="S2652" s="283"/>
      <c r="T2652" s="283"/>
    </row>
    <row r="2653" spans="1:20">
      <c r="A2653" s="509"/>
      <c r="N2653" s="283"/>
      <c r="O2653" s="283"/>
      <c r="P2653" s="283"/>
      <c r="Q2653" s="283"/>
      <c r="R2653" s="283"/>
      <c r="S2653" s="283"/>
      <c r="T2653" s="283"/>
    </row>
    <row r="2654" spans="1:20">
      <c r="A2654" s="509"/>
      <c r="N2654" s="283"/>
      <c r="O2654" s="283"/>
      <c r="P2654" s="283"/>
      <c r="Q2654" s="283"/>
      <c r="R2654" s="283"/>
      <c r="S2654" s="283"/>
      <c r="T2654" s="283"/>
    </row>
    <row r="2655" spans="1:20">
      <c r="A2655" s="509"/>
      <c r="N2655" s="283"/>
      <c r="O2655" s="283"/>
      <c r="P2655" s="283"/>
      <c r="Q2655" s="283"/>
      <c r="R2655" s="283"/>
      <c r="S2655" s="283"/>
      <c r="T2655" s="283"/>
    </row>
    <row r="2656" spans="1:20">
      <c r="A2656" s="509"/>
      <c r="N2656" s="283"/>
      <c r="O2656" s="283"/>
      <c r="P2656" s="283"/>
      <c r="Q2656" s="283"/>
      <c r="R2656" s="283"/>
      <c r="S2656" s="283"/>
      <c r="T2656" s="283"/>
    </row>
    <row r="2657" spans="1:20">
      <c r="A2657" s="509"/>
      <c r="N2657" s="283"/>
      <c r="O2657" s="283"/>
      <c r="P2657" s="283"/>
      <c r="Q2657" s="283"/>
      <c r="R2657" s="283"/>
      <c r="S2657" s="283"/>
      <c r="T2657" s="283"/>
    </row>
    <row r="2658" spans="1:20">
      <c r="A2658" s="509"/>
      <c r="N2658" s="283"/>
      <c r="O2658" s="283"/>
      <c r="P2658" s="283"/>
      <c r="Q2658" s="283"/>
      <c r="R2658" s="283"/>
      <c r="S2658" s="283"/>
      <c r="T2658" s="283"/>
    </row>
    <row r="2659" spans="1:20">
      <c r="A2659" s="509"/>
      <c r="N2659" s="283"/>
      <c r="O2659" s="283"/>
      <c r="P2659" s="283"/>
      <c r="Q2659" s="283"/>
      <c r="R2659" s="283"/>
      <c r="S2659" s="283"/>
      <c r="T2659" s="283"/>
    </row>
    <row r="2660" spans="1:20">
      <c r="A2660" s="509"/>
      <c r="N2660" s="283"/>
      <c r="O2660" s="283"/>
      <c r="P2660" s="283"/>
      <c r="Q2660" s="283"/>
      <c r="R2660" s="283"/>
      <c r="S2660" s="283"/>
      <c r="T2660" s="283"/>
    </row>
    <row r="2661" spans="1:20">
      <c r="A2661" s="509"/>
      <c r="N2661" s="283"/>
      <c r="O2661" s="283"/>
      <c r="P2661" s="283"/>
      <c r="Q2661" s="283"/>
      <c r="R2661" s="283"/>
      <c r="S2661" s="283"/>
      <c r="T2661" s="283"/>
    </row>
    <row r="2662" spans="1:20">
      <c r="A2662" s="509"/>
      <c r="N2662" s="283"/>
      <c r="O2662" s="283"/>
      <c r="P2662" s="283"/>
      <c r="Q2662" s="283"/>
      <c r="R2662" s="283"/>
      <c r="S2662" s="283"/>
      <c r="T2662" s="283"/>
    </row>
    <row r="2663" spans="1:20">
      <c r="A2663" s="509"/>
      <c r="N2663" s="283"/>
      <c r="O2663" s="283"/>
      <c r="P2663" s="283"/>
      <c r="Q2663" s="283"/>
      <c r="R2663" s="283"/>
      <c r="S2663" s="283"/>
      <c r="T2663" s="283"/>
    </row>
    <row r="2664" spans="1:20">
      <c r="A2664" s="509"/>
      <c r="N2664" s="283"/>
      <c r="O2664" s="283"/>
      <c r="P2664" s="283"/>
      <c r="Q2664" s="283"/>
      <c r="R2664" s="283"/>
      <c r="S2664" s="283"/>
      <c r="T2664" s="283"/>
    </row>
    <row r="2665" spans="1:20">
      <c r="A2665" s="509"/>
      <c r="N2665" s="283"/>
      <c r="O2665" s="283"/>
      <c r="P2665" s="283"/>
      <c r="Q2665" s="283"/>
      <c r="R2665" s="283"/>
      <c r="S2665" s="283"/>
      <c r="T2665" s="283"/>
    </row>
    <row r="2666" spans="1:20">
      <c r="A2666" s="509"/>
      <c r="N2666" s="283"/>
      <c r="O2666" s="283"/>
      <c r="P2666" s="283"/>
      <c r="Q2666" s="283"/>
      <c r="R2666" s="283"/>
      <c r="S2666" s="283"/>
      <c r="T2666" s="283"/>
    </row>
    <row r="2667" spans="1:20">
      <c r="A2667" s="509"/>
      <c r="N2667" s="283"/>
      <c r="O2667" s="283"/>
      <c r="P2667" s="283"/>
      <c r="Q2667" s="283"/>
      <c r="R2667" s="283"/>
      <c r="S2667" s="283"/>
      <c r="T2667" s="283"/>
    </row>
    <row r="2668" spans="1:20">
      <c r="A2668" s="509"/>
      <c r="N2668" s="283"/>
      <c r="O2668" s="283"/>
      <c r="P2668" s="283"/>
      <c r="Q2668" s="283"/>
      <c r="R2668" s="283"/>
      <c r="S2668" s="283"/>
      <c r="T2668" s="283"/>
    </row>
    <row r="2669" spans="1:20">
      <c r="A2669" s="509"/>
      <c r="N2669" s="283"/>
      <c r="O2669" s="283"/>
      <c r="P2669" s="283"/>
      <c r="Q2669" s="283"/>
      <c r="R2669" s="283"/>
      <c r="S2669" s="283"/>
      <c r="T2669" s="283"/>
    </row>
    <row r="2670" spans="1:20">
      <c r="A2670" s="509"/>
      <c r="N2670" s="283"/>
      <c r="O2670" s="283"/>
      <c r="P2670" s="283"/>
      <c r="Q2670" s="283"/>
      <c r="R2670" s="283"/>
      <c r="S2670" s="283"/>
      <c r="T2670" s="283"/>
    </row>
    <row r="2671" spans="1:20">
      <c r="A2671" s="509"/>
      <c r="N2671" s="283"/>
      <c r="O2671" s="283"/>
      <c r="P2671" s="283"/>
      <c r="Q2671" s="283"/>
      <c r="R2671" s="283"/>
      <c r="S2671" s="283"/>
      <c r="T2671" s="283"/>
    </row>
    <row r="2672" spans="1:20">
      <c r="A2672" s="509"/>
      <c r="N2672" s="283"/>
      <c r="O2672" s="283"/>
      <c r="P2672" s="283"/>
      <c r="Q2672" s="283"/>
      <c r="R2672" s="283"/>
      <c r="S2672" s="283"/>
      <c r="T2672" s="283"/>
    </row>
    <row r="2673" spans="1:20">
      <c r="A2673" s="509"/>
      <c r="N2673" s="283"/>
      <c r="O2673" s="283"/>
      <c r="P2673" s="283"/>
      <c r="Q2673" s="283"/>
      <c r="R2673" s="283"/>
      <c r="S2673" s="283"/>
      <c r="T2673" s="283"/>
    </row>
    <row r="2674" spans="1:20">
      <c r="A2674" s="509"/>
      <c r="N2674" s="283"/>
      <c r="O2674" s="283"/>
      <c r="P2674" s="283"/>
      <c r="Q2674" s="283"/>
      <c r="R2674" s="283"/>
      <c r="S2674" s="283"/>
      <c r="T2674" s="283"/>
    </row>
    <row r="2675" spans="1:20">
      <c r="A2675" s="509"/>
      <c r="N2675" s="283"/>
      <c r="O2675" s="283"/>
      <c r="P2675" s="283"/>
      <c r="Q2675" s="283"/>
      <c r="R2675" s="283"/>
      <c r="S2675" s="283"/>
      <c r="T2675" s="283"/>
    </row>
    <row r="2676" spans="1:20">
      <c r="A2676" s="509"/>
      <c r="N2676" s="283"/>
      <c r="O2676" s="283"/>
      <c r="P2676" s="283"/>
      <c r="Q2676" s="283"/>
      <c r="R2676" s="283"/>
      <c r="S2676" s="283"/>
      <c r="T2676" s="283"/>
    </row>
    <row r="2677" spans="1:20">
      <c r="A2677" s="509"/>
      <c r="N2677" s="283"/>
      <c r="O2677" s="283"/>
      <c r="P2677" s="283"/>
      <c r="Q2677" s="283"/>
      <c r="R2677" s="283"/>
      <c r="S2677" s="283"/>
      <c r="T2677" s="283"/>
    </row>
    <row r="2678" spans="1:20">
      <c r="A2678" s="509"/>
      <c r="N2678" s="283"/>
      <c r="O2678" s="283"/>
      <c r="P2678" s="283"/>
      <c r="Q2678" s="283"/>
      <c r="R2678" s="283"/>
      <c r="S2678" s="283"/>
      <c r="T2678" s="283"/>
    </row>
    <row r="2679" spans="1:20">
      <c r="A2679" s="509"/>
      <c r="N2679" s="283"/>
      <c r="O2679" s="283"/>
      <c r="P2679" s="283"/>
      <c r="Q2679" s="283"/>
      <c r="R2679" s="283"/>
      <c r="S2679" s="283"/>
      <c r="T2679" s="283"/>
    </row>
    <row r="2680" spans="1:20">
      <c r="A2680" s="509"/>
      <c r="N2680" s="283"/>
      <c r="O2680" s="283"/>
      <c r="P2680" s="283"/>
      <c r="Q2680" s="283"/>
      <c r="R2680" s="283"/>
      <c r="S2680" s="283"/>
      <c r="T2680" s="283"/>
    </row>
    <row r="2681" spans="1:20">
      <c r="A2681" s="509"/>
      <c r="N2681" s="283"/>
      <c r="O2681" s="283"/>
      <c r="P2681" s="283"/>
      <c r="Q2681" s="283"/>
      <c r="R2681" s="283"/>
      <c r="S2681" s="283"/>
      <c r="T2681" s="283"/>
    </row>
    <row r="2682" spans="1:20">
      <c r="A2682" s="509"/>
      <c r="N2682" s="283"/>
      <c r="O2682" s="283"/>
      <c r="P2682" s="283"/>
      <c r="Q2682" s="283"/>
      <c r="R2682" s="283"/>
      <c r="S2682" s="283"/>
      <c r="T2682" s="283"/>
    </row>
    <row r="2683" spans="1:20">
      <c r="A2683" s="509"/>
      <c r="N2683" s="283"/>
      <c r="O2683" s="283"/>
      <c r="P2683" s="283"/>
      <c r="Q2683" s="283"/>
      <c r="R2683" s="283"/>
      <c r="S2683" s="283"/>
      <c r="T2683" s="283"/>
    </row>
    <row r="2684" spans="1:20">
      <c r="A2684" s="509"/>
      <c r="N2684" s="283"/>
      <c r="O2684" s="283"/>
      <c r="P2684" s="283"/>
      <c r="Q2684" s="283"/>
      <c r="R2684" s="283"/>
      <c r="S2684" s="283"/>
      <c r="T2684" s="283"/>
    </row>
    <row r="2685" spans="1:20">
      <c r="A2685" s="509"/>
      <c r="N2685" s="283"/>
      <c r="O2685" s="283"/>
      <c r="P2685" s="283"/>
      <c r="Q2685" s="283"/>
      <c r="R2685" s="283"/>
      <c r="S2685" s="283"/>
      <c r="T2685" s="283"/>
    </row>
    <row r="2686" spans="1:20">
      <c r="A2686" s="509"/>
      <c r="N2686" s="283"/>
      <c r="O2686" s="283"/>
      <c r="P2686" s="283"/>
      <c r="Q2686" s="283"/>
      <c r="R2686" s="283"/>
      <c r="S2686" s="283"/>
      <c r="T2686" s="283"/>
    </row>
    <row r="2687" spans="1:20">
      <c r="A2687" s="509"/>
      <c r="N2687" s="283"/>
      <c r="O2687" s="283"/>
      <c r="P2687" s="283"/>
      <c r="Q2687" s="283"/>
      <c r="R2687" s="283"/>
      <c r="S2687" s="283"/>
      <c r="T2687" s="283"/>
    </row>
    <row r="2688" spans="1:20">
      <c r="A2688" s="509"/>
      <c r="N2688" s="283"/>
      <c r="O2688" s="283"/>
      <c r="P2688" s="283"/>
      <c r="Q2688" s="283"/>
      <c r="R2688" s="283"/>
      <c r="S2688" s="283"/>
      <c r="T2688" s="283"/>
    </row>
    <row r="2689" spans="1:20">
      <c r="A2689" s="509"/>
      <c r="N2689" s="283"/>
      <c r="O2689" s="283"/>
      <c r="P2689" s="283"/>
      <c r="Q2689" s="283"/>
      <c r="R2689" s="283"/>
      <c r="S2689" s="283"/>
      <c r="T2689" s="283"/>
    </row>
    <row r="2690" spans="1:20">
      <c r="A2690" s="509"/>
      <c r="N2690" s="283"/>
      <c r="O2690" s="283"/>
      <c r="P2690" s="283"/>
      <c r="Q2690" s="283"/>
      <c r="R2690" s="283"/>
      <c r="S2690" s="283"/>
      <c r="T2690" s="283"/>
    </row>
    <row r="2691" spans="1:20">
      <c r="A2691" s="509"/>
      <c r="N2691" s="283"/>
      <c r="O2691" s="283"/>
      <c r="P2691" s="283"/>
      <c r="Q2691" s="283"/>
      <c r="R2691" s="283"/>
      <c r="S2691" s="283"/>
      <c r="T2691" s="283"/>
    </row>
    <row r="2692" spans="1:20">
      <c r="A2692" s="509"/>
      <c r="N2692" s="283"/>
      <c r="O2692" s="283"/>
      <c r="P2692" s="283"/>
      <c r="Q2692" s="283"/>
      <c r="R2692" s="283"/>
      <c r="S2692" s="283"/>
      <c r="T2692" s="283"/>
    </row>
    <row r="2693" spans="1:20">
      <c r="A2693" s="509"/>
      <c r="N2693" s="283"/>
      <c r="O2693" s="283"/>
      <c r="P2693" s="283"/>
      <c r="Q2693" s="283"/>
      <c r="R2693" s="283"/>
      <c r="S2693" s="283"/>
      <c r="T2693" s="283"/>
    </row>
    <row r="2694" spans="1:20">
      <c r="A2694" s="509"/>
      <c r="N2694" s="283"/>
      <c r="O2694" s="283"/>
      <c r="P2694" s="283"/>
      <c r="Q2694" s="283"/>
      <c r="R2694" s="283"/>
      <c r="S2694" s="283"/>
      <c r="T2694" s="283"/>
    </row>
    <row r="2695" spans="1:20">
      <c r="A2695" s="509"/>
      <c r="N2695" s="283"/>
      <c r="O2695" s="283"/>
      <c r="P2695" s="283"/>
      <c r="Q2695" s="283"/>
      <c r="R2695" s="283"/>
      <c r="S2695" s="283"/>
      <c r="T2695" s="283"/>
    </row>
    <row r="2696" spans="1:20">
      <c r="A2696" s="509"/>
      <c r="N2696" s="283"/>
      <c r="O2696" s="283"/>
      <c r="P2696" s="283"/>
      <c r="Q2696" s="283"/>
      <c r="R2696" s="283"/>
      <c r="S2696" s="283"/>
      <c r="T2696" s="283"/>
    </row>
    <row r="2697" spans="1:20">
      <c r="A2697" s="509"/>
      <c r="N2697" s="283"/>
      <c r="O2697" s="283"/>
      <c r="P2697" s="283"/>
      <c r="Q2697" s="283"/>
      <c r="R2697" s="283"/>
      <c r="S2697" s="283"/>
      <c r="T2697" s="283"/>
    </row>
    <row r="2698" spans="1:20">
      <c r="A2698" s="509"/>
      <c r="N2698" s="283"/>
      <c r="O2698" s="283"/>
      <c r="P2698" s="283"/>
      <c r="Q2698" s="283"/>
      <c r="R2698" s="283"/>
      <c r="S2698" s="283"/>
      <c r="T2698" s="283"/>
    </row>
    <row r="2699" spans="1:20">
      <c r="A2699" s="509"/>
      <c r="N2699" s="283"/>
      <c r="O2699" s="283"/>
      <c r="P2699" s="283"/>
      <c r="Q2699" s="283"/>
      <c r="R2699" s="283"/>
      <c r="S2699" s="283"/>
      <c r="T2699" s="283"/>
    </row>
    <row r="2700" spans="1:20">
      <c r="A2700" s="509"/>
      <c r="N2700" s="283"/>
      <c r="O2700" s="283"/>
      <c r="P2700" s="283"/>
      <c r="Q2700" s="283"/>
      <c r="R2700" s="283"/>
      <c r="S2700" s="283"/>
      <c r="T2700" s="283"/>
    </row>
    <row r="2701" spans="1:20">
      <c r="A2701" s="509"/>
      <c r="N2701" s="283"/>
      <c r="O2701" s="283"/>
      <c r="P2701" s="283"/>
      <c r="Q2701" s="283"/>
      <c r="R2701" s="283"/>
      <c r="S2701" s="283"/>
      <c r="T2701" s="283"/>
    </row>
    <row r="2702" spans="1:20">
      <c r="A2702" s="509"/>
      <c r="N2702" s="283"/>
      <c r="O2702" s="283"/>
      <c r="P2702" s="283"/>
      <c r="Q2702" s="283"/>
      <c r="R2702" s="283"/>
      <c r="S2702" s="283"/>
      <c r="T2702" s="283"/>
    </row>
    <row r="2703" spans="1:20">
      <c r="A2703" s="509"/>
      <c r="N2703" s="283"/>
      <c r="O2703" s="283"/>
      <c r="P2703" s="283"/>
      <c r="Q2703" s="283"/>
      <c r="R2703" s="283"/>
      <c r="S2703" s="283"/>
      <c r="T2703" s="283"/>
    </row>
    <row r="2704" spans="1:20">
      <c r="A2704" s="509"/>
      <c r="N2704" s="283"/>
      <c r="O2704" s="283"/>
      <c r="P2704" s="283"/>
      <c r="Q2704" s="283"/>
      <c r="R2704" s="283"/>
      <c r="S2704" s="283"/>
      <c r="T2704" s="283"/>
    </row>
    <row r="2705" spans="1:20">
      <c r="A2705" s="509"/>
      <c r="N2705" s="283"/>
      <c r="O2705" s="283"/>
      <c r="P2705" s="283"/>
      <c r="Q2705" s="283"/>
      <c r="R2705" s="283"/>
      <c r="S2705" s="283"/>
      <c r="T2705" s="283"/>
    </row>
    <row r="2706" spans="1:20">
      <c r="A2706" s="509"/>
      <c r="N2706" s="283"/>
      <c r="O2706" s="283"/>
      <c r="P2706" s="283"/>
      <c r="Q2706" s="283"/>
      <c r="R2706" s="283"/>
      <c r="S2706" s="283"/>
      <c r="T2706" s="283"/>
    </row>
    <row r="2707" spans="1:20">
      <c r="A2707" s="509"/>
      <c r="N2707" s="283"/>
      <c r="O2707" s="283"/>
      <c r="P2707" s="283"/>
      <c r="Q2707" s="283"/>
      <c r="R2707" s="283"/>
      <c r="S2707" s="283"/>
      <c r="T2707" s="283"/>
    </row>
    <row r="2708" spans="1:20">
      <c r="A2708" s="509"/>
      <c r="N2708" s="283"/>
      <c r="O2708" s="283"/>
      <c r="P2708" s="283"/>
      <c r="Q2708" s="283"/>
      <c r="R2708" s="283"/>
      <c r="S2708" s="283"/>
      <c r="T2708" s="283"/>
    </row>
    <row r="2709" spans="1:20">
      <c r="A2709" s="509"/>
      <c r="N2709" s="283"/>
      <c r="O2709" s="283"/>
      <c r="P2709" s="283"/>
      <c r="Q2709" s="283"/>
      <c r="R2709" s="283"/>
      <c r="S2709" s="283"/>
      <c r="T2709" s="283"/>
    </row>
    <row r="2710" spans="1:20">
      <c r="A2710" s="509"/>
      <c r="N2710" s="283"/>
      <c r="O2710" s="283"/>
      <c r="P2710" s="283"/>
      <c r="Q2710" s="283"/>
      <c r="R2710" s="283"/>
      <c r="S2710" s="283"/>
      <c r="T2710" s="283"/>
    </row>
    <row r="2711" spans="1:20">
      <c r="A2711" s="509"/>
      <c r="N2711" s="283"/>
      <c r="O2711" s="283"/>
      <c r="P2711" s="283"/>
      <c r="Q2711" s="283"/>
      <c r="R2711" s="283"/>
      <c r="S2711" s="283"/>
      <c r="T2711" s="283"/>
    </row>
    <row r="2712" spans="1:20">
      <c r="A2712" s="509"/>
      <c r="N2712" s="283"/>
      <c r="O2712" s="283"/>
      <c r="P2712" s="283"/>
      <c r="Q2712" s="283"/>
      <c r="R2712" s="283"/>
      <c r="S2712" s="283"/>
      <c r="T2712" s="283"/>
    </row>
    <row r="2713" spans="1:20">
      <c r="A2713" s="509"/>
      <c r="N2713" s="283"/>
      <c r="O2713" s="283"/>
      <c r="P2713" s="283"/>
      <c r="Q2713" s="283"/>
      <c r="R2713" s="283"/>
      <c r="S2713" s="283"/>
      <c r="T2713" s="283"/>
    </row>
    <row r="2714" spans="1:20">
      <c r="A2714" s="509"/>
      <c r="N2714" s="283"/>
      <c r="O2714" s="283"/>
      <c r="P2714" s="283"/>
      <c r="Q2714" s="283"/>
      <c r="R2714" s="283"/>
      <c r="S2714" s="283"/>
      <c r="T2714" s="283"/>
    </row>
    <row r="2715" spans="1:20">
      <c r="A2715" s="509"/>
      <c r="N2715" s="283"/>
      <c r="O2715" s="283"/>
      <c r="P2715" s="283"/>
      <c r="Q2715" s="283"/>
      <c r="R2715" s="283"/>
      <c r="S2715" s="283"/>
      <c r="T2715" s="283"/>
    </row>
    <row r="2716" spans="1:20">
      <c r="A2716" s="509"/>
      <c r="N2716" s="283"/>
      <c r="O2716" s="283"/>
      <c r="P2716" s="283"/>
      <c r="Q2716" s="283"/>
      <c r="R2716" s="283"/>
      <c r="S2716" s="283"/>
      <c r="T2716" s="283"/>
    </row>
    <row r="2717" spans="1:20">
      <c r="A2717" s="509"/>
      <c r="N2717" s="283"/>
      <c r="O2717" s="283"/>
      <c r="P2717" s="283"/>
      <c r="Q2717" s="283"/>
      <c r="R2717" s="283"/>
      <c r="S2717" s="283"/>
      <c r="T2717" s="283"/>
    </row>
    <row r="2718" spans="1:20">
      <c r="A2718" s="509"/>
      <c r="N2718" s="283"/>
      <c r="O2718" s="283"/>
      <c r="P2718" s="283"/>
      <c r="Q2718" s="283"/>
      <c r="R2718" s="283"/>
      <c r="S2718" s="283"/>
      <c r="T2718" s="283"/>
    </row>
    <row r="2719" spans="1:20">
      <c r="A2719" s="509"/>
      <c r="N2719" s="283"/>
      <c r="O2719" s="283"/>
      <c r="P2719" s="283"/>
      <c r="Q2719" s="283"/>
      <c r="R2719" s="283"/>
      <c r="S2719" s="283"/>
      <c r="T2719" s="283"/>
    </row>
    <row r="2720" spans="1:20">
      <c r="A2720" s="509"/>
      <c r="N2720" s="283"/>
      <c r="O2720" s="283"/>
      <c r="P2720" s="283"/>
      <c r="Q2720" s="283"/>
      <c r="R2720" s="283"/>
      <c r="S2720" s="283"/>
      <c r="T2720" s="283"/>
    </row>
    <row r="2721" spans="1:20">
      <c r="A2721" s="509"/>
      <c r="N2721" s="283"/>
      <c r="O2721" s="283"/>
      <c r="P2721" s="283"/>
      <c r="Q2721" s="283"/>
      <c r="R2721" s="283"/>
      <c r="S2721" s="283"/>
      <c r="T2721" s="283"/>
    </row>
    <row r="2722" spans="1:20">
      <c r="A2722" s="509"/>
      <c r="N2722" s="283"/>
      <c r="O2722" s="283"/>
      <c r="P2722" s="283"/>
      <c r="Q2722" s="283"/>
      <c r="R2722" s="283"/>
      <c r="S2722" s="283"/>
      <c r="T2722" s="283"/>
    </row>
    <row r="2723" spans="1:20">
      <c r="A2723" s="509"/>
      <c r="N2723" s="283"/>
      <c r="O2723" s="283"/>
      <c r="P2723" s="283"/>
      <c r="Q2723" s="283"/>
      <c r="R2723" s="283"/>
      <c r="S2723" s="283"/>
      <c r="T2723" s="283"/>
    </row>
    <row r="2724" spans="1:20">
      <c r="A2724" s="509"/>
      <c r="N2724" s="283"/>
      <c r="O2724" s="283"/>
      <c r="P2724" s="283"/>
      <c r="Q2724" s="283"/>
      <c r="R2724" s="283"/>
      <c r="S2724" s="283"/>
      <c r="T2724" s="283"/>
    </row>
    <row r="2725" spans="1:20">
      <c r="A2725" s="509"/>
      <c r="N2725" s="283"/>
      <c r="O2725" s="283"/>
      <c r="P2725" s="283"/>
      <c r="Q2725" s="283"/>
      <c r="R2725" s="283"/>
      <c r="S2725" s="283"/>
      <c r="T2725" s="283"/>
    </row>
    <row r="2726" spans="1:20">
      <c r="A2726" s="509"/>
      <c r="N2726" s="283"/>
      <c r="O2726" s="283"/>
      <c r="P2726" s="283"/>
      <c r="Q2726" s="283"/>
      <c r="R2726" s="283"/>
      <c r="S2726" s="283"/>
      <c r="T2726" s="283"/>
    </row>
    <row r="2727" spans="1:20">
      <c r="A2727" s="509"/>
      <c r="N2727" s="283"/>
      <c r="O2727" s="283"/>
      <c r="P2727" s="283"/>
      <c r="Q2727" s="283"/>
      <c r="R2727" s="283"/>
      <c r="S2727" s="283"/>
      <c r="T2727" s="283"/>
    </row>
    <row r="2728" spans="1:20">
      <c r="A2728" s="509"/>
      <c r="N2728" s="283"/>
      <c r="O2728" s="283"/>
      <c r="P2728" s="283"/>
      <c r="Q2728" s="283"/>
      <c r="R2728" s="283"/>
      <c r="S2728" s="283"/>
      <c r="T2728" s="283"/>
    </row>
    <row r="2729" spans="1:20">
      <c r="A2729" s="509"/>
      <c r="N2729" s="283"/>
      <c r="O2729" s="283"/>
      <c r="P2729" s="283"/>
      <c r="Q2729" s="283"/>
      <c r="R2729" s="283"/>
      <c r="S2729" s="283"/>
      <c r="T2729" s="283"/>
    </row>
    <row r="2730" spans="1:20">
      <c r="A2730" s="509"/>
      <c r="N2730" s="283"/>
      <c r="O2730" s="283"/>
      <c r="P2730" s="283"/>
      <c r="Q2730" s="283"/>
      <c r="R2730" s="283"/>
      <c r="S2730" s="283"/>
      <c r="T2730" s="283"/>
    </row>
    <row r="2731" spans="1:20">
      <c r="A2731" s="509"/>
      <c r="N2731" s="283"/>
      <c r="O2731" s="283"/>
      <c r="P2731" s="283"/>
      <c r="Q2731" s="283"/>
      <c r="R2731" s="283"/>
      <c r="S2731" s="283"/>
      <c r="T2731" s="283"/>
    </row>
    <row r="2732" spans="1:20">
      <c r="A2732" s="509"/>
      <c r="N2732" s="283"/>
      <c r="O2732" s="283"/>
      <c r="P2732" s="283"/>
      <c r="Q2732" s="283"/>
      <c r="R2732" s="283"/>
      <c r="S2732" s="283"/>
      <c r="T2732" s="283"/>
    </row>
    <row r="2733" spans="1:20">
      <c r="A2733" s="509"/>
      <c r="N2733" s="283"/>
      <c r="O2733" s="283"/>
      <c r="P2733" s="283"/>
      <c r="Q2733" s="283"/>
      <c r="R2733" s="283"/>
      <c r="S2733" s="283"/>
      <c r="T2733" s="283"/>
    </row>
    <row r="2734" spans="1:20">
      <c r="A2734" s="509"/>
      <c r="N2734" s="283"/>
      <c r="O2734" s="283"/>
      <c r="P2734" s="283"/>
      <c r="Q2734" s="283"/>
      <c r="R2734" s="283"/>
      <c r="S2734" s="283"/>
      <c r="T2734" s="283"/>
    </row>
    <row r="2735" spans="1:20">
      <c r="A2735" s="509"/>
      <c r="N2735" s="283"/>
      <c r="O2735" s="283"/>
      <c r="P2735" s="283"/>
      <c r="Q2735" s="283"/>
      <c r="R2735" s="283"/>
      <c r="S2735" s="283"/>
      <c r="T2735" s="283"/>
    </row>
    <row r="2736" spans="1:20">
      <c r="A2736" s="509"/>
      <c r="N2736" s="283"/>
      <c r="O2736" s="283"/>
      <c r="P2736" s="283"/>
      <c r="Q2736" s="283"/>
      <c r="R2736" s="283"/>
      <c r="S2736" s="283"/>
      <c r="T2736" s="283"/>
    </row>
    <row r="2737" spans="1:20">
      <c r="A2737" s="509"/>
      <c r="N2737" s="283"/>
      <c r="O2737" s="283"/>
      <c r="P2737" s="283"/>
      <c r="Q2737" s="283"/>
      <c r="R2737" s="283"/>
      <c r="S2737" s="283"/>
      <c r="T2737" s="283"/>
    </row>
    <row r="2738" spans="1:20">
      <c r="A2738" s="509"/>
      <c r="N2738" s="283"/>
      <c r="O2738" s="283"/>
      <c r="P2738" s="283"/>
      <c r="Q2738" s="283"/>
      <c r="R2738" s="283"/>
      <c r="S2738" s="283"/>
      <c r="T2738" s="283"/>
    </row>
    <row r="2739" spans="1:20">
      <c r="A2739" s="509"/>
      <c r="N2739" s="283"/>
      <c r="O2739" s="283"/>
      <c r="P2739" s="283"/>
      <c r="Q2739" s="283"/>
      <c r="R2739" s="283"/>
      <c r="S2739" s="283"/>
      <c r="T2739" s="283"/>
    </row>
    <row r="2740" spans="1:20">
      <c r="A2740" s="509"/>
      <c r="N2740" s="283"/>
      <c r="O2740" s="283"/>
      <c r="P2740" s="283"/>
      <c r="Q2740" s="283"/>
      <c r="R2740" s="283"/>
      <c r="S2740" s="283"/>
      <c r="T2740" s="283"/>
    </row>
    <row r="2741" spans="1:20">
      <c r="A2741" s="509"/>
      <c r="N2741" s="283"/>
      <c r="O2741" s="283"/>
      <c r="P2741" s="283"/>
      <c r="Q2741" s="283"/>
      <c r="R2741" s="283"/>
      <c r="S2741" s="283"/>
      <c r="T2741" s="283"/>
    </row>
    <row r="2742" spans="1:20">
      <c r="A2742" s="509"/>
      <c r="N2742" s="283"/>
      <c r="O2742" s="283"/>
      <c r="P2742" s="283"/>
      <c r="Q2742" s="283"/>
      <c r="R2742" s="283"/>
      <c r="S2742" s="283"/>
      <c r="T2742" s="283"/>
    </row>
    <row r="2743" spans="1:20">
      <c r="A2743" s="509"/>
      <c r="N2743" s="283"/>
      <c r="O2743" s="283"/>
      <c r="P2743" s="283"/>
      <c r="Q2743" s="283"/>
      <c r="R2743" s="283"/>
      <c r="S2743" s="283"/>
      <c r="T2743" s="283"/>
    </row>
    <row r="2744" spans="1:20">
      <c r="A2744" s="509"/>
      <c r="N2744" s="283"/>
      <c r="O2744" s="283"/>
      <c r="P2744" s="283"/>
      <c r="Q2744" s="283"/>
      <c r="R2744" s="283"/>
      <c r="S2744" s="283"/>
      <c r="T2744" s="283"/>
    </row>
    <row r="2745" spans="1:20">
      <c r="A2745" s="509"/>
      <c r="N2745" s="283"/>
      <c r="O2745" s="283"/>
      <c r="P2745" s="283"/>
      <c r="Q2745" s="283"/>
      <c r="R2745" s="283"/>
      <c r="S2745" s="283"/>
      <c r="T2745" s="283"/>
    </row>
    <row r="2746" spans="1:20">
      <c r="A2746" s="509"/>
      <c r="N2746" s="283"/>
      <c r="O2746" s="283"/>
      <c r="P2746" s="283"/>
      <c r="Q2746" s="283"/>
      <c r="R2746" s="283"/>
      <c r="S2746" s="283"/>
      <c r="T2746" s="283"/>
    </row>
    <row r="2747" spans="1:20">
      <c r="A2747" s="509"/>
      <c r="N2747" s="283"/>
      <c r="O2747" s="283"/>
      <c r="P2747" s="283"/>
      <c r="Q2747" s="283"/>
      <c r="R2747" s="283"/>
      <c r="S2747" s="283"/>
      <c r="T2747" s="283"/>
    </row>
    <row r="2748" spans="1:20">
      <c r="A2748" s="509"/>
      <c r="N2748" s="283"/>
      <c r="O2748" s="283"/>
      <c r="P2748" s="283"/>
      <c r="Q2748" s="283"/>
      <c r="R2748" s="283"/>
      <c r="S2748" s="283"/>
      <c r="T2748" s="283"/>
    </row>
    <row r="2749" spans="1:20">
      <c r="A2749" s="509"/>
      <c r="N2749" s="283"/>
      <c r="O2749" s="283"/>
      <c r="P2749" s="283"/>
      <c r="Q2749" s="283"/>
      <c r="R2749" s="283"/>
      <c r="S2749" s="283"/>
      <c r="T2749" s="283"/>
    </row>
    <row r="2750" spans="1:20">
      <c r="A2750" s="509"/>
      <c r="N2750" s="283"/>
      <c r="O2750" s="283"/>
      <c r="P2750" s="283"/>
      <c r="Q2750" s="283"/>
      <c r="R2750" s="283"/>
      <c r="S2750" s="283"/>
      <c r="T2750" s="283"/>
    </row>
    <row r="2751" spans="1:20">
      <c r="A2751" s="509"/>
      <c r="N2751" s="283"/>
      <c r="O2751" s="283"/>
      <c r="P2751" s="283"/>
      <c r="Q2751" s="283"/>
      <c r="R2751" s="283"/>
      <c r="S2751" s="283"/>
      <c r="T2751" s="283"/>
    </row>
    <row r="2752" spans="1:20">
      <c r="A2752" s="509"/>
      <c r="N2752" s="283"/>
      <c r="O2752" s="283"/>
      <c r="P2752" s="283"/>
      <c r="Q2752" s="283"/>
      <c r="R2752" s="283"/>
      <c r="S2752" s="283"/>
      <c r="T2752" s="283"/>
    </row>
    <row r="2753" spans="1:20">
      <c r="A2753" s="509"/>
      <c r="N2753" s="283"/>
      <c r="O2753" s="283"/>
      <c r="P2753" s="283"/>
      <c r="Q2753" s="283"/>
      <c r="R2753" s="283"/>
      <c r="S2753" s="283"/>
      <c r="T2753" s="283"/>
    </row>
    <row r="2754" spans="1:20">
      <c r="A2754" s="509"/>
      <c r="N2754" s="283"/>
      <c r="O2754" s="283"/>
      <c r="P2754" s="283"/>
      <c r="Q2754" s="283"/>
      <c r="R2754" s="283"/>
      <c r="S2754" s="283"/>
      <c r="T2754" s="283"/>
    </row>
    <row r="2755" spans="1:20">
      <c r="A2755" s="509"/>
      <c r="N2755" s="283"/>
      <c r="O2755" s="283"/>
      <c r="P2755" s="283"/>
      <c r="Q2755" s="283"/>
      <c r="R2755" s="283"/>
      <c r="S2755" s="283"/>
      <c r="T2755" s="283"/>
    </row>
    <row r="2756" spans="1:20">
      <c r="A2756" s="509"/>
      <c r="N2756" s="283"/>
      <c r="O2756" s="283"/>
      <c r="P2756" s="283"/>
      <c r="Q2756" s="283"/>
      <c r="R2756" s="283"/>
      <c r="S2756" s="283"/>
      <c r="T2756" s="283"/>
    </row>
    <row r="2757" spans="1:20">
      <c r="A2757" s="509"/>
      <c r="N2757" s="283"/>
      <c r="O2757" s="283"/>
      <c r="P2757" s="283"/>
      <c r="Q2757" s="283"/>
      <c r="R2757" s="283"/>
      <c r="S2757" s="283"/>
      <c r="T2757" s="283"/>
    </row>
    <row r="2758" spans="1:20">
      <c r="A2758" s="509"/>
      <c r="N2758" s="283"/>
      <c r="O2758" s="283"/>
      <c r="P2758" s="283"/>
      <c r="Q2758" s="283"/>
      <c r="R2758" s="283"/>
      <c r="S2758" s="283"/>
      <c r="T2758" s="283"/>
    </row>
    <row r="2759" spans="1:20">
      <c r="A2759" s="509"/>
      <c r="N2759" s="283"/>
      <c r="O2759" s="283"/>
      <c r="P2759" s="283"/>
      <c r="Q2759" s="283"/>
      <c r="R2759" s="283"/>
      <c r="S2759" s="283"/>
      <c r="T2759" s="283"/>
    </row>
    <row r="2760" spans="1:20">
      <c r="A2760" s="509"/>
      <c r="N2760" s="283"/>
      <c r="O2760" s="283"/>
      <c r="P2760" s="283"/>
      <c r="Q2760" s="283"/>
      <c r="R2760" s="283"/>
      <c r="S2760" s="283"/>
      <c r="T2760" s="283"/>
    </row>
    <row r="2761" spans="1:20">
      <c r="A2761" s="509"/>
      <c r="N2761" s="283"/>
      <c r="O2761" s="283"/>
      <c r="P2761" s="283"/>
      <c r="Q2761" s="283"/>
      <c r="R2761" s="283"/>
      <c r="S2761" s="283"/>
      <c r="T2761" s="283"/>
    </row>
    <row r="2762" spans="1:20">
      <c r="A2762" s="509"/>
      <c r="N2762" s="283"/>
      <c r="O2762" s="283"/>
      <c r="P2762" s="283"/>
      <c r="Q2762" s="283"/>
      <c r="R2762" s="283"/>
      <c r="S2762" s="283"/>
      <c r="T2762" s="283"/>
    </row>
    <row r="2763" spans="1:20">
      <c r="A2763" s="509"/>
      <c r="N2763" s="283"/>
      <c r="O2763" s="283"/>
      <c r="P2763" s="283"/>
      <c r="Q2763" s="283"/>
      <c r="R2763" s="283"/>
      <c r="S2763" s="283"/>
      <c r="T2763" s="283"/>
    </row>
    <row r="2764" spans="1:20">
      <c r="A2764" s="509"/>
      <c r="N2764" s="283"/>
      <c r="O2764" s="283"/>
      <c r="P2764" s="283"/>
      <c r="Q2764" s="283"/>
      <c r="R2764" s="283"/>
      <c r="S2764" s="283"/>
      <c r="T2764" s="283"/>
    </row>
    <row r="2765" spans="1:20">
      <c r="A2765" s="509"/>
      <c r="N2765" s="283"/>
      <c r="O2765" s="283"/>
      <c r="P2765" s="283"/>
      <c r="Q2765" s="283"/>
      <c r="R2765" s="283"/>
      <c r="S2765" s="283"/>
      <c r="T2765" s="283"/>
    </row>
    <row r="2766" spans="1:20">
      <c r="A2766" s="509"/>
      <c r="N2766" s="283"/>
      <c r="O2766" s="283"/>
      <c r="P2766" s="283"/>
      <c r="Q2766" s="283"/>
      <c r="R2766" s="283"/>
      <c r="S2766" s="283"/>
      <c r="T2766" s="283"/>
    </row>
    <row r="2767" spans="1:20">
      <c r="A2767" s="509"/>
      <c r="N2767" s="283"/>
      <c r="O2767" s="283"/>
      <c r="P2767" s="283"/>
      <c r="Q2767" s="283"/>
      <c r="R2767" s="283"/>
      <c r="S2767" s="283"/>
      <c r="T2767" s="283"/>
    </row>
    <row r="2768" spans="1:20">
      <c r="A2768" s="509"/>
      <c r="N2768" s="283"/>
      <c r="O2768" s="283"/>
      <c r="P2768" s="283"/>
      <c r="Q2768" s="283"/>
      <c r="R2768" s="283"/>
      <c r="S2768" s="283"/>
      <c r="T2768" s="283"/>
    </row>
    <row r="2769" spans="1:20">
      <c r="A2769" s="509"/>
      <c r="N2769" s="283"/>
      <c r="O2769" s="283"/>
      <c r="P2769" s="283"/>
      <c r="Q2769" s="283"/>
      <c r="R2769" s="283"/>
      <c r="S2769" s="283"/>
      <c r="T2769" s="283"/>
    </row>
    <row r="2770" spans="1:20">
      <c r="A2770" s="509"/>
      <c r="N2770" s="283"/>
      <c r="O2770" s="283"/>
      <c r="P2770" s="283"/>
      <c r="Q2770" s="283"/>
      <c r="R2770" s="283"/>
      <c r="S2770" s="283"/>
      <c r="T2770" s="283"/>
    </row>
    <row r="2771" spans="1:20">
      <c r="A2771" s="509"/>
      <c r="N2771" s="283"/>
      <c r="O2771" s="283"/>
      <c r="P2771" s="283"/>
      <c r="Q2771" s="283"/>
      <c r="R2771" s="283"/>
      <c r="S2771" s="283"/>
      <c r="T2771" s="283"/>
    </row>
    <row r="2772" spans="1:20">
      <c r="A2772" s="509"/>
      <c r="N2772" s="283"/>
      <c r="O2772" s="283"/>
      <c r="P2772" s="283"/>
      <c r="Q2772" s="283"/>
      <c r="R2772" s="283"/>
      <c r="S2772" s="283"/>
      <c r="T2772" s="283"/>
    </row>
    <row r="2773" spans="1:20">
      <c r="A2773" s="509"/>
      <c r="N2773" s="283"/>
      <c r="O2773" s="283"/>
      <c r="P2773" s="283"/>
      <c r="Q2773" s="283"/>
      <c r="R2773" s="283"/>
      <c r="S2773" s="283"/>
      <c r="T2773" s="283"/>
    </row>
    <row r="2774" spans="1:20">
      <c r="A2774" s="509"/>
      <c r="N2774" s="283"/>
      <c r="O2774" s="283"/>
      <c r="P2774" s="283"/>
      <c r="Q2774" s="283"/>
      <c r="R2774" s="283"/>
      <c r="S2774" s="283"/>
      <c r="T2774" s="283"/>
    </row>
    <row r="2775" spans="1:20">
      <c r="A2775" s="509"/>
      <c r="N2775" s="283"/>
      <c r="O2775" s="283"/>
      <c r="P2775" s="283"/>
      <c r="Q2775" s="283"/>
      <c r="R2775" s="283"/>
      <c r="S2775" s="283"/>
      <c r="T2775" s="283"/>
    </row>
    <row r="2776" spans="1:20">
      <c r="A2776" s="509"/>
      <c r="N2776" s="283"/>
      <c r="O2776" s="283"/>
      <c r="P2776" s="283"/>
      <c r="Q2776" s="283"/>
      <c r="R2776" s="283"/>
      <c r="S2776" s="283"/>
      <c r="T2776" s="283"/>
    </row>
    <row r="2777" spans="1:20">
      <c r="A2777" s="509"/>
      <c r="N2777" s="283"/>
      <c r="O2777" s="283"/>
      <c r="P2777" s="283"/>
      <c r="Q2777" s="283"/>
      <c r="R2777" s="283"/>
      <c r="S2777" s="283"/>
      <c r="T2777" s="283"/>
    </row>
    <row r="2778" spans="1:20">
      <c r="A2778" s="509"/>
      <c r="N2778" s="283"/>
      <c r="O2778" s="283"/>
      <c r="P2778" s="283"/>
      <c r="Q2778" s="283"/>
      <c r="R2778" s="283"/>
      <c r="S2778" s="283"/>
      <c r="T2778" s="283"/>
    </row>
    <row r="2779" spans="1:20">
      <c r="A2779" s="509"/>
      <c r="N2779" s="283"/>
      <c r="O2779" s="283"/>
      <c r="P2779" s="283"/>
      <c r="Q2779" s="283"/>
      <c r="R2779" s="283"/>
      <c r="S2779" s="283"/>
      <c r="T2779" s="283"/>
    </row>
    <row r="2780" spans="1:20">
      <c r="A2780" s="509"/>
      <c r="N2780" s="283"/>
      <c r="O2780" s="283"/>
      <c r="P2780" s="283"/>
      <c r="Q2780" s="283"/>
      <c r="R2780" s="283"/>
      <c r="S2780" s="283"/>
      <c r="T2780" s="283"/>
    </row>
    <row r="2781" spans="1:20">
      <c r="A2781" s="509"/>
      <c r="N2781" s="283"/>
      <c r="O2781" s="283"/>
      <c r="P2781" s="283"/>
      <c r="Q2781" s="283"/>
      <c r="R2781" s="283"/>
      <c r="S2781" s="283"/>
      <c r="T2781" s="283"/>
    </row>
    <row r="2782" spans="1:20">
      <c r="A2782" s="509"/>
      <c r="N2782" s="283"/>
      <c r="O2782" s="283"/>
      <c r="P2782" s="283"/>
      <c r="Q2782" s="283"/>
      <c r="R2782" s="283"/>
      <c r="S2782" s="283"/>
      <c r="T2782" s="283"/>
    </row>
    <row r="2783" spans="1:20">
      <c r="A2783" s="509"/>
      <c r="N2783" s="283"/>
      <c r="O2783" s="283"/>
      <c r="P2783" s="283"/>
      <c r="Q2783" s="283"/>
      <c r="R2783" s="283"/>
      <c r="S2783" s="283"/>
      <c r="T2783" s="283"/>
    </row>
    <row r="2784" spans="1:20">
      <c r="A2784" s="509"/>
      <c r="N2784" s="283"/>
      <c r="O2784" s="283"/>
      <c r="P2784" s="283"/>
      <c r="Q2784" s="283"/>
      <c r="R2784" s="283"/>
      <c r="S2784" s="283"/>
      <c r="T2784" s="283"/>
    </row>
    <row r="2785" spans="1:20">
      <c r="A2785" s="509"/>
      <c r="N2785" s="283"/>
      <c r="O2785" s="283"/>
      <c r="P2785" s="283"/>
      <c r="Q2785" s="283"/>
      <c r="R2785" s="283"/>
      <c r="S2785" s="283"/>
      <c r="T2785" s="283"/>
    </row>
    <row r="2786" spans="1:20">
      <c r="A2786" s="509"/>
      <c r="N2786" s="283"/>
      <c r="O2786" s="283"/>
      <c r="P2786" s="283"/>
      <c r="Q2786" s="283"/>
      <c r="R2786" s="283"/>
      <c r="S2786" s="283"/>
      <c r="T2786" s="283"/>
    </row>
    <row r="2787" spans="1:20">
      <c r="A2787" s="509"/>
      <c r="N2787" s="283"/>
      <c r="O2787" s="283"/>
      <c r="P2787" s="283"/>
      <c r="Q2787" s="283"/>
      <c r="R2787" s="283"/>
      <c r="S2787" s="283"/>
      <c r="T2787" s="283"/>
    </row>
    <row r="2788" spans="1:20">
      <c r="A2788" s="509"/>
      <c r="N2788" s="283"/>
      <c r="O2788" s="283"/>
      <c r="P2788" s="283"/>
      <c r="Q2788" s="283"/>
      <c r="R2788" s="283"/>
      <c r="S2788" s="283"/>
      <c r="T2788" s="283"/>
    </row>
    <row r="2789" spans="1:20">
      <c r="A2789" s="509"/>
      <c r="N2789" s="283"/>
      <c r="O2789" s="283"/>
      <c r="P2789" s="283"/>
      <c r="Q2789" s="283"/>
      <c r="R2789" s="283"/>
      <c r="S2789" s="283"/>
      <c r="T2789" s="283"/>
    </row>
    <row r="2790" spans="1:20">
      <c r="A2790" s="509"/>
      <c r="N2790" s="283"/>
      <c r="O2790" s="283"/>
      <c r="P2790" s="283"/>
      <c r="Q2790" s="283"/>
      <c r="R2790" s="283"/>
      <c r="S2790" s="283"/>
      <c r="T2790" s="283"/>
    </row>
    <row r="2791" spans="1:20">
      <c r="A2791" s="509"/>
      <c r="N2791" s="283"/>
      <c r="O2791" s="283"/>
      <c r="P2791" s="283"/>
      <c r="Q2791" s="283"/>
      <c r="R2791" s="283"/>
      <c r="S2791" s="283"/>
      <c r="T2791" s="283"/>
    </row>
    <row r="2792" spans="1:20">
      <c r="A2792" s="509"/>
      <c r="N2792" s="283"/>
      <c r="O2792" s="283"/>
      <c r="P2792" s="283"/>
      <c r="Q2792" s="283"/>
      <c r="R2792" s="283"/>
      <c r="S2792" s="283"/>
      <c r="T2792" s="283"/>
    </row>
    <row r="2793" spans="1:20">
      <c r="A2793" s="509"/>
      <c r="N2793" s="283"/>
      <c r="O2793" s="283"/>
      <c r="P2793" s="283"/>
      <c r="Q2793" s="283"/>
      <c r="R2793" s="283"/>
      <c r="S2793" s="283"/>
      <c r="T2793" s="283"/>
    </row>
    <row r="2794" spans="1:20">
      <c r="A2794" s="509"/>
      <c r="N2794" s="283"/>
      <c r="O2794" s="283"/>
      <c r="P2794" s="283"/>
      <c r="Q2794" s="283"/>
      <c r="R2794" s="283"/>
      <c r="S2794" s="283"/>
      <c r="T2794" s="283"/>
    </row>
    <row r="2795" spans="1:20">
      <c r="A2795" s="509"/>
      <c r="N2795" s="283"/>
      <c r="O2795" s="283"/>
      <c r="P2795" s="283"/>
      <c r="Q2795" s="283"/>
      <c r="R2795" s="283"/>
      <c r="S2795" s="283"/>
      <c r="T2795" s="283"/>
    </row>
    <row r="2796" spans="1:20">
      <c r="A2796" s="509"/>
      <c r="N2796" s="283"/>
      <c r="O2796" s="283"/>
      <c r="P2796" s="283"/>
      <c r="Q2796" s="283"/>
      <c r="R2796" s="283"/>
      <c r="S2796" s="283"/>
      <c r="T2796" s="283"/>
    </row>
    <row r="2797" spans="1:20">
      <c r="A2797" s="509"/>
      <c r="N2797" s="283"/>
      <c r="O2797" s="283"/>
      <c r="P2797" s="283"/>
      <c r="Q2797" s="283"/>
      <c r="R2797" s="283"/>
      <c r="S2797" s="283"/>
      <c r="T2797" s="283"/>
    </row>
    <row r="2798" spans="1:20">
      <c r="A2798" s="509"/>
      <c r="N2798" s="283"/>
      <c r="O2798" s="283"/>
      <c r="P2798" s="283"/>
      <c r="Q2798" s="283"/>
      <c r="R2798" s="283"/>
      <c r="S2798" s="283"/>
      <c r="T2798" s="283"/>
    </row>
    <row r="2799" spans="1:20">
      <c r="A2799" s="509"/>
      <c r="N2799" s="283"/>
      <c r="O2799" s="283"/>
      <c r="P2799" s="283"/>
      <c r="Q2799" s="283"/>
      <c r="R2799" s="283"/>
      <c r="S2799" s="283"/>
      <c r="T2799" s="283"/>
    </row>
    <row r="2800" spans="1:20">
      <c r="A2800" s="509"/>
      <c r="N2800" s="283"/>
      <c r="O2800" s="283"/>
      <c r="P2800" s="283"/>
      <c r="Q2800" s="283"/>
      <c r="R2800" s="283"/>
      <c r="S2800" s="283"/>
      <c r="T2800" s="283"/>
    </row>
    <row r="2801" spans="1:20">
      <c r="A2801" s="509"/>
      <c r="N2801" s="283"/>
      <c r="O2801" s="283"/>
      <c r="P2801" s="283"/>
      <c r="Q2801" s="283"/>
      <c r="R2801" s="283"/>
      <c r="S2801" s="283"/>
      <c r="T2801" s="283"/>
    </row>
    <row r="2802" spans="1:20">
      <c r="A2802" s="509"/>
      <c r="N2802" s="283"/>
      <c r="O2802" s="283"/>
      <c r="P2802" s="283"/>
      <c r="Q2802" s="283"/>
      <c r="R2802" s="283"/>
      <c r="S2802" s="283"/>
      <c r="T2802" s="283"/>
    </row>
    <row r="2803" spans="1:20">
      <c r="A2803" s="509"/>
      <c r="N2803" s="283"/>
      <c r="O2803" s="283"/>
      <c r="P2803" s="283"/>
      <c r="Q2803" s="283"/>
      <c r="R2803" s="283"/>
      <c r="S2803" s="283"/>
      <c r="T2803" s="283"/>
    </row>
    <row r="2804" spans="1:20">
      <c r="A2804" s="509"/>
      <c r="N2804" s="283"/>
      <c r="O2804" s="283"/>
      <c r="P2804" s="283"/>
      <c r="Q2804" s="283"/>
      <c r="R2804" s="283"/>
      <c r="S2804" s="283"/>
      <c r="T2804" s="283"/>
    </row>
    <row r="2805" spans="1:20">
      <c r="A2805" s="509"/>
      <c r="N2805" s="283"/>
      <c r="O2805" s="283"/>
      <c r="P2805" s="283"/>
      <c r="Q2805" s="283"/>
      <c r="R2805" s="283"/>
      <c r="S2805" s="283"/>
      <c r="T2805" s="283"/>
    </row>
    <row r="2806" spans="1:20">
      <c r="A2806" s="509"/>
      <c r="N2806" s="283"/>
      <c r="O2806" s="283"/>
      <c r="P2806" s="283"/>
      <c r="Q2806" s="283"/>
      <c r="R2806" s="283"/>
      <c r="S2806" s="283"/>
      <c r="T2806" s="283"/>
    </row>
    <row r="2807" spans="1:20">
      <c r="A2807" s="509"/>
      <c r="N2807" s="283"/>
      <c r="O2807" s="283"/>
      <c r="P2807" s="283"/>
      <c r="Q2807" s="283"/>
      <c r="R2807" s="283"/>
      <c r="S2807" s="283"/>
      <c r="T2807" s="283"/>
    </row>
    <row r="2808" spans="1:20">
      <c r="A2808" s="509"/>
      <c r="N2808" s="283"/>
      <c r="O2808" s="283"/>
      <c r="P2808" s="283"/>
      <c r="Q2808" s="283"/>
      <c r="R2808" s="283"/>
      <c r="S2808" s="283"/>
      <c r="T2808" s="283"/>
    </row>
    <row r="2809" spans="1:20">
      <c r="A2809" s="509"/>
      <c r="N2809" s="283"/>
      <c r="O2809" s="283"/>
      <c r="P2809" s="283"/>
      <c r="Q2809" s="283"/>
      <c r="R2809" s="283"/>
      <c r="S2809" s="283"/>
      <c r="T2809" s="283"/>
    </row>
    <row r="2810" spans="1:20">
      <c r="A2810" s="509"/>
      <c r="N2810" s="283"/>
      <c r="O2810" s="283"/>
      <c r="P2810" s="283"/>
      <c r="Q2810" s="283"/>
      <c r="R2810" s="283"/>
      <c r="S2810" s="283"/>
      <c r="T2810" s="283"/>
    </row>
    <row r="2811" spans="1:20">
      <c r="A2811" s="509"/>
      <c r="N2811" s="283"/>
      <c r="O2811" s="283"/>
      <c r="P2811" s="283"/>
      <c r="Q2811" s="283"/>
      <c r="R2811" s="283"/>
      <c r="S2811" s="283"/>
      <c r="T2811" s="283"/>
    </row>
    <row r="2812" spans="1:20">
      <c r="A2812" s="509"/>
      <c r="N2812" s="283"/>
      <c r="O2812" s="283"/>
      <c r="P2812" s="283"/>
      <c r="Q2812" s="283"/>
      <c r="R2812" s="283"/>
      <c r="S2812" s="283"/>
      <c r="T2812" s="283"/>
    </row>
    <row r="2813" spans="1:20">
      <c r="A2813" s="509"/>
      <c r="N2813" s="283"/>
      <c r="O2813" s="283"/>
      <c r="P2813" s="283"/>
      <c r="Q2813" s="283"/>
      <c r="R2813" s="283"/>
      <c r="S2813" s="283"/>
      <c r="T2813" s="283"/>
    </row>
    <row r="2814" spans="1:20">
      <c r="A2814" s="509"/>
      <c r="N2814" s="283"/>
      <c r="O2814" s="283"/>
      <c r="P2814" s="283"/>
      <c r="Q2814" s="283"/>
      <c r="R2814" s="283"/>
      <c r="S2814" s="283"/>
      <c r="T2814" s="283"/>
    </row>
    <row r="2815" spans="1:20">
      <c r="A2815" s="509"/>
      <c r="N2815" s="283"/>
      <c r="O2815" s="283"/>
      <c r="P2815" s="283"/>
      <c r="Q2815" s="283"/>
      <c r="R2815" s="283"/>
      <c r="S2815" s="283"/>
      <c r="T2815" s="283"/>
    </row>
    <row r="2816" spans="1:20">
      <c r="A2816" s="509"/>
      <c r="N2816" s="283"/>
      <c r="O2816" s="283"/>
      <c r="P2816" s="283"/>
      <c r="Q2816" s="283"/>
      <c r="R2816" s="283"/>
      <c r="S2816" s="283"/>
      <c r="T2816" s="283"/>
    </row>
    <row r="2817" spans="1:20">
      <c r="A2817" s="509"/>
      <c r="N2817" s="283"/>
      <c r="O2817" s="283"/>
      <c r="P2817" s="283"/>
      <c r="Q2817" s="283"/>
      <c r="R2817" s="283"/>
      <c r="S2817" s="283"/>
      <c r="T2817" s="283"/>
    </row>
    <row r="2818" spans="1:20">
      <c r="A2818" s="509"/>
      <c r="N2818" s="283"/>
      <c r="O2818" s="283"/>
      <c r="P2818" s="283"/>
      <c r="Q2818" s="283"/>
      <c r="R2818" s="283"/>
      <c r="S2818" s="283"/>
      <c r="T2818" s="283"/>
    </row>
    <row r="2819" spans="1:20">
      <c r="A2819" s="509"/>
      <c r="N2819" s="283"/>
      <c r="O2819" s="283"/>
      <c r="P2819" s="283"/>
      <c r="Q2819" s="283"/>
      <c r="R2819" s="283"/>
      <c r="S2819" s="283"/>
      <c r="T2819" s="283"/>
    </row>
    <row r="2820" spans="1:20">
      <c r="A2820" s="509"/>
      <c r="N2820" s="283"/>
      <c r="O2820" s="283"/>
      <c r="P2820" s="283"/>
      <c r="Q2820" s="283"/>
      <c r="R2820" s="283"/>
      <c r="S2820" s="283"/>
      <c r="T2820" s="283"/>
    </row>
    <row r="2821" spans="1:20">
      <c r="A2821" s="509"/>
      <c r="N2821" s="283"/>
      <c r="O2821" s="283"/>
      <c r="P2821" s="283"/>
      <c r="Q2821" s="283"/>
      <c r="R2821" s="283"/>
      <c r="S2821" s="283"/>
      <c r="T2821" s="283"/>
    </row>
    <row r="2822" spans="1:20">
      <c r="A2822" s="509"/>
      <c r="N2822" s="283"/>
      <c r="O2822" s="283"/>
      <c r="P2822" s="283"/>
      <c r="Q2822" s="283"/>
      <c r="R2822" s="283"/>
      <c r="S2822" s="283"/>
      <c r="T2822" s="283"/>
    </row>
    <row r="2823" spans="1:20">
      <c r="A2823" s="509"/>
      <c r="N2823" s="283"/>
      <c r="O2823" s="283"/>
      <c r="P2823" s="283"/>
      <c r="Q2823" s="283"/>
      <c r="R2823" s="283"/>
      <c r="S2823" s="283"/>
      <c r="T2823" s="283"/>
    </row>
    <row r="2824" spans="1:20">
      <c r="A2824" s="509"/>
      <c r="N2824" s="283"/>
      <c r="O2824" s="283"/>
      <c r="P2824" s="283"/>
      <c r="Q2824" s="283"/>
      <c r="R2824" s="283"/>
      <c r="S2824" s="283"/>
      <c r="T2824" s="283"/>
    </row>
    <row r="2825" spans="1:20">
      <c r="A2825" s="509"/>
      <c r="N2825" s="283"/>
      <c r="O2825" s="283"/>
      <c r="P2825" s="283"/>
      <c r="Q2825" s="283"/>
      <c r="R2825" s="283"/>
      <c r="S2825" s="283"/>
      <c r="T2825" s="283"/>
    </row>
    <row r="2826" spans="1:20">
      <c r="A2826" s="509"/>
      <c r="N2826" s="283"/>
      <c r="O2826" s="283"/>
      <c r="P2826" s="283"/>
      <c r="Q2826" s="283"/>
      <c r="R2826" s="283"/>
      <c r="S2826" s="283"/>
      <c r="T2826" s="283"/>
    </row>
    <row r="2827" spans="1:20">
      <c r="A2827" s="509"/>
      <c r="N2827" s="283"/>
      <c r="O2827" s="283"/>
      <c r="P2827" s="283"/>
      <c r="Q2827" s="283"/>
      <c r="R2827" s="283"/>
      <c r="S2827" s="283"/>
      <c r="T2827" s="283"/>
    </row>
    <row r="2828" spans="1:20">
      <c r="A2828" s="509"/>
      <c r="N2828" s="283"/>
      <c r="O2828" s="283"/>
      <c r="P2828" s="283"/>
      <c r="Q2828" s="283"/>
      <c r="R2828" s="283"/>
      <c r="S2828" s="283"/>
      <c r="T2828" s="283"/>
    </row>
    <row r="2829" spans="1:20">
      <c r="A2829" s="509"/>
      <c r="N2829" s="283"/>
      <c r="O2829" s="283"/>
      <c r="P2829" s="283"/>
      <c r="Q2829" s="283"/>
      <c r="R2829" s="283"/>
      <c r="S2829" s="283"/>
      <c r="T2829" s="283"/>
    </row>
    <row r="2830" spans="1:20">
      <c r="A2830" s="509"/>
      <c r="N2830" s="283"/>
      <c r="O2830" s="283"/>
      <c r="P2830" s="283"/>
      <c r="Q2830" s="283"/>
      <c r="R2830" s="283"/>
      <c r="S2830" s="283"/>
      <c r="T2830" s="283"/>
    </row>
    <row r="2831" spans="1:20">
      <c r="A2831" s="509"/>
      <c r="N2831" s="283"/>
      <c r="O2831" s="283"/>
      <c r="P2831" s="283"/>
      <c r="Q2831" s="283"/>
      <c r="R2831" s="283"/>
      <c r="S2831" s="283"/>
      <c r="T2831" s="283"/>
    </row>
    <row r="2832" spans="1:20">
      <c r="A2832" s="509"/>
      <c r="N2832" s="283"/>
      <c r="O2832" s="283"/>
      <c r="P2832" s="283"/>
      <c r="Q2832" s="283"/>
      <c r="R2832" s="283"/>
      <c r="S2832" s="283"/>
      <c r="T2832" s="283"/>
    </row>
    <row r="2833" spans="1:20">
      <c r="A2833" s="509"/>
      <c r="N2833" s="283"/>
      <c r="O2833" s="283"/>
      <c r="P2833" s="283"/>
      <c r="Q2833" s="283"/>
      <c r="R2833" s="283"/>
      <c r="S2833" s="283"/>
      <c r="T2833" s="283"/>
    </row>
    <row r="2834" spans="1:20">
      <c r="A2834" s="509"/>
      <c r="N2834" s="283"/>
      <c r="O2834" s="283"/>
      <c r="P2834" s="283"/>
      <c r="Q2834" s="283"/>
      <c r="R2834" s="283"/>
      <c r="S2834" s="283"/>
      <c r="T2834" s="283"/>
    </row>
    <row r="2835" spans="1:20">
      <c r="A2835" s="509"/>
      <c r="N2835" s="283"/>
      <c r="O2835" s="283"/>
      <c r="P2835" s="283"/>
      <c r="Q2835" s="283"/>
      <c r="R2835" s="283"/>
      <c r="S2835" s="283"/>
      <c r="T2835" s="283"/>
    </row>
    <row r="2836" spans="1:20">
      <c r="A2836" s="509"/>
      <c r="N2836" s="283"/>
      <c r="O2836" s="283"/>
      <c r="P2836" s="283"/>
      <c r="Q2836" s="283"/>
      <c r="R2836" s="283"/>
      <c r="S2836" s="283"/>
      <c r="T2836" s="283"/>
    </row>
    <row r="2837" spans="1:20">
      <c r="A2837" s="509"/>
      <c r="N2837" s="283"/>
      <c r="O2837" s="283"/>
      <c r="P2837" s="283"/>
      <c r="Q2837" s="283"/>
      <c r="R2837" s="283"/>
      <c r="S2837" s="283"/>
      <c r="T2837" s="283"/>
    </row>
    <row r="2838" spans="1:20">
      <c r="A2838" s="509"/>
      <c r="N2838" s="283"/>
      <c r="O2838" s="283"/>
      <c r="P2838" s="283"/>
      <c r="Q2838" s="283"/>
      <c r="R2838" s="283"/>
      <c r="S2838" s="283"/>
      <c r="T2838" s="283"/>
    </row>
    <row r="2839" spans="1:20">
      <c r="A2839" s="509"/>
      <c r="N2839" s="283"/>
      <c r="O2839" s="283"/>
      <c r="P2839" s="283"/>
      <c r="Q2839" s="283"/>
      <c r="R2839" s="283"/>
      <c r="S2839" s="283"/>
      <c r="T2839" s="283"/>
    </row>
    <row r="2840" spans="1:20">
      <c r="A2840" s="509"/>
      <c r="N2840" s="283"/>
      <c r="O2840" s="283"/>
      <c r="P2840" s="283"/>
      <c r="Q2840" s="283"/>
      <c r="R2840" s="283"/>
      <c r="S2840" s="283"/>
      <c r="T2840" s="283"/>
    </row>
    <row r="2841" spans="1:20">
      <c r="A2841" s="509"/>
      <c r="N2841" s="283"/>
      <c r="O2841" s="283"/>
      <c r="P2841" s="283"/>
      <c r="Q2841" s="283"/>
      <c r="R2841" s="283"/>
      <c r="S2841" s="283"/>
      <c r="T2841" s="283"/>
    </row>
    <row r="2842" spans="1:20">
      <c r="A2842" s="509"/>
      <c r="N2842" s="283"/>
      <c r="O2842" s="283"/>
      <c r="P2842" s="283"/>
      <c r="Q2842" s="283"/>
      <c r="R2842" s="283"/>
      <c r="S2842" s="283"/>
      <c r="T2842" s="283"/>
    </row>
    <row r="2843" spans="1:20">
      <c r="A2843" s="509"/>
      <c r="N2843" s="283"/>
      <c r="O2843" s="283"/>
      <c r="P2843" s="283"/>
      <c r="Q2843" s="283"/>
      <c r="R2843" s="283"/>
      <c r="S2843" s="283"/>
      <c r="T2843" s="283"/>
    </row>
    <row r="2844" spans="1:20">
      <c r="A2844" s="509"/>
      <c r="N2844" s="283"/>
      <c r="O2844" s="283"/>
      <c r="P2844" s="283"/>
      <c r="Q2844" s="283"/>
      <c r="R2844" s="283"/>
      <c r="S2844" s="283"/>
      <c r="T2844" s="283"/>
    </row>
    <row r="2845" spans="1:20">
      <c r="A2845" s="509"/>
      <c r="N2845" s="283"/>
      <c r="O2845" s="283"/>
      <c r="P2845" s="283"/>
      <c r="Q2845" s="283"/>
      <c r="R2845" s="283"/>
      <c r="S2845" s="283"/>
      <c r="T2845" s="283"/>
    </row>
    <row r="2846" spans="1:20">
      <c r="A2846" s="509"/>
      <c r="N2846" s="283"/>
      <c r="O2846" s="283"/>
      <c r="P2846" s="283"/>
      <c r="Q2846" s="283"/>
      <c r="R2846" s="283"/>
      <c r="S2846" s="283"/>
      <c r="T2846" s="283"/>
    </row>
    <row r="2847" spans="1:20">
      <c r="A2847" s="509"/>
      <c r="N2847" s="283"/>
      <c r="O2847" s="283"/>
      <c r="P2847" s="283"/>
      <c r="Q2847" s="283"/>
      <c r="R2847" s="283"/>
      <c r="S2847" s="283"/>
      <c r="T2847" s="283"/>
    </row>
    <row r="2848" spans="1:20">
      <c r="A2848" s="509"/>
      <c r="N2848" s="283"/>
      <c r="O2848" s="283"/>
      <c r="P2848" s="283"/>
      <c r="Q2848" s="283"/>
      <c r="R2848" s="283"/>
      <c r="S2848" s="283"/>
      <c r="T2848" s="283"/>
    </row>
    <row r="2849" spans="1:20">
      <c r="A2849" s="509"/>
      <c r="N2849" s="283"/>
      <c r="O2849" s="283"/>
      <c r="P2849" s="283"/>
      <c r="Q2849" s="283"/>
      <c r="R2849" s="283"/>
      <c r="S2849" s="283"/>
      <c r="T2849" s="283"/>
    </row>
    <row r="2850" spans="1:20">
      <c r="A2850" s="509"/>
      <c r="N2850" s="283"/>
      <c r="O2850" s="283"/>
      <c r="P2850" s="283"/>
      <c r="Q2850" s="283"/>
      <c r="R2850" s="283"/>
      <c r="S2850" s="283"/>
      <c r="T2850" s="283"/>
    </row>
    <row r="2851" spans="1:20">
      <c r="A2851" s="509"/>
      <c r="N2851" s="283"/>
      <c r="O2851" s="283"/>
      <c r="P2851" s="283"/>
      <c r="Q2851" s="283"/>
      <c r="R2851" s="283"/>
      <c r="S2851" s="283"/>
      <c r="T2851" s="283"/>
    </row>
    <row r="2852" spans="1:20">
      <c r="A2852" s="509"/>
      <c r="N2852" s="283"/>
      <c r="O2852" s="283"/>
      <c r="P2852" s="283"/>
      <c r="Q2852" s="283"/>
      <c r="R2852" s="283"/>
      <c r="S2852" s="283"/>
      <c r="T2852" s="283"/>
    </row>
    <row r="2853" spans="1:20">
      <c r="A2853" s="509"/>
      <c r="N2853" s="283"/>
      <c r="O2853" s="283"/>
      <c r="P2853" s="283"/>
      <c r="Q2853" s="283"/>
      <c r="R2853" s="283"/>
      <c r="S2853" s="283"/>
      <c r="T2853" s="283"/>
    </row>
    <row r="2854" spans="1:20">
      <c r="A2854" s="509"/>
      <c r="N2854" s="283"/>
      <c r="O2854" s="283"/>
      <c r="P2854" s="283"/>
      <c r="Q2854" s="283"/>
      <c r="R2854" s="283"/>
      <c r="S2854" s="283"/>
      <c r="T2854" s="283"/>
    </row>
    <row r="2855" spans="1:20">
      <c r="A2855" s="509"/>
      <c r="N2855" s="283"/>
      <c r="O2855" s="283"/>
      <c r="P2855" s="283"/>
      <c r="Q2855" s="283"/>
      <c r="R2855" s="283"/>
      <c r="S2855" s="283"/>
      <c r="T2855" s="283"/>
    </row>
    <row r="2856" spans="1:20">
      <c r="A2856" s="509"/>
      <c r="N2856" s="283"/>
      <c r="O2856" s="283"/>
      <c r="P2856" s="283"/>
      <c r="Q2856" s="283"/>
      <c r="R2856" s="283"/>
      <c r="S2856" s="283"/>
      <c r="T2856" s="283"/>
    </row>
    <row r="2857" spans="1:20">
      <c r="A2857" s="509"/>
      <c r="N2857" s="283"/>
      <c r="O2857" s="283"/>
      <c r="P2857" s="283"/>
      <c r="Q2857" s="283"/>
      <c r="R2857" s="283"/>
      <c r="S2857" s="283"/>
      <c r="T2857" s="283"/>
    </row>
    <row r="2858" spans="1:20">
      <c r="A2858" s="509"/>
      <c r="N2858" s="283"/>
      <c r="O2858" s="283"/>
      <c r="P2858" s="283"/>
      <c r="Q2858" s="283"/>
      <c r="R2858" s="283"/>
      <c r="S2858" s="283"/>
      <c r="T2858" s="283"/>
    </row>
    <row r="2859" spans="1:20">
      <c r="A2859" s="509"/>
      <c r="N2859" s="283"/>
      <c r="O2859" s="283"/>
      <c r="P2859" s="283"/>
      <c r="Q2859" s="283"/>
      <c r="R2859" s="283"/>
      <c r="S2859" s="283"/>
      <c r="T2859" s="283"/>
    </row>
    <row r="2860" spans="1:20">
      <c r="A2860" s="509"/>
      <c r="N2860" s="283"/>
      <c r="O2860" s="283"/>
      <c r="P2860" s="283"/>
      <c r="Q2860" s="283"/>
      <c r="R2860" s="283"/>
      <c r="S2860" s="283"/>
      <c r="T2860" s="283"/>
    </row>
    <row r="2861" spans="1:20">
      <c r="A2861" s="509"/>
      <c r="N2861" s="283"/>
      <c r="O2861" s="283"/>
      <c r="P2861" s="283"/>
      <c r="Q2861" s="283"/>
      <c r="R2861" s="283"/>
      <c r="S2861" s="283"/>
      <c r="T2861" s="283"/>
    </row>
    <row r="2862" spans="1:20">
      <c r="A2862" s="509"/>
      <c r="N2862" s="283"/>
      <c r="O2862" s="283"/>
      <c r="P2862" s="283"/>
      <c r="Q2862" s="283"/>
      <c r="R2862" s="283"/>
      <c r="S2862" s="283"/>
      <c r="T2862" s="283"/>
    </row>
    <row r="2863" spans="1:20">
      <c r="A2863" s="509"/>
      <c r="N2863" s="283"/>
      <c r="O2863" s="283"/>
      <c r="P2863" s="283"/>
      <c r="Q2863" s="283"/>
      <c r="R2863" s="283"/>
      <c r="S2863" s="283"/>
      <c r="T2863" s="283"/>
    </row>
    <row r="2864" spans="1:20">
      <c r="A2864" s="509"/>
      <c r="N2864" s="283"/>
      <c r="O2864" s="283"/>
      <c r="P2864" s="283"/>
      <c r="Q2864" s="283"/>
      <c r="R2864" s="283"/>
      <c r="S2864" s="283"/>
      <c r="T2864" s="283"/>
    </row>
    <row r="2865" spans="1:20">
      <c r="A2865" s="509"/>
      <c r="N2865" s="283"/>
      <c r="O2865" s="283"/>
      <c r="P2865" s="283"/>
      <c r="Q2865" s="283"/>
      <c r="R2865" s="283"/>
      <c r="S2865" s="283"/>
      <c r="T2865" s="283"/>
    </row>
    <row r="2866" spans="1:20">
      <c r="A2866" s="509"/>
      <c r="N2866" s="283"/>
      <c r="O2866" s="283"/>
      <c r="P2866" s="283"/>
      <c r="Q2866" s="283"/>
      <c r="R2866" s="283"/>
      <c r="S2866" s="283"/>
      <c r="T2866" s="283"/>
    </row>
    <row r="2867" spans="1:20">
      <c r="A2867" s="509"/>
      <c r="N2867" s="283"/>
      <c r="O2867" s="283"/>
      <c r="P2867" s="283"/>
      <c r="Q2867" s="283"/>
      <c r="R2867" s="283"/>
      <c r="S2867" s="283"/>
      <c r="T2867" s="283"/>
    </row>
    <row r="2868" spans="1:20">
      <c r="A2868" s="509"/>
      <c r="N2868" s="283"/>
      <c r="O2868" s="283"/>
      <c r="P2868" s="283"/>
      <c r="Q2868" s="283"/>
      <c r="R2868" s="283"/>
      <c r="S2868" s="283"/>
      <c r="T2868" s="283"/>
    </row>
    <row r="2869" spans="1:20">
      <c r="A2869" s="509"/>
      <c r="N2869" s="283"/>
      <c r="O2869" s="283"/>
      <c r="P2869" s="283"/>
      <c r="Q2869" s="283"/>
      <c r="R2869" s="283"/>
      <c r="S2869" s="283"/>
      <c r="T2869" s="283"/>
    </row>
    <row r="2870" spans="1:20">
      <c r="A2870" s="509"/>
      <c r="N2870" s="283"/>
      <c r="O2870" s="283"/>
      <c r="P2870" s="283"/>
      <c r="Q2870" s="283"/>
      <c r="R2870" s="283"/>
      <c r="S2870" s="283"/>
      <c r="T2870" s="283"/>
    </row>
    <row r="2871" spans="1:20">
      <c r="A2871" s="509"/>
      <c r="N2871" s="283"/>
      <c r="O2871" s="283"/>
      <c r="P2871" s="283"/>
      <c r="Q2871" s="283"/>
      <c r="R2871" s="283"/>
      <c r="S2871" s="283"/>
      <c r="T2871" s="283"/>
    </row>
    <row r="2872" spans="1:20">
      <c r="A2872" s="509"/>
      <c r="N2872" s="283"/>
      <c r="O2872" s="283"/>
      <c r="P2872" s="283"/>
      <c r="Q2872" s="283"/>
      <c r="R2872" s="283"/>
      <c r="S2872" s="283"/>
      <c r="T2872" s="283"/>
    </row>
    <row r="2873" spans="1:20">
      <c r="A2873" s="509"/>
      <c r="N2873" s="283"/>
      <c r="O2873" s="283"/>
      <c r="P2873" s="283"/>
      <c r="Q2873" s="283"/>
      <c r="R2873" s="283"/>
      <c r="S2873" s="283"/>
      <c r="T2873" s="283"/>
    </row>
    <row r="2874" spans="1:20">
      <c r="A2874" s="509"/>
      <c r="N2874" s="283"/>
      <c r="O2874" s="283"/>
      <c r="P2874" s="283"/>
      <c r="Q2874" s="283"/>
      <c r="R2874" s="283"/>
      <c r="S2874" s="283"/>
      <c r="T2874" s="283"/>
    </row>
    <row r="2875" spans="1:20">
      <c r="A2875" s="509"/>
      <c r="N2875" s="283"/>
      <c r="O2875" s="283"/>
      <c r="P2875" s="283"/>
      <c r="Q2875" s="283"/>
      <c r="R2875" s="283"/>
      <c r="S2875" s="283"/>
      <c r="T2875" s="283"/>
    </row>
    <row r="2876" spans="1:20">
      <c r="A2876" s="509"/>
      <c r="N2876" s="283"/>
      <c r="O2876" s="283"/>
      <c r="P2876" s="283"/>
      <c r="Q2876" s="283"/>
      <c r="R2876" s="283"/>
      <c r="S2876" s="283"/>
      <c r="T2876" s="283"/>
    </row>
    <row r="2877" spans="1:20">
      <c r="A2877" s="509"/>
      <c r="N2877" s="283"/>
      <c r="O2877" s="283"/>
      <c r="P2877" s="283"/>
      <c r="Q2877" s="283"/>
      <c r="R2877" s="283"/>
      <c r="S2877" s="283"/>
      <c r="T2877" s="283"/>
    </row>
    <row r="2878" spans="1:20">
      <c r="A2878" s="509"/>
      <c r="N2878" s="283"/>
      <c r="O2878" s="283"/>
      <c r="P2878" s="283"/>
      <c r="Q2878" s="283"/>
      <c r="R2878" s="283"/>
      <c r="S2878" s="283"/>
      <c r="T2878" s="283"/>
    </row>
    <row r="2879" spans="1:20">
      <c r="A2879" s="509"/>
      <c r="N2879" s="283"/>
      <c r="O2879" s="283"/>
      <c r="P2879" s="283"/>
      <c r="Q2879" s="283"/>
      <c r="R2879" s="283"/>
      <c r="S2879" s="283"/>
      <c r="T2879" s="283"/>
    </row>
    <row r="2880" spans="1:20">
      <c r="A2880" s="509"/>
      <c r="N2880" s="283"/>
      <c r="O2880" s="283"/>
      <c r="P2880" s="283"/>
      <c r="Q2880" s="283"/>
      <c r="R2880" s="283"/>
      <c r="S2880" s="283"/>
      <c r="T2880" s="283"/>
    </row>
    <row r="2881" spans="1:20">
      <c r="A2881" s="509"/>
      <c r="N2881" s="283"/>
      <c r="O2881" s="283"/>
      <c r="P2881" s="283"/>
      <c r="Q2881" s="283"/>
      <c r="R2881" s="283"/>
      <c r="S2881" s="283"/>
      <c r="T2881" s="283"/>
    </row>
    <row r="2882" spans="1:20">
      <c r="A2882" s="509"/>
      <c r="N2882" s="283"/>
      <c r="O2882" s="283"/>
      <c r="P2882" s="283"/>
      <c r="Q2882" s="283"/>
      <c r="R2882" s="283"/>
      <c r="S2882" s="283"/>
      <c r="T2882" s="283"/>
    </row>
    <row r="2883" spans="1:20">
      <c r="A2883" s="509"/>
      <c r="N2883" s="283"/>
      <c r="O2883" s="283"/>
      <c r="P2883" s="283"/>
      <c r="Q2883" s="283"/>
      <c r="R2883" s="283"/>
      <c r="S2883" s="283"/>
      <c r="T2883" s="283"/>
    </row>
    <row r="2884" spans="1:20">
      <c r="A2884" s="509"/>
      <c r="N2884" s="283"/>
      <c r="O2884" s="283"/>
      <c r="P2884" s="283"/>
      <c r="Q2884" s="283"/>
      <c r="R2884" s="283"/>
      <c r="S2884" s="283"/>
      <c r="T2884" s="283"/>
    </row>
    <row r="2885" spans="1:20">
      <c r="A2885" s="509"/>
      <c r="N2885" s="283"/>
      <c r="O2885" s="283"/>
      <c r="P2885" s="283"/>
      <c r="Q2885" s="283"/>
      <c r="R2885" s="283"/>
      <c r="S2885" s="283"/>
      <c r="T2885" s="283"/>
    </row>
    <row r="2886" spans="1:20">
      <c r="A2886" s="509"/>
      <c r="N2886" s="283"/>
      <c r="O2886" s="283"/>
      <c r="P2886" s="283"/>
      <c r="Q2886" s="283"/>
      <c r="R2886" s="283"/>
      <c r="S2886" s="283"/>
      <c r="T2886" s="283"/>
    </row>
    <row r="2887" spans="1:20">
      <c r="A2887" s="509"/>
      <c r="N2887" s="283"/>
      <c r="O2887" s="283"/>
      <c r="P2887" s="283"/>
      <c r="Q2887" s="283"/>
      <c r="R2887" s="283"/>
      <c r="S2887" s="283"/>
      <c r="T2887" s="283"/>
    </row>
    <row r="2888" spans="1:20">
      <c r="A2888" s="509"/>
      <c r="N2888" s="283"/>
      <c r="O2888" s="283"/>
      <c r="P2888" s="283"/>
      <c r="Q2888" s="283"/>
      <c r="R2888" s="283"/>
      <c r="S2888" s="283"/>
      <c r="T2888" s="283"/>
    </row>
    <row r="2889" spans="1:20">
      <c r="A2889" s="509"/>
      <c r="N2889" s="283"/>
      <c r="O2889" s="283"/>
      <c r="P2889" s="283"/>
      <c r="Q2889" s="283"/>
      <c r="R2889" s="283"/>
      <c r="S2889" s="283"/>
      <c r="T2889" s="283"/>
    </row>
    <row r="2890" spans="1:20">
      <c r="A2890" s="509"/>
      <c r="N2890" s="283"/>
      <c r="O2890" s="283"/>
      <c r="P2890" s="283"/>
      <c r="Q2890" s="283"/>
      <c r="R2890" s="283"/>
      <c r="S2890" s="283"/>
      <c r="T2890" s="283"/>
    </row>
    <row r="2891" spans="1:20">
      <c r="A2891" s="509"/>
      <c r="N2891" s="283"/>
      <c r="O2891" s="283"/>
      <c r="P2891" s="283"/>
      <c r="Q2891" s="283"/>
      <c r="R2891" s="283"/>
      <c r="S2891" s="283"/>
      <c r="T2891" s="283"/>
    </row>
    <row r="2892" spans="1:20">
      <c r="A2892" s="509"/>
      <c r="N2892" s="283"/>
      <c r="O2892" s="283"/>
      <c r="P2892" s="283"/>
      <c r="Q2892" s="283"/>
      <c r="R2892" s="283"/>
      <c r="S2892" s="283"/>
      <c r="T2892" s="283"/>
    </row>
    <row r="2893" spans="1:20">
      <c r="A2893" s="509"/>
      <c r="N2893" s="283"/>
      <c r="O2893" s="283"/>
      <c r="P2893" s="283"/>
      <c r="Q2893" s="283"/>
      <c r="R2893" s="283"/>
      <c r="S2893" s="283"/>
      <c r="T2893" s="283"/>
    </row>
    <row r="2894" spans="1:20">
      <c r="A2894" s="509"/>
      <c r="N2894" s="283"/>
      <c r="O2894" s="283"/>
      <c r="P2894" s="283"/>
      <c r="Q2894" s="283"/>
      <c r="R2894" s="283"/>
      <c r="S2894" s="283"/>
      <c r="T2894" s="283"/>
    </row>
    <row r="2895" spans="1:20">
      <c r="A2895" s="509"/>
      <c r="N2895" s="283"/>
      <c r="O2895" s="283"/>
      <c r="P2895" s="283"/>
      <c r="Q2895" s="283"/>
      <c r="R2895" s="283"/>
      <c r="S2895" s="283"/>
      <c r="T2895" s="283"/>
    </row>
    <row r="2896" spans="1:20">
      <c r="A2896" s="509"/>
      <c r="N2896" s="283"/>
      <c r="O2896" s="283"/>
      <c r="P2896" s="283"/>
      <c r="Q2896" s="283"/>
      <c r="R2896" s="283"/>
      <c r="S2896" s="283"/>
      <c r="T2896" s="283"/>
    </row>
    <row r="2897" spans="1:20">
      <c r="A2897" s="509"/>
      <c r="N2897" s="283"/>
      <c r="O2897" s="283"/>
      <c r="P2897" s="283"/>
      <c r="Q2897" s="283"/>
      <c r="R2897" s="283"/>
      <c r="S2897" s="283"/>
      <c r="T2897" s="283"/>
    </row>
    <row r="2898" spans="1:20">
      <c r="A2898" s="509"/>
      <c r="N2898" s="283"/>
      <c r="O2898" s="283"/>
      <c r="P2898" s="283"/>
      <c r="Q2898" s="283"/>
      <c r="R2898" s="283"/>
      <c r="S2898" s="283"/>
      <c r="T2898" s="283"/>
    </row>
    <row r="2899" spans="1:20">
      <c r="A2899" s="509"/>
      <c r="N2899" s="283"/>
      <c r="O2899" s="283"/>
      <c r="P2899" s="283"/>
      <c r="Q2899" s="283"/>
      <c r="R2899" s="283"/>
      <c r="S2899" s="283"/>
      <c r="T2899" s="283"/>
    </row>
    <row r="2900" spans="1:20">
      <c r="A2900" s="509"/>
      <c r="N2900" s="283"/>
      <c r="O2900" s="283"/>
      <c r="P2900" s="283"/>
      <c r="Q2900" s="283"/>
      <c r="R2900" s="283"/>
      <c r="S2900" s="283"/>
      <c r="T2900" s="283"/>
    </row>
    <row r="2901" spans="1:20">
      <c r="A2901" s="509"/>
      <c r="N2901" s="283"/>
      <c r="O2901" s="283"/>
      <c r="P2901" s="283"/>
      <c r="Q2901" s="283"/>
      <c r="R2901" s="283"/>
      <c r="S2901" s="283"/>
      <c r="T2901" s="283"/>
    </row>
    <row r="2902" spans="1:20">
      <c r="A2902" s="509"/>
      <c r="N2902" s="283"/>
      <c r="O2902" s="283"/>
      <c r="P2902" s="283"/>
      <c r="Q2902" s="283"/>
      <c r="R2902" s="283"/>
      <c r="S2902" s="283"/>
      <c r="T2902" s="283"/>
    </row>
    <row r="2903" spans="1:20">
      <c r="A2903" s="509"/>
      <c r="N2903" s="283"/>
      <c r="O2903" s="283"/>
      <c r="P2903" s="283"/>
      <c r="Q2903" s="283"/>
      <c r="R2903" s="283"/>
      <c r="S2903" s="283"/>
      <c r="T2903" s="283"/>
    </row>
    <row r="2904" spans="1:20">
      <c r="A2904" s="509"/>
      <c r="N2904" s="283"/>
      <c r="O2904" s="283"/>
      <c r="P2904" s="283"/>
      <c r="Q2904" s="283"/>
      <c r="R2904" s="283"/>
      <c r="S2904" s="283"/>
      <c r="T2904" s="283"/>
    </row>
    <row r="2905" spans="1:20">
      <c r="A2905" s="509"/>
      <c r="N2905" s="283"/>
      <c r="O2905" s="283"/>
      <c r="P2905" s="283"/>
      <c r="Q2905" s="283"/>
      <c r="R2905" s="283"/>
      <c r="S2905" s="283"/>
      <c r="T2905" s="283"/>
    </row>
    <row r="2906" spans="1:20">
      <c r="A2906" s="509"/>
      <c r="N2906" s="283"/>
      <c r="O2906" s="283"/>
      <c r="P2906" s="283"/>
      <c r="Q2906" s="283"/>
      <c r="R2906" s="283"/>
      <c r="S2906" s="283"/>
      <c r="T2906" s="283"/>
    </row>
    <row r="2907" spans="1:20">
      <c r="A2907" s="509"/>
      <c r="N2907" s="283"/>
      <c r="O2907" s="283"/>
      <c r="P2907" s="283"/>
      <c r="Q2907" s="283"/>
      <c r="R2907" s="283"/>
      <c r="S2907" s="283"/>
      <c r="T2907" s="283"/>
    </row>
    <row r="2908" spans="1:20">
      <c r="A2908" s="509"/>
      <c r="N2908" s="283"/>
      <c r="O2908" s="283"/>
      <c r="P2908" s="283"/>
      <c r="Q2908" s="283"/>
      <c r="R2908" s="283"/>
      <c r="S2908" s="283"/>
      <c r="T2908" s="283"/>
    </row>
    <row r="2909" spans="1:20">
      <c r="A2909" s="509"/>
      <c r="N2909" s="283"/>
      <c r="O2909" s="283"/>
      <c r="P2909" s="283"/>
      <c r="Q2909" s="283"/>
      <c r="R2909" s="283"/>
      <c r="S2909" s="283"/>
      <c r="T2909" s="283"/>
    </row>
    <row r="2910" spans="1:20">
      <c r="A2910" s="509"/>
      <c r="N2910" s="283"/>
      <c r="O2910" s="283"/>
      <c r="P2910" s="283"/>
      <c r="Q2910" s="283"/>
      <c r="R2910" s="283"/>
      <c r="S2910" s="283"/>
      <c r="T2910" s="283"/>
    </row>
    <row r="2911" spans="1:20">
      <c r="A2911" s="509"/>
      <c r="N2911" s="283"/>
      <c r="O2911" s="283"/>
      <c r="P2911" s="283"/>
      <c r="Q2911" s="283"/>
      <c r="R2911" s="283"/>
      <c r="S2911" s="283"/>
      <c r="T2911" s="283"/>
    </row>
    <row r="2912" spans="1:20">
      <c r="A2912" s="509"/>
      <c r="N2912" s="283"/>
      <c r="O2912" s="283"/>
      <c r="P2912" s="283"/>
      <c r="Q2912" s="283"/>
      <c r="R2912" s="283"/>
      <c r="S2912" s="283"/>
      <c r="T2912" s="283"/>
    </row>
    <row r="2913" spans="1:20">
      <c r="A2913" s="509"/>
      <c r="N2913" s="283"/>
      <c r="O2913" s="283"/>
      <c r="P2913" s="283"/>
      <c r="Q2913" s="283"/>
      <c r="R2913" s="283"/>
      <c r="S2913" s="283"/>
      <c r="T2913" s="283"/>
    </row>
    <row r="2914" spans="1:20">
      <c r="A2914" s="509"/>
      <c r="N2914" s="283"/>
      <c r="O2914" s="283"/>
      <c r="P2914" s="283"/>
      <c r="Q2914" s="283"/>
      <c r="R2914" s="283"/>
      <c r="S2914" s="283"/>
      <c r="T2914" s="283"/>
    </row>
    <row r="2915" spans="1:20">
      <c r="A2915" s="509"/>
      <c r="N2915" s="283"/>
      <c r="O2915" s="283"/>
      <c r="P2915" s="283"/>
      <c r="Q2915" s="283"/>
      <c r="R2915" s="283"/>
      <c r="S2915" s="283"/>
      <c r="T2915" s="283"/>
    </row>
    <row r="2916" spans="1:20">
      <c r="A2916" s="509"/>
      <c r="N2916" s="283"/>
      <c r="O2916" s="283"/>
      <c r="P2916" s="283"/>
      <c r="Q2916" s="283"/>
      <c r="R2916" s="283"/>
      <c r="S2916" s="283"/>
      <c r="T2916" s="283"/>
    </row>
    <row r="2917" spans="1:20">
      <c r="A2917" s="509"/>
      <c r="N2917" s="283"/>
      <c r="O2917" s="283"/>
      <c r="P2917" s="283"/>
      <c r="Q2917" s="283"/>
      <c r="R2917" s="283"/>
      <c r="S2917" s="283"/>
      <c r="T2917" s="283"/>
    </row>
    <row r="2918" spans="1:20">
      <c r="A2918" s="509"/>
      <c r="N2918" s="283"/>
      <c r="O2918" s="283"/>
      <c r="P2918" s="283"/>
      <c r="Q2918" s="283"/>
      <c r="R2918" s="283"/>
      <c r="S2918" s="283"/>
      <c r="T2918" s="283"/>
    </row>
    <row r="2919" spans="1:20">
      <c r="A2919" s="509"/>
      <c r="N2919" s="283"/>
      <c r="O2919" s="283"/>
      <c r="P2919" s="283"/>
      <c r="Q2919" s="283"/>
      <c r="R2919" s="283"/>
      <c r="S2919" s="283"/>
      <c r="T2919" s="283"/>
    </row>
    <row r="2920" spans="1:20">
      <c r="A2920" s="509"/>
      <c r="N2920" s="283"/>
      <c r="O2920" s="283"/>
      <c r="P2920" s="283"/>
      <c r="Q2920" s="283"/>
      <c r="R2920" s="283"/>
      <c r="S2920" s="283"/>
      <c r="T2920" s="283"/>
    </row>
    <row r="2921" spans="1:20">
      <c r="A2921" s="509"/>
      <c r="N2921" s="283"/>
      <c r="O2921" s="283"/>
      <c r="P2921" s="283"/>
      <c r="Q2921" s="283"/>
      <c r="R2921" s="283"/>
      <c r="S2921" s="283"/>
      <c r="T2921" s="283"/>
    </row>
    <row r="2922" spans="1:20">
      <c r="A2922" s="509"/>
      <c r="N2922" s="283"/>
      <c r="O2922" s="283"/>
      <c r="P2922" s="283"/>
      <c r="Q2922" s="283"/>
      <c r="R2922" s="283"/>
      <c r="S2922" s="283"/>
      <c r="T2922" s="283"/>
    </row>
    <row r="2923" spans="1:20">
      <c r="A2923" s="509"/>
      <c r="N2923" s="283"/>
      <c r="O2923" s="283"/>
      <c r="P2923" s="283"/>
      <c r="Q2923" s="283"/>
      <c r="R2923" s="283"/>
      <c r="S2923" s="283"/>
      <c r="T2923" s="283"/>
    </row>
    <row r="2924" spans="1:20">
      <c r="A2924" s="509"/>
      <c r="N2924" s="283"/>
      <c r="O2924" s="283"/>
      <c r="P2924" s="283"/>
      <c r="Q2924" s="283"/>
      <c r="R2924" s="283"/>
      <c r="S2924" s="283"/>
      <c r="T2924" s="283"/>
    </row>
    <row r="2925" spans="1:20">
      <c r="A2925" s="509"/>
      <c r="N2925" s="283"/>
      <c r="O2925" s="283"/>
      <c r="P2925" s="283"/>
      <c r="Q2925" s="283"/>
      <c r="R2925" s="283"/>
      <c r="S2925" s="283"/>
      <c r="T2925" s="283"/>
    </row>
    <row r="2926" spans="1:20">
      <c r="A2926" s="509"/>
      <c r="N2926" s="283"/>
      <c r="O2926" s="283"/>
      <c r="P2926" s="283"/>
      <c r="Q2926" s="283"/>
      <c r="R2926" s="283"/>
      <c r="S2926" s="283"/>
      <c r="T2926" s="283"/>
    </row>
    <row r="2927" spans="1:20">
      <c r="A2927" s="509"/>
      <c r="N2927" s="283"/>
      <c r="O2927" s="283"/>
      <c r="P2927" s="283"/>
      <c r="Q2927" s="283"/>
      <c r="R2927" s="283"/>
      <c r="S2927" s="283"/>
      <c r="T2927" s="283"/>
    </row>
    <row r="2928" spans="1:20">
      <c r="A2928" s="509"/>
      <c r="N2928" s="283"/>
      <c r="O2928" s="283"/>
      <c r="P2928" s="283"/>
      <c r="Q2928" s="283"/>
      <c r="R2928" s="283"/>
      <c r="S2928" s="283"/>
      <c r="T2928" s="283"/>
    </row>
    <row r="2929" spans="1:20">
      <c r="A2929" s="509"/>
      <c r="N2929" s="283"/>
      <c r="O2929" s="283"/>
      <c r="P2929" s="283"/>
      <c r="Q2929" s="283"/>
      <c r="R2929" s="283"/>
      <c r="S2929" s="283"/>
      <c r="T2929" s="283"/>
    </row>
    <row r="2930" spans="1:20">
      <c r="A2930" s="509"/>
      <c r="N2930" s="283"/>
      <c r="O2930" s="283"/>
      <c r="P2930" s="283"/>
      <c r="Q2930" s="283"/>
      <c r="R2930" s="283"/>
      <c r="S2930" s="283"/>
      <c r="T2930" s="283"/>
    </row>
    <row r="2931" spans="1:20">
      <c r="A2931" s="509"/>
      <c r="N2931" s="283"/>
      <c r="O2931" s="283"/>
      <c r="P2931" s="283"/>
      <c r="Q2931" s="283"/>
      <c r="R2931" s="283"/>
      <c r="S2931" s="283"/>
      <c r="T2931" s="283"/>
    </row>
    <row r="2932" spans="1:20">
      <c r="A2932" s="509"/>
      <c r="N2932" s="283"/>
      <c r="O2932" s="283"/>
      <c r="P2932" s="283"/>
      <c r="Q2932" s="283"/>
      <c r="R2932" s="283"/>
      <c r="S2932" s="283"/>
      <c r="T2932" s="283"/>
    </row>
    <row r="2933" spans="1:20">
      <c r="A2933" s="509"/>
      <c r="N2933" s="283"/>
      <c r="O2933" s="283"/>
      <c r="P2933" s="283"/>
      <c r="Q2933" s="283"/>
      <c r="R2933" s="283"/>
      <c r="S2933" s="283"/>
      <c r="T2933" s="283"/>
    </row>
    <row r="2934" spans="1:20">
      <c r="A2934" s="509"/>
      <c r="N2934" s="283"/>
      <c r="O2934" s="283"/>
      <c r="P2934" s="283"/>
      <c r="Q2934" s="283"/>
      <c r="R2934" s="283"/>
      <c r="S2934" s="283"/>
      <c r="T2934" s="283"/>
    </row>
    <row r="2935" spans="1:20">
      <c r="A2935" s="509"/>
      <c r="N2935" s="283"/>
      <c r="O2935" s="283"/>
      <c r="P2935" s="283"/>
      <c r="Q2935" s="283"/>
      <c r="R2935" s="283"/>
      <c r="S2935" s="283"/>
      <c r="T2935" s="283"/>
    </row>
    <row r="2936" spans="1:20">
      <c r="A2936" s="509"/>
      <c r="N2936" s="283"/>
      <c r="O2936" s="283"/>
      <c r="P2936" s="283"/>
      <c r="Q2936" s="283"/>
      <c r="R2936" s="283"/>
      <c r="S2936" s="283"/>
      <c r="T2936" s="283"/>
    </row>
    <row r="2937" spans="1:20">
      <c r="A2937" s="509"/>
      <c r="N2937" s="283"/>
      <c r="O2937" s="283"/>
      <c r="P2937" s="283"/>
      <c r="Q2937" s="283"/>
      <c r="R2937" s="283"/>
      <c r="S2937" s="283"/>
      <c r="T2937" s="283"/>
    </row>
    <row r="2938" spans="1:20">
      <c r="A2938" s="509"/>
      <c r="N2938" s="283"/>
      <c r="O2938" s="283"/>
      <c r="P2938" s="283"/>
      <c r="Q2938" s="283"/>
      <c r="R2938" s="283"/>
      <c r="S2938" s="283"/>
      <c r="T2938" s="283"/>
    </row>
    <row r="2939" spans="1:20">
      <c r="A2939" s="509"/>
      <c r="N2939" s="283"/>
      <c r="O2939" s="283"/>
      <c r="P2939" s="283"/>
      <c r="Q2939" s="283"/>
      <c r="R2939" s="283"/>
      <c r="S2939" s="283"/>
      <c r="T2939" s="283"/>
    </row>
    <row r="2940" spans="1:20">
      <c r="A2940" s="509"/>
      <c r="N2940" s="283"/>
      <c r="O2940" s="283"/>
      <c r="P2940" s="283"/>
      <c r="Q2940" s="283"/>
      <c r="R2940" s="283"/>
      <c r="S2940" s="283"/>
      <c r="T2940" s="283"/>
    </row>
    <row r="2941" spans="1:20">
      <c r="A2941" s="509"/>
      <c r="N2941" s="283"/>
      <c r="O2941" s="283"/>
      <c r="P2941" s="283"/>
      <c r="Q2941" s="283"/>
      <c r="R2941" s="283"/>
      <c r="S2941" s="283"/>
      <c r="T2941" s="283"/>
    </row>
    <row r="2942" spans="1:20">
      <c r="A2942" s="509"/>
      <c r="N2942" s="283"/>
      <c r="O2942" s="283"/>
      <c r="P2942" s="283"/>
      <c r="Q2942" s="283"/>
      <c r="R2942" s="283"/>
      <c r="S2942" s="283"/>
      <c r="T2942" s="283"/>
    </row>
    <row r="2943" spans="1:20">
      <c r="A2943" s="509"/>
      <c r="N2943" s="283"/>
      <c r="O2943" s="283"/>
      <c r="P2943" s="283"/>
      <c r="Q2943" s="283"/>
      <c r="R2943" s="283"/>
      <c r="S2943" s="283"/>
      <c r="T2943" s="283"/>
    </row>
    <row r="2944" spans="1:20">
      <c r="A2944" s="509"/>
      <c r="N2944" s="283"/>
      <c r="O2944" s="283"/>
      <c r="P2944" s="283"/>
      <c r="Q2944" s="283"/>
      <c r="R2944" s="283"/>
      <c r="S2944" s="283"/>
      <c r="T2944" s="283"/>
    </row>
    <row r="2945" spans="1:20">
      <c r="A2945" s="509"/>
      <c r="N2945" s="283"/>
      <c r="O2945" s="283"/>
      <c r="P2945" s="283"/>
      <c r="Q2945" s="283"/>
      <c r="R2945" s="283"/>
      <c r="S2945" s="283"/>
      <c r="T2945" s="283"/>
    </row>
    <row r="2946" spans="1:20">
      <c r="A2946" s="509"/>
      <c r="N2946" s="283"/>
      <c r="O2946" s="283"/>
      <c r="P2946" s="283"/>
      <c r="Q2946" s="283"/>
      <c r="R2946" s="283"/>
      <c r="S2946" s="283"/>
      <c r="T2946" s="283"/>
    </row>
    <row r="2947" spans="1:20">
      <c r="A2947" s="509"/>
      <c r="N2947" s="283"/>
      <c r="O2947" s="283"/>
      <c r="P2947" s="283"/>
      <c r="Q2947" s="283"/>
      <c r="R2947" s="283"/>
      <c r="S2947" s="283"/>
      <c r="T2947" s="283"/>
    </row>
    <row r="2948" spans="1:20">
      <c r="A2948" s="509"/>
      <c r="N2948" s="283"/>
      <c r="O2948" s="283"/>
      <c r="P2948" s="283"/>
      <c r="Q2948" s="283"/>
      <c r="R2948" s="283"/>
      <c r="S2948" s="283"/>
      <c r="T2948" s="283"/>
    </row>
    <row r="2949" spans="1:20">
      <c r="A2949" s="509"/>
      <c r="N2949" s="283"/>
      <c r="O2949" s="283"/>
      <c r="P2949" s="283"/>
      <c r="Q2949" s="283"/>
      <c r="R2949" s="283"/>
      <c r="S2949" s="283"/>
      <c r="T2949" s="283"/>
    </row>
    <row r="2950" spans="1:20">
      <c r="A2950" s="509"/>
      <c r="N2950" s="283"/>
      <c r="O2950" s="283"/>
      <c r="P2950" s="283"/>
      <c r="Q2950" s="283"/>
      <c r="R2950" s="283"/>
      <c r="S2950" s="283"/>
      <c r="T2950" s="283"/>
    </row>
    <row r="2951" spans="1:20">
      <c r="A2951" s="509"/>
      <c r="N2951" s="283"/>
      <c r="O2951" s="283"/>
      <c r="P2951" s="283"/>
      <c r="Q2951" s="283"/>
      <c r="R2951" s="283"/>
      <c r="S2951" s="283"/>
      <c r="T2951" s="283"/>
    </row>
    <row r="2952" spans="1:20">
      <c r="A2952" s="509"/>
      <c r="N2952" s="283"/>
      <c r="O2952" s="283"/>
      <c r="P2952" s="283"/>
      <c r="Q2952" s="283"/>
      <c r="R2952" s="283"/>
      <c r="S2952" s="283"/>
      <c r="T2952" s="283"/>
    </row>
    <row r="2953" spans="1:20">
      <c r="A2953" s="509"/>
      <c r="N2953" s="283"/>
      <c r="O2953" s="283"/>
      <c r="P2953" s="283"/>
      <c r="Q2953" s="283"/>
      <c r="R2953" s="283"/>
      <c r="S2953" s="283"/>
      <c r="T2953" s="283"/>
    </row>
    <row r="2954" spans="1:20">
      <c r="A2954" s="509"/>
      <c r="N2954" s="283"/>
      <c r="O2954" s="283"/>
      <c r="P2954" s="283"/>
      <c r="Q2954" s="283"/>
      <c r="R2954" s="283"/>
      <c r="S2954" s="283"/>
      <c r="T2954" s="283"/>
    </row>
    <row r="2955" spans="1:20">
      <c r="A2955" s="509"/>
      <c r="N2955" s="283"/>
      <c r="O2955" s="283"/>
      <c r="P2955" s="283"/>
      <c r="Q2955" s="283"/>
      <c r="R2955" s="283"/>
      <c r="S2955" s="283"/>
      <c r="T2955" s="283"/>
    </row>
    <row r="2956" spans="1:20">
      <c r="A2956" s="509"/>
      <c r="N2956" s="283"/>
      <c r="O2956" s="283"/>
      <c r="P2956" s="283"/>
      <c r="Q2956" s="283"/>
      <c r="R2956" s="283"/>
      <c r="S2956" s="283"/>
      <c r="T2956" s="283"/>
    </row>
    <row r="2957" spans="1:20">
      <c r="A2957" s="509"/>
      <c r="N2957" s="283"/>
      <c r="O2957" s="283"/>
      <c r="P2957" s="283"/>
      <c r="Q2957" s="283"/>
      <c r="R2957" s="283"/>
      <c r="S2957" s="283"/>
      <c r="T2957" s="283"/>
    </row>
    <row r="2958" spans="1:20">
      <c r="A2958" s="509"/>
      <c r="N2958" s="283"/>
      <c r="O2958" s="283"/>
      <c r="P2958" s="283"/>
      <c r="Q2958" s="283"/>
      <c r="R2958" s="283"/>
      <c r="S2958" s="283"/>
      <c r="T2958" s="283"/>
    </row>
    <row r="2959" spans="1:20">
      <c r="A2959" s="509"/>
      <c r="N2959" s="283"/>
      <c r="O2959" s="283"/>
      <c r="P2959" s="283"/>
      <c r="Q2959" s="283"/>
      <c r="R2959" s="283"/>
      <c r="S2959" s="283"/>
      <c r="T2959" s="283"/>
    </row>
    <row r="2960" spans="1:20">
      <c r="A2960" s="509"/>
      <c r="N2960" s="283"/>
      <c r="O2960" s="283"/>
      <c r="P2960" s="283"/>
      <c r="Q2960" s="283"/>
      <c r="R2960" s="283"/>
      <c r="S2960" s="283"/>
      <c r="T2960" s="283"/>
    </row>
    <row r="2961" spans="1:20">
      <c r="A2961" s="509"/>
      <c r="N2961" s="283"/>
      <c r="O2961" s="283"/>
      <c r="P2961" s="283"/>
      <c r="Q2961" s="283"/>
      <c r="R2961" s="283"/>
      <c r="S2961" s="283"/>
      <c r="T2961" s="283"/>
    </row>
    <row r="2962" spans="1:20">
      <c r="A2962" s="509"/>
      <c r="N2962" s="283"/>
      <c r="O2962" s="283"/>
      <c r="P2962" s="283"/>
      <c r="Q2962" s="283"/>
      <c r="R2962" s="283"/>
      <c r="S2962" s="283"/>
      <c r="T2962" s="283"/>
    </row>
    <row r="2963" spans="1:20">
      <c r="A2963" s="509"/>
      <c r="N2963" s="283"/>
      <c r="O2963" s="283"/>
      <c r="P2963" s="283"/>
      <c r="Q2963" s="283"/>
      <c r="R2963" s="283"/>
      <c r="S2963" s="283"/>
      <c r="T2963" s="283"/>
    </row>
    <row r="2964" spans="1:20">
      <c r="A2964" s="509"/>
      <c r="N2964" s="283"/>
      <c r="O2964" s="283"/>
      <c r="P2964" s="283"/>
      <c r="Q2964" s="283"/>
      <c r="R2964" s="283"/>
      <c r="S2964" s="283"/>
      <c r="T2964" s="283"/>
    </row>
    <row r="2965" spans="1:20">
      <c r="A2965" s="509"/>
      <c r="N2965" s="283"/>
      <c r="O2965" s="283"/>
      <c r="P2965" s="283"/>
      <c r="Q2965" s="283"/>
      <c r="R2965" s="283"/>
      <c r="S2965" s="283"/>
      <c r="T2965" s="283"/>
    </row>
    <row r="2966" spans="1:20">
      <c r="A2966" s="509"/>
      <c r="N2966" s="283"/>
      <c r="O2966" s="283"/>
      <c r="P2966" s="283"/>
      <c r="Q2966" s="283"/>
      <c r="R2966" s="283"/>
      <c r="S2966" s="283"/>
      <c r="T2966" s="283"/>
    </row>
    <row r="2967" spans="1:20">
      <c r="A2967" s="509"/>
      <c r="N2967" s="283"/>
      <c r="O2967" s="283"/>
      <c r="P2967" s="283"/>
      <c r="Q2967" s="283"/>
      <c r="R2967" s="283"/>
      <c r="S2967" s="283"/>
      <c r="T2967" s="283"/>
    </row>
    <row r="2968" spans="1:20">
      <c r="A2968" s="509"/>
      <c r="N2968" s="283"/>
      <c r="O2968" s="283"/>
      <c r="P2968" s="283"/>
      <c r="Q2968" s="283"/>
      <c r="R2968" s="283"/>
      <c r="S2968" s="283"/>
      <c r="T2968" s="283"/>
    </row>
    <row r="2969" spans="1:20">
      <c r="A2969" s="509"/>
      <c r="N2969" s="283"/>
      <c r="O2969" s="283"/>
      <c r="P2969" s="283"/>
      <c r="Q2969" s="283"/>
      <c r="R2969" s="283"/>
      <c r="S2969" s="283"/>
      <c r="T2969" s="283"/>
    </row>
    <row r="2970" spans="1:20">
      <c r="A2970" s="509"/>
      <c r="N2970" s="283"/>
      <c r="O2970" s="283"/>
      <c r="P2970" s="283"/>
      <c r="Q2970" s="283"/>
      <c r="R2970" s="283"/>
      <c r="S2970" s="283"/>
      <c r="T2970" s="283"/>
    </row>
    <row r="2971" spans="1:20">
      <c r="A2971" s="509"/>
      <c r="N2971" s="283"/>
      <c r="O2971" s="283"/>
      <c r="P2971" s="283"/>
      <c r="Q2971" s="283"/>
      <c r="R2971" s="283"/>
      <c r="S2971" s="283"/>
      <c r="T2971" s="283"/>
    </row>
    <row r="2972" spans="1:20">
      <c r="A2972" s="509"/>
      <c r="N2972" s="283"/>
      <c r="O2972" s="283"/>
      <c r="P2972" s="283"/>
      <c r="Q2972" s="283"/>
      <c r="R2972" s="283"/>
      <c r="S2972" s="283"/>
      <c r="T2972" s="283"/>
    </row>
    <row r="2973" spans="1:20">
      <c r="A2973" s="509"/>
      <c r="N2973" s="283"/>
      <c r="O2973" s="283"/>
      <c r="P2973" s="283"/>
      <c r="Q2973" s="283"/>
      <c r="R2973" s="283"/>
      <c r="S2973" s="283"/>
      <c r="T2973" s="283"/>
    </row>
    <row r="2974" spans="1:20">
      <c r="A2974" s="509"/>
      <c r="N2974" s="283"/>
      <c r="O2974" s="283"/>
      <c r="P2974" s="283"/>
      <c r="Q2974" s="283"/>
      <c r="R2974" s="283"/>
      <c r="S2974" s="283"/>
      <c r="T2974" s="283"/>
    </row>
    <row r="2975" spans="1:20">
      <c r="A2975" s="509"/>
      <c r="N2975" s="283"/>
      <c r="O2975" s="283"/>
      <c r="P2975" s="283"/>
      <c r="Q2975" s="283"/>
      <c r="R2975" s="283"/>
      <c r="S2975" s="283"/>
      <c r="T2975" s="283"/>
    </row>
    <row r="2976" spans="1:20">
      <c r="A2976" s="509"/>
      <c r="N2976" s="283"/>
      <c r="O2976" s="283"/>
      <c r="P2976" s="283"/>
      <c r="Q2976" s="283"/>
      <c r="R2976" s="283"/>
      <c r="S2976" s="283"/>
      <c r="T2976" s="283"/>
    </row>
    <row r="2977" spans="1:20">
      <c r="A2977" s="509"/>
      <c r="N2977" s="283"/>
      <c r="O2977" s="283"/>
      <c r="P2977" s="283"/>
      <c r="Q2977" s="283"/>
      <c r="R2977" s="283"/>
      <c r="S2977" s="283"/>
      <c r="T2977" s="283"/>
    </row>
    <row r="2978" spans="1:20">
      <c r="A2978" s="509"/>
      <c r="N2978" s="283"/>
      <c r="O2978" s="283"/>
      <c r="P2978" s="283"/>
      <c r="Q2978" s="283"/>
      <c r="R2978" s="283"/>
      <c r="S2978" s="283"/>
      <c r="T2978" s="283"/>
    </row>
    <row r="2979" spans="1:20">
      <c r="A2979" s="509"/>
      <c r="N2979" s="283"/>
      <c r="O2979" s="283"/>
      <c r="P2979" s="283"/>
      <c r="Q2979" s="283"/>
      <c r="R2979" s="283"/>
      <c r="S2979" s="283"/>
      <c r="T2979" s="283"/>
    </row>
    <row r="2980" spans="1:20">
      <c r="A2980" s="509"/>
      <c r="N2980" s="283"/>
      <c r="O2980" s="283"/>
      <c r="P2980" s="283"/>
      <c r="Q2980" s="283"/>
      <c r="R2980" s="283"/>
      <c r="S2980" s="283"/>
      <c r="T2980" s="283"/>
    </row>
    <row r="2981" spans="1:20">
      <c r="A2981" s="509"/>
      <c r="N2981" s="283"/>
      <c r="O2981" s="283"/>
      <c r="P2981" s="283"/>
      <c r="Q2981" s="283"/>
      <c r="R2981" s="283"/>
      <c r="S2981" s="283"/>
      <c r="T2981" s="283"/>
    </row>
    <row r="2982" spans="1:20">
      <c r="A2982" s="509"/>
      <c r="N2982" s="283"/>
      <c r="O2982" s="283"/>
      <c r="P2982" s="283"/>
      <c r="Q2982" s="283"/>
      <c r="R2982" s="283"/>
      <c r="S2982" s="283"/>
      <c r="T2982" s="283"/>
    </row>
    <row r="2983" spans="1:20">
      <c r="A2983" s="509"/>
      <c r="N2983" s="283"/>
      <c r="O2983" s="283"/>
      <c r="P2983" s="283"/>
      <c r="Q2983" s="283"/>
      <c r="R2983" s="283"/>
      <c r="S2983" s="283"/>
      <c r="T2983" s="283"/>
    </row>
    <row r="2984" spans="1:20">
      <c r="A2984" s="509"/>
      <c r="N2984" s="283"/>
      <c r="O2984" s="283"/>
      <c r="P2984" s="283"/>
      <c r="Q2984" s="283"/>
      <c r="R2984" s="283"/>
      <c r="S2984" s="283"/>
      <c r="T2984" s="283"/>
    </row>
    <row r="2985" spans="1:20">
      <c r="A2985" s="509"/>
      <c r="N2985" s="283"/>
      <c r="O2985" s="283"/>
      <c r="P2985" s="283"/>
      <c r="Q2985" s="283"/>
      <c r="R2985" s="283"/>
      <c r="S2985" s="283"/>
      <c r="T2985" s="283"/>
    </row>
    <row r="2986" spans="1:20">
      <c r="A2986" s="509"/>
      <c r="N2986" s="283"/>
      <c r="O2986" s="283"/>
      <c r="P2986" s="283"/>
      <c r="Q2986" s="283"/>
      <c r="R2986" s="283"/>
      <c r="S2986" s="283"/>
      <c r="T2986" s="283"/>
    </row>
    <row r="2987" spans="1:20">
      <c r="A2987" s="509"/>
      <c r="N2987" s="283"/>
      <c r="O2987" s="283"/>
      <c r="P2987" s="283"/>
      <c r="Q2987" s="283"/>
      <c r="R2987" s="283"/>
      <c r="S2987" s="283"/>
      <c r="T2987" s="283"/>
    </row>
    <row r="2988" spans="1:20">
      <c r="A2988" s="509"/>
      <c r="N2988" s="283"/>
      <c r="O2988" s="283"/>
      <c r="P2988" s="283"/>
      <c r="Q2988" s="283"/>
      <c r="R2988" s="283"/>
      <c r="S2988" s="283"/>
      <c r="T2988" s="283"/>
    </row>
    <row r="2989" spans="1:20">
      <c r="A2989" s="509"/>
      <c r="N2989" s="283"/>
      <c r="O2989" s="283"/>
      <c r="P2989" s="283"/>
      <c r="Q2989" s="283"/>
      <c r="R2989" s="283"/>
      <c r="S2989" s="283"/>
      <c r="T2989" s="283"/>
    </row>
    <row r="2990" spans="1:20">
      <c r="A2990" s="509"/>
      <c r="N2990" s="283"/>
      <c r="O2990" s="283"/>
      <c r="P2990" s="283"/>
      <c r="Q2990" s="283"/>
      <c r="R2990" s="283"/>
      <c r="S2990" s="283"/>
      <c r="T2990" s="283"/>
    </row>
    <row r="2991" spans="1:20">
      <c r="A2991" s="509"/>
      <c r="N2991" s="283"/>
      <c r="O2991" s="283"/>
      <c r="P2991" s="283"/>
      <c r="Q2991" s="283"/>
      <c r="R2991" s="283"/>
      <c r="S2991" s="283"/>
      <c r="T2991" s="283"/>
    </row>
    <row r="2992" spans="1:20">
      <c r="A2992" s="509"/>
      <c r="N2992" s="283"/>
      <c r="O2992" s="283"/>
      <c r="P2992" s="283"/>
      <c r="Q2992" s="283"/>
      <c r="R2992" s="283"/>
      <c r="S2992" s="283"/>
      <c r="T2992" s="283"/>
    </row>
    <row r="2993" spans="1:20">
      <c r="A2993" s="509"/>
      <c r="N2993" s="283"/>
      <c r="O2993" s="283"/>
      <c r="P2993" s="283"/>
      <c r="Q2993" s="283"/>
      <c r="R2993" s="283"/>
      <c r="S2993" s="283"/>
      <c r="T2993" s="283"/>
    </row>
    <row r="2994" spans="1:20">
      <c r="A2994" s="509"/>
      <c r="N2994" s="283"/>
      <c r="O2994" s="283"/>
      <c r="P2994" s="283"/>
      <c r="Q2994" s="283"/>
      <c r="R2994" s="283"/>
      <c r="S2994" s="283"/>
      <c r="T2994" s="283"/>
    </row>
    <row r="2995" spans="1:20">
      <c r="A2995" s="509"/>
      <c r="N2995" s="283"/>
      <c r="O2995" s="283"/>
      <c r="P2995" s="283"/>
      <c r="Q2995" s="283"/>
      <c r="R2995" s="283"/>
      <c r="S2995" s="283"/>
      <c r="T2995" s="283"/>
    </row>
    <row r="2996" spans="1:20">
      <c r="A2996" s="509"/>
      <c r="N2996" s="283"/>
      <c r="O2996" s="283"/>
      <c r="P2996" s="283"/>
      <c r="Q2996" s="283"/>
      <c r="R2996" s="283"/>
      <c r="S2996" s="283"/>
      <c r="T2996" s="283"/>
    </row>
    <row r="2997" spans="1:20">
      <c r="A2997" s="509"/>
      <c r="N2997" s="283"/>
      <c r="O2997" s="283"/>
      <c r="P2997" s="283"/>
      <c r="Q2997" s="283"/>
      <c r="R2997" s="283"/>
      <c r="S2997" s="283"/>
      <c r="T2997" s="283"/>
    </row>
    <row r="2998" spans="1:20">
      <c r="A2998" s="509"/>
      <c r="N2998" s="283"/>
      <c r="O2998" s="283"/>
      <c r="P2998" s="283"/>
      <c r="Q2998" s="283"/>
      <c r="R2998" s="283"/>
      <c r="S2998" s="283"/>
      <c r="T2998" s="283"/>
    </row>
    <row r="2999" spans="1:20">
      <c r="A2999" s="509"/>
      <c r="N2999" s="283"/>
      <c r="O2999" s="283"/>
      <c r="P2999" s="283"/>
      <c r="Q2999" s="283"/>
      <c r="R2999" s="283"/>
      <c r="S2999" s="283"/>
      <c r="T2999" s="283"/>
    </row>
    <row r="3000" spans="1:20">
      <c r="A3000" s="509"/>
      <c r="N3000" s="283"/>
      <c r="O3000" s="283"/>
      <c r="P3000" s="283"/>
      <c r="Q3000" s="283"/>
      <c r="R3000" s="283"/>
      <c r="S3000" s="283"/>
      <c r="T3000" s="283"/>
    </row>
    <row r="3001" spans="1:20">
      <c r="A3001" s="509"/>
      <c r="N3001" s="283"/>
      <c r="O3001" s="283"/>
      <c r="P3001" s="283"/>
      <c r="Q3001" s="283"/>
      <c r="R3001" s="283"/>
      <c r="S3001" s="283"/>
      <c r="T3001" s="283"/>
    </row>
    <row r="3002" spans="1:20">
      <c r="A3002" s="509"/>
      <c r="N3002" s="283"/>
      <c r="O3002" s="283"/>
      <c r="P3002" s="283"/>
      <c r="Q3002" s="283"/>
      <c r="R3002" s="283"/>
      <c r="S3002" s="283"/>
      <c r="T3002" s="283"/>
    </row>
    <row r="3003" spans="1:20">
      <c r="A3003" s="509"/>
      <c r="N3003" s="283"/>
      <c r="O3003" s="283"/>
      <c r="P3003" s="283"/>
      <c r="Q3003" s="283"/>
      <c r="R3003" s="283"/>
      <c r="S3003" s="283"/>
      <c r="T3003" s="283"/>
    </row>
    <row r="3004" spans="1:20">
      <c r="A3004" s="509"/>
      <c r="N3004" s="283"/>
      <c r="O3004" s="283"/>
      <c r="P3004" s="283"/>
      <c r="Q3004" s="283"/>
      <c r="R3004" s="283"/>
      <c r="S3004" s="283"/>
      <c r="T3004" s="283"/>
    </row>
    <row r="3005" spans="1:20">
      <c r="A3005" s="509"/>
      <c r="N3005" s="283"/>
      <c r="O3005" s="283"/>
      <c r="P3005" s="283"/>
      <c r="Q3005" s="283"/>
      <c r="R3005" s="283"/>
      <c r="S3005" s="283"/>
      <c r="T3005" s="283"/>
    </row>
    <row r="3006" spans="1:20">
      <c r="A3006" s="509"/>
      <c r="N3006" s="283"/>
      <c r="O3006" s="283"/>
      <c r="P3006" s="283"/>
      <c r="Q3006" s="283"/>
      <c r="R3006" s="283"/>
      <c r="S3006" s="283"/>
      <c r="T3006" s="283"/>
    </row>
    <row r="3007" spans="1:20">
      <c r="A3007" s="509"/>
      <c r="N3007" s="283"/>
      <c r="O3007" s="283"/>
      <c r="P3007" s="283"/>
      <c r="Q3007" s="283"/>
      <c r="R3007" s="283"/>
      <c r="S3007" s="283"/>
      <c r="T3007" s="283"/>
    </row>
    <row r="3008" spans="1:20">
      <c r="A3008" s="509"/>
      <c r="N3008" s="283"/>
      <c r="O3008" s="283"/>
      <c r="P3008" s="283"/>
      <c r="Q3008" s="283"/>
      <c r="R3008" s="283"/>
      <c r="S3008" s="283"/>
      <c r="T3008" s="283"/>
    </row>
    <row r="3009" spans="1:20">
      <c r="A3009" s="509"/>
      <c r="N3009" s="283"/>
      <c r="O3009" s="283"/>
      <c r="P3009" s="283"/>
      <c r="Q3009" s="283"/>
      <c r="R3009" s="283"/>
      <c r="S3009" s="283"/>
      <c r="T3009" s="283"/>
    </row>
    <row r="3010" spans="1:20">
      <c r="A3010" s="509"/>
      <c r="N3010" s="283"/>
      <c r="O3010" s="283"/>
      <c r="P3010" s="283"/>
      <c r="Q3010" s="283"/>
      <c r="R3010" s="283"/>
      <c r="S3010" s="283"/>
      <c r="T3010" s="283"/>
    </row>
    <row r="3011" spans="1:20">
      <c r="A3011" s="509"/>
      <c r="N3011" s="283"/>
      <c r="O3011" s="283"/>
      <c r="P3011" s="283"/>
      <c r="Q3011" s="283"/>
      <c r="R3011" s="283"/>
      <c r="S3011" s="283"/>
      <c r="T3011" s="283"/>
    </row>
    <row r="3012" spans="1:20">
      <c r="A3012" s="509"/>
      <c r="N3012" s="283"/>
      <c r="O3012" s="283"/>
      <c r="P3012" s="283"/>
      <c r="Q3012" s="283"/>
      <c r="R3012" s="283"/>
      <c r="S3012" s="283"/>
      <c r="T3012" s="283"/>
    </row>
    <row r="3013" spans="1:20">
      <c r="A3013" s="509"/>
      <c r="N3013" s="283"/>
      <c r="O3013" s="283"/>
      <c r="P3013" s="283"/>
      <c r="Q3013" s="283"/>
      <c r="R3013" s="283"/>
      <c r="S3013" s="283"/>
      <c r="T3013" s="283"/>
    </row>
    <row r="3014" spans="1:20">
      <c r="A3014" s="509"/>
      <c r="N3014" s="283"/>
      <c r="O3014" s="283"/>
      <c r="P3014" s="283"/>
      <c r="Q3014" s="283"/>
      <c r="R3014" s="283"/>
      <c r="S3014" s="283"/>
      <c r="T3014" s="283"/>
    </row>
    <row r="3015" spans="1:20">
      <c r="A3015" s="509"/>
      <c r="N3015" s="283"/>
      <c r="O3015" s="283"/>
      <c r="P3015" s="283"/>
      <c r="Q3015" s="283"/>
      <c r="R3015" s="283"/>
      <c r="S3015" s="283"/>
      <c r="T3015" s="283"/>
    </row>
    <row r="3016" spans="1:20">
      <c r="A3016" s="509"/>
      <c r="N3016" s="283"/>
      <c r="O3016" s="283"/>
      <c r="P3016" s="283"/>
      <c r="Q3016" s="283"/>
      <c r="R3016" s="283"/>
      <c r="S3016" s="283"/>
      <c r="T3016" s="283"/>
    </row>
    <row r="3017" spans="1:20">
      <c r="A3017" s="509"/>
      <c r="N3017" s="283"/>
      <c r="O3017" s="283"/>
      <c r="P3017" s="283"/>
      <c r="Q3017" s="283"/>
      <c r="R3017" s="283"/>
      <c r="S3017" s="283"/>
      <c r="T3017" s="283"/>
    </row>
    <row r="3018" spans="1:20">
      <c r="A3018" s="509"/>
      <c r="N3018" s="283"/>
      <c r="O3018" s="283"/>
      <c r="P3018" s="283"/>
      <c r="Q3018" s="283"/>
      <c r="R3018" s="283"/>
      <c r="S3018" s="283"/>
      <c r="T3018" s="283"/>
    </row>
    <row r="3019" spans="1:20">
      <c r="A3019" s="509"/>
      <c r="N3019" s="283"/>
      <c r="O3019" s="283"/>
      <c r="P3019" s="283"/>
      <c r="Q3019" s="283"/>
      <c r="R3019" s="283"/>
      <c r="S3019" s="283"/>
      <c r="T3019" s="283"/>
    </row>
    <row r="3020" spans="1:20">
      <c r="A3020" s="509"/>
      <c r="N3020" s="283"/>
      <c r="O3020" s="283"/>
      <c r="P3020" s="283"/>
      <c r="Q3020" s="283"/>
      <c r="R3020" s="283"/>
      <c r="S3020" s="283"/>
      <c r="T3020" s="283"/>
    </row>
    <row r="3021" spans="1:20">
      <c r="A3021" s="509"/>
      <c r="N3021" s="283"/>
      <c r="O3021" s="283"/>
      <c r="P3021" s="283"/>
      <c r="Q3021" s="283"/>
      <c r="R3021" s="283"/>
      <c r="S3021" s="283"/>
      <c r="T3021" s="283"/>
    </row>
    <row r="3022" spans="1:20">
      <c r="A3022" s="509"/>
      <c r="N3022" s="283"/>
      <c r="O3022" s="283"/>
      <c r="P3022" s="283"/>
      <c r="Q3022" s="283"/>
      <c r="R3022" s="283"/>
      <c r="S3022" s="283"/>
      <c r="T3022" s="283"/>
    </row>
    <row r="3023" spans="1:20">
      <c r="A3023" s="509"/>
      <c r="N3023" s="283"/>
      <c r="O3023" s="283"/>
      <c r="P3023" s="283"/>
      <c r="Q3023" s="283"/>
      <c r="R3023" s="283"/>
      <c r="S3023" s="283"/>
      <c r="T3023" s="283"/>
    </row>
    <row r="3024" spans="1:20">
      <c r="A3024" s="509"/>
      <c r="N3024" s="283"/>
      <c r="O3024" s="283"/>
      <c r="P3024" s="283"/>
      <c r="Q3024" s="283"/>
      <c r="R3024" s="283"/>
      <c r="S3024" s="283"/>
      <c r="T3024" s="283"/>
    </row>
    <row r="3025" spans="1:20">
      <c r="A3025" s="509"/>
      <c r="N3025" s="283"/>
      <c r="O3025" s="283"/>
      <c r="P3025" s="283"/>
      <c r="Q3025" s="283"/>
      <c r="R3025" s="283"/>
      <c r="S3025" s="283"/>
      <c r="T3025" s="283"/>
    </row>
    <row r="3026" spans="1:20">
      <c r="A3026" s="509"/>
      <c r="N3026" s="283"/>
      <c r="O3026" s="283"/>
      <c r="P3026" s="283"/>
      <c r="Q3026" s="283"/>
      <c r="R3026" s="283"/>
      <c r="S3026" s="283"/>
      <c r="T3026" s="283"/>
    </row>
    <row r="3027" spans="1:20">
      <c r="A3027" s="509"/>
      <c r="N3027" s="283"/>
      <c r="O3027" s="283"/>
      <c r="P3027" s="283"/>
      <c r="Q3027" s="283"/>
      <c r="R3027" s="283"/>
      <c r="S3027" s="283"/>
      <c r="T3027" s="283"/>
    </row>
    <row r="3028" spans="1:20">
      <c r="A3028" s="509"/>
      <c r="N3028" s="283"/>
      <c r="O3028" s="283"/>
      <c r="P3028" s="283"/>
      <c r="Q3028" s="283"/>
      <c r="R3028" s="283"/>
      <c r="S3028" s="283"/>
      <c r="T3028" s="283"/>
    </row>
    <row r="3029" spans="1:20">
      <c r="A3029" s="509"/>
      <c r="N3029" s="283"/>
      <c r="O3029" s="283"/>
      <c r="P3029" s="283"/>
      <c r="Q3029" s="283"/>
      <c r="R3029" s="283"/>
      <c r="S3029" s="283"/>
      <c r="T3029" s="283"/>
    </row>
    <row r="3030" spans="1:20">
      <c r="A3030" s="509"/>
      <c r="N3030" s="283"/>
      <c r="O3030" s="283"/>
      <c r="P3030" s="283"/>
      <c r="Q3030" s="283"/>
      <c r="R3030" s="283"/>
      <c r="S3030" s="283"/>
      <c r="T3030" s="283"/>
    </row>
    <row r="3031" spans="1:20">
      <c r="A3031" s="509"/>
      <c r="N3031" s="283"/>
      <c r="O3031" s="283"/>
      <c r="P3031" s="283"/>
      <c r="Q3031" s="283"/>
      <c r="R3031" s="283"/>
      <c r="S3031" s="283"/>
      <c r="T3031" s="283"/>
    </row>
    <row r="3032" spans="1:20">
      <c r="A3032" s="509"/>
      <c r="N3032" s="283"/>
      <c r="O3032" s="283"/>
      <c r="P3032" s="283"/>
      <c r="Q3032" s="283"/>
      <c r="R3032" s="283"/>
      <c r="S3032" s="283"/>
      <c r="T3032" s="283"/>
    </row>
    <row r="3033" spans="1:20">
      <c r="A3033" s="509"/>
      <c r="N3033" s="283"/>
      <c r="O3033" s="283"/>
      <c r="P3033" s="283"/>
      <c r="Q3033" s="283"/>
      <c r="R3033" s="283"/>
      <c r="S3033" s="283"/>
      <c r="T3033" s="283"/>
    </row>
    <row r="3034" spans="1:20">
      <c r="A3034" s="509"/>
      <c r="N3034" s="283"/>
      <c r="O3034" s="283"/>
      <c r="P3034" s="283"/>
      <c r="Q3034" s="283"/>
      <c r="R3034" s="283"/>
      <c r="S3034" s="283"/>
      <c r="T3034" s="283"/>
    </row>
    <row r="3035" spans="1:20">
      <c r="A3035" s="509"/>
      <c r="N3035" s="283"/>
      <c r="O3035" s="283"/>
      <c r="P3035" s="283"/>
      <c r="Q3035" s="283"/>
      <c r="R3035" s="283"/>
      <c r="S3035" s="283"/>
      <c r="T3035" s="283"/>
    </row>
    <row r="3036" spans="1:20">
      <c r="A3036" s="509"/>
      <c r="N3036" s="283"/>
      <c r="O3036" s="283"/>
      <c r="P3036" s="283"/>
      <c r="Q3036" s="283"/>
      <c r="R3036" s="283"/>
      <c r="S3036" s="283"/>
      <c r="T3036" s="283"/>
    </row>
    <row r="3037" spans="1:20">
      <c r="A3037" s="509"/>
      <c r="N3037" s="283"/>
      <c r="O3037" s="283"/>
      <c r="P3037" s="283"/>
      <c r="Q3037" s="283"/>
      <c r="R3037" s="283"/>
      <c r="S3037" s="283"/>
      <c r="T3037" s="283"/>
    </row>
    <row r="3038" spans="1:20">
      <c r="A3038" s="509"/>
      <c r="N3038" s="283"/>
      <c r="O3038" s="283"/>
      <c r="P3038" s="283"/>
      <c r="Q3038" s="283"/>
      <c r="R3038" s="283"/>
      <c r="S3038" s="283"/>
      <c r="T3038" s="283"/>
    </row>
    <row r="3039" spans="1:20">
      <c r="A3039" s="509"/>
      <c r="N3039" s="283"/>
      <c r="O3039" s="283"/>
      <c r="P3039" s="283"/>
      <c r="Q3039" s="283"/>
      <c r="R3039" s="283"/>
      <c r="S3039" s="283"/>
      <c r="T3039" s="283"/>
    </row>
    <row r="3040" spans="1:20">
      <c r="A3040" s="509"/>
      <c r="N3040" s="283"/>
      <c r="O3040" s="283"/>
      <c r="P3040" s="283"/>
      <c r="Q3040" s="283"/>
      <c r="R3040" s="283"/>
      <c r="S3040" s="283"/>
      <c r="T3040" s="283"/>
    </row>
    <row r="3041" spans="1:20">
      <c r="A3041" s="509"/>
      <c r="N3041" s="283"/>
      <c r="O3041" s="283"/>
      <c r="P3041" s="283"/>
      <c r="Q3041" s="283"/>
      <c r="R3041" s="283"/>
      <c r="S3041" s="283"/>
      <c r="T3041" s="283"/>
    </row>
    <row r="3042" spans="1:20">
      <c r="A3042" s="509"/>
      <c r="N3042" s="283"/>
      <c r="O3042" s="283"/>
      <c r="P3042" s="283"/>
      <c r="Q3042" s="283"/>
      <c r="R3042" s="283"/>
      <c r="S3042" s="283"/>
      <c r="T3042" s="283"/>
    </row>
    <row r="3043" spans="1:20">
      <c r="A3043" s="509"/>
      <c r="N3043" s="283"/>
      <c r="O3043" s="283"/>
      <c r="P3043" s="283"/>
      <c r="Q3043" s="283"/>
      <c r="R3043" s="283"/>
      <c r="S3043" s="283"/>
      <c r="T3043" s="283"/>
    </row>
    <row r="3044" spans="1:20">
      <c r="A3044" s="509"/>
      <c r="N3044" s="283"/>
      <c r="O3044" s="283"/>
      <c r="P3044" s="283"/>
      <c r="Q3044" s="283"/>
      <c r="R3044" s="283"/>
      <c r="S3044" s="283"/>
      <c r="T3044" s="283"/>
    </row>
    <row r="3045" spans="1:20">
      <c r="A3045" s="509"/>
      <c r="N3045" s="283"/>
      <c r="O3045" s="283"/>
      <c r="P3045" s="283"/>
      <c r="Q3045" s="283"/>
      <c r="R3045" s="283"/>
      <c r="S3045" s="283"/>
      <c r="T3045" s="283"/>
    </row>
    <row r="3046" spans="1:20">
      <c r="A3046" s="509"/>
      <c r="N3046" s="283"/>
      <c r="O3046" s="283"/>
      <c r="P3046" s="283"/>
      <c r="Q3046" s="283"/>
      <c r="R3046" s="283"/>
      <c r="S3046" s="283"/>
      <c r="T3046" s="283"/>
    </row>
    <row r="3047" spans="1:20">
      <c r="A3047" s="509"/>
      <c r="N3047" s="283"/>
      <c r="O3047" s="283"/>
      <c r="P3047" s="283"/>
      <c r="Q3047" s="283"/>
      <c r="R3047" s="283"/>
      <c r="S3047" s="283"/>
      <c r="T3047" s="283"/>
    </row>
    <row r="3048" spans="1:20">
      <c r="A3048" s="509"/>
      <c r="N3048" s="283"/>
      <c r="O3048" s="283"/>
      <c r="P3048" s="283"/>
      <c r="Q3048" s="283"/>
      <c r="R3048" s="283"/>
      <c r="S3048" s="283"/>
      <c r="T3048" s="283"/>
    </row>
    <row r="3049" spans="1:20">
      <c r="A3049" s="509"/>
      <c r="N3049" s="283"/>
      <c r="O3049" s="283"/>
      <c r="P3049" s="283"/>
      <c r="Q3049" s="283"/>
      <c r="R3049" s="283"/>
      <c r="S3049" s="283"/>
      <c r="T3049" s="283"/>
    </row>
    <row r="3050" spans="1:20">
      <c r="A3050" s="509"/>
      <c r="N3050" s="283"/>
      <c r="O3050" s="283"/>
      <c r="P3050" s="283"/>
      <c r="Q3050" s="283"/>
      <c r="R3050" s="283"/>
      <c r="S3050" s="283"/>
      <c r="T3050" s="283"/>
    </row>
    <row r="3051" spans="1:20">
      <c r="A3051" s="509"/>
      <c r="N3051" s="283"/>
      <c r="O3051" s="283"/>
      <c r="P3051" s="283"/>
      <c r="Q3051" s="283"/>
      <c r="R3051" s="283"/>
      <c r="S3051" s="283"/>
      <c r="T3051" s="283"/>
    </row>
    <row r="3052" spans="1:20">
      <c r="A3052" s="509"/>
      <c r="N3052" s="283"/>
      <c r="O3052" s="283"/>
      <c r="P3052" s="283"/>
      <c r="Q3052" s="283"/>
      <c r="R3052" s="283"/>
      <c r="S3052" s="283"/>
      <c r="T3052" s="283"/>
    </row>
    <row r="3053" spans="1:20">
      <c r="A3053" s="509"/>
      <c r="N3053" s="283"/>
      <c r="O3053" s="283"/>
      <c r="P3053" s="283"/>
      <c r="Q3053" s="283"/>
      <c r="R3053" s="283"/>
      <c r="S3053" s="283"/>
      <c r="T3053" s="283"/>
    </row>
    <row r="3054" spans="1:20">
      <c r="A3054" s="509"/>
      <c r="N3054" s="283"/>
      <c r="O3054" s="283"/>
      <c r="P3054" s="283"/>
      <c r="Q3054" s="283"/>
      <c r="R3054" s="283"/>
      <c r="S3054" s="283"/>
      <c r="T3054" s="283"/>
    </row>
    <row r="3055" spans="1:20">
      <c r="A3055" s="509"/>
      <c r="N3055" s="283"/>
      <c r="O3055" s="283"/>
      <c r="P3055" s="283"/>
      <c r="Q3055" s="283"/>
      <c r="R3055" s="283"/>
      <c r="S3055" s="283"/>
      <c r="T3055" s="283"/>
    </row>
    <row r="3056" spans="1:20">
      <c r="A3056" s="509"/>
      <c r="N3056" s="283"/>
      <c r="O3056" s="283"/>
      <c r="P3056" s="283"/>
      <c r="Q3056" s="283"/>
      <c r="R3056" s="283"/>
      <c r="S3056" s="283"/>
      <c r="T3056" s="283"/>
    </row>
    <row r="3057" spans="1:20">
      <c r="A3057" s="509"/>
      <c r="N3057" s="283"/>
      <c r="O3057" s="283"/>
      <c r="P3057" s="283"/>
      <c r="Q3057" s="283"/>
      <c r="R3057" s="283"/>
      <c r="S3057" s="283"/>
      <c r="T3057" s="283"/>
    </row>
    <row r="3058" spans="1:20">
      <c r="A3058" s="509"/>
      <c r="N3058" s="283"/>
      <c r="O3058" s="283"/>
      <c r="P3058" s="283"/>
      <c r="Q3058" s="283"/>
      <c r="R3058" s="283"/>
      <c r="S3058" s="283"/>
      <c r="T3058" s="283"/>
    </row>
    <row r="3059" spans="1:20">
      <c r="A3059" s="509"/>
      <c r="N3059" s="283"/>
      <c r="O3059" s="283"/>
      <c r="P3059" s="283"/>
      <c r="Q3059" s="283"/>
      <c r="R3059" s="283"/>
      <c r="S3059" s="283"/>
      <c r="T3059" s="283"/>
    </row>
    <row r="3060" spans="1:20">
      <c r="A3060" s="509"/>
      <c r="N3060" s="283"/>
      <c r="O3060" s="283"/>
      <c r="P3060" s="283"/>
      <c r="Q3060" s="283"/>
      <c r="R3060" s="283"/>
      <c r="S3060" s="283"/>
      <c r="T3060" s="283"/>
    </row>
    <row r="3061" spans="1:20">
      <c r="A3061" s="509"/>
      <c r="N3061" s="283"/>
      <c r="O3061" s="283"/>
      <c r="P3061" s="283"/>
      <c r="Q3061" s="283"/>
      <c r="R3061" s="283"/>
      <c r="S3061" s="283"/>
      <c r="T3061" s="283"/>
    </row>
    <row r="3062" spans="1:20">
      <c r="A3062" s="509"/>
      <c r="N3062" s="283"/>
      <c r="O3062" s="283"/>
      <c r="P3062" s="283"/>
      <c r="Q3062" s="283"/>
      <c r="R3062" s="283"/>
      <c r="S3062" s="283"/>
      <c r="T3062" s="283"/>
    </row>
    <row r="3063" spans="1:20">
      <c r="A3063" s="509"/>
      <c r="N3063" s="283"/>
      <c r="O3063" s="283"/>
      <c r="P3063" s="283"/>
      <c r="Q3063" s="283"/>
      <c r="R3063" s="283"/>
      <c r="S3063" s="283"/>
      <c r="T3063" s="283"/>
    </row>
    <row r="3064" spans="1:20">
      <c r="A3064" s="509"/>
      <c r="N3064" s="283"/>
      <c r="O3064" s="283"/>
      <c r="P3064" s="283"/>
      <c r="Q3064" s="283"/>
      <c r="R3064" s="283"/>
      <c r="S3064" s="283"/>
      <c r="T3064" s="283"/>
    </row>
    <row r="3065" spans="1:20">
      <c r="A3065" s="509"/>
      <c r="N3065" s="283"/>
      <c r="O3065" s="283"/>
      <c r="P3065" s="283"/>
      <c r="Q3065" s="283"/>
      <c r="R3065" s="283"/>
      <c r="S3065" s="283"/>
      <c r="T3065" s="283"/>
    </row>
    <row r="3066" spans="1:20">
      <c r="A3066" s="509"/>
      <c r="N3066" s="283"/>
      <c r="O3066" s="283"/>
      <c r="P3066" s="283"/>
      <c r="Q3066" s="283"/>
      <c r="R3066" s="283"/>
      <c r="S3066" s="283"/>
      <c r="T3066" s="283"/>
    </row>
    <row r="3067" spans="1:20">
      <c r="A3067" s="509"/>
      <c r="N3067" s="283"/>
      <c r="O3067" s="283"/>
      <c r="P3067" s="283"/>
      <c r="Q3067" s="283"/>
      <c r="R3067" s="283"/>
      <c r="S3067" s="283"/>
      <c r="T3067" s="283"/>
    </row>
    <row r="3068" spans="1:20">
      <c r="A3068" s="509"/>
      <c r="N3068" s="283"/>
      <c r="O3068" s="283"/>
      <c r="P3068" s="283"/>
      <c r="Q3068" s="283"/>
      <c r="R3068" s="283"/>
      <c r="S3068" s="283"/>
      <c r="T3068" s="283"/>
    </row>
    <row r="3069" spans="1:20">
      <c r="A3069" s="509"/>
      <c r="N3069" s="283"/>
      <c r="O3069" s="283"/>
      <c r="P3069" s="283"/>
      <c r="Q3069" s="283"/>
      <c r="R3069" s="283"/>
      <c r="S3069" s="283"/>
      <c r="T3069" s="283"/>
    </row>
    <row r="3070" spans="1:20">
      <c r="A3070" s="509"/>
      <c r="N3070" s="283"/>
      <c r="O3070" s="283"/>
      <c r="P3070" s="283"/>
      <c r="Q3070" s="283"/>
      <c r="R3070" s="283"/>
      <c r="S3070" s="283"/>
      <c r="T3070" s="283"/>
    </row>
    <row r="3071" spans="1:20">
      <c r="A3071" s="509"/>
      <c r="N3071" s="283"/>
      <c r="O3071" s="283"/>
      <c r="P3071" s="283"/>
      <c r="Q3071" s="283"/>
      <c r="R3071" s="283"/>
      <c r="S3071" s="283"/>
      <c r="T3071" s="283"/>
    </row>
    <row r="3072" spans="1:20">
      <c r="A3072" s="509"/>
      <c r="N3072" s="283"/>
      <c r="O3072" s="283"/>
      <c r="P3072" s="283"/>
      <c r="Q3072" s="283"/>
      <c r="R3072" s="283"/>
      <c r="S3072" s="283"/>
      <c r="T3072" s="283"/>
    </row>
    <row r="3073" spans="1:20">
      <c r="A3073" s="509"/>
      <c r="N3073" s="283"/>
      <c r="O3073" s="283"/>
      <c r="P3073" s="283"/>
      <c r="Q3073" s="283"/>
      <c r="R3073" s="283"/>
      <c r="S3073" s="283"/>
      <c r="T3073" s="283"/>
    </row>
    <row r="3074" spans="1:20">
      <c r="A3074" s="509"/>
      <c r="N3074" s="283"/>
      <c r="O3074" s="283"/>
      <c r="P3074" s="283"/>
      <c r="Q3074" s="283"/>
      <c r="R3074" s="283"/>
      <c r="S3074" s="283"/>
      <c r="T3074" s="283"/>
    </row>
    <row r="3075" spans="1:20">
      <c r="A3075" s="509"/>
      <c r="N3075" s="283"/>
      <c r="O3075" s="283"/>
      <c r="P3075" s="283"/>
      <c r="Q3075" s="283"/>
      <c r="R3075" s="283"/>
      <c r="S3075" s="283"/>
      <c r="T3075" s="283"/>
    </row>
    <row r="3076" spans="1:20">
      <c r="A3076" s="509"/>
      <c r="N3076" s="283"/>
      <c r="O3076" s="283"/>
      <c r="P3076" s="283"/>
      <c r="Q3076" s="283"/>
      <c r="R3076" s="283"/>
      <c r="S3076" s="283"/>
      <c r="T3076" s="283"/>
    </row>
    <row r="3077" spans="1:20">
      <c r="A3077" s="509"/>
      <c r="N3077" s="283"/>
      <c r="O3077" s="283"/>
      <c r="P3077" s="283"/>
      <c r="Q3077" s="283"/>
      <c r="R3077" s="283"/>
      <c r="S3077" s="283"/>
      <c r="T3077" s="283"/>
    </row>
    <row r="3078" spans="1:20">
      <c r="A3078" s="509"/>
      <c r="N3078" s="283"/>
      <c r="O3078" s="283"/>
      <c r="P3078" s="283"/>
      <c r="Q3078" s="283"/>
      <c r="R3078" s="283"/>
      <c r="S3078" s="283"/>
      <c r="T3078" s="283"/>
    </row>
    <row r="3079" spans="1:20">
      <c r="A3079" s="509"/>
      <c r="N3079" s="283"/>
      <c r="O3079" s="283"/>
      <c r="P3079" s="283"/>
      <c r="Q3079" s="283"/>
      <c r="R3079" s="283"/>
      <c r="S3079" s="283"/>
      <c r="T3079" s="283"/>
    </row>
    <row r="3080" spans="1:20">
      <c r="A3080" s="509"/>
      <c r="N3080" s="283"/>
      <c r="O3080" s="283"/>
      <c r="P3080" s="283"/>
      <c r="Q3080" s="283"/>
      <c r="R3080" s="283"/>
      <c r="S3080" s="283"/>
      <c r="T3080" s="283"/>
    </row>
    <row r="3081" spans="1:20">
      <c r="A3081" s="509"/>
      <c r="N3081" s="283"/>
      <c r="O3081" s="283"/>
      <c r="P3081" s="283"/>
      <c r="Q3081" s="283"/>
      <c r="R3081" s="283"/>
      <c r="S3081" s="283"/>
      <c r="T3081" s="283"/>
    </row>
    <row r="3082" spans="1:20">
      <c r="A3082" s="509"/>
      <c r="N3082" s="283"/>
      <c r="O3082" s="283"/>
      <c r="P3082" s="283"/>
      <c r="Q3082" s="283"/>
      <c r="R3082" s="283"/>
      <c r="S3082" s="283"/>
      <c r="T3082" s="283"/>
    </row>
    <row r="3083" spans="1:20">
      <c r="A3083" s="509"/>
      <c r="N3083" s="283"/>
      <c r="O3083" s="283"/>
      <c r="P3083" s="283"/>
      <c r="Q3083" s="283"/>
      <c r="R3083" s="283"/>
      <c r="S3083" s="283"/>
      <c r="T3083" s="283"/>
    </row>
    <row r="3084" spans="1:20">
      <c r="A3084" s="509"/>
      <c r="N3084" s="283"/>
      <c r="O3084" s="283"/>
      <c r="P3084" s="283"/>
      <c r="Q3084" s="283"/>
      <c r="R3084" s="283"/>
      <c r="S3084" s="283"/>
      <c r="T3084" s="283"/>
    </row>
    <row r="3085" spans="1:20">
      <c r="A3085" s="509"/>
      <c r="N3085" s="283"/>
      <c r="O3085" s="283"/>
      <c r="P3085" s="283"/>
      <c r="Q3085" s="283"/>
      <c r="R3085" s="283"/>
      <c r="S3085" s="283"/>
      <c r="T3085" s="283"/>
    </row>
    <row r="3086" spans="1:20">
      <c r="A3086" s="509"/>
      <c r="N3086" s="283"/>
      <c r="O3086" s="283"/>
      <c r="P3086" s="283"/>
      <c r="Q3086" s="283"/>
      <c r="R3086" s="283"/>
      <c r="S3086" s="283"/>
      <c r="T3086" s="283"/>
    </row>
    <row r="3087" spans="1:20">
      <c r="A3087" s="509"/>
      <c r="N3087" s="283"/>
      <c r="O3087" s="283"/>
      <c r="P3087" s="283"/>
      <c r="Q3087" s="283"/>
      <c r="R3087" s="283"/>
      <c r="S3087" s="283"/>
      <c r="T3087" s="283"/>
    </row>
    <row r="3088" spans="1:20">
      <c r="A3088" s="509"/>
      <c r="N3088" s="283"/>
      <c r="O3088" s="283"/>
      <c r="P3088" s="283"/>
      <c r="Q3088" s="283"/>
      <c r="R3088" s="283"/>
      <c r="S3088" s="283"/>
      <c r="T3088" s="283"/>
    </row>
    <row r="3089" spans="1:20">
      <c r="A3089" s="509"/>
      <c r="N3089" s="283"/>
      <c r="O3089" s="283"/>
      <c r="P3089" s="283"/>
      <c r="Q3089" s="283"/>
      <c r="R3089" s="283"/>
      <c r="S3089" s="283"/>
      <c r="T3089" s="283"/>
    </row>
    <row r="3090" spans="1:20">
      <c r="A3090" s="509"/>
      <c r="N3090" s="283"/>
      <c r="O3090" s="283"/>
      <c r="P3090" s="283"/>
      <c r="Q3090" s="283"/>
      <c r="R3090" s="283"/>
      <c r="S3090" s="283"/>
      <c r="T3090" s="283"/>
    </row>
    <row r="3091" spans="1:20">
      <c r="A3091" s="509"/>
      <c r="N3091" s="283"/>
      <c r="O3091" s="283"/>
      <c r="P3091" s="283"/>
      <c r="Q3091" s="283"/>
      <c r="R3091" s="283"/>
      <c r="S3091" s="283"/>
      <c r="T3091" s="283"/>
    </row>
    <row r="3092" spans="1:20">
      <c r="A3092" s="509"/>
      <c r="N3092" s="283"/>
      <c r="O3092" s="283"/>
      <c r="P3092" s="283"/>
      <c r="Q3092" s="283"/>
      <c r="R3092" s="283"/>
      <c r="S3092" s="283"/>
      <c r="T3092" s="283"/>
    </row>
    <row r="3093" spans="1:20">
      <c r="A3093" s="509"/>
      <c r="N3093" s="283"/>
      <c r="O3093" s="283"/>
      <c r="P3093" s="283"/>
      <c r="Q3093" s="283"/>
      <c r="R3093" s="283"/>
      <c r="S3093" s="283"/>
      <c r="T3093" s="283"/>
    </row>
    <row r="3094" spans="1:20">
      <c r="A3094" s="509"/>
      <c r="N3094" s="283"/>
      <c r="O3094" s="283"/>
      <c r="P3094" s="283"/>
      <c r="Q3094" s="283"/>
      <c r="R3094" s="283"/>
      <c r="S3094" s="283"/>
      <c r="T3094" s="283"/>
    </row>
    <row r="3095" spans="1:20">
      <c r="A3095" s="509"/>
      <c r="N3095" s="283"/>
      <c r="O3095" s="283"/>
      <c r="P3095" s="283"/>
      <c r="Q3095" s="283"/>
      <c r="R3095" s="283"/>
      <c r="S3095" s="283"/>
      <c r="T3095" s="283"/>
    </row>
    <row r="3096" spans="1:20">
      <c r="A3096" s="509"/>
      <c r="N3096" s="283"/>
      <c r="O3096" s="283"/>
      <c r="P3096" s="283"/>
      <c r="Q3096" s="283"/>
      <c r="R3096" s="283"/>
      <c r="S3096" s="283"/>
      <c r="T3096" s="283"/>
    </row>
    <row r="3097" spans="1:20">
      <c r="A3097" s="509"/>
      <c r="N3097" s="283"/>
      <c r="O3097" s="283"/>
      <c r="P3097" s="283"/>
      <c r="Q3097" s="283"/>
      <c r="R3097" s="283"/>
      <c r="S3097" s="283"/>
      <c r="T3097" s="283"/>
    </row>
    <row r="3098" spans="1:20">
      <c r="A3098" s="509"/>
      <c r="N3098" s="283"/>
      <c r="O3098" s="283"/>
      <c r="P3098" s="283"/>
      <c r="Q3098" s="283"/>
      <c r="R3098" s="283"/>
      <c r="S3098" s="283"/>
      <c r="T3098" s="283"/>
    </row>
    <row r="3099" spans="1:20">
      <c r="A3099" s="509"/>
      <c r="N3099" s="283"/>
      <c r="O3099" s="283"/>
      <c r="P3099" s="283"/>
      <c r="Q3099" s="283"/>
      <c r="R3099" s="283"/>
      <c r="S3099" s="283"/>
      <c r="T3099" s="283"/>
    </row>
    <row r="3100" spans="1:20">
      <c r="A3100" s="509"/>
      <c r="N3100" s="283"/>
      <c r="O3100" s="283"/>
      <c r="P3100" s="283"/>
      <c r="Q3100" s="283"/>
      <c r="R3100" s="283"/>
      <c r="S3100" s="283"/>
      <c r="T3100" s="283"/>
    </row>
    <row r="3101" spans="1:20">
      <c r="A3101" s="509"/>
      <c r="N3101" s="283"/>
      <c r="O3101" s="283"/>
      <c r="P3101" s="283"/>
      <c r="Q3101" s="283"/>
      <c r="R3101" s="283"/>
      <c r="S3101" s="283"/>
      <c r="T3101" s="283"/>
    </row>
    <row r="3102" spans="1:20">
      <c r="A3102" s="509"/>
      <c r="N3102" s="283"/>
      <c r="O3102" s="283"/>
      <c r="P3102" s="283"/>
      <c r="Q3102" s="283"/>
      <c r="R3102" s="283"/>
      <c r="S3102" s="283"/>
      <c r="T3102" s="283"/>
    </row>
    <row r="3103" spans="1:20">
      <c r="A3103" s="509"/>
      <c r="N3103" s="283"/>
      <c r="O3103" s="283"/>
      <c r="P3103" s="283"/>
      <c r="Q3103" s="283"/>
      <c r="R3103" s="283"/>
      <c r="S3103" s="283"/>
      <c r="T3103" s="283"/>
    </row>
    <row r="3104" spans="1:20">
      <c r="A3104" s="509"/>
      <c r="N3104" s="283"/>
      <c r="O3104" s="283"/>
      <c r="P3104" s="283"/>
      <c r="Q3104" s="283"/>
      <c r="R3104" s="283"/>
      <c r="S3104" s="283"/>
      <c r="T3104" s="283"/>
    </row>
    <row r="3105" spans="1:20">
      <c r="A3105" s="509"/>
      <c r="N3105" s="283"/>
      <c r="O3105" s="283"/>
      <c r="P3105" s="283"/>
      <c r="Q3105" s="283"/>
      <c r="R3105" s="283"/>
      <c r="S3105" s="283"/>
      <c r="T3105" s="283"/>
    </row>
    <row r="3106" spans="1:20">
      <c r="A3106" s="509"/>
      <c r="N3106" s="283"/>
      <c r="O3106" s="283"/>
      <c r="P3106" s="283"/>
      <c r="Q3106" s="283"/>
      <c r="R3106" s="283"/>
      <c r="S3106" s="283"/>
      <c r="T3106" s="283"/>
    </row>
    <row r="3107" spans="1:20">
      <c r="A3107" s="509"/>
      <c r="N3107" s="283"/>
      <c r="O3107" s="283"/>
      <c r="P3107" s="283"/>
      <c r="Q3107" s="283"/>
      <c r="R3107" s="283"/>
      <c r="S3107" s="283"/>
      <c r="T3107" s="283"/>
    </row>
    <row r="3108" spans="1:20">
      <c r="A3108" s="509"/>
      <c r="N3108" s="283"/>
      <c r="O3108" s="283"/>
      <c r="P3108" s="283"/>
      <c r="Q3108" s="283"/>
      <c r="R3108" s="283"/>
      <c r="S3108" s="283"/>
      <c r="T3108" s="283"/>
    </row>
    <row r="3109" spans="1:20">
      <c r="A3109" s="509"/>
      <c r="N3109" s="283"/>
      <c r="O3109" s="283"/>
      <c r="P3109" s="283"/>
      <c r="Q3109" s="283"/>
      <c r="R3109" s="283"/>
      <c r="S3109" s="283"/>
      <c r="T3109" s="283"/>
    </row>
    <row r="3110" spans="1:20">
      <c r="A3110" s="509"/>
      <c r="N3110" s="283"/>
      <c r="O3110" s="283"/>
      <c r="P3110" s="283"/>
      <c r="Q3110" s="283"/>
      <c r="R3110" s="283"/>
      <c r="S3110" s="283"/>
      <c r="T3110" s="283"/>
    </row>
    <row r="3111" spans="1:20">
      <c r="A3111" s="509"/>
      <c r="N3111" s="283"/>
      <c r="O3111" s="283"/>
      <c r="P3111" s="283"/>
      <c r="Q3111" s="283"/>
      <c r="R3111" s="283"/>
      <c r="S3111" s="283"/>
      <c r="T3111" s="283"/>
    </row>
    <row r="3112" spans="1:20">
      <c r="A3112" s="509"/>
      <c r="N3112" s="283"/>
      <c r="O3112" s="283"/>
      <c r="P3112" s="283"/>
      <c r="Q3112" s="283"/>
      <c r="R3112" s="283"/>
      <c r="S3112" s="283"/>
      <c r="T3112" s="283"/>
    </row>
    <row r="3113" spans="1:20">
      <c r="A3113" s="509"/>
      <c r="N3113" s="283"/>
      <c r="O3113" s="283"/>
      <c r="P3113" s="283"/>
      <c r="Q3113" s="283"/>
      <c r="R3113" s="283"/>
      <c r="S3113" s="283"/>
      <c r="T3113" s="283"/>
    </row>
    <row r="3114" spans="1:20">
      <c r="A3114" s="509"/>
      <c r="N3114" s="283"/>
      <c r="O3114" s="283"/>
      <c r="P3114" s="283"/>
      <c r="Q3114" s="283"/>
      <c r="R3114" s="283"/>
      <c r="S3114" s="283"/>
      <c r="T3114" s="283"/>
    </row>
    <row r="3115" spans="1:20">
      <c r="A3115" s="509"/>
      <c r="N3115" s="283"/>
      <c r="O3115" s="283"/>
      <c r="P3115" s="283"/>
      <c r="Q3115" s="283"/>
      <c r="R3115" s="283"/>
      <c r="S3115" s="283"/>
      <c r="T3115" s="283"/>
    </row>
    <row r="3116" spans="1:20">
      <c r="A3116" s="509"/>
      <c r="N3116" s="283"/>
      <c r="O3116" s="283"/>
      <c r="P3116" s="283"/>
      <c r="Q3116" s="283"/>
      <c r="R3116" s="283"/>
      <c r="S3116" s="283"/>
      <c r="T3116" s="283"/>
    </row>
    <row r="3117" spans="1:20">
      <c r="A3117" s="509"/>
      <c r="N3117" s="283"/>
      <c r="O3117" s="283"/>
      <c r="P3117" s="283"/>
      <c r="Q3117" s="283"/>
      <c r="R3117" s="283"/>
      <c r="S3117" s="283"/>
      <c r="T3117" s="283"/>
    </row>
    <row r="3118" spans="1:20">
      <c r="A3118" s="509"/>
      <c r="N3118" s="283"/>
      <c r="O3118" s="283"/>
      <c r="P3118" s="283"/>
      <c r="Q3118" s="283"/>
      <c r="R3118" s="283"/>
      <c r="S3118" s="283"/>
      <c r="T3118" s="283"/>
    </row>
    <row r="3119" spans="1:20">
      <c r="A3119" s="509"/>
      <c r="N3119" s="283"/>
      <c r="O3119" s="283"/>
      <c r="P3119" s="283"/>
      <c r="Q3119" s="283"/>
      <c r="R3119" s="283"/>
      <c r="S3119" s="283"/>
      <c r="T3119" s="283"/>
    </row>
    <row r="3120" spans="1:20">
      <c r="A3120" s="509"/>
      <c r="N3120" s="283"/>
      <c r="O3120" s="283"/>
      <c r="P3120" s="283"/>
      <c r="Q3120" s="283"/>
      <c r="R3120" s="283"/>
      <c r="S3120" s="283"/>
      <c r="T3120" s="283"/>
    </row>
    <row r="3121" spans="1:20">
      <c r="A3121" s="509"/>
      <c r="N3121" s="283"/>
      <c r="O3121" s="283"/>
      <c r="P3121" s="283"/>
      <c r="Q3121" s="283"/>
      <c r="R3121" s="283"/>
      <c r="S3121" s="283"/>
      <c r="T3121" s="283"/>
    </row>
    <row r="3122" spans="1:20">
      <c r="A3122" s="509"/>
      <c r="N3122" s="283"/>
      <c r="O3122" s="283"/>
      <c r="P3122" s="283"/>
      <c r="Q3122" s="283"/>
      <c r="R3122" s="283"/>
      <c r="S3122" s="283"/>
      <c r="T3122" s="283"/>
    </row>
    <row r="3123" spans="1:20">
      <c r="A3123" s="509"/>
      <c r="N3123" s="283"/>
      <c r="O3123" s="283"/>
      <c r="P3123" s="283"/>
      <c r="Q3123" s="283"/>
      <c r="R3123" s="283"/>
      <c r="S3123" s="283"/>
      <c r="T3123" s="283"/>
    </row>
    <row r="3124" spans="1:20">
      <c r="A3124" s="509"/>
      <c r="N3124" s="283"/>
      <c r="O3124" s="283"/>
      <c r="P3124" s="283"/>
      <c r="Q3124" s="283"/>
      <c r="R3124" s="283"/>
      <c r="S3124" s="283"/>
      <c r="T3124" s="283"/>
    </row>
    <row r="3125" spans="1:20">
      <c r="A3125" s="509"/>
      <c r="N3125" s="283"/>
      <c r="O3125" s="283"/>
      <c r="P3125" s="283"/>
      <c r="Q3125" s="283"/>
      <c r="R3125" s="283"/>
      <c r="S3125" s="283"/>
      <c r="T3125" s="283"/>
    </row>
    <row r="3126" spans="1:20">
      <c r="A3126" s="509"/>
      <c r="N3126" s="283"/>
      <c r="O3126" s="283"/>
      <c r="P3126" s="283"/>
      <c r="Q3126" s="283"/>
      <c r="R3126" s="283"/>
      <c r="S3126" s="283"/>
      <c r="T3126" s="283"/>
    </row>
    <row r="3127" spans="1:20">
      <c r="A3127" s="509"/>
      <c r="N3127" s="283"/>
      <c r="O3127" s="283"/>
      <c r="P3127" s="283"/>
      <c r="Q3127" s="283"/>
      <c r="R3127" s="283"/>
      <c r="S3127" s="283"/>
      <c r="T3127" s="283"/>
    </row>
    <row r="3128" spans="1:20">
      <c r="A3128" s="509"/>
      <c r="N3128" s="283"/>
      <c r="O3128" s="283"/>
      <c r="P3128" s="283"/>
      <c r="Q3128" s="283"/>
      <c r="R3128" s="283"/>
      <c r="S3128" s="283"/>
      <c r="T3128" s="283"/>
    </row>
    <row r="3129" spans="1:20">
      <c r="A3129" s="509"/>
      <c r="N3129" s="283"/>
      <c r="O3129" s="283"/>
      <c r="P3129" s="283"/>
      <c r="Q3129" s="283"/>
      <c r="R3129" s="283"/>
      <c r="S3129" s="283"/>
      <c r="T3129" s="283"/>
    </row>
    <row r="3130" spans="1:20">
      <c r="A3130" s="509"/>
      <c r="N3130" s="283"/>
      <c r="O3130" s="283"/>
      <c r="P3130" s="283"/>
      <c r="Q3130" s="283"/>
      <c r="R3130" s="283"/>
      <c r="S3130" s="283"/>
      <c r="T3130" s="283"/>
    </row>
    <row r="3131" spans="1:20">
      <c r="A3131" s="509"/>
      <c r="N3131" s="283"/>
      <c r="O3131" s="283"/>
      <c r="P3131" s="283"/>
      <c r="Q3131" s="283"/>
      <c r="R3131" s="283"/>
      <c r="S3131" s="283"/>
      <c r="T3131" s="283"/>
    </row>
    <row r="3132" spans="1:20">
      <c r="A3132" s="509"/>
      <c r="N3132" s="283"/>
      <c r="O3132" s="283"/>
      <c r="P3132" s="283"/>
      <c r="Q3132" s="283"/>
      <c r="R3132" s="283"/>
      <c r="S3132" s="283"/>
      <c r="T3132" s="283"/>
    </row>
    <row r="3133" spans="1:20">
      <c r="A3133" s="509"/>
      <c r="N3133" s="283"/>
      <c r="O3133" s="283"/>
      <c r="P3133" s="283"/>
      <c r="Q3133" s="283"/>
      <c r="R3133" s="283"/>
      <c r="S3133" s="283"/>
      <c r="T3133" s="283"/>
    </row>
    <row r="3134" spans="1:20">
      <c r="A3134" s="509"/>
      <c r="N3134" s="283"/>
      <c r="O3134" s="283"/>
      <c r="P3134" s="283"/>
      <c r="Q3134" s="283"/>
      <c r="R3134" s="283"/>
      <c r="S3134" s="283"/>
      <c r="T3134" s="283"/>
    </row>
    <row r="3135" spans="1:20">
      <c r="A3135" s="509"/>
      <c r="N3135" s="283"/>
      <c r="O3135" s="283"/>
      <c r="P3135" s="283"/>
      <c r="Q3135" s="283"/>
      <c r="R3135" s="283"/>
      <c r="S3135" s="283"/>
      <c r="T3135" s="283"/>
    </row>
    <row r="3136" spans="1:20">
      <c r="A3136" s="509"/>
      <c r="N3136" s="283"/>
      <c r="O3136" s="283"/>
      <c r="P3136" s="283"/>
      <c r="Q3136" s="283"/>
      <c r="R3136" s="283"/>
      <c r="S3136" s="283"/>
      <c r="T3136" s="283"/>
    </row>
    <row r="3137" spans="1:20">
      <c r="A3137" s="509"/>
      <c r="N3137" s="283"/>
      <c r="O3137" s="283"/>
      <c r="P3137" s="283"/>
      <c r="Q3137" s="283"/>
      <c r="R3137" s="283"/>
      <c r="S3137" s="283"/>
      <c r="T3137" s="283"/>
    </row>
    <row r="3138" spans="1:20">
      <c r="A3138" s="509"/>
      <c r="N3138" s="283"/>
      <c r="O3138" s="283"/>
      <c r="P3138" s="283"/>
      <c r="Q3138" s="283"/>
      <c r="R3138" s="283"/>
      <c r="S3138" s="283"/>
      <c r="T3138" s="283"/>
    </row>
    <row r="3139" spans="1:20">
      <c r="A3139" s="509"/>
      <c r="N3139" s="283"/>
      <c r="O3139" s="283"/>
      <c r="P3139" s="283"/>
      <c r="Q3139" s="283"/>
      <c r="R3139" s="283"/>
      <c r="S3139" s="283"/>
      <c r="T3139" s="283"/>
    </row>
    <row r="3140" spans="1:20">
      <c r="A3140" s="509"/>
      <c r="N3140" s="283"/>
      <c r="O3140" s="283"/>
      <c r="P3140" s="283"/>
      <c r="Q3140" s="283"/>
      <c r="R3140" s="283"/>
      <c r="S3140" s="283"/>
      <c r="T3140" s="283"/>
    </row>
    <row r="3141" spans="1:20">
      <c r="A3141" s="509"/>
      <c r="N3141" s="283"/>
      <c r="O3141" s="283"/>
      <c r="P3141" s="283"/>
      <c r="Q3141" s="283"/>
      <c r="R3141" s="283"/>
      <c r="S3141" s="283"/>
      <c r="T3141" s="283"/>
    </row>
    <row r="3142" spans="1:20">
      <c r="A3142" s="509"/>
      <c r="N3142" s="283"/>
      <c r="O3142" s="283"/>
      <c r="P3142" s="283"/>
      <c r="Q3142" s="283"/>
      <c r="R3142" s="283"/>
      <c r="S3142" s="283"/>
      <c r="T3142" s="283"/>
    </row>
    <row r="3143" spans="1:20">
      <c r="A3143" s="509"/>
      <c r="N3143" s="283"/>
      <c r="O3143" s="283"/>
      <c r="P3143" s="283"/>
      <c r="Q3143" s="283"/>
      <c r="R3143" s="283"/>
      <c r="S3143" s="283"/>
      <c r="T3143" s="283"/>
    </row>
    <row r="3144" spans="1:20">
      <c r="A3144" s="509"/>
      <c r="N3144" s="283"/>
      <c r="O3144" s="283"/>
      <c r="P3144" s="283"/>
      <c r="Q3144" s="283"/>
      <c r="R3144" s="283"/>
      <c r="S3144" s="283"/>
      <c r="T3144" s="283"/>
    </row>
    <row r="3145" spans="1:20">
      <c r="A3145" s="509"/>
      <c r="N3145" s="283"/>
      <c r="O3145" s="283"/>
      <c r="P3145" s="283"/>
      <c r="Q3145" s="283"/>
      <c r="R3145" s="283"/>
      <c r="S3145" s="283"/>
      <c r="T3145" s="283"/>
    </row>
    <row r="3146" spans="1:20">
      <c r="A3146" s="509"/>
      <c r="N3146" s="283"/>
      <c r="O3146" s="283"/>
      <c r="P3146" s="283"/>
      <c r="Q3146" s="283"/>
      <c r="R3146" s="283"/>
      <c r="S3146" s="283"/>
      <c r="T3146" s="283"/>
    </row>
    <row r="3147" spans="1:20">
      <c r="A3147" s="509"/>
      <c r="N3147" s="283"/>
      <c r="O3147" s="283"/>
      <c r="P3147" s="283"/>
      <c r="Q3147" s="283"/>
      <c r="R3147" s="283"/>
      <c r="S3147" s="283"/>
      <c r="T3147" s="283"/>
    </row>
    <row r="3148" spans="1:20">
      <c r="A3148" s="509"/>
      <c r="N3148" s="283"/>
      <c r="O3148" s="283"/>
      <c r="P3148" s="283"/>
      <c r="Q3148" s="283"/>
      <c r="R3148" s="283"/>
      <c r="S3148" s="283"/>
      <c r="T3148" s="283"/>
    </row>
    <row r="3149" spans="1:20">
      <c r="A3149" s="509"/>
      <c r="N3149" s="283"/>
      <c r="O3149" s="283"/>
      <c r="P3149" s="283"/>
      <c r="Q3149" s="283"/>
      <c r="R3149" s="283"/>
      <c r="S3149" s="283"/>
      <c r="T3149" s="283"/>
    </row>
    <row r="3150" spans="1:20">
      <c r="A3150" s="509"/>
      <c r="N3150" s="283"/>
      <c r="O3150" s="283"/>
      <c r="P3150" s="283"/>
      <c r="Q3150" s="283"/>
      <c r="R3150" s="283"/>
      <c r="S3150" s="283"/>
      <c r="T3150" s="283"/>
    </row>
    <row r="3151" spans="1:20">
      <c r="A3151" s="509"/>
      <c r="N3151" s="283"/>
      <c r="O3151" s="283"/>
      <c r="P3151" s="283"/>
      <c r="Q3151" s="283"/>
      <c r="R3151" s="283"/>
      <c r="S3151" s="283"/>
      <c r="T3151" s="283"/>
    </row>
    <row r="3152" spans="1:20">
      <c r="A3152" s="509"/>
      <c r="N3152" s="283"/>
      <c r="O3152" s="283"/>
      <c r="P3152" s="283"/>
      <c r="Q3152" s="283"/>
      <c r="R3152" s="283"/>
      <c r="S3152" s="283"/>
      <c r="T3152" s="283"/>
    </row>
    <row r="3153" spans="1:20">
      <c r="A3153" s="509"/>
      <c r="N3153" s="283"/>
      <c r="O3153" s="283"/>
      <c r="P3153" s="283"/>
      <c r="Q3153" s="283"/>
      <c r="R3153" s="283"/>
      <c r="S3153" s="283"/>
      <c r="T3153" s="283"/>
    </row>
    <row r="3154" spans="1:20">
      <c r="A3154" s="509"/>
      <c r="N3154" s="283"/>
      <c r="O3154" s="283"/>
      <c r="P3154" s="283"/>
      <c r="Q3154" s="283"/>
      <c r="R3154" s="283"/>
      <c r="S3154" s="283"/>
      <c r="T3154" s="283"/>
    </row>
    <row r="3155" spans="1:20">
      <c r="A3155" s="509"/>
      <c r="N3155" s="283"/>
      <c r="O3155" s="283"/>
      <c r="P3155" s="283"/>
      <c r="Q3155" s="283"/>
      <c r="R3155" s="283"/>
      <c r="S3155" s="283"/>
      <c r="T3155" s="283"/>
    </row>
    <row r="3156" spans="1:20">
      <c r="A3156" s="509"/>
      <c r="N3156" s="283"/>
      <c r="O3156" s="283"/>
      <c r="P3156" s="283"/>
      <c r="Q3156" s="283"/>
      <c r="R3156" s="283"/>
      <c r="S3156" s="283"/>
      <c r="T3156" s="283"/>
    </row>
    <row r="3157" spans="1:20">
      <c r="A3157" s="509"/>
      <c r="N3157" s="283"/>
      <c r="O3157" s="283"/>
      <c r="P3157" s="283"/>
      <c r="Q3157" s="283"/>
      <c r="R3157" s="283"/>
      <c r="S3157" s="283"/>
      <c r="T3157" s="283"/>
    </row>
    <row r="3158" spans="1:20">
      <c r="A3158" s="509"/>
      <c r="N3158" s="283"/>
      <c r="O3158" s="283"/>
      <c r="P3158" s="283"/>
      <c r="Q3158" s="283"/>
      <c r="R3158" s="283"/>
      <c r="S3158" s="283"/>
      <c r="T3158" s="283"/>
    </row>
    <row r="3159" spans="1:20">
      <c r="A3159" s="509"/>
      <c r="N3159" s="283"/>
      <c r="O3159" s="283"/>
      <c r="P3159" s="283"/>
      <c r="Q3159" s="283"/>
      <c r="R3159" s="283"/>
      <c r="S3159" s="283"/>
      <c r="T3159" s="283"/>
    </row>
    <row r="3160" spans="1:20">
      <c r="A3160" s="509"/>
      <c r="N3160" s="283"/>
      <c r="O3160" s="283"/>
      <c r="P3160" s="283"/>
      <c r="Q3160" s="283"/>
      <c r="R3160" s="283"/>
      <c r="S3160" s="283"/>
      <c r="T3160" s="283"/>
    </row>
    <row r="3161" spans="1:20">
      <c r="A3161" s="509"/>
      <c r="N3161" s="283"/>
      <c r="O3161" s="283"/>
      <c r="P3161" s="283"/>
      <c r="Q3161" s="283"/>
      <c r="R3161" s="283"/>
      <c r="S3161" s="283"/>
      <c r="T3161" s="283"/>
    </row>
    <row r="3162" spans="1:20">
      <c r="A3162" s="509"/>
      <c r="N3162" s="283"/>
      <c r="O3162" s="283"/>
      <c r="P3162" s="283"/>
      <c r="Q3162" s="283"/>
      <c r="R3162" s="283"/>
      <c r="S3162" s="283"/>
      <c r="T3162" s="283"/>
    </row>
    <row r="3163" spans="1:20">
      <c r="A3163" s="509"/>
      <c r="N3163" s="283"/>
      <c r="O3163" s="283"/>
      <c r="P3163" s="283"/>
      <c r="Q3163" s="283"/>
      <c r="R3163" s="283"/>
      <c r="S3163" s="283"/>
      <c r="T3163" s="283"/>
    </row>
    <row r="3164" spans="1:20">
      <c r="A3164" s="509"/>
      <c r="N3164" s="283"/>
      <c r="O3164" s="283"/>
      <c r="P3164" s="283"/>
      <c r="Q3164" s="283"/>
      <c r="R3164" s="283"/>
      <c r="S3164" s="283"/>
      <c r="T3164" s="283"/>
    </row>
    <row r="3165" spans="1:20">
      <c r="A3165" s="509"/>
      <c r="N3165" s="283"/>
      <c r="O3165" s="283"/>
      <c r="P3165" s="283"/>
      <c r="Q3165" s="283"/>
      <c r="R3165" s="283"/>
      <c r="S3165" s="283"/>
      <c r="T3165" s="283"/>
    </row>
    <row r="3166" spans="1:20">
      <c r="A3166" s="509"/>
      <c r="N3166" s="283"/>
      <c r="O3166" s="283"/>
      <c r="P3166" s="283"/>
      <c r="Q3166" s="283"/>
      <c r="R3166" s="283"/>
      <c r="S3166" s="283"/>
      <c r="T3166" s="283"/>
    </row>
    <row r="3167" spans="1:20">
      <c r="A3167" s="509"/>
      <c r="N3167" s="283"/>
      <c r="O3167" s="283"/>
      <c r="P3167" s="283"/>
      <c r="Q3167" s="283"/>
      <c r="R3167" s="283"/>
      <c r="S3167" s="283"/>
      <c r="T3167" s="283"/>
    </row>
    <row r="3168" spans="1:20">
      <c r="A3168" s="509"/>
      <c r="N3168" s="283"/>
      <c r="O3168" s="283"/>
      <c r="P3168" s="283"/>
      <c r="Q3168" s="283"/>
      <c r="R3168" s="283"/>
      <c r="S3168" s="283"/>
      <c r="T3168" s="283"/>
    </row>
    <row r="3169" spans="1:20">
      <c r="A3169" s="509"/>
      <c r="N3169" s="283"/>
      <c r="O3169" s="283"/>
      <c r="P3169" s="283"/>
      <c r="Q3169" s="283"/>
      <c r="R3169" s="283"/>
      <c r="S3169" s="283"/>
      <c r="T3169" s="283"/>
    </row>
    <row r="3170" spans="1:20">
      <c r="A3170" s="509"/>
      <c r="N3170" s="283"/>
      <c r="O3170" s="283"/>
      <c r="P3170" s="283"/>
      <c r="Q3170" s="283"/>
      <c r="R3170" s="283"/>
      <c r="S3170" s="283"/>
      <c r="T3170" s="283"/>
    </row>
    <row r="3171" spans="1:20">
      <c r="A3171" s="509"/>
      <c r="N3171" s="283"/>
      <c r="O3171" s="283"/>
      <c r="P3171" s="283"/>
      <c r="Q3171" s="283"/>
      <c r="R3171" s="283"/>
      <c r="S3171" s="283"/>
      <c r="T3171" s="283"/>
    </row>
    <row r="3172" spans="1:20">
      <c r="A3172" s="509"/>
      <c r="N3172" s="283"/>
      <c r="O3172" s="283"/>
      <c r="P3172" s="283"/>
      <c r="Q3172" s="283"/>
      <c r="R3172" s="283"/>
      <c r="S3172" s="283"/>
      <c r="T3172" s="283"/>
    </row>
    <row r="3173" spans="1:20">
      <c r="A3173" s="509"/>
      <c r="N3173" s="283"/>
      <c r="O3173" s="283"/>
      <c r="P3173" s="283"/>
      <c r="Q3173" s="283"/>
      <c r="R3173" s="283"/>
      <c r="S3173" s="283"/>
      <c r="T3173" s="283"/>
    </row>
    <row r="3174" spans="1:20">
      <c r="A3174" s="509"/>
      <c r="N3174" s="283"/>
      <c r="O3174" s="283"/>
      <c r="P3174" s="283"/>
      <c r="Q3174" s="283"/>
      <c r="R3174" s="283"/>
      <c r="S3174" s="283"/>
      <c r="T3174" s="283"/>
    </row>
    <row r="3175" spans="1:20">
      <c r="A3175" s="509"/>
      <c r="N3175" s="283"/>
      <c r="O3175" s="283"/>
      <c r="P3175" s="283"/>
      <c r="Q3175" s="283"/>
      <c r="R3175" s="283"/>
      <c r="S3175" s="283"/>
      <c r="T3175" s="283"/>
    </row>
    <row r="3176" spans="1:20">
      <c r="A3176" s="509"/>
      <c r="N3176" s="283"/>
      <c r="O3176" s="283"/>
      <c r="P3176" s="283"/>
      <c r="Q3176" s="283"/>
      <c r="R3176" s="283"/>
      <c r="S3176" s="283"/>
      <c r="T3176" s="283"/>
    </row>
    <row r="3177" spans="1:20">
      <c r="A3177" s="509"/>
      <c r="N3177" s="283"/>
      <c r="O3177" s="283"/>
      <c r="P3177" s="283"/>
      <c r="Q3177" s="283"/>
      <c r="R3177" s="283"/>
      <c r="S3177" s="283"/>
      <c r="T3177" s="283"/>
    </row>
    <row r="3178" spans="1:20">
      <c r="A3178" s="509"/>
      <c r="N3178" s="283"/>
      <c r="O3178" s="283"/>
      <c r="P3178" s="283"/>
      <c r="Q3178" s="283"/>
      <c r="R3178" s="283"/>
      <c r="S3178" s="283"/>
      <c r="T3178" s="283"/>
    </row>
    <row r="3179" spans="1:20">
      <c r="A3179" s="509"/>
      <c r="N3179" s="283"/>
      <c r="O3179" s="283"/>
      <c r="P3179" s="283"/>
      <c r="Q3179" s="283"/>
      <c r="R3179" s="283"/>
      <c r="S3179" s="283"/>
      <c r="T3179" s="283"/>
    </row>
    <row r="3180" spans="1:20">
      <c r="A3180" s="509"/>
      <c r="N3180" s="283"/>
      <c r="O3180" s="283"/>
      <c r="P3180" s="283"/>
      <c r="Q3180" s="283"/>
      <c r="R3180" s="283"/>
      <c r="S3180" s="283"/>
      <c r="T3180" s="283"/>
    </row>
    <row r="3181" spans="1:20">
      <c r="A3181" s="509"/>
      <c r="N3181" s="283"/>
      <c r="O3181" s="283"/>
      <c r="P3181" s="283"/>
      <c r="Q3181" s="283"/>
      <c r="R3181" s="283"/>
      <c r="S3181" s="283"/>
      <c r="T3181" s="283"/>
    </row>
    <row r="3182" spans="1:20">
      <c r="A3182" s="509"/>
      <c r="N3182" s="283"/>
      <c r="O3182" s="283"/>
      <c r="P3182" s="283"/>
      <c r="Q3182" s="283"/>
      <c r="R3182" s="283"/>
      <c r="S3182" s="283"/>
      <c r="T3182" s="283"/>
    </row>
    <row r="3183" spans="1:20">
      <c r="A3183" s="509"/>
      <c r="N3183" s="283"/>
      <c r="O3183" s="283"/>
      <c r="P3183" s="283"/>
      <c r="Q3183" s="283"/>
      <c r="R3183" s="283"/>
      <c r="S3183" s="283"/>
      <c r="T3183" s="283"/>
    </row>
    <row r="3184" spans="1:20">
      <c r="A3184" s="509"/>
      <c r="N3184" s="283"/>
      <c r="O3184" s="283"/>
      <c r="P3184" s="283"/>
      <c r="Q3184" s="283"/>
      <c r="R3184" s="283"/>
      <c r="S3184" s="283"/>
      <c r="T3184" s="283"/>
    </row>
    <row r="3185" spans="1:20">
      <c r="A3185" s="509"/>
      <c r="N3185" s="283"/>
      <c r="O3185" s="283"/>
      <c r="P3185" s="283"/>
      <c r="Q3185" s="283"/>
      <c r="R3185" s="283"/>
      <c r="S3185" s="283"/>
      <c r="T3185" s="283"/>
    </row>
    <row r="3186" spans="1:20">
      <c r="A3186" s="509"/>
      <c r="N3186" s="283"/>
      <c r="O3186" s="283"/>
      <c r="P3186" s="283"/>
      <c r="Q3186" s="283"/>
      <c r="R3186" s="283"/>
      <c r="S3186" s="283"/>
      <c r="T3186" s="283"/>
    </row>
    <row r="3187" spans="1:20">
      <c r="A3187" s="509"/>
      <c r="N3187" s="283"/>
      <c r="O3187" s="283"/>
      <c r="P3187" s="283"/>
      <c r="Q3187" s="283"/>
      <c r="R3187" s="283"/>
      <c r="S3187" s="283"/>
      <c r="T3187" s="283"/>
    </row>
    <row r="3188" spans="1:20">
      <c r="A3188" s="509"/>
      <c r="N3188" s="283"/>
      <c r="O3188" s="283"/>
      <c r="P3188" s="283"/>
      <c r="Q3188" s="283"/>
      <c r="R3188" s="283"/>
      <c r="S3188" s="283"/>
      <c r="T3188" s="283"/>
    </row>
    <row r="3189" spans="1:20">
      <c r="A3189" s="509"/>
      <c r="N3189" s="283"/>
      <c r="O3189" s="283"/>
      <c r="P3189" s="283"/>
      <c r="Q3189" s="283"/>
      <c r="R3189" s="283"/>
      <c r="S3189" s="283"/>
      <c r="T3189" s="283"/>
    </row>
    <row r="3190" spans="1:20">
      <c r="A3190" s="509"/>
      <c r="N3190" s="283"/>
      <c r="O3190" s="283"/>
      <c r="P3190" s="283"/>
      <c r="Q3190" s="283"/>
      <c r="R3190" s="283"/>
      <c r="S3190" s="283"/>
      <c r="T3190" s="283"/>
    </row>
    <row r="3191" spans="1:20">
      <c r="A3191" s="509"/>
      <c r="N3191" s="283"/>
      <c r="O3191" s="283"/>
      <c r="P3191" s="283"/>
      <c r="Q3191" s="283"/>
      <c r="R3191" s="283"/>
      <c r="S3191" s="283"/>
      <c r="T3191" s="283"/>
    </row>
    <row r="3192" spans="1:20">
      <c r="A3192" s="509"/>
      <c r="N3192" s="283"/>
      <c r="O3192" s="283"/>
      <c r="P3192" s="283"/>
      <c r="Q3192" s="283"/>
      <c r="R3192" s="283"/>
      <c r="S3192" s="283"/>
      <c r="T3192" s="283"/>
    </row>
    <row r="3193" spans="1:20">
      <c r="A3193" s="509"/>
      <c r="N3193" s="283"/>
      <c r="O3193" s="283"/>
      <c r="P3193" s="283"/>
      <c r="Q3193" s="283"/>
      <c r="R3193" s="283"/>
      <c r="S3193" s="283"/>
      <c r="T3193" s="283"/>
    </row>
    <row r="3194" spans="1:20">
      <c r="A3194" s="509"/>
      <c r="N3194" s="283"/>
      <c r="O3194" s="283"/>
      <c r="P3194" s="283"/>
      <c r="Q3194" s="283"/>
      <c r="R3194" s="283"/>
      <c r="S3194" s="283"/>
      <c r="T3194" s="283"/>
    </row>
    <row r="3195" spans="1:20">
      <c r="A3195" s="509"/>
      <c r="N3195" s="283"/>
      <c r="O3195" s="283"/>
      <c r="P3195" s="283"/>
      <c r="Q3195" s="283"/>
      <c r="R3195" s="283"/>
      <c r="S3195" s="283"/>
      <c r="T3195" s="283"/>
    </row>
    <row r="3196" spans="1:20">
      <c r="A3196" s="509"/>
      <c r="N3196" s="283"/>
      <c r="O3196" s="283"/>
      <c r="P3196" s="283"/>
      <c r="Q3196" s="283"/>
      <c r="R3196" s="283"/>
      <c r="S3196" s="283"/>
      <c r="T3196" s="283"/>
    </row>
    <row r="3197" spans="1:20">
      <c r="A3197" s="509"/>
      <c r="N3197" s="283"/>
      <c r="O3197" s="283"/>
      <c r="P3197" s="283"/>
      <c r="Q3197" s="283"/>
      <c r="R3197" s="283"/>
      <c r="S3197" s="283"/>
      <c r="T3197" s="283"/>
    </row>
    <row r="3198" spans="1:20">
      <c r="A3198" s="509"/>
      <c r="N3198" s="283"/>
      <c r="O3198" s="283"/>
      <c r="P3198" s="283"/>
      <c r="Q3198" s="283"/>
      <c r="R3198" s="283"/>
      <c r="S3198" s="283"/>
      <c r="T3198" s="283"/>
    </row>
    <row r="3199" spans="1:20">
      <c r="A3199" s="509"/>
      <c r="N3199" s="283"/>
      <c r="O3199" s="283"/>
      <c r="P3199" s="283"/>
      <c r="Q3199" s="283"/>
      <c r="R3199" s="283"/>
      <c r="S3199" s="283"/>
      <c r="T3199" s="283"/>
    </row>
    <row r="3200" spans="1:20">
      <c r="A3200" s="509"/>
      <c r="N3200" s="283"/>
      <c r="O3200" s="283"/>
      <c r="P3200" s="283"/>
      <c r="Q3200" s="283"/>
      <c r="R3200" s="283"/>
      <c r="S3200" s="283"/>
      <c r="T3200" s="283"/>
    </row>
    <row r="3201" spans="1:20">
      <c r="A3201" s="509"/>
      <c r="N3201" s="283"/>
      <c r="O3201" s="283"/>
      <c r="P3201" s="283"/>
      <c r="Q3201" s="283"/>
      <c r="R3201" s="283"/>
      <c r="S3201" s="283"/>
      <c r="T3201" s="283"/>
    </row>
    <row r="3202" spans="1:20">
      <c r="A3202" s="509"/>
      <c r="N3202" s="283"/>
      <c r="O3202" s="283"/>
      <c r="P3202" s="283"/>
      <c r="Q3202" s="283"/>
      <c r="R3202" s="283"/>
      <c r="S3202" s="283"/>
      <c r="T3202" s="283"/>
    </row>
    <row r="3203" spans="1:20">
      <c r="A3203" s="509"/>
      <c r="N3203" s="283"/>
      <c r="O3203" s="283"/>
      <c r="P3203" s="283"/>
      <c r="Q3203" s="283"/>
      <c r="R3203" s="283"/>
      <c r="S3203" s="283"/>
      <c r="T3203" s="283"/>
    </row>
    <row r="3204" spans="1:20">
      <c r="A3204" s="509"/>
      <c r="N3204" s="283"/>
      <c r="O3204" s="283"/>
      <c r="P3204" s="283"/>
      <c r="Q3204" s="283"/>
      <c r="R3204" s="283"/>
      <c r="S3204" s="283"/>
      <c r="T3204" s="283"/>
    </row>
    <row r="3205" spans="1:20">
      <c r="A3205" s="509"/>
      <c r="N3205" s="283"/>
      <c r="O3205" s="283"/>
      <c r="P3205" s="283"/>
      <c r="Q3205" s="283"/>
      <c r="R3205" s="283"/>
      <c r="S3205" s="283"/>
      <c r="T3205" s="283"/>
    </row>
    <row r="3206" spans="1:20">
      <c r="A3206" s="509"/>
      <c r="N3206" s="283"/>
      <c r="O3206" s="283"/>
      <c r="P3206" s="283"/>
      <c r="Q3206" s="283"/>
      <c r="R3206" s="283"/>
      <c r="S3206" s="283"/>
      <c r="T3206" s="283"/>
    </row>
    <row r="3207" spans="1:20">
      <c r="A3207" s="509"/>
      <c r="N3207" s="283"/>
      <c r="O3207" s="283"/>
      <c r="P3207" s="283"/>
      <c r="Q3207" s="283"/>
      <c r="R3207" s="283"/>
      <c r="S3207" s="283"/>
      <c r="T3207" s="283"/>
    </row>
    <row r="3208" spans="1:20">
      <c r="A3208" s="509"/>
      <c r="N3208" s="283"/>
      <c r="O3208" s="283"/>
      <c r="P3208" s="283"/>
      <c r="Q3208" s="283"/>
      <c r="R3208" s="283"/>
      <c r="S3208" s="283"/>
      <c r="T3208" s="283"/>
    </row>
    <row r="3209" spans="1:20">
      <c r="A3209" s="509"/>
      <c r="N3209" s="283"/>
      <c r="O3209" s="283"/>
      <c r="P3209" s="283"/>
      <c r="Q3209" s="283"/>
      <c r="R3209" s="283"/>
      <c r="S3209" s="283"/>
      <c r="T3209" s="283"/>
    </row>
    <row r="3210" spans="1:20">
      <c r="A3210" s="509"/>
      <c r="N3210" s="283"/>
      <c r="O3210" s="283"/>
      <c r="P3210" s="283"/>
      <c r="Q3210" s="283"/>
      <c r="R3210" s="283"/>
      <c r="S3210" s="283"/>
      <c r="T3210" s="283"/>
    </row>
    <row r="3211" spans="1:20">
      <c r="A3211" s="509"/>
      <c r="N3211" s="283"/>
      <c r="O3211" s="283"/>
      <c r="P3211" s="283"/>
      <c r="Q3211" s="283"/>
      <c r="R3211" s="283"/>
      <c r="S3211" s="283"/>
      <c r="T3211" s="283"/>
    </row>
    <row r="3212" spans="1:20">
      <c r="A3212" s="509"/>
      <c r="N3212" s="283"/>
      <c r="O3212" s="283"/>
      <c r="P3212" s="283"/>
      <c r="Q3212" s="283"/>
      <c r="R3212" s="283"/>
      <c r="S3212" s="283"/>
      <c r="T3212" s="283"/>
    </row>
    <row r="3213" spans="1:20">
      <c r="A3213" s="509"/>
      <c r="N3213" s="283"/>
      <c r="O3213" s="283"/>
      <c r="P3213" s="283"/>
      <c r="Q3213" s="283"/>
      <c r="R3213" s="283"/>
      <c r="S3213" s="283"/>
      <c r="T3213" s="283"/>
    </row>
    <row r="3214" spans="1:20">
      <c r="A3214" s="509"/>
      <c r="N3214" s="283"/>
      <c r="O3214" s="283"/>
      <c r="P3214" s="283"/>
      <c r="Q3214" s="283"/>
      <c r="R3214" s="283"/>
      <c r="S3214" s="283"/>
      <c r="T3214" s="283"/>
    </row>
    <row r="3215" spans="1:20">
      <c r="A3215" s="509"/>
      <c r="N3215" s="283"/>
      <c r="O3215" s="283"/>
      <c r="P3215" s="283"/>
      <c r="Q3215" s="283"/>
      <c r="R3215" s="283"/>
      <c r="S3215" s="283"/>
      <c r="T3215" s="283"/>
    </row>
    <row r="3216" spans="1:20">
      <c r="A3216" s="509"/>
      <c r="N3216" s="283"/>
      <c r="O3216" s="283"/>
      <c r="P3216" s="283"/>
      <c r="Q3216" s="283"/>
      <c r="R3216" s="283"/>
      <c r="S3216" s="283"/>
      <c r="T3216" s="283"/>
    </row>
    <row r="3217" spans="1:20">
      <c r="A3217" s="509"/>
      <c r="N3217" s="283"/>
      <c r="O3217" s="283"/>
      <c r="P3217" s="283"/>
      <c r="Q3217" s="283"/>
      <c r="R3217" s="283"/>
      <c r="S3217" s="283"/>
      <c r="T3217" s="283"/>
    </row>
    <row r="3218" spans="1:20">
      <c r="A3218" s="509"/>
      <c r="N3218" s="283"/>
      <c r="O3218" s="283"/>
      <c r="P3218" s="283"/>
      <c r="Q3218" s="283"/>
      <c r="R3218" s="283"/>
      <c r="S3218" s="283"/>
      <c r="T3218" s="283"/>
    </row>
    <row r="3219" spans="1:20">
      <c r="A3219" s="509"/>
      <c r="N3219" s="283"/>
      <c r="O3219" s="283"/>
      <c r="P3219" s="283"/>
      <c r="Q3219" s="283"/>
      <c r="R3219" s="283"/>
      <c r="S3219" s="283"/>
      <c r="T3219" s="283"/>
    </row>
    <row r="3220" spans="1:20">
      <c r="A3220" s="509"/>
      <c r="N3220" s="283"/>
      <c r="O3220" s="283"/>
      <c r="P3220" s="283"/>
      <c r="Q3220" s="283"/>
      <c r="R3220" s="283"/>
      <c r="S3220" s="283"/>
      <c r="T3220" s="283"/>
    </row>
    <row r="3221" spans="1:20">
      <c r="A3221" s="509"/>
      <c r="N3221" s="283"/>
      <c r="O3221" s="283"/>
      <c r="P3221" s="283"/>
      <c r="Q3221" s="283"/>
      <c r="R3221" s="283"/>
      <c r="S3221" s="283"/>
      <c r="T3221" s="283"/>
    </row>
    <row r="3222" spans="1:20">
      <c r="A3222" s="509"/>
      <c r="N3222" s="283"/>
      <c r="O3222" s="283"/>
      <c r="P3222" s="283"/>
      <c r="Q3222" s="283"/>
      <c r="R3222" s="283"/>
      <c r="S3222" s="283"/>
      <c r="T3222" s="283"/>
    </row>
    <row r="3223" spans="1:20">
      <c r="A3223" s="509"/>
      <c r="N3223" s="283"/>
      <c r="O3223" s="283"/>
      <c r="P3223" s="283"/>
      <c r="Q3223" s="283"/>
      <c r="R3223" s="283"/>
      <c r="S3223" s="283"/>
      <c r="T3223" s="283"/>
    </row>
    <row r="3224" spans="1:20">
      <c r="A3224" s="509"/>
      <c r="N3224" s="283"/>
      <c r="O3224" s="283"/>
      <c r="P3224" s="283"/>
      <c r="Q3224" s="283"/>
      <c r="R3224" s="283"/>
      <c r="S3224" s="283"/>
      <c r="T3224" s="283"/>
    </row>
    <row r="3225" spans="1:20">
      <c r="A3225" s="509"/>
      <c r="N3225" s="283"/>
      <c r="O3225" s="283"/>
      <c r="P3225" s="283"/>
      <c r="Q3225" s="283"/>
      <c r="R3225" s="283"/>
      <c r="S3225" s="283"/>
      <c r="T3225" s="283"/>
    </row>
    <row r="3226" spans="1:20">
      <c r="A3226" s="509"/>
      <c r="N3226" s="283"/>
      <c r="O3226" s="283"/>
      <c r="P3226" s="283"/>
      <c r="Q3226" s="283"/>
      <c r="R3226" s="283"/>
      <c r="S3226" s="283"/>
      <c r="T3226" s="283"/>
    </row>
    <row r="3227" spans="1:20">
      <c r="A3227" s="509"/>
      <c r="N3227" s="283"/>
      <c r="O3227" s="283"/>
      <c r="P3227" s="283"/>
      <c r="Q3227" s="283"/>
      <c r="R3227" s="283"/>
      <c r="S3227" s="283"/>
      <c r="T3227" s="283"/>
    </row>
    <row r="3228" spans="1:20">
      <c r="A3228" s="509"/>
      <c r="N3228" s="283"/>
      <c r="O3228" s="283"/>
      <c r="P3228" s="283"/>
      <c r="Q3228" s="283"/>
      <c r="R3228" s="283"/>
      <c r="S3228" s="283"/>
      <c r="T3228" s="283"/>
    </row>
    <row r="3229" spans="1:20">
      <c r="A3229" s="509"/>
      <c r="N3229" s="283"/>
      <c r="O3229" s="283"/>
      <c r="P3229" s="283"/>
      <c r="Q3229" s="283"/>
      <c r="R3229" s="283"/>
      <c r="S3229" s="283"/>
      <c r="T3229" s="283"/>
    </row>
    <row r="3230" spans="1:20">
      <c r="A3230" s="509"/>
      <c r="N3230" s="283"/>
      <c r="O3230" s="283"/>
      <c r="P3230" s="283"/>
      <c r="Q3230" s="283"/>
      <c r="R3230" s="283"/>
      <c r="S3230" s="283"/>
      <c r="T3230" s="283"/>
    </row>
    <row r="3231" spans="1:20">
      <c r="A3231" s="509"/>
      <c r="N3231" s="283"/>
      <c r="O3231" s="283"/>
      <c r="P3231" s="283"/>
      <c r="Q3231" s="283"/>
      <c r="R3231" s="283"/>
      <c r="S3231" s="283"/>
      <c r="T3231" s="283"/>
    </row>
    <row r="3232" spans="1:20">
      <c r="A3232" s="509"/>
      <c r="N3232" s="283"/>
      <c r="O3232" s="283"/>
      <c r="P3232" s="283"/>
      <c r="Q3232" s="283"/>
      <c r="R3232" s="283"/>
      <c r="S3232" s="283"/>
      <c r="T3232" s="283"/>
    </row>
    <row r="3233" spans="1:20">
      <c r="A3233" s="509"/>
      <c r="N3233" s="283"/>
      <c r="O3233" s="283"/>
      <c r="P3233" s="283"/>
      <c r="Q3233" s="283"/>
      <c r="R3233" s="283"/>
      <c r="S3233" s="283"/>
      <c r="T3233" s="283"/>
    </row>
    <row r="3234" spans="1:20">
      <c r="A3234" s="509"/>
      <c r="N3234" s="283"/>
      <c r="O3234" s="283"/>
      <c r="P3234" s="283"/>
      <c r="Q3234" s="283"/>
      <c r="R3234" s="283"/>
      <c r="S3234" s="283"/>
      <c r="T3234" s="283"/>
    </row>
    <row r="3235" spans="1:20">
      <c r="A3235" s="509"/>
      <c r="N3235" s="283"/>
      <c r="O3235" s="283"/>
      <c r="P3235" s="283"/>
      <c r="Q3235" s="283"/>
      <c r="R3235" s="283"/>
      <c r="S3235" s="283"/>
      <c r="T3235" s="283"/>
    </row>
    <row r="3236" spans="1:20">
      <c r="A3236" s="509"/>
      <c r="N3236" s="283"/>
      <c r="O3236" s="283"/>
      <c r="P3236" s="283"/>
      <c r="Q3236" s="283"/>
      <c r="R3236" s="283"/>
      <c r="S3236" s="283"/>
      <c r="T3236" s="283"/>
    </row>
    <row r="3237" spans="1:20">
      <c r="A3237" s="509"/>
      <c r="N3237" s="283"/>
      <c r="O3237" s="283"/>
      <c r="P3237" s="283"/>
      <c r="Q3237" s="283"/>
      <c r="R3237" s="283"/>
      <c r="S3237" s="283"/>
      <c r="T3237" s="283"/>
    </row>
    <row r="3238" spans="1:20">
      <c r="A3238" s="509"/>
      <c r="N3238" s="283"/>
      <c r="O3238" s="283"/>
      <c r="P3238" s="283"/>
      <c r="Q3238" s="283"/>
      <c r="R3238" s="283"/>
      <c r="S3238" s="283"/>
      <c r="T3238" s="283"/>
    </row>
    <row r="3239" spans="1:20">
      <c r="A3239" s="509"/>
      <c r="N3239" s="283"/>
      <c r="O3239" s="283"/>
      <c r="P3239" s="283"/>
      <c r="Q3239" s="283"/>
      <c r="R3239" s="283"/>
      <c r="S3239" s="283"/>
      <c r="T3239" s="283"/>
    </row>
    <row r="3240" spans="1:20">
      <c r="A3240" s="509"/>
      <c r="N3240" s="283"/>
      <c r="O3240" s="283"/>
      <c r="P3240" s="283"/>
      <c r="Q3240" s="283"/>
      <c r="R3240" s="283"/>
      <c r="S3240" s="283"/>
      <c r="T3240" s="283"/>
    </row>
    <row r="3241" spans="1:20">
      <c r="A3241" s="509"/>
      <c r="N3241" s="283"/>
      <c r="O3241" s="283"/>
      <c r="P3241" s="283"/>
      <c r="Q3241" s="283"/>
      <c r="R3241" s="283"/>
      <c r="S3241" s="283"/>
      <c r="T3241" s="283"/>
    </row>
    <row r="3242" spans="1:20">
      <c r="A3242" s="509"/>
      <c r="N3242" s="283"/>
      <c r="O3242" s="283"/>
      <c r="P3242" s="283"/>
      <c r="Q3242" s="283"/>
      <c r="R3242" s="283"/>
      <c r="S3242" s="283"/>
      <c r="T3242" s="283"/>
    </row>
    <row r="3243" spans="1:20">
      <c r="A3243" s="509"/>
      <c r="N3243" s="283"/>
      <c r="O3243" s="283"/>
      <c r="P3243" s="283"/>
      <c r="Q3243" s="283"/>
      <c r="R3243" s="283"/>
      <c r="S3243" s="283"/>
      <c r="T3243" s="283"/>
    </row>
    <row r="3244" spans="1:20">
      <c r="A3244" s="509"/>
      <c r="N3244" s="283"/>
      <c r="O3244" s="283"/>
      <c r="P3244" s="283"/>
      <c r="Q3244" s="283"/>
      <c r="R3244" s="283"/>
      <c r="S3244" s="283"/>
      <c r="T3244" s="283"/>
    </row>
    <row r="3245" spans="1:20">
      <c r="A3245" s="509"/>
      <c r="N3245" s="283"/>
      <c r="O3245" s="283"/>
      <c r="P3245" s="283"/>
      <c r="Q3245" s="283"/>
      <c r="R3245" s="283"/>
      <c r="S3245" s="283"/>
      <c r="T3245" s="283"/>
    </row>
    <row r="3246" spans="1:20">
      <c r="A3246" s="509"/>
      <c r="N3246" s="283"/>
      <c r="O3246" s="283"/>
      <c r="P3246" s="283"/>
      <c r="Q3246" s="283"/>
      <c r="R3246" s="283"/>
      <c r="S3246" s="283"/>
      <c r="T3246" s="283"/>
    </row>
    <row r="3247" spans="1:20">
      <c r="A3247" s="509"/>
      <c r="N3247" s="283"/>
      <c r="O3247" s="283"/>
      <c r="P3247" s="283"/>
      <c r="Q3247" s="283"/>
      <c r="R3247" s="283"/>
      <c r="S3247" s="283"/>
      <c r="T3247" s="283"/>
    </row>
    <row r="3248" spans="1:20">
      <c r="A3248" s="509"/>
      <c r="N3248" s="283"/>
      <c r="O3248" s="283"/>
      <c r="P3248" s="283"/>
      <c r="Q3248" s="283"/>
      <c r="R3248" s="283"/>
      <c r="S3248" s="283"/>
      <c r="T3248" s="283"/>
    </row>
    <row r="3249" spans="1:20">
      <c r="A3249" s="509"/>
      <c r="N3249" s="283"/>
      <c r="O3249" s="283"/>
      <c r="P3249" s="283"/>
      <c r="Q3249" s="283"/>
      <c r="R3249" s="283"/>
      <c r="S3249" s="283"/>
      <c r="T3249" s="283"/>
    </row>
    <row r="3250" spans="1:20">
      <c r="A3250" s="509"/>
      <c r="N3250" s="283"/>
      <c r="O3250" s="283"/>
      <c r="P3250" s="283"/>
      <c r="Q3250" s="283"/>
      <c r="R3250" s="283"/>
      <c r="S3250" s="283"/>
      <c r="T3250" s="283"/>
    </row>
    <row r="3251" spans="1:20">
      <c r="A3251" s="509"/>
      <c r="N3251" s="283"/>
      <c r="O3251" s="283"/>
      <c r="P3251" s="283"/>
      <c r="Q3251" s="283"/>
      <c r="R3251" s="283"/>
      <c r="S3251" s="283"/>
      <c r="T3251" s="283"/>
    </row>
    <row r="3252" spans="1:20">
      <c r="A3252" s="509"/>
      <c r="N3252" s="283"/>
      <c r="O3252" s="283"/>
      <c r="P3252" s="283"/>
      <c r="Q3252" s="283"/>
      <c r="R3252" s="283"/>
      <c r="S3252" s="283"/>
      <c r="T3252" s="283"/>
    </row>
    <row r="3253" spans="1:20">
      <c r="A3253" s="509"/>
      <c r="N3253" s="283"/>
      <c r="O3253" s="283"/>
      <c r="P3253" s="283"/>
      <c r="Q3253" s="283"/>
      <c r="R3253" s="283"/>
      <c r="S3253" s="283"/>
      <c r="T3253" s="283"/>
    </row>
    <row r="3254" spans="1:20">
      <c r="A3254" s="509"/>
      <c r="N3254" s="283"/>
      <c r="O3254" s="283"/>
      <c r="P3254" s="283"/>
      <c r="Q3254" s="283"/>
      <c r="R3254" s="283"/>
      <c r="S3254" s="283"/>
      <c r="T3254" s="283"/>
    </row>
    <row r="3255" spans="1:20">
      <c r="A3255" s="509"/>
      <c r="N3255" s="283"/>
      <c r="O3255" s="283"/>
      <c r="P3255" s="283"/>
      <c r="Q3255" s="283"/>
      <c r="R3255" s="283"/>
      <c r="S3255" s="283"/>
      <c r="T3255" s="283"/>
    </row>
    <row r="3256" spans="1:20">
      <c r="A3256" s="509"/>
      <c r="N3256" s="283"/>
      <c r="O3256" s="283"/>
      <c r="P3256" s="283"/>
      <c r="Q3256" s="283"/>
      <c r="R3256" s="283"/>
      <c r="S3256" s="283"/>
      <c r="T3256" s="283"/>
    </row>
    <row r="3257" spans="1:20">
      <c r="A3257" s="509"/>
      <c r="N3257" s="283"/>
      <c r="O3257" s="283"/>
      <c r="P3257" s="283"/>
      <c r="Q3257" s="283"/>
      <c r="R3257" s="283"/>
      <c r="S3257" s="283"/>
      <c r="T3257" s="283"/>
    </row>
    <row r="3258" spans="1:20">
      <c r="A3258" s="509"/>
      <c r="N3258" s="283"/>
      <c r="O3258" s="283"/>
      <c r="P3258" s="283"/>
      <c r="Q3258" s="283"/>
      <c r="R3258" s="283"/>
      <c r="S3258" s="283"/>
      <c r="T3258" s="283"/>
    </row>
    <row r="3259" spans="1:20">
      <c r="A3259" s="509"/>
      <c r="N3259" s="283"/>
      <c r="O3259" s="283"/>
      <c r="P3259" s="283"/>
      <c r="Q3259" s="283"/>
      <c r="R3259" s="283"/>
      <c r="S3259" s="283"/>
      <c r="T3259" s="283"/>
    </row>
    <row r="3260" spans="1:20">
      <c r="A3260" s="509"/>
      <c r="N3260" s="283"/>
      <c r="O3260" s="283"/>
      <c r="P3260" s="283"/>
      <c r="Q3260" s="283"/>
      <c r="R3260" s="283"/>
      <c r="S3260" s="283"/>
      <c r="T3260" s="283"/>
    </row>
    <row r="3261" spans="1:20">
      <c r="A3261" s="509"/>
      <c r="N3261" s="283"/>
      <c r="O3261" s="283"/>
      <c r="P3261" s="283"/>
      <c r="Q3261" s="283"/>
      <c r="R3261" s="283"/>
      <c r="S3261" s="283"/>
      <c r="T3261" s="283"/>
    </row>
    <row r="3262" spans="1:20">
      <c r="A3262" s="509"/>
      <c r="N3262" s="283"/>
      <c r="O3262" s="283"/>
      <c r="P3262" s="283"/>
      <c r="Q3262" s="283"/>
      <c r="R3262" s="283"/>
      <c r="S3262" s="283"/>
      <c r="T3262" s="283"/>
    </row>
    <row r="3263" spans="1:20">
      <c r="A3263" s="509"/>
      <c r="N3263" s="283"/>
      <c r="O3263" s="283"/>
      <c r="P3263" s="283"/>
      <c r="Q3263" s="283"/>
      <c r="R3263" s="283"/>
      <c r="S3263" s="283"/>
      <c r="T3263" s="283"/>
    </row>
    <row r="3264" spans="1:20">
      <c r="A3264" s="509"/>
      <c r="N3264" s="283"/>
      <c r="O3264" s="283"/>
      <c r="P3264" s="283"/>
      <c r="Q3264" s="283"/>
      <c r="R3264" s="283"/>
      <c r="S3264" s="283"/>
      <c r="T3264" s="283"/>
    </row>
    <row r="3265" spans="1:20">
      <c r="A3265" s="509"/>
      <c r="N3265" s="283"/>
      <c r="O3265" s="283"/>
      <c r="P3265" s="283"/>
      <c r="Q3265" s="283"/>
      <c r="R3265" s="283"/>
      <c r="S3265" s="283"/>
      <c r="T3265" s="283"/>
    </row>
    <row r="3266" spans="1:20">
      <c r="A3266" s="509"/>
      <c r="N3266" s="283"/>
      <c r="O3266" s="283"/>
      <c r="P3266" s="283"/>
      <c r="Q3266" s="283"/>
      <c r="R3266" s="283"/>
      <c r="S3266" s="283"/>
      <c r="T3266" s="283"/>
    </row>
    <row r="3267" spans="1:20">
      <c r="A3267" s="509"/>
      <c r="N3267" s="283"/>
      <c r="O3267" s="283"/>
      <c r="P3267" s="283"/>
      <c r="Q3267" s="283"/>
      <c r="R3267" s="283"/>
      <c r="S3267" s="283"/>
      <c r="T3267" s="283"/>
    </row>
    <row r="3268" spans="1:20">
      <c r="A3268" s="509"/>
      <c r="N3268" s="283"/>
      <c r="O3268" s="283"/>
      <c r="P3268" s="283"/>
      <c r="Q3268" s="283"/>
      <c r="R3268" s="283"/>
      <c r="S3268" s="283"/>
      <c r="T3268" s="283"/>
    </row>
    <row r="3269" spans="1:20">
      <c r="A3269" s="509"/>
      <c r="N3269" s="283"/>
      <c r="O3269" s="283"/>
      <c r="P3269" s="283"/>
      <c r="Q3269" s="283"/>
      <c r="R3269" s="283"/>
      <c r="S3269" s="283"/>
      <c r="T3269" s="283"/>
    </row>
    <row r="3270" spans="1:20">
      <c r="A3270" s="509"/>
      <c r="N3270" s="283"/>
      <c r="O3270" s="283"/>
      <c r="P3270" s="283"/>
      <c r="Q3270" s="283"/>
      <c r="R3270" s="283"/>
      <c r="S3270" s="283"/>
      <c r="T3270" s="283"/>
    </row>
    <row r="3271" spans="1:20">
      <c r="A3271" s="509"/>
      <c r="N3271" s="283"/>
      <c r="O3271" s="283"/>
      <c r="P3271" s="283"/>
      <c r="Q3271" s="283"/>
      <c r="R3271" s="283"/>
      <c r="S3271" s="283"/>
      <c r="T3271" s="283"/>
    </row>
    <row r="3272" spans="1:20">
      <c r="A3272" s="509"/>
      <c r="N3272" s="283"/>
      <c r="O3272" s="283"/>
      <c r="P3272" s="283"/>
      <c r="Q3272" s="283"/>
      <c r="R3272" s="283"/>
      <c r="S3272" s="283"/>
      <c r="T3272" s="283"/>
    </row>
    <row r="3273" spans="1:20">
      <c r="A3273" s="509"/>
      <c r="N3273" s="283"/>
      <c r="O3273" s="283"/>
      <c r="P3273" s="283"/>
      <c r="Q3273" s="283"/>
      <c r="R3273" s="283"/>
      <c r="S3273" s="283"/>
      <c r="T3273" s="283"/>
    </row>
    <row r="3274" spans="1:20">
      <c r="A3274" s="509"/>
      <c r="N3274" s="283"/>
      <c r="O3274" s="283"/>
      <c r="P3274" s="283"/>
      <c r="Q3274" s="283"/>
      <c r="R3274" s="283"/>
      <c r="S3274" s="283"/>
      <c r="T3274" s="283"/>
    </row>
    <row r="3275" spans="1:20">
      <c r="A3275" s="509"/>
      <c r="N3275" s="283"/>
      <c r="O3275" s="283"/>
      <c r="P3275" s="283"/>
      <c r="Q3275" s="283"/>
      <c r="R3275" s="283"/>
      <c r="S3275" s="283"/>
      <c r="T3275" s="283"/>
    </row>
    <row r="3276" spans="1:20">
      <c r="A3276" s="509"/>
      <c r="N3276" s="283"/>
      <c r="O3276" s="283"/>
      <c r="P3276" s="283"/>
      <c r="Q3276" s="283"/>
      <c r="R3276" s="283"/>
      <c r="S3276" s="283"/>
      <c r="T3276" s="283"/>
    </row>
    <row r="3277" spans="1:20">
      <c r="A3277" s="509"/>
      <c r="N3277" s="283"/>
      <c r="O3277" s="283"/>
      <c r="P3277" s="283"/>
      <c r="Q3277" s="283"/>
      <c r="R3277" s="283"/>
      <c r="S3277" s="283"/>
      <c r="T3277" s="283"/>
    </row>
    <row r="3278" spans="1:20">
      <c r="A3278" s="509"/>
      <c r="N3278" s="283"/>
      <c r="O3278" s="283"/>
      <c r="P3278" s="283"/>
      <c r="Q3278" s="283"/>
      <c r="R3278" s="283"/>
      <c r="S3278" s="283"/>
      <c r="T3278" s="283"/>
    </row>
    <row r="3279" spans="1:20">
      <c r="A3279" s="509"/>
      <c r="N3279" s="283"/>
      <c r="O3279" s="283"/>
      <c r="P3279" s="283"/>
      <c r="Q3279" s="283"/>
      <c r="R3279" s="283"/>
      <c r="S3279" s="283"/>
      <c r="T3279" s="283"/>
    </row>
    <row r="3280" spans="1:20">
      <c r="A3280" s="509"/>
      <c r="N3280" s="283"/>
      <c r="O3280" s="283"/>
      <c r="P3280" s="283"/>
      <c r="Q3280" s="283"/>
      <c r="R3280" s="283"/>
      <c r="S3280" s="283"/>
      <c r="T3280" s="283"/>
    </row>
    <row r="3281" spans="1:20">
      <c r="A3281" s="509"/>
      <c r="N3281" s="283"/>
      <c r="O3281" s="283"/>
      <c r="P3281" s="283"/>
      <c r="Q3281" s="283"/>
      <c r="R3281" s="283"/>
      <c r="S3281" s="283"/>
      <c r="T3281" s="283"/>
    </row>
    <row r="3282" spans="1:20">
      <c r="A3282" s="509"/>
      <c r="N3282" s="283"/>
      <c r="O3282" s="283"/>
      <c r="P3282" s="283"/>
      <c r="Q3282" s="283"/>
      <c r="R3282" s="283"/>
      <c r="S3282" s="283"/>
      <c r="T3282" s="283"/>
    </row>
    <row r="3283" spans="1:20">
      <c r="A3283" s="509"/>
      <c r="N3283" s="283"/>
      <c r="O3283" s="283"/>
      <c r="P3283" s="283"/>
      <c r="Q3283" s="283"/>
      <c r="R3283" s="283"/>
      <c r="S3283" s="283"/>
      <c r="T3283" s="283"/>
    </row>
    <row r="3284" spans="1:20">
      <c r="A3284" s="509"/>
      <c r="N3284" s="283"/>
      <c r="O3284" s="283"/>
      <c r="P3284" s="283"/>
      <c r="Q3284" s="283"/>
      <c r="R3284" s="283"/>
      <c r="S3284" s="283"/>
      <c r="T3284" s="283"/>
    </row>
    <row r="3285" spans="1:20">
      <c r="A3285" s="509"/>
      <c r="N3285" s="283"/>
      <c r="O3285" s="283"/>
      <c r="P3285" s="283"/>
      <c r="Q3285" s="283"/>
      <c r="R3285" s="283"/>
      <c r="S3285" s="283"/>
      <c r="T3285" s="283"/>
    </row>
    <row r="3286" spans="1:20">
      <c r="A3286" s="509"/>
      <c r="N3286" s="283"/>
      <c r="O3286" s="283"/>
      <c r="P3286" s="283"/>
      <c r="Q3286" s="283"/>
      <c r="R3286" s="283"/>
      <c r="S3286" s="283"/>
      <c r="T3286" s="283"/>
    </row>
    <row r="3287" spans="1:20">
      <c r="A3287" s="509"/>
      <c r="N3287" s="283"/>
      <c r="O3287" s="283"/>
      <c r="P3287" s="283"/>
      <c r="Q3287" s="283"/>
      <c r="R3287" s="283"/>
      <c r="S3287" s="283"/>
      <c r="T3287" s="283"/>
    </row>
    <row r="3288" spans="1:20">
      <c r="A3288" s="509"/>
      <c r="N3288" s="283"/>
      <c r="O3288" s="283"/>
      <c r="P3288" s="283"/>
      <c r="Q3288" s="283"/>
      <c r="R3288" s="283"/>
      <c r="S3288" s="283"/>
      <c r="T3288" s="283"/>
    </row>
    <row r="3289" spans="1:20">
      <c r="A3289" s="509"/>
      <c r="N3289" s="283"/>
      <c r="O3289" s="283"/>
      <c r="P3289" s="283"/>
      <c r="Q3289" s="283"/>
      <c r="R3289" s="283"/>
      <c r="S3289" s="283"/>
      <c r="T3289" s="283"/>
    </row>
    <row r="3290" spans="1:20">
      <c r="A3290" s="509"/>
      <c r="N3290" s="283"/>
      <c r="O3290" s="283"/>
      <c r="P3290" s="283"/>
      <c r="Q3290" s="283"/>
      <c r="R3290" s="283"/>
      <c r="S3290" s="283"/>
      <c r="T3290" s="283"/>
    </row>
    <row r="3291" spans="1:20">
      <c r="A3291" s="509"/>
      <c r="N3291" s="283"/>
      <c r="O3291" s="283"/>
      <c r="P3291" s="283"/>
      <c r="Q3291" s="283"/>
      <c r="R3291" s="283"/>
      <c r="S3291" s="283"/>
      <c r="T3291" s="283"/>
    </row>
    <row r="3292" spans="1:20">
      <c r="A3292" s="509"/>
      <c r="N3292" s="283"/>
      <c r="O3292" s="283"/>
      <c r="P3292" s="283"/>
      <c r="Q3292" s="283"/>
      <c r="R3292" s="283"/>
      <c r="S3292" s="283"/>
      <c r="T3292" s="283"/>
    </row>
    <row r="3293" spans="1:20">
      <c r="A3293" s="509"/>
      <c r="N3293" s="283"/>
      <c r="O3293" s="283"/>
      <c r="P3293" s="283"/>
      <c r="Q3293" s="283"/>
      <c r="R3293" s="283"/>
      <c r="S3293" s="283"/>
      <c r="T3293" s="283"/>
    </row>
    <row r="3294" spans="1:20">
      <c r="A3294" s="509"/>
      <c r="N3294" s="283"/>
      <c r="O3294" s="283"/>
      <c r="P3294" s="283"/>
      <c r="Q3294" s="283"/>
      <c r="R3294" s="283"/>
      <c r="S3294" s="283"/>
      <c r="T3294" s="283"/>
    </row>
    <row r="3295" spans="1:20">
      <c r="A3295" s="509"/>
      <c r="N3295" s="283"/>
      <c r="O3295" s="283"/>
      <c r="P3295" s="283"/>
      <c r="Q3295" s="283"/>
      <c r="R3295" s="283"/>
      <c r="S3295" s="283"/>
      <c r="T3295" s="283"/>
    </row>
    <row r="3296" spans="1:20">
      <c r="A3296" s="509"/>
      <c r="N3296" s="283"/>
      <c r="O3296" s="283"/>
      <c r="P3296" s="283"/>
      <c r="Q3296" s="283"/>
      <c r="R3296" s="283"/>
      <c r="S3296" s="283"/>
      <c r="T3296" s="283"/>
    </row>
    <row r="3297" spans="1:20">
      <c r="A3297" s="509"/>
      <c r="N3297" s="283"/>
      <c r="O3297" s="283"/>
      <c r="P3297" s="283"/>
      <c r="Q3297" s="283"/>
      <c r="R3297" s="283"/>
      <c r="S3297" s="283"/>
      <c r="T3297" s="283"/>
    </row>
    <row r="3298" spans="1:20">
      <c r="A3298" s="509"/>
      <c r="N3298" s="283"/>
      <c r="O3298" s="283"/>
      <c r="P3298" s="283"/>
      <c r="Q3298" s="283"/>
      <c r="R3298" s="283"/>
      <c r="S3298" s="283"/>
      <c r="T3298" s="283"/>
    </row>
    <row r="3299" spans="1:20">
      <c r="A3299" s="509"/>
      <c r="N3299" s="283"/>
      <c r="O3299" s="283"/>
      <c r="P3299" s="283"/>
      <c r="Q3299" s="283"/>
      <c r="R3299" s="283"/>
      <c r="S3299" s="283"/>
      <c r="T3299" s="283"/>
    </row>
    <row r="3300" spans="1:20">
      <c r="A3300" s="509"/>
      <c r="N3300" s="283"/>
      <c r="O3300" s="283"/>
      <c r="P3300" s="283"/>
      <c r="Q3300" s="283"/>
      <c r="R3300" s="283"/>
      <c r="S3300" s="283"/>
      <c r="T3300" s="283"/>
    </row>
    <row r="3301" spans="1:20">
      <c r="A3301" s="509"/>
      <c r="N3301" s="283"/>
      <c r="O3301" s="283"/>
      <c r="P3301" s="283"/>
      <c r="Q3301" s="283"/>
      <c r="R3301" s="283"/>
      <c r="S3301" s="283"/>
      <c r="T3301" s="283"/>
    </row>
    <row r="3302" spans="1:20">
      <c r="A3302" s="509"/>
      <c r="N3302" s="283"/>
      <c r="O3302" s="283"/>
      <c r="P3302" s="283"/>
      <c r="Q3302" s="283"/>
      <c r="R3302" s="283"/>
      <c r="S3302" s="283"/>
      <c r="T3302" s="283"/>
    </row>
    <row r="3303" spans="1:20">
      <c r="A3303" s="509"/>
      <c r="N3303" s="283"/>
      <c r="O3303" s="283"/>
      <c r="P3303" s="283"/>
      <c r="Q3303" s="283"/>
      <c r="R3303" s="283"/>
      <c r="S3303" s="283"/>
      <c r="T3303" s="283"/>
    </row>
    <row r="3304" spans="1:20">
      <c r="A3304" s="509"/>
      <c r="N3304" s="283"/>
      <c r="O3304" s="283"/>
      <c r="P3304" s="283"/>
      <c r="Q3304" s="283"/>
      <c r="R3304" s="283"/>
      <c r="S3304" s="283"/>
      <c r="T3304" s="283"/>
    </row>
    <row r="3305" spans="1:20">
      <c r="A3305" s="509"/>
      <c r="N3305" s="283"/>
      <c r="O3305" s="283"/>
      <c r="P3305" s="283"/>
      <c r="Q3305" s="283"/>
      <c r="R3305" s="283"/>
      <c r="S3305" s="283"/>
      <c r="T3305" s="283"/>
    </row>
    <row r="3306" spans="1:20">
      <c r="A3306" s="509"/>
      <c r="N3306" s="283"/>
      <c r="O3306" s="283"/>
      <c r="P3306" s="283"/>
      <c r="Q3306" s="283"/>
      <c r="R3306" s="283"/>
      <c r="S3306" s="283"/>
      <c r="T3306" s="283"/>
    </row>
    <row r="3307" spans="1:20">
      <c r="A3307" s="509"/>
      <c r="N3307" s="283"/>
      <c r="O3307" s="283"/>
      <c r="P3307" s="283"/>
      <c r="Q3307" s="283"/>
      <c r="R3307" s="283"/>
      <c r="S3307" s="283"/>
      <c r="T3307" s="283"/>
    </row>
    <row r="3308" spans="1:20">
      <c r="A3308" s="509"/>
      <c r="N3308" s="283"/>
      <c r="O3308" s="283"/>
      <c r="P3308" s="283"/>
      <c r="Q3308" s="283"/>
      <c r="R3308" s="283"/>
      <c r="S3308" s="283"/>
      <c r="T3308" s="283"/>
    </row>
    <row r="3309" spans="1:20">
      <c r="A3309" s="509"/>
      <c r="N3309" s="283"/>
      <c r="O3309" s="283"/>
      <c r="P3309" s="283"/>
      <c r="Q3309" s="283"/>
      <c r="R3309" s="283"/>
      <c r="S3309" s="283"/>
      <c r="T3309" s="283"/>
    </row>
    <row r="3310" spans="1:20">
      <c r="A3310" s="509"/>
      <c r="N3310" s="283"/>
      <c r="O3310" s="283"/>
      <c r="P3310" s="283"/>
      <c r="Q3310" s="283"/>
      <c r="R3310" s="283"/>
      <c r="S3310" s="283"/>
      <c r="T3310" s="283"/>
    </row>
    <row r="3311" spans="1:20">
      <c r="A3311" s="509"/>
      <c r="N3311" s="283"/>
      <c r="O3311" s="283"/>
      <c r="P3311" s="283"/>
      <c r="Q3311" s="283"/>
      <c r="R3311" s="283"/>
      <c r="S3311" s="283"/>
      <c r="T3311" s="283"/>
    </row>
    <row r="3312" spans="1:20">
      <c r="A3312" s="509"/>
      <c r="N3312" s="283"/>
      <c r="O3312" s="283"/>
      <c r="P3312" s="283"/>
      <c r="Q3312" s="283"/>
      <c r="R3312" s="283"/>
      <c r="S3312" s="283"/>
      <c r="T3312" s="283"/>
    </row>
    <row r="3313" spans="1:20">
      <c r="A3313" s="509"/>
      <c r="N3313" s="283"/>
      <c r="O3313" s="283"/>
      <c r="P3313" s="283"/>
      <c r="Q3313" s="283"/>
      <c r="R3313" s="283"/>
      <c r="S3313" s="283"/>
      <c r="T3313" s="283"/>
    </row>
    <row r="3314" spans="1:20">
      <c r="A3314" s="509"/>
      <c r="N3314" s="283"/>
      <c r="O3314" s="283"/>
      <c r="P3314" s="283"/>
      <c r="Q3314" s="283"/>
      <c r="R3314" s="283"/>
      <c r="S3314" s="283"/>
      <c r="T3314" s="283"/>
    </row>
    <row r="3315" spans="1:20">
      <c r="A3315" s="509"/>
      <c r="N3315" s="283"/>
      <c r="O3315" s="283"/>
      <c r="P3315" s="283"/>
      <c r="Q3315" s="283"/>
      <c r="R3315" s="283"/>
      <c r="S3315" s="283"/>
      <c r="T3315" s="283"/>
    </row>
    <row r="3316" spans="1:20">
      <c r="A3316" s="509"/>
      <c r="N3316" s="283"/>
      <c r="O3316" s="283"/>
      <c r="P3316" s="283"/>
      <c r="Q3316" s="283"/>
      <c r="R3316" s="283"/>
      <c r="S3316" s="283"/>
      <c r="T3316" s="283"/>
    </row>
    <row r="3317" spans="1:20">
      <c r="A3317" s="509"/>
      <c r="N3317" s="283"/>
      <c r="O3317" s="283"/>
      <c r="P3317" s="283"/>
      <c r="Q3317" s="283"/>
      <c r="R3317" s="283"/>
      <c r="S3317" s="283"/>
      <c r="T3317" s="283"/>
    </row>
    <row r="3318" spans="1:20">
      <c r="A3318" s="509"/>
      <c r="N3318" s="283"/>
      <c r="O3318" s="283"/>
      <c r="P3318" s="283"/>
      <c r="Q3318" s="283"/>
      <c r="R3318" s="283"/>
      <c r="S3318" s="283"/>
      <c r="T3318" s="283"/>
    </row>
    <row r="3319" spans="1:20">
      <c r="A3319" s="509"/>
      <c r="N3319" s="283"/>
      <c r="O3319" s="283"/>
      <c r="P3319" s="283"/>
      <c r="Q3319" s="283"/>
      <c r="R3319" s="283"/>
      <c r="S3319" s="283"/>
      <c r="T3319" s="283"/>
    </row>
    <row r="3320" spans="1:20">
      <c r="A3320" s="509"/>
      <c r="N3320" s="283"/>
      <c r="O3320" s="283"/>
      <c r="P3320" s="283"/>
      <c r="Q3320" s="283"/>
      <c r="R3320" s="283"/>
      <c r="S3320" s="283"/>
      <c r="T3320" s="283"/>
    </row>
    <row r="3321" spans="1:20">
      <c r="A3321" s="509"/>
      <c r="N3321" s="283"/>
      <c r="O3321" s="283"/>
      <c r="P3321" s="283"/>
      <c r="Q3321" s="283"/>
      <c r="R3321" s="283"/>
      <c r="S3321" s="283"/>
      <c r="T3321" s="283"/>
    </row>
    <row r="3322" spans="1:20">
      <c r="A3322" s="509"/>
      <c r="N3322" s="283"/>
      <c r="O3322" s="283"/>
      <c r="P3322" s="283"/>
      <c r="Q3322" s="283"/>
      <c r="R3322" s="283"/>
      <c r="S3322" s="283"/>
      <c r="T3322" s="283"/>
    </row>
    <row r="3323" spans="1:20">
      <c r="A3323" s="509"/>
      <c r="N3323" s="283"/>
      <c r="O3323" s="283"/>
      <c r="P3323" s="283"/>
      <c r="Q3323" s="283"/>
      <c r="R3323" s="283"/>
      <c r="S3323" s="283"/>
      <c r="T3323" s="283"/>
    </row>
    <row r="3324" spans="1:20">
      <c r="A3324" s="509"/>
      <c r="N3324" s="283"/>
      <c r="O3324" s="283"/>
      <c r="P3324" s="283"/>
      <c r="Q3324" s="283"/>
      <c r="R3324" s="283"/>
      <c r="S3324" s="283"/>
      <c r="T3324" s="283"/>
    </row>
    <row r="3325" spans="1:20">
      <c r="A3325" s="509"/>
      <c r="N3325" s="283"/>
      <c r="O3325" s="283"/>
      <c r="P3325" s="283"/>
      <c r="Q3325" s="283"/>
      <c r="R3325" s="283"/>
      <c r="S3325" s="283"/>
      <c r="T3325" s="283"/>
    </row>
    <row r="3326" spans="1:20">
      <c r="A3326" s="509"/>
      <c r="N3326" s="283"/>
      <c r="O3326" s="283"/>
      <c r="P3326" s="283"/>
      <c r="Q3326" s="283"/>
      <c r="R3326" s="283"/>
      <c r="S3326" s="283"/>
      <c r="T3326" s="283"/>
    </row>
    <row r="3327" spans="1:20">
      <c r="A3327" s="509"/>
      <c r="N3327" s="283"/>
      <c r="O3327" s="283"/>
      <c r="P3327" s="283"/>
      <c r="Q3327" s="283"/>
      <c r="R3327" s="283"/>
      <c r="S3327" s="283"/>
      <c r="T3327" s="283"/>
    </row>
    <row r="3328" spans="1:20">
      <c r="A3328" s="509"/>
      <c r="N3328" s="283"/>
      <c r="O3328" s="283"/>
      <c r="P3328" s="283"/>
      <c r="Q3328" s="283"/>
      <c r="R3328" s="283"/>
      <c r="S3328" s="283"/>
      <c r="T3328" s="283"/>
    </row>
    <row r="3329" spans="1:20">
      <c r="A3329" s="509"/>
      <c r="N3329" s="283"/>
      <c r="O3329" s="283"/>
      <c r="P3329" s="283"/>
      <c r="Q3329" s="283"/>
      <c r="R3329" s="283"/>
      <c r="S3329" s="283"/>
      <c r="T3329" s="283"/>
    </row>
    <row r="3330" spans="1:20">
      <c r="A3330" s="509"/>
      <c r="N3330" s="283"/>
      <c r="O3330" s="283"/>
      <c r="P3330" s="283"/>
      <c r="Q3330" s="283"/>
      <c r="R3330" s="283"/>
      <c r="S3330" s="283"/>
      <c r="T3330" s="283"/>
    </row>
    <row r="3331" spans="1:20">
      <c r="A3331" s="509"/>
      <c r="N3331" s="283"/>
      <c r="O3331" s="283"/>
      <c r="P3331" s="283"/>
      <c r="Q3331" s="283"/>
      <c r="R3331" s="283"/>
      <c r="S3331" s="283"/>
      <c r="T3331" s="283"/>
    </row>
    <row r="3332" spans="1:20">
      <c r="A3332" s="509"/>
      <c r="N3332" s="283"/>
      <c r="O3332" s="283"/>
      <c r="P3332" s="283"/>
      <c r="Q3332" s="283"/>
      <c r="R3332" s="283"/>
      <c r="S3332" s="283"/>
      <c r="T3332" s="283"/>
    </row>
    <row r="3333" spans="1:20">
      <c r="A3333" s="509"/>
      <c r="N3333" s="283"/>
      <c r="O3333" s="283"/>
      <c r="P3333" s="283"/>
      <c r="Q3333" s="283"/>
      <c r="R3333" s="283"/>
      <c r="S3333" s="283"/>
      <c r="T3333" s="283"/>
    </row>
    <row r="3334" spans="1:20">
      <c r="A3334" s="509"/>
      <c r="N3334" s="283"/>
      <c r="O3334" s="283"/>
      <c r="P3334" s="283"/>
      <c r="Q3334" s="283"/>
      <c r="R3334" s="283"/>
      <c r="S3334" s="283"/>
      <c r="T3334" s="283"/>
    </row>
    <row r="3335" spans="1:20">
      <c r="A3335" s="509"/>
      <c r="N3335" s="283"/>
      <c r="O3335" s="283"/>
      <c r="P3335" s="283"/>
      <c r="Q3335" s="283"/>
      <c r="R3335" s="283"/>
      <c r="S3335" s="283"/>
      <c r="T3335" s="283"/>
    </row>
    <row r="3336" spans="1:20">
      <c r="A3336" s="509"/>
      <c r="N3336" s="283"/>
      <c r="O3336" s="283"/>
      <c r="P3336" s="283"/>
      <c r="Q3336" s="283"/>
      <c r="R3336" s="283"/>
      <c r="S3336" s="283"/>
      <c r="T3336" s="283"/>
    </row>
    <row r="3337" spans="1:20">
      <c r="A3337" s="509"/>
      <c r="N3337" s="283"/>
      <c r="O3337" s="283"/>
      <c r="P3337" s="283"/>
      <c r="Q3337" s="283"/>
      <c r="R3337" s="283"/>
      <c r="S3337" s="283"/>
      <c r="T3337" s="283"/>
    </row>
    <row r="3338" spans="1:20">
      <c r="A3338" s="509"/>
      <c r="N3338" s="283"/>
      <c r="O3338" s="283"/>
      <c r="P3338" s="283"/>
      <c r="Q3338" s="283"/>
      <c r="R3338" s="283"/>
      <c r="S3338" s="283"/>
      <c r="T3338" s="283"/>
    </row>
    <row r="3339" spans="1:20">
      <c r="A3339" s="509"/>
      <c r="N3339" s="283"/>
      <c r="O3339" s="283"/>
      <c r="P3339" s="283"/>
      <c r="Q3339" s="283"/>
      <c r="R3339" s="283"/>
      <c r="S3339" s="283"/>
      <c r="T3339" s="283"/>
    </row>
    <row r="3340" spans="1:20">
      <c r="A3340" s="509"/>
      <c r="N3340" s="283"/>
      <c r="O3340" s="283"/>
      <c r="P3340" s="283"/>
      <c r="Q3340" s="283"/>
      <c r="R3340" s="283"/>
      <c r="S3340" s="283"/>
      <c r="T3340" s="283"/>
    </row>
    <row r="3341" spans="1:20">
      <c r="A3341" s="509"/>
      <c r="N3341" s="283"/>
      <c r="O3341" s="283"/>
      <c r="P3341" s="283"/>
      <c r="Q3341" s="283"/>
      <c r="R3341" s="283"/>
      <c r="S3341" s="283"/>
      <c r="T3341" s="283"/>
    </row>
    <row r="3342" spans="1:20">
      <c r="A3342" s="509"/>
      <c r="N3342" s="283"/>
      <c r="O3342" s="283"/>
      <c r="P3342" s="283"/>
      <c r="Q3342" s="283"/>
      <c r="R3342" s="283"/>
      <c r="S3342" s="283"/>
      <c r="T3342" s="283"/>
    </row>
    <row r="3343" spans="1:20">
      <c r="A3343" s="509"/>
      <c r="N3343" s="283"/>
      <c r="O3343" s="283"/>
      <c r="P3343" s="283"/>
      <c r="Q3343" s="283"/>
      <c r="R3343" s="283"/>
      <c r="S3343" s="283"/>
      <c r="T3343" s="283"/>
    </row>
    <row r="3344" spans="1:20">
      <c r="A3344" s="509"/>
      <c r="N3344" s="283"/>
      <c r="O3344" s="283"/>
      <c r="P3344" s="283"/>
      <c r="Q3344" s="283"/>
      <c r="R3344" s="283"/>
      <c r="S3344" s="283"/>
      <c r="T3344" s="283"/>
    </row>
    <row r="3345" spans="1:20">
      <c r="A3345" s="509"/>
      <c r="N3345" s="283"/>
      <c r="O3345" s="283"/>
      <c r="P3345" s="283"/>
      <c r="Q3345" s="283"/>
      <c r="R3345" s="283"/>
      <c r="S3345" s="283"/>
      <c r="T3345" s="283"/>
    </row>
    <row r="3346" spans="1:20">
      <c r="A3346" s="509"/>
      <c r="N3346" s="283"/>
      <c r="O3346" s="283"/>
      <c r="P3346" s="283"/>
      <c r="Q3346" s="283"/>
      <c r="R3346" s="283"/>
      <c r="S3346" s="283"/>
      <c r="T3346" s="283"/>
    </row>
    <row r="3347" spans="1:20">
      <c r="A3347" s="509"/>
      <c r="N3347" s="283"/>
      <c r="O3347" s="283"/>
      <c r="P3347" s="283"/>
      <c r="Q3347" s="283"/>
      <c r="R3347" s="283"/>
      <c r="S3347" s="283"/>
      <c r="T3347" s="283"/>
    </row>
    <row r="3348" spans="1:20">
      <c r="A3348" s="509"/>
      <c r="N3348" s="283"/>
      <c r="O3348" s="283"/>
      <c r="P3348" s="283"/>
      <c r="Q3348" s="283"/>
      <c r="R3348" s="283"/>
      <c r="S3348" s="283"/>
      <c r="T3348" s="283"/>
    </row>
    <row r="3349" spans="1:20">
      <c r="A3349" s="509"/>
      <c r="N3349" s="283"/>
      <c r="O3349" s="283"/>
      <c r="P3349" s="283"/>
      <c r="Q3349" s="283"/>
      <c r="R3349" s="283"/>
      <c r="S3349" s="283"/>
      <c r="T3349" s="283"/>
    </row>
    <row r="3350" spans="1:20">
      <c r="A3350" s="509"/>
      <c r="N3350" s="283"/>
      <c r="O3350" s="283"/>
      <c r="P3350" s="283"/>
      <c r="Q3350" s="283"/>
      <c r="R3350" s="283"/>
      <c r="S3350" s="283"/>
      <c r="T3350" s="283"/>
    </row>
    <row r="3351" spans="1:20">
      <c r="A3351" s="509"/>
      <c r="N3351" s="283"/>
      <c r="O3351" s="283"/>
      <c r="P3351" s="283"/>
      <c r="Q3351" s="283"/>
      <c r="R3351" s="283"/>
      <c r="S3351" s="283"/>
      <c r="T3351" s="283"/>
    </row>
    <row r="3352" spans="1:20">
      <c r="A3352" s="509"/>
      <c r="N3352" s="283"/>
      <c r="O3352" s="283"/>
      <c r="P3352" s="283"/>
      <c r="Q3352" s="283"/>
      <c r="R3352" s="283"/>
      <c r="S3352" s="283"/>
      <c r="T3352" s="283"/>
    </row>
    <row r="3353" spans="1:20">
      <c r="A3353" s="509"/>
      <c r="N3353" s="283"/>
      <c r="O3353" s="283"/>
      <c r="P3353" s="283"/>
      <c r="Q3353" s="283"/>
      <c r="R3353" s="283"/>
      <c r="S3353" s="283"/>
      <c r="T3353" s="283"/>
    </row>
    <row r="3354" spans="1:20">
      <c r="A3354" s="509"/>
      <c r="N3354" s="283"/>
      <c r="O3354" s="283"/>
      <c r="P3354" s="283"/>
      <c r="Q3354" s="283"/>
      <c r="R3354" s="283"/>
      <c r="S3354" s="283"/>
      <c r="T3354" s="283"/>
    </row>
    <row r="3355" spans="1:20">
      <c r="A3355" s="509"/>
      <c r="N3355" s="283"/>
      <c r="O3355" s="283"/>
      <c r="P3355" s="283"/>
      <c r="Q3355" s="283"/>
      <c r="R3355" s="283"/>
      <c r="S3355" s="283"/>
      <c r="T3355" s="283"/>
    </row>
    <row r="3356" spans="1:20">
      <c r="A3356" s="509"/>
      <c r="N3356" s="283"/>
      <c r="O3356" s="283"/>
      <c r="P3356" s="283"/>
      <c r="Q3356" s="283"/>
      <c r="R3356" s="283"/>
      <c r="S3356" s="283"/>
      <c r="T3356" s="283"/>
    </row>
    <row r="3357" spans="1:20">
      <c r="A3357" s="509"/>
      <c r="N3357" s="283"/>
      <c r="O3357" s="283"/>
      <c r="P3357" s="283"/>
      <c r="Q3357" s="283"/>
      <c r="R3357" s="283"/>
      <c r="S3357" s="283"/>
      <c r="T3357" s="283"/>
    </row>
    <row r="3358" spans="1:20">
      <c r="A3358" s="509"/>
      <c r="N3358" s="283"/>
      <c r="O3358" s="283"/>
      <c r="P3358" s="283"/>
      <c r="Q3358" s="283"/>
      <c r="R3358" s="283"/>
      <c r="S3358" s="283"/>
      <c r="T3358" s="283"/>
    </row>
    <row r="3359" spans="1:20">
      <c r="A3359" s="509"/>
      <c r="N3359" s="283"/>
      <c r="O3359" s="283"/>
      <c r="P3359" s="283"/>
      <c r="Q3359" s="283"/>
      <c r="R3359" s="283"/>
      <c r="S3359" s="283"/>
      <c r="T3359" s="283"/>
    </row>
    <row r="3360" spans="1:20">
      <c r="A3360" s="509"/>
      <c r="N3360" s="283"/>
      <c r="O3360" s="283"/>
      <c r="P3360" s="283"/>
      <c r="Q3360" s="283"/>
      <c r="R3360" s="283"/>
      <c r="S3360" s="283"/>
      <c r="T3360" s="283"/>
    </row>
    <row r="3361" spans="1:20">
      <c r="A3361" s="509"/>
      <c r="N3361" s="283"/>
      <c r="O3361" s="283"/>
      <c r="P3361" s="283"/>
      <c r="Q3361" s="283"/>
      <c r="R3361" s="283"/>
      <c r="S3361" s="283"/>
      <c r="T3361" s="283"/>
    </row>
    <row r="3362" spans="1:20">
      <c r="A3362" s="509"/>
      <c r="N3362" s="283"/>
      <c r="O3362" s="283"/>
      <c r="P3362" s="283"/>
      <c r="Q3362" s="283"/>
      <c r="R3362" s="283"/>
      <c r="S3362" s="283"/>
      <c r="T3362" s="283"/>
    </row>
    <row r="3363" spans="1:20">
      <c r="A3363" s="509"/>
      <c r="N3363" s="283"/>
      <c r="O3363" s="283"/>
      <c r="P3363" s="283"/>
      <c r="Q3363" s="283"/>
      <c r="R3363" s="283"/>
      <c r="S3363" s="283"/>
      <c r="T3363" s="283"/>
    </row>
    <row r="3364" spans="1:20">
      <c r="A3364" s="509"/>
      <c r="N3364" s="283"/>
      <c r="O3364" s="283"/>
      <c r="P3364" s="283"/>
      <c r="Q3364" s="283"/>
      <c r="R3364" s="283"/>
      <c r="S3364" s="283"/>
      <c r="T3364" s="283"/>
    </row>
    <row r="3365" spans="1:20">
      <c r="A3365" s="509"/>
      <c r="N3365" s="283"/>
      <c r="O3365" s="283"/>
      <c r="P3365" s="283"/>
      <c r="Q3365" s="283"/>
      <c r="R3365" s="283"/>
      <c r="S3365" s="283"/>
      <c r="T3365" s="283"/>
    </row>
    <row r="3366" spans="1:20">
      <c r="A3366" s="509"/>
      <c r="N3366" s="283"/>
      <c r="O3366" s="283"/>
      <c r="P3366" s="283"/>
      <c r="Q3366" s="283"/>
      <c r="R3366" s="283"/>
      <c r="S3366" s="283"/>
      <c r="T3366" s="283"/>
    </row>
    <row r="3367" spans="1:20">
      <c r="A3367" s="509"/>
      <c r="N3367" s="283"/>
      <c r="O3367" s="283"/>
      <c r="P3367" s="283"/>
      <c r="Q3367" s="283"/>
      <c r="R3367" s="283"/>
      <c r="S3367" s="283"/>
      <c r="T3367" s="283"/>
    </row>
    <row r="3368" spans="1:20">
      <c r="A3368" s="509"/>
      <c r="N3368" s="283"/>
      <c r="O3368" s="283"/>
      <c r="P3368" s="283"/>
      <c r="Q3368" s="283"/>
      <c r="R3368" s="283"/>
      <c r="S3368" s="283"/>
      <c r="T3368" s="283"/>
    </row>
    <row r="3369" spans="1:20">
      <c r="A3369" s="509"/>
      <c r="N3369" s="283"/>
      <c r="O3369" s="283"/>
      <c r="P3369" s="283"/>
      <c r="Q3369" s="283"/>
      <c r="R3369" s="283"/>
      <c r="S3369" s="283"/>
      <c r="T3369" s="283"/>
    </row>
    <row r="3370" spans="1:20">
      <c r="A3370" s="509"/>
      <c r="N3370" s="283"/>
      <c r="O3370" s="283"/>
      <c r="P3370" s="283"/>
      <c r="Q3370" s="283"/>
      <c r="R3370" s="283"/>
      <c r="S3370" s="283"/>
      <c r="T3370" s="283"/>
    </row>
    <row r="3371" spans="1:20">
      <c r="A3371" s="509"/>
      <c r="N3371" s="283"/>
      <c r="O3371" s="283"/>
      <c r="P3371" s="283"/>
      <c r="Q3371" s="283"/>
      <c r="R3371" s="283"/>
      <c r="S3371" s="283"/>
      <c r="T3371" s="283"/>
    </row>
    <row r="3372" spans="1:20">
      <c r="A3372" s="509"/>
      <c r="N3372" s="283"/>
      <c r="O3372" s="283"/>
      <c r="P3372" s="283"/>
      <c r="Q3372" s="283"/>
      <c r="R3372" s="283"/>
      <c r="S3372" s="283"/>
      <c r="T3372" s="283"/>
    </row>
    <row r="3373" spans="1:20">
      <c r="A3373" s="509"/>
      <c r="N3373" s="283"/>
      <c r="O3373" s="283"/>
      <c r="P3373" s="283"/>
      <c r="Q3373" s="283"/>
      <c r="R3373" s="283"/>
      <c r="S3373" s="283"/>
      <c r="T3373" s="283"/>
    </row>
    <row r="3374" spans="1:20">
      <c r="A3374" s="509"/>
      <c r="N3374" s="283"/>
      <c r="O3374" s="283"/>
      <c r="P3374" s="283"/>
      <c r="Q3374" s="283"/>
      <c r="R3374" s="283"/>
      <c r="S3374" s="283"/>
      <c r="T3374" s="283"/>
    </row>
    <row r="3375" spans="1:20">
      <c r="A3375" s="509"/>
      <c r="N3375" s="283"/>
      <c r="O3375" s="283"/>
      <c r="P3375" s="283"/>
      <c r="Q3375" s="283"/>
      <c r="R3375" s="283"/>
      <c r="S3375" s="283"/>
      <c r="T3375" s="283"/>
    </row>
    <row r="3376" spans="1:20">
      <c r="A3376" s="509"/>
      <c r="N3376" s="283"/>
      <c r="O3376" s="283"/>
      <c r="P3376" s="283"/>
      <c r="Q3376" s="283"/>
      <c r="R3376" s="283"/>
      <c r="S3376" s="283"/>
      <c r="T3376" s="283"/>
    </row>
    <row r="3377" spans="1:20">
      <c r="A3377" s="509"/>
      <c r="N3377" s="283"/>
      <c r="O3377" s="283"/>
      <c r="P3377" s="283"/>
      <c r="Q3377" s="283"/>
      <c r="R3377" s="283"/>
      <c r="S3377" s="283"/>
      <c r="T3377" s="283"/>
    </row>
    <row r="3378" spans="1:20">
      <c r="A3378" s="509"/>
      <c r="N3378" s="283"/>
      <c r="O3378" s="283"/>
      <c r="P3378" s="283"/>
      <c r="Q3378" s="283"/>
      <c r="R3378" s="283"/>
      <c r="S3378" s="283"/>
      <c r="T3378" s="283"/>
    </row>
    <row r="3379" spans="1:20">
      <c r="A3379" s="509"/>
      <c r="N3379" s="283"/>
      <c r="O3379" s="283"/>
      <c r="P3379" s="283"/>
      <c r="Q3379" s="283"/>
      <c r="R3379" s="283"/>
      <c r="S3379" s="283"/>
      <c r="T3379" s="283"/>
    </row>
    <row r="3380" spans="1:20">
      <c r="A3380" s="509"/>
      <c r="N3380" s="283"/>
      <c r="O3380" s="283"/>
      <c r="P3380" s="283"/>
      <c r="Q3380" s="283"/>
      <c r="R3380" s="283"/>
      <c r="S3380" s="283"/>
      <c r="T3380" s="283"/>
    </row>
    <row r="3381" spans="1:20">
      <c r="A3381" s="509"/>
      <c r="N3381" s="283"/>
      <c r="O3381" s="283"/>
      <c r="P3381" s="283"/>
      <c r="Q3381" s="283"/>
      <c r="R3381" s="283"/>
      <c r="S3381" s="283"/>
      <c r="T3381" s="283"/>
    </row>
    <row r="3382" spans="1:20">
      <c r="A3382" s="509"/>
      <c r="N3382" s="283"/>
      <c r="O3382" s="283"/>
      <c r="P3382" s="283"/>
      <c r="Q3382" s="283"/>
      <c r="R3382" s="283"/>
      <c r="S3382" s="283"/>
      <c r="T3382" s="283"/>
    </row>
    <row r="3383" spans="1:20">
      <c r="A3383" s="509"/>
      <c r="N3383" s="283"/>
      <c r="O3383" s="283"/>
      <c r="P3383" s="283"/>
      <c r="Q3383" s="283"/>
      <c r="R3383" s="283"/>
      <c r="S3383" s="283"/>
      <c r="T3383" s="283"/>
    </row>
    <row r="3384" spans="1:20">
      <c r="A3384" s="509"/>
      <c r="N3384" s="283"/>
      <c r="O3384" s="283"/>
      <c r="P3384" s="283"/>
      <c r="Q3384" s="283"/>
      <c r="R3384" s="283"/>
      <c r="S3384" s="283"/>
      <c r="T3384" s="283"/>
    </row>
    <row r="3385" spans="1:20">
      <c r="A3385" s="509"/>
      <c r="N3385" s="283"/>
      <c r="O3385" s="283"/>
      <c r="P3385" s="283"/>
      <c r="Q3385" s="283"/>
      <c r="R3385" s="283"/>
      <c r="S3385" s="283"/>
      <c r="T3385" s="283"/>
    </row>
    <row r="3386" spans="1:20">
      <c r="A3386" s="509"/>
      <c r="N3386" s="283"/>
      <c r="O3386" s="283"/>
      <c r="P3386" s="283"/>
      <c r="Q3386" s="283"/>
      <c r="R3386" s="283"/>
      <c r="S3386" s="283"/>
      <c r="T3386" s="283"/>
    </row>
    <row r="3387" spans="1:20">
      <c r="A3387" s="509"/>
      <c r="N3387" s="283"/>
      <c r="O3387" s="283"/>
      <c r="P3387" s="283"/>
      <c r="Q3387" s="283"/>
      <c r="R3387" s="283"/>
      <c r="S3387" s="283"/>
      <c r="T3387" s="283"/>
    </row>
    <row r="3388" spans="1:20">
      <c r="A3388" s="509"/>
      <c r="N3388" s="283"/>
      <c r="O3388" s="283"/>
      <c r="P3388" s="283"/>
      <c r="Q3388" s="283"/>
      <c r="R3388" s="283"/>
      <c r="S3388" s="283"/>
      <c r="T3388" s="283"/>
    </row>
    <row r="3389" spans="1:20">
      <c r="A3389" s="509"/>
      <c r="N3389" s="283"/>
      <c r="O3389" s="283"/>
      <c r="P3389" s="283"/>
      <c r="Q3389" s="283"/>
      <c r="R3389" s="283"/>
      <c r="S3389" s="283"/>
      <c r="T3389" s="283"/>
    </row>
    <row r="3390" spans="1:20">
      <c r="A3390" s="509"/>
      <c r="N3390" s="283"/>
      <c r="O3390" s="283"/>
      <c r="P3390" s="283"/>
      <c r="Q3390" s="283"/>
      <c r="R3390" s="283"/>
      <c r="S3390" s="283"/>
      <c r="T3390" s="283"/>
    </row>
    <row r="3391" spans="1:20">
      <c r="A3391" s="509"/>
      <c r="N3391" s="283"/>
      <c r="O3391" s="283"/>
      <c r="P3391" s="283"/>
      <c r="Q3391" s="283"/>
      <c r="R3391" s="283"/>
      <c r="S3391" s="283"/>
      <c r="T3391" s="283"/>
    </row>
    <row r="3392" spans="1:20">
      <c r="A3392" s="509"/>
      <c r="N3392" s="283"/>
      <c r="O3392" s="283"/>
      <c r="P3392" s="283"/>
      <c r="Q3392" s="283"/>
      <c r="R3392" s="283"/>
      <c r="S3392" s="283"/>
      <c r="T3392" s="283"/>
    </row>
    <row r="3393" spans="1:20">
      <c r="A3393" s="509"/>
      <c r="N3393" s="283"/>
      <c r="O3393" s="283"/>
      <c r="P3393" s="283"/>
      <c r="Q3393" s="283"/>
      <c r="R3393" s="283"/>
      <c r="S3393" s="283"/>
      <c r="T3393" s="283"/>
    </row>
    <row r="3394" spans="1:20">
      <c r="A3394" s="509"/>
      <c r="N3394" s="283"/>
      <c r="O3394" s="283"/>
      <c r="P3394" s="283"/>
      <c r="Q3394" s="283"/>
      <c r="R3394" s="283"/>
      <c r="S3394" s="283"/>
      <c r="T3394" s="283"/>
    </row>
    <row r="3395" spans="1:20">
      <c r="A3395" s="509"/>
      <c r="N3395" s="283"/>
      <c r="O3395" s="283"/>
      <c r="P3395" s="283"/>
      <c r="Q3395" s="283"/>
      <c r="R3395" s="283"/>
      <c r="S3395" s="283"/>
      <c r="T3395" s="283"/>
    </row>
    <row r="3396" spans="1:20">
      <c r="A3396" s="509"/>
      <c r="N3396" s="283"/>
      <c r="O3396" s="283"/>
      <c r="P3396" s="283"/>
      <c r="Q3396" s="283"/>
      <c r="R3396" s="283"/>
      <c r="S3396" s="283"/>
      <c r="T3396" s="283"/>
    </row>
    <row r="3397" spans="1:20">
      <c r="A3397" s="509"/>
      <c r="N3397" s="283"/>
      <c r="O3397" s="283"/>
      <c r="P3397" s="283"/>
      <c r="Q3397" s="283"/>
      <c r="R3397" s="283"/>
      <c r="S3397" s="283"/>
      <c r="T3397" s="283"/>
    </row>
    <row r="3398" spans="1:20">
      <c r="A3398" s="509"/>
      <c r="N3398" s="283"/>
      <c r="O3398" s="283"/>
      <c r="P3398" s="283"/>
      <c r="Q3398" s="283"/>
      <c r="R3398" s="283"/>
      <c r="S3398" s="283"/>
      <c r="T3398" s="283"/>
    </row>
    <row r="3399" spans="1:20">
      <c r="A3399" s="509"/>
      <c r="N3399" s="283"/>
      <c r="O3399" s="283"/>
      <c r="P3399" s="283"/>
      <c r="Q3399" s="283"/>
      <c r="R3399" s="283"/>
      <c r="S3399" s="283"/>
      <c r="T3399" s="283"/>
    </row>
    <row r="3400" spans="1:20">
      <c r="A3400" s="509"/>
      <c r="N3400" s="283"/>
      <c r="O3400" s="283"/>
      <c r="P3400" s="283"/>
      <c r="Q3400" s="283"/>
      <c r="R3400" s="283"/>
      <c r="S3400" s="283"/>
      <c r="T3400" s="283"/>
    </row>
    <row r="3401" spans="1:20">
      <c r="A3401" s="509"/>
      <c r="N3401" s="283"/>
      <c r="O3401" s="283"/>
      <c r="P3401" s="283"/>
      <c r="Q3401" s="283"/>
      <c r="R3401" s="283"/>
      <c r="S3401" s="283"/>
      <c r="T3401" s="283"/>
    </row>
    <row r="3402" spans="1:20">
      <c r="A3402" s="509"/>
      <c r="N3402" s="283"/>
      <c r="O3402" s="283"/>
      <c r="P3402" s="283"/>
      <c r="Q3402" s="283"/>
      <c r="R3402" s="283"/>
      <c r="S3402" s="283"/>
      <c r="T3402" s="283"/>
    </row>
    <row r="3403" spans="1:20">
      <c r="A3403" s="509"/>
      <c r="N3403" s="283"/>
      <c r="O3403" s="283"/>
      <c r="P3403" s="283"/>
      <c r="Q3403" s="283"/>
      <c r="R3403" s="283"/>
      <c r="S3403" s="283"/>
      <c r="T3403" s="283"/>
    </row>
    <row r="3404" spans="1:20">
      <c r="A3404" s="509"/>
      <c r="N3404" s="283"/>
      <c r="O3404" s="283"/>
      <c r="P3404" s="283"/>
      <c r="Q3404" s="283"/>
      <c r="R3404" s="283"/>
      <c r="S3404" s="283"/>
      <c r="T3404" s="283"/>
    </row>
    <row r="3405" spans="1:20">
      <c r="A3405" s="509"/>
      <c r="N3405" s="283"/>
      <c r="O3405" s="283"/>
      <c r="P3405" s="283"/>
      <c r="Q3405" s="283"/>
      <c r="R3405" s="283"/>
      <c r="S3405" s="283"/>
      <c r="T3405" s="283"/>
    </row>
    <row r="3406" spans="1:20">
      <c r="A3406" s="509"/>
      <c r="N3406" s="283"/>
      <c r="O3406" s="283"/>
      <c r="P3406" s="283"/>
      <c r="Q3406" s="283"/>
      <c r="R3406" s="283"/>
      <c r="S3406" s="283"/>
      <c r="T3406" s="283"/>
    </row>
    <row r="3407" spans="1:20">
      <c r="A3407" s="509"/>
      <c r="N3407" s="283"/>
      <c r="O3407" s="283"/>
      <c r="P3407" s="283"/>
      <c r="Q3407" s="283"/>
      <c r="R3407" s="283"/>
      <c r="S3407" s="283"/>
      <c r="T3407" s="283"/>
    </row>
    <row r="3408" spans="1:20">
      <c r="A3408" s="509"/>
      <c r="N3408" s="283"/>
      <c r="O3408" s="283"/>
      <c r="P3408" s="283"/>
      <c r="Q3408" s="283"/>
      <c r="R3408" s="283"/>
      <c r="S3408" s="283"/>
      <c r="T3408" s="283"/>
    </row>
    <row r="3409" spans="1:20">
      <c r="A3409" s="509"/>
      <c r="N3409" s="283"/>
      <c r="O3409" s="283"/>
      <c r="P3409" s="283"/>
      <c r="Q3409" s="283"/>
      <c r="R3409" s="283"/>
      <c r="S3409" s="283"/>
      <c r="T3409" s="283"/>
    </row>
    <row r="3410" spans="1:20">
      <c r="A3410" s="509"/>
      <c r="N3410" s="283"/>
      <c r="O3410" s="283"/>
      <c r="P3410" s="283"/>
      <c r="Q3410" s="283"/>
      <c r="R3410" s="283"/>
      <c r="S3410" s="283"/>
      <c r="T3410" s="283"/>
    </row>
    <row r="3411" spans="1:20">
      <c r="A3411" s="509"/>
      <c r="N3411" s="283"/>
      <c r="O3411" s="283"/>
      <c r="P3411" s="283"/>
      <c r="Q3411" s="283"/>
      <c r="R3411" s="283"/>
      <c r="S3411" s="283"/>
      <c r="T3411" s="283"/>
    </row>
    <row r="3412" spans="1:20">
      <c r="A3412" s="509"/>
      <c r="N3412" s="283"/>
      <c r="O3412" s="283"/>
      <c r="P3412" s="283"/>
      <c r="Q3412" s="283"/>
      <c r="R3412" s="283"/>
      <c r="S3412" s="283"/>
      <c r="T3412" s="283"/>
    </row>
    <row r="3413" spans="1:20">
      <c r="A3413" s="509"/>
      <c r="N3413" s="283"/>
      <c r="O3413" s="283"/>
      <c r="P3413" s="283"/>
      <c r="Q3413" s="283"/>
      <c r="R3413" s="283"/>
      <c r="S3413" s="283"/>
      <c r="T3413" s="283"/>
    </row>
    <row r="3414" spans="1:20">
      <c r="A3414" s="509"/>
      <c r="N3414" s="283"/>
      <c r="O3414" s="283"/>
      <c r="P3414" s="283"/>
      <c r="Q3414" s="283"/>
      <c r="R3414" s="283"/>
      <c r="S3414" s="283"/>
      <c r="T3414" s="283"/>
    </row>
    <row r="3415" spans="1:20">
      <c r="A3415" s="509"/>
      <c r="N3415" s="283"/>
      <c r="O3415" s="283"/>
      <c r="P3415" s="283"/>
      <c r="Q3415" s="283"/>
      <c r="R3415" s="283"/>
      <c r="S3415" s="283"/>
      <c r="T3415" s="283"/>
    </row>
    <row r="3416" spans="1:20">
      <c r="A3416" s="509"/>
      <c r="N3416" s="283"/>
      <c r="O3416" s="283"/>
      <c r="P3416" s="283"/>
      <c r="Q3416" s="283"/>
      <c r="R3416" s="283"/>
      <c r="S3416" s="283"/>
      <c r="T3416" s="283"/>
    </row>
    <row r="3417" spans="1:20">
      <c r="A3417" s="509"/>
      <c r="N3417" s="283"/>
      <c r="O3417" s="283"/>
      <c r="P3417" s="283"/>
      <c r="Q3417" s="283"/>
      <c r="R3417" s="283"/>
      <c r="S3417" s="283"/>
      <c r="T3417" s="283"/>
    </row>
    <row r="3418" spans="1:20">
      <c r="A3418" s="509"/>
      <c r="N3418" s="283"/>
      <c r="O3418" s="283"/>
      <c r="P3418" s="283"/>
      <c r="Q3418" s="283"/>
      <c r="R3418" s="283"/>
      <c r="S3418" s="283"/>
      <c r="T3418" s="283"/>
    </row>
    <row r="3419" spans="1:20">
      <c r="A3419" s="509"/>
      <c r="N3419" s="283"/>
      <c r="O3419" s="283"/>
      <c r="P3419" s="283"/>
      <c r="Q3419" s="283"/>
      <c r="R3419" s="283"/>
      <c r="S3419" s="283"/>
      <c r="T3419" s="283"/>
    </row>
    <row r="3420" spans="1:20">
      <c r="A3420" s="509"/>
      <c r="N3420" s="283"/>
      <c r="O3420" s="283"/>
      <c r="P3420" s="283"/>
      <c r="Q3420" s="283"/>
      <c r="R3420" s="283"/>
      <c r="S3420" s="283"/>
      <c r="T3420" s="283"/>
    </row>
    <row r="3421" spans="1:20">
      <c r="A3421" s="509"/>
      <c r="N3421" s="283"/>
      <c r="O3421" s="283"/>
      <c r="P3421" s="283"/>
      <c r="Q3421" s="283"/>
      <c r="R3421" s="283"/>
      <c r="S3421" s="283"/>
      <c r="T3421" s="283"/>
    </row>
    <row r="3422" spans="1:20">
      <c r="A3422" s="509"/>
      <c r="N3422" s="283"/>
      <c r="O3422" s="283"/>
      <c r="P3422" s="283"/>
      <c r="Q3422" s="283"/>
      <c r="R3422" s="283"/>
      <c r="S3422" s="283"/>
      <c r="T3422" s="283"/>
    </row>
    <row r="3423" spans="1:20">
      <c r="A3423" s="509"/>
      <c r="N3423" s="283"/>
      <c r="O3423" s="283"/>
      <c r="P3423" s="283"/>
      <c r="Q3423" s="283"/>
      <c r="R3423" s="283"/>
      <c r="S3423" s="283"/>
      <c r="T3423" s="283"/>
    </row>
    <row r="3424" spans="1:20">
      <c r="A3424" s="509"/>
      <c r="N3424" s="283"/>
      <c r="O3424" s="283"/>
      <c r="P3424" s="283"/>
      <c r="Q3424" s="283"/>
      <c r="R3424" s="283"/>
      <c r="S3424" s="283"/>
      <c r="T3424" s="283"/>
    </row>
    <row r="3425" spans="1:20">
      <c r="A3425" s="509"/>
      <c r="N3425" s="283"/>
      <c r="O3425" s="283"/>
      <c r="P3425" s="283"/>
      <c r="Q3425" s="283"/>
      <c r="R3425" s="283"/>
      <c r="S3425" s="283"/>
      <c r="T3425" s="283"/>
    </row>
    <row r="3426" spans="1:20">
      <c r="A3426" s="509"/>
      <c r="N3426" s="283"/>
      <c r="O3426" s="283"/>
      <c r="P3426" s="283"/>
      <c r="Q3426" s="283"/>
      <c r="R3426" s="283"/>
      <c r="S3426" s="283"/>
      <c r="T3426" s="283"/>
    </row>
    <row r="3427" spans="1:20">
      <c r="A3427" s="509"/>
      <c r="N3427" s="283"/>
      <c r="O3427" s="283"/>
      <c r="P3427" s="283"/>
      <c r="Q3427" s="283"/>
      <c r="R3427" s="283"/>
      <c r="S3427" s="283"/>
      <c r="T3427" s="283"/>
    </row>
    <row r="3428" spans="1:20">
      <c r="A3428" s="509"/>
      <c r="N3428" s="283"/>
      <c r="O3428" s="283"/>
      <c r="P3428" s="283"/>
      <c r="Q3428" s="283"/>
      <c r="R3428" s="283"/>
      <c r="S3428" s="283"/>
      <c r="T3428" s="283"/>
    </row>
    <row r="3429" spans="1:20">
      <c r="A3429" s="509"/>
      <c r="N3429" s="283"/>
      <c r="O3429" s="283"/>
      <c r="P3429" s="283"/>
      <c r="Q3429" s="283"/>
      <c r="R3429" s="283"/>
      <c r="S3429" s="283"/>
      <c r="T3429" s="283"/>
    </row>
    <row r="3430" spans="1:20">
      <c r="A3430" s="509"/>
      <c r="N3430" s="283"/>
      <c r="O3430" s="283"/>
      <c r="P3430" s="283"/>
      <c r="Q3430" s="283"/>
      <c r="R3430" s="283"/>
      <c r="S3430" s="283"/>
      <c r="T3430" s="283"/>
    </row>
    <row r="3431" spans="1:20">
      <c r="A3431" s="509"/>
      <c r="N3431" s="283"/>
      <c r="O3431" s="283"/>
      <c r="P3431" s="283"/>
      <c r="Q3431" s="283"/>
      <c r="R3431" s="283"/>
      <c r="S3431" s="283"/>
      <c r="T3431" s="283"/>
    </row>
    <row r="3432" spans="1:20">
      <c r="A3432" s="509"/>
      <c r="N3432" s="283"/>
      <c r="O3432" s="283"/>
      <c r="P3432" s="283"/>
      <c r="Q3432" s="283"/>
      <c r="R3432" s="283"/>
      <c r="S3432" s="283"/>
      <c r="T3432" s="283"/>
    </row>
    <row r="3433" spans="1:20">
      <c r="A3433" s="509"/>
      <c r="N3433" s="283"/>
      <c r="O3433" s="283"/>
      <c r="P3433" s="283"/>
      <c r="Q3433" s="283"/>
      <c r="R3433" s="283"/>
      <c r="S3433" s="283"/>
      <c r="T3433" s="283"/>
    </row>
    <row r="3434" spans="1:20">
      <c r="A3434" s="509"/>
      <c r="N3434" s="283"/>
      <c r="O3434" s="283"/>
      <c r="P3434" s="283"/>
      <c r="Q3434" s="283"/>
      <c r="R3434" s="283"/>
      <c r="S3434" s="283"/>
      <c r="T3434" s="283"/>
    </row>
    <row r="3435" spans="1:20">
      <c r="A3435" s="509"/>
      <c r="N3435" s="283"/>
      <c r="O3435" s="283"/>
      <c r="P3435" s="283"/>
      <c r="Q3435" s="283"/>
      <c r="R3435" s="283"/>
      <c r="S3435" s="283"/>
      <c r="T3435" s="283"/>
    </row>
    <row r="3436" spans="1:20">
      <c r="A3436" s="509"/>
      <c r="N3436" s="283"/>
      <c r="O3436" s="283"/>
      <c r="P3436" s="283"/>
      <c r="Q3436" s="283"/>
      <c r="R3436" s="283"/>
      <c r="S3436" s="283"/>
      <c r="T3436" s="283"/>
    </row>
    <row r="3437" spans="1:20">
      <c r="A3437" s="509"/>
      <c r="N3437" s="283"/>
      <c r="O3437" s="283"/>
      <c r="P3437" s="283"/>
      <c r="Q3437" s="283"/>
      <c r="R3437" s="283"/>
      <c r="S3437" s="283"/>
      <c r="T3437" s="283"/>
    </row>
    <row r="3438" spans="1:20">
      <c r="A3438" s="509"/>
      <c r="N3438" s="283"/>
      <c r="O3438" s="283"/>
      <c r="P3438" s="283"/>
      <c r="Q3438" s="283"/>
      <c r="R3438" s="283"/>
      <c r="S3438" s="283"/>
      <c r="T3438" s="283"/>
    </row>
    <row r="3439" spans="1:20">
      <c r="A3439" s="509"/>
      <c r="N3439" s="283"/>
      <c r="O3439" s="283"/>
      <c r="P3439" s="283"/>
      <c r="Q3439" s="283"/>
      <c r="R3439" s="283"/>
      <c r="S3439" s="283"/>
      <c r="T3439" s="283"/>
    </row>
    <row r="3440" spans="1:20">
      <c r="A3440" s="509"/>
      <c r="N3440" s="283"/>
      <c r="O3440" s="283"/>
      <c r="P3440" s="283"/>
      <c r="Q3440" s="283"/>
      <c r="R3440" s="283"/>
      <c r="S3440" s="283"/>
      <c r="T3440" s="283"/>
    </row>
    <row r="3441" spans="1:20">
      <c r="A3441" s="509"/>
      <c r="N3441" s="283"/>
      <c r="O3441" s="283"/>
      <c r="P3441" s="283"/>
      <c r="Q3441" s="283"/>
      <c r="R3441" s="283"/>
      <c r="S3441" s="283"/>
      <c r="T3441" s="283"/>
    </row>
    <row r="3442" spans="1:20">
      <c r="A3442" s="509"/>
      <c r="N3442" s="283"/>
      <c r="O3442" s="283"/>
      <c r="P3442" s="283"/>
      <c r="Q3442" s="283"/>
      <c r="R3442" s="283"/>
      <c r="S3442" s="283"/>
      <c r="T3442" s="283"/>
    </row>
    <row r="3443" spans="1:20">
      <c r="A3443" s="509"/>
      <c r="N3443" s="283"/>
      <c r="O3443" s="283"/>
      <c r="P3443" s="283"/>
      <c r="Q3443" s="283"/>
      <c r="R3443" s="283"/>
      <c r="S3443" s="283"/>
      <c r="T3443" s="283"/>
    </row>
    <row r="3444" spans="1:20">
      <c r="A3444" s="509"/>
      <c r="N3444" s="283"/>
      <c r="O3444" s="283"/>
      <c r="P3444" s="283"/>
      <c r="Q3444" s="283"/>
      <c r="R3444" s="283"/>
      <c r="S3444" s="283"/>
      <c r="T3444" s="283"/>
    </row>
    <row r="3445" spans="1:20">
      <c r="A3445" s="509"/>
      <c r="N3445" s="283"/>
      <c r="O3445" s="283"/>
      <c r="P3445" s="283"/>
      <c r="Q3445" s="283"/>
      <c r="R3445" s="283"/>
      <c r="S3445" s="283"/>
      <c r="T3445" s="283"/>
    </row>
    <row r="3446" spans="1:20">
      <c r="A3446" s="509"/>
      <c r="N3446" s="283"/>
      <c r="O3446" s="283"/>
      <c r="P3446" s="283"/>
      <c r="Q3446" s="283"/>
      <c r="R3446" s="283"/>
      <c r="S3446" s="283"/>
      <c r="T3446" s="283"/>
    </row>
    <row r="3447" spans="1:20">
      <c r="A3447" s="509"/>
      <c r="N3447" s="283"/>
      <c r="O3447" s="283"/>
      <c r="P3447" s="283"/>
      <c r="Q3447" s="283"/>
      <c r="R3447" s="283"/>
      <c r="S3447" s="283"/>
      <c r="T3447" s="283"/>
    </row>
    <row r="3448" spans="1:20">
      <c r="A3448" s="509"/>
      <c r="N3448" s="283"/>
      <c r="O3448" s="283"/>
      <c r="P3448" s="283"/>
      <c r="Q3448" s="283"/>
      <c r="R3448" s="283"/>
      <c r="S3448" s="283"/>
      <c r="T3448" s="283"/>
    </row>
    <row r="3449" spans="1:20">
      <c r="A3449" s="509"/>
      <c r="N3449" s="283"/>
      <c r="O3449" s="283"/>
      <c r="P3449" s="283"/>
      <c r="Q3449" s="283"/>
      <c r="R3449" s="283"/>
      <c r="S3449" s="283"/>
      <c r="T3449" s="283"/>
    </row>
    <row r="3450" spans="1:20">
      <c r="A3450" s="509"/>
      <c r="N3450" s="283"/>
      <c r="O3450" s="283"/>
      <c r="P3450" s="283"/>
      <c r="Q3450" s="283"/>
      <c r="R3450" s="283"/>
      <c r="S3450" s="283"/>
      <c r="T3450" s="283"/>
    </row>
    <row r="3451" spans="1:20">
      <c r="A3451" s="509"/>
      <c r="N3451" s="283"/>
      <c r="O3451" s="283"/>
      <c r="P3451" s="283"/>
      <c r="Q3451" s="283"/>
      <c r="R3451" s="283"/>
      <c r="S3451" s="283"/>
      <c r="T3451" s="283"/>
    </row>
    <row r="3452" spans="1:20">
      <c r="A3452" s="509"/>
      <c r="N3452" s="283"/>
      <c r="O3452" s="283"/>
      <c r="P3452" s="283"/>
      <c r="Q3452" s="283"/>
      <c r="R3452" s="283"/>
      <c r="S3452" s="283"/>
      <c r="T3452" s="283"/>
    </row>
    <row r="3453" spans="1:20">
      <c r="A3453" s="509"/>
      <c r="N3453" s="283"/>
      <c r="O3453" s="283"/>
      <c r="P3453" s="283"/>
      <c r="Q3453" s="283"/>
      <c r="R3453" s="283"/>
      <c r="S3453" s="283"/>
      <c r="T3453" s="283"/>
    </row>
    <row r="3454" spans="1:20">
      <c r="A3454" s="509"/>
      <c r="N3454" s="283"/>
      <c r="O3454" s="283"/>
      <c r="P3454" s="283"/>
      <c r="Q3454" s="283"/>
      <c r="R3454" s="283"/>
      <c r="S3454" s="283"/>
      <c r="T3454" s="283"/>
    </row>
    <row r="3455" spans="1:20">
      <c r="A3455" s="509"/>
      <c r="N3455" s="283"/>
      <c r="O3455" s="283"/>
      <c r="P3455" s="283"/>
      <c r="Q3455" s="283"/>
      <c r="R3455" s="283"/>
      <c r="S3455" s="283"/>
      <c r="T3455" s="283"/>
    </row>
    <row r="3456" spans="1:20">
      <c r="A3456" s="509"/>
      <c r="N3456" s="283"/>
      <c r="O3456" s="283"/>
      <c r="P3456" s="283"/>
      <c r="Q3456" s="283"/>
      <c r="R3456" s="283"/>
      <c r="S3456" s="283"/>
      <c r="T3456" s="283"/>
    </row>
    <row r="3457" spans="1:20">
      <c r="A3457" s="509"/>
      <c r="N3457" s="283"/>
      <c r="O3457" s="283"/>
      <c r="P3457" s="283"/>
      <c r="Q3457" s="283"/>
      <c r="R3457" s="283"/>
      <c r="S3457" s="283"/>
      <c r="T3457" s="283"/>
    </row>
    <row r="3458" spans="1:20">
      <c r="A3458" s="509"/>
      <c r="N3458" s="283"/>
      <c r="O3458" s="283"/>
      <c r="P3458" s="283"/>
      <c r="Q3458" s="283"/>
      <c r="R3458" s="283"/>
      <c r="S3458" s="283"/>
      <c r="T3458" s="283"/>
    </row>
    <row r="3459" spans="1:20">
      <c r="A3459" s="509"/>
      <c r="N3459" s="283"/>
      <c r="O3459" s="283"/>
      <c r="P3459" s="283"/>
      <c r="Q3459" s="283"/>
      <c r="R3459" s="283"/>
      <c r="S3459" s="283"/>
      <c r="T3459" s="283"/>
    </row>
    <row r="3460" spans="1:20">
      <c r="A3460" s="509"/>
      <c r="N3460" s="283"/>
      <c r="O3460" s="283"/>
      <c r="P3460" s="283"/>
      <c r="Q3460" s="283"/>
      <c r="R3460" s="283"/>
      <c r="S3460" s="283"/>
      <c r="T3460" s="283"/>
    </row>
    <row r="3461" spans="1:20">
      <c r="A3461" s="509"/>
      <c r="N3461" s="283"/>
      <c r="O3461" s="283"/>
      <c r="P3461" s="283"/>
      <c r="Q3461" s="283"/>
      <c r="R3461" s="283"/>
      <c r="S3461" s="283"/>
      <c r="T3461" s="283"/>
    </row>
    <row r="3462" spans="1:20">
      <c r="A3462" s="509"/>
      <c r="N3462" s="283"/>
      <c r="O3462" s="283"/>
      <c r="P3462" s="283"/>
      <c r="Q3462" s="283"/>
      <c r="R3462" s="283"/>
      <c r="S3462" s="283"/>
      <c r="T3462" s="283"/>
    </row>
    <row r="3463" spans="1:20">
      <c r="A3463" s="509"/>
      <c r="N3463" s="283"/>
      <c r="O3463" s="283"/>
      <c r="P3463" s="283"/>
      <c r="Q3463" s="283"/>
      <c r="R3463" s="283"/>
      <c r="S3463" s="283"/>
      <c r="T3463" s="283"/>
    </row>
    <row r="3464" spans="1:20">
      <c r="A3464" s="509"/>
      <c r="N3464" s="283"/>
      <c r="O3464" s="283"/>
      <c r="P3464" s="283"/>
      <c r="Q3464" s="283"/>
      <c r="R3464" s="283"/>
      <c r="S3464" s="283"/>
      <c r="T3464" s="283"/>
    </row>
    <row r="3465" spans="1:20">
      <c r="A3465" s="509"/>
      <c r="N3465" s="283"/>
      <c r="O3465" s="283"/>
      <c r="P3465" s="283"/>
      <c r="Q3465" s="283"/>
      <c r="R3465" s="283"/>
      <c r="S3465" s="283"/>
      <c r="T3465" s="283"/>
    </row>
    <row r="3466" spans="1:20">
      <c r="A3466" s="509"/>
      <c r="N3466" s="283"/>
      <c r="O3466" s="283"/>
      <c r="P3466" s="283"/>
      <c r="Q3466" s="283"/>
      <c r="R3466" s="283"/>
      <c r="S3466" s="283"/>
      <c r="T3466" s="283"/>
    </row>
    <row r="3467" spans="1:20">
      <c r="A3467" s="509"/>
      <c r="N3467" s="283"/>
      <c r="O3467" s="283"/>
      <c r="P3467" s="283"/>
      <c r="Q3467" s="283"/>
      <c r="R3467" s="283"/>
      <c r="S3467" s="283"/>
      <c r="T3467" s="283"/>
    </row>
    <row r="3468" spans="1:20">
      <c r="A3468" s="509"/>
      <c r="N3468" s="283"/>
      <c r="O3468" s="283"/>
      <c r="P3468" s="283"/>
      <c r="Q3468" s="283"/>
      <c r="R3468" s="283"/>
      <c r="S3468" s="283"/>
      <c r="T3468" s="283"/>
    </row>
    <row r="3469" spans="1:20">
      <c r="A3469" s="509"/>
      <c r="N3469" s="283"/>
      <c r="O3469" s="283"/>
      <c r="P3469" s="283"/>
      <c r="Q3469" s="283"/>
      <c r="R3469" s="283"/>
      <c r="S3469" s="283"/>
      <c r="T3469" s="283"/>
    </row>
    <row r="3470" spans="1:20">
      <c r="A3470" s="509"/>
      <c r="N3470" s="283"/>
      <c r="O3470" s="283"/>
      <c r="P3470" s="283"/>
      <c r="Q3470" s="283"/>
      <c r="R3470" s="283"/>
      <c r="S3470" s="283"/>
      <c r="T3470" s="283"/>
    </row>
    <row r="3471" spans="1:20">
      <c r="A3471" s="509"/>
      <c r="N3471" s="283"/>
      <c r="O3471" s="283"/>
      <c r="P3471" s="283"/>
      <c r="Q3471" s="283"/>
      <c r="R3471" s="283"/>
      <c r="S3471" s="283"/>
      <c r="T3471" s="283"/>
    </row>
    <row r="3472" spans="1:20">
      <c r="A3472" s="509"/>
      <c r="N3472" s="283"/>
      <c r="O3472" s="283"/>
      <c r="P3472" s="283"/>
      <c r="Q3472" s="283"/>
      <c r="R3472" s="283"/>
      <c r="S3472" s="283"/>
      <c r="T3472" s="283"/>
    </row>
    <row r="3473" spans="1:20">
      <c r="A3473" s="509"/>
      <c r="N3473" s="283"/>
      <c r="O3473" s="283"/>
      <c r="P3473" s="283"/>
      <c r="Q3473" s="283"/>
      <c r="R3473" s="283"/>
      <c r="S3473" s="283"/>
      <c r="T3473" s="283"/>
    </row>
    <row r="3474" spans="1:20">
      <c r="A3474" s="509"/>
      <c r="N3474" s="283"/>
      <c r="O3474" s="283"/>
      <c r="P3474" s="283"/>
      <c r="Q3474" s="283"/>
      <c r="R3474" s="283"/>
      <c r="S3474" s="283"/>
      <c r="T3474" s="283"/>
    </row>
    <row r="3475" spans="1:20">
      <c r="A3475" s="509"/>
      <c r="N3475" s="283"/>
      <c r="O3475" s="283"/>
      <c r="P3475" s="283"/>
      <c r="Q3475" s="283"/>
      <c r="R3475" s="283"/>
      <c r="S3475" s="283"/>
      <c r="T3475" s="283"/>
    </row>
    <row r="3476" spans="1:20">
      <c r="A3476" s="509"/>
      <c r="N3476" s="283"/>
      <c r="O3476" s="283"/>
      <c r="P3476" s="283"/>
      <c r="Q3476" s="283"/>
      <c r="R3476" s="283"/>
      <c r="S3476" s="283"/>
      <c r="T3476" s="283"/>
    </row>
    <row r="3477" spans="1:20">
      <c r="A3477" s="509"/>
      <c r="N3477" s="283"/>
      <c r="O3477" s="283"/>
      <c r="P3477" s="283"/>
      <c r="Q3477" s="283"/>
      <c r="R3477" s="283"/>
      <c r="S3477" s="283"/>
      <c r="T3477" s="283"/>
    </row>
    <row r="3478" spans="1:20">
      <c r="A3478" s="509"/>
      <c r="N3478" s="283"/>
      <c r="O3478" s="283"/>
      <c r="P3478" s="283"/>
      <c r="Q3478" s="283"/>
      <c r="R3478" s="283"/>
      <c r="S3478" s="283"/>
      <c r="T3478" s="283"/>
    </row>
    <row r="3479" spans="1:20">
      <c r="A3479" s="509"/>
      <c r="N3479" s="283"/>
      <c r="O3479" s="283"/>
      <c r="P3479" s="283"/>
      <c r="Q3479" s="283"/>
      <c r="R3479" s="283"/>
      <c r="S3479" s="283"/>
      <c r="T3479" s="283"/>
    </row>
    <row r="3480" spans="1:20">
      <c r="A3480" s="509"/>
      <c r="N3480" s="283"/>
      <c r="O3480" s="283"/>
      <c r="P3480" s="283"/>
      <c r="Q3480" s="283"/>
      <c r="R3480" s="283"/>
      <c r="S3480" s="283"/>
      <c r="T3480" s="283"/>
    </row>
    <row r="3481" spans="1:20">
      <c r="A3481" s="509"/>
      <c r="N3481" s="283"/>
      <c r="O3481" s="283"/>
      <c r="P3481" s="283"/>
      <c r="Q3481" s="283"/>
      <c r="R3481" s="283"/>
      <c r="S3481" s="283"/>
      <c r="T3481" s="283"/>
    </row>
    <row r="3482" spans="1:20">
      <c r="A3482" s="509"/>
      <c r="N3482" s="283"/>
      <c r="O3482" s="283"/>
      <c r="P3482" s="283"/>
      <c r="Q3482" s="283"/>
      <c r="R3482" s="283"/>
      <c r="S3482" s="283"/>
      <c r="T3482" s="283"/>
    </row>
    <row r="3483" spans="1:20">
      <c r="A3483" s="509"/>
      <c r="N3483" s="283"/>
      <c r="O3483" s="283"/>
      <c r="P3483" s="283"/>
      <c r="Q3483" s="283"/>
      <c r="R3483" s="283"/>
      <c r="S3483" s="283"/>
      <c r="T3483" s="283"/>
    </row>
    <row r="3484" spans="1:20">
      <c r="A3484" s="509"/>
      <c r="N3484" s="283"/>
      <c r="O3484" s="283"/>
      <c r="P3484" s="283"/>
      <c r="Q3484" s="283"/>
      <c r="R3484" s="283"/>
      <c r="S3484" s="283"/>
      <c r="T3484" s="283"/>
    </row>
    <row r="3485" spans="1:20">
      <c r="A3485" s="509"/>
      <c r="N3485" s="283"/>
      <c r="O3485" s="283"/>
      <c r="P3485" s="283"/>
      <c r="Q3485" s="283"/>
      <c r="R3485" s="283"/>
      <c r="S3485" s="283"/>
      <c r="T3485" s="283"/>
    </row>
    <row r="3486" spans="1:20">
      <c r="A3486" s="509"/>
      <c r="N3486" s="283"/>
      <c r="O3486" s="283"/>
      <c r="P3486" s="283"/>
      <c r="Q3486" s="283"/>
      <c r="R3486" s="283"/>
      <c r="S3486" s="283"/>
      <c r="T3486" s="283"/>
    </row>
    <row r="3487" spans="1:20">
      <c r="A3487" s="509"/>
      <c r="N3487" s="283"/>
      <c r="O3487" s="283"/>
      <c r="P3487" s="283"/>
      <c r="Q3487" s="283"/>
      <c r="R3487" s="283"/>
      <c r="S3487" s="283"/>
      <c r="T3487" s="283"/>
    </row>
    <row r="3488" spans="1:20">
      <c r="A3488" s="509"/>
      <c r="N3488" s="283"/>
      <c r="O3488" s="283"/>
      <c r="P3488" s="283"/>
      <c r="Q3488" s="283"/>
      <c r="R3488" s="283"/>
      <c r="S3488" s="283"/>
      <c r="T3488" s="283"/>
    </row>
    <row r="3489" spans="1:20">
      <c r="A3489" s="509"/>
      <c r="N3489" s="283"/>
      <c r="O3489" s="283"/>
      <c r="P3489" s="283"/>
      <c r="Q3489" s="283"/>
      <c r="R3489" s="283"/>
      <c r="S3489" s="283"/>
      <c r="T3489" s="283"/>
    </row>
    <row r="3490" spans="1:20">
      <c r="A3490" s="509"/>
      <c r="N3490" s="283"/>
      <c r="O3490" s="283"/>
      <c r="P3490" s="283"/>
      <c r="Q3490" s="283"/>
      <c r="R3490" s="283"/>
      <c r="S3490" s="283"/>
      <c r="T3490" s="283"/>
    </row>
    <row r="3491" spans="1:20">
      <c r="A3491" s="509"/>
      <c r="N3491" s="283"/>
      <c r="O3491" s="283"/>
      <c r="P3491" s="283"/>
      <c r="Q3491" s="283"/>
      <c r="R3491" s="283"/>
      <c r="S3491" s="283"/>
      <c r="T3491" s="283"/>
    </row>
    <row r="3492" spans="1:20">
      <c r="A3492" s="509"/>
      <c r="N3492" s="283"/>
      <c r="O3492" s="283"/>
      <c r="P3492" s="283"/>
      <c r="Q3492" s="283"/>
      <c r="R3492" s="283"/>
      <c r="S3492" s="283"/>
      <c r="T3492" s="283"/>
    </row>
    <row r="3493" spans="1:20">
      <c r="A3493" s="509"/>
      <c r="N3493" s="283"/>
      <c r="O3493" s="283"/>
      <c r="P3493" s="283"/>
      <c r="Q3493" s="283"/>
      <c r="R3493" s="283"/>
      <c r="S3493" s="283"/>
      <c r="T3493" s="283"/>
    </row>
    <row r="3494" spans="1:20">
      <c r="A3494" s="509"/>
      <c r="N3494" s="283"/>
      <c r="O3494" s="283"/>
      <c r="P3494" s="283"/>
      <c r="Q3494" s="283"/>
      <c r="R3494" s="283"/>
      <c r="S3494" s="283"/>
      <c r="T3494" s="283"/>
    </row>
    <row r="3495" spans="1:20">
      <c r="A3495" s="509"/>
      <c r="N3495" s="283"/>
      <c r="O3495" s="283"/>
      <c r="P3495" s="283"/>
      <c r="Q3495" s="283"/>
      <c r="R3495" s="283"/>
      <c r="S3495" s="283"/>
      <c r="T3495" s="283"/>
    </row>
    <row r="3496" spans="1:20">
      <c r="A3496" s="509"/>
      <c r="N3496" s="283"/>
      <c r="O3496" s="283"/>
      <c r="P3496" s="283"/>
      <c r="Q3496" s="283"/>
      <c r="R3496" s="283"/>
      <c r="S3496" s="283"/>
      <c r="T3496" s="283"/>
    </row>
    <row r="3497" spans="1:20">
      <c r="A3497" s="509"/>
      <c r="N3497" s="283"/>
      <c r="O3497" s="283"/>
      <c r="P3497" s="283"/>
      <c r="Q3497" s="283"/>
      <c r="R3497" s="283"/>
      <c r="S3497" s="283"/>
      <c r="T3497" s="283"/>
    </row>
    <row r="3498" spans="1:20">
      <c r="A3498" s="509"/>
      <c r="N3498" s="283"/>
      <c r="O3498" s="283"/>
      <c r="P3498" s="283"/>
      <c r="Q3498" s="283"/>
      <c r="R3498" s="283"/>
      <c r="S3498" s="283"/>
      <c r="T3498" s="283"/>
    </row>
    <row r="3499" spans="1:20">
      <c r="A3499" s="509"/>
      <c r="N3499" s="283"/>
      <c r="O3499" s="283"/>
      <c r="P3499" s="283"/>
      <c r="Q3499" s="283"/>
      <c r="R3499" s="283"/>
      <c r="S3499" s="283"/>
      <c r="T3499" s="283"/>
    </row>
    <row r="3500" spans="1:20">
      <c r="A3500" s="509"/>
      <c r="N3500" s="283"/>
      <c r="O3500" s="283"/>
      <c r="P3500" s="283"/>
      <c r="Q3500" s="283"/>
      <c r="R3500" s="283"/>
      <c r="S3500" s="283"/>
      <c r="T3500" s="283"/>
    </row>
    <row r="3501" spans="1:20">
      <c r="A3501" s="509"/>
      <c r="N3501" s="283"/>
      <c r="O3501" s="283"/>
      <c r="P3501" s="283"/>
      <c r="Q3501" s="283"/>
      <c r="R3501" s="283"/>
      <c r="S3501" s="283"/>
      <c r="T3501" s="283"/>
    </row>
    <row r="3502" spans="1:20">
      <c r="A3502" s="509"/>
      <c r="N3502" s="283"/>
      <c r="O3502" s="283"/>
      <c r="P3502" s="283"/>
      <c r="Q3502" s="283"/>
      <c r="R3502" s="283"/>
      <c r="S3502" s="283"/>
      <c r="T3502" s="283"/>
    </row>
    <row r="3503" spans="1:20">
      <c r="A3503" s="509"/>
      <c r="N3503" s="283"/>
      <c r="O3503" s="283"/>
      <c r="P3503" s="283"/>
      <c r="Q3503" s="283"/>
      <c r="R3503" s="283"/>
      <c r="S3503" s="283"/>
      <c r="T3503" s="283"/>
    </row>
    <row r="3504" spans="1:20">
      <c r="A3504" s="509"/>
      <c r="N3504" s="283"/>
      <c r="O3504" s="283"/>
      <c r="P3504" s="283"/>
      <c r="Q3504" s="283"/>
      <c r="R3504" s="283"/>
      <c r="S3504" s="283"/>
      <c r="T3504" s="283"/>
    </row>
    <row r="3505" spans="1:20">
      <c r="A3505" s="509"/>
      <c r="N3505" s="283"/>
      <c r="O3505" s="283"/>
      <c r="P3505" s="283"/>
      <c r="Q3505" s="283"/>
      <c r="R3505" s="283"/>
      <c r="S3505" s="283"/>
      <c r="T3505" s="283"/>
    </row>
    <row r="3506" spans="1:20">
      <c r="A3506" s="509"/>
      <c r="N3506" s="283"/>
      <c r="O3506" s="283"/>
      <c r="P3506" s="283"/>
      <c r="Q3506" s="283"/>
      <c r="R3506" s="283"/>
      <c r="S3506" s="283"/>
      <c r="T3506" s="283"/>
    </row>
    <row r="3507" spans="1:20">
      <c r="A3507" s="509"/>
      <c r="N3507" s="283"/>
      <c r="O3507" s="283"/>
      <c r="P3507" s="283"/>
      <c r="Q3507" s="283"/>
      <c r="R3507" s="283"/>
      <c r="S3507" s="283"/>
      <c r="T3507" s="283"/>
    </row>
    <row r="3508" spans="1:20">
      <c r="A3508" s="509"/>
      <c r="N3508" s="283"/>
      <c r="O3508" s="283"/>
      <c r="P3508" s="283"/>
      <c r="Q3508" s="283"/>
      <c r="R3508" s="283"/>
      <c r="S3508" s="283"/>
      <c r="T3508" s="283"/>
    </row>
    <row r="3509" spans="1:20">
      <c r="A3509" s="509"/>
      <c r="N3509" s="283"/>
      <c r="O3509" s="283"/>
      <c r="P3509" s="283"/>
      <c r="Q3509" s="283"/>
      <c r="R3509" s="283"/>
      <c r="S3509" s="283"/>
      <c r="T3509" s="283"/>
    </row>
    <row r="3510" spans="1:20">
      <c r="A3510" s="509"/>
      <c r="N3510" s="283"/>
      <c r="O3510" s="283"/>
      <c r="P3510" s="283"/>
      <c r="Q3510" s="283"/>
      <c r="R3510" s="283"/>
      <c r="S3510" s="283"/>
      <c r="T3510" s="283"/>
    </row>
    <row r="3511" spans="1:20">
      <c r="A3511" s="509"/>
      <c r="N3511" s="283"/>
      <c r="O3511" s="283"/>
      <c r="P3511" s="283"/>
      <c r="Q3511" s="283"/>
      <c r="R3511" s="283"/>
      <c r="S3511" s="283"/>
      <c r="T3511" s="283"/>
    </row>
    <row r="3512" spans="1:20">
      <c r="A3512" s="509"/>
      <c r="N3512" s="283"/>
      <c r="O3512" s="283"/>
      <c r="P3512" s="283"/>
      <c r="Q3512" s="283"/>
      <c r="R3512" s="283"/>
      <c r="S3512" s="283"/>
      <c r="T3512" s="283"/>
    </row>
    <row r="3513" spans="1:20">
      <c r="A3513" s="509"/>
      <c r="N3513" s="283"/>
      <c r="O3513" s="283"/>
      <c r="P3513" s="283"/>
      <c r="Q3513" s="283"/>
      <c r="R3513" s="283"/>
      <c r="S3513" s="283"/>
      <c r="T3513" s="283"/>
    </row>
    <row r="3514" spans="1:20">
      <c r="A3514" s="509"/>
      <c r="N3514" s="283"/>
      <c r="O3514" s="283"/>
      <c r="P3514" s="283"/>
      <c r="Q3514" s="283"/>
      <c r="R3514" s="283"/>
      <c r="S3514" s="283"/>
      <c r="T3514" s="283"/>
    </row>
    <row r="3515" spans="1:20">
      <c r="A3515" s="509"/>
      <c r="N3515" s="283"/>
      <c r="O3515" s="283"/>
      <c r="P3515" s="283"/>
      <c r="Q3515" s="283"/>
      <c r="R3515" s="283"/>
      <c r="S3515" s="283"/>
      <c r="T3515" s="283"/>
    </row>
    <row r="3516" spans="1:20">
      <c r="A3516" s="509"/>
      <c r="N3516" s="283"/>
      <c r="O3516" s="283"/>
      <c r="P3516" s="283"/>
      <c r="Q3516" s="283"/>
      <c r="R3516" s="283"/>
      <c r="S3516" s="283"/>
      <c r="T3516" s="283"/>
    </row>
    <row r="3517" spans="1:20">
      <c r="A3517" s="509"/>
      <c r="N3517" s="283"/>
      <c r="O3517" s="283"/>
      <c r="P3517" s="283"/>
      <c r="Q3517" s="283"/>
      <c r="R3517" s="283"/>
      <c r="S3517" s="283"/>
      <c r="T3517" s="283"/>
    </row>
    <row r="3518" spans="1:20">
      <c r="A3518" s="509"/>
      <c r="N3518" s="283"/>
      <c r="O3518" s="283"/>
      <c r="P3518" s="283"/>
      <c r="Q3518" s="283"/>
      <c r="R3518" s="283"/>
      <c r="S3518" s="283"/>
      <c r="T3518" s="283"/>
    </row>
    <row r="3519" spans="1:20">
      <c r="A3519" s="509"/>
      <c r="N3519" s="283"/>
      <c r="O3519" s="283"/>
      <c r="P3519" s="283"/>
      <c r="Q3519" s="283"/>
      <c r="R3519" s="283"/>
      <c r="S3519" s="283"/>
      <c r="T3519" s="283"/>
    </row>
    <row r="3520" spans="1:20">
      <c r="A3520" s="509"/>
      <c r="N3520" s="283"/>
      <c r="O3520" s="283"/>
      <c r="P3520" s="283"/>
      <c r="Q3520" s="283"/>
      <c r="R3520" s="283"/>
      <c r="S3520" s="283"/>
      <c r="T3520" s="283"/>
    </row>
    <row r="3521" spans="1:20">
      <c r="A3521" s="509"/>
      <c r="N3521" s="283"/>
      <c r="O3521" s="283"/>
      <c r="P3521" s="283"/>
      <c r="Q3521" s="283"/>
      <c r="R3521" s="283"/>
      <c r="S3521" s="283"/>
      <c r="T3521" s="283"/>
    </row>
    <row r="3522" spans="1:20">
      <c r="A3522" s="509"/>
      <c r="N3522" s="283"/>
      <c r="O3522" s="283"/>
      <c r="P3522" s="283"/>
      <c r="Q3522" s="283"/>
      <c r="R3522" s="283"/>
      <c r="S3522" s="283"/>
      <c r="T3522" s="283"/>
    </row>
    <row r="3523" spans="1:20">
      <c r="A3523" s="509"/>
      <c r="N3523" s="283"/>
      <c r="O3523" s="283"/>
      <c r="P3523" s="283"/>
      <c r="Q3523" s="283"/>
      <c r="R3523" s="283"/>
      <c r="S3523" s="283"/>
      <c r="T3523" s="283"/>
    </row>
    <row r="3524" spans="1:20">
      <c r="A3524" s="509"/>
      <c r="N3524" s="283"/>
      <c r="O3524" s="283"/>
      <c r="P3524" s="283"/>
      <c r="Q3524" s="283"/>
      <c r="R3524" s="283"/>
      <c r="S3524" s="283"/>
      <c r="T3524" s="283"/>
    </row>
    <row r="3525" spans="1:20">
      <c r="A3525" s="509"/>
      <c r="N3525" s="283"/>
      <c r="O3525" s="283"/>
      <c r="P3525" s="283"/>
      <c r="Q3525" s="283"/>
      <c r="R3525" s="283"/>
      <c r="S3525" s="283"/>
      <c r="T3525" s="283"/>
    </row>
    <row r="3526" spans="1:20">
      <c r="A3526" s="509"/>
      <c r="N3526" s="283"/>
      <c r="O3526" s="283"/>
      <c r="P3526" s="283"/>
      <c r="Q3526" s="283"/>
      <c r="R3526" s="283"/>
      <c r="S3526" s="283"/>
      <c r="T3526" s="283"/>
    </row>
    <row r="3527" spans="1:20">
      <c r="A3527" s="509"/>
      <c r="N3527" s="283"/>
      <c r="O3527" s="283"/>
      <c r="P3527" s="283"/>
      <c r="Q3527" s="283"/>
      <c r="R3527" s="283"/>
      <c r="S3527" s="283"/>
      <c r="T3527" s="283"/>
    </row>
    <row r="3528" spans="1:20">
      <c r="A3528" s="509"/>
      <c r="N3528" s="283"/>
      <c r="O3528" s="283"/>
      <c r="P3528" s="283"/>
      <c r="Q3528" s="283"/>
      <c r="R3528" s="283"/>
      <c r="S3528" s="283"/>
      <c r="T3528" s="283"/>
    </row>
    <row r="3529" spans="1:20">
      <c r="A3529" s="509"/>
      <c r="N3529" s="283"/>
      <c r="O3529" s="283"/>
      <c r="P3529" s="283"/>
      <c r="Q3529" s="283"/>
      <c r="R3529" s="283"/>
      <c r="S3529" s="283"/>
      <c r="T3529" s="283"/>
    </row>
    <row r="3530" spans="1:20">
      <c r="A3530" s="509"/>
      <c r="N3530" s="283"/>
      <c r="O3530" s="283"/>
      <c r="P3530" s="283"/>
      <c r="Q3530" s="283"/>
      <c r="R3530" s="283"/>
      <c r="S3530" s="283"/>
      <c r="T3530" s="283"/>
    </row>
    <row r="3531" spans="1:20">
      <c r="A3531" s="509"/>
      <c r="N3531" s="283"/>
      <c r="O3531" s="283"/>
      <c r="P3531" s="283"/>
      <c r="Q3531" s="283"/>
      <c r="R3531" s="283"/>
      <c r="S3531" s="283"/>
      <c r="T3531" s="283"/>
    </row>
    <row r="3532" spans="1:20">
      <c r="A3532" s="509"/>
      <c r="N3532" s="283"/>
      <c r="O3532" s="283"/>
      <c r="P3532" s="283"/>
      <c r="Q3532" s="283"/>
      <c r="R3532" s="283"/>
      <c r="S3532" s="283"/>
      <c r="T3532" s="283"/>
    </row>
    <row r="3533" spans="1:20">
      <c r="A3533" s="509"/>
      <c r="N3533" s="283"/>
      <c r="O3533" s="283"/>
      <c r="P3533" s="283"/>
      <c r="Q3533" s="283"/>
      <c r="R3533" s="283"/>
      <c r="S3533" s="283"/>
      <c r="T3533" s="283"/>
    </row>
    <row r="3534" spans="1:20">
      <c r="A3534" s="509"/>
      <c r="N3534" s="283"/>
      <c r="O3534" s="283"/>
      <c r="P3534" s="283"/>
      <c r="Q3534" s="283"/>
      <c r="R3534" s="283"/>
      <c r="S3534" s="283"/>
      <c r="T3534" s="283"/>
    </row>
    <row r="3535" spans="1:20">
      <c r="A3535" s="509"/>
      <c r="N3535" s="283"/>
      <c r="O3535" s="283"/>
      <c r="P3535" s="283"/>
      <c r="Q3535" s="283"/>
      <c r="R3535" s="283"/>
      <c r="S3535" s="283"/>
      <c r="T3535" s="283"/>
    </row>
    <row r="3536" spans="1:20">
      <c r="A3536" s="509"/>
      <c r="N3536" s="283"/>
      <c r="O3536" s="283"/>
      <c r="P3536" s="283"/>
      <c r="Q3536" s="283"/>
      <c r="R3536" s="283"/>
      <c r="S3536" s="283"/>
      <c r="T3536" s="283"/>
    </row>
    <row r="3537" spans="1:20">
      <c r="A3537" s="509"/>
      <c r="N3537" s="283"/>
      <c r="O3537" s="283"/>
      <c r="P3537" s="283"/>
      <c r="Q3537" s="283"/>
      <c r="R3537" s="283"/>
      <c r="S3537" s="283"/>
      <c r="T3537" s="283"/>
    </row>
    <row r="3538" spans="1:20">
      <c r="A3538" s="509"/>
      <c r="N3538" s="283"/>
      <c r="O3538" s="283"/>
      <c r="P3538" s="283"/>
      <c r="Q3538" s="283"/>
      <c r="R3538" s="283"/>
      <c r="S3538" s="283"/>
      <c r="T3538" s="283"/>
    </row>
    <row r="3539" spans="1:20">
      <c r="A3539" s="509"/>
      <c r="N3539" s="283"/>
      <c r="O3539" s="283"/>
      <c r="P3539" s="283"/>
      <c r="Q3539" s="283"/>
      <c r="R3539" s="283"/>
      <c r="S3539" s="283"/>
      <c r="T3539" s="283"/>
    </row>
    <row r="3540" spans="1:20">
      <c r="A3540" s="509"/>
      <c r="N3540" s="283"/>
      <c r="O3540" s="283"/>
      <c r="P3540" s="283"/>
      <c r="Q3540" s="283"/>
      <c r="R3540" s="283"/>
      <c r="S3540" s="283"/>
      <c r="T3540" s="283"/>
    </row>
    <row r="3541" spans="1:20">
      <c r="A3541" s="509"/>
      <c r="N3541" s="283"/>
      <c r="O3541" s="283"/>
      <c r="P3541" s="283"/>
      <c r="Q3541" s="283"/>
      <c r="R3541" s="283"/>
      <c r="S3541" s="283"/>
      <c r="T3541" s="283"/>
    </row>
    <row r="3542" spans="1:20">
      <c r="A3542" s="509"/>
      <c r="N3542" s="283"/>
      <c r="O3542" s="283"/>
      <c r="P3542" s="283"/>
      <c r="Q3542" s="283"/>
      <c r="R3542" s="283"/>
      <c r="S3542" s="283"/>
      <c r="T3542" s="283"/>
    </row>
    <row r="3543" spans="1:20">
      <c r="A3543" s="509"/>
      <c r="N3543" s="283"/>
      <c r="O3543" s="283"/>
      <c r="P3543" s="283"/>
      <c r="Q3543" s="283"/>
      <c r="R3543" s="283"/>
      <c r="S3543" s="283"/>
      <c r="T3543" s="283"/>
    </row>
    <row r="3544" spans="1:20">
      <c r="A3544" s="509"/>
      <c r="N3544" s="283"/>
      <c r="O3544" s="283"/>
      <c r="P3544" s="283"/>
      <c r="Q3544" s="283"/>
      <c r="R3544" s="283"/>
      <c r="S3544" s="283"/>
      <c r="T3544" s="283"/>
    </row>
    <row r="3545" spans="1:20">
      <c r="A3545" s="509"/>
      <c r="N3545" s="283"/>
      <c r="O3545" s="283"/>
      <c r="P3545" s="283"/>
      <c r="Q3545" s="283"/>
      <c r="R3545" s="283"/>
      <c r="S3545" s="283"/>
      <c r="T3545" s="283"/>
    </row>
    <row r="3546" spans="1:20">
      <c r="A3546" s="509"/>
      <c r="N3546" s="283"/>
      <c r="O3546" s="283"/>
      <c r="P3546" s="283"/>
      <c r="Q3546" s="283"/>
      <c r="R3546" s="283"/>
      <c r="S3546" s="283"/>
      <c r="T3546" s="283"/>
    </row>
    <row r="3547" spans="1:20">
      <c r="A3547" s="509"/>
      <c r="N3547" s="283"/>
      <c r="O3547" s="283"/>
      <c r="P3547" s="283"/>
      <c r="Q3547" s="283"/>
      <c r="R3547" s="283"/>
      <c r="S3547" s="283"/>
      <c r="T3547" s="283"/>
    </row>
    <row r="3548" spans="1:20">
      <c r="A3548" s="509"/>
      <c r="N3548" s="283"/>
      <c r="O3548" s="283"/>
      <c r="P3548" s="283"/>
      <c r="Q3548" s="283"/>
      <c r="R3548" s="283"/>
      <c r="S3548" s="283"/>
      <c r="T3548" s="283"/>
    </row>
    <row r="3549" spans="1:20">
      <c r="A3549" s="509"/>
      <c r="N3549" s="283"/>
      <c r="O3549" s="283"/>
      <c r="P3549" s="283"/>
      <c r="Q3549" s="283"/>
      <c r="R3549" s="283"/>
      <c r="S3549" s="283"/>
      <c r="T3549" s="283"/>
    </row>
    <row r="3550" spans="1:20">
      <c r="A3550" s="509"/>
      <c r="N3550" s="283"/>
      <c r="O3550" s="283"/>
      <c r="P3550" s="283"/>
      <c r="Q3550" s="283"/>
      <c r="R3550" s="283"/>
      <c r="S3550" s="283"/>
      <c r="T3550" s="283"/>
    </row>
    <row r="3551" spans="1:20">
      <c r="A3551" s="509"/>
      <c r="N3551" s="283"/>
      <c r="O3551" s="283"/>
      <c r="P3551" s="283"/>
      <c r="Q3551" s="283"/>
      <c r="R3551" s="283"/>
      <c r="S3551" s="283"/>
      <c r="T3551" s="283"/>
    </row>
    <row r="3552" spans="1:20">
      <c r="A3552" s="509"/>
      <c r="N3552" s="283"/>
      <c r="O3552" s="283"/>
      <c r="P3552" s="283"/>
      <c r="Q3552" s="283"/>
      <c r="R3552" s="283"/>
      <c r="S3552" s="283"/>
      <c r="T3552" s="283"/>
    </row>
    <row r="3553" spans="1:20">
      <c r="A3553" s="509"/>
      <c r="N3553" s="283"/>
      <c r="O3553" s="283"/>
      <c r="P3553" s="283"/>
      <c r="Q3553" s="283"/>
      <c r="R3553" s="283"/>
      <c r="S3553" s="283"/>
      <c r="T3553" s="283"/>
    </row>
    <row r="3554" spans="1:20">
      <c r="A3554" s="509"/>
      <c r="N3554" s="283"/>
      <c r="O3554" s="283"/>
      <c r="P3554" s="283"/>
      <c r="Q3554" s="283"/>
      <c r="R3554" s="283"/>
      <c r="S3554" s="283"/>
      <c r="T3554" s="283"/>
    </row>
    <row r="3555" spans="1:20">
      <c r="A3555" s="509"/>
      <c r="N3555" s="283"/>
      <c r="O3555" s="283"/>
      <c r="P3555" s="283"/>
      <c r="Q3555" s="283"/>
      <c r="R3555" s="283"/>
      <c r="S3555" s="283"/>
      <c r="T3555" s="283"/>
    </row>
    <row r="3556" spans="1:20">
      <c r="A3556" s="509"/>
      <c r="N3556" s="283"/>
      <c r="O3556" s="283"/>
      <c r="P3556" s="283"/>
      <c r="Q3556" s="283"/>
      <c r="R3556" s="283"/>
      <c r="S3556" s="283"/>
      <c r="T3556" s="283"/>
    </row>
    <row r="3557" spans="1:20">
      <c r="A3557" s="509"/>
      <c r="N3557" s="283"/>
      <c r="O3557" s="283"/>
      <c r="P3557" s="283"/>
      <c r="Q3557" s="283"/>
      <c r="R3557" s="283"/>
      <c r="S3557" s="283"/>
      <c r="T3557" s="283"/>
    </row>
    <row r="3558" spans="1:20">
      <c r="A3558" s="509"/>
      <c r="N3558" s="283"/>
      <c r="O3558" s="283"/>
      <c r="P3558" s="283"/>
      <c r="Q3558" s="283"/>
      <c r="R3558" s="283"/>
      <c r="S3558" s="283"/>
      <c r="T3558" s="283"/>
    </row>
    <row r="3559" spans="1:20">
      <c r="A3559" s="509"/>
      <c r="N3559" s="283"/>
      <c r="O3559" s="283"/>
      <c r="P3559" s="283"/>
      <c r="Q3559" s="283"/>
      <c r="R3559" s="283"/>
      <c r="S3559" s="283"/>
      <c r="T3559" s="283"/>
    </row>
    <row r="3560" spans="1:20">
      <c r="A3560" s="509"/>
      <c r="N3560" s="283"/>
      <c r="O3560" s="283"/>
      <c r="P3560" s="283"/>
      <c r="Q3560" s="283"/>
      <c r="R3560" s="283"/>
      <c r="S3560" s="283"/>
      <c r="T3560" s="283"/>
    </row>
    <row r="3561" spans="1:20">
      <c r="A3561" s="509"/>
      <c r="N3561" s="283"/>
      <c r="O3561" s="283"/>
      <c r="P3561" s="283"/>
      <c r="Q3561" s="283"/>
      <c r="R3561" s="283"/>
      <c r="S3561" s="283"/>
      <c r="T3561" s="283"/>
    </row>
    <row r="3562" spans="1:20">
      <c r="A3562" s="509"/>
      <c r="N3562" s="283"/>
      <c r="O3562" s="283"/>
      <c r="P3562" s="283"/>
      <c r="Q3562" s="283"/>
      <c r="R3562" s="283"/>
      <c r="S3562" s="283"/>
      <c r="T3562" s="283"/>
    </row>
    <row r="3563" spans="1:20">
      <c r="A3563" s="509"/>
      <c r="N3563" s="283"/>
      <c r="O3563" s="283"/>
      <c r="P3563" s="283"/>
      <c r="Q3563" s="283"/>
      <c r="R3563" s="283"/>
      <c r="S3563" s="283"/>
      <c r="T3563" s="283"/>
    </row>
    <row r="3564" spans="1:20">
      <c r="A3564" s="509"/>
      <c r="N3564" s="283"/>
      <c r="O3564" s="283"/>
      <c r="P3564" s="283"/>
      <c r="Q3564" s="283"/>
      <c r="R3564" s="283"/>
      <c r="S3564" s="283"/>
      <c r="T3564" s="283"/>
    </row>
    <row r="3565" spans="1:20">
      <c r="A3565" s="509"/>
      <c r="N3565" s="283"/>
      <c r="O3565" s="283"/>
      <c r="P3565" s="283"/>
      <c r="Q3565" s="283"/>
      <c r="R3565" s="283"/>
      <c r="S3565" s="283"/>
      <c r="T3565" s="283"/>
    </row>
    <row r="3566" spans="1:20">
      <c r="A3566" s="509"/>
      <c r="N3566" s="283"/>
      <c r="O3566" s="283"/>
      <c r="P3566" s="283"/>
      <c r="Q3566" s="283"/>
      <c r="R3566" s="283"/>
      <c r="S3566" s="283"/>
      <c r="T3566" s="283"/>
    </row>
    <row r="3567" spans="1:20">
      <c r="A3567" s="509"/>
      <c r="N3567" s="283"/>
      <c r="O3567" s="283"/>
      <c r="P3567" s="283"/>
      <c r="Q3567" s="283"/>
      <c r="R3567" s="283"/>
      <c r="S3567" s="283"/>
      <c r="T3567" s="283"/>
    </row>
    <row r="3568" spans="1:20">
      <c r="A3568" s="509"/>
      <c r="N3568" s="283"/>
      <c r="O3568" s="283"/>
      <c r="P3568" s="283"/>
      <c r="Q3568" s="283"/>
      <c r="R3568" s="283"/>
      <c r="S3568" s="283"/>
      <c r="T3568" s="283"/>
    </row>
    <row r="3569" spans="1:20">
      <c r="A3569" s="509"/>
      <c r="N3569" s="283"/>
      <c r="O3569" s="283"/>
      <c r="P3569" s="283"/>
      <c r="Q3569" s="283"/>
      <c r="R3569" s="283"/>
      <c r="S3569" s="283"/>
      <c r="T3569" s="283"/>
    </row>
    <row r="3570" spans="1:20">
      <c r="A3570" s="509"/>
      <c r="N3570" s="283"/>
      <c r="O3570" s="283"/>
      <c r="P3570" s="283"/>
      <c r="Q3570" s="283"/>
      <c r="R3570" s="283"/>
      <c r="S3570" s="283"/>
      <c r="T3570" s="283"/>
    </row>
    <row r="3571" spans="1:20">
      <c r="A3571" s="509"/>
      <c r="N3571" s="283"/>
      <c r="O3571" s="283"/>
      <c r="P3571" s="283"/>
      <c r="Q3571" s="283"/>
      <c r="R3571" s="283"/>
      <c r="S3571" s="283"/>
      <c r="T3571" s="283"/>
    </row>
    <row r="3572" spans="1:20">
      <c r="A3572" s="509"/>
      <c r="N3572" s="283"/>
      <c r="O3572" s="283"/>
      <c r="P3572" s="283"/>
      <c r="Q3572" s="283"/>
      <c r="R3572" s="283"/>
      <c r="S3572" s="283"/>
      <c r="T3572" s="283"/>
    </row>
    <row r="3573" spans="1:20">
      <c r="A3573" s="509"/>
      <c r="N3573" s="283"/>
      <c r="O3573" s="283"/>
      <c r="P3573" s="283"/>
      <c r="Q3573" s="283"/>
      <c r="R3573" s="283"/>
      <c r="S3573" s="283"/>
      <c r="T3573" s="283"/>
    </row>
    <row r="3574" spans="1:20">
      <c r="A3574" s="509"/>
      <c r="N3574" s="283"/>
      <c r="O3574" s="283"/>
      <c r="P3574" s="283"/>
      <c r="Q3574" s="283"/>
      <c r="R3574" s="283"/>
      <c r="S3574" s="283"/>
      <c r="T3574" s="283"/>
    </row>
    <row r="3575" spans="1:20">
      <c r="A3575" s="509"/>
      <c r="N3575" s="283"/>
      <c r="O3575" s="283"/>
      <c r="P3575" s="283"/>
      <c r="Q3575" s="283"/>
      <c r="R3575" s="283"/>
      <c r="S3575" s="283"/>
      <c r="T3575" s="283"/>
    </row>
    <row r="3576" spans="1:20">
      <c r="A3576" s="509"/>
      <c r="N3576" s="283"/>
      <c r="O3576" s="283"/>
      <c r="P3576" s="283"/>
      <c r="Q3576" s="283"/>
      <c r="R3576" s="283"/>
      <c r="S3576" s="283"/>
      <c r="T3576" s="283"/>
    </row>
    <row r="3577" spans="1:20">
      <c r="A3577" s="509"/>
      <c r="N3577" s="283"/>
      <c r="O3577" s="283"/>
      <c r="P3577" s="283"/>
      <c r="Q3577" s="283"/>
      <c r="R3577" s="283"/>
      <c r="S3577" s="283"/>
      <c r="T3577" s="283"/>
    </row>
    <row r="3578" spans="1:20">
      <c r="A3578" s="509"/>
      <c r="N3578" s="283"/>
      <c r="O3578" s="283"/>
      <c r="P3578" s="283"/>
      <c r="Q3578" s="283"/>
      <c r="R3578" s="283"/>
      <c r="S3578" s="283"/>
      <c r="T3578" s="283"/>
    </row>
    <row r="3579" spans="1:20">
      <c r="A3579" s="509"/>
      <c r="N3579" s="283"/>
      <c r="O3579" s="283"/>
      <c r="P3579" s="283"/>
      <c r="Q3579" s="283"/>
      <c r="R3579" s="283"/>
      <c r="S3579" s="283"/>
      <c r="T3579" s="283"/>
    </row>
    <row r="3580" spans="1:20">
      <c r="A3580" s="509"/>
      <c r="N3580" s="283"/>
      <c r="O3580" s="283"/>
      <c r="P3580" s="283"/>
      <c r="Q3580" s="283"/>
      <c r="R3580" s="283"/>
      <c r="S3580" s="283"/>
      <c r="T3580" s="283"/>
    </row>
    <row r="3581" spans="1:20">
      <c r="A3581" s="509"/>
      <c r="N3581" s="283"/>
      <c r="O3581" s="283"/>
      <c r="P3581" s="283"/>
      <c r="Q3581" s="283"/>
      <c r="R3581" s="283"/>
      <c r="S3581" s="283"/>
      <c r="T3581" s="283"/>
    </row>
    <row r="3582" spans="1:20">
      <c r="A3582" s="509"/>
      <c r="N3582" s="283"/>
      <c r="O3582" s="283"/>
      <c r="P3582" s="283"/>
      <c r="Q3582" s="283"/>
      <c r="R3582" s="283"/>
      <c r="S3582" s="283"/>
      <c r="T3582" s="283"/>
    </row>
    <row r="3583" spans="1:20">
      <c r="A3583" s="509"/>
      <c r="N3583" s="283"/>
      <c r="O3583" s="283"/>
      <c r="P3583" s="283"/>
      <c r="Q3583" s="283"/>
      <c r="R3583" s="283"/>
      <c r="S3583" s="283"/>
      <c r="T3583" s="283"/>
    </row>
    <row r="3584" spans="1:20">
      <c r="A3584" s="509"/>
      <c r="N3584" s="283"/>
      <c r="O3584" s="283"/>
      <c r="P3584" s="283"/>
      <c r="Q3584" s="283"/>
      <c r="R3584" s="283"/>
      <c r="S3584" s="283"/>
      <c r="T3584" s="283"/>
    </row>
    <row r="3585" spans="1:20">
      <c r="A3585" s="509"/>
      <c r="N3585" s="283"/>
      <c r="O3585" s="283"/>
      <c r="P3585" s="283"/>
      <c r="Q3585" s="283"/>
      <c r="R3585" s="283"/>
      <c r="S3585" s="283"/>
      <c r="T3585" s="283"/>
    </row>
    <row r="3586" spans="1:20">
      <c r="A3586" s="509"/>
      <c r="N3586" s="283"/>
      <c r="O3586" s="283"/>
      <c r="P3586" s="283"/>
      <c r="Q3586" s="283"/>
      <c r="R3586" s="283"/>
      <c r="S3586" s="283"/>
      <c r="T3586" s="283"/>
    </row>
    <row r="3587" spans="1:20">
      <c r="A3587" s="509"/>
      <c r="N3587" s="283"/>
      <c r="O3587" s="283"/>
      <c r="P3587" s="283"/>
      <c r="Q3587" s="283"/>
      <c r="R3587" s="283"/>
      <c r="S3587" s="283"/>
      <c r="T3587" s="283"/>
    </row>
    <row r="3588" spans="1:20">
      <c r="A3588" s="509"/>
      <c r="N3588" s="283"/>
      <c r="O3588" s="283"/>
      <c r="P3588" s="283"/>
      <c r="Q3588" s="283"/>
      <c r="R3588" s="283"/>
      <c r="S3588" s="283"/>
      <c r="T3588" s="283"/>
    </row>
    <row r="3589" spans="1:20">
      <c r="A3589" s="509"/>
      <c r="N3589" s="283"/>
      <c r="O3589" s="283"/>
      <c r="P3589" s="283"/>
      <c r="Q3589" s="283"/>
      <c r="R3589" s="283"/>
      <c r="S3589" s="283"/>
      <c r="T3589" s="283"/>
    </row>
    <row r="3590" spans="1:20">
      <c r="A3590" s="509"/>
      <c r="N3590" s="283"/>
      <c r="O3590" s="283"/>
      <c r="P3590" s="283"/>
      <c r="Q3590" s="283"/>
      <c r="R3590" s="283"/>
      <c r="S3590" s="283"/>
      <c r="T3590" s="283"/>
    </row>
    <row r="3591" spans="1:20">
      <c r="A3591" s="509"/>
      <c r="N3591" s="283"/>
      <c r="O3591" s="283"/>
      <c r="P3591" s="283"/>
      <c r="Q3591" s="283"/>
      <c r="R3591" s="283"/>
      <c r="S3591" s="283"/>
      <c r="T3591" s="283"/>
    </row>
    <row r="3592" spans="1:20">
      <c r="A3592" s="509"/>
      <c r="N3592" s="283"/>
      <c r="O3592" s="283"/>
      <c r="P3592" s="283"/>
      <c r="Q3592" s="283"/>
      <c r="R3592" s="283"/>
      <c r="S3592" s="283"/>
      <c r="T3592" s="283"/>
    </row>
    <row r="3593" spans="1:20">
      <c r="A3593" s="509"/>
      <c r="N3593" s="283"/>
      <c r="O3593" s="283"/>
      <c r="P3593" s="283"/>
      <c r="Q3593" s="283"/>
      <c r="R3593" s="283"/>
      <c r="S3593" s="283"/>
      <c r="T3593" s="283"/>
    </row>
    <row r="3594" spans="1:20">
      <c r="A3594" s="509"/>
      <c r="N3594" s="283"/>
      <c r="O3594" s="283"/>
      <c r="P3594" s="283"/>
      <c r="Q3594" s="283"/>
      <c r="R3594" s="283"/>
      <c r="S3594" s="283"/>
      <c r="T3594" s="283"/>
    </row>
    <row r="3595" spans="1:20">
      <c r="A3595" s="509"/>
      <c r="N3595" s="283"/>
      <c r="O3595" s="283"/>
      <c r="P3595" s="283"/>
      <c r="Q3595" s="283"/>
      <c r="R3595" s="283"/>
      <c r="S3595" s="283"/>
      <c r="T3595" s="283"/>
    </row>
    <row r="3596" spans="1:20">
      <c r="A3596" s="509"/>
      <c r="N3596" s="283"/>
      <c r="O3596" s="283"/>
      <c r="P3596" s="283"/>
      <c r="Q3596" s="283"/>
      <c r="R3596" s="283"/>
      <c r="S3596" s="283"/>
      <c r="T3596" s="283"/>
    </row>
    <row r="3597" spans="1:20">
      <c r="A3597" s="509"/>
      <c r="N3597" s="283"/>
      <c r="O3597" s="283"/>
      <c r="P3597" s="283"/>
      <c r="Q3597" s="283"/>
      <c r="R3597" s="283"/>
      <c r="S3597" s="283"/>
      <c r="T3597" s="283"/>
    </row>
    <row r="3598" spans="1:20">
      <c r="A3598" s="509"/>
      <c r="N3598" s="283"/>
      <c r="O3598" s="283"/>
      <c r="P3598" s="283"/>
      <c r="Q3598" s="283"/>
      <c r="R3598" s="283"/>
      <c r="S3598" s="283"/>
      <c r="T3598" s="283"/>
    </row>
    <row r="3599" spans="1:20">
      <c r="A3599" s="509"/>
      <c r="N3599" s="283"/>
      <c r="O3599" s="283"/>
      <c r="P3599" s="283"/>
      <c r="Q3599" s="283"/>
      <c r="R3599" s="283"/>
      <c r="S3599" s="283"/>
      <c r="T3599" s="283"/>
    </row>
    <row r="3600" spans="1:20">
      <c r="A3600" s="509"/>
      <c r="N3600" s="283"/>
      <c r="O3600" s="283"/>
      <c r="P3600" s="283"/>
      <c r="Q3600" s="283"/>
      <c r="R3600" s="283"/>
      <c r="S3600" s="283"/>
      <c r="T3600" s="283"/>
    </row>
    <row r="3601" spans="1:20">
      <c r="A3601" s="509"/>
      <c r="N3601" s="283"/>
      <c r="O3601" s="283"/>
      <c r="P3601" s="283"/>
      <c r="Q3601" s="283"/>
      <c r="R3601" s="283"/>
      <c r="S3601" s="283"/>
      <c r="T3601" s="283"/>
    </row>
    <row r="3602" spans="1:20">
      <c r="A3602" s="509"/>
      <c r="N3602" s="283"/>
      <c r="O3602" s="283"/>
      <c r="P3602" s="283"/>
      <c r="Q3602" s="283"/>
      <c r="R3602" s="283"/>
      <c r="S3602" s="283"/>
      <c r="T3602" s="283"/>
    </row>
    <row r="3603" spans="1:20">
      <c r="A3603" s="509"/>
      <c r="N3603" s="283"/>
      <c r="O3603" s="283"/>
      <c r="P3603" s="283"/>
      <c r="Q3603" s="283"/>
      <c r="R3603" s="283"/>
      <c r="S3603" s="283"/>
      <c r="T3603" s="283"/>
    </row>
    <row r="3604" spans="1:20">
      <c r="A3604" s="509"/>
      <c r="N3604" s="283"/>
      <c r="O3604" s="283"/>
      <c r="P3604" s="283"/>
      <c r="Q3604" s="283"/>
      <c r="R3604" s="283"/>
      <c r="S3604" s="283"/>
      <c r="T3604" s="283"/>
    </row>
    <row r="3605" spans="1:20">
      <c r="A3605" s="509"/>
      <c r="N3605" s="283"/>
      <c r="O3605" s="283"/>
      <c r="P3605" s="283"/>
      <c r="Q3605" s="283"/>
      <c r="R3605" s="283"/>
      <c r="S3605" s="283"/>
      <c r="T3605" s="283"/>
    </row>
    <row r="3606" spans="1:20">
      <c r="A3606" s="509"/>
      <c r="N3606" s="283"/>
      <c r="O3606" s="283"/>
      <c r="P3606" s="283"/>
      <c r="Q3606" s="283"/>
      <c r="R3606" s="283"/>
      <c r="S3606" s="283"/>
      <c r="T3606" s="283"/>
    </row>
    <row r="3607" spans="1:20">
      <c r="A3607" s="509"/>
      <c r="N3607" s="283"/>
      <c r="O3607" s="283"/>
      <c r="P3607" s="283"/>
      <c r="Q3607" s="283"/>
      <c r="R3607" s="283"/>
      <c r="S3607" s="283"/>
      <c r="T3607" s="283"/>
    </row>
    <row r="3608" spans="1:20">
      <c r="A3608" s="509"/>
      <c r="N3608" s="283"/>
      <c r="O3608" s="283"/>
      <c r="P3608" s="283"/>
      <c r="Q3608" s="283"/>
      <c r="R3608" s="283"/>
      <c r="S3608" s="283"/>
      <c r="T3608" s="283"/>
    </row>
    <row r="3609" spans="1:20">
      <c r="A3609" s="509"/>
      <c r="N3609" s="283"/>
      <c r="O3609" s="283"/>
      <c r="P3609" s="283"/>
      <c r="Q3609" s="283"/>
      <c r="R3609" s="283"/>
      <c r="S3609" s="283"/>
      <c r="T3609" s="283"/>
    </row>
    <row r="3610" spans="1:20">
      <c r="A3610" s="509"/>
      <c r="N3610" s="283"/>
      <c r="O3610" s="283"/>
      <c r="P3610" s="283"/>
      <c r="Q3610" s="283"/>
      <c r="R3610" s="283"/>
      <c r="S3610" s="283"/>
      <c r="T3610" s="283"/>
    </row>
    <row r="3611" spans="1:20">
      <c r="A3611" s="509"/>
      <c r="N3611" s="283"/>
      <c r="O3611" s="283"/>
      <c r="P3611" s="283"/>
      <c r="Q3611" s="283"/>
      <c r="R3611" s="283"/>
      <c r="S3611" s="283"/>
      <c r="T3611" s="283"/>
    </row>
    <row r="3612" spans="1:20">
      <c r="A3612" s="509"/>
      <c r="N3612" s="283"/>
      <c r="O3612" s="283"/>
      <c r="P3612" s="283"/>
      <c r="Q3612" s="283"/>
      <c r="R3612" s="283"/>
      <c r="S3612" s="283"/>
      <c r="T3612" s="283"/>
    </row>
    <row r="3613" spans="1:20">
      <c r="A3613" s="509"/>
      <c r="N3613" s="283"/>
      <c r="O3613" s="283"/>
      <c r="P3613" s="283"/>
      <c r="Q3613" s="283"/>
      <c r="R3613" s="283"/>
      <c r="S3613" s="283"/>
      <c r="T3613" s="283"/>
    </row>
    <row r="3614" spans="1:20">
      <c r="A3614" s="509"/>
      <c r="N3614" s="283"/>
      <c r="O3614" s="283"/>
      <c r="P3614" s="283"/>
      <c r="Q3614" s="283"/>
      <c r="R3614" s="283"/>
      <c r="S3614" s="283"/>
      <c r="T3614" s="283"/>
    </row>
    <row r="3615" spans="1:20">
      <c r="A3615" s="509"/>
      <c r="N3615" s="283"/>
      <c r="O3615" s="283"/>
      <c r="P3615" s="283"/>
      <c r="Q3615" s="283"/>
      <c r="R3615" s="283"/>
      <c r="S3615" s="283"/>
      <c r="T3615" s="283"/>
    </row>
    <row r="3616" spans="1:20">
      <c r="A3616" s="509"/>
      <c r="N3616" s="283"/>
      <c r="O3616" s="283"/>
      <c r="P3616" s="283"/>
      <c r="Q3616" s="283"/>
      <c r="R3616" s="283"/>
      <c r="S3616" s="283"/>
      <c r="T3616" s="283"/>
    </row>
    <row r="3617" spans="1:20">
      <c r="A3617" s="509"/>
      <c r="N3617" s="283"/>
      <c r="O3617" s="283"/>
      <c r="P3617" s="283"/>
      <c r="Q3617" s="283"/>
      <c r="R3617" s="283"/>
      <c r="S3617" s="283"/>
      <c r="T3617" s="283"/>
    </row>
    <row r="3618" spans="1:20">
      <c r="A3618" s="509"/>
      <c r="N3618" s="283"/>
      <c r="O3618" s="283"/>
      <c r="P3618" s="283"/>
      <c r="Q3618" s="283"/>
      <c r="R3618" s="283"/>
      <c r="S3618" s="283"/>
      <c r="T3618" s="283"/>
    </row>
    <row r="3619" spans="1:20">
      <c r="A3619" s="509"/>
      <c r="N3619" s="283"/>
      <c r="O3619" s="283"/>
      <c r="P3619" s="283"/>
      <c r="Q3619" s="283"/>
      <c r="R3619" s="283"/>
      <c r="S3619" s="283"/>
      <c r="T3619" s="283"/>
    </row>
    <row r="3620" spans="1:20">
      <c r="A3620" s="509"/>
      <c r="N3620" s="283"/>
      <c r="O3620" s="283"/>
      <c r="P3620" s="283"/>
      <c r="Q3620" s="283"/>
      <c r="R3620" s="283"/>
      <c r="S3620" s="283"/>
      <c r="T3620" s="283"/>
    </row>
    <row r="3621" spans="1:20">
      <c r="A3621" s="509"/>
      <c r="N3621" s="283"/>
      <c r="O3621" s="283"/>
      <c r="P3621" s="283"/>
      <c r="Q3621" s="283"/>
      <c r="R3621" s="283"/>
      <c r="S3621" s="283"/>
      <c r="T3621" s="283"/>
    </row>
    <row r="3622" spans="1:20">
      <c r="A3622" s="509"/>
      <c r="N3622" s="283"/>
      <c r="O3622" s="283"/>
      <c r="P3622" s="283"/>
      <c r="Q3622" s="283"/>
      <c r="R3622" s="283"/>
      <c r="S3622" s="283"/>
      <c r="T3622" s="283"/>
    </row>
    <row r="3623" spans="1:20">
      <c r="A3623" s="509"/>
      <c r="N3623" s="283"/>
      <c r="O3623" s="283"/>
      <c r="P3623" s="283"/>
      <c r="Q3623" s="283"/>
      <c r="R3623" s="283"/>
      <c r="S3623" s="283"/>
      <c r="T3623" s="283"/>
    </row>
    <row r="3624" spans="1:20">
      <c r="A3624" s="509"/>
      <c r="N3624" s="283"/>
      <c r="O3624" s="283"/>
      <c r="P3624" s="283"/>
      <c r="Q3624" s="283"/>
      <c r="R3624" s="283"/>
      <c r="S3624" s="283"/>
      <c r="T3624" s="283"/>
    </row>
    <row r="3625" spans="1:20">
      <c r="A3625" s="509"/>
      <c r="N3625" s="283"/>
      <c r="O3625" s="283"/>
      <c r="P3625" s="283"/>
      <c r="Q3625" s="283"/>
      <c r="R3625" s="283"/>
      <c r="S3625" s="283"/>
      <c r="T3625" s="283"/>
    </row>
    <row r="3626" spans="1:20">
      <c r="A3626" s="509"/>
      <c r="N3626" s="283"/>
      <c r="O3626" s="283"/>
      <c r="P3626" s="283"/>
      <c r="Q3626" s="283"/>
      <c r="R3626" s="283"/>
      <c r="S3626" s="283"/>
      <c r="T3626" s="283"/>
    </row>
    <row r="3627" spans="1:20">
      <c r="A3627" s="509"/>
      <c r="N3627" s="283"/>
      <c r="O3627" s="283"/>
      <c r="P3627" s="283"/>
      <c r="Q3627" s="283"/>
      <c r="R3627" s="283"/>
      <c r="S3627" s="283"/>
      <c r="T3627" s="283"/>
    </row>
    <row r="3628" spans="1:20">
      <c r="A3628" s="509"/>
      <c r="N3628" s="283"/>
      <c r="O3628" s="283"/>
      <c r="P3628" s="283"/>
      <c r="Q3628" s="283"/>
      <c r="R3628" s="283"/>
      <c r="S3628" s="283"/>
      <c r="T3628" s="283"/>
    </row>
    <row r="3629" spans="1:20">
      <c r="A3629" s="509"/>
      <c r="N3629" s="283"/>
      <c r="O3629" s="283"/>
      <c r="P3629" s="283"/>
      <c r="Q3629" s="283"/>
      <c r="R3629" s="283"/>
      <c r="S3629" s="283"/>
      <c r="T3629" s="283"/>
    </row>
    <row r="3630" spans="1:20">
      <c r="A3630" s="509"/>
      <c r="N3630" s="283"/>
      <c r="O3630" s="283"/>
      <c r="P3630" s="283"/>
      <c r="Q3630" s="283"/>
      <c r="R3630" s="283"/>
      <c r="S3630" s="283"/>
      <c r="T3630" s="283"/>
    </row>
    <row r="3631" spans="1:20">
      <c r="A3631" s="509"/>
      <c r="N3631" s="283"/>
      <c r="O3631" s="283"/>
      <c r="P3631" s="283"/>
      <c r="Q3631" s="283"/>
      <c r="R3631" s="283"/>
      <c r="S3631" s="283"/>
      <c r="T3631" s="283"/>
    </row>
    <row r="3632" spans="1:20">
      <c r="A3632" s="509"/>
      <c r="N3632" s="283"/>
      <c r="O3632" s="283"/>
      <c r="P3632" s="283"/>
      <c r="Q3632" s="283"/>
      <c r="R3632" s="283"/>
      <c r="S3632" s="283"/>
      <c r="T3632" s="283"/>
    </row>
    <row r="3633" spans="1:20">
      <c r="A3633" s="509"/>
      <c r="N3633" s="283"/>
      <c r="O3633" s="283"/>
      <c r="P3633" s="283"/>
      <c r="Q3633" s="283"/>
      <c r="R3633" s="283"/>
      <c r="S3633" s="283"/>
      <c r="T3633" s="283"/>
    </row>
    <row r="3634" spans="1:20">
      <c r="A3634" s="509"/>
      <c r="N3634" s="283"/>
      <c r="O3634" s="283"/>
      <c r="P3634" s="283"/>
      <c r="Q3634" s="283"/>
      <c r="R3634" s="283"/>
      <c r="S3634" s="283"/>
      <c r="T3634" s="283"/>
    </row>
    <row r="3635" spans="1:20">
      <c r="A3635" s="509"/>
      <c r="N3635" s="283"/>
      <c r="O3635" s="283"/>
      <c r="P3635" s="283"/>
      <c r="Q3635" s="283"/>
      <c r="R3635" s="283"/>
      <c r="S3635" s="283"/>
      <c r="T3635" s="283"/>
    </row>
    <row r="3636" spans="1:20">
      <c r="A3636" s="509"/>
      <c r="N3636" s="283"/>
      <c r="O3636" s="283"/>
      <c r="P3636" s="283"/>
      <c r="Q3636" s="283"/>
      <c r="R3636" s="283"/>
      <c r="S3636" s="283"/>
      <c r="T3636" s="283"/>
    </row>
    <row r="3637" spans="1:20">
      <c r="A3637" s="509"/>
      <c r="N3637" s="283"/>
      <c r="O3637" s="283"/>
      <c r="P3637" s="283"/>
      <c r="Q3637" s="283"/>
      <c r="R3637" s="283"/>
      <c r="S3637" s="283"/>
      <c r="T3637" s="283"/>
    </row>
    <row r="3638" spans="1:20">
      <c r="A3638" s="509"/>
      <c r="N3638" s="283"/>
      <c r="O3638" s="283"/>
      <c r="P3638" s="283"/>
      <c r="Q3638" s="283"/>
      <c r="R3638" s="283"/>
      <c r="S3638" s="283"/>
      <c r="T3638" s="283"/>
    </row>
    <row r="3639" spans="1:20">
      <c r="A3639" s="509"/>
      <c r="N3639" s="283"/>
      <c r="O3639" s="283"/>
      <c r="P3639" s="283"/>
      <c r="Q3639" s="283"/>
      <c r="R3639" s="283"/>
      <c r="S3639" s="283"/>
      <c r="T3639" s="283"/>
    </row>
    <row r="3640" spans="1:20">
      <c r="A3640" s="509"/>
      <c r="N3640" s="283"/>
      <c r="O3640" s="283"/>
      <c r="P3640" s="283"/>
      <c r="Q3640" s="283"/>
      <c r="R3640" s="283"/>
      <c r="S3640" s="283"/>
      <c r="T3640" s="283"/>
    </row>
    <row r="3641" spans="1:20">
      <c r="A3641" s="509"/>
      <c r="N3641" s="283"/>
      <c r="O3641" s="283"/>
      <c r="P3641" s="283"/>
      <c r="Q3641" s="283"/>
      <c r="R3641" s="283"/>
      <c r="S3641" s="283"/>
      <c r="T3641" s="283"/>
    </row>
    <row r="3642" spans="1:20">
      <c r="A3642" s="509"/>
      <c r="N3642" s="283"/>
      <c r="O3642" s="283"/>
      <c r="P3642" s="283"/>
      <c r="Q3642" s="283"/>
      <c r="R3642" s="283"/>
      <c r="S3642" s="283"/>
      <c r="T3642" s="283"/>
    </row>
    <row r="3643" spans="1:20">
      <c r="A3643" s="509"/>
      <c r="N3643" s="283"/>
      <c r="O3643" s="283"/>
      <c r="P3643" s="283"/>
      <c r="Q3643" s="283"/>
      <c r="R3643" s="283"/>
      <c r="S3643" s="283"/>
      <c r="T3643" s="283"/>
    </row>
    <row r="3644" spans="1:20">
      <c r="A3644" s="509"/>
      <c r="N3644" s="283"/>
      <c r="O3644" s="283"/>
      <c r="P3644" s="283"/>
      <c r="Q3644" s="283"/>
      <c r="R3644" s="283"/>
      <c r="S3644" s="283"/>
      <c r="T3644" s="283"/>
    </row>
    <row r="3645" spans="1:20">
      <c r="A3645" s="509"/>
      <c r="N3645" s="283"/>
      <c r="O3645" s="283"/>
      <c r="P3645" s="283"/>
      <c r="Q3645" s="283"/>
      <c r="R3645" s="283"/>
      <c r="S3645" s="283"/>
      <c r="T3645" s="283"/>
    </row>
    <row r="3646" spans="1:20">
      <c r="A3646" s="509"/>
      <c r="N3646" s="283"/>
      <c r="O3646" s="283"/>
      <c r="P3646" s="283"/>
      <c r="Q3646" s="283"/>
      <c r="R3646" s="283"/>
      <c r="S3646" s="283"/>
      <c r="T3646" s="283"/>
    </row>
    <row r="3647" spans="1:20">
      <c r="A3647" s="509"/>
      <c r="N3647" s="283"/>
      <c r="O3647" s="283"/>
      <c r="P3647" s="283"/>
      <c r="Q3647" s="283"/>
      <c r="R3647" s="283"/>
      <c r="S3647" s="283"/>
      <c r="T3647" s="283"/>
    </row>
    <row r="3648" spans="1:20">
      <c r="A3648" s="509"/>
      <c r="N3648" s="283"/>
      <c r="O3648" s="283"/>
      <c r="P3648" s="283"/>
      <c r="Q3648" s="283"/>
      <c r="R3648" s="283"/>
      <c r="S3648" s="283"/>
      <c r="T3648" s="283"/>
    </row>
    <row r="3649" spans="1:20">
      <c r="A3649" s="509"/>
      <c r="N3649" s="283"/>
      <c r="O3649" s="283"/>
      <c r="P3649" s="283"/>
      <c r="Q3649" s="283"/>
      <c r="R3649" s="283"/>
      <c r="S3649" s="283"/>
      <c r="T3649" s="283"/>
    </row>
    <row r="3650" spans="1:20">
      <c r="A3650" s="509"/>
      <c r="N3650" s="283"/>
      <c r="O3650" s="283"/>
      <c r="P3650" s="283"/>
      <c r="Q3650" s="283"/>
      <c r="R3650" s="283"/>
      <c r="S3650" s="283"/>
      <c r="T3650" s="283"/>
    </row>
    <row r="3651" spans="1:20">
      <c r="A3651" s="509"/>
      <c r="N3651" s="283"/>
      <c r="O3651" s="283"/>
      <c r="P3651" s="283"/>
      <c r="Q3651" s="283"/>
      <c r="R3651" s="283"/>
      <c r="S3651" s="283"/>
      <c r="T3651" s="283"/>
    </row>
    <row r="3652" spans="1:20">
      <c r="A3652" s="509"/>
      <c r="N3652" s="283"/>
      <c r="O3652" s="283"/>
      <c r="P3652" s="283"/>
      <c r="Q3652" s="283"/>
      <c r="R3652" s="283"/>
      <c r="S3652" s="283"/>
      <c r="T3652" s="283"/>
    </row>
    <row r="3653" spans="1:20">
      <c r="A3653" s="509"/>
      <c r="N3653" s="283"/>
      <c r="O3653" s="283"/>
      <c r="P3653" s="283"/>
      <c r="Q3653" s="283"/>
      <c r="R3653" s="283"/>
      <c r="S3653" s="283"/>
      <c r="T3653" s="283"/>
    </row>
    <row r="3654" spans="1:20">
      <c r="A3654" s="509"/>
      <c r="N3654" s="283"/>
      <c r="O3654" s="283"/>
      <c r="P3654" s="283"/>
      <c r="Q3654" s="283"/>
      <c r="R3654" s="283"/>
      <c r="S3654" s="283"/>
      <c r="T3654" s="283"/>
    </row>
    <row r="3655" spans="1:20">
      <c r="A3655" s="509"/>
      <c r="N3655" s="283"/>
      <c r="O3655" s="283"/>
      <c r="P3655" s="283"/>
      <c r="Q3655" s="283"/>
      <c r="R3655" s="283"/>
      <c r="S3655" s="283"/>
      <c r="T3655" s="283"/>
    </row>
    <row r="3656" spans="1:20">
      <c r="A3656" s="509"/>
      <c r="N3656" s="283"/>
      <c r="O3656" s="283"/>
      <c r="P3656" s="283"/>
      <c r="Q3656" s="283"/>
      <c r="R3656" s="283"/>
      <c r="S3656" s="283"/>
      <c r="T3656" s="283"/>
    </row>
    <row r="3657" spans="1:20">
      <c r="A3657" s="509"/>
      <c r="N3657" s="283"/>
      <c r="O3657" s="283"/>
      <c r="P3657" s="283"/>
      <c r="Q3657" s="283"/>
      <c r="R3657" s="283"/>
      <c r="S3657" s="283"/>
      <c r="T3657" s="283"/>
    </row>
    <row r="3658" spans="1:20">
      <c r="A3658" s="509"/>
      <c r="N3658" s="283"/>
      <c r="O3658" s="283"/>
      <c r="P3658" s="283"/>
      <c r="Q3658" s="283"/>
      <c r="R3658" s="283"/>
      <c r="S3658" s="283"/>
      <c r="T3658" s="283"/>
    </row>
    <row r="3659" spans="1:20">
      <c r="A3659" s="509"/>
      <c r="N3659" s="283"/>
      <c r="O3659" s="283"/>
      <c r="P3659" s="283"/>
      <c r="Q3659" s="283"/>
      <c r="R3659" s="283"/>
      <c r="S3659" s="283"/>
      <c r="T3659" s="283"/>
    </row>
    <row r="3660" spans="1:20">
      <c r="A3660" s="509"/>
      <c r="N3660" s="283"/>
      <c r="O3660" s="283"/>
      <c r="P3660" s="283"/>
      <c r="Q3660" s="283"/>
      <c r="R3660" s="283"/>
      <c r="S3660" s="283"/>
      <c r="T3660" s="283"/>
    </row>
    <row r="3661" spans="1:20">
      <c r="A3661" s="509"/>
      <c r="N3661" s="283"/>
      <c r="O3661" s="283"/>
      <c r="P3661" s="283"/>
      <c r="Q3661" s="283"/>
      <c r="R3661" s="283"/>
      <c r="S3661" s="283"/>
      <c r="T3661" s="283"/>
    </row>
    <row r="3662" spans="1:20">
      <c r="A3662" s="509"/>
      <c r="N3662" s="283"/>
      <c r="O3662" s="283"/>
      <c r="P3662" s="283"/>
      <c r="Q3662" s="283"/>
      <c r="R3662" s="283"/>
      <c r="S3662" s="283"/>
      <c r="T3662" s="283"/>
    </row>
    <row r="3663" spans="1:20">
      <c r="A3663" s="509"/>
      <c r="N3663" s="283"/>
      <c r="O3663" s="283"/>
      <c r="P3663" s="283"/>
      <c r="Q3663" s="283"/>
      <c r="R3663" s="283"/>
      <c r="S3663" s="283"/>
      <c r="T3663" s="283"/>
    </row>
    <row r="3664" spans="1:20">
      <c r="A3664" s="509"/>
      <c r="N3664" s="283"/>
      <c r="O3664" s="283"/>
      <c r="P3664" s="283"/>
      <c r="Q3664" s="283"/>
      <c r="R3664" s="283"/>
      <c r="S3664" s="283"/>
      <c r="T3664" s="283"/>
    </row>
    <row r="3665" spans="1:20">
      <c r="A3665" s="509"/>
      <c r="N3665" s="283"/>
      <c r="O3665" s="283"/>
      <c r="P3665" s="283"/>
      <c r="Q3665" s="283"/>
      <c r="R3665" s="283"/>
      <c r="S3665" s="283"/>
      <c r="T3665" s="283"/>
    </row>
    <row r="3666" spans="1:20">
      <c r="A3666" s="509"/>
      <c r="N3666" s="283"/>
      <c r="O3666" s="283"/>
      <c r="P3666" s="283"/>
      <c r="Q3666" s="283"/>
      <c r="R3666" s="283"/>
      <c r="S3666" s="283"/>
      <c r="T3666" s="283"/>
    </row>
    <row r="3667" spans="1:20">
      <c r="A3667" s="509"/>
      <c r="N3667" s="283"/>
      <c r="O3667" s="283"/>
      <c r="P3667" s="283"/>
      <c r="Q3667" s="283"/>
      <c r="R3667" s="283"/>
      <c r="S3667" s="283"/>
      <c r="T3667" s="283"/>
    </row>
    <row r="3668" spans="1:20">
      <c r="A3668" s="509"/>
      <c r="N3668" s="283"/>
      <c r="O3668" s="283"/>
      <c r="P3668" s="283"/>
      <c r="Q3668" s="283"/>
      <c r="R3668" s="283"/>
      <c r="S3668" s="283"/>
      <c r="T3668" s="283"/>
    </row>
    <row r="3669" spans="1:20">
      <c r="A3669" s="509"/>
      <c r="N3669" s="283"/>
      <c r="O3669" s="283"/>
      <c r="P3669" s="283"/>
      <c r="Q3669" s="283"/>
      <c r="R3669" s="283"/>
      <c r="S3669" s="283"/>
      <c r="T3669" s="283"/>
    </row>
    <row r="3670" spans="1:20">
      <c r="A3670" s="509"/>
      <c r="N3670" s="283"/>
      <c r="O3670" s="283"/>
      <c r="P3670" s="283"/>
      <c r="Q3670" s="283"/>
      <c r="R3670" s="283"/>
      <c r="S3670" s="283"/>
      <c r="T3670" s="283"/>
    </row>
    <row r="3671" spans="1:20">
      <c r="A3671" s="509"/>
      <c r="N3671" s="283"/>
      <c r="O3671" s="283"/>
      <c r="P3671" s="283"/>
      <c r="Q3671" s="283"/>
      <c r="R3671" s="283"/>
      <c r="S3671" s="283"/>
      <c r="T3671" s="283"/>
    </row>
    <row r="3672" spans="1:20">
      <c r="A3672" s="509"/>
      <c r="N3672" s="283"/>
      <c r="O3672" s="283"/>
      <c r="P3672" s="283"/>
      <c r="Q3672" s="283"/>
      <c r="R3672" s="283"/>
      <c r="S3672" s="283"/>
      <c r="T3672" s="283"/>
    </row>
    <row r="3673" spans="1:20">
      <c r="A3673" s="509"/>
      <c r="N3673" s="283"/>
      <c r="O3673" s="283"/>
      <c r="P3673" s="283"/>
      <c r="Q3673" s="283"/>
      <c r="R3673" s="283"/>
      <c r="S3673" s="283"/>
      <c r="T3673" s="283"/>
    </row>
    <row r="3674" spans="1:20">
      <c r="A3674" s="509"/>
      <c r="N3674" s="283"/>
      <c r="O3674" s="283"/>
      <c r="P3674" s="283"/>
      <c r="Q3674" s="283"/>
      <c r="R3674" s="283"/>
      <c r="S3674" s="283"/>
      <c r="T3674" s="283"/>
    </row>
    <row r="3675" spans="1:20">
      <c r="A3675" s="509"/>
      <c r="N3675" s="283"/>
      <c r="O3675" s="283"/>
      <c r="P3675" s="283"/>
      <c r="Q3675" s="283"/>
      <c r="R3675" s="283"/>
      <c r="S3675" s="283"/>
      <c r="T3675" s="283"/>
    </row>
    <row r="3676" spans="1:20">
      <c r="A3676" s="509"/>
      <c r="N3676" s="283"/>
      <c r="O3676" s="283"/>
      <c r="P3676" s="283"/>
      <c r="Q3676" s="283"/>
      <c r="R3676" s="283"/>
      <c r="S3676" s="283"/>
      <c r="T3676" s="283"/>
    </row>
    <row r="3677" spans="1:20">
      <c r="A3677" s="509"/>
      <c r="N3677" s="283"/>
      <c r="O3677" s="283"/>
      <c r="P3677" s="283"/>
      <c r="Q3677" s="283"/>
      <c r="R3677" s="283"/>
      <c r="S3677" s="283"/>
      <c r="T3677" s="283"/>
    </row>
    <row r="3678" spans="1:20">
      <c r="A3678" s="509"/>
      <c r="N3678" s="283"/>
      <c r="O3678" s="283"/>
      <c r="P3678" s="283"/>
      <c r="Q3678" s="283"/>
      <c r="R3678" s="283"/>
      <c r="S3678" s="283"/>
      <c r="T3678" s="283"/>
    </row>
    <row r="3679" spans="1:20">
      <c r="A3679" s="509"/>
      <c r="N3679" s="283"/>
      <c r="O3679" s="283"/>
      <c r="P3679" s="283"/>
      <c r="Q3679" s="283"/>
      <c r="R3679" s="283"/>
      <c r="S3679" s="283"/>
      <c r="T3679" s="283"/>
    </row>
    <row r="3680" spans="1:20">
      <c r="A3680" s="509"/>
      <c r="N3680" s="283"/>
      <c r="O3680" s="283"/>
      <c r="P3680" s="283"/>
      <c r="Q3680" s="283"/>
      <c r="R3680" s="283"/>
      <c r="S3680" s="283"/>
      <c r="T3680" s="283"/>
    </row>
    <row r="3681" spans="1:20">
      <c r="A3681" s="509"/>
      <c r="N3681" s="283"/>
      <c r="O3681" s="283"/>
      <c r="P3681" s="283"/>
      <c r="Q3681" s="283"/>
      <c r="R3681" s="283"/>
      <c r="S3681" s="283"/>
      <c r="T3681" s="283"/>
    </row>
    <row r="3682" spans="1:20">
      <c r="A3682" s="509"/>
      <c r="N3682" s="283"/>
      <c r="O3682" s="283"/>
      <c r="P3682" s="283"/>
      <c r="Q3682" s="283"/>
      <c r="R3682" s="283"/>
      <c r="S3682" s="283"/>
      <c r="T3682" s="283"/>
    </row>
    <row r="3683" spans="1:20">
      <c r="A3683" s="509"/>
      <c r="N3683" s="283"/>
      <c r="O3683" s="283"/>
      <c r="P3683" s="283"/>
      <c r="Q3683" s="283"/>
      <c r="R3683" s="283"/>
      <c r="S3683" s="283"/>
      <c r="T3683" s="283"/>
    </row>
    <row r="3684" spans="1:20">
      <c r="A3684" s="509"/>
      <c r="N3684" s="283"/>
      <c r="O3684" s="283"/>
      <c r="P3684" s="283"/>
      <c r="Q3684" s="283"/>
      <c r="R3684" s="283"/>
      <c r="S3684" s="283"/>
      <c r="T3684" s="283"/>
    </row>
    <row r="3685" spans="1:20">
      <c r="A3685" s="509"/>
      <c r="N3685" s="283"/>
      <c r="O3685" s="283"/>
      <c r="P3685" s="283"/>
      <c r="Q3685" s="283"/>
      <c r="R3685" s="283"/>
      <c r="S3685" s="283"/>
      <c r="T3685" s="283"/>
    </row>
    <row r="3686" spans="1:20">
      <c r="A3686" s="509"/>
      <c r="N3686" s="283"/>
      <c r="O3686" s="283"/>
      <c r="P3686" s="283"/>
      <c r="Q3686" s="283"/>
      <c r="R3686" s="283"/>
      <c r="S3686" s="283"/>
      <c r="T3686" s="283"/>
    </row>
    <row r="3687" spans="1:20">
      <c r="A3687" s="509"/>
      <c r="N3687" s="283"/>
      <c r="O3687" s="283"/>
      <c r="P3687" s="283"/>
      <c r="Q3687" s="283"/>
      <c r="R3687" s="283"/>
      <c r="S3687" s="283"/>
      <c r="T3687" s="283"/>
    </row>
    <row r="3688" spans="1:20">
      <c r="A3688" s="509"/>
      <c r="N3688" s="283"/>
      <c r="O3688" s="283"/>
      <c r="P3688" s="283"/>
      <c r="Q3688" s="283"/>
      <c r="R3688" s="283"/>
      <c r="S3688" s="283"/>
      <c r="T3688" s="283"/>
    </row>
    <row r="3689" spans="1:20">
      <c r="A3689" s="509"/>
      <c r="N3689" s="283"/>
      <c r="O3689" s="283"/>
      <c r="P3689" s="283"/>
      <c r="Q3689" s="283"/>
      <c r="R3689" s="283"/>
      <c r="S3689" s="283"/>
      <c r="T3689" s="283"/>
    </row>
    <row r="3690" spans="1:20">
      <c r="A3690" s="509"/>
      <c r="N3690" s="283"/>
      <c r="O3690" s="283"/>
      <c r="P3690" s="283"/>
      <c r="Q3690" s="283"/>
      <c r="R3690" s="283"/>
      <c r="S3690" s="283"/>
      <c r="T3690" s="283"/>
    </row>
    <row r="3691" spans="1:20">
      <c r="A3691" s="509"/>
      <c r="N3691" s="283"/>
      <c r="O3691" s="283"/>
      <c r="P3691" s="283"/>
      <c r="Q3691" s="283"/>
      <c r="R3691" s="283"/>
      <c r="S3691" s="283"/>
      <c r="T3691" s="283"/>
    </row>
    <row r="3692" spans="1:20">
      <c r="A3692" s="509"/>
      <c r="N3692" s="283"/>
      <c r="O3692" s="283"/>
      <c r="P3692" s="283"/>
      <c r="Q3692" s="283"/>
      <c r="R3692" s="283"/>
      <c r="S3692" s="283"/>
      <c r="T3692" s="283"/>
    </row>
    <row r="3693" spans="1:20">
      <c r="A3693" s="509"/>
      <c r="N3693" s="283"/>
      <c r="O3693" s="283"/>
      <c r="P3693" s="283"/>
      <c r="Q3693" s="283"/>
      <c r="R3693" s="283"/>
      <c r="S3693" s="283"/>
      <c r="T3693" s="283"/>
    </row>
    <row r="3694" spans="1:20">
      <c r="A3694" s="509"/>
      <c r="N3694" s="283"/>
      <c r="O3694" s="283"/>
      <c r="P3694" s="283"/>
      <c r="Q3694" s="283"/>
      <c r="R3694" s="283"/>
      <c r="S3694" s="283"/>
      <c r="T3694" s="283"/>
    </row>
    <row r="3695" spans="1:20">
      <c r="A3695" s="509"/>
      <c r="N3695" s="283"/>
      <c r="O3695" s="283"/>
      <c r="P3695" s="283"/>
      <c r="Q3695" s="283"/>
      <c r="R3695" s="283"/>
      <c r="S3695" s="283"/>
      <c r="T3695" s="283"/>
    </row>
    <row r="3696" spans="1:20">
      <c r="A3696" s="509"/>
      <c r="N3696" s="283"/>
      <c r="O3696" s="283"/>
      <c r="P3696" s="283"/>
      <c r="Q3696" s="283"/>
      <c r="R3696" s="283"/>
      <c r="S3696" s="283"/>
      <c r="T3696" s="283"/>
    </row>
    <row r="3697" spans="1:20">
      <c r="A3697" s="509"/>
      <c r="N3697" s="283"/>
      <c r="O3697" s="283"/>
      <c r="P3697" s="283"/>
      <c r="Q3697" s="283"/>
      <c r="R3697" s="283"/>
      <c r="S3697" s="283"/>
      <c r="T3697" s="283"/>
    </row>
    <row r="3698" spans="1:20">
      <c r="A3698" s="509"/>
      <c r="N3698" s="283"/>
      <c r="O3698" s="283"/>
      <c r="P3698" s="283"/>
      <c r="Q3698" s="283"/>
      <c r="R3698" s="283"/>
      <c r="S3698" s="283"/>
      <c r="T3698" s="283"/>
    </row>
    <row r="3699" spans="1:20">
      <c r="A3699" s="509"/>
      <c r="N3699" s="283"/>
      <c r="O3699" s="283"/>
      <c r="P3699" s="283"/>
      <c r="Q3699" s="283"/>
      <c r="R3699" s="283"/>
      <c r="S3699" s="283"/>
      <c r="T3699" s="283"/>
    </row>
    <row r="3700" spans="1:20">
      <c r="A3700" s="509"/>
      <c r="N3700" s="283"/>
      <c r="O3700" s="283"/>
      <c r="P3700" s="283"/>
      <c r="Q3700" s="283"/>
      <c r="R3700" s="283"/>
      <c r="S3700" s="283"/>
      <c r="T3700" s="283"/>
    </row>
    <row r="3701" spans="1:20">
      <c r="A3701" s="509"/>
      <c r="N3701" s="283"/>
      <c r="O3701" s="283"/>
      <c r="P3701" s="283"/>
      <c r="Q3701" s="283"/>
      <c r="R3701" s="283"/>
      <c r="S3701" s="283"/>
      <c r="T3701" s="283"/>
    </row>
    <row r="3702" spans="1:20">
      <c r="A3702" s="509"/>
      <c r="N3702" s="283"/>
      <c r="O3702" s="283"/>
      <c r="P3702" s="283"/>
      <c r="Q3702" s="283"/>
      <c r="R3702" s="283"/>
      <c r="S3702" s="283"/>
      <c r="T3702" s="283"/>
    </row>
    <row r="3703" spans="1:20">
      <c r="A3703" s="509"/>
      <c r="N3703" s="283"/>
      <c r="O3703" s="283"/>
      <c r="P3703" s="283"/>
      <c r="Q3703" s="283"/>
      <c r="R3703" s="283"/>
      <c r="S3703" s="283"/>
      <c r="T3703" s="283"/>
    </row>
    <row r="3704" spans="1:20">
      <c r="A3704" s="509"/>
      <c r="N3704" s="283"/>
      <c r="O3704" s="283"/>
      <c r="P3704" s="283"/>
      <c r="Q3704" s="283"/>
      <c r="R3704" s="283"/>
      <c r="S3704" s="283"/>
      <c r="T3704" s="283"/>
    </row>
    <row r="3705" spans="1:20">
      <c r="A3705" s="509"/>
      <c r="N3705" s="283"/>
      <c r="O3705" s="283"/>
      <c r="P3705" s="283"/>
      <c r="Q3705" s="283"/>
      <c r="R3705" s="283"/>
      <c r="S3705" s="283"/>
      <c r="T3705" s="283"/>
    </row>
    <row r="3706" spans="1:20">
      <c r="A3706" s="509"/>
      <c r="N3706" s="283"/>
      <c r="O3706" s="283"/>
      <c r="P3706" s="283"/>
      <c r="Q3706" s="283"/>
      <c r="R3706" s="283"/>
      <c r="S3706" s="283"/>
      <c r="T3706" s="283"/>
    </row>
    <row r="3707" spans="1:20">
      <c r="A3707" s="509"/>
      <c r="N3707" s="283"/>
      <c r="O3707" s="283"/>
      <c r="P3707" s="283"/>
      <c r="Q3707" s="283"/>
      <c r="R3707" s="283"/>
      <c r="S3707" s="283"/>
      <c r="T3707" s="283"/>
    </row>
    <row r="3708" spans="1:20">
      <c r="A3708" s="509"/>
      <c r="N3708" s="283"/>
      <c r="O3708" s="283"/>
      <c r="P3708" s="283"/>
      <c r="Q3708" s="283"/>
      <c r="R3708" s="283"/>
      <c r="S3708" s="283"/>
      <c r="T3708" s="283"/>
    </row>
    <row r="3709" spans="1:20">
      <c r="A3709" s="509"/>
      <c r="N3709" s="283"/>
      <c r="O3709" s="283"/>
      <c r="P3709" s="283"/>
      <c r="Q3709" s="283"/>
      <c r="R3709" s="283"/>
      <c r="S3709" s="283"/>
      <c r="T3709" s="283"/>
    </row>
    <row r="3710" spans="1:20">
      <c r="A3710" s="509"/>
      <c r="N3710" s="283"/>
      <c r="O3710" s="283"/>
      <c r="P3710" s="283"/>
      <c r="Q3710" s="283"/>
      <c r="R3710" s="283"/>
      <c r="S3710" s="283"/>
      <c r="T3710" s="283"/>
    </row>
    <row r="3711" spans="1:20">
      <c r="A3711" s="509"/>
      <c r="N3711" s="283"/>
      <c r="O3711" s="283"/>
      <c r="P3711" s="283"/>
      <c r="Q3711" s="283"/>
      <c r="R3711" s="283"/>
      <c r="S3711" s="283"/>
      <c r="T3711" s="283"/>
    </row>
    <row r="3712" spans="1:20">
      <c r="A3712" s="509"/>
      <c r="N3712" s="283"/>
      <c r="O3712" s="283"/>
      <c r="P3712" s="283"/>
      <c r="Q3712" s="283"/>
      <c r="R3712" s="283"/>
      <c r="S3712" s="283"/>
      <c r="T3712" s="283"/>
    </row>
    <row r="3713" spans="1:20">
      <c r="A3713" s="509"/>
      <c r="N3713" s="283"/>
      <c r="O3713" s="283"/>
      <c r="P3713" s="283"/>
      <c r="Q3713" s="283"/>
      <c r="R3713" s="283"/>
      <c r="S3713" s="283"/>
      <c r="T3713" s="283"/>
    </row>
    <row r="3714" spans="1:20">
      <c r="A3714" s="509"/>
      <c r="N3714" s="283"/>
      <c r="O3714" s="283"/>
      <c r="P3714" s="283"/>
      <c r="Q3714" s="283"/>
      <c r="R3714" s="283"/>
      <c r="S3714" s="283"/>
      <c r="T3714" s="283"/>
    </row>
    <row r="3715" spans="1:20">
      <c r="A3715" s="509"/>
      <c r="N3715" s="283"/>
      <c r="O3715" s="283"/>
      <c r="P3715" s="283"/>
      <c r="Q3715" s="283"/>
      <c r="R3715" s="283"/>
      <c r="S3715" s="283"/>
      <c r="T3715" s="283"/>
    </row>
    <row r="3716" spans="1:20">
      <c r="A3716" s="509"/>
      <c r="N3716" s="283"/>
      <c r="O3716" s="283"/>
      <c r="P3716" s="283"/>
      <c r="Q3716" s="283"/>
      <c r="R3716" s="283"/>
      <c r="S3716" s="283"/>
      <c r="T3716" s="283"/>
    </row>
    <row r="3717" spans="1:20">
      <c r="A3717" s="509"/>
      <c r="N3717" s="283"/>
      <c r="O3717" s="283"/>
      <c r="P3717" s="283"/>
      <c r="Q3717" s="283"/>
      <c r="R3717" s="283"/>
      <c r="S3717" s="283"/>
      <c r="T3717" s="283"/>
    </row>
    <row r="3718" spans="1:20">
      <c r="A3718" s="509"/>
      <c r="N3718" s="283"/>
      <c r="O3718" s="283"/>
      <c r="P3718" s="283"/>
      <c r="Q3718" s="283"/>
      <c r="R3718" s="283"/>
      <c r="S3718" s="283"/>
      <c r="T3718" s="283"/>
    </row>
    <row r="3719" spans="1:20">
      <c r="A3719" s="509"/>
      <c r="N3719" s="283"/>
      <c r="O3719" s="283"/>
      <c r="P3719" s="283"/>
      <c r="Q3719" s="283"/>
      <c r="R3719" s="283"/>
      <c r="S3719" s="283"/>
      <c r="T3719" s="283"/>
    </row>
    <row r="3720" spans="1:20">
      <c r="A3720" s="509"/>
      <c r="N3720" s="283"/>
      <c r="O3720" s="283"/>
      <c r="P3720" s="283"/>
      <c r="Q3720" s="283"/>
      <c r="R3720" s="283"/>
      <c r="S3720" s="283"/>
      <c r="T3720" s="283"/>
    </row>
    <row r="3721" spans="1:20">
      <c r="A3721" s="509"/>
      <c r="N3721" s="283"/>
      <c r="O3721" s="283"/>
      <c r="P3721" s="283"/>
      <c r="Q3721" s="283"/>
      <c r="R3721" s="283"/>
      <c r="S3721" s="283"/>
      <c r="T3721" s="283"/>
    </row>
    <row r="3722" spans="1:20">
      <c r="A3722" s="509"/>
      <c r="N3722" s="283"/>
      <c r="O3722" s="283"/>
      <c r="P3722" s="283"/>
      <c r="Q3722" s="283"/>
      <c r="R3722" s="283"/>
      <c r="S3722" s="283"/>
      <c r="T3722" s="283"/>
    </row>
    <row r="3723" spans="1:20">
      <c r="A3723" s="509"/>
      <c r="N3723" s="283"/>
      <c r="O3723" s="283"/>
      <c r="P3723" s="283"/>
      <c r="Q3723" s="283"/>
      <c r="R3723" s="283"/>
      <c r="S3723" s="283"/>
      <c r="T3723" s="283"/>
    </row>
    <row r="3724" spans="1:20">
      <c r="A3724" s="509"/>
      <c r="N3724" s="283"/>
      <c r="O3724" s="283"/>
      <c r="P3724" s="283"/>
      <c r="Q3724" s="283"/>
      <c r="R3724" s="283"/>
      <c r="S3724" s="283"/>
      <c r="T3724" s="283"/>
    </row>
    <row r="3725" spans="1:20">
      <c r="A3725" s="509"/>
      <c r="N3725" s="283"/>
      <c r="O3725" s="283"/>
      <c r="P3725" s="283"/>
      <c r="Q3725" s="283"/>
      <c r="R3725" s="283"/>
      <c r="S3725" s="283"/>
      <c r="T3725" s="283"/>
    </row>
    <row r="3726" spans="1:20">
      <c r="A3726" s="509"/>
      <c r="N3726" s="283"/>
      <c r="O3726" s="283"/>
      <c r="P3726" s="283"/>
      <c r="Q3726" s="283"/>
      <c r="R3726" s="283"/>
      <c r="S3726" s="283"/>
      <c r="T3726" s="283"/>
    </row>
    <row r="3727" spans="1:20">
      <c r="A3727" s="509"/>
      <c r="N3727" s="283"/>
      <c r="O3727" s="283"/>
      <c r="P3727" s="283"/>
      <c r="Q3727" s="283"/>
      <c r="R3727" s="283"/>
      <c r="S3727" s="283"/>
      <c r="T3727" s="283"/>
    </row>
    <row r="3728" spans="1:20">
      <c r="A3728" s="509"/>
      <c r="N3728" s="283"/>
      <c r="O3728" s="283"/>
      <c r="P3728" s="283"/>
      <c r="Q3728" s="283"/>
      <c r="R3728" s="283"/>
      <c r="S3728" s="283"/>
      <c r="T3728" s="283"/>
    </row>
    <row r="3729" spans="1:20">
      <c r="A3729" s="509"/>
      <c r="N3729" s="283"/>
      <c r="O3729" s="283"/>
      <c r="P3729" s="283"/>
      <c r="Q3729" s="283"/>
      <c r="R3729" s="283"/>
      <c r="S3729" s="283"/>
      <c r="T3729" s="283"/>
    </row>
    <row r="3730" spans="1:20">
      <c r="A3730" s="509"/>
      <c r="N3730" s="283"/>
      <c r="O3730" s="283"/>
      <c r="P3730" s="283"/>
      <c r="Q3730" s="283"/>
      <c r="R3730" s="283"/>
      <c r="S3730" s="283"/>
      <c r="T3730" s="283"/>
    </row>
    <row r="3731" spans="1:20">
      <c r="A3731" s="509"/>
      <c r="N3731" s="283"/>
      <c r="O3731" s="283"/>
      <c r="P3731" s="283"/>
      <c r="Q3731" s="283"/>
      <c r="R3731" s="283"/>
      <c r="S3731" s="283"/>
      <c r="T3731" s="283"/>
    </row>
    <row r="3732" spans="1:20">
      <c r="A3732" s="509"/>
      <c r="N3732" s="283"/>
      <c r="O3732" s="283"/>
      <c r="P3732" s="283"/>
      <c r="Q3732" s="283"/>
      <c r="R3732" s="283"/>
      <c r="S3732" s="283"/>
      <c r="T3732" s="283"/>
    </row>
    <row r="3733" spans="1:20">
      <c r="A3733" s="509"/>
      <c r="N3733" s="283"/>
      <c r="O3733" s="283"/>
      <c r="P3733" s="283"/>
      <c r="Q3733" s="283"/>
      <c r="R3733" s="283"/>
      <c r="S3733" s="283"/>
      <c r="T3733" s="283"/>
    </row>
    <row r="3734" spans="1:20">
      <c r="A3734" s="509"/>
      <c r="N3734" s="283"/>
      <c r="O3734" s="283"/>
      <c r="P3734" s="283"/>
      <c r="Q3734" s="283"/>
      <c r="R3734" s="283"/>
      <c r="S3734" s="283"/>
      <c r="T3734" s="283"/>
    </row>
    <row r="3735" spans="1:20">
      <c r="A3735" s="509"/>
      <c r="N3735" s="283"/>
      <c r="O3735" s="283"/>
      <c r="P3735" s="283"/>
      <c r="Q3735" s="283"/>
      <c r="R3735" s="283"/>
      <c r="S3735" s="283"/>
      <c r="T3735" s="283"/>
    </row>
    <row r="3736" spans="1:20">
      <c r="A3736" s="509"/>
      <c r="N3736" s="283"/>
      <c r="O3736" s="283"/>
      <c r="P3736" s="283"/>
      <c r="Q3736" s="283"/>
      <c r="R3736" s="283"/>
      <c r="S3736" s="283"/>
      <c r="T3736" s="283"/>
    </row>
    <row r="3737" spans="1:20">
      <c r="A3737" s="509"/>
      <c r="N3737" s="283"/>
      <c r="O3737" s="283"/>
      <c r="P3737" s="283"/>
      <c r="Q3737" s="283"/>
      <c r="R3737" s="283"/>
      <c r="S3737" s="283"/>
      <c r="T3737" s="283"/>
    </row>
    <row r="3738" spans="1:20">
      <c r="A3738" s="509"/>
      <c r="N3738" s="283"/>
      <c r="O3738" s="283"/>
      <c r="P3738" s="283"/>
      <c r="Q3738" s="283"/>
      <c r="R3738" s="283"/>
      <c r="S3738" s="283"/>
      <c r="T3738" s="283"/>
    </row>
    <row r="3739" spans="1:20">
      <c r="A3739" s="509"/>
      <c r="N3739" s="283"/>
      <c r="O3739" s="283"/>
      <c r="P3739" s="283"/>
      <c r="Q3739" s="283"/>
      <c r="R3739" s="283"/>
      <c r="S3739" s="283"/>
      <c r="T3739" s="283"/>
    </row>
    <row r="3740" spans="1:20">
      <c r="A3740" s="509"/>
      <c r="N3740" s="283"/>
      <c r="O3740" s="283"/>
      <c r="P3740" s="283"/>
      <c r="Q3740" s="283"/>
      <c r="R3740" s="283"/>
      <c r="S3740" s="283"/>
      <c r="T3740" s="283"/>
    </row>
    <row r="3741" spans="1:20">
      <c r="A3741" s="509"/>
      <c r="N3741" s="283"/>
      <c r="O3741" s="283"/>
      <c r="P3741" s="283"/>
      <c r="Q3741" s="283"/>
      <c r="R3741" s="283"/>
      <c r="S3741" s="283"/>
      <c r="T3741" s="283"/>
    </row>
    <row r="3742" spans="1:20">
      <c r="A3742" s="509"/>
      <c r="N3742" s="283"/>
      <c r="O3742" s="283"/>
      <c r="P3742" s="283"/>
      <c r="Q3742" s="283"/>
      <c r="R3742" s="283"/>
      <c r="S3742" s="283"/>
      <c r="T3742" s="283"/>
    </row>
    <row r="3743" spans="1:20">
      <c r="A3743" s="509"/>
      <c r="N3743" s="283"/>
      <c r="O3743" s="283"/>
      <c r="P3743" s="283"/>
      <c r="Q3743" s="283"/>
      <c r="R3743" s="283"/>
      <c r="S3743" s="283"/>
      <c r="T3743" s="283"/>
    </row>
    <row r="3744" spans="1:20">
      <c r="A3744" s="509"/>
      <c r="N3744" s="283"/>
      <c r="O3744" s="283"/>
      <c r="P3744" s="283"/>
      <c r="Q3744" s="283"/>
      <c r="R3744" s="283"/>
      <c r="S3744" s="283"/>
      <c r="T3744" s="283"/>
    </row>
    <row r="3745" spans="1:20">
      <c r="A3745" s="509"/>
      <c r="N3745" s="283"/>
      <c r="O3745" s="283"/>
      <c r="P3745" s="283"/>
      <c r="Q3745" s="283"/>
      <c r="R3745" s="283"/>
      <c r="S3745" s="283"/>
      <c r="T3745" s="283"/>
    </row>
    <row r="3746" spans="1:20">
      <c r="A3746" s="509"/>
      <c r="N3746" s="283"/>
      <c r="O3746" s="283"/>
      <c r="P3746" s="283"/>
      <c r="Q3746" s="283"/>
      <c r="R3746" s="283"/>
      <c r="S3746" s="283"/>
      <c r="T3746" s="283"/>
    </row>
    <row r="3747" spans="1:20">
      <c r="A3747" s="509"/>
      <c r="N3747" s="283"/>
      <c r="O3747" s="283"/>
      <c r="P3747" s="283"/>
      <c r="Q3747" s="283"/>
      <c r="R3747" s="283"/>
      <c r="S3747" s="283"/>
      <c r="T3747" s="283"/>
    </row>
    <row r="3748" spans="1:20">
      <c r="A3748" s="509"/>
      <c r="N3748" s="283"/>
      <c r="O3748" s="283"/>
      <c r="P3748" s="283"/>
      <c r="Q3748" s="283"/>
      <c r="R3748" s="283"/>
      <c r="S3748" s="283"/>
      <c r="T3748" s="283"/>
    </row>
    <row r="3749" spans="1:20">
      <c r="A3749" s="509"/>
      <c r="N3749" s="283"/>
      <c r="O3749" s="283"/>
      <c r="P3749" s="283"/>
      <c r="Q3749" s="283"/>
      <c r="R3749" s="283"/>
      <c r="S3749" s="283"/>
      <c r="T3749" s="283"/>
    </row>
    <row r="3750" spans="1:20">
      <c r="A3750" s="509"/>
      <c r="N3750" s="283"/>
      <c r="O3750" s="283"/>
      <c r="P3750" s="283"/>
      <c r="Q3750" s="283"/>
      <c r="R3750" s="283"/>
      <c r="S3750" s="283"/>
      <c r="T3750" s="283"/>
    </row>
    <row r="3751" spans="1:20">
      <c r="A3751" s="509"/>
      <c r="N3751" s="283"/>
      <c r="O3751" s="283"/>
      <c r="P3751" s="283"/>
      <c r="Q3751" s="283"/>
      <c r="R3751" s="283"/>
      <c r="S3751" s="283"/>
      <c r="T3751" s="283"/>
    </row>
    <row r="3752" spans="1:20">
      <c r="A3752" s="509"/>
      <c r="N3752" s="283"/>
      <c r="O3752" s="283"/>
      <c r="P3752" s="283"/>
      <c r="Q3752" s="283"/>
      <c r="R3752" s="283"/>
      <c r="S3752" s="283"/>
      <c r="T3752" s="283"/>
    </row>
    <row r="3753" spans="1:20">
      <c r="A3753" s="509"/>
      <c r="N3753" s="283"/>
      <c r="O3753" s="283"/>
      <c r="P3753" s="283"/>
      <c r="Q3753" s="283"/>
      <c r="R3753" s="283"/>
      <c r="S3753" s="283"/>
      <c r="T3753" s="283"/>
    </row>
    <row r="3754" spans="1:20">
      <c r="A3754" s="509"/>
      <c r="N3754" s="283"/>
      <c r="O3754" s="283"/>
      <c r="P3754" s="283"/>
      <c r="Q3754" s="283"/>
      <c r="R3754" s="283"/>
      <c r="S3754" s="283"/>
      <c r="T3754" s="283"/>
    </row>
    <row r="3755" spans="1:20">
      <c r="A3755" s="509"/>
      <c r="N3755" s="283"/>
      <c r="O3755" s="283"/>
      <c r="P3755" s="283"/>
      <c r="Q3755" s="283"/>
      <c r="R3755" s="283"/>
      <c r="S3755" s="283"/>
      <c r="T3755" s="283"/>
    </row>
    <row r="3756" spans="1:20">
      <c r="A3756" s="509"/>
      <c r="N3756" s="283"/>
      <c r="O3756" s="283"/>
      <c r="P3756" s="283"/>
      <c r="Q3756" s="283"/>
      <c r="R3756" s="283"/>
      <c r="S3756" s="283"/>
      <c r="T3756" s="283"/>
    </row>
    <row r="3757" spans="1:20">
      <c r="A3757" s="509"/>
      <c r="N3757" s="283"/>
      <c r="O3757" s="283"/>
      <c r="P3757" s="283"/>
      <c r="Q3757" s="283"/>
      <c r="R3757" s="283"/>
      <c r="S3757" s="283"/>
      <c r="T3757" s="283"/>
    </row>
    <row r="3758" spans="1:20">
      <c r="A3758" s="509"/>
      <c r="N3758" s="283"/>
      <c r="O3758" s="283"/>
      <c r="P3758" s="283"/>
      <c r="Q3758" s="283"/>
      <c r="R3758" s="283"/>
      <c r="S3758" s="283"/>
      <c r="T3758" s="283"/>
    </row>
    <row r="3759" spans="1:20">
      <c r="A3759" s="509"/>
      <c r="N3759" s="283"/>
      <c r="O3759" s="283"/>
      <c r="P3759" s="283"/>
      <c r="Q3759" s="283"/>
      <c r="R3759" s="283"/>
      <c r="S3759" s="283"/>
      <c r="T3759" s="283"/>
    </row>
    <row r="3760" spans="1:20">
      <c r="A3760" s="509"/>
      <c r="N3760" s="283"/>
      <c r="O3760" s="283"/>
      <c r="P3760" s="283"/>
      <c r="Q3760" s="283"/>
      <c r="R3760" s="283"/>
      <c r="S3760" s="283"/>
      <c r="T3760" s="283"/>
    </row>
    <row r="3761" spans="1:20">
      <c r="A3761" s="509"/>
      <c r="N3761" s="283"/>
      <c r="O3761" s="283"/>
      <c r="P3761" s="283"/>
      <c r="Q3761" s="283"/>
      <c r="R3761" s="283"/>
      <c r="S3761" s="283"/>
      <c r="T3761" s="283"/>
    </row>
    <row r="3762" spans="1:20">
      <c r="A3762" s="509"/>
      <c r="N3762" s="283"/>
      <c r="O3762" s="283"/>
      <c r="P3762" s="283"/>
      <c r="Q3762" s="283"/>
      <c r="R3762" s="283"/>
      <c r="S3762" s="283"/>
      <c r="T3762" s="283"/>
    </row>
    <row r="3763" spans="1:20">
      <c r="A3763" s="509"/>
      <c r="N3763" s="283"/>
      <c r="O3763" s="283"/>
      <c r="P3763" s="283"/>
      <c r="Q3763" s="283"/>
      <c r="R3763" s="283"/>
      <c r="S3763" s="283"/>
      <c r="T3763" s="283"/>
    </row>
    <row r="3764" spans="1:20">
      <c r="A3764" s="509"/>
      <c r="N3764" s="283"/>
      <c r="O3764" s="283"/>
      <c r="P3764" s="283"/>
      <c r="Q3764" s="283"/>
      <c r="R3764" s="283"/>
      <c r="S3764" s="283"/>
      <c r="T3764" s="283"/>
    </row>
    <row r="3765" spans="1:20">
      <c r="A3765" s="509"/>
      <c r="N3765" s="283"/>
      <c r="O3765" s="283"/>
      <c r="P3765" s="283"/>
      <c r="Q3765" s="283"/>
      <c r="R3765" s="283"/>
      <c r="S3765" s="283"/>
      <c r="T3765" s="283"/>
    </row>
    <row r="3766" spans="1:20">
      <c r="A3766" s="509"/>
      <c r="N3766" s="283"/>
      <c r="O3766" s="283"/>
      <c r="P3766" s="283"/>
      <c r="Q3766" s="283"/>
      <c r="R3766" s="283"/>
      <c r="S3766" s="283"/>
      <c r="T3766" s="283"/>
    </row>
    <row r="3767" spans="1:20">
      <c r="A3767" s="509"/>
      <c r="N3767" s="283"/>
      <c r="O3767" s="283"/>
      <c r="P3767" s="283"/>
      <c r="Q3767" s="283"/>
      <c r="R3767" s="283"/>
      <c r="S3767" s="283"/>
      <c r="T3767" s="283"/>
    </row>
    <row r="3768" spans="1:20">
      <c r="A3768" s="509"/>
      <c r="N3768" s="283"/>
      <c r="O3768" s="283"/>
      <c r="P3768" s="283"/>
      <c r="Q3768" s="283"/>
      <c r="R3768" s="283"/>
      <c r="S3768" s="283"/>
      <c r="T3768" s="283"/>
    </row>
    <row r="3769" spans="1:20">
      <c r="A3769" s="509"/>
      <c r="N3769" s="283"/>
      <c r="O3769" s="283"/>
      <c r="P3769" s="283"/>
      <c r="Q3769" s="283"/>
      <c r="R3769" s="283"/>
      <c r="S3769" s="283"/>
      <c r="T3769" s="283"/>
    </row>
    <row r="3770" spans="1:20">
      <c r="A3770" s="509"/>
      <c r="N3770" s="283"/>
      <c r="O3770" s="283"/>
      <c r="P3770" s="283"/>
      <c r="Q3770" s="283"/>
      <c r="R3770" s="283"/>
      <c r="S3770" s="283"/>
      <c r="T3770" s="283"/>
    </row>
    <row r="3771" spans="1:20">
      <c r="A3771" s="509"/>
      <c r="N3771" s="283"/>
      <c r="O3771" s="283"/>
      <c r="P3771" s="283"/>
      <c r="Q3771" s="283"/>
      <c r="R3771" s="283"/>
      <c r="S3771" s="283"/>
      <c r="T3771" s="283"/>
    </row>
    <row r="3772" spans="1:20">
      <c r="A3772" s="509"/>
      <c r="N3772" s="283"/>
      <c r="O3772" s="283"/>
      <c r="P3772" s="283"/>
      <c r="Q3772" s="283"/>
      <c r="R3772" s="283"/>
      <c r="S3772" s="283"/>
      <c r="T3772" s="283"/>
    </row>
    <row r="3773" spans="1:20">
      <c r="A3773" s="509"/>
      <c r="N3773" s="283"/>
      <c r="O3773" s="283"/>
      <c r="P3773" s="283"/>
      <c r="Q3773" s="283"/>
      <c r="R3773" s="283"/>
      <c r="S3773" s="283"/>
      <c r="T3773" s="283"/>
    </row>
    <row r="3774" spans="1:20">
      <c r="A3774" s="509"/>
      <c r="N3774" s="283"/>
      <c r="O3774" s="283"/>
      <c r="P3774" s="283"/>
      <c r="Q3774" s="283"/>
      <c r="R3774" s="283"/>
      <c r="S3774" s="283"/>
      <c r="T3774" s="283"/>
    </row>
    <row r="3775" spans="1:20">
      <c r="A3775" s="509"/>
      <c r="N3775" s="283"/>
      <c r="O3775" s="283"/>
      <c r="P3775" s="283"/>
      <c r="Q3775" s="283"/>
      <c r="R3775" s="283"/>
      <c r="S3775" s="283"/>
      <c r="T3775" s="283"/>
    </row>
    <row r="3776" spans="1:20">
      <c r="A3776" s="509"/>
      <c r="N3776" s="283"/>
      <c r="O3776" s="283"/>
      <c r="P3776" s="283"/>
      <c r="Q3776" s="283"/>
      <c r="R3776" s="283"/>
      <c r="S3776" s="283"/>
      <c r="T3776" s="283"/>
    </row>
    <row r="3777" spans="1:20">
      <c r="A3777" s="509"/>
      <c r="N3777" s="283"/>
      <c r="O3777" s="283"/>
      <c r="P3777" s="283"/>
      <c r="Q3777" s="283"/>
      <c r="R3777" s="283"/>
      <c r="S3777" s="283"/>
      <c r="T3777" s="283"/>
    </row>
    <row r="3778" spans="1:20">
      <c r="A3778" s="509"/>
      <c r="N3778" s="283"/>
      <c r="O3778" s="283"/>
      <c r="P3778" s="283"/>
      <c r="Q3778" s="283"/>
      <c r="R3778" s="283"/>
      <c r="S3778" s="283"/>
      <c r="T3778" s="283"/>
    </row>
    <row r="3779" spans="1:20">
      <c r="A3779" s="509"/>
      <c r="N3779" s="283"/>
      <c r="O3779" s="283"/>
      <c r="P3779" s="283"/>
      <c r="Q3779" s="283"/>
      <c r="R3779" s="283"/>
      <c r="S3779" s="283"/>
      <c r="T3779" s="283"/>
    </row>
    <row r="3780" spans="1:20">
      <c r="A3780" s="509"/>
      <c r="N3780" s="283"/>
      <c r="O3780" s="283"/>
      <c r="P3780" s="283"/>
      <c r="Q3780" s="283"/>
      <c r="R3780" s="283"/>
      <c r="S3780" s="283"/>
      <c r="T3780" s="283"/>
    </row>
    <row r="3781" spans="1:20">
      <c r="A3781" s="509"/>
      <c r="N3781" s="283"/>
      <c r="O3781" s="283"/>
      <c r="P3781" s="283"/>
      <c r="Q3781" s="283"/>
      <c r="R3781" s="283"/>
      <c r="S3781" s="283"/>
      <c r="T3781" s="283"/>
    </row>
    <row r="3782" spans="1:20">
      <c r="A3782" s="509"/>
      <c r="N3782" s="283"/>
      <c r="O3782" s="283"/>
      <c r="P3782" s="283"/>
      <c r="Q3782" s="283"/>
      <c r="R3782" s="283"/>
      <c r="S3782" s="283"/>
      <c r="T3782" s="283"/>
    </row>
    <row r="3783" spans="1:20">
      <c r="A3783" s="509"/>
      <c r="N3783" s="283"/>
      <c r="O3783" s="283"/>
      <c r="P3783" s="283"/>
      <c r="Q3783" s="283"/>
      <c r="R3783" s="283"/>
      <c r="S3783" s="283"/>
      <c r="T3783" s="283"/>
    </row>
    <row r="3784" spans="1:20">
      <c r="A3784" s="509"/>
      <c r="N3784" s="283"/>
      <c r="O3784" s="283"/>
      <c r="P3784" s="283"/>
      <c r="Q3784" s="283"/>
      <c r="R3784" s="283"/>
      <c r="S3784" s="283"/>
      <c r="T3784" s="283"/>
    </row>
    <row r="3785" spans="1:20">
      <c r="A3785" s="509"/>
      <c r="N3785" s="283"/>
      <c r="O3785" s="283"/>
      <c r="P3785" s="283"/>
      <c r="Q3785" s="283"/>
      <c r="R3785" s="283"/>
      <c r="S3785" s="283"/>
      <c r="T3785" s="283"/>
    </row>
    <row r="3786" spans="1:20">
      <c r="A3786" s="509"/>
      <c r="N3786" s="283"/>
      <c r="O3786" s="283"/>
      <c r="P3786" s="283"/>
      <c r="Q3786" s="283"/>
      <c r="R3786" s="283"/>
      <c r="S3786" s="283"/>
      <c r="T3786" s="283"/>
    </row>
    <row r="3787" spans="1:20">
      <c r="A3787" s="509"/>
      <c r="N3787" s="283"/>
      <c r="O3787" s="283"/>
      <c r="P3787" s="283"/>
      <c r="Q3787" s="283"/>
      <c r="R3787" s="283"/>
      <c r="S3787" s="283"/>
      <c r="T3787" s="283"/>
    </row>
    <row r="3788" spans="1:20">
      <c r="A3788" s="509"/>
      <c r="N3788" s="283"/>
      <c r="O3788" s="283"/>
      <c r="P3788" s="283"/>
      <c r="Q3788" s="283"/>
      <c r="R3788" s="283"/>
      <c r="S3788" s="283"/>
      <c r="T3788" s="283"/>
    </row>
    <row r="3789" spans="1:20">
      <c r="A3789" s="509"/>
      <c r="N3789" s="283"/>
      <c r="O3789" s="283"/>
      <c r="P3789" s="283"/>
      <c r="Q3789" s="283"/>
      <c r="R3789" s="283"/>
      <c r="S3789" s="283"/>
      <c r="T3789" s="283"/>
    </row>
    <row r="3790" spans="1:20">
      <c r="A3790" s="509"/>
      <c r="N3790" s="283"/>
      <c r="O3790" s="283"/>
      <c r="P3790" s="283"/>
      <c r="Q3790" s="283"/>
      <c r="R3790" s="283"/>
      <c r="S3790" s="283"/>
      <c r="T3790" s="283"/>
    </row>
    <row r="3791" spans="1:20">
      <c r="A3791" s="509"/>
      <c r="N3791" s="283"/>
      <c r="O3791" s="283"/>
      <c r="P3791" s="283"/>
      <c r="Q3791" s="283"/>
      <c r="R3791" s="283"/>
      <c r="S3791" s="283"/>
      <c r="T3791" s="283"/>
    </row>
    <row r="3792" spans="1:20">
      <c r="A3792" s="509"/>
      <c r="N3792" s="283"/>
      <c r="O3792" s="283"/>
      <c r="P3792" s="283"/>
      <c r="Q3792" s="283"/>
      <c r="R3792" s="283"/>
      <c r="S3792" s="283"/>
      <c r="T3792" s="283"/>
    </row>
    <row r="3793" spans="1:20">
      <c r="A3793" s="509"/>
      <c r="N3793" s="283"/>
      <c r="O3793" s="283"/>
      <c r="P3793" s="283"/>
      <c r="Q3793" s="283"/>
      <c r="R3793" s="283"/>
      <c r="S3793" s="283"/>
      <c r="T3793" s="283"/>
    </row>
    <row r="3794" spans="1:20">
      <c r="A3794" s="509"/>
      <c r="N3794" s="283"/>
      <c r="O3794" s="283"/>
      <c r="P3794" s="283"/>
      <c r="Q3794" s="283"/>
      <c r="R3794" s="283"/>
      <c r="S3794" s="283"/>
      <c r="T3794" s="283"/>
    </row>
    <row r="3795" spans="1:20">
      <c r="A3795" s="509"/>
      <c r="N3795" s="283"/>
      <c r="O3795" s="283"/>
      <c r="P3795" s="283"/>
      <c r="Q3795" s="283"/>
      <c r="R3795" s="283"/>
      <c r="S3795" s="283"/>
      <c r="T3795" s="283"/>
    </row>
    <row r="3796" spans="1:20">
      <c r="A3796" s="509"/>
      <c r="N3796" s="283"/>
      <c r="O3796" s="283"/>
      <c r="P3796" s="283"/>
      <c r="Q3796" s="283"/>
      <c r="R3796" s="283"/>
      <c r="S3796" s="283"/>
      <c r="T3796" s="283"/>
    </row>
    <row r="3797" spans="1:20">
      <c r="A3797" s="509"/>
      <c r="N3797" s="283"/>
      <c r="O3797" s="283"/>
      <c r="P3797" s="283"/>
      <c r="Q3797" s="283"/>
      <c r="R3797" s="283"/>
      <c r="S3797" s="283"/>
      <c r="T3797" s="283"/>
    </row>
    <row r="3798" spans="1:20">
      <c r="A3798" s="509"/>
      <c r="N3798" s="283"/>
      <c r="O3798" s="283"/>
      <c r="P3798" s="283"/>
      <c r="Q3798" s="283"/>
      <c r="R3798" s="283"/>
      <c r="S3798" s="283"/>
      <c r="T3798" s="283"/>
    </row>
    <row r="3799" spans="1:20">
      <c r="A3799" s="509"/>
      <c r="N3799" s="283"/>
      <c r="O3799" s="283"/>
      <c r="P3799" s="283"/>
      <c r="Q3799" s="283"/>
      <c r="R3799" s="283"/>
      <c r="S3799" s="283"/>
      <c r="T3799" s="283"/>
    </row>
    <row r="3800" spans="1:20">
      <c r="A3800" s="509"/>
      <c r="N3800" s="283"/>
      <c r="O3800" s="283"/>
      <c r="P3800" s="283"/>
      <c r="Q3800" s="283"/>
      <c r="R3800" s="283"/>
      <c r="S3800" s="283"/>
      <c r="T3800" s="283"/>
    </row>
    <row r="3801" spans="1:20">
      <c r="A3801" s="509"/>
      <c r="N3801" s="283"/>
      <c r="O3801" s="283"/>
      <c r="P3801" s="283"/>
      <c r="Q3801" s="283"/>
      <c r="R3801" s="283"/>
      <c r="S3801" s="283"/>
      <c r="T3801" s="283"/>
    </row>
    <row r="3802" spans="1:20">
      <c r="A3802" s="509"/>
      <c r="N3802" s="283"/>
      <c r="O3802" s="283"/>
      <c r="P3802" s="283"/>
      <c r="Q3802" s="283"/>
      <c r="R3802" s="283"/>
      <c r="S3802" s="283"/>
      <c r="T3802" s="283"/>
    </row>
    <row r="3803" spans="1:20">
      <c r="A3803" s="509"/>
      <c r="N3803" s="283"/>
      <c r="O3803" s="283"/>
      <c r="P3803" s="283"/>
      <c r="Q3803" s="283"/>
      <c r="R3803" s="283"/>
      <c r="S3803" s="283"/>
      <c r="T3803" s="283"/>
    </row>
    <row r="3804" spans="1:20">
      <c r="A3804" s="509"/>
      <c r="N3804" s="283"/>
      <c r="O3804" s="283"/>
      <c r="P3804" s="283"/>
      <c r="Q3804" s="283"/>
      <c r="R3804" s="283"/>
      <c r="S3804" s="283"/>
      <c r="T3804" s="283"/>
    </row>
    <row r="3805" spans="1:20">
      <c r="A3805" s="509"/>
      <c r="N3805" s="283"/>
      <c r="O3805" s="283"/>
      <c r="P3805" s="283"/>
      <c r="Q3805" s="283"/>
      <c r="R3805" s="283"/>
      <c r="S3805" s="283"/>
      <c r="T3805" s="283"/>
    </row>
    <row r="3806" spans="1:20">
      <c r="A3806" s="509"/>
      <c r="N3806" s="283"/>
      <c r="O3806" s="283"/>
      <c r="P3806" s="283"/>
      <c r="Q3806" s="283"/>
      <c r="R3806" s="283"/>
      <c r="S3806" s="283"/>
      <c r="T3806" s="283"/>
    </row>
    <row r="3807" spans="1:20">
      <c r="A3807" s="509"/>
      <c r="N3807" s="283"/>
      <c r="O3807" s="283"/>
      <c r="P3807" s="283"/>
      <c r="Q3807" s="283"/>
      <c r="R3807" s="283"/>
      <c r="S3807" s="283"/>
      <c r="T3807" s="283"/>
    </row>
    <row r="3808" spans="1:20">
      <c r="A3808" s="509"/>
      <c r="N3808" s="283"/>
      <c r="O3808" s="283"/>
      <c r="P3808" s="283"/>
      <c r="Q3808" s="283"/>
      <c r="R3808" s="283"/>
      <c r="S3808" s="283"/>
      <c r="T3808" s="283"/>
    </row>
    <row r="3809" spans="1:20">
      <c r="A3809" s="509"/>
      <c r="N3809" s="283"/>
      <c r="O3809" s="283"/>
      <c r="P3809" s="283"/>
      <c r="Q3809" s="283"/>
      <c r="R3809" s="283"/>
      <c r="S3809" s="283"/>
      <c r="T3809" s="283"/>
    </row>
    <row r="3810" spans="1:20">
      <c r="A3810" s="509"/>
      <c r="N3810" s="283"/>
      <c r="O3810" s="283"/>
      <c r="P3810" s="283"/>
      <c r="Q3810" s="283"/>
      <c r="R3810" s="283"/>
      <c r="S3810" s="283"/>
      <c r="T3810" s="283"/>
    </row>
    <row r="3811" spans="1:20">
      <c r="A3811" s="509"/>
      <c r="N3811" s="283"/>
      <c r="O3811" s="283"/>
      <c r="P3811" s="283"/>
      <c r="Q3811" s="283"/>
      <c r="R3811" s="283"/>
      <c r="S3811" s="283"/>
      <c r="T3811" s="283"/>
    </row>
    <row r="3812" spans="1:20">
      <c r="A3812" s="509"/>
      <c r="N3812" s="283"/>
      <c r="O3812" s="283"/>
      <c r="P3812" s="283"/>
      <c r="Q3812" s="283"/>
      <c r="R3812" s="283"/>
      <c r="S3812" s="283"/>
      <c r="T3812" s="283"/>
    </row>
    <row r="3813" spans="1:20">
      <c r="A3813" s="509"/>
      <c r="N3813" s="283"/>
      <c r="O3813" s="283"/>
      <c r="P3813" s="283"/>
      <c r="Q3813" s="283"/>
      <c r="R3813" s="283"/>
      <c r="S3813" s="283"/>
      <c r="T3813" s="283"/>
    </row>
    <row r="3814" spans="1:20">
      <c r="A3814" s="509"/>
      <c r="N3814" s="283"/>
      <c r="O3814" s="283"/>
      <c r="P3814" s="283"/>
      <c r="Q3814" s="283"/>
      <c r="R3814" s="283"/>
      <c r="S3814" s="283"/>
      <c r="T3814" s="283"/>
    </row>
    <row r="3815" spans="1:20">
      <c r="A3815" s="509"/>
      <c r="N3815" s="283"/>
      <c r="O3815" s="283"/>
      <c r="P3815" s="283"/>
      <c r="Q3815" s="283"/>
      <c r="R3815" s="283"/>
      <c r="S3815" s="283"/>
      <c r="T3815" s="283"/>
    </row>
    <row r="3816" spans="1:20">
      <c r="A3816" s="509"/>
      <c r="N3816" s="283"/>
      <c r="O3816" s="283"/>
      <c r="P3816" s="283"/>
      <c r="Q3816" s="283"/>
      <c r="R3816" s="283"/>
      <c r="S3816" s="283"/>
      <c r="T3816" s="283"/>
    </row>
    <row r="3817" spans="1:20">
      <c r="A3817" s="509"/>
      <c r="N3817" s="283"/>
      <c r="O3817" s="283"/>
      <c r="P3817" s="283"/>
      <c r="Q3817" s="283"/>
      <c r="R3817" s="283"/>
      <c r="S3817" s="283"/>
      <c r="T3817" s="283"/>
    </row>
    <row r="3818" spans="1:20">
      <c r="A3818" s="509"/>
      <c r="N3818" s="283"/>
      <c r="O3818" s="283"/>
      <c r="P3818" s="283"/>
      <c r="Q3818" s="283"/>
      <c r="R3818" s="283"/>
      <c r="S3818" s="283"/>
      <c r="T3818" s="283"/>
    </row>
    <row r="3819" spans="1:20">
      <c r="A3819" s="509"/>
      <c r="N3819" s="283"/>
      <c r="O3819" s="283"/>
      <c r="P3819" s="283"/>
      <c r="Q3819" s="283"/>
      <c r="R3819" s="283"/>
      <c r="S3819" s="283"/>
      <c r="T3819" s="283"/>
    </row>
    <row r="3820" spans="1:20">
      <c r="A3820" s="509"/>
      <c r="N3820" s="283"/>
      <c r="O3820" s="283"/>
      <c r="P3820" s="283"/>
      <c r="Q3820" s="283"/>
      <c r="R3820" s="283"/>
      <c r="S3820" s="283"/>
      <c r="T3820" s="283"/>
    </row>
    <row r="3821" spans="1:20">
      <c r="A3821" s="509"/>
      <c r="N3821" s="283"/>
      <c r="O3821" s="283"/>
      <c r="P3821" s="283"/>
      <c r="Q3821" s="283"/>
      <c r="R3821" s="283"/>
      <c r="S3821" s="283"/>
      <c r="T3821" s="283"/>
    </row>
    <row r="3822" spans="1:20">
      <c r="A3822" s="509"/>
      <c r="N3822" s="283"/>
      <c r="O3822" s="283"/>
      <c r="P3822" s="283"/>
      <c r="Q3822" s="283"/>
      <c r="R3822" s="283"/>
      <c r="S3822" s="283"/>
      <c r="T3822" s="283"/>
    </row>
    <row r="3823" spans="1:20">
      <c r="A3823" s="509"/>
      <c r="N3823" s="283"/>
      <c r="O3823" s="283"/>
      <c r="P3823" s="283"/>
      <c r="Q3823" s="283"/>
      <c r="R3823" s="283"/>
      <c r="S3823" s="283"/>
      <c r="T3823" s="283"/>
    </row>
    <row r="3824" spans="1:20">
      <c r="A3824" s="509"/>
      <c r="N3824" s="283"/>
      <c r="O3824" s="283"/>
      <c r="P3824" s="283"/>
      <c r="Q3824" s="283"/>
      <c r="R3824" s="283"/>
      <c r="S3824" s="283"/>
      <c r="T3824" s="283"/>
    </row>
    <row r="3825" spans="1:20">
      <c r="A3825" s="509"/>
      <c r="N3825" s="283"/>
      <c r="O3825" s="283"/>
      <c r="P3825" s="283"/>
      <c r="Q3825" s="283"/>
      <c r="R3825" s="283"/>
      <c r="S3825" s="283"/>
      <c r="T3825" s="283"/>
    </row>
    <row r="3826" spans="1:20">
      <c r="A3826" s="509"/>
      <c r="N3826" s="283"/>
      <c r="O3826" s="283"/>
      <c r="P3826" s="283"/>
      <c r="Q3826" s="283"/>
      <c r="R3826" s="283"/>
      <c r="S3826" s="283"/>
      <c r="T3826" s="283"/>
    </row>
    <row r="3827" spans="1:20">
      <c r="A3827" s="509"/>
      <c r="N3827" s="283"/>
      <c r="O3827" s="283"/>
      <c r="P3827" s="283"/>
      <c r="Q3827" s="283"/>
      <c r="R3827" s="283"/>
      <c r="S3827" s="283"/>
      <c r="T3827" s="283"/>
    </row>
    <row r="3828" spans="1:20">
      <c r="A3828" s="509"/>
      <c r="N3828" s="283"/>
      <c r="O3828" s="283"/>
      <c r="P3828" s="283"/>
      <c r="Q3828" s="283"/>
      <c r="R3828" s="283"/>
      <c r="S3828" s="283"/>
      <c r="T3828" s="283"/>
    </row>
    <row r="3829" spans="1:20">
      <c r="A3829" s="509"/>
      <c r="N3829" s="283"/>
      <c r="O3829" s="283"/>
      <c r="P3829" s="283"/>
      <c r="Q3829" s="283"/>
      <c r="R3829" s="283"/>
      <c r="S3829" s="283"/>
      <c r="T3829" s="283"/>
    </row>
    <row r="3830" spans="1:20">
      <c r="A3830" s="509"/>
      <c r="N3830" s="283"/>
      <c r="O3830" s="283"/>
      <c r="P3830" s="283"/>
      <c r="Q3830" s="283"/>
      <c r="R3830" s="283"/>
      <c r="S3830" s="283"/>
      <c r="T3830" s="283"/>
    </row>
    <row r="3831" spans="1:20">
      <c r="A3831" s="509"/>
      <c r="N3831" s="283"/>
      <c r="O3831" s="283"/>
      <c r="P3831" s="283"/>
      <c r="Q3831" s="283"/>
      <c r="R3831" s="283"/>
      <c r="S3831" s="283"/>
      <c r="T3831" s="283"/>
    </row>
    <row r="3832" spans="1:20">
      <c r="A3832" s="509"/>
      <c r="N3832" s="283"/>
      <c r="O3832" s="283"/>
      <c r="P3832" s="283"/>
      <c r="Q3832" s="283"/>
      <c r="R3832" s="283"/>
      <c r="S3832" s="283"/>
      <c r="T3832" s="283"/>
    </row>
    <row r="3833" spans="1:20">
      <c r="A3833" s="509"/>
      <c r="N3833" s="283"/>
      <c r="O3833" s="283"/>
      <c r="P3833" s="283"/>
      <c r="Q3833" s="283"/>
      <c r="R3833" s="283"/>
      <c r="S3833" s="283"/>
      <c r="T3833" s="283"/>
    </row>
    <row r="3834" spans="1:20">
      <c r="A3834" s="509"/>
      <c r="N3834" s="283"/>
      <c r="O3834" s="283"/>
      <c r="P3834" s="283"/>
      <c r="Q3834" s="283"/>
      <c r="R3834" s="283"/>
      <c r="S3834" s="283"/>
      <c r="T3834" s="283"/>
    </row>
    <row r="3835" spans="1:20">
      <c r="A3835" s="509"/>
      <c r="N3835" s="283"/>
      <c r="O3835" s="283"/>
      <c r="P3835" s="283"/>
      <c r="Q3835" s="283"/>
      <c r="R3835" s="283"/>
      <c r="S3835" s="283"/>
      <c r="T3835" s="283"/>
    </row>
    <row r="3836" spans="1:20">
      <c r="A3836" s="509"/>
      <c r="N3836" s="283"/>
      <c r="O3836" s="283"/>
      <c r="P3836" s="283"/>
      <c r="Q3836" s="283"/>
      <c r="R3836" s="283"/>
      <c r="S3836" s="283"/>
      <c r="T3836" s="283"/>
    </row>
    <row r="3837" spans="1:20">
      <c r="A3837" s="509"/>
      <c r="N3837" s="283"/>
      <c r="O3837" s="283"/>
      <c r="P3837" s="283"/>
      <c r="Q3837" s="283"/>
      <c r="R3837" s="283"/>
      <c r="S3837" s="283"/>
      <c r="T3837" s="283"/>
    </row>
    <row r="3838" spans="1:20">
      <c r="A3838" s="509"/>
      <c r="N3838" s="283"/>
      <c r="O3838" s="283"/>
      <c r="P3838" s="283"/>
      <c r="Q3838" s="283"/>
      <c r="R3838" s="283"/>
      <c r="S3838" s="283"/>
      <c r="T3838" s="283"/>
    </row>
    <row r="3839" spans="1:20">
      <c r="A3839" s="509"/>
      <c r="N3839" s="283"/>
      <c r="O3839" s="283"/>
      <c r="P3839" s="283"/>
      <c r="Q3839" s="283"/>
      <c r="R3839" s="283"/>
      <c r="S3839" s="283"/>
      <c r="T3839" s="283"/>
    </row>
    <row r="3840" spans="1:20">
      <c r="A3840" s="509"/>
      <c r="N3840" s="283"/>
      <c r="O3840" s="283"/>
      <c r="P3840" s="283"/>
      <c r="Q3840" s="283"/>
      <c r="R3840" s="283"/>
      <c r="S3840" s="283"/>
      <c r="T3840" s="283"/>
    </row>
    <row r="3841" spans="1:20">
      <c r="A3841" s="509"/>
      <c r="N3841" s="283"/>
      <c r="O3841" s="283"/>
      <c r="P3841" s="283"/>
      <c r="Q3841" s="283"/>
      <c r="R3841" s="283"/>
      <c r="S3841" s="283"/>
      <c r="T3841" s="283"/>
    </row>
    <row r="3842" spans="1:20">
      <c r="A3842" s="509"/>
      <c r="N3842" s="283"/>
      <c r="O3842" s="283"/>
      <c r="P3842" s="283"/>
      <c r="Q3842" s="283"/>
      <c r="R3842" s="283"/>
      <c r="S3842" s="283"/>
      <c r="T3842" s="283"/>
    </row>
    <row r="3843" spans="1:20">
      <c r="A3843" s="509"/>
      <c r="N3843" s="283"/>
      <c r="O3843" s="283"/>
      <c r="P3843" s="283"/>
      <c r="Q3843" s="283"/>
      <c r="R3843" s="283"/>
      <c r="S3843" s="283"/>
      <c r="T3843" s="283"/>
    </row>
    <row r="3844" spans="1:20">
      <c r="A3844" s="509"/>
      <c r="N3844" s="283"/>
      <c r="O3844" s="283"/>
      <c r="P3844" s="283"/>
      <c r="Q3844" s="283"/>
      <c r="R3844" s="283"/>
      <c r="S3844" s="283"/>
      <c r="T3844" s="283"/>
    </row>
    <row r="3845" spans="1:20">
      <c r="A3845" s="509"/>
      <c r="N3845" s="283"/>
      <c r="O3845" s="283"/>
      <c r="P3845" s="283"/>
      <c r="Q3845" s="283"/>
      <c r="R3845" s="283"/>
      <c r="S3845" s="283"/>
      <c r="T3845" s="283"/>
    </row>
    <row r="3846" spans="1:20">
      <c r="A3846" s="509"/>
      <c r="N3846" s="283"/>
      <c r="O3846" s="283"/>
      <c r="P3846" s="283"/>
      <c r="Q3846" s="283"/>
      <c r="R3846" s="283"/>
      <c r="S3846" s="283"/>
      <c r="T3846" s="283"/>
    </row>
    <row r="3847" spans="1:20">
      <c r="A3847" s="509"/>
      <c r="N3847" s="283"/>
      <c r="O3847" s="283"/>
      <c r="P3847" s="283"/>
      <c r="Q3847" s="283"/>
      <c r="R3847" s="283"/>
      <c r="S3847" s="283"/>
      <c r="T3847" s="283"/>
    </row>
    <row r="3848" spans="1:20">
      <c r="A3848" s="509"/>
      <c r="N3848" s="283"/>
      <c r="O3848" s="283"/>
      <c r="P3848" s="283"/>
      <c r="Q3848" s="283"/>
      <c r="R3848" s="283"/>
      <c r="S3848" s="283"/>
      <c r="T3848" s="283"/>
    </row>
    <row r="3849" spans="1:20">
      <c r="A3849" s="509"/>
      <c r="N3849" s="283"/>
      <c r="O3849" s="283"/>
      <c r="P3849" s="283"/>
      <c r="Q3849" s="283"/>
      <c r="R3849" s="283"/>
      <c r="S3849" s="283"/>
      <c r="T3849" s="283"/>
    </row>
    <row r="3850" spans="1:20">
      <c r="A3850" s="509"/>
      <c r="N3850" s="283"/>
      <c r="O3850" s="283"/>
      <c r="P3850" s="283"/>
      <c r="Q3850" s="283"/>
      <c r="R3850" s="283"/>
      <c r="S3850" s="283"/>
      <c r="T3850" s="283"/>
    </row>
    <row r="3851" spans="1:20">
      <c r="A3851" s="509"/>
      <c r="N3851" s="283"/>
      <c r="O3851" s="283"/>
      <c r="P3851" s="283"/>
      <c r="Q3851" s="283"/>
      <c r="R3851" s="283"/>
      <c r="S3851" s="283"/>
      <c r="T3851" s="283"/>
    </row>
    <row r="3852" spans="1:20">
      <c r="A3852" s="509"/>
      <c r="N3852" s="283"/>
      <c r="O3852" s="283"/>
      <c r="P3852" s="283"/>
      <c r="Q3852" s="283"/>
      <c r="R3852" s="283"/>
      <c r="S3852" s="283"/>
      <c r="T3852" s="283"/>
    </row>
    <row r="3853" spans="1:20">
      <c r="A3853" s="509"/>
      <c r="N3853" s="283"/>
      <c r="O3853" s="283"/>
      <c r="P3853" s="283"/>
      <c r="Q3853" s="283"/>
      <c r="R3853" s="283"/>
      <c r="S3853" s="283"/>
      <c r="T3853" s="283"/>
    </row>
    <row r="3854" spans="1:20">
      <c r="A3854" s="509"/>
      <c r="N3854" s="283"/>
      <c r="O3854" s="283"/>
      <c r="P3854" s="283"/>
      <c r="Q3854" s="283"/>
      <c r="R3854" s="283"/>
      <c r="S3854" s="283"/>
      <c r="T3854" s="283"/>
    </row>
    <row r="3855" spans="1:20">
      <c r="A3855" s="509"/>
      <c r="N3855" s="283"/>
      <c r="O3855" s="283"/>
      <c r="P3855" s="283"/>
      <c r="Q3855" s="283"/>
      <c r="R3855" s="283"/>
      <c r="S3855" s="283"/>
      <c r="T3855" s="283"/>
    </row>
    <row r="3856" spans="1:20">
      <c r="A3856" s="509"/>
      <c r="N3856" s="283"/>
      <c r="O3856" s="283"/>
      <c r="P3856" s="283"/>
      <c r="Q3856" s="283"/>
      <c r="R3856" s="283"/>
      <c r="S3856" s="283"/>
      <c r="T3856" s="283"/>
    </row>
    <row r="3857" spans="1:20">
      <c r="A3857" s="509"/>
      <c r="N3857" s="283"/>
      <c r="O3857" s="283"/>
      <c r="P3857" s="283"/>
      <c r="Q3857" s="283"/>
      <c r="R3857" s="283"/>
      <c r="S3857" s="283"/>
      <c r="T3857" s="283"/>
    </row>
    <row r="3858" spans="1:20">
      <c r="A3858" s="509"/>
      <c r="N3858" s="283"/>
      <c r="O3858" s="283"/>
      <c r="P3858" s="283"/>
      <c r="Q3858" s="283"/>
      <c r="R3858" s="283"/>
      <c r="S3858" s="283"/>
      <c r="T3858" s="283"/>
    </row>
    <row r="3859" spans="1:20">
      <c r="A3859" s="509"/>
      <c r="N3859" s="283"/>
      <c r="O3859" s="283"/>
      <c r="P3859" s="283"/>
      <c r="Q3859" s="283"/>
      <c r="R3859" s="283"/>
      <c r="S3859" s="283"/>
      <c r="T3859" s="283"/>
    </row>
    <row r="3860" spans="1:20">
      <c r="A3860" s="509"/>
      <c r="N3860" s="283"/>
      <c r="O3860" s="283"/>
      <c r="P3860" s="283"/>
      <c r="Q3860" s="283"/>
      <c r="R3860" s="283"/>
      <c r="S3860" s="283"/>
      <c r="T3860" s="283"/>
    </row>
    <row r="3861" spans="1:20">
      <c r="A3861" s="509"/>
      <c r="N3861" s="283"/>
      <c r="O3861" s="283"/>
      <c r="P3861" s="283"/>
      <c r="Q3861" s="283"/>
      <c r="R3861" s="283"/>
      <c r="S3861" s="283"/>
      <c r="T3861" s="283"/>
    </row>
    <row r="3862" spans="1:20">
      <c r="A3862" s="509"/>
      <c r="N3862" s="283"/>
      <c r="O3862" s="283"/>
      <c r="P3862" s="283"/>
      <c r="Q3862" s="283"/>
      <c r="R3862" s="283"/>
      <c r="S3862" s="283"/>
      <c r="T3862" s="283"/>
    </row>
    <row r="3863" spans="1:20">
      <c r="A3863" s="509"/>
      <c r="N3863" s="283"/>
      <c r="O3863" s="283"/>
      <c r="P3863" s="283"/>
      <c r="Q3863" s="283"/>
      <c r="R3863" s="283"/>
      <c r="S3863" s="283"/>
      <c r="T3863" s="283"/>
    </row>
    <row r="3864" spans="1:20">
      <c r="A3864" s="509"/>
      <c r="N3864" s="283"/>
      <c r="O3864" s="283"/>
      <c r="P3864" s="283"/>
      <c r="Q3864" s="283"/>
      <c r="R3864" s="283"/>
      <c r="S3864" s="283"/>
      <c r="T3864" s="283"/>
    </row>
    <row r="3865" spans="1:20">
      <c r="A3865" s="509"/>
      <c r="N3865" s="283"/>
      <c r="O3865" s="283"/>
      <c r="P3865" s="283"/>
      <c r="Q3865" s="283"/>
      <c r="R3865" s="283"/>
      <c r="S3865" s="283"/>
      <c r="T3865" s="283"/>
    </row>
    <row r="3866" spans="1:20">
      <c r="A3866" s="509"/>
      <c r="N3866" s="283"/>
      <c r="O3866" s="283"/>
      <c r="P3866" s="283"/>
      <c r="Q3866" s="283"/>
      <c r="R3866" s="283"/>
      <c r="S3866" s="283"/>
      <c r="T3866" s="283"/>
    </row>
    <row r="3867" spans="1:20">
      <c r="A3867" s="509"/>
      <c r="N3867" s="283"/>
      <c r="O3867" s="283"/>
      <c r="P3867" s="283"/>
      <c r="Q3867" s="283"/>
      <c r="R3867" s="283"/>
      <c r="S3867" s="283"/>
      <c r="T3867" s="283"/>
    </row>
    <row r="3868" spans="1:20">
      <c r="A3868" s="509"/>
      <c r="N3868" s="283"/>
      <c r="O3868" s="283"/>
      <c r="P3868" s="283"/>
      <c r="Q3868" s="283"/>
      <c r="R3868" s="283"/>
      <c r="S3868" s="283"/>
      <c r="T3868" s="283"/>
    </row>
    <row r="3869" spans="1:20">
      <c r="A3869" s="509"/>
      <c r="N3869" s="283"/>
      <c r="O3869" s="283"/>
      <c r="P3869" s="283"/>
      <c r="Q3869" s="283"/>
      <c r="R3869" s="283"/>
      <c r="S3869" s="283"/>
      <c r="T3869" s="283"/>
    </row>
    <row r="3870" spans="1:20">
      <c r="A3870" s="509"/>
      <c r="N3870" s="283"/>
      <c r="O3870" s="283"/>
      <c r="P3870" s="283"/>
      <c r="Q3870" s="283"/>
      <c r="R3870" s="283"/>
      <c r="S3870" s="283"/>
      <c r="T3870" s="283"/>
    </row>
    <row r="3871" spans="1:20">
      <c r="A3871" s="509"/>
      <c r="N3871" s="283"/>
      <c r="O3871" s="283"/>
      <c r="P3871" s="283"/>
      <c r="Q3871" s="283"/>
      <c r="R3871" s="283"/>
      <c r="S3871" s="283"/>
      <c r="T3871" s="283"/>
    </row>
    <row r="3872" spans="1:20">
      <c r="A3872" s="509"/>
      <c r="N3872" s="283"/>
      <c r="O3872" s="283"/>
      <c r="P3872" s="283"/>
      <c r="Q3872" s="283"/>
      <c r="R3872" s="283"/>
      <c r="S3872" s="283"/>
      <c r="T3872" s="283"/>
    </row>
    <row r="3873" spans="1:20">
      <c r="A3873" s="509"/>
      <c r="N3873" s="283"/>
      <c r="O3873" s="283"/>
      <c r="P3873" s="283"/>
      <c r="Q3873" s="283"/>
      <c r="R3873" s="283"/>
      <c r="S3873" s="283"/>
      <c r="T3873" s="283"/>
    </row>
    <row r="3874" spans="1:20">
      <c r="A3874" s="509"/>
      <c r="N3874" s="283"/>
      <c r="O3874" s="283"/>
      <c r="P3874" s="283"/>
      <c r="Q3874" s="283"/>
      <c r="R3874" s="283"/>
      <c r="S3874" s="283"/>
      <c r="T3874" s="283"/>
    </row>
    <row r="3875" spans="1:20">
      <c r="A3875" s="509"/>
      <c r="N3875" s="283"/>
      <c r="O3875" s="283"/>
      <c r="P3875" s="283"/>
      <c r="Q3875" s="283"/>
      <c r="R3875" s="283"/>
      <c r="S3875" s="283"/>
      <c r="T3875" s="283"/>
    </row>
    <row r="3876" spans="1:20">
      <c r="A3876" s="509"/>
      <c r="N3876" s="283"/>
      <c r="O3876" s="283"/>
      <c r="P3876" s="283"/>
      <c r="Q3876" s="283"/>
      <c r="R3876" s="283"/>
      <c r="S3876" s="283"/>
      <c r="T3876" s="283"/>
    </row>
    <row r="3877" spans="1:20">
      <c r="A3877" s="509"/>
      <c r="N3877" s="283"/>
      <c r="O3877" s="283"/>
      <c r="P3877" s="283"/>
      <c r="Q3877" s="283"/>
      <c r="R3877" s="283"/>
      <c r="S3877" s="283"/>
      <c r="T3877" s="283"/>
    </row>
    <row r="3878" spans="1:20">
      <c r="A3878" s="509"/>
      <c r="N3878" s="283"/>
      <c r="O3878" s="283"/>
      <c r="P3878" s="283"/>
      <c r="Q3878" s="283"/>
      <c r="R3878" s="283"/>
      <c r="S3878" s="283"/>
      <c r="T3878" s="283"/>
    </row>
    <row r="3879" spans="1:20">
      <c r="A3879" s="509"/>
      <c r="N3879" s="283"/>
      <c r="O3879" s="283"/>
      <c r="P3879" s="283"/>
      <c r="Q3879" s="283"/>
      <c r="R3879" s="283"/>
      <c r="S3879" s="283"/>
      <c r="T3879" s="283"/>
    </row>
    <row r="3880" spans="1:20">
      <c r="A3880" s="509"/>
      <c r="N3880" s="283"/>
      <c r="O3880" s="283"/>
      <c r="P3880" s="283"/>
      <c r="Q3880" s="283"/>
      <c r="R3880" s="283"/>
      <c r="S3880" s="283"/>
      <c r="T3880" s="283"/>
    </row>
    <row r="3881" spans="1:20">
      <c r="A3881" s="509"/>
      <c r="N3881" s="283"/>
      <c r="O3881" s="283"/>
      <c r="P3881" s="283"/>
      <c r="Q3881" s="283"/>
      <c r="R3881" s="283"/>
      <c r="S3881" s="283"/>
      <c r="T3881" s="283"/>
    </row>
    <row r="3882" spans="1:20">
      <c r="A3882" s="509"/>
      <c r="N3882" s="283"/>
      <c r="O3882" s="283"/>
      <c r="P3882" s="283"/>
      <c r="Q3882" s="283"/>
      <c r="R3882" s="283"/>
      <c r="S3882" s="283"/>
      <c r="T3882" s="283"/>
    </row>
    <row r="3883" spans="1:20">
      <c r="A3883" s="509"/>
      <c r="N3883" s="283"/>
      <c r="O3883" s="283"/>
      <c r="P3883" s="283"/>
      <c r="Q3883" s="283"/>
      <c r="R3883" s="283"/>
      <c r="S3883" s="283"/>
      <c r="T3883" s="283"/>
    </row>
    <row r="3884" spans="1:20">
      <c r="A3884" s="509"/>
      <c r="N3884" s="283"/>
      <c r="O3884" s="283"/>
      <c r="P3884" s="283"/>
      <c r="Q3884" s="283"/>
      <c r="R3884" s="283"/>
      <c r="S3884" s="283"/>
      <c r="T3884" s="283"/>
    </row>
    <row r="3885" spans="1:20">
      <c r="A3885" s="509"/>
      <c r="N3885" s="283"/>
      <c r="O3885" s="283"/>
      <c r="P3885" s="283"/>
      <c r="Q3885" s="283"/>
      <c r="R3885" s="283"/>
      <c r="S3885" s="283"/>
      <c r="T3885" s="283"/>
    </row>
    <row r="3886" spans="1:20">
      <c r="A3886" s="509"/>
      <c r="N3886" s="283"/>
      <c r="O3886" s="283"/>
      <c r="P3886" s="283"/>
      <c r="Q3886" s="283"/>
      <c r="R3886" s="283"/>
      <c r="S3886" s="283"/>
      <c r="T3886" s="283"/>
    </row>
    <row r="3887" spans="1:20">
      <c r="A3887" s="509"/>
      <c r="N3887" s="283"/>
      <c r="O3887" s="283"/>
      <c r="P3887" s="283"/>
      <c r="Q3887" s="283"/>
      <c r="R3887" s="283"/>
      <c r="S3887" s="283"/>
      <c r="T3887" s="283"/>
    </row>
    <row r="3888" spans="1:20">
      <c r="A3888" s="509"/>
      <c r="N3888" s="283"/>
      <c r="O3888" s="283"/>
      <c r="P3888" s="283"/>
      <c r="Q3888" s="283"/>
      <c r="R3888" s="283"/>
      <c r="S3888" s="283"/>
      <c r="T3888" s="283"/>
    </row>
    <row r="3889" spans="1:20">
      <c r="A3889" s="509"/>
      <c r="N3889" s="283"/>
      <c r="O3889" s="283"/>
      <c r="P3889" s="283"/>
      <c r="Q3889" s="283"/>
      <c r="R3889" s="283"/>
      <c r="S3889" s="283"/>
      <c r="T3889" s="283"/>
    </row>
    <row r="3890" spans="1:20">
      <c r="A3890" s="509"/>
      <c r="N3890" s="283"/>
      <c r="O3890" s="283"/>
      <c r="P3890" s="283"/>
      <c r="Q3890" s="283"/>
      <c r="R3890" s="283"/>
      <c r="S3890" s="283"/>
      <c r="T3890" s="283"/>
    </row>
    <row r="3891" spans="1:20">
      <c r="A3891" s="509"/>
      <c r="N3891" s="283"/>
      <c r="O3891" s="283"/>
      <c r="P3891" s="283"/>
      <c r="Q3891" s="283"/>
      <c r="R3891" s="283"/>
      <c r="S3891" s="283"/>
      <c r="T3891" s="283"/>
    </row>
    <row r="3892" spans="1:20">
      <c r="A3892" s="509"/>
      <c r="N3892" s="283"/>
      <c r="O3892" s="283"/>
      <c r="P3892" s="283"/>
      <c r="Q3892" s="283"/>
      <c r="R3892" s="283"/>
      <c r="S3892" s="283"/>
      <c r="T3892" s="283"/>
    </row>
    <row r="3893" spans="1:20">
      <c r="A3893" s="509"/>
      <c r="N3893" s="283"/>
      <c r="O3893" s="283"/>
      <c r="P3893" s="283"/>
      <c r="Q3893" s="283"/>
      <c r="R3893" s="283"/>
      <c r="S3893" s="283"/>
      <c r="T3893" s="283"/>
    </row>
    <row r="3894" spans="1:20">
      <c r="A3894" s="509"/>
      <c r="N3894" s="283"/>
      <c r="O3894" s="283"/>
      <c r="P3894" s="283"/>
      <c r="Q3894" s="283"/>
      <c r="R3894" s="283"/>
      <c r="S3894" s="283"/>
      <c r="T3894" s="283"/>
    </row>
    <row r="3895" spans="1:20">
      <c r="A3895" s="509"/>
      <c r="N3895" s="283"/>
      <c r="O3895" s="283"/>
      <c r="P3895" s="283"/>
      <c r="Q3895" s="283"/>
      <c r="R3895" s="283"/>
      <c r="S3895" s="283"/>
      <c r="T3895" s="283"/>
    </row>
    <row r="3896" spans="1:20">
      <c r="A3896" s="509"/>
      <c r="N3896" s="283"/>
      <c r="O3896" s="283"/>
      <c r="P3896" s="283"/>
      <c r="Q3896" s="283"/>
      <c r="R3896" s="283"/>
      <c r="S3896" s="283"/>
      <c r="T3896" s="283"/>
    </row>
    <row r="3897" spans="1:20">
      <c r="A3897" s="509"/>
      <c r="N3897" s="283"/>
      <c r="O3897" s="283"/>
      <c r="P3897" s="283"/>
      <c r="Q3897" s="283"/>
      <c r="R3897" s="283"/>
      <c r="S3897" s="283"/>
      <c r="T3897" s="283"/>
    </row>
    <row r="3898" spans="1:20">
      <c r="A3898" s="509"/>
      <c r="N3898" s="283"/>
      <c r="O3898" s="283"/>
      <c r="P3898" s="283"/>
      <c r="Q3898" s="283"/>
      <c r="R3898" s="283"/>
      <c r="S3898" s="283"/>
      <c r="T3898" s="283"/>
    </row>
    <row r="3899" spans="1:20">
      <c r="A3899" s="509"/>
      <c r="N3899" s="283"/>
      <c r="O3899" s="283"/>
      <c r="P3899" s="283"/>
      <c r="Q3899" s="283"/>
      <c r="R3899" s="283"/>
      <c r="S3899" s="283"/>
      <c r="T3899" s="283"/>
    </row>
    <row r="3900" spans="1:20">
      <c r="A3900" s="509"/>
      <c r="N3900" s="283"/>
      <c r="O3900" s="283"/>
      <c r="P3900" s="283"/>
      <c r="Q3900" s="283"/>
      <c r="R3900" s="283"/>
      <c r="S3900" s="283"/>
      <c r="T3900" s="283"/>
    </row>
    <row r="3901" spans="1:20">
      <c r="A3901" s="509"/>
      <c r="N3901" s="283"/>
      <c r="O3901" s="283"/>
      <c r="P3901" s="283"/>
      <c r="Q3901" s="283"/>
      <c r="R3901" s="283"/>
      <c r="S3901" s="283"/>
      <c r="T3901" s="283"/>
    </row>
    <row r="3902" spans="1:20">
      <c r="A3902" s="509"/>
      <c r="N3902" s="283"/>
      <c r="O3902" s="283"/>
      <c r="P3902" s="283"/>
      <c r="Q3902" s="283"/>
      <c r="R3902" s="283"/>
      <c r="S3902" s="283"/>
      <c r="T3902" s="283"/>
    </row>
    <row r="3903" spans="1:20">
      <c r="A3903" s="509"/>
      <c r="N3903" s="283"/>
      <c r="O3903" s="283"/>
      <c r="P3903" s="283"/>
      <c r="Q3903" s="283"/>
      <c r="R3903" s="283"/>
      <c r="S3903" s="283"/>
      <c r="T3903" s="283"/>
    </row>
    <row r="3904" spans="1:20">
      <c r="A3904" s="509"/>
      <c r="N3904" s="283"/>
      <c r="O3904" s="283"/>
      <c r="P3904" s="283"/>
      <c r="Q3904" s="283"/>
      <c r="R3904" s="283"/>
      <c r="S3904" s="283"/>
      <c r="T3904" s="283"/>
    </row>
    <row r="3905" spans="1:20">
      <c r="A3905" s="509"/>
      <c r="N3905" s="283"/>
      <c r="O3905" s="283"/>
      <c r="P3905" s="283"/>
      <c r="Q3905" s="283"/>
      <c r="R3905" s="283"/>
      <c r="S3905" s="283"/>
      <c r="T3905" s="283"/>
    </row>
    <row r="3906" spans="1:20">
      <c r="A3906" s="509"/>
      <c r="N3906" s="283"/>
      <c r="O3906" s="283"/>
      <c r="P3906" s="283"/>
      <c r="Q3906" s="283"/>
      <c r="R3906" s="283"/>
      <c r="S3906" s="283"/>
      <c r="T3906" s="283"/>
    </row>
    <row r="3907" spans="1:20">
      <c r="A3907" s="509"/>
      <c r="N3907" s="283"/>
      <c r="O3907" s="283"/>
      <c r="P3907" s="283"/>
      <c r="Q3907" s="283"/>
      <c r="R3907" s="283"/>
      <c r="S3907" s="283"/>
      <c r="T3907" s="283"/>
    </row>
    <row r="3908" spans="1:20">
      <c r="A3908" s="509"/>
      <c r="N3908" s="283"/>
      <c r="O3908" s="283"/>
      <c r="P3908" s="283"/>
      <c r="Q3908" s="283"/>
      <c r="R3908" s="283"/>
      <c r="S3908" s="283"/>
      <c r="T3908" s="283"/>
    </row>
    <row r="3909" spans="1:20">
      <c r="A3909" s="509"/>
      <c r="N3909" s="283"/>
      <c r="O3909" s="283"/>
      <c r="P3909" s="283"/>
      <c r="Q3909" s="283"/>
      <c r="R3909" s="283"/>
      <c r="S3909" s="283"/>
      <c r="T3909" s="283"/>
    </row>
    <row r="3910" spans="1:20">
      <c r="A3910" s="509"/>
      <c r="N3910" s="283"/>
      <c r="O3910" s="283"/>
      <c r="P3910" s="283"/>
      <c r="Q3910" s="283"/>
      <c r="R3910" s="283"/>
      <c r="S3910" s="283"/>
      <c r="T3910" s="283"/>
    </row>
    <row r="3911" spans="1:20">
      <c r="A3911" s="509"/>
      <c r="N3911" s="283"/>
      <c r="O3911" s="283"/>
      <c r="P3911" s="283"/>
      <c r="Q3911" s="283"/>
      <c r="R3911" s="283"/>
      <c r="S3911" s="283"/>
      <c r="T3911" s="283"/>
    </row>
    <row r="3912" spans="1:20">
      <c r="A3912" s="509"/>
      <c r="N3912" s="283"/>
      <c r="O3912" s="283"/>
      <c r="P3912" s="283"/>
      <c r="Q3912" s="283"/>
      <c r="R3912" s="283"/>
      <c r="S3912" s="283"/>
      <c r="T3912" s="283"/>
    </row>
    <row r="3913" spans="1:20">
      <c r="A3913" s="509"/>
      <c r="N3913" s="283"/>
      <c r="O3913" s="283"/>
      <c r="P3913" s="283"/>
      <c r="Q3913" s="283"/>
      <c r="R3913" s="283"/>
      <c r="S3913" s="283"/>
      <c r="T3913" s="283"/>
    </row>
    <row r="3914" spans="1:20">
      <c r="A3914" s="509"/>
      <c r="N3914" s="283"/>
      <c r="O3914" s="283"/>
      <c r="P3914" s="283"/>
      <c r="Q3914" s="283"/>
      <c r="R3914" s="283"/>
      <c r="S3914" s="283"/>
      <c r="T3914" s="283"/>
    </row>
    <row r="3915" spans="1:20">
      <c r="A3915" s="509"/>
      <c r="N3915" s="283"/>
      <c r="O3915" s="283"/>
      <c r="P3915" s="283"/>
      <c r="Q3915" s="283"/>
      <c r="R3915" s="283"/>
      <c r="S3915" s="283"/>
      <c r="T3915" s="283"/>
    </row>
    <row r="3916" spans="1:20">
      <c r="A3916" s="509"/>
      <c r="N3916" s="283"/>
      <c r="O3916" s="283"/>
      <c r="P3916" s="283"/>
      <c r="Q3916" s="283"/>
      <c r="R3916" s="283"/>
      <c r="S3916" s="283"/>
      <c r="T3916" s="283"/>
    </row>
    <row r="3917" spans="1:20">
      <c r="A3917" s="509"/>
      <c r="N3917" s="283"/>
      <c r="O3917" s="283"/>
      <c r="P3917" s="283"/>
      <c r="Q3917" s="283"/>
      <c r="R3917" s="283"/>
      <c r="S3917" s="283"/>
      <c r="T3917" s="283"/>
    </row>
    <row r="3918" spans="1:20">
      <c r="A3918" s="509"/>
      <c r="N3918" s="283"/>
      <c r="O3918" s="283"/>
      <c r="P3918" s="283"/>
      <c r="Q3918" s="283"/>
      <c r="R3918" s="283"/>
      <c r="S3918" s="283"/>
      <c r="T3918" s="283"/>
    </row>
    <row r="3919" spans="1:20">
      <c r="A3919" s="509"/>
      <c r="N3919" s="283"/>
      <c r="O3919" s="283"/>
      <c r="P3919" s="283"/>
      <c r="Q3919" s="283"/>
      <c r="R3919" s="283"/>
      <c r="S3919" s="283"/>
      <c r="T3919" s="283"/>
    </row>
    <row r="3920" spans="1:20">
      <c r="A3920" s="509"/>
      <c r="N3920" s="283"/>
      <c r="O3920" s="283"/>
      <c r="P3920" s="283"/>
      <c r="Q3920" s="283"/>
      <c r="R3920" s="283"/>
      <c r="S3920" s="283"/>
      <c r="T3920" s="283"/>
    </row>
    <row r="3921" spans="1:20">
      <c r="A3921" s="509"/>
      <c r="N3921" s="283"/>
      <c r="O3921" s="283"/>
      <c r="P3921" s="283"/>
      <c r="Q3921" s="283"/>
      <c r="R3921" s="283"/>
      <c r="S3921" s="283"/>
      <c r="T3921" s="283"/>
    </row>
    <row r="3922" spans="1:20">
      <c r="A3922" s="509"/>
      <c r="N3922" s="283"/>
      <c r="O3922" s="283"/>
      <c r="P3922" s="283"/>
      <c r="Q3922" s="283"/>
      <c r="R3922" s="283"/>
      <c r="S3922" s="283"/>
      <c r="T3922" s="283"/>
    </row>
    <row r="3923" spans="1:20">
      <c r="A3923" s="509"/>
      <c r="N3923" s="283"/>
      <c r="O3923" s="283"/>
      <c r="P3923" s="283"/>
      <c r="Q3923" s="283"/>
      <c r="R3923" s="283"/>
      <c r="S3923" s="283"/>
      <c r="T3923" s="283"/>
    </row>
    <row r="3924" spans="1:20">
      <c r="A3924" s="509"/>
      <c r="N3924" s="283"/>
      <c r="O3924" s="283"/>
      <c r="P3924" s="283"/>
      <c r="Q3924" s="283"/>
      <c r="R3924" s="283"/>
      <c r="S3924" s="283"/>
      <c r="T3924" s="283"/>
    </row>
    <row r="3925" spans="1:20">
      <c r="A3925" s="509"/>
      <c r="N3925" s="283"/>
      <c r="O3925" s="283"/>
      <c r="P3925" s="283"/>
      <c r="Q3925" s="283"/>
      <c r="R3925" s="283"/>
      <c r="S3925" s="283"/>
      <c r="T3925" s="283"/>
    </row>
    <row r="3926" spans="1:20">
      <c r="A3926" s="509"/>
      <c r="N3926" s="283"/>
      <c r="O3926" s="283"/>
      <c r="P3926" s="283"/>
      <c r="Q3926" s="283"/>
      <c r="R3926" s="283"/>
      <c r="S3926" s="283"/>
      <c r="T3926" s="283"/>
    </row>
    <row r="3927" spans="1:20">
      <c r="A3927" s="509"/>
      <c r="N3927" s="283"/>
      <c r="O3927" s="283"/>
      <c r="P3927" s="283"/>
      <c r="Q3927" s="283"/>
      <c r="R3927" s="283"/>
      <c r="S3927" s="283"/>
      <c r="T3927" s="283"/>
    </row>
    <row r="3928" spans="1:20">
      <c r="A3928" s="509"/>
      <c r="N3928" s="283"/>
      <c r="O3928" s="283"/>
      <c r="P3928" s="283"/>
      <c r="Q3928" s="283"/>
      <c r="R3928" s="283"/>
      <c r="S3928" s="283"/>
      <c r="T3928" s="283"/>
    </row>
    <row r="3929" spans="1:20">
      <c r="A3929" s="509"/>
      <c r="N3929" s="283"/>
      <c r="O3929" s="283"/>
      <c r="P3929" s="283"/>
      <c r="Q3929" s="283"/>
      <c r="R3929" s="283"/>
      <c r="S3929" s="283"/>
      <c r="T3929" s="283"/>
    </row>
    <row r="3930" spans="1:20">
      <c r="A3930" s="509"/>
      <c r="N3930" s="283"/>
      <c r="O3930" s="283"/>
      <c r="P3930" s="283"/>
      <c r="Q3930" s="283"/>
      <c r="R3930" s="283"/>
      <c r="S3930" s="283"/>
      <c r="T3930" s="283"/>
    </row>
    <row r="3931" spans="1:20">
      <c r="A3931" s="509"/>
      <c r="N3931" s="283"/>
      <c r="O3931" s="283"/>
      <c r="P3931" s="283"/>
      <c r="Q3931" s="283"/>
      <c r="R3931" s="283"/>
      <c r="S3931" s="283"/>
      <c r="T3931" s="283"/>
    </row>
    <row r="3932" spans="1:20">
      <c r="A3932" s="509"/>
      <c r="N3932" s="283"/>
      <c r="O3932" s="283"/>
      <c r="P3932" s="283"/>
      <c r="Q3932" s="283"/>
      <c r="R3932" s="283"/>
      <c r="S3932" s="283"/>
      <c r="T3932" s="283"/>
    </row>
    <row r="3933" spans="1:20">
      <c r="A3933" s="509"/>
      <c r="N3933" s="283"/>
      <c r="O3933" s="283"/>
      <c r="P3933" s="283"/>
      <c r="Q3933" s="283"/>
      <c r="R3933" s="283"/>
      <c r="S3933" s="283"/>
      <c r="T3933" s="283"/>
    </row>
    <row r="3934" spans="1:20">
      <c r="A3934" s="509"/>
      <c r="N3934" s="283"/>
      <c r="O3934" s="283"/>
      <c r="P3934" s="283"/>
      <c r="Q3934" s="283"/>
      <c r="R3934" s="283"/>
      <c r="S3934" s="283"/>
      <c r="T3934" s="283"/>
    </row>
    <row r="3935" spans="1:20">
      <c r="A3935" s="509"/>
      <c r="N3935" s="283"/>
      <c r="O3935" s="283"/>
      <c r="P3935" s="283"/>
      <c r="Q3935" s="283"/>
      <c r="R3935" s="283"/>
      <c r="S3935" s="283"/>
      <c r="T3935" s="283"/>
    </row>
    <row r="3936" spans="1:20">
      <c r="A3936" s="509"/>
      <c r="N3936" s="283"/>
      <c r="O3936" s="283"/>
      <c r="P3936" s="283"/>
      <c r="Q3936" s="283"/>
      <c r="R3936" s="283"/>
      <c r="S3936" s="283"/>
      <c r="T3936" s="283"/>
    </row>
    <row r="3937" spans="1:20">
      <c r="A3937" s="509"/>
      <c r="N3937" s="283"/>
      <c r="O3937" s="283"/>
      <c r="P3937" s="283"/>
      <c r="Q3937" s="283"/>
      <c r="R3937" s="283"/>
      <c r="S3937" s="283"/>
      <c r="T3937" s="283"/>
    </row>
    <row r="3938" spans="1:20">
      <c r="A3938" s="509"/>
      <c r="N3938" s="283"/>
      <c r="O3938" s="283"/>
      <c r="P3938" s="283"/>
      <c r="Q3938" s="283"/>
      <c r="R3938" s="283"/>
      <c r="S3938" s="283"/>
      <c r="T3938" s="283"/>
    </row>
    <row r="3939" spans="1:20">
      <c r="A3939" s="509"/>
      <c r="N3939" s="283"/>
      <c r="O3939" s="283"/>
      <c r="P3939" s="283"/>
      <c r="Q3939" s="283"/>
      <c r="R3939" s="283"/>
      <c r="S3939" s="283"/>
      <c r="T3939" s="283"/>
    </row>
    <row r="3940" spans="1:20">
      <c r="A3940" s="509"/>
      <c r="N3940" s="283"/>
      <c r="O3940" s="283"/>
      <c r="P3940" s="283"/>
      <c r="Q3940" s="283"/>
      <c r="R3940" s="283"/>
      <c r="S3940" s="283"/>
      <c r="T3940" s="283"/>
    </row>
    <row r="3941" spans="1:20">
      <c r="A3941" s="509"/>
      <c r="N3941" s="283"/>
      <c r="O3941" s="283"/>
      <c r="P3941" s="283"/>
      <c r="Q3941" s="283"/>
      <c r="R3941" s="283"/>
      <c r="S3941" s="283"/>
      <c r="T3941" s="283"/>
    </row>
    <row r="3942" spans="1:20">
      <c r="A3942" s="509"/>
      <c r="N3942" s="283"/>
      <c r="O3942" s="283"/>
      <c r="P3942" s="283"/>
      <c r="Q3942" s="283"/>
      <c r="R3942" s="283"/>
      <c r="S3942" s="283"/>
      <c r="T3942" s="283"/>
    </row>
    <row r="3943" spans="1:20">
      <c r="A3943" s="509"/>
      <c r="N3943" s="283"/>
      <c r="O3943" s="283"/>
      <c r="P3943" s="283"/>
      <c r="Q3943" s="283"/>
      <c r="R3943" s="283"/>
      <c r="S3943" s="283"/>
      <c r="T3943" s="283"/>
    </row>
    <row r="3944" spans="1:20">
      <c r="A3944" s="509"/>
      <c r="N3944" s="283"/>
      <c r="O3944" s="283"/>
      <c r="P3944" s="283"/>
      <c r="Q3944" s="283"/>
      <c r="R3944" s="283"/>
      <c r="S3944" s="283"/>
      <c r="T3944" s="283"/>
    </row>
    <row r="3945" spans="1:20">
      <c r="A3945" s="509"/>
      <c r="N3945" s="283"/>
      <c r="O3945" s="283"/>
      <c r="P3945" s="283"/>
      <c r="Q3945" s="283"/>
      <c r="R3945" s="283"/>
      <c r="S3945" s="283"/>
      <c r="T3945" s="283"/>
    </row>
    <row r="3946" spans="1:20">
      <c r="A3946" s="509"/>
      <c r="N3946" s="283"/>
      <c r="O3946" s="283"/>
      <c r="P3946" s="283"/>
      <c r="Q3946" s="283"/>
      <c r="R3946" s="283"/>
      <c r="S3946" s="283"/>
      <c r="T3946" s="283"/>
    </row>
    <row r="3947" spans="1:20">
      <c r="A3947" s="509"/>
      <c r="N3947" s="283"/>
      <c r="O3947" s="283"/>
      <c r="P3947" s="283"/>
      <c r="Q3947" s="283"/>
      <c r="R3947" s="283"/>
      <c r="S3947" s="283"/>
      <c r="T3947" s="283"/>
    </row>
    <row r="3948" spans="1:20">
      <c r="A3948" s="509"/>
      <c r="N3948" s="283"/>
      <c r="O3948" s="283"/>
      <c r="P3948" s="283"/>
      <c r="Q3948" s="283"/>
      <c r="R3948" s="283"/>
      <c r="S3948" s="283"/>
      <c r="T3948" s="283"/>
    </row>
    <row r="3949" spans="1:20">
      <c r="A3949" s="509"/>
      <c r="N3949" s="283"/>
      <c r="O3949" s="283"/>
      <c r="P3949" s="283"/>
      <c r="Q3949" s="283"/>
      <c r="R3949" s="283"/>
      <c r="S3949" s="283"/>
      <c r="T3949" s="283"/>
    </row>
    <row r="3950" spans="1:20">
      <c r="A3950" s="509"/>
      <c r="N3950" s="283"/>
      <c r="O3950" s="283"/>
      <c r="P3950" s="283"/>
      <c r="Q3950" s="283"/>
      <c r="R3950" s="283"/>
      <c r="S3950" s="283"/>
      <c r="T3950" s="283"/>
    </row>
    <row r="3951" spans="1:20">
      <c r="A3951" s="509"/>
      <c r="N3951" s="283"/>
      <c r="O3951" s="283"/>
      <c r="P3951" s="283"/>
      <c r="Q3951" s="283"/>
      <c r="R3951" s="283"/>
      <c r="S3951" s="283"/>
      <c r="T3951" s="283"/>
    </row>
    <row r="3952" spans="1:20">
      <c r="A3952" s="509"/>
      <c r="N3952" s="283"/>
      <c r="O3952" s="283"/>
      <c r="P3952" s="283"/>
      <c r="Q3952" s="283"/>
      <c r="R3952" s="283"/>
      <c r="S3952" s="283"/>
      <c r="T3952" s="283"/>
    </row>
    <row r="3953" spans="1:20">
      <c r="A3953" s="509"/>
      <c r="N3953" s="283"/>
      <c r="O3953" s="283"/>
      <c r="P3953" s="283"/>
      <c r="Q3953" s="283"/>
      <c r="R3953" s="283"/>
      <c r="S3953" s="283"/>
      <c r="T3953" s="283"/>
    </row>
    <row r="3954" spans="1:20">
      <c r="A3954" s="509"/>
      <c r="N3954" s="283"/>
      <c r="O3954" s="283"/>
      <c r="P3954" s="283"/>
      <c r="Q3954" s="283"/>
      <c r="R3954" s="283"/>
      <c r="S3954" s="283"/>
      <c r="T3954" s="283"/>
    </row>
    <row r="3955" spans="1:20">
      <c r="A3955" s="509"/>
      <c r="N3955" s="283"/>
      <c r="O3955" s="283"/>
      <c r="P3955" s="283"/>
      <c r="Q3955" s="283"/>
      <c r="R3955" s="283"/>
      <c r="S3955" s="283"/>
      <c r="T3955" s="283"/>
    </row>
    <row r="3956" spans="1:20">
      <c r="A3956" s="509"/>
      <c r="N3956" s="283"/>
      <c r="O3956" s="283"/>
      <c r="P3956" s="283"/>
      <c r="Q3956" s="283"/>
      <c r="R3956" s="283"/>
      <c r="S3956" s="283"/>
      <c r="T3956" s="283"/>
    </row>
    <row r="3957" spans="1:20">
      <c r="A3957" s="509"/>
      <c r="N3957" s="283"/>
      <c r="O3957" s="283"/>
      <c r="P3957" s="283"/>
      <c r="Q3957" s="283"/>
      <c r="R3957" s="283"/>
      <c r="S3957" s="283"/>
      <c r="T3957" s="283"/>
    </row>
    <row r="3958" spans="1:20">
      <c r="A3958" s="509"/>
      <c r="N3958" s="283"/>
      <c r="O3958" s="283"/>
      <c r="P3958" s="283"/>
      <c r="Q3958" s="283"/>
      <c r="R3958" s="283"/>
      <c r="S3958" s="283"/>
      <c r="T3958" s="283"/>
    </row>
    <row r="3959" spans="1:20">
      <c r="A3959" s="509"/>
      <c r="N3959" s="283"/>
      <c r="O3959" s="283"/>
      <c r="P3959" s="283"/>
      <c r="Q3959" s="283"/>
      <c r="R3959" s="283"/>
      <c r="S3959" s="283"/>
      <c r="T3959" s="283"/>
    </row>
    <row r="3960" spans="1:20">
      <c r="A3960" s="509"/>
      <c r="N3960" s="283"/>
      <c r="O3960" s="283"/>
      <c r="P3960" s="283"/>
      <c r="Q3960" s="283"/>
      <c r="R3960" s="283"/>
      <c r="S3960" s="283"/>
      <c r="T3960" s="283"/>
    </row>
    <row r="3961" spans="1:20">
      <c r="A3961" s="509"/>
      <c r="N3961" s="283"/>
      <c r="O3961" s="283"/>
      <c r="P3961" s="283"/>
      <c r="Q3961" s="283"/>
      <c r="R3961" s="283"/>
      <c r="S3961" s="283"/>
      <c r="T3961" s="283"/>
    </row>
    <row r="3962" spans="1:20">
      <c r="A3962" s="509"/>
      <c r="N3962" s="283"/>
      <c r="O3962" s="283"/>
      <c r="P3962" s="283"/>
      <c r="Q3962" s="283"/>
      <c r="R3962" s="283"/>
      <c r="S3962" s="283"/>
      <c r="T3962" s="283"/>
    </row>
    <row r="3963" spans="1:20">
      <c r="A3963" s="509"/>
      <c r="N3963" s="283"/>
      <c r="O3963" s="283"/>
      <c r="P3963" s="283"/>
      <c r="Q3963" s="283"/>
      <c r="R3963" s="283"/>
      <c r="S3963" s="283"/>
      <c r="T3963" s="283"/>
    </row>
    <row r="3964" spans="1:20">
      <c r="A3964" s="509"/>
      <c r="N3964" s="283"/>
      <c r="O3964" s="283"/>
      <c r="P3964" s="283"/>
      <c r="Q3964" s="283"/>
      <c r="R3964" s="283"/>
      <c r="S3964" s="283"/>
      <c r="T3964" s="283"/>
    </row>
    <row r="3965" spans="1:20">
      <c r="A3965" s="509"/>
      <c r="N3965" s="283"/>
      <c r="O3965" s="283"/>
      <c r="P3965" s="283"/>
      <c r="Q3965" s="283"/>
      <c r="R3965" s="283"/>
      <c r="S3965" s="283"/>
      <c r="T3965" s="283"/>
    </row>
    <row r="3966" spans="1:20">
      <c r="A3966" s="509"/>
      <c r="N3966" s="283"/>
      <c r="O3966" s="283"/>
      <c r="P3966" s="283"/>
      <c r="Q3966" s="283"/>
      <c r="R3966" s="283"/>
      <c r="S3966" s="283"/>
      <c r="T3966" s="283"/>
    </row>
    <row r="3967" spans="1:20">
      <c r="A3967" s="509"/>
      <c r="N3967" s="283"/>
      <c r="O3967" s="283"/>
      <c r="P3967" s="283"/>
      <c r="Q3967" s="283"/>
      <c r="R3967" s="283"/>
      <c r="S3967" s="283"/>
      <c r="T3967" s="283"/>
    </row>
    <row r="3968" spans="1:20">
      <c r="A3968" s="509"/>
      <c r="N3968" s="283"/>
      <c r="O3968" s="283"/>
      <c r="P3968" s="283"/>
      <c r="Q3968" s="283"/>
      <c r="R3968" s="283"/>
      <c r="S3968" s="283"/>
      <c r="T3968" s="283"/>
    </row>
    <row r="3969" spans="1:20">
      <c r="A3969" s="509"/>
      <c r="N3969" s="283"/>
      <c r="O3969" s="283"/>
      <c r="P3969" s="283"/>
      <c r="Q3969" s="283"/>
      <c r="R3969" s="283"/>
      <c r="S3969" s="283"/>
      <c r="T3969" s="283"/>
    </row>
    <row r="3970" spans="1:20">
      <c r="A3970" s="509"/>
      <c r="N3970" s="283"/>
      <c r="O3970" s="283"/>
      <c r="P3970" s="283"/>
      <c r="Q3970" s="283"/>
      <c r="R3970" s="283"/>
      <c r="S3970" s="283"/>
      <c r="T3970" s="283"/>
    </row>
    <row r="3971" spans="1:20">
      <c r="A3971" s="509"/>
      <c r="N3971" s="283"/>
      <c r="O3971" s="283"/>
      <c r="P3971" s="283"/>
      <c r="Q3971" s="283"/>
      <c r="R3971" s="283"/>
      <c r="S3971" s="283"/>
      <c r="T3971" s="283"/>
    </row>
    <row r="3972" spans="1:20">
      <c r="A3972" s="509"/>
      <c r="N3972" s="283"/>
      <c r="O3972" s="283"/>
      <c r="P3972" s="283"/>
      <c r="Q3972" s="283"/>
      <c r="R3972" s="283"/>
      <c r="S3972" s="283"/>
      <c r="T3972" s="283"/>
    </row>
    <row r="3973" spans="1:20">
      <c r="A3973" s="509"/>
      <c r="N3973" s="283"/>
      <c r="O3973" s="283"/>
      <c r="P3973" s="283"/>
      <c r="Q3973" s="283"/>
      <c r="R3973" s="283"/>
      <c r="S3973" s="283"/>
      <c r="T3973" s="283"/>
    </row>
    <row r="3974" spans="1:20">
      <c r="A3974" s="509"/>
      <c r="N3974" s="283"/>
      <c r="O3974" s="283"/>
      <c r="P3974" s="283"/>
      <c r="Q3974" s="283"/>
      <c r="R3974" s="283"/>
      <c r="S3974" s="283"/>
      <c r="T3974" s="283"/>
    </row>
    <row r="3975" spans="1:20">
      <c r="A3975" s="509"/>
      <c r="N3975" s="283"/>
      <c r="O3975" s="283"/>
      <c r="P3975" s="283"/>
      <c r="Q3975" s="283"/>
      <c r="R3975" s="283"/>
      <c r="S3975" s="283"/>
      <c r="T3975" s="283"/>
    </row>
    <row r="3976" spans="1:20">
      <c r="A3976" s="509"/>
      <c r="N3976" s="283"/>
      <c r="O3976" s="283"/>
      <c r="P3976" s="283"/>
      <c r="Q3976" s="283"/>
      <c r="R3976" s="283"/>
      <c r="S3976" s="283"/>
      <c r="T3976" s="283"/>
    </row>
    <row r="3977" spans="1:20">
      <c r="A3977" s="509"/>
      <c r="N3977" s="283"/>
      <c r="O3977" s="283"/>
      <c r="P3977" s="283"/>
      <c r="Q3977" s="283"/>
      <c r="R3977" s="283"/>
      <c r="S3977" s="283"/>
      <c r="T3977" s="283"/>
    </row>
    <row r="3978" spans="1:20">
      <c r="A3978" s="509"/>
      <c r="N3978" s="283"/>
      <c r="O3978" s="283"/>
      <c r="P3978" s="283"/>
      <c r="Q3978" s="283"/>
      <c r="R3978" s="283"/>
      <c r="S3978" s="283"/>
      <c r="T3978" s="283"/>
    </row>
    <row r="3979" spans="1:20">
      <c r="A3979" s="509"/>
      <c r="N3979" s="283"/>
      <c r="O3979" s="283"/>
      <c r="P3979" s="283"/>
      <c r="Q3979" s="283"/>
      <c r="R3979" s="283"/>
      <c r="S3979" s="283"/>
      <c r="T3979" s="283"/>
    </row>
    <row r="3980" spans="1:20">
      <c r="A3980" s="509"/>
      <c r="N3980" s="283"/>
      <c r="O3980" s="283"/>
      <c r="P3980" s="283"/>
      <c r="Q3980" s="283"/>
      <c r="R3980" s="283"/>
      <c r="S3980" s="283"/>
      <c r="T3980" s="283"/>
    </row>
    <row r="3981" spans="1:20">
      <c r="A3981" s="509"/>
      <c r="N3981" s="283"/>
      <c r="O3981" s="283"/>
      <c r="P3981" s="283"/>
      <c r="Q3981" s="283"/>
      <c r="R3981" s="283"/>
      <c r="S3981" s="283"/>
      <c r="T3981" s="283"/>
    </row>
    <row r="3982" spans="1:20">
      <c r="A3982" s="509"/>
      <c r="N3982" s="283"/>
      <c r="O3982" s="283"/>
      <c r="P3982" s="283"/>
      <c r="Q3982" s="283"/>
      <c r="R3982" s="283"/>
      <c r="S3982" s="283"/>
      <c r="T3982" s="283"/>
    </row>
    <row r="3983" spans="1:20">
      <c r="A3983" s="509"/>
      <c r="N3983" s="283"/>
      <c r="O3983" s="283"/>
      <c r="P3983" s="283"/>
      <c r="Q3983" s="283"/>
      <c r="R3983" s="283"/>
      <c r="S3983" s="283"/>
      <c r="T3983" s="283"/>
    </row>
    <row r="3984" spans="1:20">
      <c r="A3984" s="509"/>
      <c r="N3984" s="283"/>
      <c r="O3984" s="283"/>
      <c r="P3984" s="283"/>
      <c r="Q3984" s="283"/>
      <c r="R3984" s="283"/>
      <c r="S3984" s="283"/>
      <c r="T3984" s="283"/>
    </row>
    <row r="3985" spans="1:20">
      <c r="A3985" s="509"/>
      <c r="N3985" s="283"/>
      <c r="O3985" s="283"/>
      <c r="P3985" s="283"/>
      <c r="Q3985" s="283"/>
      <c r="R3985" s="283"/>
      <c r="S3985" s="283"/>
      <c r="T3985" s="283"/>
    </row>
    <row r="3986" spans="1:20">
      <c r="A3986" s="509"/>
      <c r="N3986" s="283"/>
      <c r="O3986" s="283"/>
      <c r="P3986" s="283"/>
      <c r="Q3986" s="283"/>
      <c r="R3986" s="283"/>
      <c r="S3986" s="283"/>
      <c r="T3986" s="283"/>
    </row>
    <row r="3987" spans="1:20">
      <c r="A3987" s="509"/>
      <c r="N3987" s="283"/>
      <c r="O3987" s="283"/>
      <c r="P3987" s="283"/>
      <c r="Q3987" s="283"/>
      <c r="R3987" s="283"/>
      <c r="S3987" s="283"/>
      <c r="T3987" s="283"/>
    </row>
    <row r="3988" spans="1:20">
      <c r="A3988" s="509"/>
      <c r="N3988" s="283"/>
      <c r="O3988" s="283"/>
      <c r="P3988" s="283"/>
      <c r="Q3988" s="283"/>
      <c r="R3988" s="283"/>
      <c r="S3988" s="283"/>
      <c r="T3988" s="283"/>
    </row>
    <row r="3989" spans="1:20">
      <c r="A3989" s="509"/>
      <c r="N3989" s="283"/>
      <c r="O3989" s="283"/>
      <c r="P3989" s="283"/>
      <c r="Q3989" s="283"/>
      <c r="R3989" s="283"/>
      <c r="S3989" s="283"/>
      <c r="T3989" s="283"/>
    </row>
    <row r="3990" spans="1:20">
      <c r="A3990" s="509"/>
      <c r="N3990" s="283"/>
      <c r="O3990" s="283"/>
      <c r="P3990" s="283"/>
      <c r="Q3990" s="283"/>
      <c r="R3990" s="283"/>
      <c r="S3990" s="283"/>
      <c r="T3990" s="283"/>
    </row>
    <row r="3991" spans="1:20">
      <c r="A3991" s="509"/>
      <c r="N3991" s="283"/>
      <c r="O3991" s="283"/>
      <c r="P3991" s="283"/>
      <c r="Q3991" s="283"/>
      <c r="R3991" s="283"/>
      <c r="S3991" s="283"/>
      <c r="T3991" s="283"/>
    </row>
    <row r="3992" spans="1:20">
      <c r="A3992" s="509"/>
      <c r="N3992" s="283"/>
      <c r="O3992" s="283"/>
      <c r="P3992" s="283"/>
      <c r="Q3992" s="283"/>
      <c r="R3992" s="283"/>
      <c r="S3992" s="283"/>
      <c r="T3992" s="283"/>
    </row>
    <row r="3993" spans="1:20">
      <c r="A3993" s="509"/>
      <c r="N3993" s="283"/>
      <c r="O3993" s="283"/>
      <c r="P3993" s="283"/>
      <c r="Q3993" s="283"/>
      <c r="R3993" s="283"/>
      <c r="S3993" s="283"/>
      <c r="T3993" s="283"/>
    </row>
    <row r="3994" spans="1:20">
      <c r="A3994" s="509"/>
      <c r="N3994" s="283"/>
      <c r="O3994" s="283"/>
      <c r="P3994" s="283"/>
      <c r="Q3994" s="283"/>
      <c r="R3994" s="283"/>
      <c r="S3994" s="283"/>
      <c r="T3994" s="283"/>
    </row>
    <row r="3995" spans="1:20">
      <c r="A3995" s="509"/>
      <c r="N3995" s="283"/>
      <c r="O3995" s="283"/>
      <c r="P3995" s="283"/>
      <c r="Q3995" s="283"/>
      <c r="R3995" s="283"/>
      <c r="S3995" s="283"/>
      <c r="T3995" s="283"/>
    </row>
    <row r="3996" spans="1:20">
      <c r="A3996" s="509"/>
      <c r="N3996" s="283"/>
      <c r="O3996" s="283"/>
      <c r="P3996" s="283"/>
      <c r="Q3996" s="283"/>
      <c r="R3996" s="283"/>
      <c r="S3996" s="283"/>
      <c r="T3996" s="283"/>
    </row>
    <row r="3997" spans="1:20">
      <c r="A3997" s="509"/>
      <c r="N3997" s="283"/>
      <c r="O3997" s="283"/>
      <c r="P3997" s="283"/>
      <c r="Q3997" s="283"/>
      <c r="R3997" s="283"/>
      <c r="S3997" s="283"/>
      <c r="T3997" s="283"/>
    </row>
    <row r="3998" spans="1:20">
      <c r="A3998" s="509"/>
      <c r="N3998" s="283"/>
      <c r="O3998" s="283"/>
      <c r="P3998" s="283"/>
      <c r="Q3998" s="283"/>
      <c r="R3998" s="283"/>
      <c r="S3998" s="283"/>
      <c r="T3998" s="283"/>
    </row>
    <row r="3999" spans="1:20">
      <c r="A3999" s="509"/>
      <c r="N3999" s="283"/>
      <c r="O3999" s="283"/>
      <c r="P3999" s="283"/>
      <c r="Q3999" s="283"/>
      <c r="R3999" s="283"/>
      <c r="S3999" s="283"/>
      <c r="T3999" s="283"/>
    </row>
    <row r="4000" spans="1:20">
      <c r="A4000" s="509"/>
      <c r="N4000" s="283"/>
      <c r="O4000" s="283"/>
      <c r="P4000" s="283"/>
      <c r="Q4000" s="283"/>
      <c r="R4000" s="283"/>
      <c r="S4000" s="283"/>
      <c r="T4000" s="283"/>
    </row>
    <row r="4001" spans="1:20">
      <c r="A4001" s="509"/>
      <c r="N4001" s="283"/>
      <c r="O4001" s="283"/>
      <c r="P4001" s="283"/>
      <c r="Q4001" s="283"/>
      <c r="R4001" s="283"/>
      <c r="S4001" s="283"/>
      <c r="T4001" s="283"/>
    </row>
    <row r="4002" spans="1:20">
      <c r="A4002" s="509"/>
      <c r="N4002" s="283"/>
      <c r="O4002" s="283"/>
      <c r="P4002" s="283"/>
      <c r="Q4002" s="283"/>
      <c r="R4002" s="283"/>
      <c r="S4002" s="283"/>
      <c r="T4002" s="283"/>
    </row>
    <row r="4003" spans="1:20">
      <c r="A4003" s="509"/>
      <c r="N4003" s="283"/>
      <c r="O4003" s="283"/>
      <c r="P4003" s="283"/>
      <c r="Q4003" s="283"/>
      <c r="R4003" s="283"/>
      <c r="S4003" s="283"/>
      <c r="T4003" s="283"/>
    </row>
    <row r="4004" spans="1:20">
      <c r="A4004" s="509"/>
      <c r="N4004" s="283"/>
      <c r="O4004" s="283"/>
      <c r="P4004" s="283"/>
      <c r="Q4004" s="283"/>
      <c r="R4004" s="283"/>
      <c r="S4004" s="283"/>
      <c r="T4004" s="283"/>
    </row>
    <row r="4005" spans="1:20">
      <c r="A4005" s="509"/>
      <c r="N4005" s="283"/>
      <c r="O4005" s="283"/>
      <c r="P4005" s="283"/>
      <c r="Q4005" s="283"/>
      <c r="R4005" s="283"/>
      <c r="S4005" s="283"/>
      <c r="T4005" s="283"/>
    </row>
    <row r="4006" spans="1:20">
      <c r="A4006" s="509"/>
      <c r="N4006" s="283"/>
      <c r="O4006" s="283"/>
      <c r="P4006" s="283"/>
      <c r="Q4006" s="283"/>
      <c r="R4006" s="283"/>
      <c r="S4006" s="283"/>
      <c r="T4006" s="283"/>
    </row>
    <row r="4007" spans="1:20">
      <c r="A4007" s="509"/>
      <c r="N4007" s="283"/>
      <c r="O4007" s="283"/>
      <c r="P4007" s="283"/>
      <c r="Q4007" s="283"/>
      <c r="R4007" s="283"/>
      <c r="S4007" s="283"/>
      <c r="T4007" s="283"/>
    </row>
    <row r="4008" spans="1:20">
      <c r="A4008" s="509"/>
      <c r="N4008" s="283"/>
      <c r="O4008" s="283"/>
      <c r="P4008" s="283"/>
      <c r="Q4008" s="283"/>
      <c r="R4008" s="283"/>
      <c r="S4008" s="283"/>
      <c r="T4008" s="283"/>
    </row>
    <row r="4009" spans="1:20">
      <c r="A4009" s="509"/>
      <c r="N4009" s="283"/>
      <c r="O4009" s="283"/>
      <c r="P4009" s="283"/>
      <c r="Q4009" s="283"/>
      <c r="R4009" s="283"/>
      <c r="S4009" s="283"/>
      <c r="T4009" s="283"/>
    </row>
    <row r="4010" spans="1:20">
      <c r="A4010" s="509"/>
      <c r="N4010" s="283"/>
      <c r="O4010" s="283"/>
      <c r="P4010" s="283"/>
      <c r="Q4010" s="283"/>
      <c r="R4010" s="283"/>
      <c r="S4010" s="283"/>
      <c r="T4010" s="283"/>
    </row>
    <row r="4011" spans="1:20">
      <c r="A4011" s="509"/>
      <c r="N4011" s="283"/>
      <c r="O4011" s="283"/>
      <c r="P4011" s="283"/>
      <c r="Q4011" s="283"/>
      <c r="R4011" s="283"/>
      <c r="S4011" s="283"/>
      <c r="T4011" s="283"/>
    </row>
    <row r="4012" spans="1:20">
      <c r="A4012" s="509"/>
      <c r="N4012" s="283"/>
      <c r="O4012" s="283"/>
      <c r="P4012" s="283"/>
      <c r="Q4012" s="283"/>
      <c r="R4012" s="283"/>
      <c r="S4012" s="283"/>
      <c r="T4012" s="283"/>
    </row>
    <row r="4013" spans="1:20">
      <c r="A4013" s="509"/>
      <c r="N4013" s="283"/>
      <c r="O4013" s="283"/>
      <c r="P4013" s="283"/>
      <c r="Q4013" s="283"/>
      <c r="R4013" s="283"/>
      <c r="S4013" s="283"/>
      <c r="T4013" s="283"/>
    </row>
    <row r="4014" spans="1:20">
      <c r="A4014" s="509"/>
      <c r="N4014" s="283"/>
      <c r="O4014" s="283"/>
      <c r="P4014" s="283"/>
      <c r="Q4014" s="283"/>
      <c r="R4014" s="283"/>
      <c r="S4014" s="283"/>
      <c r="T4014" s="283"/>
    </row>
    <row r="4015" spans="1:20">
      <c r="A4015" s="509"/>
      <c r="N4015" s="283"/>
      <c r="O4015" s="283"/>
      <c r="P4015" s="283"/>
      <c r="Q4015" s="283"/>
      <c r="R4015" s="283"/>
      <c r="S4015" s="283"/>
      <c r="T4015" s="283"/>
    </row>
    <row r="4016" spans="1:20">
      <c r="A4016" s="509"/>
      <c r="N4016" s="283"/>
      <c r="O4016" s="283"/>
      <c r="P4016" s="283"/>
      <c r="Q4016" s="283"/>
      <c r="R4016" s="283"/>
      <c r="S4016" s="283"/>
      <c r="T4016" s="283"/>
    </row>
    <row r="4017" spans="1:20">
      <c r="A4017" s="509"/>
      <c r="N4017" s="283"/>
      <c r="O4017" s="283"/>
      <c r="P4017" s="283"/>
      <c r="Q4017" s="283"/>
      <c r="R4017" s="283"/>
      <c r="S4017" s="283"/>
      <c r="T4017" s="283"/>
    </row>
    <row r="4018" spans="1:20">
      <c r="A4018" s="509"/>
      <c r="N4018" s="283"/>
      <c r="O4018" s="283"/>
      <c r="P4018" s="283"/>
      <c r="Q4018" s="283"/>
      <c r="R4018" s="283"/>
      <c r="S4018" s="283"/>
      <c r="T4018" s="283"/>
    </row>
    <row r="4019" spans="1:20">
      <c r="A4019" s="509"/>
      <c r="N4019" s="283"/>
      <c r="O4019" s="283"/>
      <c r="P4019" s="283"/>
      <c r="Q4019" s="283"/>
      <c r="R4019" s="283"/>
      <c r="S4019" s="283"/>
      <c r="T4019" s="283"/>
    </row>
    <row r="4020" spans="1:20">
      <c r="A4020" s="509"/>
      <c r="N4020" s="283"/>
      <c r="O4020" s="283"/>
      <c r="P4020" s="283"/>
      <c r="Q4020" s="283"/>
      <c r="R4020" s="283"/>
      <c r="S4020" s="283"/>
      <c r="T4020" s="283"/>
    </row>
    <row r="4021" spans="1:20">
      <c r="A4021" s="509"/>
      <c r="N4021" s="283"/>
      <c r="O4021" s="283"/>
      <c r="P4021" s="283"/>
      <c r="Q4021" s="283"/>
      <c r="R4021" s="283"/>
      <c r="S4021" s="283"/>
      <c r="T4021" s="283"/>
    </row>
    <row r="4022" spans="1:20">
      <c r="A4022" s="509"/>
      <c r="N4022" s="283"/>
      <c r="O4022" s="283"/>
      <c r="P4022" s="283"/>
      <c r="Q4022" s="283"/>
      <c r="R4022" s="283"/>
      <c r="S4022" s="283"/>
      <c r="T4022" s="283"/>
    </row>
    <row r="4023" spans="1:20">
      <c r="A4023" s="509"/>
      <c r="N4023" s="283"/>
      <c r="O4023" s="283"/>
      <c r="P4023" s="283"/>
      <c r="Q4023" s="283"/>
      <c r="R4023" s="283"/>
      <c r="S4023" s="283"/>
      <c r="T4023" s="283"/>
    </row>
    <row r="4024" spans="1:20">
      <c r="A4024" s="509"/>
      <c r="N4024" s="283"/>
      <c r="O4024" s="283"/>
      <c r="P4024" s="283"/>
      <c r="Q4024" s="283"/>
      <c r="R4024" s="283"/>
      <c r="S4024" s="283"/>
      <c r="T4024" s="283"/>
    </row>
    <row r="4025" spans="1:20">
      <c r="A4025" s="509"/>
      <c r="N4025" s="283"/>
      <c r="O4025" s="283"/>
      <c r="P4025" s="283"/>
      <c r="Q4025" s="283"/>
      <c r="R4025" s="283"/>
      <c r="S4025" s="283"/>
      <c r="T4025" s="283"/>
    </row>
    <row r="4026" spans="1:20">
      <c r="A4026" s="509"/>
      <c r="N4026" s="283"/>
      <c r="O4026" s="283"/>
      <c r="P4026" s="283"/>
      <c r="Q4026" s="283"/>
      <c r="R4026" s="283"/>
      <c r="S4026" s="283"/>
      <c r="T4026" s="283"/>
    </row>
    <row r="4027" spans="1:20">
      <c r="A4027" s="509"/>
      <c r="N4027" s="283"/>
      <c r="O4027" s="283"/>
      <c r="P4027" s="283"/>
      <c r="Q4027" s="283"/>
      <c r="R4027" s="283"/>
      <c r="S4027" s="283"/>
      <c r="T4027" s="283"/>
    </row>
    <row r="4028" spans="1:20">
      <c r="A4028" s="509"/>
      <c r="N4028" s="283"/>
      <c r="O4028" s="283"/>
      <c r="P4028" s="283"/>
      <c r="Q4028" s="283"/>
      <c r="R4028" s="283"/>
      <c r="S4028" s="283"/>
      <c r="T4028" s="283"/>
    </row>
    <row r="4029" spans="1:20">
      <c r="A4029" s="509"/>
      <c r="N4029" s="283"/>
      <c r="O4029" s="283"/>
      <c r="P4029" s="283"/>
      <c r="Q4029" s="283"/>
      <c r="R4029" s="283"/>
      <c r="S4029" s="283"/>
      <c r="T4029" s="283"/>
    </row>
    <row r="4030" spans="1:20">
      <c r="A4030" s="509"/>
      <c r="N4030" s="283"/>
      <c r="O4030" s="283"/>
      <c r="P4030" s="283"/>
      <c r="Q4030" s="283"/>
      <c r="R4030" s="283"/>
      <c r="S4030" s="283"/>
      <c r="T4030" s="283"/>
    </row>
    <row r="4031" spans="1:20">
      <c r="A4031" s="509"/>
      <c r="N4031" s="283"/>
      <c r="O4031" s="283"/>
      <c r="P4031" s="283"/>
      <c r="Q4031" s="283"/>
      <c r="R4031" s="283"/>
      <c r="S4031" s="283"/>
      <c r="T4031" s="283"/>
    </row>
    <row r="4032" spans="1:20">
      <c r="A4032" s="509"/>
      <c r="N4032" s="283"/>
      <c r="O4032" s="283"/>
      <c r="P4032" s="283"/>
      <c r="Q4032" s="283"/>
      <c r="R4032" s="283"/>
      <c r="S4032" s="283"/>
      <c r="T4032" s="283"/>
    </row>
    <row r="4033" spans="1:20">
      <c r="A4033" s="509"/>
      <c r="N4033" s="283"/>
      <c r="O4033" s="283"/>
      <c r="P4033" s="283"/>
      <c r="Q4033" s="283"/>
      <c r="R4033" s="283"/>
      <c r="S4033" s="283"/>
      <c r="T4033" s="283"/>
    </row>
    <row r="4034" spans="1:20">
      <c r="A4034" s="509"/>
      <c r="N4034" s="283"/>
      <c r="O4034" s="283"/>
      <c r="P4034" s="283"/>
      <c r="Q4034" s="283"/>
      <c r="R4034" s="283"/>
      <c r="S4034" s="283"/>
      <c r="T4034" s="283"/>
    </row>
    <row r="4035" spans="1:20">
      <c r="A4035" s="509"/>
      <c r="N4035" s="283"/>
      <c r="O4035" s="283"/>
      <c r="P4035" s="283"/>
      <c r="Q4035" s="283"/>
      <c r="R4035" s="283"/>
      <c r="S4035" s="283"/>
      <c r="T4035" s="283"/>
    </row>
    <row r="4036" spans="1:20">
      <c r="A4036" s="509"/>
      <c r="N4036" s="283"/>
      <c r="O4036" s="283"/>
      <c r="P4036" s="283"/>
      <c r="Q4036" s="283"/>
      <c r="R4036" s="283"/>
      <c r="S4036" s="283"/>
      <c r="T4036" s="283"/>
    </row>
    <row r="4037" spans="1:20">
      <c r="A4037" s="509"/>
      <c r="N4037" s="283"/>
      <c r="O4037" s="283"/>
      <c r="P4037" s="283"/>
      <c r="Q4037" s="283"/>
      <c r="R4037" s="283"/>
      <c r="S4037" s="283"/>
      <c r="T4037" s="283"/>
    </row>
    <row r="4038" spans="1:20">
      <c r="A4038" s="509"/>
      <c r="N4038" s="283"/>
      <c r="O4038" s="283"/>
      <c r="P4038" s="283"/>
      <c r="Q4038" s="283"/>
      <c r="R4038" s="283"/>
      <c r="S4038" s="283"/>
      <c r="T4038" s="283"/>
    </row>
    <row r="4039" spans="1:20">
      <c r="A4039" s="509"/>
      <c r="N4039" s="283"/>
      <c r="O4039" s="283"/>
      <c r="P4039" s="283"/>
      <c r="Q4039" s="283"/>
      <c r="R4039" s="283"/>
      <c r="S4039" s="283"/>
      <c r="T4039" s="283"/>
    </row>
    <row r="4040" spans="1:20">
      <c r="A4040" s="509"/>
      <c r="N4040" s="283"/>
      <c r="O4040" s="283"/>
      <c r="P4040" s="283"/>
      <c r="Q4040" s="283"/>
      <c r="R4040" s="283"/>
      <c r="S4040" s="283"/>
      <c r="T4040" s="283"/>
    </row>
    <row r="4041" spans="1:20">
      <c r="A4041" s="509"/>
      <c r="N4041" s="283"/>
      <c r="O4041" s="283"/>
      <c r="P4041" s="283"/>
      <c r="Q4041" s="283"/>
      <c r="R4041" s="283"/>
      <c r="S4041" s="283"/>
      <c r="T4041" s="283"/>
    </row>
    <row r="4042" spans="1:20">
      <c r="A4042" s="509"/>
      <c r="N4042" s="283"/>
      <c r="O4042" s="283"/>
      <c r="P4042" s="283"/>
      <c r="Q4042" s="283"/>
      <c r="R4042" s="283"/>
      <c r="S4042" s="283"/>
      <c r="T4042" s="283"/>
    </row>
    <row r="4043" spans="1:20">
      <c r="A4043" s="509"/>
      <c r="N4043" s="283"/>
      <c r="O4043" s="283"/>
      <c r="P4043" s="283"/>
      <c r="Q4043" s="283"/>
      <c r="R4043" s="283"/>
      <c r="S4043" s="283"/>
      <c r="T4043" s="283"/>
    </row>
    <row r="4044" spans="1:20">
      <c r="A4044" s="509"/>
      <c r="N4044" s="283"/>
      <c r="O4044" s="283"/>
      <c r="P4044" s="283"/>
      <c r="Q4044" s="283"/>
      <c r="R4044" s="283"/>
      <c r="S4044" s="283"/>
      <c r="T4044" s="283"/>
    </row>
    <row r="4045" spans="1:20">
      <c r="A4045" s="509"/>
      <c r="N4045" s="283"/>
      <c r="O4045" s="283"/>
      <c r="P4045" s="283"/>
      <c r="Q4045" s="283"/>
      <c r="R4045" s="283"/>
      <c r="S4045" s="283"/>
      <c r="T4045" s="283"/>
    </row>
    <row r="4046" spans="1:20">
      <c r="A4046" s="509"/>
      <c r="N4046" s="283"/>
      <c r="O4046" s="283"/>
      <c r="P4046" s="283"/>
      <c r="Q4046" s="283"/>
      <c r="R4046" s="283"/>
      <c r="S4046" s="283"/>
      <c r="T4046" s="283"/>
    </row>
    <row r="4047" spans="1:20">
      <c r="A4047" s="509"/>
      <c r="N4047" s="283"/>
      <c r="O4047" s="283"/>
      <c r="P4047" s="283"/>
      <c r="Q4047" s="283"/>
      <c r="R4047" s="283"/>
      <c r="S4047" s="283"/>
      <c r="T4047" s="283"/>
    </row>
    <row r="4048" spans="1:20">
      <c r="A4048" s="509"/>
      <c r="N4048" s="283"/>
      <c r="O4048" s="283"/>
      <c r="P4048" s="283"/>
      <c r="Q4048" s="283"/>
      <c r="R4048" s="283"/>
      <c r="S4048" s="283"/>
      <c r="T4048" s="283"/>
    </row>
    <row r="4049" spans="1:20">
      <c r="A4049" s="509"/>
      <c r="N4049" s="283"/>
      <c r="O4049" s="283"/>
      <c r="P4049" s="283"/>
      <c r="Q4049" s="283"/>
      <c r="R4049" s="283"/>
      <c r="S4049" s="283"/>
      <c r="T4049" s="283"/>
    </row>
    <row r="4050" spans="1:20">
      <c r="A4050" s="509"/>
      <c r="N4050" s="283"/>
      <c r="O4050" s="283"/>
      <c r="P4050" s="283"/>
      <c r="Q4050" s="283"/>
      <c r="R4050" s="283"/>
      <c r="S4050" s="283"/>
      <c r="T4050" s="283"/>
    </row>
    <row r="4051" spans="1:20">
      <c r="A4051" s="509"/>
      <c r="N4051" s="283"/>
      <c r="O4051" s="283"/>
      <c r="P4051" s="283"/>
      <c r="Q4051" s="283"/>
      <c r="R4051" s="283"/>
      <c r="S4051" s="283"/>
      <c r="T4051" s="283"/>
    </row>
    <row r="4052" spans="1:20">
      <c r="A4052" s="509"/>
      <c r="N4052" s="283"/>
      <c r="O4052" s="283"/>
      <c r="P4052" s="283"/>
      <c r="Q4052" s="283"/>
      <c r="R4052" s="283"/>
      <c r="S4052" s="283"/>
      <c r="T4052" s="283"/>
    </row>
    <row r="4053" spans="1:20">
      <c r="A4053" s="509"/>
      <c r="N4053" s="283"/>
      <c r="O4053" s="283"/>
      <c r="P4053" s="283"/>
      <c r="Q4053" s="283"/>
      <c r="R4053" s="283"/>
      <c r="S4053" s="283"/>
      <c r="T4053" s="283"/>
    </row>
    <row r="4054" spans="1:20">
      <c r="A4054" s="509"/>
      <c r="N4054" s="283"/>
      <c r="O4054" s="283"/>
      <c r="P4054" s="283"/>
      <c r="Q4054" s="283"/>
      <c r="R4054" s="283"/>
      <c r="S4054" s="283"/>
      <c r="T4054" s="283"/>
    </row>
    <row r="4055" spans="1:20">
      <c r="A4055" s="509"/>
      <c r="N4055" s="283"/>
      <c r="O4055" s="283"/>
      <c r="P4055" s="283"/>
      <c r="Q4055" s="283"/>
      <c r="R4055" s="283"/>
      <c r="S4055" s="283"/>
      <c r="T4055" s="283"/>
    </row>
    <row r="4056" spans="1:20">
      <c r="A4056" s="509"/>
      <c r="N4056" s="283"/>
      <c r="O4056" s="283"/>
      <c r="P4056" s="283"/>
      <c r="Q4056" s="283"/>
      <c r="R4056" s="283"/>
      <c r="S4056" s="283"/>
      <c r="T4056" s="283"/>
    </row>
    <row r="4057" spans="1:20">
      <c r="A4057" s="509"/>
      <c r="N4057" s="283"/>
      <c r="O4057" s="283"/>
      <c r="P4057" s="283"/>
      <c r="Q4057" s="283"/>
      <c r="R4057" s="283"/>
      <c r="S4057" s="283"/>
      <c r="T4057" s="283"/>
    </row>
    <row r="4058" spans="1:20">
      <c r="A4058" s="509"/>
      <c r="N4058" s="283"/>
      <c r="O4058" s="283"/>
      <c r="P4058" s="283"/>
      <c r="Q4058" s="283"/>
      <c r="R4058" s="283"/>
      <c r="S4058" s="283"/>
      <c r="T4058" s="283"/>
    </row>
    <row r="4059" spans="1:20">
      <c r="A4059" s="509"/>
      <c r="N4059" s="283"/>
      <c r="O4059" s="283"/>
      <c r="P4059" s="283"/>
      <c r="Q4059" s="283"/>
      <c r="R4059" s="283"/>
      <c r="S4059" s="283"/>
      <c r="T4059" s="283"/>
    </row>
    <row r="4060" spans="1:20">
      <c r="A4060" s="509"/>
      <c r="N4060" s="283"/>
      <c r="O4060" s="283"/>
      <c r="P4060" s="283"/>
      <c r="Q4060" s="283"/>
      <c r="R4060" s="283"/>
      <c r="S4060" s="283"/>
      <c r="T4060" s="283"/>
    </row>
    <row r="4061" spans="1:20">
      <c r="A4061" s="509"/>
      <c r="N4061" s="283"/>
      <c r="O4061" s="283"/>
      <c r="P4061" s="283"/>
      <c r="Q4061" s="283"/>
      <c r="R4061" s="283"/>
      <c r="S4061" s="283"/>
      <c r="T4061" s="283"/>
    </row>
    <row r="4062" spans="1:20">
      <c r="A4062" s="509"/>
      <c r="N4062" s="283"/>
      <c r="O4062" s="283"/>
      <c r="P4062" s="283"/>
      <c r="Q4062" s="283"/>
      <c r="R4062" s="283"/>
      <c r="S4062" s="283"/>
      <c r="T4062" s="283"/>
    </row>
    <row r="4063" spans="1:20">
      <c r="A4063" s="509"/>
      <c r="N4063" s="283"/>
      <c r="O4063" s="283"/>
      <c r="P4063" s="283"/>
      <c r="Q4063" s="283"/>
      <c r="R4063" s="283"/>
      <c r="S4063" s="283"/>
      <c r="T4063" s="283"/>
    </row>
    <row r="4064" spans="1:20">
      <c r="A4064" s="509"/>
      <c r="N4064" s="283"/>
      <c r="O4064" s="283"/>
      <c r="P4064" s="283"/>
      <c r="Q4064" s="283"/>
      <c r="R4064" s="283"/>
      <c r="S4064" s="283"/>
      <c r="T4064" s="283"/>
    </row>
    <row r="4065" spans="1:20">
      <c r="A4065" s="509"/>
      <c r="N4065" s="283"/>
      <c r="O4065" s="283"/>
      <c r="P4065" s="283"/>
      <c r="Q4065" s="283"/>
      <c r="R4065" s="283"/>
      <c r="S4065" s="283"/>
      <c r="T4065" s="283"/>
    </row>
    <row r="4066" spans="1:20">
      <c r="A4066" s="509"/>
      <c r="N4066" s="283"/>
      <c r="O4066" s="283"/>
      <c r="P4066" s="283"/>
      <c r="Q4066" s="283"/>
      <c r="R4066" s="283"/>
      <c r="S4066" s="283"/>
      <c r="T4066" s="283"/>
    </row>
    <row r="4067" spans="1:20">
      <c r="A4067" s="509"/>
      <c r="N4067" s="283"/>
      <c r="O4067" s="283"/>
      <c r="P4067" s="283"/>
      <c r="Q4067" s="283"/>
      <c r="R4067" s="283"/>
      <c r="S4067" s="283"/>
      <c r="T4067" s="283"/>
    </row>
    <row r="4068" spans="1:20">
      <c r="A4068" s="509"/>
      <c r="N4068" s="283"/>
      <c r="O4068" s="283"/>
      <c r="P4068" s="283"/>
      <c r="Q4068" s="283"/>
      <c r="R4068" s="283"/>
      <c r="S4068" s="283"/>
      <c r="T4068" s="283"/>
    </row>
    <row r="4069" spans="1:20">
      <c r="A4069" s="509"/>
      <c r="N4069" s="283"/>
      <c r="O4069" s="283"/>
      <c r="P4069" s="283"/>
      <c r="Q4069" s="283"/>
      <c r="R4069" s="283"/>
      <c r="S4069" s="283"/>
      <c r="T4069" s="283"/>
    </row>
    <row r="4070" spans="1:20">
      <c r="A4070" s="509"/>
      <c r="N4070" s="283"/>
      <c r="O4070" s="283"/>
      <c r="P4070" s="283"/>
      <c r="Q4070" s="283"/>
      <c r="R4070" s="283"/>
      <c r="S4070" s="283"/>
      <c r="T4070" s="283"/>
    </row>
    <row r="4071" spans="1:20">
      <c r="A4071" s="509"/>
      <c r="N4071" s="283"/>
      <c r="O4071" s="283"/>
      <c r="P4071" s="283"/>
      <c r="Q4071" s="283"/>
      <c r="R4071" s="283"/>
      <c r="S4071" s="283"/>
      <c r="T4071" s="283"/>
    </row>
    <row r="4072" spans="1:20">
      <c r="A4072" s="509"/>
      <c r="N4072" s="283"/>
      <c r="O4072" s="283"/>
      <c r="P4072" s="283"/>
      <c r="Q4072" s="283"/>
      <c r="R4072" s="283"/>
      <c r="S4072" s="283"/>
      <c r="T4072" s="283"/>
    </row>
    <row r="4073" spans="1:20">
      <c r="A4073" s="509"/>
      <c r="N4073" s="283"/>
      <c r="O4073" s="283"/>
      <c r="P4073" s="283"/>
      <c r="Q4073" s="283"/>
      <c r="R4073" s="283"/>
      <c r="S4073" s="283"/>
      <c r="T4073" s="283"/>
    </row>
    <row r="4074" spans="1:20">
      <c r="A4074" s="509"/>
      <c r="N4074" s="283"/>
      <c r="O4074" s="283"/>
      <c r="P4074" s="283"/>
      <c r="Q4074" s="283"/>
      <c r="R4074" s="283"/>
      <c r="S4074" s="283"/>
      <c r="T4074" s="283"/>
    </row>
    <row r="4075" spans="1:20">
      <c r="A4075" s="509"/>
      <c r="N4075" s="283"/>
      <c r="O4075" s="283"/>
      <c r="P4075" s="283"/>
      <c r="Q4075" s="283"/>
      <c r="R4075" s="283"/>
      <c r="S4075" s="283"/>
      <c r="T4075" s="283"/>
    </row>
    <row r="4076" spans="1:20">
      <c r="A4076" s="509"/>
      <c r="N4076" s="283"/>
      <c r="O4076" s="283"/>
      <c r="P4076" s="283"/>
      <c r="Q4076" s="283"/>
      <c r="R4076" s="283"/>
      <c r="S4076" s="283"/>
      <c r="T4076" s="283"/>
    </row>
    <row r="4077" spans="1:20">
      <c r="A4077" s="509"/>
      <c r="N4077" s="283"/>
      <c r="O4077" s="283"/>
      <c r="P4077" s="283"/>
      <c r="Q4077" s="283"/>
      <c r="R4077" s="283"/>
      <c r="S4077" s="283"/>
      <c r="T4077" s="283"/>
    </row>
    <row r="4078" spans="1:20">
      <c r="A4078" s="509"/>
      <c r="N4078" s="283"/>
      <c r="O4078" s="283"/>
      <c r="P4078" s="283"/>
      <c r="Q4078" s="283"/>
      <c r="R4078" s="283"/>
      <c r="S4078" s="283"/>
      <c r="T4078" s="283"/>
    </row>
    <row r="4079" spans="1:20">
      <c r="A4079" s="509"/>
      <c r="N4079" s="283"/>
      <c r="O4079" s="283"/>
      <c r="P4079" s="283"/>
      <c r="Q4079" s="283"/>
      <c r="R4079" s="283"/>
      <c r="S4079" s="283"/>
      <c r="T4079" s="283"/>
    </row>
    <row r="4080" spans="1:20">
      <c r="A4080" s="509"/>
      <c r="N4080" s="283"/>
      <c r="O4080" s="283"/>
      <c r="P4080" s="283"/>
      <c r="Q4080" s="283"/>
      <c r="R4080" s="283"/>
      <c r="S4080" s="283"/>
      <c r="T4080" s="283"/>
    </row>
    <row r="4081" spans="1:20">
      <c r="A4081" s="509"/>
      <c r="N4081" s="283"/>
      <c r="O4081" s="283"/>
      <c r="P4081" s="283"/>
      <c r="Q4081" s="283"/>
      <c r="R4081" s="283"/>
      <c r="S4081" s="283"/>
      <c r="T4081" s="283"/>
    </row>
    <row r="4082" spans="1:20">
      <c r="A4082" s="509"/>
      <c r="N4082" s="283"/>
      <c r="O4082" s="283"/>
      <c r="P4082" s="283"/>
      <c r="Q4082" s="283"/>
      <c r="R4082" s="283"/>
      <c r="S4082" s="283"/>
      <c r="T4082" s="283"/>
    </row>
    <row r="4083" spans="1:20">
      <c r="A4083" s="509"/>
      <c r="N4083" s="283"/>
      <c r="O4083" s="283"/>
      <c r="P4083" s="283"/>
      <c r="Q4083" s="283"/>
      <c r="R4083" s="283"/>
      <c r="S4083" s="283"/>
      <c r="T4083" s="283"/>
    </row>
    <row r="4084" spans="1:20">
      <c r="A4084" s="509"/>
      <c r="N4084" s="283"/>
      <c r="O4084" s="283"/>
      <c r="P4084" s="283"/>
      <c r="Q4084" s="283"/>
      <c r="R4084" s="283"/>
      <c r="S4084" s="283"/>
      <c r="T4084" s="283"/>
    </row>
    <row r="4085" spans="1:20">
      <c r="A4085" s="509"/>
      <c r="N4085" s="283"/>
      <c r="O4085" s="283"/>
      <c r="P4085" s="283"/>
      <c r="Q4085" s="283"/>
      <c r="R4085" s="283"/>
      <c r="S4085" s="283"/>
      <c r="T4085" s="283"/>
    </row>
    <row r="4086" spans="1:20">
      <c r="A4086" s="509"/>
      <c r="N4086" s="283"/>
      <c r="O4086" s="283"/>
      <c r="P4086" s="283"/>
      <c r="Q4086" s="283"/>
      <c r="R4086" s="283"/>
      <c r="S4086" s="283"/>
      <c r="T4086" s="283"/>
    </row>
    <row r="4087" spans="1:20">
      <c r="A4087" s="509"/>
      <c r="N4087" s="283"/>
      <c r="O4087" s="283"/>
      <c r="P4087" s="283"/>
      <c r="Q4087" s="283"/>
      <c r="R4087" s="283"/>
      <c r="S4087" s="283"/>
      <c r="T4087" s="283"/>
    </row>
    <row r="4088" spans="1:20">
      <c r="A4088" s="509"/>
      <c r="N4088" s="283"/>
      <c r="O4088" s="283"/>
      <c r="P4088" s="283"/>
      <c r="Q4088" s="283"/>
      <c r="R4088" s="283"/>
      <c r="S4088" s="283"/>
      <c r="T4088" s="283"/>
    </row>
    <row r="4089" spans="1:20">
      <c r="A4089" s="509"/>
      <c r="N4089" s="283"/>
      <c r="O4089" s="283"/>
      <c r="P4089" s="283"/>
      <c r="Q4089" s="283"/>
      <c r="R4089" s="283"/>
      <c r="S4089" s="283"/>
      <c r="T4089" s="283"/>
    </row>
    <row r="4090" spans="1:20">
      <c r="A4090" s="509"/>
      <c r="N4090" s="283"/>
      <c r="O4090" s="283"/>
      <c r="P4090" s="283"/>
      <c r="Q4090" s="283"/>
      <c r="R4090" s="283"/>
      <c r="S4090" s="283"/>
      <c r="T4090" s="283"/>
    </row>
    <row r="4091" spans="1:20">
      <c r="A4091" s="509"/>
      <c r="N4091" s="283"/>
      <c r="O4091" s="283"/>
      <c r="P4091" s="283"/>
      <c r="Q4091" s="283"/>
      <c r="R4091" s="283"/>
      <c r="S4091" s="283"/>
      <c r="T4091" s="283"/>
    </row>
    <row r="4092" spans="1:20">
      <c r="A4092" s="509"/>
      <c r="N4092" s="283"/>
      <c r="O4092" s="283"/>
      <c r="P4092" s="283"/>
      <c r="Q4092" s="283"/>
      <c r="R4092" s="283"/>
      <c r="S4092" s="283"/>
      <c r="T4092" s="283"/>
    </row>
    <row r="4093" spans="1:20">
      <c r="A4093" s="509"/>
      <c r="N4093" s="283"/>
      <c r="O4093" s="283"/>
      <c r="P4093" s="283"/>
      <c r="Q4093" s="283"/>
      <c r="R4093" s="283"/>
      <c r="S4093" s="283"/>
      <c r="T4093" s="283"/>
    </row>
    <row r="4094" spans="1:20">
      <c r="A4094" s="509"/>
      <c r="N4094" s="283"/>
      <c r="O4094" s="283"/>
      <c r="P4094" s="283"/>
      <c r="Q4094" s="283"/>
      <c r="R4094" s="283"/>
      <c r="S4094" s="283"/>
      <c r="T4094" s="283"/>
    </row>
    <row r="4095" spans="1:20">
      <c r="A4095" s="509"/>
      <c r="N4095" s="283"/>
      <c r="O4095" s="283"/>
      <c r="P4095" s="283"/>
      <c r="Q4095" s="283"/>
      <c r="R4095" s="283"/>
      <c r="S4095" s="283"/>
      <c r="T4095" s="283"/>
    </row>
    <row r="4096" spans="1:20">
      <c r="A4096" s="509"/>
      <c r="N4096" s="283"/>
      <c r="O4096" s="283"/>
      <c r="P4096" s="283"/>
      <c r="Q4096" s="283"/>
      <c r="R4096" s="283"/>
      <c r="S4096" s="283"/>
      <c r="T4096" s="283"/>
    </row>
    <row r="4097" spans="1:20">
      <c r="A4097" s="509"/>
      <c r="N4097" s="283"/>
      <c r="O4097" s="283"/>
      <c r="P4097" s="283"/>
      <c r="Q4097" s="283"/>
      <c r="R4097" s="283"/>
      <c r="S4097" s="283"/>
      <c r="T4097" s="283"/>
    </row>
    <row r="4098" spans="1:20">
      <c r="A4098" s="509"/>
      <c r="N4098" s="283"/>
      <c r="O4098" s="283"/>
      <c r="P4098" s="283"/>
      <c r="Q4098" s="283"/>
      <c r="R4098" s="283"/>
      <c r="S4098" s="283"/>
      <c r="T4098" s="283"/>
    </row>
    <row r="4099" spans="1:20">
      <c r="A4099" s="509"/>
      <c r="N4099" s="283"/>
      <c r="O4099" s="283"/>
      <c r="P4099" s="283"/>
      <c r="Q4099" s="283"/>
      <c r="R4099" s="283"/>
      <c r="S4099" s="283"/>
      <c r="T4099" s="283"/>
    </row>
    <row r="4100" spans="1:20">
      <c r="A4100" s="509"/>
      <c r="N4100" s="283"/>
      <c r="O4100" s="283"/>
      <c r="P4100" s="283"/>
      <c r="Q4100" s="283"/>
      <c r="R4100" s="283"/>
      <c r="S4100" s="283"/>
      <c r="T4100" s="283"/>
    </row>
    <row r="4101" spans="1:20">
      <c r="A4101" s="509"/>
      <c r="N4101" s="283"/>
      <c r="O4101" s="283"/>
      <c r="P4101" s="283"/>
      <c r="Q4101" s="283"/>
      <c r="R4101" s="283"/>
      <c r="S4101" s="283"/>
      <c r="T4101" s="283"/>
    </row>
    <row r="4102" spans="1:20">
      <c r="A4102" s="509"/>
      <c r="N4102" s="283"/>
      <c r="O4102" s="283"/>
      <c r="P4102" s="283"/>
      <c r="Q4102" s="283"/>
      <c r="R4102" s="283"/>
      <c r="S4102" s="283"/>
      <c r="T4102" s="283"/>
    </row>
    <row r="4103" spans="1:20">
      <c r="A4103" s="509"/>
      <c r="N4103" s="283"/>
      <c r="O4103" s="283"/>
      <c r="P4103" s="283"/>
      <c r="Q4103" s="283"/>
      <c r="R4103" s="283"/>
      <c r="S4103" s="283"/>
      <c r="T4103" s="283"/>
    </row>
    <row r="4104" spans="1:20">
      <c r="A4104" s="509"/>
      <c r="N4104" s="283"/>
      <c r="O4104" s="283"/>
      <c r="P4104" s="283"/>
      <c r="Q4104" s="283"/>
      <c r="R4104" s="283"/>
      <c r="S4104" s="283"/>
      <c r="T4104" s="283"/>
    </row>
    <row r="4105" spans="1:20">
      <c r="A4105" s="509"/>
      <c r="N4105" s="283"/>
      <c r="O4105" s="283"/>
      <c r="P4105" s="283"/>
      <c r="Q4105" s="283"/>
      <c r="R4105" s="283"/>
      <c r="S4105" s="283"/>
      <c r="T4105" s="283"/>
    </row>
    <row r="4106" spans="1:20">
      <c r="A4106" s="509"/>
      <c r="N4106" s="283"/>
      <c r="O4106" s="283"/>
      <c r="P4106" s="283"/>
      <c r="Q4106" s="283"/>
      <c r="R4106" s="283"/>
      <c r="S4106" s="283"/>
      <c r="T4106" s="283"/>
    </row>
    <row r="4107" spans="1:20">
      <c r="A4107" s="509"/>
      <c r="N4107" s="283"/>
      <c r="O4107" s="283"/>
      <c r="P4107" s="283"/>
      <c r="Q4107" s="283"/>
      <c r="R4107" s="283"/>
      <c r="S4107" s="283"/>
      <c r="T4107" s="283"/>
    </row>
    <row r="4108" spans="1:20">
      <c r="A4108" s="509"/>
      <c r="N4108" s="283"/>
      <c r="O4108" s="283"/>
      <c r="P4108" s="283"/>
      <c r="Q4108" s="283"/>
      <c r="R4108" s="283"/>
      <c r="S4108" s="283"/>
      <c r="T4108" s="283"/>
    </row>
    <row r="4109" spans="1:20">
      <c r="A4109" s="509"/>
      <c r="N4109" s="283"/>
      <c r="O4109" s="283"/>
      <c r="P4109" s="283"/>
      <c r="Q4109" s="283"/>
      <c r="R4109" s="283"/>
      <c r="S4109" s="283"/>
      <c r="T4109" s="283"/>
    </row>
    <row r="4110" spans="1:20">
      <c r="A4110" s="509"/>
      <c r="N4110" s="283"/>
      <c r="O4110" s="283"/>
      <c r="P4110" s="283"/>
      <c r="Q4110" s="283"/>
      <c r="R4110" s="283"/>
      <c r="S4110" s="283"/>
      <c r="T4110" s="283"/>
    </row>
    <row r="4111" spans="1:20">
      <c r="A4111" s="509"/>
      <c r="N4111" s="283"/>
      <c r="O4111" s="283"/>
      <c r="P4111" s="283"/>
      <c r="Q4111" s="283"/>
      <c r="R4111" s="283"/>
      <c r="S4111" s="283"/>
      <c r="T4111" s="283"/>
    </row>
    <row r="4112" spans="1:20">
      <c r="A4112" s="509"/>
      <c r="N4112" s="283"/>
      <c r="O4112" s="283"/>
      <c r="P4112" s="283"/>
      <c r="Q4112" s="283"/>
      <c r="R4112" s="283"/>
      <c r="S4112" s="283"/>
      <c r="T4112" s="283"/>
    </row>
    <row r="4113" spans="1:20">
      <c r="A4113" s="509"/>
      <c r="N4113" s="283"/>
      <c r="O4113" s="283"/>
      <c r="P4113" s="283"/>
      <c r="Q4113" s="283"/>
      <c r="R4113" s="283"/>
      <c r="S4113" s="283"/>
      <c r="T4113" s="283"/>
    </row>
    <row r="4114" spans="1:20">
      <c r="A4114" s="509"/>
      <c r="S4114" s="283"/>
      <c r="T4114" s="283"/>
    </row>
    <row r="4115" spans="1:20">
      <c r="A4115" s="509"/>
      <c r="S4115" s="283"/>
      <c r="T4115" s="283"/>
    </row>
    <row r="4116" spans="1:20">
      <c r="A4116" s="509"/>
      <c r="S4116" s="283"/>
      <c r="T4116" s="283"/>
    </row>
    <row r="4117" spans="1:20">
      <c r="A4117" s="509"/>
      <c r="S4117" s="283"/>
      <c r="T4117" s="283"/>
    </row>
    <row r="4118" spans="1:20">
      <c r="A4118" s="509"/>
      <c r="S4118" s="283"/>
      <c r="T4118" s="283"/>
    </row>
    <row r="4119" spans="1:20">
      <c r="A4119" s="509"/>
      <c r="S4119" s="283"/>
      <c r="T4119" s="283"/>
    </row>
    <row r="4120" spans="1:20">
      <c r="A4120" s="509"/>
      <c r="S4120" s="283"/>
      <c r="T4120" s="283"/>
    </row>
    <row r="4121" spans="1:20">
      <c r="A4121" s="509"/>
      <c r="S4121" s="283"/>
      <c r="T4121" s="283"/>
    </row>
    <row r="4122" spans="1:20">
      <c r="A4122" s="509"/>
      <c r="S4122" s="283"/>
      <c r="T4122" s="283"/>
    </row>
    <row r="4123" spans="1:20">
      <c r="A4123" s="509"/>
      <c r="S4123" s="283"/>
      <c r="T4123" s="283"/>
    </row>
    <row r="4124" spans="1:20">
      <c r="A4124" s="509"/>
      <c r="S4124" s="283"/>
      <c r="T4124" s="283"/>
    </row>
    <row r="4125" spans="1:20">
      <c r="A4125" s="509"/>
      <c r="S4125" s="283"/>
      <c r="T4125" s="283"/>
    </row>
    <row r="4126" spans="1:20">
      <c r="A4126" s="509"/>
      <c r="S4126" s="283"/>
      <c r="T4126" s="283"/>
    </row>
    <row r="4127" spans="1:20">
      <c r="A4127" s="509"/>
      <c r="S4127" s="283"/>
      <c r="T4127" s="283"/>
    </row>
    <row r="4128" spans="1:20">
      <c r="A4128" s="509"/>
      <c r="S4128" s="283"/>
      <c r="T4128" s="283"/>
    </row>
    <row r="4129" spans="1:20">
      <c r="A4129" s="509"/>
      <c r="S4129" s="283"/>
      <c r="T4129" s="283"/>
    </row>
    <row r="4130" spans="1:20">
      <c r="A4130" s="509"/>
      <c r="S4130" s="283"/>
      <c r="T4130" s="283"/>
    </row>
    <row r="4131" spans="1:20">
      <c r="A4131" s="509"/>
      <c r="S4131" s="283"/>
      <c r="T4131" s="283"/>
    </row>
    <row r="4132" spans="1:20">
      <c r="A4132" s="509"/>
      <c r="S4132" s="283"/>
      <c r="T4132" s="283"/>
    </row>
    <row r="4133" spans="1:20">
      <c r="A4133" s="509"/>
      <c r="S4133" s="283"/>
      <c r="T4133" s="283"/>
    </row>
    <row r="4134" spans="1:20">
      <c r="A4134" s="509"/>
      <c r="S4134" s="283"/>
      <c r="T4134" s="283"/>
    </row>
    <row r="4135" spans="1:20">
      <c r="A4135" s="509"/>
      <c r="S4135" s="283"/>
      <c r="T4135" s="283"/>
    </row>
    <row r="4136" spans="1:20">
      <c r="A4136" s="509"/>
      <c r="S4136" s="283"/>
      <c r="T4136" s="283"/>
    </row>
    <row r="4137" spans="1:20">
      <c r="A4137" s="509"/>
      <c r="S4137" s="283"/>
      <c r="T4137" s="283"/>
    </row>
    <row r="4138" spans="1:20">
      <c r="A4138" s="509"/>
      <c r="S4138" s="283"/>
      <c r="T4138" s="283"/>
    </row>
    <row r="4139" spans="1:20">
      <c r="A4139" s="509"/>
      <c r="S4139" s="283"/>
      <c r="T4139" s="283"/>
    </row>
    <row r="4140" spans="1:20">
      <c r="A4140" s="509"/>
      <c r="S4140" s="283"/>
      <c r="T4140" s="283"/>
    </row>
    <row r="4141" spans="1:20">
      <c r="A4141" s="509"/>
      <c r="S4141" s="283"/>
      <c r="T4141" s="283"/>
    </row>
    <row r="4142" spans="1:20">
      <c r="A4142" s="509"/>
      <c r="S4142" s="283"/>
      <c r="T4142" s="283"/>
    </row>
    <row r="4143" spans="1:20">
      <c r="A4143" s="509"/>
      <c r="S4143" s="283"/>
      <c r="T4143" s="283"/>
    </row>
    <row r="4144" spans="1:20">
      <c r="A4144" s="509"/>
      <c r="S4144" s="283"/>
      <c r="T4144" s="283"/>
    </row>
    <row r="4145" spans="1:20">
      <c r="A4145" s="509"/>
      <c r="S4145" s="283"/>
      <c r="T4145" s="283"/>
    </row>
    <row r="4146" spans="1:20">
      <c r="A4146" s="509"/>
      <c r="S4146" s="283"/>
      <c r="T4146" s="283"/>
    </row>
    <row r="4147" spans="1:20">
      <c r="A4147" s="509"/>
      <c r="S4147" s="283"/>
      <c r="T4147" s="283"/>
    </row>
    <row r="4148" spans="1:20">
      <c r="A4148" s="509"/>
      <c r="S4148" s="283"/>
      <c r="T4148" s="283"/>
    </row>
    <row r="4149" spans="1:20">
      <c r="A4149" s="509"/>
      <c r="S4149" s="283"/>
      <c r="T4149" s="283"/>
    </row>
    <row r="4150" spans="1:20">
      <c r="A4150" s="509"/>
      <c r="S4150" s="283"/>
      <c r="T4150" s="283"/>
    </row>
    <row r="4151" spans="1:20">
      <c r="A4151" s="509"/>
      <c r="S4151" s="283"/>
      <c r="T4151" s="283"/>
    </row>
    <row r="4152" spans="1:20">
      <c r="A4152" s="509"/>
      <c r="S4152" s="283"/>
      <c r="T4152" s="283"/>
    </row>
    <row r="4153" spans="1:20">
      <c r="A4153" s="509"/>
      <c r="S4153" s="283"/>
      <c r="T4153" s="283"/>
    </row>
    <row r="4154" spans="1:20">
      <c r="A4154" s="509"/>
      <c r="S4154" s="283"/>
      <c r="T4154" s="283"/>
    </row>
    <row r="4155" spans="1:20">
      <c r="A4155" s="509"/>
      <c r="S4155" s="283"/>
      <c r="T4155" s="283"/>
    </row>
    <row r="4156" spans="1:20">
      <c r="A4156" s="509"/>
      <c r="S4156" s="283"/>
      <c r="T4156" s="283"/>
    </row>
    <row r="4157" spans="1:20">
      <c r="A4157" s="509"/>
      <c r="S4157" s="283"/>
      <c r="T4157" s="283"/>
    </row>
    <row r="4158" spans="1:20">
      <c r="A4158" s="509"/>
      <c r="S4158" s="283"/>
      <c r="T4158" s="283"/>
    </row>
    <row r="4159" spans="1:20">
      <c r="A4159" s="509"/>
      <c r="S4159" s="283"/>
      <c r="T4159" s="283"/>
    </row>
    <row r="4160" spans="1:20">
      <c r="A4160" s="509"/>
      <c r="S4160" s="283"/>
      <c r="T4160" s="283"/>
    </row>
    <row r="4161" spans="1:20">
      <c r="A4161" s="509"/>
      <c r="S4161" s="283"/>
      <c r="T4161" s="283"/>
    </row>
    <row r="4162" spans="1:20">
      <c r="A4162" s="509"/>
      <c r="S4162" s="283"/>
      <c r="T4162" s="283"/>
    </row>
    <row r="4163" spans="1:20">
      <c r="A4163" s="509"/>
      <c r="S4163" s="283"/>
      <c r="T4163" s="283"/>
    </row>
    <row r="4164" spans="1:20">
      <c r="A4164" s="509"/>
      <c r="S4164" s="283"/>
      <c r="T4164" s="283"/>
    </row>
    <row r="4165" spans="1:20">
      <c r="A4165" s="509"/>
      <c r="S4165" s="283"/>
      <c r="T4165" s="283"/>
    </row>
    <row r="4166" spans="1:20">
      <c r="A4166" s="509"/>
      <c r="S4166" s="283"/>
      <c r="T4166" s="283"/>
    </row>
    <row r="4167" spans="1:20">
      <c r="A4167" s="509"/>
      <c r="S4167" s="283"/>
      <c r="T4167" s="283"/>
    </row>
    <row r="4168" spans="1:20">
      <c r="A4168" s="509"/>
      <c r="S4168" s="283"/>
      <c r="T4168" s="283"/>
    </row>
    <row r="4169" spans="1:20">
      <c r="A4169" s="509"/>
      <c r="S4169" s="283"/>
      <c r="T4169" s="283"/>
    </row>
    <row r="4170" spans="1:20">
      <c r="A4170" s="509"/>
      <c r="S4170" s="283"/>
      <c r="T4170" s="283"/>
    </row>
    <row r="4171" spans="1:20">
      <c r="A4171" s="509"/>
      <c r="S4171" s="283"/>
      <c r="T4171" s="283"/>
    </row>
    <row r="4172" spans="1:20">
      <c r="A4172" s="509"/>
      <c r="S4172" s="283"/>
      <c r="T4172" s="283"/>
    </row>
    <row r="4173" spans="1:20">
      <c r="A4173" s="509"/>
      <c r="S4173" s="283"/>
      <c r="T4173" s="283"/>
    </row>
    <row r="4174" spans="1:20">
      <c r="A4174" s="509"/>
      <c r="S4174" s="283"/>
      <c r="T4174" s="283"/>
    </row>
    <row r="4175" spans="1:20">
      <c r="A4175" s="509"/>
      <c r="S4175" s="283"/>
      <c r="T4175" s="283"/>
    </row>
    <row r="4176" spans="1:20">
      <c r="A4176" s="509"/>
      <c r="S4176" s="283"/>
      <c r="T4176" s="283"/>
    </row>
    <row r="4177" spans="1:20">
      <c r="A4177" s="509"/>
      <c r="S4177" s="283"/>
      <c r="T4177" s="283"/>
    </row>
    <row r="4178" spans="1:20">
      <c r="A4178" s="509"/>
      <c r="S4178" s="283"/>
      <c r="T4178" s="283"/>
    </row>
    <row r="4179" spans="1:20">
      <c r="S4179" s="283"/>
      <c r="T4179" s="283"/>
    </row>
    <row r="4180" spans="1:20">
      <c r="S4180" s="283"/>
      <c r="T4180" s="283"/>
    </row>
    <row r="4181" spans="1:20">
      <c r="S4181" s="283"/>
      <c r="T4181" s="283"/>
    </row>
    <row r="4182" spans="1:20">
      <c r="S4182" s="283"/>
      <c r="T4182" s="283"/>
    </row>
    <row r="4183" spans="1:20">
      <c r="S4183" s="283"/>
      <c r="T4183" s="283"/>
    </row>
    <row r="4184" spans="1:20">
      <c r="S4184" s="283"/>
      <c r="T4184" s="283"/>
    </row>
    <row r="4185" spans="1:20">
      <c r="S4185" s="283"/>
      <c r="T4185" s="283"/>
    </row>
    <row r="4186" spans="1:20">
      <c r="S4186" s="283"/>
      <c r="T4186" s="283"/>
    </row>
    <row r="4187" spans="1:20">
      <c r="S4187" s="283"/>
      <c r="T4187" s="283"/>
    </row>
    <row r="4188" spans="1:20">
      <c r="S4188" s="283"/>
      <c r="T4188" s="283"/>
    </row>
    <row r="4189" spans="1:20">
      <c r="S4189" s="283"/>
      <c r="T4189" s="283"/>
    </row>
    <row r="4190" spans="1:20">
      <c r="S4190" s="283"/>
      <c r="T4190" s="283"/>
    </row>
    <row r="4191" spans="1:20">
      <c r="S4191" s="283"/>
      <c r="T4191" s="283"/>
    </row>
    <row r="4192" spans="1:20">
      <c r="S4192" s="283"/>
      <c r="T4192" s="283"/>
    </row>
    <row r="4193" spans="19:20">
      <c r="S4193" s="283"/>
      <c r="T4193" s="283"/>
    </row>
    <row r="4194" spans="19:20">
      <c r="S4194" s="283"/>
      <c r="T4194" s="283"/>
    </row>
    <row r="4195" spans="19:20">
      <c r="S4195" s="283"/>
      <c r="T4195" s="283"/>
    </row>
    <row r="4196" spans="19:20">
      <c r="S4196" s="283"/>
      <c r="T4196" s="283"/>
    </row>
    <row r="4197" spans="19:20">
      <c r="S4197" s="283"/>
      <c r="T4197" s="283"/>
    </row>
    <row r="4198" spans="19:20">
      <c r="S4198" s="283"/>
      <c r="T4198" s="283"/>
    </row>
    <row r="4199" spans="19:20">
      <c r="S4199" s="283"/>
      <c r="T4199" s="283"/>
    </row>
    <row r="4200" spans="19:20">
      <c r="S4200" s="283"/>
      <c r="T4200" s="283"/>
    </row>
    <row r="4201" spans="19:20">
      <c r="S4201" s="283"/>
      <c r="T4201" s="283"/>
    </row>
    <row r="4202" spans="19:20">
      <c r="S4202" s="283"/>
      <c r="T4202" s="283"/>
    </row>
    <row r="4203" spans="19:20">
      <c r="S4203" s="283"/>
      <c r="T4203" s="283"/>
    </row>
    <row r="4204" spans="19:20">
      <c r="S4204" s="283"/>
      <c r="T4204" s="283"/>
    </row>
    <row r="4205" spans="19:20">
      <c r="S4205" s="283"/>
      <c r="T4205" s="283"/>
    </row>
    <row r="4206" spans="19:20">
      <c r="S4206" s="283"/>
      <c r="T4206" s="283"/>
    </row>
    <row r="4207" spans="19:20">
      <c r="S4207" s="283"/>
      <c r="T4207" s="283"/>
    </row>
    <row r="4208" spans="19:20">
      <c r="S4208" s="283"/>
      <c r="T4208" s="283"/>
    </row>
    <row r="4209" spans="19:20">
      <c r="S4209" s="283"/>
      <c r="T4209" s="283"/>
    </row>
    <row r="4210" spans="19:20">
      <c r="S4210" s="283"/>
      <c r="T4210" s="283"/>
    </row>
    <row r="4211" spans="19:20">
      <c r="S4211" s="283"/>
      <c r="T4211" s="283"/>
    </row>
    <row r="4212" spans="19:20">
      <c r="S4212" s="283"/>
      <c r="T4212" s="283"/>
    </row>
    <row r="4213" spans="19:20">
      <c r="S4213" s="283"/>
      <c r="T4213" s="283"/>
    </row>
    <row r="4214" spans="19:20">
      <c r="S4214" s="283"/>
      <c r="T4214" s="283"/>
    </row>
    <row r="4215" spans="19:20">
      <c r="S4215" s="283"/>
      <c r="T4215" s="283"/>
    </row>
    <row r="4216" spans="19:20">
      <c r="S4216" s="283"/>
      <c r="T4216" s="283"/>
    </row>
    <row r="4217" spans="19:20">
      <c r="S4217" s="283"/>
      <c r="T4217" s="283"/>
    </row>
    <row r="4218" spans="19:20">
      <c r="S4218" s="283"/>
      <c r="T4218" s="283"/>
    </row>
    <row r="4219" spans="19:20">
      <c r="S4219" s="283"/>
      <c r="T4219" s="283"/>
    </row>
    <row r="4220" spans="19:20">
      <c r="S4220" s="283"/>
      <c r="T4220" s="283"/>
    </row>
    <row r="4221" spans="19:20">
      <c r="S4221" s="283"/>
      <c r="T4221" s="283"/>
    </row>
    <row r="4222" spans="19:20">
      <c r="S4222" s="283"/>
      <c r="T4222" s="283"/>
    </row>
    <row r="4223" spans="19:20">
      <c r="S4223" s="283"/>
      <c r="T4223" s="283"/>
    </row>
    <row r="4224" spans="19:20">
      <c r="S4224" s="283"/>
      <c r="T4224" s="283"/>
    </row>
    <row r="4225" spans="19:20">
      <c r="S4225" s="283"/>
      <c r="T4225" s="283"/>
    </row>
    <row r="4226" spans="19:20">
      <c r="S4226" s="283"/>
      <c r="T4226" s="283"/>
    </row>
    <row r="4227" spans="19:20">
      <c r="S4227" s="283"/>
      <c r="T4227" s="283"/>
    </row>
    <row r="4228" spans="19:20">
      <c r="S4228" s="283"/>
      <c r="T4228" s="283"/>
    </row>
    <row r="4229" spans="19:20">
      <c r="S4229" s="283"/>
      <c r="T4229" s="283"/>
    </row>
    <row r="4230" spans="19:20">
      <c r="S4230" s="283"/>
      <c r="T4230" s="283"/>
    </row>
    <row r="4231" spans="19:20">
      <c r="S4231" s="283"/>
      <c r="T4231" s="283"/>
    </row>
    <row r="4232" spans="19:20">
      <c r="S4232" s="283"/>
      <c r="T4232" s="283"/>
    </row>
    <row r="4233" spans="19:20">
      <c r="S4233" s="283"/>
      <c r="T4233" s="283"/>
    </row>
    <row r="4234" spans="19:20">
      <c r="S4234" s="283"/>
      <c r="T4234" s="283"/>
    </row>
    <row r="4235" spans="19:20">
      <c r="S4235" s="283"/>
      <c r="T4235" s="283"/>
    </row>
    <row r="4236" spans="19:20">
      <c r="S4236" s="283"/>
      <c r="T4236" s="283"/>
    </row>
    <row r="4237" spans="19:20">
      <c r="S4237" s="283"/>
      <c r="T4237" s="283"/>
    </row>
    <row r="4238" spans="19:20">
      <c r="S4238" s="283"/>
      <c r="T4238" s="283"/>
    </row>
    <row r="4239" spans="19:20">
      <c r="S4239" s="283"/>
      <c r="T4239" s="283"/>
    </row>
    <row r="4240" spans="19:20">
      <c r="S4240" s="283"/>
      <c r="T4240" s="283"/>
    </row>
    <row r="4241" spans="19:20">
      <c r="S4241" s="283"/>
      <c r="T4241" s="283"/>
    </row>
    <row r="4242" spans="19:20">
      <c r="S4242" s="283"/>
      <c r="T4242" s="283"/>
    </row>
    <row r="4243" spans="19:20">
      <c r="S4243" s="283"/>
      <c r="T4243" s="283"/>
    </row>
    <row r="4244" spans="19:20">
      <c r="S4244" s="283"/>
      <c r="T4244" s="283"/>
    </row>
    <row r="4245" spans="19:20">
      <c r="S4245" s="283"/>
      <c r="T4245" s="283"/>
    </row>
    <row r="4246" spans="19:20">
      <c r="S4246" s="283"/>
      <c r="T4246" s="283"/>
    </row>
    <row r="4247" spans="19:20">
      <c r="S4247" s="283"/>
      <c r="T4247" s="283"/>
    </row>
    <row r="4248" spans="19:20">
      <c r="S4248" s="283"/>
      <c r="T4248" s="283"/>
    </row>
    <row r="4249" spans="19:20">
      <c r="S4249" s="283"/>
      <c r="T4249" s="283"/>
    </row>
    <row r="4250" spans="19:20">
      <c r="S4250" s="283"/>
      <c r="T4250" s="283"/>
    </row>
    <row r="4251" spans="19:20">
      <c r="S4251" s="283"/>
      <c r="T4251" s="283"/>
    </row>
    <row r="4252" spans="19:20">
      <c r="S4252" s="283"/>
      <c r="T4252" s="283"/>
    </row>
    <row r="4253" spans="19:20">
      <c r="S4253" s="283"/>
      <c r="T4253" s="283"/>
    </row>
    <row r="4254" spans="19:20">
      <c r="S4254" s="283"/>
      <c r="T4254" s="283"/>
    </row>
    <row r="4255" spans="19:20">
      <c r="S4255" s="283"/>
      <c r="T4255" s="283"/>
    </row>
    <row r="4256" spans="19:20">
      <c r="S4256" s="283"/>
      <c r="T4256" s="283"/>
    </row>
    <row r="4257" spans="19:20">
      <c r="S4257" s="283"/>
      <c r="T4257" s="283"/>
    </row>
    <row r="4258" spans="19:20">
      <c r="S4258" s="283"/>
      <c r="T4258" s="283"/>
    </row>
    <row r="4259" spans="19:20">
      <c r="S4259" s="283"/>
      <c r="T4259" s="283"/>
    </row>
    <row r="4260" spans="19:20">
      <c r="S4260" s="283"/>
      <c r="T4260" s="283"/>
    </row>
    <row r="4261" spans="19:20">
      <c r="S4261" s="283"/>
      <c r="T4261" s="283"/>
    </row>
    <row r="4262" spans="19:20">
      <c r="S4262" s="283"/>
      <c r="T4262" s="283"/>
    </row>
    <row r="4263" spans="19:20">
      <c r="S4263" s="283"/>
      <c r="T4263" s="283"/>
    </row>
    <row r="4264" spans="19:20">
      <c r="S4264" s="283"/>
      <c r="T4264" s="283"/>
    </row>
    <row r="4265" spans="19:20">
      <c r="S4265" s="283"/>
      <c r="T4265" s="283"/>
    </row>
    <row r="4266" spans="19:20">
      <c r="S4266" s="283"/>
      <c r="T4266" s="283"/>
    </row>
    <row r="4267" spans="19:20">
      <c r="S4267" s="283"/>
      <c r="T4267" s="283"/>
    </row>
    <row r="4268" spans="19:20">
      <c r="S4268" s="283"/>
      <c r="T4268" s="283"/>
    </row>
    <row r="4269" spans="19:20">
      <c r="S4269" s="283"/>
      <c r="T4269" s="283"/>
    </row>
    <row r="4270" spans="19:20">
      <c r="S4270" s="283"/>
      <c r="T4270" s="283"/>
    </row>
    <row r="4271" spans="19:20">
      <c r="S4271" s="283"/>
      <c r="T4271" s="283"/>
    </row>
    <row r="4272" spans="19:20">
      <c r="S4272" s="283"/>
      <c r="T4272" s="283"/>
    </row>
    <row r="4273" spans="19:20">
      <c r="S4273" s="283"/>
      <c r="T4273" s="283"/>
    </row>
    <row r="4274" spans="19:20">
      <c r="S4274" s="283"/>
      <c r="T4274" s="283"/>
    </row>
    <row r="4275" spans="19:20">
      <c r="S4275" s="283"/>
      <c r="T4275" s="283"/>
    </row>
    <row r="4276" spans="19:20">
      <c r="S4276" s="283"/>
      <c r="T4276" s="283"/>
    </row>
    <row r="4277" spans="19:20">
      <c r="S4277" s="283"/>
      <c r="T4277" s="283"/>
    </row>
    <row r="4278" spans="19:20">
      <c r="S4278" s="283"/>
      <c r="T4278" s="283"/>
    </row>
    <row r="4279" spans="19:20">
      <c r="S4279" s="283"/>
      <c r="T4279" s="283"/>
    </row>
    <row r="4280" spans="19:20">
      <c r="S4280" s="283"/>
      <c r="T4280" s="283"/>
    </row>
    <row r="4281" spans="19:20">
      <c r="S4281" s="283"/>
      <c r="T4281" s="283"/>
    </row>
    <row r="4282" spans="19:20">
      <c r="S4282" s="283"/>
      <c r="T4282" s="283"/>
    </row>
    <row r="4283" spans="19:20">
      <c r="S4283" s="283"/>
      <c r="T4283" s="283"/>
    </row>
    <row r="4284" spans="19:20">
      <c r="S4284" s="283"/>
      <c r="T4284" s="283"/>
    </row>
    <row r="4285" spans="19:20">
      <c r="S4285" s="283"/>
      <c r="T4285" s="283"/>
    </row>
    <row r="4286" spans="19:20">
      <c r="S4286" s="283"/>
      <c r="T4286" s="283"/>
    </row>
    <row r="4287" spans="19:20">
      <c r="S4287" s="283"/>
      <c r="T4287" s="283"/>
    </row>
    <row r="4288" spans="19:20">
      <c r="S4288" s="283"/>
      <c r="T4288" s="283"/>
    </row>
    <row r="4289" spans="19:20">
      <c r="S4289" s="283"/>
      <c r="T4289" s="283"/>
    </row>
    <row r="4290" spans="19:20">
      <c r="S4290" s="283"/>
      <c r="T4290" s="283"/>
    </row>
    <row r="4291" spans="19:20">
      <c r="S4291" s="283"/>
      <c r="T4291" s="283"/>
    </row>
    <row r="4292" spans="19:20">
      <c r="S4292" s="283"/>
      <c r="T4292" s="283"/>
    </row>
    <row r="4293" spans="19:20">
      <c r="S4293" s="283"/>
      <c r="T4293" s="283"/>
    </row>
    <row r="4294" spans="19:20">
      <c r="S4294" s="283"/>
      <c r="T4294" s="283"/>
    </row>
    <row r="4295" spans="19:20">
      <c r="S4295" s="283"/>
      <c r="T4295" s="283"/>
    </row>
    <row r="4296" spans="19:20">
      <c r="S4296" s="283"/>
      <c r="T4296" s="283"/>
    </row>
    <row r="4297" spans="19:20">
      <c r="S4297" s="283"/>
      <c r="T4297" s="283"/>
    </row>
    <row r="4298" spans="19:20">
      <c r="S4298" s="283"/>
      <c r="T4298" s="283"/>
    </row>
    <row r="4299" spans="19:20">
      <c r="S4299" s="283"/>
      <c r="T4299" s="283"/>
    </row>
    <row r="4300" spans="19:20">
      <c r="S4300" s="283"/>
      <c r="T4300" s="283"/>
    </row>
    <row r="4301" spans="19:20">
      <c r="S4301" s="283"/>
      <c r="T4301" s="283"/>
    </row>
    <row r="4302" spans="19:20">
      <c r="S4302" s="283"/>
      <c r="T4302" s="283"/>
    </row>
    <row r="4303" spans="19:20">
      <c r="S4303" s="283"/>
      <c r="T4303" s="283"/>
    </row>
    <row r="4304" spans="19:20">
      <c r="S4304" s="283"/>
      <c r="T4304" s="283"/>
    </row>
    <row r="4305" spans="19:20">
      <c r="S4305" s="283"/>
      <c r="T4305" s="283"/>
    </row>
    <row r="4306" spans="19:20">
      <c r="S4306" s="283"/>
      <c r="T4306" s="283"/>
    </row>
    <row r="4307" spans="19:20">
      <c r="S4307" s="283"/>
      <c r="T4307" s="283"/>
    </row>
    <row r="4308" spans="19:20">
      <c r="S4308" s="283"/>
      <c r="T4308" s="283"/>
    </row>
    <row r="4309" spans="19:20">
      <c r="S4309" s="283"/>
      <c r="T4309" s="283"/>
    </row>
    <row r="4310" spans="19:20">
      <c r="S4310" s="283"/>
      <c r="T4310" s="283"/>
    </row>
    <row r="4311" spans="19:20">
      <c r="S4311" s="283"/>
      <c r="T4311" s="283"/>
    </row>
    <row r="4312" spans="19:20">
      <c r="S4312" s="283"/>
      <c r="T4312" s="283"/>
    </row>
    <row r="4313" spans="19:20">
      <c r="S4313" s="283"/>
      <c r="T4313" s="283"/>
    </row>
    <row r="4314" spans="19:20">
      <c r="S4314" s="283"/>
      <c r="T4314" s="283"/>
    </row>
    <row r="4315" spans="19:20">
      <c r="S4315" s="283"/>
      <c r="T4315" s="283"/>
    </row>
    <row r="4316" spans="19:20">
      <c r="S4316" s="283"/>
      <c r="T4316" s="283"/>
    </row>
    <row r="4317" spans="19:20">
      <c r="S4317" s="283"/>
      <c r="T4317" s="283"/>
    </row>
    <row r="4318" spans="19:20">
      <c r="S4318" s="283"/>
      <c r="T4318" s="283"/>
    </row>
    <row r="4319" spans="19:20">
      <c r="S4319" s="283"/>
      <c r="T4319" s="283"/>
    </row>
    <row r="4320" spans="19:20">
      <c r="S4320" s="283"/>
      <c r="T4320" s="283"/>
    </row>
    <row r="4321" spans="19:20">
      <c r="S4321" s="283"/>
      <c r="T4321" s="283"/>
    </row>
    <row r="4322" spans="19:20">
      <c r="S4322" s="283"/>
      <c r="T4322" s="283"/>
    </row>
    <row r="4323" spans="19:20">
      <c r="S4323" s="283"/>
      <c r="T4323" s="283"/>
    </row>
    <row r="4324" spans="19:20">
      <c r="S4324" s="283"/>
      <c r="T4324" s="283"/>
    </row>
    <row r="4325" spans="19:20">
      <c r="S4325" s="283"/>
      <c r="T4325" s="283"/>
    </row>
    <row r="4326" spans="19:20">
      <c r="S4326" s="283"/>
      <c r="T4326" s="283"/>
    </row>
    <row r="4327" spans="19:20">
      <c r="S4327" s="283"/>
      <c r="T4327" s="283"/>
    </row>
    <row r="4328" spans="19:20">
      <c r="S4328" s="283"/>
      <c r="T4328" s="283"/>
    </row>
    <row r="4329" spans="19:20">
      <c r="S4329" s="283"/>
      <c r="T4329" s="283"/>
    </row>
    <row r="4330" spans="19:20">
      <c r="S4330" s="283"/>
      <c r="T4330" s="283"/>
    </row>
    <row r="4331" spans="19:20">
      <c r="S4331" s="283"/>
      <c r="T4331" s="283"/>
    </row>
    <row r="4332" spans="19:20">
      <c r="S4332" s="283"/>
      <c r="T4332" s="283"/>
    </row>
    <row r="4333" spans="19:20">
      <c r="S4333" s="283"/>
      <c r="T4333" s="283"/>
    </row>
    <row r="4334" spans="19:20">
      <c r="S4334" s="283"/>
      <c r="T4334" s="283"/>
    </row>
    <row r="4335" spans="19:20">
      <c r="S4335" s="283"/>
      <c r="T4335" s="283"/>
    </row>
    <row r="4336" spans="19:20">
      <c r="S4336" s="283"/>
      <c r="T4336" s="283"/>
    </row>
    <row r="4337" spans="19:20">
      <c r="S4337" s="283"/>
      <c r="T4337" s="283"/>
    </row>
    <row r="4338" spans="19:20">
      <c r="S4338" s="283"/>
      <c r="T4338" s="283"/>
    </row>
    <row r="4339" spans="19:20">
      <c r="S4339" s="283"/>
      <c r="T4339" s="283"/>
    </row>
    <row r="4340" spans="19:20">
      <c r="S4340" s="283"/>
      <c r="T4340" s="283"/>
    </row>
    <row r="4341" spans="19:20">
      <c r="S4341" s="283"/>
      <c r="T4341" s="283"/>
    </row>
    <row r="4342" spans="19:20">
      <c r="S4342" s="283"/>
      <c r="T4342" s="283"/>
    </row>
    <row r="4343" spans="19:20">
      <c r="S4343" s="283"/>
      <c r="T4343" s="283"/>
    </row>
    <row r="4344" spans="19:20">
      <c r="S4344" s="283"/>
      <c r="T4344" s="283"/>
    </row>
    <row r="4345" spans="19:20">
      <c r="S4345" s="283"/>
      <c r="T4345" s="283"/>
    </row>
    <row r="4346" spans="19:20">
      <c r="S4346" s="283"/>
      <c r="T4346" s="283"/>
    </row>
    <row r="4347" spans="19:20">
      <c r="S4347" s="283"/>
      <c r="T4347" s="283"/>
    </row>
    <row r="4348" spans="19:20">
      <c r="S4348" s="283"/>
      <c r="T4348" s="283"/>
    </row>
    <row r="4349" spans="19:20">
      <c r="S4349" s="283"/>
      <c r="T4349" s="283"/>
    </row>
    <row r="4350" spans="19:20">
      <c r="S4350" s="283"/>
      <c r="T4350" s="283"/>
    </row>
    <row r="4351" spans="19:20">
      <c r="S4351" s="283"/>
      <c r="T4351" s="283"/>
    </row>
    <row r="4352" spans="19:20">
      <c r="S4352" s="283"/>
      <c r="T4352" s="283"/>
    </row>
    <row r="4353" spans="19:20">
      <c r="S4353" s="283"/>
      <c r="T4353" s="283"/>
    </row>
    <row r="4354" spans="19:20">
      <c r="S4354" s="283"/>
      <c r="T4354" s="283"/>
    </row>
    <row r="4355" spans="19:20">
      <c r="S4355" s="283"/>
      <c r="T4355" s="283"/>
    </row>
    <row r="4356" spans="19:20">
      <c r="S4356" s="283"/>
      <c r="T4356" s="283"/>
    </row>
    <row r="4357" spans="19:20">
      <c r="S4357" s="283"/>
      <c r="T4357" s="283"/>
    </row>
    <row r="4358" spans="19:20">
      <c r="S4358" s="283"/>
      <c r="T4358" s="283"/>
    </row>
    <row r="4359" spans="19:20">
      <c r="S4359" s="283"/>
      <c r="T4359" s="283"/>
    </row>
    <row r="4360" spans="19:20">
      <c r="S4360" s="283"/>
      <c r="T4360" s="283"/>
    </row>
    <row r="4361" spans="19:20">
      <c r="S4361" s="283"/>
      <c r="T4361" s="283"/>
    </row>
    <row r="4362" spans="19:20">
      <c r="S4362" s="283"/>
      <c r="T4362" s="283"/>
    </row>
    <row r="4363" spans="19:20">
      <c r="S4363" s="283"/>
      <c r="T4363" s="283"/>
    </row>
    <row r="4364" spans="19:20">
      <c r="S4364" s="283"/>
      <c r="T4364" s="283"/>
    </row>
    <row r="4365" spans="19:20">
      <c r="S4365" s="283"/>
      <c r="T4365" s="283"/>
    </row>
    <row r="4366" spans="19:20">
      <c r="S4366" s="283"/>
      <c r="T4366" s="283"/>
    </row>
    <row r="4367" spans="19:20">
      <c r="S4367" s="283"/>
      <c r="T4367" s="283"/>
    </row>
    <row r="4368" spans="19:20">
      <c r="S4368" s="283"/>
      <c r="T4368" s="283"/>
    </row>
    <row r="4369" spans="19:20">
      <c r="S4369" s="283"/>
      <c r="T4369" s="283"/>
    </row>
    <row r="4370" spans="19:20">
      <c r="S4370" s="283"/>
      <c r="T4370" s="283"/>
    </row>
    <row r="4371" spans="19:20">
      <c r="S4371" s="283"/>
      <c r="T4371" s="283"/>
    </row>
    <row r="4372" spans="19:20">
      <c r="S4372" s="283"/>
      <c r="T4372" s="283"/>
    </row>
    <row r="4373" spans="19:20">
      <c r="S4373" s="283"/>
      <c r="T4373" s="283"/>
    </row>
    <row r="4374" spans="19:20">
      <c r="S4374" s="283"/>
      <c r="T4374" s="283"/>
    </row>
    <row r="4375" spans="19:20">
      <c r="S4375" s="283"/>
      <c r="T4375" s="283"/>
    </row>
    <row r="4376" spans="19:20">
      <c r="S4376" s="283"/>
      <c r="T4376" s="283"/>
    </row>
    <row r="4377" spans="19:20">
      <c r="S4377" s="283"/>
      <c r="T4377" s="283"/>
    </row>
    <row r="4378" spans="19:20">
      <c r="S4378" s="283"/>
      <c r="T4378" s="283"/>
    </row>
    <row r="4379" spans="19:20">
      <c r="S4379" s="283"/>
      <c r="T4379" s="283"/>
    </row>
    <row r="4380" spans="19:20">
      <c r="S4380" s="283"/>
      <c r="T4380" s="283"/>
    </row>
    <row r="4381" spans="19:20">
      <c r="S4381" s="283"/>
      <c r="T4381" s="283"/>
    </row>
    <row r="4382" spans="19:20">
      <c r="S4382" s="283"/>
      <c r="T4382" s="283"/>
    </row>
    <row r="4383" spans="19:20">
      <c r="S4383" s="283"/>
      <c r="T4383" s="283"/>
    </row>
    <row r="4384" spans="19:20">
      <c r="S4384" s="283"/>
      <c r="T4384" s="283"/>
    </row>
    <row r="4385" spans="19:20">
      <c r="S4385" s="283"/>
      <c r="T4385" s="283"/>
    </row>
    <row r="4386" spans="19:20">
      <c r="S4386" s="283"/>
      <c r="T4386" s="283"/>
    </row>
    <row r="4387" spans="19:20">
      <c r="S4387" s="283"/>
      <c r="T4387" s="283"/>
    </row>
    <row r="4388" spans="19:20">
      <c r="S4388" s="283"/>
      <c r="T4388" s="283"/>
    </row>
    <row r="4389" spans="19:20">
      <c r="S4389" s="283"/>
      <c r="T4389" s="283"/>
    </row>
    <row r="4390" spans="19:20">
      <c r="S4390" s="283"/>
      <c r="T4390" s="283"/>
    </row>
    <row r="4391" spans="19:20">
      <c r="S4391" s="283"/>
      <c r="T4391" s="283"/>
    </row>
    <row r="4392" spans="19:20">
      <c r="S4392" s="283"/>
      <c r="T4392" s="283"/>
    </row>
    <row r="4393" spans="19:20">
      <c r="S4393" s="283"/>
      <c r="T4393" s="283"/>
    </row>
    <row r="4394" spans="19:20">
      <c r="S4394" s="283"/>
      <c r="T4394" s="283"/>
    </row>
    <row r="4395" spans="19:20">
      <c r="S4395" s="283"/>
      <c r="T4395" s="283"/>
    </row>
    <row r="4396" spans="19:20">
      <c r="S4396" s="283"/>
      <c r="T4396" s="283"/>
    </row>
    <row r="4397" spans="19:20">
      <c r="S4397" s="283"/>
      <c r="T4397" s="283"/>
    </row>
    <row r="4398" spans="19:20">
      <c r="S4398" s="283"/>
      <c r="T4398" s="283"/>
    </row>
    <row r="4399" spans="19:20">
      <c r="S4399" s="283"/>
      <c r="T4399" s="283"/>
    </row>
    <row r="4400" spans="19:20">
      <c r="S4400" s="283"/>
      <c r="T4400" s="283"/>
    </row>
    <row r="4401" spans="19:20">
      <c r="S4401" s="283"/>
      <c r="T4401" s="283"/>
    </row>
    <row r="4402" spans="19:20">
      <c r="S4402" s="283"/>
      <c r="T4402" s="283"/>
    </row>
    <row r="4403" spans="19:20">
      <c r="S4403" s="283"/>
      <c r="T4403" s="283"/>
    </row>
    <row r="4404" spans="19:20">
      <c r="S4404" s="283"/>
      <c r="T4404" s="283"/>
    </row>
    <row r="4405" spans="19:20">
      <c r="S4405" s="283"/>
      <c r="T4405" s="283"/>
    </row>
    <row r="4406" spans="19:20">
      <c r="S4406" s="283"/>
      <c r="T4406" s="283"/>
    </row>
    <row r="4407" spans="19:20">
      <c r="S4407" s="283"/>
      <c r="T4407" s="283"/>
    </row>
    <row r="4408" spans="19:20">
      <c r="S4408" s="283"/>
      <c r="T4408" s="283"/>
    </row>
    <row r="4409" spans="19:20">
      <c r="S4409" s="283"/>
      <c r="T4409" s="283"/>
    </row>
    <row r="4410" spans="19:20">
      <c r="S4410" s="283"/>
      <c r="T4410" s="283"/>
    </row>
    <row r="4411" spans="19:20">
      <c r="S4411" s="283"/>
      <c r="T4411" s="283"/>
    </row>
    <row r="4412" spans="19:20">
      <c r="S4412" s="283"/>
      <c r="T4412" s="283"/>
    </row>
    <row r="4413" spans="19:20">
      <c r="S4413" s="283"/>
      <c r="T4413" s="283"/>
    </row>
    <row r="4414" spans="19:20">
      <c r="S4414" s="283"/>
      <c r="T4414" s="283"/>
    </row>
    <row r="4415" spans="19:20">
      <c r="S4415" s="283"/>
      <c r="T4415" s="283"/>
    </row>
    <row r="4416" spans="19:20">
      <c r="S4416" s="283"/>
      <c r="T4416" s="283"/>
    </row>
    <row r="4417" spans="19:20">
      <c r="S4417" s="283"/>
      <c r="T4417" s="283"/>
    </row>
    <row r="4418" spans="19:20">
      <c r="S4418" s="283"/>
      <c r="T4418" s="283"/>
    </row>
    <row r="4419" spans="19:20">
      <c r="S4419" s="283"/>
      <c r="T4419" s="283"/>
    </row>
    <row r="4420" spans="19:20">
      <c r="S4420" s="283"/>
      <c r="T4420" s="283"/>
    </row>
    <row r="4421" spans="19:20">
      <c r="S4421" s="283"/>
      <c r="T4421" s="283"/>
    </row>
    <row r="4422" spans="19:20">
      <c r="S4422" s="283"/>
      <c r="T4422" s="283"/>
    </row>
    <row r="4423" spans="19:20">
      <c r="S4423" s="283"/>
      <c r="T4423" s="283"/>
    </row>
    <row r="4424" spans="19:20">
      <c r="S4424" s="283"/>
      <c r="T4424" s="283"/>
    </row>
    <row r="4425" spans="19:20">
      <c r="S4425" s="283"/>
      <c r="T4425" s="283"/>
    </row>
    <row r="4426" spans="19:20">
      <c r="S4426" s="283"/>
      <c r="T4426" s="283"/>
    </row>
    <row r="4427" spans="19:20">
      <c r="S4427" s="283"/>
      <c r="T4427" s="283"/>
    </row>
    <row r="4428" spans="19:20">
      <c r="S4428" s="283"/>
      <c r="T4428" s="283"/>
    </row>
    <row r="4429" spans="19:20">
      <c r="S4429" s="283"/>
      <c r="T4429" s="283"/>
    </row>
    <row r="4430" spans="19:20">
      <c r="S4430" s="283"/>
      <c r="T4430" s="283"/>
    </row>
    <row r="4431" spans="19:20">
      <c r="S4431" s="283"/>
      <c r="T4431" s="283"/>
    </row>
    <row r="4432" spans="19:20">
      <c r="S4432" s="283"/>
      <c r="T4432" s="283"/>
    </row>
    <row r="4433" spans="19:20">
      <c r="S4433" s="283"/>
      <c r="T4433" s="283"/>
    </row>
    <row r="4434" spans="19:20">
      <c r="S4434" s="283"/>
      <c r="T4434" s="283"/>
    </row>
    <row r="4435" spans="19:20">
      <c r="S4435" s="283"/>
      <c r="T4435" s="283"/>
    </row>
    <row r="4436" spans="19:20">
      <c r="S4436" s="283"/>
      <c r="T4436" s="283"/>
    </row>
    <row r="4437" spans="19:20">
      <c r="S4437" s="283"/>
      <c r="T4437" s="283"/>
    </row>
    <row r="4438" spans="19:20">
      <c r="S4438" s="283"/>
      <c r="T4438" s="283"/>
    </row>
    <row r="4439" spans="19:20">
      <c r="S4439" s="283"/>
      <c r="T4439" s="283"/>
    </row>
    <row r="4440" spans="19:20">
      <c r="S4440" s="283"/>
      <c r="T4440" s="283"/>
    </row>
    <row r="4441" spans="19:20">
      <c r="S4441" s="283"/>
      <c r="T4441" s="283"/>
    </row>
    <row r="4442" spans="19:20">
      <c r="S4442" s="283"/>
      <c r="T4442" s="283"/>
    </row>
    <row r="4443" spans="19:20">
      <c r="S4443" s="283"/>
      <c r="T4443" s="283"/>
    </row>
    <row r="4444" spans="19:20">
      <c r="S4444" s="283"/>
      <c r="T4444" s="283"/>
    </row>
    <row r="4445" spans="19:20">
      <c r="S4445" s="283"/>
      <c r="T4445" s="283"/>
    </row>
    <row r="4446" spans="19:20">
      <c r="S4446" s="283"/>
      <c r="T4446" s="283"/>
    </row>
    <row r="4447" spans="19:20">
      <c r="S4447" s="283"/>
      <c r="T4447" s="283"/>
    </row>
    <row r="4448" spans="19:20">
      <c r="S4448" s="283"/>
      <c r="T4448" s="283"/>
    </row>
    <row r="4449" spans="19:20">
      <c r="S4449" s="283"/>
      <c r="T4449" s="283"/>
    </row>
    <row r="4450" spans="19:20">
      <c r="S4450" s="283"/>
      <c r="T4450" s="283"/>
    </row>
    <row r="4451" spans="19:20">
      <c r="S4451" s="283"/>
      <c r="T4451" s="283"/>
    </row>
    <row r="4452" spans="19:20">
      <c r="S4452" s="283"/>
      <c r="T4452" s="283"/>
    </row>
    <row r="4453" spans="19:20">
      <c r="S4453" s="283"/>
      <c r="T4453" s="283"/>
    </row>
    <row r="4454" spans="19:20">
      <c r="S4454" s="283"/>
      <c r="T4454" s="283"/>
    </row>
    <row r="4455" spans="19:20">
      <c r="S4455" s="283"/>
      <c r="T4455" s="283"/>
    </row>
    <row r="4456" spans="19:20">
      <c r="S4456" s="283"/>
      <c r="T4456" s="283"/>
    </row>
    <row r="4457" spans="19:20">
      <c r="S4457" s="283"/>
      <c r="T4457" s="283"/>
    </row>
    <row r="4458" spans="19:20">
      <c r="S4458" s="283"/>
      <c r="T4458" s="283"/>
    </row>
    <row r="4459" spans="19:20">
      <c r="S4459" s="283"/>
      <c r="T4459" s="283"/>
    </row>
    <row r="4460" spans="19:20">
      <c r="S4460" s="283"/>
      <c r="T4460" s="283"/>
    </row>
    <row r="4461" spans="19:20">
      <c r="S4461" s="283"/>
      <c r="T4461" s="283"/>
    </row>
    <row r="4462" spans="19:20">
      <c r="S4462" s="283"/>
      <c r="T4462" s="283"/>
    </row>
    <row r="4463" spans="19:20">
      <c r="S4463" s="283"/>
      <c r="T4463" s="283"/>
    </row>
    <row r="4464" spans="19:20">
      <c r="S4464" s="283"/>
      <c r="T4464" s="283"/>
    </row>
    <row r="4465" spans="19:20">
      <c r="S4465" s="283"/>
      <c r="T4465" s="283"/>
    </row>
    <row r="4466" spans="19:20">
      <c r="S4466" s="283"/>
      <c r="T4466" s="283"/>
    </row>
    <row r="4467" spans="19:20">
      <c r="S4467" s="283"/>
      <c r="T4467" s="283"/>
    </row>
    <row r="4468" spans="19:20">
      <c r="S4468" s="283"/>
      <c r="T4468" s="283"/>
    </row>
    <row r="4469" spans="19:20">
      <c r="S4469" s="283"/>
      <c r="T4469" s="283"/>
    </row>
    <row r="4470" spans="19:20">
      <c r="S4470" s="283"/>
      <c r="T4470" s="283"/>
    </row>
    <row r="4471" spans="19:20">
      <c r="S4471" s="283"/>
      <c r="T4471" s="283"/>
    </row>
    <row r="4472" spans="19:20">
      <c r="S4472" s="283"/>
      <c r="T4472" s="283"/>
    </row>
    <row r="4473" spans="19:20">
      <c r="S4473" s="283"/>
      <c r="T4473" s="283"/>
    </row>
    <row r="4474" spans="19:20">
      <c r="S4474" s="283"/>
      <c r="T4474" s="283"/>
    </row>
    <row r="4475" spans="19:20">
      <c r="S4475" s="283"/>
      <c r="T4475" s="283"/>
    </row>
    <row r="4476" spans="19:20">
      <c r="S4476" s="283"/>
      <c r="T4476" s="283"/>
    </row>
    <row r="4477" spans="19:20">
      <c r="S4477" s="283"/>
      <c r="T4477" s="283"/>
    </row>
    <row r="4478" spans="19:20">
      <c r="S4478" s="283"/>
      <c r="T4478" s="283"/>
    </row>
    <row r="4479" spans="19:20">
      <c r="S4479" s="283"/>
      <c r="T4479" s="283"/>
    </row>
    <row r="4480" spans="19:20">
      <c r="S4480" s="283"/>
      <c r="T4480" s="283"/>
    </row>
    <row r="4481" spans="19:20">
      <c r="S4481" s="283"/>
      <c r="T4481" s="283"/>
    </row>
    <row r="4482" spans="19:20">
      <c r="S4482" s="283"/>
      <c r="T4482" s="283"/>
    </row>
    <row r="4483" spans="19:20">
      <c r="S4483" s="283"/>
      <c r="T4483" s="283"/>
    </row>
    <row r="4484" spans="19:20">
      <c r="S4484" s="283"/>
      <c r="T4484" s="283"/>
    </row>
    <row r="4485" spans="19:20">
      <c r="S4485" s="283"/>
      <c r="T4485" s="283"/>
    </row>
    <row r="4486" spans="19:20">
      <c r="S4486" s="283"/>
      <c r="T4486" s="283"/>
    </row>
    <row r="4487" spans="19:20">
      <c r="S4487" s="283"/>
      <c r="T4487" s="283"/>
    </row>
    <row r="4488" spans="19:20">
      <c r="S4488" s="283"/>
      <c r="T4488" s="283"/>
    </row>
    <row r="4489" spans="19:20">
      <c r="S4489" s="283"/>
      <c r="T4489" s="283"/>
    </row>
    <row r="4490" spans="19:20">
      <c r="S4490" s="283"/>
      <c r="T4490" s="283"/>
    </row>
    <row r="4491" spans="19:20">
      <c r="S4491" s="283"/>
      <c r="T4491" s="283"/>
    </row>
    <row r="4492" spans="19:20">
      <c r="S4492" s="283"/>
      <c r="T4492" s="283"/>
    </row>
    <row r="4493" spans="19:20">
      <c r="S4493" s="283"/>
      <c r="T4493" s="283"/>
    </row>
    <row r="4494" spans="19:20">
      <c r="S4494" s="283"/>
      <c r="T4494" s="283"/>
    </row>
    <row r="4495" spans="19:20">
      <c r="S4495" s="283"/>
      <c r="T4495" s="283"/>
    </row>
    <row r="4496" spans="19:20">
      <c r="S4496" s="283"/>
      <c r="T4496" s="283"/>
    </row>
    <row r="4497" spans="19:20">
      <c r="S4497" s="283"/>
      <c r="T4497" s="283"/>
    </row>
    <row r="4498" spans="19:20">
      <c r="S4498" s="283"/>
      <c r="T4498" s="283"/>
    </row>
    <row r="4499" spans="19:20">
      <c r="S4499" s="283"/>
      <c r="T4499" s="283"/>
    </row>
    <row r="4500" spans="19:20">
      <c r="S4500" s="283"/>
      <c r="T4500" s="283"/>
    </row>
    <row r="4501" spans="19:20">
      <c r="S4501" s="283"/>
      <c r="T4501" s="283"/>
    </row>
    <row r="4502" spans="19:20">
      <c r="S4502" s="283"/>
      <c r="T4502" s="283"/>
    </row>
    <row r="4503" spans="19:20">
      <c r="S4503" s="283"/>
      <c r="T4503" s="283"/>
    </row>
    <row r="4504" spans="19:20">
      <c r="S4504" s="283"/>
      <c r="T4504" s="283"/>
    </row>
    <row r="4505" spans="19:20">
      <c r="S4505" s="283"/>
      <c r="T4505" s="283"/>
    </row>
    <row r="4506" spans="19:20">
      <c r="S4506" s="283"/>
      <c r="T4506" s="283"/>
    </row>
    <row r="4507" spans="19:20">
      <c r="S4507" s="283"/>
      <c r="T4507" s="283"/>
    </row>
    <row r="4508" spans="19:20">
      <c r="S4508" s="283"/>
      <c r="T4508" s="283"/>
    </row>
    <row r="4509" spans="19:20">
      <c r="S4509" s="283"/>
      <c r="T4509" s="283"/>
    </row>
    <row r="4510" spans="19:20">
      <c r="S4510" s="283"/>
      <c r="T4510" s="283"/>
    </row>
    <row r="4511" spans="19:20">
      <c r="S4511" s="283"/>
      <c r="T4511" s="283"/>
    </row>
    <row r="4512" spans="19:20">
      <c r="S4512" s="283"/>
      <c r="T4512" s="283"/>
    </row>
    <row r="4513" spans="19:20">
      <c r="S4513" s="283"/>
      <c r="T4513" s="283"/>
    </row>
    <row r="4514" spans="19:20">
      <c r="S4514" s="283"/>
      <c r="T4514" s="283"/>
    </row>
    <row r="4515" spans="19:20">
      <c r="S4515" s="283"/>
      <c r="T4515" s="283"/>
    </row>
    <row r="4516" spans="19:20">
      <c r="S4516" s="283"/>
      <c r="T4516" s="283"/>
    </row>
    <row r="4517" spans="19:20">
      <c r="S4517" s="283"/>
      <c r="T4517" s="283"/>
    </row>
    <row r="4518" spans="19:20">
      <c r="S4518" s="283"/>
      <c r="T4518" s="283"/>
    </row>
    <row r="4519" spans="19:20">
      <c r="S4519" s="283"/>
      <c r="T4519" s="283"/>
    </row>
    <row r="4520" spans="19:20">
      <c r="S4520" s="283"/>
      <c r="T4520" s="283"/>
    </row>
    <row r="4521" spans="19:20">
      <c r="S4521" s="283"/>
      <c r="T4521" s="283"/>
    </row>
    <row r="4522" spans="19:20">
      <c r="S4522" s="283"/>
      <c r="T4522" s="283"/>
    </row>
    <row r="4523" spans="19:20">
      <c r="S4523" s="283"/>
      <c r="T4523" s="283"/>
    </row>
    <row r="4524" spans="19:20">
      <c r="S4524" s="283"/>
      <c r="T4524" s="283"/>
    </row>
    <row r="4525" spans="19:20">
      <c r="S4525" s="283"/>
      <c r="T4525" s="283"/>
    </row>
    <row r="4526" spans="19:20">
      <c r="S4526" s="283"/>
      <c r="T4526" s="283"/>
    </row>
    <row r="4527" spans="19:20">
      <c r="S4527" s="283"/>
      <c r="T4527" s="283"/>
    </row>
    <row r="4528" spans="19:20">
      <c r="S4528" s="283"/>
      <c r="T4528" s="283"/>
    </row>
    <row r="4529" spans="19:20">
      <c r="S4529" s="283"/>
      <c r="T4529" s="283"/>
    </row>
    <row r="4530" spans="19:20">
      <c r="S4530" s="283"/>
      <c r="T4530" s="283"/>
    </row>
    <row r="4531" spans="19:20">
      <c r="S4531" s="283"/>
      <c r="T4531" s="283"/>
    </row>
    <row r="4532" spans="19:20">
      <c r="S4532" s="283"/>
      <c r="T4532" s="283"/>
    </row>
    <row r="4533" spans="19:20">
      <c r="S4533" s="283"/>
      <c r="T4533" s="283"/>
    </row>
    <row r="4534" spans="19:20">
      <c r="S4534" s="283"/>
      <c r="T4534" s="283"/>
    </row>
    <row r="4535" spans="19:20">
      <c r="S4535" s="283"/>
      <c r="T4535" s="283"/>
    </row>
    <row r="4536" spans="19:20">
      <c r="S4536" s="283"/>
      <c r="T4536" s="283"/>
    </row>
    <row r="4537" spans="19:20">
      <c r="S4537" s="283"/>
      <c r="T4537" s="283"/>
    </row>
    <row r="4538" spans="19:20">
      <c r="S4538" s="283"/>
      <c r="T4538" s="283"/>
    </row>
    <row r="4539" spans="19:20">
      <c r="S4539" s="283"/>
      <c r="T4539" s="283"/>
    </row>
    <row r="4540" spans="19:20">
      <c r="S4540" s="283"/>
      <c r="T4540" s="283"/>
    </row>
    <row r="4541" spans="19:20">
      <c r="S4541" s="283"/>
      <c r="T4541" s="283"/>
    </row>
    <row r="4542" spans="19:20">
      <c r="S4542" s="283"/>
      <c r="T4542" s="283"/>
    </row>
    <row r="4543" spans="19:20">
      <c r="S4543" s="283"/>
      <c r="T4543" s="283"/>
    </row>
    <row r="4544" spans="19:20">
      <c r="S4544" s="283"/>
      <c r="T4544" s="283"/>
    </row>
    <row r="4545" spans="19:20">
      <c r="S4545" s="283"/>
      <c r="T4545" s="283"/>
    </row>
    <row r="4546" spans="19:20">
      <c r="S4546" s="283"/>
      <c r="T4546" s="283"/>
    </row>
    <row r="4547" spans="19:20">
      <c r="S4547" s="283"/>
      <c r="T4547" s="283"/>
    </row>
    <row r="4548" spans="19:20">
      <c r="S4548" s="283"/>
      <c r="T4548" s="283"/>
    </row>
    <row r="4549" spans="19:20">
      <c r="S4549" s="283"/>
      <c r="T4549" s="283"/>
    </row>
    <row r="4550" spans="19:20">
      <c r="S4550" s="283"/>
      <c r="T4550" s="283"/>
    </row>
    <row r="4551" spans="19:20">
      <c r="S4551" s="283"/>
      <c r="T4551" s="283"/>
    </row>
    <row r="4552" spans="19:20">
      <c r="S4552" s="283"/>
      <c r="T4552" s="283"/>
    </row>
    <row r="4553" spans="19:20">
      <c r="S4553" s="283"/>
      <c r="T4553" s="283"/>
    </row>
    <row r="4554" spans="19:20">
      <c r="S4554" s="283"/>
      <c r="T4554" s="283"/>
    </row>
    <row r="4555" spans="19:20">
      <c r="S4555" s="283"/>
      <c r="T4555" s="283"/>
    </row>
    <row r="4556" spans="19:20">
      <c r="S4556" s="283"/>
      <c r="T4556" s="283"/>
    </row>
    <row r="4557" spans="19:20">
      <c r="S4557" s="283"/>
      <c r="T4557" s="283"/>
    </row>
    <row r="4558" spans="19:20">
      <c r="S4558" s="283"/>
      <c r="T4558" s="283"/>
    </row>
    <row r="4559" spans="19:20">
      <c r="S4559" s="283"/>
      <c r="T4559" s="283"/>
    </row>
    <row r="4560" spans="19:20">
      <c r="S4560" s="283"/>
      <c r="T4560" s="283"/>
    </row>
    <row r="4561" spans="19:20">
      <c r="S4561" s="283"/>
      <c r="T4561" s="283"/>
    </row>
    <row r="4562" spans="19:20">
      <c r="S4562" s="283"/>
      <c r="T4562" s="283"/>
    </row>
    <row r="4563" spans="19:20">
      <c r="S4563" s="283"/>
      <c r="T4563" s="283"/>
    </row>
    <row r="4564" spans="19:20">
      <c r="S4564" s="283"/>
      <c r="T4564" s="283"/>
    </row>
    <row r="4565" spans="19:20">
      <c r="S4565" s="283"/>
      <c r="T4565" s="283"/>
    </row>
    <row r="4566" spans="19:20">
      <c r="S4566" s="283"/>
      <c r="T4566" s="283"/>
    </row>
    <row r="4567" spans="19:20">
      <c r="S4567" s="283"/>
      <c r="T4567" s="283"/>
    </row>
    <row r="4568" spans="19:20">
      <c r="S4568" s="283"/>
      <c r="T4568" s="283"/>
    </row>
    <row r="4569" spans="19:20">
      <c r="S4569" s="283"/>
      <c r="T4569" s="283"/>
    </row>
    <row r="4570" spans="19:20">
      <c r="S4570" s="283"/>
      <c r="T4570" s="283"/>
    </row>
    <row r="4571" spans="19:20">
      <c r="S4571" s="283"/>
      <c r="T4571" s="283"/>
    </row>
    <row r="4572" spans="19:20">
      <c r="S4572" s="283"/>
      <c r="T4572" s="283"/>
    </row>
    <row r="4573" spans="19:20">
      <c r="S4573" s="283"/>
      <c r="T4573" s="283"/>
    </row>
    <row r="4574" spans="19:20">
      <c r="S4574" s="283"/>
      <c r="T4574" s="283"/>
    </row>
    <row r="4575" spans="19:20">
      <c r="S4575" s="283"/>
      <c r="T4575" s="283"/>
    </row>
    <row r="4576" spans="19:20">
      <c r="S4576" s="283"/>
      <c r="T4576" s="283"/>
    </row>
    <row r="4577" spans="19:20">
      <c r="S4577" s="283"/>
      <c r="T4577" s="283"/>
    </row>
    <row r="4578" spans="19:20">
      <c r="S4578" s="283"/>
      <c r="T4578" s="283"/>
    </row>
    <row r="4579" spans="19:20">
      <c r="S4579" s="283"/>
      <c r="T4579" s="283"/>
    </row>
    <row r="4580" spans="19:20">
      <c r="S4580" s="283"/>
      <c r="T4580" s="283"/>
    </row>
    <row r="4581" spans="19:20">
      <c r="S4581" s="283"/>
      <c r="T4581" s="283"/>
    </row>
    <row r="4582" spans="19:20">
      <c r="S4582" s="283"/>
      <c r="T4582" s="283"/>
    </row>
    <row r="4583" spans="19:20">
      <c r="S4583" s="283"/>
      <c r="T4583" s="283"/>
    </row>
    <row r="4584" spans="19:20">
      <c r="S4584" s="283"/>
      <c r="T4584" s="283"/>
    </row>
    <row r="4585" spans="19:20">
      <c r="S4585" s="283"/>
      <c r="T4585" s="283"/>
    </row>
    <row r="4586" spans="19:20">
      <c r="S4586" s="283"/>
      <c r="T4586" s="283"/>
    </row>
    <row r="4587" spans="19:20">
      <c r="S4587" s="283"/>
      <c r="T4587" s="283"/>
    </row>
    <row r="4588" spans="19:20">
      <c r="S4588" s="283"/>
      <c r="T4588" s="283"/>
    </row>
    <row r="4589" spans="19:20">
      <c r="S4589" s="283"/>
      <c r="T4589" s="283"/>
    </row>
    <row r="4590" spans="19:20">
      <c r="S4590" s="283"/>
      <c r="T4590" s="283"/>
    </row>
    <row r="4591" spans="19:20">
      <c r="S4591" s="283"/>
      <c r="T4591" s="283"/>
    </row>
    <row r="4592" spans="19:20">
      <c r="S4592" s="283"/>
      <c r="T4592" s="283"/>
    </row>
    <row r="4593" spans="19:20">
      <c r="S4593" s="283"/>
      <c r="T4593" s="283"/>
    </row>
    <row r="4594" spans="19:20">
      <c r="S4594" s="283"/>
      <c r="T4594" s="283"/>
    </row>
    <row r="4595" spans="19:20">
      <c r="S4595" s="283"/>
      <c r="T4595" s="283"/>
    </row>
    <row r="4596" spans="19:20">
      <c r="S4596" s="283"/>
      <c r="T4596" s="283"/>
    </row>
    <row r="4597" spans="19:20">
      <c r="S4597" s="283"/>
      <c r="T4597" s="283"/>
    </row>
    <row r="4598" spans="19:20">
      <c r="S4598" s="283"/>
      <c r="T4598" s="283"/>
    </row>
    <row r="4599" spans="19:20">
      <c r="S4599" s="283"/>
      <c r="T4599" s="283"/>
    </row>
    <row r="4600" spans="19:20">
      <c r="S4600" s="283"/>
      <c r="T4600" s="283"/>
    </row>
    <row r="4601" spans="19:20">
      <c r="S4601" s="283"/>
      <c r="T4601" s="283"/>
    </row>
    <row r="4602" spans="19:20">
      <c r="S4602" s="283"/>
      <c r="T4602" s="283"/>
    </row>
    <row r="4603" spans="19:20">
      <c r="S4603" s="283"/>
      <c r="T4603" s="283"/>
    </row>
    <row r="4604" spans="19:20">
      <c r="S4604" s="283"/>
      <c r="T4604" s="283"/>
    </row>
    <row r="4605" spans="19:20">
      <c r="S4605" s="283"/>
      <c r="T4605" s="283"/>
    </row>
    <row r="4606" spans="19:20">
      <c r="S4606" s="283"/>
      <c r="T4606" s="283"/>
    </row>
    <row r="4607" spans="19:20">
      <c r="S4607" s="283"/>
      <c r="T4607" s="283"/>
    </row>
    <row r="4608" spans="19:20">
      <c r="S4608" s="283"/>
      <c r="T4608" s="283"/>
    </row>
    <row r="4609" spans="19:20">
      <c r="S4609" s="283"/>
      <c r="T4609" s="283"/>
    </row>
    <row r="4610" spans="19:20">
      <c r="S4610" s="283"/>
      <c r="T4610" s="283"/>
    </row>
    <row r="4611" spans="19:20">
      <c r="S4611" s="283"/>
      <c r="T4611" s="283"/>
    </row>
    <row r="4612" spans="19:20">
      <c r="S4612" s="283"/>
      <c r="T4612" s="283"/>
    </row>
    <row r="4613" spans="19:20">
      <c r="S4613" s="283"/>
      <c r="T4613" s="283"/>
    </row>
    <row r="4614" spans="19:20">
      <c r="S4614" s="283"/>
      <c r="T4614" s="283"/>
    </row>
    <row r="4615" spans="19:20">
      <c r="S4615" s="283"/>
      <c r="T4615" s="283"/>
    </row>
    <row r="4616" spans="19:20">
      <c r="S4616" s="283"/>
      <c r="T4616" s="283"/>
    </row>
    <row r="4617" spans="19:20">
      <c r="S4617" s="283"/>
      <c r="T4617" s="283"/>
    </row>
    <row r="4618" spans="19:20">
      <c r="S4618" s="283"/>
      <c r="T4618" s="283"/>
    </row>
    <row r="4619" spans="19:20">
      <c r="S4619" s="283"/>
      <c r="T4619" s="283"/>
    </row>
    <row r="4620" spans="19:20">
      <c r="S4620" s="283"/>
      <c r="T4620" s="283"/>
    </row>
    <row r="4621" spans="19:20">
      <c r="S4621" s="283"/>
      <c r="T4621" s="283"/>
    </row>
    <row r="4622" spans="19:20">
      <c r="S4622" s="283"/>
      <c r="T4622" s="283"/>
    </row>
    <row r="4623" spans="19:20">
      <c r="S4623" s="283"/>
      <c r="T4623" s="283"/>
    </row>
    <row r="4624" spans="19:20">
      <c r="S4624" s="283"/>
      <c r="T4624" s="283"/>
    </row>
    <row r="4625" spans="19:20">
      <c r="S4625" s="283"/>
      <c r="T4625" s="283"/>
    </row>
    <row r="4626" spans="19:20">
      <c r="S4626" s="283"/>
      <c r="T4626" s="283"/>
    </row>
    <row r="4627" spans="19:20">
      <c r="S4627" s="283"/>
      <c r="T4627" s="283"/>
    </row>
    <row r="4628" spans="19:20">
      <c r="S4628" s="283"/>
      <c r="T4628" s="283"/>
    </row>
    <row r="4629" spans="19:20">
      <c r="S4629" s="283"/>
      <c r="T4629" s="283"/>
    </row>
    <row r="4630" spans="19:20">
      <c r="S4630" s="283"/>
      <c r="T4630" s="283"/>
    </row>
    <row r="4631" spans="19:20">
      <c r="S4631" s="283"/>
      <c r="T4631" s="283"/>
    </row>
    <row r="4632" spans="19:20">
      <c r="S4632" s="283"/>
      <c r="T4632" s="283"/>
    </row>
    <row r="4633" spans="19:20">
      <c r="S4633" s="283"/>
      <c r="T4633" s="283"/>
    </row>
    <row r="4634" spans="19:20">
      <c r="S4634" s="283"/>
      <c r="T4634" s="283"/>
    </row>
    <row r="4635" spans="19:20">
      <c r="S4635" s="283"/>
      <c r="T4635" s="283"/>
    </row>
    <row r="4636" spans="19:20">
      <c r="S4636" s="283"/>
      <c r="T4636" s="283"/>
    </row>
    <row r="4637" spans="19:20">
      <c r="S4637" s="283"/>
      <c r="T4637" s="283"/>
    </row>
    <row r="4638" spans="19:20">
      <c r="S4638" s="283"/>
      <c r="T4638" s="283"/>
    </row>
    <row r="4639" spans="19:20">
      <c r="S4639" s="283"/>
      <c r="T4639" s="283"/>
    </row>
    <row r="4640" spans="19:20">
      <c r="S4640" s="283"/>
      <c r="T4640" s="283"/>
    </row>
    <row r="4641" spans="19:20">
      <c r="S4641" s="283"/>
      <c r="T4641" s="283"/>
    </row>
    <row r="4642" spans="19:20">
      <c r="S4642" s="283"/>
      <c r="T4642" s="283"/>
    </row>
    <row r="4643" spans="19:20">
      <c r="S4643" s="283"/>
      <c r="T4643" s="283"/>
    </row>
    <row r="4644" spans="19:20">
      <c r="S4644" s="283"/>
      <c r="T4644" s="283"/>
    </row>
    <row r="4645" spans="19:20">
      <c r="S4645" s="283"/>
      <c r="T4645" s="283"/>
    </row>
    <row r="4646" spans="19:20">
      <c r="S4646" s="283"/>
      <c r="T4646" s="283"/>
    </row>
    <row r="4647" spans="19:20">
      <c r="S4647" s="283"/>
      <c r="T4647" s="283"/>
    </row>
    <row r="4648" spans="19:20">
      <c r="S4648" s="283"/>
      <c r="T4648" s="283"/>
    </row>
    <row r="4649" spans="19:20">
      <c r="S4649" s="283"/>
      <c r="T4649" s="283"/>
    </row>
    <row r="4650" spans="19:20">
      <c r="S4650" s="283"/>
      <c r="T4650" s="283"/>
    </row>
    <row r="4651" spans="19:20">
      <c r="S4651" s="283"/>
      <c r="T4651" s="283"/>
    </row>
    <row r="4652" spans="19:20">
      <c r="S4652" s="283"/>
      <c r="T4652" s="283"/>
    </row>
    <row r="4653" spans="19:20">
      <c r="S4653" s="283"/>
      <c r="T4653" s="283"/>
    </row>
    <row r="4654" spans="19:20">
      <c r="S4654" s="283"/>
      <c r="T4654" s="283"/>
    </row>
    <row r="4655" spans="19:20">
      <c r="S4655" s="283"/>
      <c r="T4655" s="283"/>
    </row>
    <row r="4656" spans="19:20">
      <c r="S4656" s="283"/>
      <c r="T4656" s="283"/>
    </row>
    <row r="4657" spans="19:20">
      <c r="S4657" s="283"/>
      <c r="T4657" s="283"/>
    </row>
    <row r="4658" spans="19:20">
      <c r="S4658" s="283"/>
      <c r="T4658" s="283"/>
    </row>
    <row r="4659" spans="19:20">
      <c r="S4659" s="283"/>
      <c r="T4659" s="283"/>
    </row>
    <row r="4660" spans="19:20">
      <c r="S4660" s="283"/>
      <c r="T4660" s="283"/>
    </row>
    <row r="4661" spans="19:20">
      <c r="S4661" s="283"/>
      <c r="T4661" s="283"/>
    </row>
    <row r="4662" spans="19:20">
      <c r="S4662" s="283"/>
      <c r="T4662" s="283"/>
    </row>
    <row r="4663" spans="19:20">
      <c r="S4663" s="283"/>
      <c r="T4663" s="283"/>
    </row>
    <row r="4664" spans="19:20">
      <c r="S4664" s="283"/>
      <c r="T4664" s="283"/>
    </row>
    <row r="4665" spans="19:20">
      <c r="S4665" s="283"/>
      <c r="T4665" s="283"/>
    </row>
    <row r="4666" spans="19:20">
      <c r="S4666" s="283"/>
      <c r="T4666" s="283"/>
    </row>
    <row r="4667" spans="19:20">
      <c r="S4667" s="283"/>
      <c r="T4667" s="283"/>
    </row>
    <row r="4668" spans="19:20">
      <c r="S4668" s="283"/>
      <c r="T4668" s="283"/>
    </row>
    <row r="4669" spans="19:20">
      <c r="S4669" s="283"/>
      <c r="T4669" s="283"/>
    </row>
    <row r="4670" spans="19:20">
      <c r="S4670" s="283"/>
      <c r="T4670" s="283"/>
    </row>
    <row r="4671" spans="19:20">
      <c r="S4671" s="283"/>
      <c r="T4671" s="283"/>
    </row>
    <row r="4672" spans="19:20">
      <c r="S4672" s="283"/>
      <c r="T4672" s="283"/>
    </row>
    <row r="4673" spans="19:20">
      <c r="S4673" s="283"/>
      <c r="T4673" s="283"/>
    </row>
    <row r="4674" spans="19:20">
      <c r="S4674" s="283"/>
      <c r="T4674" s="283"/>
    </row>
    <row r="4675" spans="19:20">
      <c r="S4675" s="283"/>
      <c r="T4675" s="283"/>
    </row>
    <row r="4676" spans="19:20">
      <c r="S4676" s="283"/>
      <c r="T4676" s="283"/>
    </row>
    <row r="4677" spans="19:20">
      <c r="S4677" s="283"/>
      <c r="T4677" s="283"/>
    </row>
    <row r="4678" spans="19:20">
      <c r="S4678" s="283"/>
      <c r="T4678" s="283"/>
    </row>
    <row r="4679" spans="19:20">
      <c r="S4679" s="283"/>
      <c r="T4679" s="283"/>
    </row>
    <row r="4680" spans="19:20">
      <c r="S4680" s="283"/>
      <c r="T4680" s="283"/>
    </row>
    <row r="4681" spans="19:20">
      <c r="S4681" s="283"/>
      <c r="T4681" s="283"/>
    </row>
    <row r="4682" spans="19:20">
      <c r="S4682" s="283"/>
      <c r="T4682" s="283"/>
    </row>
    <row r="4683" spans="19:20">
      <c r="S4683" s="283"/>
      <c r="T4683" s="283"/>
    </row>
    <row r="4684" spans="19:20">
      <c r="S4684" s="283"/>
      <c r="T4684" s="283"/>
    </row>
    <row r="4685" spans="19:20">
      <c r="S4685" s="283"/>
      <c r="T4685" s="283"/>
    </row>
    <row r="4686" spans="19:20">
      <c r="S4686" s="283"/>
      <c r="T4686" s="283"/>
    </row>
    <row r="4687" spans="19:20">
      <c r="S4687" s="283"/>
      <c r="T4687" s="283"/>
    </row>
    <row r="4688" spans="19:20">
      <c r="S4688" s="283"/>
      <c r="T4688" s="283"/>
    </row>
    <row r="4689" spans="19:20">
      <c r="S4689" s="283"/>
      <c r="T4689" s="283"/>
    </row>
    <row r="4690" spans="19:20">
      <c r="S4690" s="283"/>
      <c r="T4690" s="283"/>
    </row>
    <row r="4691" spans="19:20">
      <c r="S4691" s="283"/>
      <c r="T4691" s="283"/>
    </row>
    <row r="4692" spans="19:20">
      <c r="S4692" s="283"/>
      <c r="T4692" s="283"/>
    </row>
    <row r="4693" spans="19:20">
      <c r="S4693" s="283"/>
      <c r="T4693" s="283"/>
    </row>
    <row r="4694" spans="19:20">
      <c r="S4694" s="283"/>
      <c r="T4694" s="283"/>
    </row>
    <row r="4695" spans="19:20">
      <c r="S4695" s="283"/>
      <c r="T4695" s="283"/>
    </row>
    <row r="4696" spans="19:20">
      <c r="S4696" s="283"/>
      <c r="T4696" s="283"/>
    </row>
    <row r="4697" spans="19:20">
      <c r="S4697" s="283"/>
      <c r="T4697" s="283"/>
    </row>
    <row r="4698" spans="19:20">
      <c r="S4698" s="283"/>
      <c r="T4698" s="283"/>
    </row>
    <row r="4699" spans="19:20">
      <c r="S4699" s="283"/>
      <c r="T4699" s="283"/>
    </row>
    <row r="4700" spans="19:20">
      <c r="S4700" s="283"/>
      <c r="T4700" s="283"/>
    </row>
    <row r="4701" spans="19:20">
      <c r="S4701" s="283"/>
      <c r="T4701" s="283"/>
    </row>
    <row r="4702" spans="19:20">
      <c r="S4702" s="283"/>
      <c r="T4702" s="283"/>
    </row>
    <row r="4703" spans="19:20">
      <c r="S4703" s="283"/>
      <c r="T4703" s="283"/>
    </row>
    <row r="4704" spans="19:20">
      <c r="S4704" s="283"/>
      <c r="T4704" s="283"/>
    </row>
    <row r="4705" spans="19:20">
      <c r="S4705" s="283"/>
      <c r="T4705" s="283"/>
    </row>
    <row r="4706" spans="19:20">
      <c r="S4706" s="283"/>
      <c r="T4706" s="283"/>
    </row>
    <row r="4707" spans="19:20">
      <c r="S4707" s="283"/>
      <c r="T4707" s="283"/>
    </row>
    <row r="4708" spans="19:20">
      <c r="S4708" s="283"/>
      <c r="T4708" s="283"/>
    </row>
    <row r="4709" spans="19:20">
      <c r="S4709" s="283"/>
      <c r="T4709" s="283"/>
    </row>
    <row r="4710" spans="19:20">
      <c r="S4710" s="283"/>
      <c r="T4710" s="283"/>
    </row>
    <row r="4711" spans="19:20">
      <c r="S4711" s="283"/>
      <c r="T4711" s="283"/>
    </row>
    <row r="4712" spans="19:20">
      <c r="S4712" s="283"/>
      <c r="T4712" s="283"/>
    </row>
    <row r="4713" spans="19:20">
      <c r="S4713" s="283"/>
      <c r="T4713" s="283"/>
    </row>
    <row r="4714" spans="19:20">
      <c r="S4714" s="283"/>
      <c r="T4714" s="283"/>
    </row>
    <row r="4715" spans="19:20">
      <c r="S4715" s="283"/>
      <c r="T4715" s="283"/>
    </row>
    <row r="4716" spans="19:20">
      <c r="S4716" s="283"/>
      <c r="T4716" s="283"/>
    </row>
    <row r="4717" spans="19:20">
      <c r="S4717" s="283"/>
      <c r="T4717" s="283"/>
    </row>
    <row r="4718" spans="19:20">
      <c r="S4718" s="283"/>
      <c r="T4718" s="283"/>
    </row>
    <row r="4719" spans="19:20">
      <c r="S4719" s="283"/>
      <c r="T4719" s="283"/>
    </row>
    <row r="4720" spans="19:20">
      <c r="S4720" s="283"/>
      <c r="T4720" s="283"/>
    </row>
    <row r="4721" spans="19:20">
      <c r="S4721" s="283"/>
      <c r="T4721" s="283"/>
    </row>
    <row r="4722" spans="19:20">
      <c r="S4722" s="283"/>
      <c r="T4722" s="283"/>
    </row>
    <row r="4723" spans="19:20">
      <c r="S4723" s="283"/>
      <c r="T4723" s="283"/>
    </row>
    <row r="4724" spans="19:20">
      <c r="S4724" s="283"/>
      <c r="T4724" s="283"/>
    </row>
    <row r="4725" spans="19:20">
      <c r="S4725" s="283"/>
      <c r="T4725" s="283"/>
    </row>
    <row r="4726" spans="19:20">
      <c r="S4726" s="283"/>
      <c r="T4726" s="283"/>
    </row>
    <row r="4727" spans="19:20">
      <c r="S4727" s="283"/>
      <c r="T4727" s="283"/>
    </row>
    <row r="4728" spans="19:20">
      <c r="S4728" s="283"/>
      <c r="T4728" s="283"/>
    </row>
    <row r="4729" spans="19:20">
      <c r="S4729" s="283"/>
      <c r="T4729" s="283"/>
    </row>
    <row r="4730" spans="19:20">
      <c r="S4730" s="283"/>
      <c r="T4730" s="283"/>
    </row>
    <row r="4731" spans="19:20">
      <c r="S4731" s="283"/>
      <c r="T4731" s="283"/>
    </row>
    <row r="4732" spans="19:20">
      <c r="S4732" s="283"/>
      <c r="T4732" s="283"/>
    </row>
    <row r="4733" spans="19:20">
      <c r="S4733" s="283"/>
      <c r="T4733" s="283"/>
    </row>
    <row r="4734" spans="19:20">
      <c r="S4734" s="283"/>
      <c r="T4734" s="283"/>
    </row>
    <row r="4735" spans="19:20">
      <c r="S4735" s="283"/>
      <c r="T4735" s="283"/>
    </row>
    <row r="4736" spans="19:20">
      <c r="S4736" s="283"/>
      <c r="T4736" s="283"/>
    </row>
    <row r="4737" spans="19:20">
      <c r="S4737" s="283"/>
      <c r="T4737" s="283"/>
    </row>
    <row r="4738" spans="19:20">
      <c r="S4738" s="283"/>
      <c r="T4738" s="283"/>
    </row>
    <row r="4739" spans="19:20">
      <c r="S4739" s="283"/>
      <c r="T4739" s="283"/>
    </row>
    <row r="4740" spans="19:20">
      <c r="S4740" s="283"/>
      <c r="T4740" s="283"/>
    </row>
    <row r="4741" spans="19:20">
      <c r="S4741" s="283"/>
      <c r="T4741" s="283"/>
    </row>
    <row r="4742" spans="19:20">
      <c r="S4742" s="283"/>
      <c r="T4742" s="283"/>
    </row>
    <row r="4743" spans="19:20">
      <c r="S4743" s="283"/>
      <c r="T4743" s="283"/>
    </row>
    <row r="4744" spans="19:20">
      <c r="S4744" s="283"/>
      <c r="T4744" s="283"/>
    </row>
    <row r="4745" spans="19:20">
      <c r="S4745" s="283"/>
      <c r="T4745" s="283"/>
    </row>
    <row r="4746" spans="19:20">
      <c r="S4746" s="283"/>
      <c r="T4746" s="283"/>
    </row>
    <row r="4747" spans="19:20">
      <c r="S4747" s="283"/>
      <c r="T4747" s="283"/>
    </row>
    <row r="4748" spans="19:20">
      <c r="S4748" s="283"/>
      <c r="T4748" s="283"/>
    </row>
    <row r="4749" spans="19:20">
      <c r="S4749" s="283"/>
      <c r="T4749" s="283"/>
    </row>
    <row r="4750" spans="19:20">
      <c r="S4750" s="283"/>
      <c r="T4750" s="283"/>
    </row>
    <row r="4751" spans="19:20">
      <c r="S4751" s="283"/>
      <c r="T4751" s="283"/>
    </row>
    <row r="4752" spans="19:20">
      <c r="S4752" s="283"/>
      <c r="T4752" s="283"/>
    </row>
    <row r="4753" spans="19:20">
      <c r="S4753" s="283"/>
      <c r="T4753" s="283"/>
    </row>
    <row r="4754" spans="19:20">
      <c r="S4754" s="283"/>
      <c r="T4754" s="283"/>
    </row>
    <row r="4755" spans="19:20">
      <c r="S4755" s="283"/>
      <c r="T4755" s="283"/>
    </row>
    <row r="4756" spans="19:20">
      <c r="S4756" s="283"/>
      <c r="T4756" s="283"/>
    </row>
    <row r="4757" spans="19:20">
      <c r="S4757" s="283"/>
      <c r="T4757" s="283"/>
    </row>
    <row r="4758" spans="19:20">
      <c r="S4758" s="283"/>
      <c r="T4758" s="283"/>
    </row>
    <row r="4759" spans="19:20">
      <c r="S4759" s="283"/>
      <c r="T4759" s="283"/>
    </row>
    <row r="4760" spans="19:20">
      <c r="S4760" s="283"/>
      <c r="T4760" s="283"/>
    </row>
    <row r="4761" spans="19:20">
      <c r="S4761" s="283"/>
      <c r="T4761" s="283"/>
    </row>
    <row r="4762" spans="19:20">
      <c r="S4762" s="283"/>
      <c r="T4762" s="283"/>
    </row>
    <row r="4763" spans="19:20">
      <c r="S4763" s="283"/>
      <c r="T4763" s="283"/>
    </row>
    <row r="4764" spans="19:20">
      <c r="S4764" s="283"/>
      <c r="T4764" s="283"/>
    </row>
    <row r="4765" spans="19:20">
      <c r="S4765" s="283"/>
      <c r="T4765" s="283"/>
    </row>
    <row r="4766" spans="19:20">
      <c r="S4766" s="283"/>
      <c r="T4766" s="283"/>
    </row>
    <row r="4767" spans="19:20">
      <c r="S4767" s="283"/>
      <c r="T4767" s="283"/>
    </row>
    <row r="4768" spans="19:20">
      <c r="S4768" s="283"/>
      <c r="T4768" s="283"/>
    </row>
    <row r="4769" spans="19:20">
      <c r="S4769" s="283"/>
      <c r="T4769" s="283"/>
    </row>
    <row r="4770" spans="19:20">
      <c r="S4770" s="283"/>
      <c r="T4770" s="283"/>
    </row>
    <row r="4771" spans="19:20">
      <c r="S4771" s="283"/>
      <c r="T4771" s="283"/>
    </row>
    <row r="4772" spans="19:20">
      <c r="S4772" s="283"/>
      <c r="T4772" s="283"/>
    </row>
    <row r="4773" spans="19:20">
      <c r="S4773" s="283"/>
      <c r="T4773" s="283"/>
    </row>
    <row r="4774" spans="19:20">
      <c r="S4774" s="283"/>
      <c r="T4774" s="283"/>
    </row>
    <row r="4775" spans="19:20">
      <c r="S4775" s="283"/>
      <c r="T4775" s="283"/>
    </row>
    <row r="4776" spans="19:20">
      <c r="S4776" s="283"/>
      <c r="T4776" s="283"/>
    </row>
    <row r="4777" spans="19:20">
      <c r="S4777" s="283"/>
      <c r="T4777" s="283"/>
    </row>
    <row r="4778" spans="19:20">
      <c r="S4778" s="283"/>
      <c r="T4778" s="283"/>
    </row>
    <row r="4779" spans="19:20">
      <c r="S4779" s="283"/>
      <c r="T4779" s="283"/>
    </row>
    <row r="4780" spans="19:20">
      <c r="S4780" s="283"/>
      <c r="T4780" s="283"/>
    </row>
    <row r="4781" spans="19:20">
      <c r="S4781" s="283"/>
      <c r="T4781" s="283"/>
    </row>
    <row r="4782" spans="19:20">
      <c r="S4782" s="283"/>
      <c r="T4782" s="283"/>
    </row>
    <row r="4783" spans="19:20">
      <c r="S4783" s="283"/>
      <c r="T4783" s="283"/>
    </row>
    <row r="4784" spans="19:20">
      <c r="S4784" s="283"/>
      <c r="T4784" s="283"/>
    </row>
    <row r="4785" spans="19:20">
      <c r="S4785" s="283"/>
      <c r="T4785" s="283"/>
    </row>
    <row r="4786" spans="19:20">
      <c r="S4786" s="283"/>
      <c r="T4786" s="283"/>
    </row>
    <row r="4787" spans="19:20">
      <c r="S4787" s="283"/>
      <c r="T4787" s="283"/>
    </row>
    <row r="4788" spans="19:20">
      <c r="S4788" s="283"/>
      <c r="T4788" s="283"/>
    </row>
    <row r="4789" spans="19:20">
      <c r="S4789" s="283"/>
      <c r="T4789" s="283"/>
    </row>
    <row r="4790" spans="19:20">
      <c r="S4790" s="283"/>
      <c r="T4790" s="283"/>
    </row>
    <row r="4791" spans="19:20">
      <c r="S4791" s="283"/>
      <c r="T4791" s="283"/>
    </row>
    <row r="4792" spans="19:20">
      <c r="S4792" s="283"/>
      <c r="T4792" s="283"/>
    </row>
    <row r="4793" spans="19:20">
      <c r="S4793" s="283"/>
      <c r="T4793" s="283"/>
    </row>
    <row r="4794" spans="19:20">
      <c r="S4794" s="283"/>
      <c r="T4794" s="283"/>
    </row>
    <row r="4795" spans="19:20">
      <c r="S4795" s="283"/>
      <c r="T4795" s="283"/>
    </row>
    <row r="4796" spans="19:20">
      <c r="S4796" s="283"/>
      <c r="T4796" s="283"/>
    </row>
    <row r="4797" spans="19:20">
      <c r="S4797" s="283"/>
      <c r="T4797" s="283"/>
    </row>
    <row r="4798" spans="19:20">
      <c r="S4798" s="283"/>
      <c r="T4798" s="283"/>
    </row>
    <row r="4799" spans="19:20">
      <c r="S4799" s="283"/>
      <c r="T4799" s="283"/>
    </row>
    <row r="4800" spans="19:20">
      <c r="S4800" s="283"/>
      <c r="T4800" s="283"/>
    </row>
    <row r="4801" spans="19:20">
      <c r="S4801" s="283"/>
      <c r="T4801" s="283"/>
    </row>
    <row r="4802" spans="19:20">
      <c r="S4802" s="283"/>
      <c r="T4802" s="283"/>
    </row>
    <row r="4803" spans="19:20">
      <c r="S4803" s="283"/>
      <c r="T4803" s="283"/>
    </row>
    <row r="4804" spans="19:20">
      <c r="S4804" s="283"/>
      <c r="T4804" s="283"/>
    </row>
    <row r="4805" spans="19:20">
      <c r="S4805" s="283"/>
      <c r="T4805" s="283"/>
    </row>
    <row r="4806" spans="19:20">
      <c r="S4806" s="283"/>
      <c r="T4806" s="283"/>
    </row>
    <row r="4807" spans="19:20">
      <c r="S4807" s="283"/>
      <c r="T4807" s="283"/>
    </row>
    <row r="4808" spans="19:20">
      <c r="S4808" s="283"/>
      <c r="T4808" s="283"/>
    </row>
    <row r="4809" spans="19:20">
      <c r="S4809" s="283"/>
      <c r="T4809" s="283"/>
    </row>
    <row r="4810" spans="19:20">
      <c r="S4810" s="283"/>
      <c r="T4810" s="283"/>
    </row>
    <row r="4811" spans="19:20">
      <c r="S4811" s="283"/>
      <c r="T4811" s="283"/>
    </row>
    <row r="4812" spans="19:20">
      <c r="S4812" s="283"/>
      <c r="T4812" s="283"/>
    </row>
    <row r="4813" spans="19:20">
      <c r="S4813" s="283"/>
      <c r="T4813" s="283"/>
    </row>
    <row r="4814" spans="19:20">
      <c r="S4814" s="283"/>
      <c r="T4814" s="283"/>
    </row>
    <row r="4815" spans="19:20">
      <c r="S4815" s="283"/>
      <c r="T4815" s="283"/>
    </row>
    <row r="4816" spans="19:20">
      <c r="S4816" s="283"/>
      <c r="T4816" s="283"/>
    </row>
    <row r="4817" spans="19:20">
      <c r="S4817" s="283"/>
      <c r="T4817" s="283"/>
    </row>
    <row r="4818" spans="19:20">
      <c r="S4818" s="283"/>
      <c r="T4818" s="283"/>
    </row>
    <row r="4819" spans="19:20">
      <c r="S4819" s="283"/>
      <c r="T4819" s="283"/>
    </row>
    <row r="4820" spans="19:20">
      <c r="S4820" s="283"/>
      <c r="T4820" s="283"/>
    </row>
    <row r="4821" spans="19:20">
      <c r="S4821" s="283"/>
      <c r="T4821" s="283"/>
    </row>
    <row r="4822" spans="19:20">
      <c r="S4822" s="283"/>
      <c r="T4822" s="283"/>
    </row>
    <row r="4823" spans="19:20">
      <c r="S4823" s="283"/>
      <c r="T4823" s="283"/>
    </row>
    <row r="4824" spans="19:20">
      <c r="S4824" s="283"/>
      <c r="T4824" s="283"/>
    </row>
    <row r="4825" spans="19:20">
      <c r="S4825" s="283"/>
      <c r="T4825" s="283"/>
    </row>
    <row r="4826" spans="19:20">
      <c r="S4826" s="283"/>
      <c r="T4826" s="283"/>
    </row>
    <row r="4827" spans="19:20">
      <c r="S4827" s="283"/>
      <c r="T4827" s="283"/>
    </row>
    <row r="4828" spans="19:20">
      <c r="S4828" s="283"/>
      <c r="T4828" s="283"/>
    </row>
    <row r="4829" spans="19:20">
      <c r="S4829" s="283"/>
      <c r="T4829" s="283"/>
    </row>
    <row r="4830" spans="19:20">
      <c r="S4830" s="283"/>
      <c r="T4830" s="283"/>
    </row>
    <row r="4831" spans="19:20">
      <c r="S4831" s="283"/>
      <c r="T4831" s="283"/>
    </row>
    <row r="4832" spans="19:20">
      <c r="S4832" s="283"/>
      <c r="T4832" s="283"/>
    </row>
    <row r="4833" spans="19:20">
      <c r="S4833" s="283"/>
      <c r="T4833" s="283"/>
    </row>
    <row r="4834" spans="19:20">
      <c r="S4834" s="283"/>
      <c r="T4834" s="283"/>
    </row>
    <row r="4835" spans="19:20">
      <c r="S4835" s="283"/>
      <c r="T4835" s="283"/>
    </row>
    <row r="4836" spans="19:20">
      <c r="S4836" s="283"/>
      <c r="T4836" s="283"/>
    </row>
    <row r="4837" spans="19:20">
      <c r="S4837" s="283"/>
      <c r="T4837" s="283"/>
    </row>
    <row r="4838" spans="19:20">
      <c r="S4838" s="283"/>
      <c r="T4838" s="283"/>
    </row>
    <row r="4839" spans="19:20">
      <c r="S4839" s="283"/>
      <c r="T4839" s="283"/>
    </row>
    <row r="4840" spans="19:20">
      <c r="S4840" s="283"/>
      <c r="T4840" s="283"/>
    </row>
    <row r="4841" spans="19:20">
      <c r="S4841" s="283"/>
      <c r="T4841" s="283"/>
    </row>
    <row r="4842" spans="19:20">
      <c r="S4842" s="283"/>
      <c r="T4842" s="283"/>
    </row>
    <row r="4843" spans="19:20">
      <c r="S4843" s="283"/>
      <c r="T4843" s="283"/>
    </row>
    <row r="4844" spans="19:20">
      <c r="S4844" s="283"/>
      <c r="T4844" s="283"/>
    </row>
    <row r="4845" spans="19:20">
      <c r="S4845" s="283"/>
      <c r="T4845" s="283"/>
    </row>
    <row r="4846" spans="19:20">
      <c r="S4846" s="283"/>
      <c r="T4846" s="283"/>
    </row>
    <row r="4847" spans="19:20">
      <c r="S4847" s="283"/>
      <c r="T4847" s="283"/>
    </row>
    <row r="4848" spans="19:20">
      <c r="S4848" s="283"/>
      <c r="T4848" s="283"/>
    </row>
    <row r="4849" spans="19:20">
      <c r="S4849" s="283"/>
      <c r="T4849" s="283"/>
    </row>
    <row r="4850" spans="19:20">
      <c r="S4850" s="283"/>
      <c r="T4850" s="283"/>
    </row>
    <row r="4851" spans="19:20">
      <c r="S4851" s="283"/>
      <c r="T4851" s="283"/>
    </row>
    <row r="4852" spans="19:20">
      <c r="S4852" s="283"/>
      <c r="T4852" s="283"/>
    </row>
    <row r="4853" spans="19:20">
      <c r="S4853" s="283"/>
      <c r="T4853" s="283"/>
    </row>
    <row r="4854" spans="19:20">
      <c r="S4854" s="283"/>
      <c r="T4854" s="283"/>
    </row>
    <row r="4855" spans="19:20">
      <c r="S4855" s="283"/>
      <c r="T4855" s="283"/>
    </row>
    <row r="4856" spans="19:20">
      <c r="S4856" s="283"/>
      <c r="T4856" s="283"/>
    </row>
    <row r="4857" spans="19:20">
      <c r="S4857" s="283"/>
      <c r="T4857" s="283"/>
    </row>
    <row r="4858" spans="19:20">
      <c r="S4858" s="283"/>
      <c r="T4858" s="283"/>
    </row>
    <row r="4859" spans="19:20">
      <c r="S4859" s="283"/>
      <c r="T4859" s="283"/>
    </row>
    <row r="4860" spans="19:20">
      <c r="S4860" s="283"/>
      <c r="T4860" s="283"/>
    </row>
    <row r="4861" spans="19:20">
      <c r="S4861" s="283"/>
      <c r="T4861" s="283"/>
    </row>
    <row r="4862" spans="19:20">
      <c r="S4862" s="283"/>
      <c r="T4862" s="283"/>
    </row>
    <row r="4863" spans="19:20">
      <c r="S4863" s="283"/>
      <c r="T4863" s="283"/>
    </row>
    <row r="4864" spans="19:20">
      <c r="S4864" s="283"/>
      <c r="T4864" s="283"/>
    </row>
    <row r="4865" spans="19:20">
      <c r="S4865" s="283"/>
      <c r="T4865" s="283"/>
    </row>
    <row r="4866" spans="19:20">
      <c r="S4866" s="283"/>
      <c r="T4866" s="283"/>
    </row>
    <row r="4867" spans="19:20">
      <c r="S4867" s="283"/>
      <c r="T4867" s="283"/>
    </row>
    <row r="4868" spans="19:20">
      <c r="S4868" s="283"/>
      <c r="T4868" s="283"/>
    </row>
    <row r="4869" spans="19:20">
      <c r="S4869" s="283"/>
      <c r="T4869" s="283"/>
    </row>
    <row r="4870" spans="19:20">
      <c r="S4870" s="283"/>
      <c r="T4870" s="283"/>
    </row>
    <row r="4871" spans="19:20">
      <c r="S4871" s="283"/>
      <c r="T4871" s="283"/>
    </row>
    <row r="4872" spans="19:20">
      <c r="S4872" s="283"/>
      <c r="T4872" s="283"/>
    </row>
    <row r="4873" spans="19:20">
      <c r="S4873" s="283"/>
      <c r="T4873" s="283"/>
    </row>
    <row r="4874" spans="19:20">
      <c r="S4874" s="283"/>
      <c r="T4874" s="283"/>
    </row>
    <row r="4875" spans="19:20">
      <c r="S4875" s="283"/>
      <c r="T4875" s="283"/>
    </row>
    <row r="4876" spans="19:20">
      <c r="S4876" s="283"/>
      <c r="T4876" s="283"/>
    </row>
    <row r="4877" spans="19:20">
      <c r="S4877" s="283"/>
      <c r="T4877" s="283"/>
    </row>
    <row r="4878" spans="19:20">
      <c r="S4878" s="283"/>
      <c r="T4878" s="283"/>
    </row>
    <row r="4879" spans="19:20">
      <c r="S4879" s="283"/>
      <c r="T4879" s="283"/>
    </row>
    <row r="4880" spans="19:20">
      <c r="S4880" s="283"/>
      <c r="T4880" s="283"/>
    </row>
    <row r="4881" spans="19:20">
      <c r="S4881" s="283"/>
      <c r="T4881" s="283"/>
    </row>
    <row r="4882" spans="19:20">
      <c r="S4882" s="283"/>
      <c r="T4882" s="283"/>
    </row>
    <row r="4883" spans="19:20">
      <c r="S4883" s="283"/>
      <c r="T4883" s="283"/>
    </row>
    <row r="4884" spans="19:20">
      <c r="S4884" s="283"/>
      <c r="T4884" s="283"/>
    </row>
    <row r="4885" spans="19:20">
      <c r="S4885" s="283"/>
      <c r="T4885" s="283"/>
    </row>
    <row r="4886" spans="19:20">
      <c r="S4886" s="283"/>
      <c r="T4886" s="283"/>
    </row>
    <row r="4887" spans="19:20">
      <c r="S4887" s="283"/>
      <c r="T4887" s="283"/>
    </row>
    <row r="4888" spans="19:20">
      <c r="S4888" s="283"/>
      <c r="T4888" s="283"/>
    </row>
    <row r="4889" spans="19:20">
      <c r="S4889" s="283"/>
      <c r="T4889" s="283"/>
    </row>
    <row r="4890" spans="19:20">
      <c r="S4890" s="283"/>
      <c r="T4890" s="283"/>
    </row>
    <row r="4891" spans="19:20">
      <c r="S4891" s="283"/>
      <c r="T4891" s="283"/>
    </row>
    <row r="4892" spans="19:20">
      <c r="S4892" s="283"/>
      <c r="T4892" s="283"/>
    </row>
    <row r="4893" spans="19:20">
      <c r="S4893" s="283"/>
      <c r="T4893" s="283"/>
    </row>
    <row r="4894" spans="19:20">
      <c r="S4894" s="283"/>
      <c r="T4894" s="283"/>
    </row>
    <row r="4895" spans="19:20">
      <c r="S4895" s="283"/>
      <c r="T4895" s="283"/>
    </row>
    <row r="4896" spans="19:20">
      <c r="S4896" s="283"/>
      <c r="T4896" s="283"/>
    </row>
    <row r="4897" spans="19:20">
      <c r="S4897" s="283"/>
      <c r="T4897" s="283"/>
    </row>
    <row r="4898" spans="19:20">
      <c r="S4898" s="283"/>
      <c r="T4898" s="283"/>
    </row>
    <row r="4899" spans="19:20">
      <c r="S4899" s="283"/>
      <c r="T4899" s="283"/>
    </row>
    <row r="4900" spans="19:20">
      <c r="S4900" s="283"/>
      <c r="T4900" s="283"/>
    </row>
    <row r="4901" spans="19:20">
      <c r="S4901" s="283"/>
      <c r="T4901" s="283"/>
    </row>
    <row r="4902" spans="19:20">
      <c r="S4902" s="283"/>
      <c r="T4902" s="283"/>
    </row>
    <row r="4903" spans="19:20">
      <c r="S4903" s="283"/>
      <c r="T4903" s="283"/>
    </row>
    <row r="4904" spans="19:20">
      <c r="S4904" s="283"/>
      <c r="T4904" s="283"/>
    </row>
    <row r="4905" spans="19:20">
      <c r="S4905" s="283"/>
      <c r="T4905" s="283"/>
    </row>
    <row r="4906" spans="19:20">
      <c r="S4906" s="283"/>
      <c r="T4906" s="283"/>
    </row>
    <row r="4907" spans="19:20">
      <c r="S4907" s="283"/>
      <c r="T4907" s="283"/>
    </row>
    <row r="4908" spans="19:20">
      <c r="S4908" s="283"/>
      <c r="T4908" s="283"/>
    </row>
    <row r="4909" spans="19:20">
      <c r="S4909" s="283"/>
      <c r="T4909" s="283"/>
    </row>
    <row r="4910" spans="19:20">
      <c r="S4910" s="283"/>
      <c r="T4910" s="283"/>
    </row>
    <row r="4911" spans="19:20">
      <c r="S4911" s="283"/>
      <c r="T4911" s="283"/>
    </row>
    <row r="4912" spans="19:20">
      <c r="S4912" s="283"/>
      <c r="T4912" s="283"/>
    </row>
    <row r="4913" spans="19:20">
      <c r="S4913" s="283"/>
      <c r="T4913" s="283"/>
    </row>
    <row r="4914" spans="19:20">
      <c r="S4914" s="283"/>
      <c r="T4914" s="283"/>
    </row>
    <row r="4915" spans="19:20">
      <c r="S4915" s="283"/>
      <c r="T4915" s="283"/>
    </row>
    <row r="4916" spans="19:20">
      <c r="S4916" s="283"/>
      <c r="T4916" s="283"/>
    </row>
    <row r="4917" spans="19:20">
      <c r="S4917" s="283"/>
      <c r="T4917" s="283"/>
    </row>
    <row r="4918" spans="19:20">
      <c r="S4918" s="283"/>
      <c r="T4918" s="283"/>
    </row>
    <row r="4919" spans="19:20">
      <c r="S4919" s="283"/>
      <c r="T4919" s="283"/>
    </row>
    <row r="4920" spans="19:20">
      <c r="S4920" s="283"/>
      <c r="T4920" s="283"/>
    </row>
    <row r="4921" spans="19:20">
      <c r="S4921" s="283"/>
      <c r="T4921" s="283"/>
    </row>
    <row r="4922" spans="19:20">
      <c r="S4922" s="283"/>
      <c r="T4922" s="283"/>
    </row>
    <row r="4923" spans="19:20">
      <c r="S4923" s="283"/>
      <c r="T4923" s="283"/>
    </row>
    <row r="4924" spans="19:20">
      <c r="S4924" s="283"/>
      <c r="T4924" s="283"/>
    </row>
    <row r="4925" spans="19:20">
      <c r="S4925" s="283"/>
      <c r="T4925" s="283"/>
    </row>
    <row r="4926" spans="19:20">
      <c r="S4926" s="283"/>
      <c r="T4926" s="283"/>
    </row>
    <row r="4927" spans="19:20">
      <c r="S4927" s="283"/>
      <c r="T4927" s="283"/>
    </row>
    <row r="4928" spans="19:20">
      <c r="S4928" s="283"/>
      <c r="T4928" s="283"/>
    </row>
    <row r="4929" spans="19:20">
      <c r="S4929" s="283"/>
      <c r="T4929" s="283"/>
    </row>
    <row r="4930" spans="19:20">
      <c r="S4930" s="283"/>
      <c r="T4930" s="283"/>
    </row>
    <row r="4931" spans="19:20">
      <c r="S4931" s="283"/>
      <c r="T4931" s="283"/>
    </row>
    <row r="4932" spans="19:20">
      <c r="S4932" s="283"/>
      <c r="T4932" s="283"/>
    </row>
    <row r="4933" spans="19:20">
      <c r="S4933" s="283"/>
      <c r="T4933" s="283"/>
    </row>
    <row r="4934" spans="19:20">
      <c r="S4934" s="283"/>
      <c r="T4934" s="283"/>
    </row>
    <row r="4935" spans="19:20">
      <c r="S4935" s="283"/>
      <c r="T4935" s="283"/>
    </row>
    <row r="4936" spans="19:20">
      <c r="S4936" s="283"/>
      <c r="T4936" s="283"/>
    </row>
    <row r="4937" spans="19:20">
      <c r="S4937" s="283"/>
      <c r="T4937" s="283"/>
    </row>
    <row r="4938" spans="19:20">
      <c r="S4938" s="283"/>
      <c r="T4938" s="283"/>
    </row>
    <row r="4939" spans="19:20">
      <c r="S4939" s="283"/>
      <c r="T4939" s="283"/>
    </row>
    <row r="4940" spans="19:20">
      <c r="S4940" s="283"/>
      <c r="T4940" s="283"/>
    </row>
    <row r="4941" spans="19:20">
      <c r="S4941" s="283"/>
      <c r="T4941" s="283"/>
    </row>
    <row r="4942" spans="19:20">
      <c r="S4942" s="283"/>
      <c r="T4942" s="283"/>
    </row>
    <row r="4943" spans="19:20">
      <c r="S4943" s="283"/>
      <c r="T4943" s="283"/>
    </row>
    <row r="4944" spans="19:20">
      <c r="S4944" s="283"/>
      <c r="T4944" s="283"/>
    </row>
    <row r="4945" spans="19:20">
      <c r="S4945" s="283"/>
      <c r="T4945" s="283"/>
    </row>
    <row r="4946" spans="19:20">
      <c r="S4946" s="283"/>
      <c r="T4946" s="283"/>
    </row>
    <row r="4947" spans="19:20">
      <c r="S4947" s="283"/>
      <c r="T4947" s="283"/>
    </row>
    <row r="4948" spans="19:20">
      <c r="S4948" s="283"/>
      <c r="T4948" s="283"/>
    </row>
    <row r="4949" spans="19:20">
      <c r="S4949" s="283"/>
      <c r="T4949" s="283"/>
    </row>
    <row r="4950" spans="19:20">
      <c r="S4950" s="283"/>
      <c r="T4950" s="283"/>
    </row>
    <row r="4951" spans="19:20">
      <c r="S4951" s="283"/>
      <c r="T4951" s="283"/>
    </row>
    <row r="4952" spans="19:20">
      <c r="S4952" s="283"/>
      <c r="T4952" s="283"/>
    </row>
    <row r="4953" spans="19:20">
      <c r="S4953" s="283"/>
      <c r="T4953" s="283"/>
    </row>
    <row r="4954" spans="19:20">
      <c r="S4954" s="283"/>
      <c r="T4954" s="283"/>
    </row>
    <row r="4955" spans="19:20">
      <c r="S4955" s="283"/>
      <c r="T4955" s="283"/>
    </row>
    <row r="4956" spans="19:20">
      <c r="S4956" s="283"/>
      <c r="T4956" s="283"/>
    </row>
    <row r="4957" spans="19:20">
      <c r="S4957" s="283"/>
      <c r="T4957" s="283"/>
    </row>
    <row r="4958" spans="19:20">
      <c r="S4958" s="283"/>
      <c r="T4958" s="283"/>
    </row>
    <row r="4959" spans="19:20">
      <c r="S4959" s="283"/>
      <c r="T4959" s="283"/>
    </row>
    <row r="4960" spans="19:20">
      <c r="S4960" s="283"/>
      <c r="T4960" s="283"/>
    </row>
    <row r="4961" spans="19:20">
      <c r="S4961" s="283"/>
      <c r="T4961" s="283"/>
    </row>
    <row r="4962" spans="19:20">
      <c r="S4962" s="283"/>
      <c r="T4962" s="283"/>
    </row>
    <row r="4963" spans="19:20">
      <c r="S4963" s="283"/>
      <c r="T4963" s="283"/>
    </row>
    <row r="4964" spans="19:20">
      <c r="S4964" s="283"/>
      <c r="T4964" s="283"/>
    </row>
    <row r="4965" spans="19:20">
      <c r="S4965" s="283"/>
      <c r="T4965" s="283"/>
    </row>
    <row r="4966" spans="19:20">
      <c r="S4966" s="283"/>
      <c r="T4966" s="283"/>
    </row>
    <row r="4967" spans="19:20">
      <c r="S4967" s="283"/>
      <c r="T4967" s="283"/>
    </row>
    <row r="4968" spans="19:20">
      <c r="S4968" s="283"/>
      <c r="T4968" s="283"/>
    </row>
    <row r="4969" spans="19:20">
      <c r="S4969" s="283"/>
      <c r="T4969" s="283"/>
    </row>
    <row r="4970" spans="19:20">
      <c r="S4970" s="283"/>
      <c r="T4970" s="283"/>
    </row>
    <row r="4971" spans="19:20">
      <c r="S4971" s="283"/>
      <c r="T4971" s="283"/>
    </row>
    <row r="4972" spans="19:20">
      <c r="S4972" s="283"/>
      <c r="T4972" s="283"/>
    </row>
    <row r="4973" spans="19:20">
      <c r="S4973" s="283"/>
      <c r="T4973" s="283"/>
    </row>
    <row r="4974" spans="19:20">
      <c r="S4974" s="283"/>
      <c r="T4974" s="283"/>
    </row>
    <row r="4975" spans="19:20">
      <c r="S4975" s="283"/>
      <c r="T4975" s="283"/>
    </row>
    <row r="4976" spans="19:20">
      <c r="S4976" s="283"/>
      <c r="T4976" s="283"/>
    </row>
    <row r="4977" spans="19:20">
      <c r="S4977" s="283"/>
      <c r="T4977" s="283"/>
    </row>
    <row r="4978" spans="19:20">
      <c r="S4978" s="283"/>
      <c r="T4978" s="283"/>
    </row>
    <row r="4979" spans="19:20">
      <c r="S4979" s="283"/>
      <c r="T4979" s="283"/>
    </row>
    <row r="4980" spans="19:20">
      <c r="S4980" s="283"/>
      <c r="T4980" s="283"/>
    </row>
    <row r="4981" spans="19:20">
      <c r="S4981" s="283"/>
      <c r="T4981" s="283"/>
    </row>
    <row r="4982" spans="19:20">
      <c r="S4982" s="283"/>
      <c r="T4982" s="283"/>
    </row>
    <row r="4983" spans="19:20">
      <c r="S4983" s="283"/>
      <c r="T4983" s="283"/>
    </row>
    <row r="4984" spans="19:20">
      <c r="S4984" s="283"/>
      <c r="T4984" s="283"/>
    </row>
    <row r="4985" spans="19:20">
      <c r="S4985" s="283"/>
      <c r="T4985" s="283"/>
    </row>
    <row r="4986" spans="19:20">
      <c r="S4986" s="283"/>
      <c r="T4986" s="283"/>
    </row>
    <row r="4987" spans="19:20">
      <c r="S4987" s="283"/>
      <c r="T4987" s="283"/>
    </row>
    <row r="4988" spans="19:20">
      <c r="S4988" s="283"/>
      <c r="T4988" s="283"/>
    </row>
    <row r="4989" spans="19:20">
      <c r="S4989" s="283"/>
      <c r="T4989" s="283"/>
    </row>
    <row r="4990" spans="19:20">
      <c r="S4990" s="283"/>
      <c r="T4990" s="283"/>
    </row>
    <row r="4991" spans="19:20">
      <c r="S4991" s="283"/>
      <c r="T4991" s="283"/>
    </row>
    <row r="4992" spans="19:20">
      <c r="S4992" s="283"/>
      <c r="T4992" s="283"/>
    </row>
    <row r="4993" spans="19:20">
      <c r="S4993" s="283"/>
      <c r="T4993" s="283"/>
    </row>
    <row r="4994" spans="19:20">
      <c r="S4994" s="283"/>
      <c r="T4994" s="283"/>
    </row>
    <row r="4995" spans="19:20">
      <c r="S4995" s="283"/>
      <c r="T4995" s="283"/>
    </row>
    <row r="4996" spans="19:20">
      <c r="S4996" s="283"/>
      <c r="T4996" s="283"/>
    </row>
    <row r="4997" spans="19:20">
      <c r="S4997" s="283"/>
      <c r="T4997" s="283"/>
    </row>
    <row r="4998" spans="19:20">
      <c r="S4998" s="283"/>
      <c r="T4998" s="283"/>
    </row>
    <row r="4999" spans="19:20">
      <c r="S4999" s="283"/>
      <c r="T4999" s="283"/>
    </row>
    <row r="5000" spans="19:20">
      <c r="S5000" s="283"/>
      <c r="T5000" s="283"/>
    </row>
    <row r="5001" spans="19:20">
      <c r="S5001" s="283"/>
      <c r="T5001" s="283"/>
    </row>
    <row r="5002" spans="19:20">
      <c r="S5002" s="283"/>
      <c r="T5002" s="283"/>
    </row>
    <row r="5003" spans="19:20">
      <c r="S5003" s="283"/>
      <c r="T5003" s="283"/>
    </row>
    <row r="5004" spans="19:20">
      <c r="S5004" s="283"/>
      <c r="T5004" s="283"/>
    </row>
    <row r="5005" spans="19:20">
      <c r="S5005" s="283"/>
      <c r="T5005" s="283"/>
    </row>
    <row r="5006" spans="19:20">
      <c r="S5006" s="283"/>
      <c r="T5006" s="283"/>
    </row>
    <row r="5007" spans="19:20">
      <c r="S5007" s="283"/>
      <c r="T5007" s="283"/>
    </row>
    <row r="5008" spans="19:20">
      <c r="S5008" s="283"/>
      <c r="T5008" s="283"/>
    </row>
    <row r="5009" spans="19:20">
      <c r="S5009" s="283"/>
      <c r="T5009" s="283"/>
    </row>
    <row r="5010" spans="19:20">
      <c r="S5010" s="283"/>
      <c r="T5010" s="283"/>
    </row>
    <row r="5011" spans="19:20">
      <c r="S5011" s="283"/>
      <c r="T5011" s="283"/>
    </row>
    <row r="5012" spans="19:20">
      <c r="S5012" s="283"/>
      <c r="T5012" s="283"/>
    </row>
    <row r="5013" spans="19:20">
      <c r="S5013" s="283"/>
      <c r="T5013" s="283"/>
    </row>
    <row r="5014" spans="19:20">
      <c r="S5014" s="283"/>
      <c r="T5014" s="283"/>
    </row>
    <row r="5015" spans="19:20">
      <c r="S5015" s="283"/>
      <c r="T5015" s="283"/>
    </row>
    <row r="5016" spans="19:20">
      <c r="S5016" s="283"/>
      <c r="T5016" s="283"/>
    </row>
    <row r="5017" spans="19:20">
      <c r="S5017" s="283"/>
      <c r="T5017" s="283"/>
    </row>
    <row r="5018" spans="19:20">
      <c r="S5018" s="283"/>
      <c r="T5018" s="283"/>
    </row>
    <row r="5019" spans="19:20">
      <c r="S5019" s="283"/>
      <c r="T5019" s="283"/>
    </row>
    <row r="5020" spans="19:20">
      <c r="S5020" s="283"/>
      <c r="T5020" s="283"/>
    </row>
    <row r="5021" spans="19:20">
      <c r="S5021" s="283"/>
      <c r="T5021" s="283"/>
    </row>
    <row r="5022" spans="19:20">
      <c r="S5022" s="283"/>
      <c r="T5022" s="283"/>
    </row>
    <row r="5023" spans="19:20">
      <c r="S5023" s="283"/>
      <c r="T5023" s="283"/>
    </row>
    <row r="5024" spans="19:20">
      <c r="S5024" s="283"/>
      <c r="T5024" s="283"/>
    </row>
    <row r="5025" spans="19:20">
      <c r="S5025" s="283"/>
      <c r="T5025" s="283"/>
    </row>
    <row r="5026" spans="19:20">
      <c r="S5026" s="283"/>
      <c r="T5026" s="283"/>
    </row>
    <row r="5027" spans="19:20">
      <c r="S5027" s="283"/>
      <c r="T5027" s="283"/>
    </row>
    <row r="5028" spans="19:20">
      <c r="S5028" s="283"/>
      <c r="T5028" s="283"/>
    </row>
    <row r="5029" spans="19:20">
      <c r="S5029" s="283"/>
      <c r="T5029" s="283"/>
    </row>
    <row r="5030" spans="19:20">
      <c r="S5030" s="283"/>
      <c r="T5030" s="283"/>
    </row>
    <row r="5031" spans="19:20">
      <c r="S5031" s="283"/>
      <c r="T5031" s="283"/>
    </row>
    <row r="5032" spans="19:20">
      <c r="S5032" s="283"/>
      <c r="T5032" s="283"/>
    </row>
    <row r="5033" spans="19:20">
      <c r="S5033" s="283"/>
      <c r="T5033" s="283"/>
    </row>
    <row r="5034" spans="19:20">
      <c r="S5034" s="283"/>
      <c r="T5034" s="283"/>
    </row>
    <row r="5035" spans="19:20">
      <c r="S5035" s="283"/>
      <c r="T5035" s="283"/>
    </row>
    <row r="5036" spans="19:20">
      <c r="S5036" s="283"/>
      <c r="T5036" s="283"/>
    </row>
    <row r="5037" spans="19:20">
      <c r="S5037" s="283"/>
      <c r="T5037" s="283"/>
    </row>
    <row r="5038" spans="19:20">
      <c r="S5038" s="283"/>
      <c r="T5038" s="283"/>
    </row>
    <row r="5039" spans="19:20">
      <c r="S5039" s="283"/>
      <c r="T5039" s="283"/>
    </row>
    <row r="5040" spans="19:20">
      <c r="S5040" s="283"/>
      <c r="T5040" s="283"/>
    </row>
    <row r="5041" spans="19:20">
      <c r="S5041" s="283"/>
      <c r="T5041" s="283"/>
    </row>
    <row r="5042" spans="19:20">
      <c r="S5042" s="283"/>
      <c r="T5042" s="283"/>
    </row>
    <row r="5043" spans="19:20">
      <c r="S5043" s="283"/>
      <c r="T5043" s="283"/>
    </row>
    <row r="5044" spans="19:20">
      <c r="S5044" s="283"/>
      <c r="T5044" s="283"/>
    </row>
    <row r="5045" spans="19:20">
      <c r="S5045" s="283"/>
      <c r="T5045" s="283"/>
    </row>
    <row r="5046" spans="19:20">
      <c r="S5046" s="283"/>
      <c r="T5046" s="283"/>
    </row>
    <row r="5047" spans="19:20">
      <c r="S5047" s="283"/>
      <c r="T5047" s="283"/>
    </row>
    <row r="5048" spans="19:20">
      <c r="S5048" s="283"/>
      <c r="T5048" s="283"/>
    </row>
    <row r="5049" spans="19:20">
      <c r="S5049" s="283"/>
      <c r="T5049" s="283"/>
    </row>
    <row r="5050" spans="19:20">
      <c r="S5050" s="283"/>
      <c r="T5050" s="283"/>
    </row>
    <row r="5051" spans="19:20">
      <c r="S5051" s="283"/>
      <c r="T5051" s="283"/>
    </row>
    <row r="5052" spans="19:20">
      <c r="S5052" s="283"/>
      <c r="T5052" s="283"/>
    </row>
    <row r="5053" spans="19:20">
      <c r="S5053" s="283"/>
      <c r="T5053" s="283"/>
    </row>
    <row r="5054" spans="19:20">
      <c r="S5054" s="283"/>
      <c r="T5054" s="283"/>
    </row>
    <row r="5055" spans="19:20">
      <c r="S5055" s="283"/>
      <c r="T5055" s="283"/>
    </row>
    <row r="5056" spans="19:20">
      <c r="S5056" s="283"/>
      <c r="T5056" s="283"/>
    </row>
    <row r="5057" spans="19:20">
      <c r="S5057" s="283"/>
      <c r="T5057" s="283"/>
    </row>
    <row r="5058" spans="19:20">
      <c r="S5058" s="283"/>
      <c r="T5058" s="283"/>
    </row>
    <row r="5059" spans="19:20">
      <c r="S5059" s="283"/>
      <c r="T5059" s="283"/>
    </row>
    <row r="5060" spans="19:20">
      <c r="S5060" s="283"/>
      <c r="T5060" s="283"/>
    </row>
    <row r="5061" spans="19:20">
      <c r="S5061" s="283"/>
      <c r="T5061" s="283"/>
    </row>
    <row r="5062" spans="19:20">
      <c r="S5062" s="283"/>
      <c r="T5062" s="283"/>
    </row>
    <row r="5063" spans="19:20">
      <c r="S5063" s="283"/>
      <c r="T5063" s="283"/>
    </row>
    <row r="5064" spans="19:20">
      <c r="S5064" s="283"/>
      <c r="T5064" s="283"/>
    </row>
    <row r="5065" spans="19:20">
      <c r="S5065" s="283"/>
      <c r="T5065" s="283"/>
    </row>
    <row r="5066" spans="19:20">
      <c r="S5066" s="283"/>
      <c r="T5066" s="283"/>
    </row>
    <row r="5067" spans="19:20">
      <c r="S5067" s="283"/>
      <c r="T5067" s="283"/>
    </row>
    <row r="5068" spans="19:20">
      <c r="S5068" s="283"/>
      <c r="T5068" s="283"/>
    </row>
    <row r="5069" spans="19:20">
      <c r="S5069" s="283"/>
      <c r="T5069" s="283"/>
    </row>
    <row r="5070" spans="19:20">
      <c r="S5070" s="283"/>
      <c r="T5070" s="283"/>
    </row>
    <row r="5071" spans="19:20">
      <c r="S5071" s="283"/>
      <c r="T5071" s="283"/>
    </row>
    <row r="5072" spans="19:20">
      <c r="S5072" s="283"/>
      <c r="T5072" s="283"/>
    </row>
    <row r="5073" spans="19:20">
      <c r="S5073" s="283"/>
      <c r="T5073" s="283"/>
    </row>
    <row r="5074" spans="19:20">
      <c r="S5074" s="283"/>
      <c r="T5074" s="283"/>
    </row>
    <row r="5075" spans="19:20">
      <c r="S5075" s="283"/>
      <c r="T5075" s="283"/>
    </row>
    <row r="5076" spans="19:20">
      <c r="S5076" s="283"/>
      <c r="T5076" s="283"/>
    </row>
    <row r="5077" spans="19:20">
      <c r="S5077" s="283"/>
      <c r="T5077" s="283"/>
    </row>
    <row r="5078" spans="19:20">
      <c r="S5078" s="283"/>
      <c r="T5078" s="283"/>
    </row>
    <row r="5079" spans="19:20">
      <c r="S5079" s="283"/>
      <c r="T5079" s="283"/>
    </row>
    <row r="5080" spans="19:20">
      <c r="S5080" s="283"/>
      <c r="T5080" s="283"/>
    </row>
    <row r="5081" spans="19:20">
      <c r="S5081" s="283"/>
      <c r="T5081" s="283"/>
    </row>
    <row r="5082" spans="19:20">
      <c r="S5082" s="283"/>
      <c r="T5082" s="283"/>
    </row>
    <row r="5083" spans="19:20">
      <c r="S5083" s="283"/>
      <c r="T5083" s="283"/>
    </row>
    <row r="5084" spans="19:20">
      <c r="S5084" s="283"/>
      <c r="T5084" s="283"/>
    </row>
    <row r="5085" spans="19:20">
      <c r="S5085" s="283"/>
      <c r="T5085" s="283"/>
    </row>
    <row r="5086" spans="19:20">
      <c r="S5086" s="283"/>
      <c r="T5086" s="283"/>
    </row>
    <row r="5087" spans="19:20">
      <c r="S5087" s="283"/>
      <c r="T5087" s="283"/>
    </row>
    <row r="5088" spans="19:20">
      <c r="S5088" s="283"/>
      <c r="T5088" s="283"/>
    </row>
    <row r="5089" spans="19:20">
      <c r="S5089" s="283"/>
      <c r="T5089" s="283"/>
    </row>
    <row r="5090" spans="19:20">
      <c r="S5090" s="283"/>
      <c r="T5090" s="283"/>
    </row>
    <row r="5091" spans="19:20">
      <c r="S5091" s="283"/>
      <c r="T5091" s="283"/>
    </row>
    <row r="5092" spans="19:20">
      <c r="S5092" s="283"/>
      <c r="T5092" s="283"/>
    </row>
    <row r="5093" spans="19:20">
      <c r="S5093" s="283"/>
      <c r="T5093" s="283"/>
    </row>
    <row r="5094" spans="19:20">
      <c r="S5094" s="283"/>
      <c r="T5094" s="283"/>
    </row>
    <row r="5095" spans="19:20">
      <c r="S5095" s="283"/>
      <c r="T5095" s="283"/>
    </row>
    <row r="5096" spans="19:20">
      <c r="S5096" s="283"/>
      <c r="T5096" s="283"/>
    </row>
    <row r="5097" spans="19:20">
      <c r="S5097" s="283"/>
      <c r="T5097" s="283"/>
    </row>
    <row r="5098" spans="19:20">
      <c r="S5098" s="283"/>
      <c r="T5098" s="283"/>
    </row>
    <row r="5099" spans="19:20">
      <c r="S5099" s="283"/>
      <c r="T5099" s="283"/>
    </row>
    <row r="5100" spans="19:20">
      <c r="S5100" s="283"/>
      <c r="T5100" s="283"/>
    </row>
    <row r="5101" spans="19:20">
      <c r="S5101" s="283"/>
      <c r="T5101" s="283"/>
    </row>
    <row r="5102" spans="19:20">
      <c r="S5102" s="283"/>
      <c r="T5102" s="283"/>
    </row>
    <row r="5103" spans="19:20">
      <c r="S5103" s="283"/>
      <c r="T5103" s="283"/>
    </row>
    <row r="5104" spans="19:20">
      <c r="S5104" s="283"/>
      <c r="T5104" s="283"/>
    </row>
    <row r="5105" spans="19:20">
      <c r="S5105" s="283"/>
      <c r="T5105" s="283"/>
    </row>
    <row r="5106" spans="19:20">
      <c r="S5106" s="283"/>
      <c r="T5106" s="283"/>
    </row>
    <row r="5107" spans="19:20">
      <c r="S5107" s="283"/>
      <c r="T5107" s="283"/>
    </row>
    <row r="5108" spans="19:20">
      <c r="S5108" s="283"/>
      <c r="T5108" s="283"/>
    </row>
    <row r="5109" spans="19:20">
      <c r="S5109" s="283"/>
      <c r="T5109" s="283"/>
    </row>
    <row r="5110" spans="19:20">
      <c r="S5110" s="283"/>
      <c r="T5110" s="283"/>
    </row>
    <row r="5111" spans="19:20">
      <c r="S5111" s="283"/>
      <c r="T5111" s="283"/>
    </row>
    <row r="5112" spans="19:20">
      <c r="S5112" s="283"/>
      <c r="T5112" s="283"/>
    </row>
    <row r="5113" spans="19:20">
      <c r="S5113" s="283"/>
      <c r="T5113" s="283"/>
    </row>
    <row r="5114" spans="19:20">
      <c r="S5114" s="283"/>
      <c r="T5114" s="283"/>
    </row>
    <row r="5115" spans="19:20">
      <c r="S5115" s="283"/>
      <c r="T5115" s="283"/>
    </row>
    <row r="5116" spans="19:20">
      <c r="S5116" s="283"/>
      <c r="T5116" s="283"/>
    </row>
    <row r="5117" spans="19:20">
      <c r="S5117" s="283"/>
      <c r="T5117" s="283"/>
    </row>
    <row r="5118" spans="19:20">
      <c r="S5118" s="283"/>
      <c r="T5118" s="283"/>
    </row>
    <row r="5119" spans="19:20">
      <c r="S5119" s="283"/>
      <c r="T5119" s="283"/>
    </row>
    <row r="5120" spans="19:20">
      <c r="S5120" s="283"/>
      <c r="T5120" s="283"/>
    </row>
    <row r="5121" spans="19:20">
      <c r="S5121" s="283"/>
      <c r="T5121" s="283"/>
    </row>
    <row r="5122" spans="19:20">
      <c r="S5122" s="283"/>
      <c r="T5122" s="283"/>
    </row>
    <row r="5123" spans="19:20">
      <c r="S5123" s="283"/>
      <c r="T5123" s="283"/>
    </row>
    <row r="5124" spans="19:20">
      <c r="S5124" s="283"/>
      <c r="T5124" s="283"/>
    </row>
    <row r="5125" spans="19:20">
      <c r="S5125" s="283"/>
      <c r="T5125" s="283"/>
    </row>
    <row r="5126" spans="19:20">
      <c r="S5126" s="283"/>
      <c r="T5126" s="283"/>
    </row>
    <row r="5127" spans="19:20">
      <c r="S5127" s="283"/>
      <c r="T5127" s="283"/>
    </row>
    <row r="5128" spans="19:20">
      <c r="S5128" s="283"/>
      <c r="T5128" s="283"/>
    </row>
    <row r="5129" spans="19:20">
      <c r="S5129" s="283"/>
      <c r="T5129" s="283"/>
    </row>
    <row r="5130" spans="19:20">
      <c r="S5130" s="283"/>
      <c r="T5130" s="283"/>
    </row>
    <row r="5131" spans="19:20">
      <c r="S5131" s="283"/>
      <c r="T5131" s="283"/>
    </row>
    <row r="5132" spans="19:20">
      <c r="S5132" s="283"/>
      <c r="T5132" s="283"/>
    </row>
    <row r="5133" spans="19:20">
      <c r="S5133" s="283"/>
      <c r="T5133" s="283"/>
    </row>
    <row r="5134" spans="19:20">
      <c r="S5134" s="283"/>
      <c r="T5134" s="283"/>
    </row>
    <row r="5135" spans="19:20">
      <c r="S5135" s="283"/>
      <c r="T5135" s="283"/>
    </row>
    <row r="5136" spans="19:20">
      <c r="S5136" s="283"/>
      <c r="T5136" s="283"/>
    </row>
    <row r="5137" spans="19:20">
      <c r="S5137" s="283"/>
      <c r="T5137" s="283"/>
    </row>
    <row r="5138" spans="19:20">
      <c r="S5138" s="283"/>
      <c r="T5138" s="283"/>
    </row>
    <row r="5139" spans="19:20">
      <c r="S5139" s="283"/>
      <c r="T5139" s="283"/>
    </row>
    <row r="5140" spans="19:20">
      <c r="S5140" s="283"/>
      <c r="T5140" s="283"/>
    </row>
    <row r="5141" spans="19:20">
      <c r="S5141" s="283"/>
      <c r="T5141" s="283"/>
    </row>
    <row r="5142" spans="19:20">
      <c r="S5142" s="283"/>
      <c r="T5142" s="283"/>
    </row>
    <row r="5143" spans="19:20">
      <c r="S5143" s="283"/>
      <c r="T5143" s="283"/>
    </row>
    <row r="5144" spans="19:20">
      <c r="S5144" s="283"/>
      <c r="T5144" s="283"/>
    </row>
    <row r="5145" spans="19:20">
      <c r="S5145" s="283"/>
      <c r="T5145" s="283"/>
    </row>
    <row r="5146" spans="19:20">
      <c r="S5146" s="283"/>
      <c r="T5146" s="283"/>
    </row>
    <row r="5147" spans="19:20">
      <c r="S5147" s="283"/>
      <c r="T5147" s="283"/>
    </row>
    <row r="5148" spans="19:20">
      <c r="S5148" s="283"/>
      <c r="T5148" s="283"/>
    </row>
    <row r="5149" spans="19:20">
      <c r="S5149" s="283"/>
      <c r="T5149" s="283"/>
    </row>
    <row r="5150" spans="19:20">
      <c r="S5150" s="283"/>
      <c r="T5150" s="283"/>
    </row>
    <row r="5151" spans="19:20">
      <c r="S5151" s="283"/>
      <c r="T5151" s="283"/>
    </row>
    <row r="5152" spans="19:20">
      <c r="S5152" s="283"/>
      <c r="T5152" s="283"/>
    </row>
    <row r="5153" spans="19:20">
      <c r="S5153" s="283"/>
      <c r="T5153" s="283"/>
    </row>
    <row r="5154" spans="19:20">
      <c r="S5154" s="283"/>
      <c r="T5154" s="283"/>
    </row>
    <row r="5155" spans="19:20">
      <c r="S5155" s="283"/>
      <c r="T5155" s="283"/>
    </row>
    <row r="5156" spans="19:20">
      <c r="S5156" s="283"/>
      <c r="T5156" s="283"/>
    </row>
    <row r="5157" spans="19:20">
      <c r="S5157" s="283"/>
      <c r="T5157" s="283"/>
    </row>
    <row r="5158" spans="19:20">
      <c r="S5158" s="283"/>
      <c r="T5158" s="283"/>
    </row>
    <row r="5159" spans="19:20">
      <c r="S5159" s="283"/>
      <c r="T5159" s="283"/>
    </row>
    <row r="5160" spans="19:20">
      <c r="S5160" s="283"/>
      <c r="T5160" s="283"/>
    </row>
    <row r="5161" spans="19:20">
      <c r="S5161" s="283"/>
      <c r="T5161" s="283"/>
    </row>
    <row r="5162" spans="19:20">
      <c r="S5162" s="283"/>
      <c r="T5162" s="283"/>
    </row>
    <row r="5163" spans="19:20">
      <c r="S5163" s="283"/>
      <c r="T5163" s="283"/>
    </row>
    <row r="5164" spans="19:20">
      <c r="S5164" s="283"/>
      <c r="T5164" s="283"/>
    </row>
    <row r="5165" spans="19:20">
      <c r="S5165" s="283"/>
      <c r="T5165" s="283"/>
    </row>
    <row r="5166" spans="19:20">
      <c r="S5166" s="283"/>
      <c r="T5166" s="283"/>
    </row>
    <row r="5167" spans="19:20">
      <c r="S5167" s="283"/>
      <c r="T5167" s="283"/>
    </row>
    <row r="5168" spans="19:20">
      <c r="S5168" s="283"/>
      <c r="T5168" s="283"/>
    </row>
    <row r="5169" spans="19:20">
      <c r="S5169" s="283"/>
      <c r="T5169" s="283"/>
    </row>
    <row r="5170" spans="19:20">
      <c r="S5170" s="283"/>
      <c r="T5170" s="283"/>
    </row>
    <row r="5171" spans="19:20">
      <c r="S5171" s="283"/>
      <c r="T5171" s="283"/>
    </row>
    <row r="5172" spans="19:20">
      <c r="S5172" s="283"/>
      <c r="T5172" s="283"/>
    </row>
    <row r="5173" spans="19:20">
      <c r="S5173" s="283"/>
      <c r="T5173" s="283"/>
    </row>
    <row r="5174" spans="19:20">
      <c r="S5174" s="283"/>
      <c r="T5174" s="283"/>
    </row>
    <row r="5175" spans="19:20">
      <c r="S5175" s="283"/>
      <c r="T5175" s="283"/>
    </row>
    <row r="5176" spans="19:20">
      <c r="S5176" s="283"/>
      <c r="T5176" s="283"/>
    </row>
    <row r="5177" spans="19:20">
      <c r="S5177" s="283"/>
      <c r="T5177" s="283"/>
    </row>
    <row r="5178" spans="19:20">
      <c r="S5178" s="283"/>
      <c r="T5178" s="283"/>
    </row>
    <row r="5179" spans="19:20">
      <c r="S5179" s="283"/>
      <c r="T5179" s="283"/>
    </row>
    <row r="5180" spans="19:20">
      <c r="S5180" s="283"/>
      <c r="T5180" s="283"/>
    </row>
    <row r="5181" spans="19:20">
      <c r="S5181" s="283"/>
      <c r="T5181" s="283"/>
    </row>
    <row r="5182" spans="19:20">
      <c r="S5182" s="283"/>
      <c r="T5182" s="283"/>
    </row>
    <row r="5183" spans="19:20">
      <c r="S5183" s="283"/>
      <c r="T5183" s="283"/>
    </row>
    <row r="5184" spans="19:20">
      <c r="S5184" s="283"/>
      <c r="T5184" s="283"/>
    </row>
    <row r="5185" spans="19:20">
      <c r="S5185" s="283"/>
      <c r="T5185" s="283"/>
    </row>
    <row r="5186" spans="19:20">
      <c r="S5186" s="283"/>
      <c r="T5186" s="283"/>
    </row>
    <row r="5187" spans="19:20">
      <c r="S5187" s="283"/>
      <c r="T5187" s="283"/>
    </row>
    <row r="5188" spans="19:20">
      <c r="S5188" s="283"/>
      <c r="T5188" s="283"/>
    </row>
    <row r="5189" spans="19:20">
      <c r="S5189" s="283"/>
      <c r="T5189" s="283"/>
    </row>
    <row r="5190" spans="19:20">
      <c r="S5190" s="283"/>
      <c r="T5190" s="283"/>
    </row>
    <row r="5191" spans="19:20">
      <c r="S5191" s="283"/>
      <c r="T5191" s="283"/>
    </row>
    <row r="5192" spans="19:20">
      <c r="S5192" s="283"/>
      <c r="T5192" s="283"/>
    </row>
    <row r="5193" spans="19:20">
      <c r="S5193" s="283"/>
      <c r="T5193" s="283"/>
    </row>
    <row r="5194" spans="19:20">
      <c r="S5194" s="283"/>
      <c r="T5194" s="283"/>
    </row>
    <row r="5195" spans="19:20">
      <c r="S5195" s="283"/>
      <c r="T5195" s="283"/>
    </row>
    <row r="5196" spans="19:20">
      <c r="S5196" s="283"/>
      <c r="T5196" s="283"/>
    </row>
    <row r="5197" spans="19:20">
      <c r="S5197" s="283"/>
      <c r="T5197" s="283"/>
    </row>
    <row r="5198" spans="19:20">
      <c r="S5198" s="283"/>
      <c r="T5198" s="283"/>
    </row>
    <row r="5199" spans="19:20">
      <c r="S5199" s="283"/>
      <c r="T5199" s="283"/>
    </row>
    <row r="5200" spans="19:20">
      <c r="S5200" s="283"/>
      <c r="T5200" s="283"/>
    </row>
    <row r="5201" spans="19:20">
      <c r="S5201" s="283"/>
      <c r="T5201" s="283"/>
    </row>
    <row r="5202" spans="19:20">
      <c r="S5202" s="283"/>
      <c r="T5202" s="283"/>
    </row>
    <row r="5203" spans="19:20">
      <c r="S5203" s="283"/>
      <c r="T5203" s="283"/>
    </row>
    <row r="5204" spans="19:20">
      <c r="S5204" s="283"/>
      <c r="T5204" s="283"/>
    </row>
    <row r="5205" spans="19:20">
      <c r="S5205" s="283"/>
      <c r="T5205" s="283"/>
    </row>
    <row r="5206" spans="19:20">
      <c r="S5206" s="283"/>
      <c r="T5206" s="283"/>
    </row>
    <row r="5207" spans="19:20">
      <c r="S5207" s="283"/>
      <c r="T5207" s="283"/>
    </row>
    <row r="5208" spans="19:20">
      <c r="S5208" s="283"/>
      <c r="T5208" s="283"/>
    </row>
    <row r="5209" spans="19:20">
      <c r="S5209" s="283"/>
      <c r="T5209" s="283"/>
    </row>
    <row r="5210" spans="19:20">
      <c r="S5210" s="283"/>
      <c r="T5210" s="283"/>
    </row>
    <row r="5211" spans="19:20">
      <c r="S5211" s="283"/>
      <c r="T5211" s="283"/>
    </row>
    <row r="5212" spans="19:20">
      <c r="S5212" s="283"/>
      <c r="T5212" s="283"/>
    </row>
    <row r="5213" spans="19:20">
      <c r="S5213" s="283"/>
      <c r="T5213" s="283"/>
    </row>
    <row r="5214" spans="19:20">
      <c r="S5214" s="283"/>
      <c r="T5214" s="283"/>
    </row>
    <row r="5215" spans="19:20">
      <c r="S5215" s="283"/>
      <c r="T5215" s="283"/>
    </row>
    <row r="5216" spans="19:20">
      <c r="S5216" s="283"/>
      <c r="T5216" s="283"/>
    </row>
    <row r="5217" spans="19:20">
      <c r="S5217" s="283"/>
      <c r="T5217" s="283"/>
    </row>
    <row r="5218" spans="19:20">
      <c r="S5218" s="283"/>
      <c r="T5218" s="283"/>
    </row>
    <row r="5219" spans="19:20">
      <c r="S5219" s="283"/>
      <c r="T5219" s="283"/>
    </row>
    <row r="5220" spans="19:20">
      <c r="S5220" s="283"/>
      <c r="T5220" s="283"/>
    </row>
    <row r="5221" spans="19:20">
      <c r="S5221" s="283"/>
      <c r="T5221" s="283"/>
    </row>
    <row r="5222" spans="19:20">
      <c r="S5222" s="283"/>
      <c r="T5222" s="283"/>
    </row>
    <row r="5223" spans="19:20">
      <c r="S5223" s="283"/>
      <c r="T5223" s="283"/>
    </row>
    <row r="5224" spans="19:20">
      <c r="S5224" s="283"/>
      <c r="T5224" s="283"/>
    </row>
    <row r="5225" spans="19:20">
      <c r="S5225" s="283"/>
      <c r="T5225" s="283"/>
    </row>
    <row r="5226" spans="19:20">
      <c r="S5226" s="283"/>
      <c r="T5226" s="283"/>
    </row>
    <row r="5227" spans="19:20">
      <c r="S5227" s="283"/>
      <c r="T5227" s="283"/>
    </row>
    <row r="5228" spans="19:20">
      <c r="S5228" s="283"/>
      <c r="T5228" s="283"/>
    </row>
    <row r="5229" spans="19:20">
      <c r="S5229" s="283"/>
      <c r="T5229" s="283"/>
    </row>
    <row r="5230" spans="19:20">
      <c r="S5230" s="283"/>
      <c r="T5230" s="283"/>
    </row>
    <row r="5231" spans="19:20">
      <c r="S5231" s="283"/>
      <c r="T5231" s="283"/>
    </row>
    <row r="5232" spans="19:20">
      <c r="S5232" s="283"/>
      <c r="T5232" s="283"/>
    </row>
    <row r="5233" spans="19:20">
      <c r="S5233" s="283"/>
      <c r="T5233" s="283"/>
    </row>
    <row r="5234" spans="19:20">
      <c r="S5234" s="283"/>
      <c r="T5234" s="283"/>
    </row>
    <row r="5235" spans="19:20">
      <c r="S5235" s="283"/>
      <c r="T5235" s="283"/>
    </row>
    <row r="5236" spans="19:20">
      <c r="S5236" s="283"/>
      <c r="T5236" s="283"/>
    </row>
    <row r="5237" spans="19:20">
      <c r="S5237" s="283"/>
      <c r="T5237" s="283"/>
    </row>
    <row r="5238" spans="19:20">
      <c r="S5238" s="283"/>
      <c r="T5238" s="283"/>
    </row>
    <row r="5239" spans="19:20">
      <c r="S5239" s="283"/>
      <c r="T5239" s="283"/>
    </row>
    <row r="5240" spans="19:20">
      <c r="S5240" s="283"/>
      <c r="T5240" s="283"/>
    </row>
    <row r="5241" spans="19:20">
      <c r="S5241" s="283"/>
      <c r="T5241" s="283"/>
    </row>
    <row r="5242" spans="19:20">
      <c r="S5242" s="283"/>
      <c r="T5242" s="283"/>
    </row>
    <row r="5243" spans="19:20">
      <c r="S5243" s="283"/>
      <c r="T5243" s="283"/>
    </row>
    <row r="5244" spans="19:20">
      <c r="S5244" s="283"/>
      <c r="T5244" s="283"/>
    </row>
    <row r="5245" spans="19:20">
      <c r="S5245" s="283"/>
      <c r="T5245" s="283"/>
    </row>
    <row r="5246" spans="19:20">
      <c r="S5246" s="283"/>
      <c r="T5246" s="283"/>
    </row>
    <row r="5247" spans="19:20">
      <c r="S5247" s="283"/>
      <c r="T5247" s="283"/>
    </row>
    <row r="5248" spans="19:20">
      <c r="S5248" s="283"/>
      <c r="T5248" s="283"/>
    </row>
    <row r="5249" spans="19:20">
      <c r="S5249" s="283"/>
      <c r="T5249" s="283"/>
    </row>
    <row r="5250" spans="19:20">
      <c r="S5250" s="283"/>
      <c r="T5250" s="283"/>
    </row>
    <row r="5251" spans="19:20">
      <c r="S5251" s="283"/>
      <c r="T5251" s="283"/>
    </row>
    <row r="5252" spans="19:20">
      <c r="S5252" s="283"/>
      <c r="T5252" s="283"/>
    </row>
    <row r="5253" spans="19:20">
      <c r="S5253" s="283"/>
      <c r="T5253" s="283"/>
    </row>
    <row r="5254" spans="19:20">
      <c r="S5254" s="283"/>
      <c r="T5254" s="283"/>
    </row>
    <row r="5255" spans="19:20">
      <c r="S5255" s="283"/>
      <c r="T5255" s="283"/>
    </row>
    <row r="5256" spans="19:20">
      <c r="S5256" s="283"/>
      <c r="T5256" s="283"/>
    </row>
    <row r="5257" spans="19:20">
      <c r="S5257" s="283"/>
      <c r="T5257" s="283"/>
    </row>
    <row r="5258" spans="19:20">
      <c r="S5258" s="283"/>
      <c r="T5258" s="283"/>
    </row>
    <row r="5259" spans="19:20">
      <c r="S5259" s="283"/>
      <c r="T5259" s="283"/>
    </row>
    <row r="5260" spans="19:20">
      <c r="S5260" s="283"/>
      <c r="T5260" s="283"/>
    </row>
    <row r="5261" spans="19:20">
      <c r="S5261" s="283"/>
      <c r="T5261" s="283"/>
    </row>
    <row r="5262" spans="19:20">
      <c r="S5262" s="283"/>
      <c r="T5262" s="283"/>
    </row>
    <row r="5263" spans="19:20">
      <c r="S5263" s="283"/>
      <c r="T5263" s="283"/>
    </row>
    <row r="5264" spans="19:20">
      <c r="S5264" s="283"/>
      <c r="T5264" s="283"/>
    </row>
    <row r="5265" spans="19:20">
      <c r="S5265" s="283"/>
      <c r="T5265" s="283"/>
    </row>
    <row r="5266" spans="19:20">
      <c r="S5266" s="283"/>
      <c r="T5266" s="283"/>
    </row>
    <row r="5267" spans="19:20">
      <c r="S5267" s="283"/>
      <c r="T5267" s="283"/>
    </row>
    <row r="5268" spans="19:20">
      <c r="S5268" s="283"/>
      <c r="T5268" s="283"/>
    </row>
    <row r="5269" spans="19:20">
      <c r="S5269" s="283"/>
      <c r="T5269" s="283"/>
    </row>
    <row r="5270" spans="19:20">
      <c r="S5270" s="283"/>
      <c r="T5270" s="283"/>
    </row>
    <row r="5271" spans="19:20">
      <c r="S5271" s="283"/>
      <c r="T5271" s="283"/>
    </row>
    <row r="5272" spans="19:20">
      <c r="S5272" s="283"/>
      <c r="T5272" s="283"/>
    </row>
    <row r="5273" spans="19:20">
      <c r="S5273" s="283"/>
      <c r="T5273" s="283"/>
    </row>
    <row r="5274" spans="19:20">
      <c r="S5274" s="283"/>
      <c r="T5274" s="283"/>
    </row>
    <row r="5275" spans="19:20">
      <c r="S5275" s="283"/>
      <c r="T5275" s="283"/>
    </row>
    <row r="5276" spans="19:20">
      <c r="S5276" s="283"/>
      <c r="T5276" s="283"/>
    </row>
    <row r="5277" spans="19:20">
      <c r="S5277" s="283"/>
      <c r="T5277" s="283"/>
    </row>
    <row r="5278" spans="19:20">
      <c r="S5278" s="283"/>
      <c r="T5278" s="283"/>
    </row>
    <row r="5279" spans="19:20">
      <c r="S5279" s="283"/>
      <c r="T5279" s="283"/>
    </row>
    <row r="5280" spans="19:20">
      <c r="S5280" s="283"/>
      <c r="T5280" s="283"/>
    </row>
    <row r="5281" spans="19:20">
      <c r="S5281" s="283"/>
      <c r="T5281" s="283"/>
    </row>
    <row r="5282" spans="19:20">
      <c r="S5282" s="283"/>
      <c r="T5282" s="283"/>
    </row>
    <row r="5283" spans="19:20">
      <c r="S5283" s="283"/>
      <c r="T5283" s="283"/>
    </row>
    <row r="5284" spans="19:20">
      <c r="S5284" s="283"/>
      <c r="T5284" s="283"/>
    </row>
    <row r="5285" spans="19:20">
      <c r="S5285" s="283"/>
      <c r="T5285" s="283"/>
    </row>
    <row r="5286" spans="19:20">
      <c r="S5286" s="283"/>
      <c r="T5286" s="283"/>
    </row>
    <row r="5287" spans="19:20">
      <c r="S5287" s="283"/>
      <c r="T5287" s="283"/>
    </row>
    <row r="5288" spans="19:20">
      <c r="S5288" s="283"/>
      <c r="T5288" s="283"/>
    </row>
    <row r="5289" spans="19:20">
      <c r="S5289" s="283"/>
      <c r="T5289" s="283"/>
    </row>
    <row r="5290" spans="19:20">
      <c r="S5290" s="283"/>
      <c r="T5290" s="283"/>
    </row>
    <row r="5291" spans="19:20">
      <c r="S5291" s="283"/>
      <c r="T5291" s="283"/>
    </row>
    <row r="5292" spans="19:20">
      <c r="S5292" s="283"/>
      <c r="T5292" s="283"/>
    </row>
    <row r="5293" spans="19:20">
      <c r="S5293" s="283"/>
      <c r="T5293" s="283"/>
    </row>
    <row r="5294" spans="19:20">
      <c r="S5294" s="283"/>
      <c r="T5294" s="283"/>
    </row>
    <row r="5295" spans="19:20">
      <c r="S5295" s="283"/>
      <c r="T5295" s="283"/>
    </row>
    <row r="5296" spans="19:20">
      <c r="S5296" s="283"/>
      <c r="T5296" s="283"/>
    </row>
    <row r="5297" spans="19:20">
      <c r="S5297" s="283"/>
      <c r="T5297" s="283"/>
    </row>
    <row r="5298" spans="19:20">
      <c r="S5298" s="283"/>
      <c r="T5298" s="283"/>
    </row>
    <row r="5299" spans="19:20">
      <c r="S5299" s="283"/>
      <c r="T5299" s="283"/>
    </row>
    <row r="5300" spans="19:20">
      <c r="S5300" s="283"/>
      <c r="T5300" s="283"/>
    </row>
    <row r="5301" spans="19:20">
      <c r="S5301" s="283"/>
      <c r="T5301" s="283"/>
    </row>
    <row r="5302" spans="19:20">
      <c r="S5302" s="283"/>
      <c r="T5302" s="283"/>
    </row>
    <row r="5303" spans="19:20">
      <c r="S5303" s="283"/>
      <c r="T5303" s="283"/>
    </row>
    <row r="5304" spans="19:20">
      <c r="S5304" s="283"/>
      <c r="T5304" s="283"/>
    </row>
    <row r="5305" spans="19:20">
      <c r="S5305" s="283"/>
      <c r="T5305" s="283"/>
    </row>
    <row r="5306" spans="19:20">
      <c r="S5306" s="283"/>
      <c r="T5306" s="283"/>
    </row>
    <row r="5307" spans="19:20">
      <c r="S5307" s="283"/>
      <c r="T5307" s="283"/>
    </row>
    <row r="5308" spans="19:20">
      <c r="S5308" s="283"/>
      <c r="T5308" s="283"/>
    </row>
    <row r="5309" spans="19:20">
      <c r="S5309" s="283"/>
      <c r="T5309" s="283"/>
    </row>
    <row r="5310" spans="19:20">
      <c r="S5310" s="283"/>
      <c r="T5310" s="283"/>
    </row>
    <row r="5311" spans="19:20">
      <c r="S5311" s="283"/>
      <c r="T5311" s="283"/>
    </row>
    <row r="5312" spans="19:20">
      <c r="S5312" s="283"/>
      <c r="T5312" s="283"/>
    </row>
    <row r="5313" spans="19:20">
      <c r="S5313" s="283"/>
      <c r="T5313" s="283"/>
    </row>
    <row r="5314" spans="19:20">
      <c r="S5314" s="283"/>
      <c r="T5314" s="283"/>
    </row>
    <row r="5315" spans="19:20">
      <c r="S5315" s="283"/>
      <c r="T5315" s="283"/>
    </row>
    <row r="5316" spans="19:20">
      <c r="S5316" s="283"/>
      <c r="T5316" s="283"/>
    </row>
    <row r="5317" spans="19:20">
      <c r="S5317" s="283"/>
      <c r="T5317" s="283"/>
    </row>
    <row r="5318" spans="19:20">
      <c r="S5318" s="283"/>
      <c r="T5318" s="283"/>
    </row>
    <row r="5319" spans="19:20">
      <c r="S5319" s="283"/>
      <c r="T5319" s="283"/>
    </row>
    <row r="5320" spans="19:20">
      <c r="S5320" s="283"/>
      <c r="T5320" s="283"/>
    </row>
    <row r="5321" spans="19:20">
      <c r="S5321" s="283"/>
      <c r="T5321" s="283"/>
    </row>
    <row r="5322" spans="19:20">
      <c r="S5322" s="283"/>
      <c r="T5322" s="283"/>
    </row>
    <row r="5323" spans="19:20">
      <c r="S5323" s="283"/>
      <c r="T5323" s="283"/>
    </row>
    <row r="5324" spans="19:20">
      <c r="S5324" s="283"/>
      <c r="T5324" s="283"/>
    </row>
    <row r="5325" spans="19:20">
      <c r="S5325" s="283"/>
      <c r="T5325" s="283"/>
    </row>
    <row r="5326" spans="19:20">
      <c r="S5326" s="283"/>
      <c r="T5326" s="283"/>
    </row>
    <row r="5327" spans="19:20">
      <c r="S5327" s="283"/>
      <c r="T5327" s="283"/>
    </row>
    <row r="5328" spans="19:20">
      <c r="S5328" s="283"/>
      <c r="T5328" s="283"/>
    </row>
    <row r="5329" spans="19:20">
      <c r="S5329" s="283"/>
      <c r="T5329" s="283"/>
    </row>
    <row r="5330" spans="19:20">
      <c r="S5330" s="283"/>
      <c r="T5330" s="283"/>
    </row>
    <row r="5331" spans="19:20">
      <c r="S5331" s="283"/>
      <c r="T5331" s="283"/>
    </row>
    <row r="5332" spans="19:20">
      <c r="S5332" s="283"/>
      <c r="T5332" s="283"/>
    </row>
    <row r="5333" spans="19:20">
      <c r="S5333" s="283"/>
      <c r="T5333" s="283"/>
    </row>
    <row r="5334" spans="19:20">
      <c r="S5334" s="283"/>
      <c r="T5334" s="283"/>
    </row>
    <row r="5335" spans="19:20">
      <c r="S5335" s="283"/>
      <c r="T5335" s="283"/>
    </row>
    <row r="5336" spans="19:20">
      <c r="S5336" s="283"/>
      <c r="T5336" s="283"/>
    </row>
    <row r="5337" spans="19:20">
      <c r="S5337" s="283"/>
      <c r="T5337" s="283"/>
    </row>
    <row r="5338" spans="19:20">
      <c r="S5338" s="283"/>
      <c r="T5338" s="283"/>
    </row>
    <row r="5339" spans="19:20">
      <c r="S5339" s="283"/>
      <c r="T5339" s="283"/>
    </row>
    <row r="5340" spans="19:20">
      <c r="S5340" s="283"/>
      <c r="T5340" s="283"/>
    </row>
    <row r="5341" spans="19:20">
      <c r="S5341" s="283"/>
      <c r="T5341" s="283"/>
    </row>
    <row r="5342" spans="19:20">
      <c r="S5342" s="283"/>
      <c r="T5342" s="283"/>
    </row>
    <row r="5343" spans="19:20">
      <c r="S5343" s="283"/>
      <c r="T5343" s="283"/>
    </row>
    <row r="5344" spans="19:20">
      <c r="S5344" s="283"/>
      <c r="T5344" s="283"/>
    </row>
  </sheetData>
  <mergeCells count="1">
    <mergeCell ref="B3:N3"/>
  </mergeCells>
  <phoneticPr fontId="13" type="noConversion"/>
  <conditionalFormatting sqref="B29 B37">
    <cfRule type="cellIs" dxfId="135" priority="128" stopIfTrue="1" operator="lessThan">
      <formula>B$13*14.1%</formula>
    </cfRule>
  </conditionalFormatting>
  <conditionalFormatting sqref="B29">
    <cfRule type="cellIs" dxfId="134" priority="127" stopIfTrue="1" operator="lessThan">
      <formula>B$13*14.1%</formula>
    </cfRule>
  </conditionalFormatting>
  <conditionalFormatting sqref="B29">
    <cfRule type="cellIs" dxfId="133" priority="126" stopIfTrue="1" operator="lessThan">
      <formula>B$13*14.1%</formula>
    </cfRule>
  </conditionalFormatting>
  <conditionalFormatting sqref="B29">
    <cfRule type="cellIs" dxfId="132" priority="125" stopIfTrue="1" operator="lessThan">
      <formula>B$13*14.1%</formula>
    </cfRule>
  </conditionalFormatting>
  <conditionalFormatting sqref="B29">
    <cfRule type="cellIs" dxfId="131" priority="124" stopIfTrue="1" operator="lessThan">
      <formula>B$13*14.1%</formula>
    </cfRule>
  </conditionalFormatting>
  <conditionalFormatting sqref="B29">
    <cfRule type="cellIs" dxfId="130" priority="123" stopIfTrue="1" operator="lessThan">
      <formula>B$13*14.1%</formula>
    </cfRule>
  </conditionalFormatting>
  <conditionalFormatting sqref="B29">
    <cfRule type="cellIs" dxfId="129" priority="122" stopIfTrue="1" operator="lessThan">
      <formula>B$13*14.1%</formula>
    </cfRule>
  </conditionalFormatting>
  <conditionalFormatting sqref="B29">
    <cfRule type="cellIs" dxfId="128" priority="121" stopIfTrue="1" operator="lessThan">
      <formula>B$13*14.1%</formula>
    </cfRule>
  </conditionalFormatting>
  <conditionalFormatting sqref="B29">
    <cfRule type="cellIs" dxfId="127" priority="120" stopIfTrue="1" operator="lessThan">
      <formula>B$13*14.1%</formula>
    </cfRule>
  </conditionalFormatting>
  <conditionalFormatting sqref="B29">
    <cfRule type="cellIs" dxfId="126" priority="119" stopIfTrue="1" operator="lessThan">
      <formula>B$13*14.1%</formula>
    </cfRule>
  </conditionalFormatting>
  <conditionalFormatting sqref="B29">
    <cfRule type="cellIs" dxfId="125" priority="118" stopIfTrue="1" operator="lessThan">
      <formula>B$13*14.1%</formula>
    </cfRule>
  </conditionalFormatting>
  <conditionalFormatting sqref="B29">
    <cfRule type="cellIs" dxfId="124" priority="117" stopIfTrue="1" operator="lessThan">
      <formula>B$13*14.1%</formula>
    </cfRule>
  </conditionalFormatting>
  <conditionalFormatting sqref="B29">
    <cfRule type="cellIs" dxfId="123" priority="116" stopIfTrue="1" operator="lessThan">
      <formula>B$13*14.1%</formula>
    </cfRule>
  </conditionalFormatting>
  <conditionalFormatting sqref="B29">
    <cfRule type="cellIs" dxfId="122" priority="115" stopIfTrue="1" operator="lessThan">
      <formula>B$13*14.1%</formula>
    </cfRule>
  </conditionalFormatting>
  <conditionalFormatting sqref="B29">
    <cfRule type="cellIs" dxfId="121" priority="114" stopIfTrue="1" operator="lessThan">
      <formula>B$13*14.1%</formula>
    </cfRule>
  </conditionalFormatting>
  <conditionalFormatting sqref="B29">
    <cfRule type="cellIs" dxfId="120" priority="113" stopIfTrue="1" operator="lessThan">
      <formula>B$13*14.1%</formula>
    </cfRule>
  </conditionalFormatting>
  <conditionalFormatting sqref="B29">
    <cfRule type="cellIs" dxfId="119" priority="112" stopIfTrue="1" operator="lessThan">
      <formula>B$13*14.1%</formula>
    </cfRule>
  </conditionalFormatting>
  <conditionalFormatting sqref="B29">
    <cfRule type="cellIs" dxfId="118" priority="111" stopIfTrue="1" operator="lessThan">
      <formula>B$13*14.1%</formula>
    </cfRule>
  </conditionalFormatting>
  <conditionalFormatting sqref="B29">
    <cfRule type="cellIs" dxfId="117" priority="110" stopIfTrue="1" operator="lessThan">
      <formula>B$13*14.1%</formula>
    </cfRule>
  </conditionalFormatting>
  <conditionalFormatting sqref="B29">
    <cfRule type="cellIs" dxfId="116" priority="109" stopIfTrue="1" operator="lessThan">
      <formula>B$13*14.1%</formula>
    </cfRule>
  </conditionalFormatting>
  <conditionalFormatting sqref="B29">
    <cfRule type="cellIs" dxfId="115" priority="108" stopIfTrue="1" operator="lessThan">
      <formula>B$13*14.1%</formula>
    </cfRule>
  </conditionalFormatting>
  <conditionalFormatting sqref="B29">
    <cfRule type="cellIs" dxfId="114" priority="107" stopIfTrue="1" operator="lessThan">
      <formula>B$13*14.1%</formula>
    </cfRule>
  </conditionalFormatting>
  <conditionalFormatting sqref="B29">
    <cfRule type="cellIs" dxfId="113" priority="106" stopIfTrue="1" operator="lessThan">
      <formula>B$13*14.1%</formula>
    </cfRule>
  </conditionalFormatting>
  <conditionalFormatting sqref="B29">
    <cfRule type="cellIs" dxfId="112" priority="105" stopIfTrue="1" operator="lessThan">
      <formula>B$13*14.1%</formula>
    </cfRule>
  </conditionalFormatting>
  <conditionalFormatting sqref="B29">
    <cfRule type="cellIs" dxfId="111" priority="104" stopIfTrue="1" operator="lessThan">
      <formula>B$13*14.1%</formula>
    </cfRule>
  </conditionalFormatting>
  <conditionalFormatting sqref="B29">
    <cfRule type="cellIs" dxfId="110" priority="103" stopIfTrue="1" operator="lessThan">
      <formula>B$13*14.1%</formula>
    </cfRule>
  </conditionalFormatting>
  <conditionalFormatting sqref="B29">
    <cfRule type="cellIs" dxfId="109" priority="102" stopIfTrue="1" operator="lessThan">
      <formula>B$13*14.1%</formula>
    </cfRule>
  </conditionalFormatting>
  <conditionalFormatting sqref="B29">
    <cfRule type="cellIs" dxfId="108" priority="101" stopIfTrue="1" operator="lessThan">
      <formula>B$13*14.1%</formula>
    </cfRule>
  </conditionalFormatting>
  <conditionalFormatting sqref="B29">
    <cfRule type="cellIs" dxfId="107" priority="100" stopIfTrue="1" operator="lessThan">
      <formula>B$13*14.1%</formula>
    </cfRule>
  </conditionalFormatting>
  <conditionalFormatting sqref="B29">
    <cfRule type="cellIs" dxfId="106" priority="99" stopIfTrue="1" operator="lessThan">
      <formula>B$13*14.1%</formula>
    </cfRule>
  </conditionalFormatting>
  <conditionalFormatting sqref="B29">
    <cfRule type="cellIs" dxfId="105" priority="98" stopIfTrue="1" operator="lessThan">
      <formula>B$13*14.1%</formula>
    </cfRule>
  </conditionalFormatting>
  <conditionalFormatting sqref="B29">
    <cfRule type="cellIs" dxfId="104" priority="97" stopIfTrue="1" operator="lessThan">
      <formula>B$13*14.1%</formula>
    </cfRule>
  </conditionalFormatting>
  <conditionalFormatting sqref="B29">
    <cfRule type="cellIs" dxfId="103" priority="96" stopIfTrue="1" operator="lessThan">
      <formula>B$13*14.1%</formula>
    </cfRule>
  </conditionalFormatting>
  <conditionalFormatting sqref="B29">
    <cfRule type="cellIs" dxfId="102" priority="95" stopIfTrue="1" operator="lessThan">
      <formula>B$13*14.1%</formula>
    </cfRule>
  </conditionalFormatting>
  <conditionalFormatting sqref="B29">
    <cfRule type="cellIs" dxfId="101" priority="94" stopIfTrue="1" operator="lessThan">
      <formula>B$13*14.1%</formula>
    </cfRule>
  </conditionalFormatting>
  <conditionalFormatting sqref="B29">
    <cfRule type="cellIs" dxfId="100" priority="93" stopIfTrue="1" operator="lessThan">
      <formula>B$13*14.1%</formula>
    </cfRule>
  </conditionalFormatting>
  <conditionalFormatting sqref="B29">
    <cfRule type="cellIs" dxfId="99" priority="92" stopIfTrue="1" operator="lessThan">
      <formula>B$13*14.1%</formula>
    </cfRule>
  </conditionalFormatting>
  <conditionalFormatting sqref="B29">
    <cfRule type="cellIs" dxfId="98" priority="91" stopIfTrue="1" operator="lessThan">
      <formula>B$13*14.1%</formula>
    </cfRule>
  </conditionalFormatting>
  <conditionalFormatting sqref="B29">
    <cfRule type="cellIs" dxfId="97" priority="90" stopIfTrue="1" operator="lessThan">
      <formula>B$13*14.1%</formula>
    </cfRule>
  </conditionalFormatting>
  <conditionalFormatting sqref="B29">
    <cfRule type="cellIs" dxfId="96" priority="89" stopIfTrue="1" operator="lessThan">
      <formula>B$13*14.1%</formula>
    </cfRule>
  </conditionalFormatting>
  <conditionalFormatting sqref="B29">
    <cfRule type="cellIs" dxfId="95" priority="88" stopIfTrue="1" operator="lessThan">
      <formula>B$13*14.1%</formula>
    </cfRule>
  </conditionalFormatting>
  <conditionalFormatting sqref="B29">
    <cfRule type="cellIs" dxfId="94" priority="87" stopIfTrue="1" operator="lessThan">
      <formula>B$13*14.1%</formula>
    </cfRule>
  </conditionalFormatting>
  <conditionalFormatting sqref="B29">
    <cfRule type="cellIs" dxfId="93" priority="86" stopIfTrue="1" operator="lessThan">
      <formula>B$13*14.1%</formula>
    </cfRule>
  </conditionalFormatting>
  <conditionalFormatting sqref="B29">
    <cfRule type="cellIs" dxfId="92" priority="85" stopIfTrue="1" operator="lessThan">
      <formula>B$13*14.1%</formula>
    </cfRule>
  </conditionalFormatting>
  <conditionalFormatting sqref="B29">
    <cfRule type="cellIs" dxfId="91" priority="84" stopIfTrue="1" operator="lessThan">
      <formula>B$13*14.1%</formula>
    </cfRule>
  </conditionalFormatting>
  <conditionalFormatting sqref="B29">
    <cfRule type="cellIs" dxfId="90" priority="83" stopIfTrue="1" operator="lessThan">
      <formula>B$13*14.1%</formula>
    </cfRule>
  </conditionalFormatting>
  <conditionalFormatting sqref="B29">
    <cfRule type="cellIs" dxfId="89" priority="82" stopIfTrue="1" operator="lessThan">
      <formula>B$13*14.1%</formula>
    </cfRule>
  </conditionalFormatting>
  <conditionalFormatting sqref="B29">
    <cfRule type="cellIs" dxfId="88" priority="81" stopIfTrue="1" operator="lessThan">
      <formula>B$13*14.1%</formula>
    </cfRule>
  </conditionalFormatting>
  <conditionalFormatting sqref="B29">
    <cfRule type="cellIs" dxfId="87" priority="80" stopIfTrue="1" operator="lessThan">
      <formula>B$13*14.1%</formula>
    </cfRule>
  </conditionalFormatting>
  <conditionalFormatting sqref="B29">
    <cfRule type="cellIs" dxfId="86" priority="79" stopIfTrue="1" operator="lessThan">
      <formula>B$13*14.1%</formula>
    </cfRule>
  </conditionalFormatting>
  <conditionalFormatting sqref="B29">
    <cfRule type="cellIs" dxfId="85" priority="78" stopIfTrue="1" operator="lessThan">
      <formula>B$13*14.1%</formula>
    </cfRule>
  </conditionalFormatting>
  <conditionalFormatting sqref="B29">
    <cfRule type="cellIs" dxfId="84" priority="77" stopIfTrue="1" operator="lessThan">
      <formula>B$13*14.1%</formula>
    </cfRule>
  </conditionalFormatting>
  <conditionalFormatting sqref="B29">
    <cfRule type="cellIs" dxfId="83" priority="76" stopIfTrue="1" operator="lessThan">
      <formula>B$13*14.1%</formula>
    </cfRule>
  </conditionalFormatting>
  <conditionalFormatting sqref="B29">
    <cfRule type="cellIs" dxfId="82" priority="75" stopIfTrue="1" operator="lessThan">
      <formula>B$13*14.1%</formula>
    </cfRule>
  </conditionalFormatting>
  <conditionalFormatting sqref="B29">
    <cfRule type="cellIs" dxfId="81" priority="74" stopIfTrue="1" operator="lessThan">
      <formula>B$13*14.1%</formula>
    </cfRule>
  </conditionalFormatting>
  <conditionalFormatting sqref="B29">
    <cfRule type="cellIs" dxfId="80" priority="73" stopIfTrue="1" operator="lessThan">
      <formula>B$13*14.1%</formula>
    </cfRule>
  </conditionalFormatting>
  <conditionalFormatting sqref="B29">
    <cfRule type="cellIs" dxfId="79" priority="72" stopIfTrue="1" operator="lessThan">
      <formula>B$13*14.1%</formula>
    </cfRule>
  </conditionalFormatting>
  <conditionalFormatting sqref="B29">
    <cfRule type="cellIs" dxfId="78" priority="71" stopIfTrue="1" operator="lessThan">
      <formula>B$13*14.1%</formula>
    </cfRule>
  </conditionalFormatting>
  <conditionalFormatting sqref="B29">
    <cfRule type="cellIs" dxfId="77" priority="70" stopIfTrue="1" operator="lessThan">
      <formula>B$13*14.1%</formula>
    </cfRule>
  </conditionalFormatting>
  <conditionalFormatting sqref="B29">
    <cfRule type="cellIs" dxfId="76" priority="69" stopIfTrue="1" operator="lessThan">
      <formula>B$13*14.1%</formula>
    </cfRule>
  </conditionalFormatting>
  <conditionalFormatting sqref="B29">
    <cfRule type="cellIs" dxfId="75" priority="68" stopIfTrue="1" operator="lessThan">
      <formula>B$13*14.1%</formula>
    </cfRule>
  </conditionalFormatting>
  <conditionalFormatting sqref="B29">
    <cfRule type="cellIs" dxfId="74" priority="67" stopIfTrue="1" operator="lessThan">
      <formula>B$13*14.1%</formula>
    </cfRule>
  </conditionalFormatting>
  <conditionalFormatting sqref="B29">
    <cfRule type="cellIs" dxfId="73" priority="66" stopIfTrue="1" operator="lessThan">
      <formula>B$13*14.1%</formula>
    </cfRule>
  </conditionalFormatting>
  <conditionalFormatting sqref="B29">
    <cfRule type="cellIs" dxfId="72" priority="65" stopIfTrue="1" operator="lessThan">
      <formula>B$13*14.1%</formula>
    </cfRule>
  </conditionalFormatting>
  <conditionalFormatting sqref="B29 B37">
    <cfRule type="cellIs" dxfId="71" priority="64" stopIfTrue="1" operator="lessThan">
      <formula>B$13*14.1%</formula>
    </cfRule>
  </conditionalFormatting>
  <conditionalFormatting sqref="B29">
    <cfRule type="cellIs" dxfId="70" priority="63" stopIfTrue="1" operator="lessThan">
      <formula>B$13*14.1%</formula>
    </cfRule>
  </conditionalFormatting>
  <conditionalFormatting sqref="B29">
    <cfRule type="cellIs" dxfId="69" priority="62" stopIfTrue="1" operator="lessThan">
      <formula>B$13*14.1%</formula>
    </cfRule>
  </conditionalFormatting>
  <conditionalFormatting sqref="B29">
    <cfRule type="cellIs" dxfId="68" priority="61" stopIfTrue="1" operator="lessThan">
      <formula>B$13*14.1%</formula>
    </cfRule>
  </conditionalFormatting>
  <conditionalFormatting sqref="B29">
    <cfRule type="cellIs" dxfId="67" priority="60" stopIfTrue="1" operator="lessThan">
      <formula>B$13*14.1%</formula>
    </cfRule>
  </conditionalFormatting>
  <conditionalFormatting sqref="B29">
    <cfRule type="cellIs" dxfId="66" priority="59" stopIfTrue="1" operator="lessThan">
      <formula>B$13*14.1%</formula>
    </cfRule>
  </conditionalFormatting>
  <conditionalFormatting sqref="B29">
    <cfRule type="cellIs" dxfId="65" priority="58" stopIfTrue="1" operator="lessThan">
      <formula>B$13*14.1%</formula>
    </cfRule>
  </conditionalFormatting>
  <conditionalFormatting sqref="B29">
    <cfRule type="cellIs" dxfId="64" priority="57" stopIfTrue="1" operator="lessThan">
      <formula>B$13*14.1%</formula>
    </cfRule>
  </conditionalFormatting>
  <conditionalFormatting sqref="B29">
    <cfRule type="cellIs" dxfId="63" priority="56" stopIfTrue="1" operator="lessThan">
      <formula>B$13*14.1%</formula>
    </cfRule>
  </conditionalFormatting>
  <conditionalFormatting sqref="B29">
    <cfRule type="cellIs" dxfId="62" priority="55" stopIfTrue="1" operator="lessThan">
      <formula>B$13*14.1%</formula>
    </cfRule>
  </conditionalFormatting>
  <conditionalFormatting sqref="B29">
    <cfRule type="cellIs" dxfId="61" priority="54" stopIfTrue="1" operator="lessThan">
      <formula>B$13*14.1%</formula>
    </cfRule>
  </conditionalFormatting>
  <conditionalFormatting sqref="B29">
    <cfRule type="cellIs" dxfId="60" priority="53" stopIfTrue="1" operator="lessThan">
      <formula>B$13*14.1%</formula>
    </cfRule>
  </conditionalFormatting>
  <conditionalFormatting sqref="B29">
    <cfRule type="cellIs" dxfId="59" priority="52" stopIfTrue="1" operator="lessThan">
      <formula>B$13*14.1%</formula>
    </cfRule>
  </conditionalFormatting>
  <conditionalFormatting sqref="B29">
    <cfRule type="cellIs" dxfId="58" priority="51" stopIfTrue="1" operator="lessThan">
      <formula>B$13*14.1%</formula>
    </cfRule>
  </conditionalFormatting>
  <conditionalFormatting sqref="B29">
    <cfRule type="cellIs" dxfId="57" priority="50" stopIfTrue="1" operator="lessThan">
      <formula>B$13*14.1%</formula>
    </cfRule>
  </conditionalFormatting>
  <conditionalFormatting sqref="B29">
    <cfRule type="cellIs" dxfId="56" priority="49" stopIfTrue="1" operator="lessThan">
      <formula>B$13*14.1%</formula>
    </cfRule>
  </conditionalFormatting>
  <conditionalFormatting sqref="B29">
    <cfRule type="cellIs" dxfId="55" priority="48" stopIfTrue="1" operator="lessThan">
      <formula>B$13*14.1%</formula>
    </cfRule>
  </conditionalFormatting>
  <conditionalFormatting sqref="B29">
    <cfRule type="cellIs" dxfId="54" priority="47" stopIfTrue="1" operator="lessThan">
      <formula>B$13*14.1%</formula>
    </cfRule>
  </conditionalFormatting>
  <conditionalFormatting sqref="B29">
    <cfRule type="cellIs" dxfId="53" priority="46" stopIfTrue="1" operator="lessThan">
      <formula>B$13*14.1%</formula>
    </cfRule>
  </conditionalFormatting>
  <conditionalFormatting sqref="B29">
    <cfRule type="cellIs" dxfId="52" priority="45" stopIfTrue="1" operator="lessThan">
      <formula>B$13*14.1%</formula>
    </cfRule>
  </conditionalFormatting>
  <conditionalFormatting sqref="B29">
    <cfRule type="cellIs" dxfId="51" priority="44" stopIfTrue="1" operator="lessThan">
      <formula>B$13*14.1%</formula>
    </cfRule>
  </conditionalFormatting>
  <conditionalFormatting sqref="B29">
    <cfRule type="cellIs" dxfId="50" priority="43" stopIfTrue="1" operator="lessThan">
      <formula>B$13*14.1%</formula>
    </cfRule>
  </conditionalFormatting>
  <conditionalFormatting sqref="B29">
    <cfRule type="cellIs" dxfId="49" priority="42" stopIfTrue="1" operator="lessThan">
      <formula>B$13*14.1%</formula>
    </cfRule>
  </conditionalFormatting>
  <conditionalFormatting sqref="B29">
    <cfRule type="cellIs" dxfId="48" priority="41" stopIfTrue="1" operator="lessThan">
      <formula>B$13*14.1%</formula>
    </cfRule>
  </conditionalFormatting>
  <conditionalFormatting sqref="B29">
    <cfRule type="cellIs" dxfId="47" priority="40" stopIfTrue="1" operator="lessThan">
      <formula>B$13*14.1%</formula>
    </cfRule>
  </conditionalFormatting>
  <conditionalFormatting sqref="B29">
    <cfRule type="cellIs" dxfId="46" priority="39" stopIfTrue="1" operator="lessThan">
      <formula>B$13*14.1%</formula>
    </cfRule>
  </conditionalFormatting>
  <conditionalFormatting sqref="B29">
    <cfRule type="cellIs" dxfId="45" priority="38" stopIfTrue="1" operator="lessThan">
      <formula>B$13*14.1%</formula>
    </cfRule>
  </conditionalFormatting>
  <conditionalFormatting sqref="B29">
    <cfRule type="cellIs" dxfId="44" priority="37" stopIfTrue="1" operator="lessThan">
      <formula>B$13*14.1%</formula>
    </cfRule>
  </conditionalFormatting>
  <conditionalFormatting sqref="B29">
    <cfRule type="cellIs" dxfId="43" priority="36" stopIfTrue="1" operator="lessThan">
      <formula>B$13*14.1%</formula>
    </cfRule>
  </conditionalFormatting>
  <conditionalFormatting sqref="B29">
    <cfRule type="cellIs" dxfId="42" priority="35" stopIfTrue="1" operator="lessThan">
      <formula>B$13*14.1%</formula>
    </cfRule>
  </conditionalFormatting>
  <conditionalFormatting sqref="B29">
    <cfRule type="cellIs" dxfId="41" priority="34" stopIfTrue="1" operator="lessThan">
      <formula>B$13*14.1%</formula>
    </cfRule>
  </conditionalFormatting>
  <conditionalFormatting sqref="B29">
    <cfRule type="cellIs" dxfId="40" priority="33" stopIfTrue="1" operator="lessThan">
      <formula>B$13*14.1%</formula>
    </cfRule>
  </conditionalFormatting>
  <conditionalFormatting sqref="B29">
    <cfRule type="cellIs" dxfId="39" priority="32" stopIfTrue="1" operator="lessThan">
      <formula>B$13*14.1%</formula>
    </cfRule>
  </conditionalFormatting>
  <conditionalFormatting sqref="B29">
    <cfRule type="cellIs" dxfId="38" priority="31" stopIfTrue="1" operator="lessThan">
      <formula>B$13*14.1%</formula>
    </cfRule>
  </conditionalFormatting>
  <conditionalFormatting sqref="B29">
    <cfRule type="cellIs" dxfId="37" priority="30" stopIfTrue="1" operator="lessThan">
      <formula>B$13*14.1%</formula>
    </cfRule>
  </conditionalFormatting>
  <conditionalFormatting sqref="B29">
    <cfRule type="cellIs" dxfId="36" priority="29" stopIfTrue="1" operator="lessThan">
      <formula>B$13*14.1%</formula>
    </cfRule>
  </conditionalFormatting>
  <conditionalFormatting sqref="B29">
    <cfRule type="cellIs" dxfId="35" priority="28" stopIfTrue="1" operator="lessThan">
      <formula>B$13*14.1%</formula>
    </cfRule>
  </conditionalFormatting>
  <conditionalFormatting sqref="B29">
    <cfRule type="cellIs" dxfId="34" priority="27" stopIfTrue="1" operator="lessThan">
      <formula>B$13*14.1%</formula>
    </cfRule>
  </conditionalFormatting>
  <conditionalFormatting sqref="B29">
    <cfRule type="cellIs" dxfId="33" priority="26" stopIfTrue="1" operator="lessThan">
      <formula>B$13*14.1%</formula>
    </cfRule>
  </conditionalFormatting>
  <conditionalFormatting sqref="B29">
    <cfRule type="cellIs" dxfId="32" priority="25" stopIfTrue="1" operator="lessThan">
      <formula>B$13*14.1%</formula>
    </cfRule>
  </conditionalFormatting>
  <conditionalFormatting sqref="B29">
    <cfRule type="cellIs" dxfId="31" priority="24" stopIfTrue="1" operator="lessThan">
      <formula>B$13*14.1%</formula>
    </cfRule>
  </conditionalFormatting>
  <conditionalFormatting sqref="B29">
    <cfRule type="cellIs" dxfId="30" priority="23" stopIfTrue="1" operator="lessThan">
      <formula>B$13*14.1%</formula>
    </cfRule>
  </conditionalFormatting>
  <conditionalFormatting sqref="B29">
    <cfRule type="cellIs" dxfId="29" priority="22" stopIfTrue="1" operator="lessThan">
      <formula>B$13*14.1%</formula>
    </cfRule>
  </conditionalFormatting>
  <conditionalFormatting sqref="B29">
    <cfRule type="cellIs" dxfId="28" priority="21" stopIfTrue="1" operator="lessThan">
      <formula>B$13*14.1%</formula>
    </cfRule>
  </conditionalFormatting>
  <conditionalFormatting sqref="B29">
    <cfRule type="cellIs" dxfId="27" priority="20" stopIfTrue="1" operator="lessThan">
      <formula>B$13*14.1%</formula>
    </cfRule>
  </conditionalFormatting>
  <conditionalFormatting sqref="B29">
    <cfRule type="cellIs" dxfId="26" priority="19" stopIfTrue="1" operator="lessThan">
      <formula>B$13*14.1%</formula>
    </cfRule>
  </conditionalFormatting>
  <conditionalFormatting sqref="B29">
    <cfRule type="cellIs" dxfId="25" priority="18" stopIfTrue="1" operator="lessThan">
      <formula>B$13*14.1%</formula>
    </cfRule>
  </conditionalFormatting>
  <conditionalFormatting sqref="B29">
    <cfRule type="cellIs" dxfId="24" priority="17" stopIfTrue="1" operator="lessThan">
      <formula>B$13*14.1%</formula>
    </cfRule>
  </conditionalFormatting>
  <conditionalFormatting sqref="B29">
    <cfRule type="cellIs" dxfId="23" priority="16" stopIfTrue="1" operator="lessThan">
      <formula>B$13*14.1%</formula>
    </cfRule>
  </conditionalFormatting>
  <conditionalFormatting sqref="B29">
    <cfRule type="cellIs" dxfId="22" priority="15" stopIfTrue="1" operator="lessThan">
      <formula>B$13*14.1%</formula>
    </cfRule>
  </conditionalFormatting>
  <conditionalFormatting sqref="B29">
    <cfRule type="cellIs" dxfId="21" priority="14" stopIfTrue="1" operator="lessThan">
      <formula>B$13*14.1%</formula>
    </cfRule>
  </conditionalFormatting>
  <conditionalFormatting sqref="B29">
    <cfRule type="cellIs" dxfId="20" priority="13" stopIfTrue="1" operator="lessThan">
      <formula>B$13*14.1%</formula>
    </cfRule>
  </conditionalFormatting>
  <conditionalFormatting sqref="B29">
    <cfRule type="cellIs" dxfId="19" priority="12" stopIfTrue="1" operator="lessThan">
      <formula>B$13*14.1%</formula>
    </cfRule>
  </conditionalFormatting>
  <conditionalFormatting sqref="B29">
    <cfRule type="cellIs" dxfId="18" priority="11" stopIfTrue="1" operator="lessThan">
      <formula>B$13*14.1%</formula>
    </cfRule>
  </conditionalFormatting>
  <conditionalFormatting sqref="B29">
    <cfRule type="cellIs" dxfId="17" priority="10" stopIfTrue="1" operator="lessThan">
      <formula>B$13*14.1%</formula>
    </cfRule>
  </conditionalFormatting>
  <conditionalFormatting sqref="B29">
    <cfRule type="cellIs" dxfId="16" priority="9" stopIfTrue="1" operator="lessThan">
      <formula>B$13*14.1%</formula>
    </cfRule>
  </conditionalFormatting>
  <conditionalFormatting sqref="B29">
    <cfRule type="cellIs" dxfId="15" priority="8" stopIfTrue="1" operator="lessThan">
      <formula>B$13*14.1%</formula>
    </cfRule>
  </conditionalFormatting>
  <conditionalFormatting sqref="B29">
    <cfRule type="cellIs" dxfId="14" priority="7" stopIfTrue="1" operator="lessThan">
      <formula>B$13*14.1%</formula>
    </cfRule>
  </conditionalFormatting>
  <conditionalFormatting sqref="B29">
    <cfRule type="cellIs" dxfId="13" priority="6" stopIfTrue="1" operator="lessThan">
      <formula>B$13*14.1%</formula>
    </cfRule>
  </conditionalFormatting>
  <conditionalFormatting sqref="B29">
    <cfRule type="cellIs" dxfId="12" priority="5" stopIfTrue="1" operator="lessThan">
      <formula>B$13*14.1%</formula>
    </cfRule>
  </conditionalFormatting>
  <conditionalFormatting sqref="B29">
    <cfRule type="cellIs" dxfId="11" priority="4" stopIfTrue="1" operator="lessThan">
      <formula>B$13*14.1%</formula>
    </cfRule>
  </conditionalFormatting>
  <conditionalFormatting sqref="B29">
    <cfRule type="cellIs" dxfId="10" priority="3" stopIfTrue="1" operator="lessThan">
      <formula>B$13*14.1%</formula>
    </cfRule>
  </conditionalFormatting>
  <conditionalFormatting sqref="B29">
    <cfRule type="cellIs" dxfId="9" priority="2" stopIfTrue="1" operator="lessThan">
      <formula>B$13*14.1%</formula>
    </cfRule>
  </conditionalFormatting>
  <conditionalFormatting sqref="B29">
    <cfRule type="cellIs" dxfId="8" priority="1" stopIfTrue="1" operator="lessThan">
      <formula>B$13*14.1%</formula>
    </cfRule>
  </conditionalFormatting>
  <pageMargins left="0.75" right="0.75" top="1" bottom="1" header="0.5" footer="0.5"/>
  <pageSetup orientation="portrait" horizontalDpi="1200" verticalDpi="1200" r:id="rId1"/>
  <headerFooter alignWithMargins="0">
    <oddFooter>&amp;C&amp;1#&amp;"Calibri"&amp;10&amp;K008000Seagate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B1:BJ131"/>
  <sheetViews>
    <sheetView topLeftCell="A61" zoomScale="70" zoomScaleNormal="70" workbookViewId="0">
      <selection activeCell="E50" sqref="E50:U89"/>
    </sheetView>
  </sheetViews>
  <sheetFormatPr defaultColWidth="8.58203125" defaultRowHeight="11.5"/>
  <cols>
    <col min="1" max="1" width="4.08203125" style="575" customWidth="1"/>
    <col min="2" max="2" width="24.08203125" style="575" bestFit="1" customWidth="1"/>
    <col min="3" max="3" width="24.08203125" style="575" customWidth="1"/>
    <col min="4" max="4" width="16.08203125" style="575" bestFit="1" customWidth="1"/>
    <col min="5" max="5" width="11.08203125" style="575" bestFit="1" customWidth="1"/>
    <col min="6" max="13" width="9" style="575" bestFit="1" customWidth="1"/>
    <col min="14" max="14" width="9.08203125" style="575" bestFit="1" customWidth="1"/>
    <col min="15" max="15" width="9" style="575" bestFit="1" customWidth="1"/>
    <col min="16" max="18" width="11.58203125" style="575" customWidth="1"/>
    <col min="19" max="20" width="12.08203125" style="575" customWidth="1"/>
    <col min="21" max="21" width="15.08203125" style="575" customWidth="1"/>
    <col min="22" max="16384" width="8.58203125" style="575"/>
  </cols>
  <sheetData>
    <row r="1" spans="2:62">
      <c r="C1" s="1133"/>
      <c r="D1" s="1340"/>
      <c r="E1" s="1340"/>
      <c r="F1" s="1340"/>
      <c r="G1" s="1340"/>
      <c r="H1" s="1340"/>
      <c r="I1" s="1340"/>
      <c r="J1" s="1340"/>
      <c r="K1" s="1340"/>
      <c r="L1" s="1340"/>
      <c r="M1" s="1340"/>
      <c r="N1" s="1340"/>
      <c r="O1" s="1340"/>
      <c r="P1" s="1134"/>
      <c r="Q1" s="1134"/>
      <c r="R1" s="1134"/>
      <c r="S1" s="1134"/>
      <c r="T1" s="1135"/>
    </row>
    <row r="2" spans="2:62" s="1135" customFormat="1">
      <c r="B2" s="1133" t="s">
        <v>46</v>
      </c>
      <c r="C2" s="1223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134"/>
      <c r="R2" s="1134"/>
      <c r="S2" s="1134"/>
      <c r="T2" s="1134"/>
    </row>
    <row r="3" spans="2:62" ht="13">
      <c r="B3" s="600"/>
      <c r="C3" s="1221" t="s">
        <v>27</v>
      </c>
      <c r="D3" s="1222"/>
      <c r="E3" s="1986" t="s">
        <v>766</v>
      </c>
      <c r="F3" s="1986" t="s">
        <v>767</v>
      </c>
      <c r="G3" s="1986" t="s">
        <v>768</v>
      </c>
      <c r="H3" s="1986" t="s">
        <v>769</v>
      </c>
      <c r="I3" s="1986" t="s">
        <v>770</v>
      </c>
      <c r="J3" s="1986" t="s">
        <v>771</v>
      </c>
      <c r="K3" s="1986" t="s">
        <v>772</v>
      </c>
      <c r="L3" s="1986" t="s">
        <v>773</v>
      </c>
      <c r="M3" s="1986" t="s">
        <v>774</v>
      </c>
      <c r="N3" s="1986" t="s">
        <v>775</v>
      </c>
      <c r="O3" s="1986" t="s">
        <v>776</v>
      </c>
      <c r="P3" s="1986" t="s">
        <v>777</v>
      </c>
      <c r="Q3" s="1986" t="s">
        <v>778</v>
      </c>
      <c r="R3" s="1982" t="s">
        <v>1048</v>
      </c>
      <c r="S3" s="1983" t="s">
        <v>1049</v>
      </c>
      <c r="T3" s="1984" t="s">
        <v>1050</v>
      </c>
      <c r="U3" s="1985" t="s">
        <v>1051</v>
      </c>
      <c r="AA3" s="575" t="s">
        <v>369</v>
      </c>
      <c r="AB3" s="575" t="s">
        <v>370</v>
      </c>
      <c r="AC3" s="575" t="s">
        <v>371</v>
      </c>
      <c r="AD3" s="575" t="s">
        <v>372</v>
      </c>
      <c r="AE3" s="575" t="s">
        <v>373</v>
      </c>
      <c r="AF3" s="575" t="s">
        <v>374</v>
      </c>
      <c r="AG3" s="575" t="s">
        <v>375</v>
      </c>
      <c r="AH3" s="575" t="s">
        <v>376</v>
      </c>
      <c r="AI3" s="575" t="s">
        <v>377</v>
      </c>
      <c r="AJ3" s="575" t="s">
        <v>378</v>
      </c>
      <c r="AK3" s="575" t="s">
        <v>379</v>
      </c>
      <c r="AL3" s="575" t="s">
        <v>380</v>
      </c>
      <c r="AM3" s="575" t="s">
        <v>381</v>
      </c>
      <c r="AN3" s="575" t="s">
        <v>382</v>
      </c>
      <c r="AO3" s="575" t="s">
        <v>383</v>
      </c>
      <c r="AP3" s="575" t="s">
        <v>367</v>
      </c>
      <c r="AQ3" s="575" t="s">
        <v>366</v>
      </c>
    </row>
    <row r="4" spans="2:62" ht="13.5" thickBot="1">
      <c r="C4" s="1213" t="s">
        <v>69</v>
      </c>
      <c r="D4" s="1214"/>
      <c r="E4" s="1987">
        <v>4.6500000000000004</v>
      </c>
      <c r="F4" s="1988">
        <v>7</v>
      </c>
      <c r="G4" s="1988">
        <v>7</v>
      </c>
      <c r="H4" s="1989">
        <v>7</v>
      </c>
      <c r="I4" s="1990">
        <v>2.25</v>
      </c>
      <c r="J4" s="1988">
        <v>7</v>
      </c>
      <c r="K4" s="1988">
        <v>7</v>
      </c>
      <c r="L4" s="1989">
        <v>7</v>
      </c>
      <c r="M4" s="1987">
        <v>7</v>
      </c>
      <c r="N4" s="1988">
        <v>7</v>
      </c>
      <c r="O4" s="1988">
        <v>4.6500000000000004</v>
      </c>
      <c r="P4" s="1988">
        <v>7</v>
      </c>
      <c r="Q4" s="1989">
        <v>7</v>
      </c>
      <c r="R4" s="1991">
        <v>25.65</v>
      </c>
      <c r="S4" s="1992">
        <v>23.25</v>
      </c>
      <c r="T4" s="1993">
        <v>32.65</v>
      </c>
      <c r="U4" s="1991">
        <v>81.55</v>
      </c>
      <c r="W4" s="575">
        <v>7</v>
      </c>
      <c r="X4" s="575">
        <v>7</v>
      </c>
      <c r="Y4" s="575" t="s">
        <v>384</v>
      </c>
      <c r="AA4" s="575" t="s">
        <v>35</v>
      </c>
      <c r="AB4" s="575" t="s">
        <v>35</v>
      </c>
      <c r="AC4" s="575" t="s">
        <v>35</v>
      </c>
      <c r="AD4" s="575" t="s">
        <v>35</v>
      </c>
      <c r="AE4" s="575" t="s">
        <v>35</v>
      </c>
      <c r="AF4" s="575" t="s">
        <v>35</v>
      </c>
      <c r="AG4" s="575" t="s">
        <v>35</v>
      </c>
      <c r="AH4" s="575" t="s">
        <v>35</v>
      </c>
      <c r="AI4" s="575" t="s">
        <v>35</v>
      </c>
      <c r="AJ4" s="575" t="s">
        <v>35</v>
      </c>
      <c r="AK4" s="575" t="s">
        <v>35</v>
      </c>
      <c r="AL4" s="575" t="s">
        <v>35</v>
      </c>
      <c r="AM4" s="575" t="s">
        <v>35</v>
      </c>
      <c r="AN4" s="575" t="s">
        <v>35</v>
      </c>
      <c r="AO4" s="575" t="s">
        <v>35</v>
      </c>
      <c r="AP4" s="575" t="s">
        <v>35</v>
      </c>
      <c r="AQ4" s="575" t="s">
        <v>35</v>
      </c>
    </row>
    <row r="5" spans="2:62" ht="13.5" thickTop="1">
      <c r="B5" s="575" t="s">
        <v>155</v>
      </c>
      <c r="C5" s="1272" t="s">
        <v>147</v>
      </c>
      <c r="D5" s="1515" t="s">
        <v>413</v>
      </c>
      <c r="E5" s="1968">
        <v>0</v>
      </c>
      <c r="F5" s="1969">
        <v>0</v>
      </c>
      <c r="G5" s="1969">
        <v>0</v>
      </c>
      <c r="H5" s="1970">
        <v>0</v>
      </c>
      <c r="I5" s="1968">
        <v>0</v>
      </c>
      <c r="J5" s="1969">
        <v>0</v>
      </c>
      <c r="K5" s="1969">
        <v>0</v>
      </c>
      <c r="L5" s="1970">
        <v>0</v>
      </c>
      <c r="M5" s="1968">
        <v>0</v>
      </c>
      <c r="N5" s="1969">
        <v>0</v>
      </c>
      <c r="O5" s="1969">
        <v>0</v>
      </c>
      <c r="P5" s="1969">
        <v>0</v>
      </c>
      <c r="Q5" s="1970">
        <v>0</v>
      </c>
      <c r="R5" s="1971">
        <v>0</v>
      </c>
      <c r="S5" s="1971">
        <v>0</v>
      </c>
      <c r="T5" s="1971">
        <v>0</v>
      </c>
      <c r="U5" s="1971">
        <v>0</v>
      </c>
      <c r="W5" s="575">
        <v>0</v>
      </c>
      <c r="X5" s="575">
        <v>0</v>
      </c>
      <c r="Y5" s="575">
        <v>0.61666666666666681</v>
      </c>
      <c r="Z5" s="575">
        <v>0.23181473684210527</v>
      </c>
      <c r="AA5" s="575">
        <v>0</v>
      </c>
      <c r="AB5" s="575">
        <v>0</v>
      </c>
      <c r="AC5" s="575">
        <v>0</v>
      </c>
      <c r="AD5" s="575">
        <v>0</v>
      </c>
      <c r="AE5" s="575">
        <v>0</v>
      </c>
      <c r="AF5" s="575">
        <v>0</v>
      </c>
      <c r="AG5" s="575">
        <v>0</v>
      </c>
      <c r="AH5" s="575">
        <v>0</v>
      </c>
      <c r="AI5" s="575">
        <v>0</v>
      </c>
      <c r="AJ5" s="575">
        <v>0</v>
      </c>
      <c r="AK5" s="575">
        <v>0</v>
      </c>
      <c r="AL5" s="575">
        <v>0</v>
      </c>
      <c r="AM5" s="575">
        <v>0</v>
      </c>
      <c r="AN5" s="575">
        <v>0</v>
      </c>
      <c r="AO5" s="575">
        <v>0</v>
      </c>
      <c r="AP5" s="575">
        <v>0</v>
      </c>
      <c r="AQ5" s="575">
        <v>0</v>
      </c>
      <c r="AT5" s="575">
        <v>0</v>
      </c>
      <c r="AU5" s="575">
        <v>0</v>
      </c>
      <c r="AV5" s="575">
        <v>0</v>
      </c>
      <c r="AW5" s="575">
        <v>0</v>
      </c>
      <c r="AX5" s="575">
        <v>0</v>
      </c>
      <c r="AY5" s="575">
        <v>0</v>
      </c>
      <c r="AZ5" s="575">
        <v>0</v>
      </c>
      <c r="BA5" s="575">
        <v>0</v>
      </c>
      <c r="BB5" s="575">
        <v>0</v>
      </c>
      <c r="BC5" s="575">
        <v>0</v>
      </c>
      <c r="BD5" s="575">
        <v>0</v>
      </c>
      <c r="BE5" s="575">
        <v>0</v>
      </c>
      <c r="BF5" s="575">
        <v>0</v>
      </c>
      <c r="BG5" s="575">
        <v>0</v>
      </c>
      <c r="BH5" s="575">
        <v>0</v>
      </c>
      <c r="BI5" s="575">
        <v>0</v>
      </c>
      <c r="BJ5" s="575">
        <v>0</v>
      </c>
    </row>
    <row r="6" spans="2:62" ht="13">
      <c r="B6" s="575" t="s">
        <v>155</v>
      </c>
      <c r="C6" s="1273" t="s">
        <v>147</v>
      </c>
      <c r="D6" s="1274" t="s">
        <v>414</v>
      </c>
      <c r="E6" s="1665">
        <v>0</v>
      </c>
      <c r="F6" s="1972">
        <v>0</v>
      </c>
      <c r="G6" s="1972">
        <v>0</v>
      </c>
      <c r="H6" s="1666">
        <v>0</v>
      </c>
      <c r="I6" s="1665">
        <v>0</v>
      </c>
      <c r="J6" s="1972">
        <v>0</v>
      </c>
      <c r="K6" s="1972">
        <v>0</v>
      </c>
      <c r="L6" s="1666">
        <v>0</v>
      </c>
      <c r="M6" s="1665">
        <v>0</v>
      </c>
      <c r="N6" s="1972">
        <v>0</v>
      </c>
      <c r="O6" s="1972">
        <v>0</v>
      </c>
      <c r="P6" s="1972">
        <v>0</v>
      </c>
      <c r="Q6" s="1666">
        <v>0</v>
      </c>
      <c r="R6" s="1973">
        <v>0</v>
      </c>
      <c r="S6" s="1973">
        <v>0</v>
      </c>
      <c r="T6" s="1973">
        <v>0</v>
      </c>
      <c r="U6" s="1973">
        <v>0</v>
      </c>
      <c r="W6" s="575">
        <v>0</v>
      </c>
      <c r="X6" s="575">
        <v>0</v>
      </c>
      <c r="Y6" s="575">
        <v>0.61666666666666681</v>
      </c>
      <c r="Z6" s="575">
        <v>0.23181473684210527</v>
      </c>
      <c r="AA6" s="575">
        <v>0</v>
      </c>
      <c r="AB6" s="575">
        <v>0</v>
      </c>
      <c r="AC6" s="575">
        <v>0</v>
      </c>
      <c r="AD6" s="575">
        <v>0</v>
      </c>
      <c r="AE6" s="575">
        <v>0</v>
      </c>
      <c r="AF6" s="575">
        <v>0</v>
      </c>
      <c r="AG6" s="575">
        <v>0</v>
      </c>
      <c r="AH6" s="575">
        <v>0</v>
      </c>
      <c r="AI6" s="575">
        <v>0</v>
      </c>
      <c r="AJ6" s="575">
        <v>0</v>
      </c>
      <c r="AK6" s="575">
        <v>0</v>
      </c>
      <c r="AL6" s="575">
        <v>0</v>
      </c>
      <c r="AM6" s="575">
        <v>0</v>
      </c>
      <c r="AN6" s="575">
        <v>0</v>
      </c>
      <c r="AO6" s="575">
        <v>0</v>
      </c>
      <c r="AP6" s="575">
        <v>0</v>
      </c>
      <c r="AQ6" s="575">
        <v>0</v>
      </c>
      <c r="AT6" s="575">
        <v>0</v>
      </c>
      <c r="AU6" s="575">
        <v>0</v>
      </c>
      <c r="AV6" s="575">
        <v>0</v>
      </c>
      <c r="AW6" s="575">
        <v>0</v>
      </c>
      <c r="AX6" s="575">
        <v>0</v>
      </c>
      <c r="AY6" s="575">
        <v>0</v>
      </c>
      <c r="AZ6" s="575">
        <v>0</v>
      </c>
      <c r="BA6" s="575">
        <v>0</v>
      </c>
      <c r="BB6" s="575">
        <v>0</v>
      </c>
      <c r="BC6" s="575">
        <v>0</v>
      </c>
      <c r="BD6" s="575">
        <v>0</v>
      </c>
      <c r="BE6" s="575">
        <v>0</v>
      </c>
      <c r="BF6" s="575">
        <v>0</v>
      </c>
      <c r="BG6" s="575">
        <v>0</v>
      </c>
      <c r="BH6" s="575">
        <v>0</v>
      </c>
      <c r="BI6" s="575">
        <v>0</v>
      </c>
      <c r="BJ6" s="575">
        <v>0</v>
      </c>
    </row>
    <row r="7" spans="2:62" ht="13.5" thickBot="1">
      <c r="B7" s="575" t="s">
        <v>156</v>
      </c>
      <c r="C7" s="1273" t="s">
        <v>147</v>
      </c>
      <c r="D7" s="1274" t="s">
        <v>415</v>
      </c>
      <c r="E7" s="1974">
        <v>0</v>
      </c>
      <c r="F7" s="1975">
        <v>0</v>
      </c>
      <c r="G7" s="1975">
        <v>0</v>
      </c>
      <c r="H7" s="1976">
        <v>0</v>
      </c>
      <c r="I7" s="1974">
        <v>0</v>
      </c>
      <c r="J7" s="1975">
        <v>0</v>
      </c>
      <c r="K7" s="1975">
        <v>0</v>
      </c>
      <c r="L7" s="1976">
        <v>0</v>
      </c>
      <c r="M7" s="1974">
        <v>0</v>
      </c>
      <c r="N7" s="1975">
        <v>0</v>
      </c>
      <c r="O7" s="1975">
        <v>0</v>
      </c>
      <c r="P7" s="1975">
        <v>0</v>
      </c>
      <c r="Q7" s="1976">
        <v>0</v>
      </c>
      <c r="R7" s="1977">
        <v>0</v>
      </c>
      <c r="S7" s="1977">
        <v>0</v>
      </c>
      <c r="T7" s="1977">
        <v>0</v>
      </c>
      <c r="U7" s="1977">
        <v>0</v>
      </c>
      <c r="W7" s="575">
        <v>97552</v>
      </c>
      <c r="X7" s="575">
        <v>97552</v>
      </c>
      <c r="Y7" s="575">
        <v>1.0416666666666667</v>
      </c>
      <c r="Z7" s="575">
        <v>0.39365079365079375</v>
      </c>
      <c r="AA7" s="575">
        <v>109965</v>
      </c>
      <c r="AB7" s="575">
        <v>109964</v>
      </c>
      <c r="AC7" s="575">
        <v>109962</v>
      </c>
      <c r="AD7" s="575">
        <v>109962</v>
      </c>
      <c r="AE7" s="575">
        <v>109957</v>
      </c>
      <c r="AF7" s="575">
        <v>81710</v>
      </c>
      <c r="AG7" s="575">
        <v>109963</v>
      </c>
      <c r="AH7" s="575">
        <v>109960</v>
      </c>
      <c r="AI7" s="575">
        <v>109963</v>
      </c>
      <c r="AJ7" s="575">
        <v>109967</v>
      </c>
      <c r="AK7" s="575">
        <v>109969</v>
      </c>
      <c r="AL7" s="575">
        <v>109968</v>
      </c>
      <c r="AM7" s="575">
        <v>97552</v>
      </c>
      <c r="AN7" s="575">
        <v>439853</v>
      </c>
      <c r="AO7" s="575">
        <v>411590</v>
      </c>
      <c r="AP7" s="575">
        <v>537419</v>
      </c>
      <c r="AQ7" s="575">
        <v>1388862</v>
      </c>
      <c r="AT7" s="575">
        <v>0</v>
      </c>
      <c r="AU7" s="575">
        <v>0</v>
      </c>
      <c r="AV7" s="575">
        <v>0</v>
      </c>
      <c r="AW7" s="575">
        <v>0</v>
      </c>
      <c r="AX7" s="575">
        <v>0</v>
      </c>
      <c r="AY7" s="575">
        <v>0</v>
      </c>
      <c r="AZ7" s="575">
        <v>0</v>
      </c>
      <c r="BA7" s="575">
        <v>0</v>
      </c>
      <c r="BB7" s="575">
        <v>0</v>
      </c>
      <c r="BC7" s="575">
        <v>0</v>
      </c>
      <c r="BD7" s="575">
        <v>5918</v>
      </c>
      <c r="BE7" s="575">
        <v>8419</v>
      </c>
      <c r="BF7" s="575">
        <v>0</v>
      </c>
      <c r="BG7" s="575">
        <v>0</v>
      </c>
      <c r="BH7" s="575">
        <v>0</v>
      </c>
      <c r="BI7" s="575">
        <v>14337</v>
      </c>
      <c r="BJ7" s="575">
        <v>14337</v>
      </c>
    </row>
    <row r="8" spans="2:62" ht="13">
      <c r="B8" s="575" t="s">
        <v>181</v>
      </c>
      <c r="C8" s="1272" t="s">
        <v>162</v>
      </c>
      <c r="D8" s="1515" t="s">
        <v>414</v>
      </c>
      <c r="E8" s="1968">
        <v>0</v>
      </c>
      <c r="F8" s="1969">
        <v>0</v>
      </c>
      <c r="G8" s="1969">
        <v>0</v>
      </c>
      <c r="H8" s="1970">
        <v>0</v>
      </c>
      <c r="I8" s="1968">
        <v>0</v>
      </c>
      <c r="J8" s="1969">
        <v>0</v>
      </c>
      <c r="K8" s="1969">
        <v>0</v>
      </c>
      <c r="L8" s="1970">
        <v>0</v>
      </c>
      <c r="M8" s="1968">
        <v>0</v>
      </c>
      <c r="N8" s="1969">
        <v>0</v>
      </c>
      <c r="O8" s="1969">
        <v>0</v>
      </c>
      <c r="P8" s="1969">
        <v>0</v>
      </c>
      <c r="Q8" s="1970">
        <v>0</v>
      </c>
      <c r="R8" s="1971">
        <v>0</v>
      </c>
      <c r="S8" s="1971">
        <v>0</v>
      </c>
      <c r="T8" s="1971">
        <v>0</v>
      </c>
      <c r="U8" s="1971">
        <v>0</v>
      </c>
      <c r="V8" s="575">
        <v>0.42324424546373962</v>
      </c>
      <c r="W8" s="575">
        <v>97552</v>
      </c>
      <c r="X8" s="575">
        <v>97552</v>
      </c>
      <c r="Y8" s="575">
        <v>0</v>
      </c>
      <c r="Z8" s="575">
        <v>0</v>
      </c>
      <c r="AA8" s="575">
        <v>109965</v>
      </c>
      <c r="AB8" s="575">
        <v>109964</v>
      </c>
      <c r="AC8" s="575">
        <v>109962</v>
      </c>
      <c r="AD8" s="575">
        <v>109962</v>
      </c>
      <c r="AE8" s="575">
        <v>109957</v>
      </c>
      <c r="AF8" s="575">
        <v>81710</v>
      </c>
      <c r="AG8" s="575">
        <v>109963</v>
      </c>
      <c r="AH8" s="575">
        <v>109960</v>
      </c>
      <c r="AI8" s="575">
        <v>109963</v>
      </c>
      <c r="AJ8" s="575">
        <v>109967</v>
      </c>
      <c r="AK8" s="575">
        <v>109969</v>
      </c>
      <c r="AL8" s="575">
        <v>109968</v>
      </c>
      <c r="AM8" s="575">
        <v>97552</v>
      </c>
      <c r="AN8" s="575">
        <v>439853</v>
      </c>
      <c r="AO8" s="575">
        <v>411590</v>
      </c>
      <c r="AP8" s="575">
        <v>537419</v>
      </c>
      <c r="AQ8" s="575">
        <v>1388862</v>
      </c>
      <c r="AT8" s="575">
        <v>0</v>
      </c>
      <c r="AU8" s="575">
        <v>0</v>
      </c>
      <c r="AV8" s="575">
        <v>0</v>
      </c>
      <c r="AW8" s="575">
        <v>0</v>
      </c>
      <c r="AX8" s="575">
        <v>0</v>
      </c>
      <c r="AY8" s="575">
        <v>0</v>
      </c>
      <c r="AZ8" s="575">
        <v>0</v>
      </c>
      <c r="BA8" s="575">
        <v>0</v>
      </c>
      <c r="BB8" s="575">
        <v>0</v>
      </c>
      <c r="BC8" s="575">
        <v>0</v>
      </c>
      <c r="BD8" s="575">
        <v>5918</v>
      </c>
      <c r="BE8" s="575">
        <v>8419</v>
      </c>
      <c r="BF8" s="575">
        <v>0</v>
      </c>
      <c r="BG8" s="575">
        <v>0</v>
      </c>
      <c r="BH8" s="575">
        <v>0</v>
      </c>
      <c r="BI8" s="575">
        <v>14337</v>
      </c>
      <c r="BJ8" s="575">
        <v>14337</v>
      </c>
    </row>
    <row r="9" spans="2:62" ht="13.5" thickBot="1">
      <c r="B9" s="575" t="s">
        <v>170</v>
      </c>
      <c r="C9" s="1801" t="s">
        <v>162</v>
      </c>
      <c r="D9" s="1802" t="s">
        <v>415</v>
      </c>
      <c r="E9" s="1974">
        <v>0</v>
      </c>
      <c r="F9" s="1975">
        <v>0</v>
      </c>
      <c r="G9" s="1975">
        <v>0</v>
      </c>
      <c r="H9" s="1976">
        <v>0</v>
      </c>
      <c r="I9" s="1974">
        <v>0</v>
      </c>
      <c r="J9" s="1975">
        <v>0</v>
      </c>
      <c r="K9" s="1975">
        <v>0</v>
      </c>
      <c r="L9" s="1976">
        <v>0</v>
      </c>
      <c r="M9" s="1974">
        <v>0</v>
      </c>
      <c r="N9" s="1975">
        <v>0</v>
      </c>
      <c r="O9" s="1975">
        <v>0</v>
      </c>
      <c r="P9" s="1975">
        <v>0</v>
      </c>
      <c r="Q9" s="1976">
        <v>0</v>
      </c>
      <c r="R9" s="1977">
        <v>0</v>
      </c>
      <c r="S9" s="1977">
        <v>0</v>
      </c>
      <c r="T9" s="1977">
        <v>0</v>
      </c>
      <c r="U9" s="1977">
        <v>0</v>
      </c>
      <c r="W9" s="575">
        <v>0</v>
      </c>
      <c r="X9" s="575">
        <v>0</v>
      </c>
      <c r="Y9" s="575">
        <v>1.4166666666666667</v>
      </c>
      <c r="Z9" s="575">
        <v>0.53536507936507949</v>
      </c>
      <c r="AA9" s="575">
        <v>0</v>
      </c>
      <c r="AB9" s="575">
        <v>0</v>
      </c>
      <c r="AC9" s="575">
        <v>0</v>
      </c>
      <c r="AD9" s="575">
        <v>0</v>
      </c>
      <c r="AE9" s="575">
        <v>0</v>
      </c>
      <c r="AF9" s="575">
        <v>0</v>
      </c>
      <c r="AG9" s="575">
        <v>0</v>
      </c>
      <c r="AH9" s="575">
        <v>0</v>
      </c>
      <c r="AI9" s="575">
        <v>0</v>
      </c>
      <c r="AJ9" s="575">
        <v>0</v>
      </c>
      <c r="AK9" s="575">
        <v>0</v>
      </c>
      <c r="AL9" s="575">
        <v>0</v>
      </c>
      <c r="AM9" s="575">
        <v>0</v>
      </c>
      <c r="AN9" s="575">
        <v>0</v>
      </c>
      <c r="AO9" s="575">
        <v>0</v>
      </c>
      <c r="AP9" s="575">
        <v>0</v>
      </c>
      <c r="AQ9" s="575">
        <v>0</v>
      </c>
      <c r="AT9" s="575">
        <v>0</v>
      </c>
      <c r="AU9" s="575">
        <v>0</v>
      </c>
      <c r="AV9" s="575">
        <v>0</v>
      </c>
      <c r="AW9" s="575">
        <v>0</v>
      </c>
      <c r="AX9" s="575">
        <v>0</v>
      </c>
      <c r="AY9" s="575">
        <v>0</v>
      </c>
      <c r="AZ9" s="575">
        <v>0</v>
      </c>
      <c r="BA9" s="575">
        <v>0</v>
      </c>
      <c r="BB9" s="575">
        <v>0</v>
      </c>
      <c r="BC9" s="575">
        <v>0</v>
      </c>
      <c r="BD9" s="575">
        <v>0</v>
      </c>
      <c r="BE9" s="575">
        <v>0</v>
      </c>
      <c r="BF9" s="575">
        <v>0</v>
      </c>
      <c r="BG9" s="575">
        <v>0</v>
      </c>
      <c r="BH9" s="575">
        <v>0</v>
      </c>
      <c r="BI9" s="575">
        <v>0</v>
      </c>
      <c r="BJ9" s="575">
        <v>0</v>
      </c>
    </row>
    <row r="10" spans="2:62" ht="13">
      <c r="B10" s="575" t="s">
        <v>127</v>
      </c>
      <c r="C10" s="1273" t="s">
        <v>124</v>
      </c>
      <c r="D10" s="1274" t="s">
        <v>415</v>
      </c>
      <c r="E10" s="1968">
        <v>0</v>
      </c>
      <c r="F10" s="1969">
        <v>0</v>
      </c>
      <c r="G10" s="1969">
        <v>0</v>
      </c>
      <c r="H10" s="1970">
        <v>0</v>
      </c>
      <c r="I10" s="1968">
        <v>0</v>
      </c>
      <c r="J10" s="1969">
        <v>0</v>
      </c>
      <c r="K10" s="1969">
        <v>0</v>
      </c>
      <c r="L10" s="1970">
        <v>0</v>
      </c>
      <c r="M10" s="1968">
        <v>0</v>
      </c>
      <c r="N10" s="1969">
        <v>0</v>
      </c>
      <c r="O10" s="1969">
        <v>0</v>
      </c>
      <c r="P10" s="1969">
        <v>0</v>
      </c>
      <c r="Q10" s="1970">
        <v>0</v>
      </c>
      <c r="R10" s="1971">
        <v>0</v>
      </c>
      <c r="S10" s="1971">
        <v>0</v>
      </c>
      <c r="T10" s="1971">
        <v>0</v>
      </c>
      <c r="U10" s="1971">
        <v>0</v>
      </c>
      <c r="W10" s="575">
        <v>0</v>
      </c>
      <c r="X10" s="575">
        <v>0</v>
      </c>
      <c r="Y10" s="575">
        <v>2.6041666666666665</v>
      </c>
      <c r="Z10" s="575">
        <v>1</v>
      </c>
      <c r="AA10" s="575">
        <v>0</v>
      </c>
      <c r="AB10" s="575">
        <v>0</v>
      </c>
      <c r="AC10" s="575">
        <v>0</v>
      </c>
      <c r="AD10" s="575">
        <v>0</v>
      </c>
      <c r="AE10" s="575">
        <v>0</v>
      </c>
      <c r="AF10" s="575">
        <v>0</v>
      </c>
      <c r="AG10" s="575">
        <v>0</v>
      </c>
      <c r="AH10" s="575">
        <v>0</v>
      </c>
      <c r="AI10" s="575">
        <v>0</v>
      </c>
      <c r="AJ10" s="575">
        <v>0</v>
      </c>
      <c r="AK10" s="575">
        <v>0</v>
      </c>
      <c r="AL10" s="575">
        <v>0</v>
      </c>
      <c r="AM10" s="575">
        <v>0</v>
      </c>
      <c r="AN10" s="575">
        <v>0</v>
      </c>
      <c r="AO10" s="575">
        <v>0</v>
      </c>
      <c r="AP10" s="575">
        <v>0</v>
      </c>
      <c r="AQ10" s="575">
        <v>0</v>
      </c>
      <c r="AT10" s="575">
        <v>0</v>
      </c>
      <c r="AU10" s="575">
        <v>0</v>
      </c>
      <c r="AV10" s="575">
        <v>0</v>
      </c>
      <c r="AW10" s="575">
        <v>0</v>
      </c>
      <c r="AX10" s="575">
        <v>0</v>
      </c>
      <c r="AY10" s="575">
        <v>0</v>
      </c>
      <c r="AZ10" s="575">
        <v>0</v>
      </c>
      <c r="BA10" s="575">
        <v>0</v>
      </c>
      <c r="BB10" s="575">
        <v>0</v>
      </c>
      <c r="BC10" s="575">
        <v>0</v>
      </c>
      <c r="BD10" s="575">
        <v>0</v>
      </c>
      <c r="BE10" s="575">
        <v>0</v>
      </c>
      <c r="BF10" s="575">
        <v>0</v>
      </c>
      <c r="BG10" s="575">
        <v>0</v>
      </c>
      <c r="BH10" s="575">
        <v>0</v>
      </c>
      <c r="BI10" s="575">
        <v>0</v>
      </c>
      <c r="BJ10" s="575">
        <v>0</v>
      </c>
    </row>
    <row r="11" spans="2:62" ht="13">
      <c r="B11" s="575" t="s">
        <v>128</v>
      </c>
      <c r="C11" s="1273" t="s">
        <v>124</v>
      </c>
      <c r="D11" s="1274" t="s">
        <v>416</v>
      </c>
      <c r="E11" s="1665">
        <v>0</v>
      </c>
      <c r="F11" s="1972">
        <v>0</v>
      </c>
      <c r="G11" s="1972">
        <v>0</v>
      </c>
      <c r="H11" s="1666">
        <v>0</v>
      </c>
      <c r="I11" s="1665">
        <v>0</v>
      </c>
      <c r="J11" s="1972">
        <v>0</v>
      </c>
      <c r="K11" s="1972">
        <v>0</v>
      </c>
      <c r="L11" s="1666">
        <v>0</v>
      </c>
      <c r="M11" s="1665">
        <v>0</v>
      </c>
      <c r="N11" s="1972">
        <v>0</v>
      </c>
      <c r="O11" s="1972">
        <v>0</v>
      </c>
      <c r="P11" s="1972">
        <v>0</v>
      </c>
      <c r="Q11" s="1666">
        <v>0</v>
      </c>
      <c r="R11" s="1973">
        <v>0</v>
      </c>
      <c r="S11" s="1973">
        <v>0</v>
      </c>
      <c r="T11" s="1973">
        <v>0</v>
      </c>
      <c r="U11" s="1973">
        <v>0</v>
      </c>
      <c r="W11" s="575">
        <v>0</v>
      </c>
      <c r="X11" s="575">
        <v>0</v>
      </c>
      <c r="Y11" s="575">
        <v>3.7083333333333335</v>
      </c>
      <c r="Z11" s="575">
        <v>1.4489277899343544</v>
      </c>
      <c r="AA11" s="575">
        <v>0</v>
      </c>
      <c r="AB11" s="575">
        <v>0</v>
      </c>
      <c r="AC11" s="575">
        <v>0</v>
      </c>
      <c r="AD11" s="575">
        <v>0</v>
      </c>
      <c r="AE11" s="575">
        <v>0</v>
      </c>
      <c r="AF11" s="575">
        <v>0</v>
      </c>
      <c r="AG11" s="575">
        <v>0</v>
      </c>
      <c r="AH11" s="575">
        <v>0</v>
      </c>
      <c r="AI11" s="575">
        <v>0</v>
      </c>
      <c r="AJ11" s="575">
        <v>0</v>
      </c>
      <c r="AK11" s="575">
        <v>0</v>
      </c>
      <c r="AL11" s="575">
        <v>0</v>
      </c>
      <c r="AM11" s="575">
        <v>0</v>
      </c>
      <c r="AN11" s="575">
        <v>0</v>
      </c>
      <c r="AO11" s="575">
        <v>0</v>
      </c>
      <c r="AP11" s="575">
        <v>0</v>
      </c>
      <c r="AQ11" s="575">
        <v>0</v>
      </c>
      <c r="AT11" s="575">
        <v>0</v>
      </c>
      <c r="AU11" s="575">
        <v>0</v>
      </c>
      <c r="AV11" s="575">
        <v>0</v>
      </c>
      <c r="AW11" s="575">
        <v>0</v>
      </c>
      <c r="AX11" s="575">
        <v>0</v>
      </c>
      <c r="AY11" s="575">
        <v>0</v>
      </c>
      <c r="AZ11" s="575">
        <v>0</v>
      </c>
      <c r="BA11" s="575">
        <v>0</v>
      </c>
      <c r="BB11" s="575">
        <v>0</v>
      </c>
      <c r="BC11" s="575">
        <v>0</v>
      </c>
      <c r="BD11" s="575">
        <v>0</v>
      </c>
      <c r="BE11" s="575">
        <v>0</v>
      </c>
      <c r="BF11" s="575">
        <v>0</v>
      </c>
      <c r="BG11" s="575">
        <v>0</v>
      </c>
      <c r="BH11" s="575">
        <v>0</v>
      </c>
      <c r="BI11" s="575">
        <v>0</v>
      </c>
      <c r="BJ11" s="575">
        <v>0</v>
      </c>
    </row>
    <row r="12" spans="2:62" ht="13.5" thickBot="1">
      <c r="B12" s="575" t="s">
        <v>135</v>
      </c>
      <c r="C12" s="1275" t="s">
        <v>124</v>
      </c>
      <c r="D12" s="1826" t="s">
        <v>417</v>
      </c>
      <c r="E12" s="1974">
        <v>0</v>
      </c>
      <c r="F12" s="1975">
        <v>0</v>
      </c>
      <c r="G12" s="1975">
        <v>0</v>
      </c>
      <c r="H12" s="1976">
        <v>0</v>
      </c>
      <c r="I12" s="1974">
        <v>0</v>
      </c>
      <c r="J12" s="1975">
        <v>0</v>
      </c>
      <c r="K12" s="1975">
        <v>0</v>
      </c>
      <c r="L12" s="1976">
        <v>0</v>
      </c>
      <c r="M12" s="1974">
        <v>0</v>
      </c>
      <c r="N12" s="1975">
        <v>0</v>
      </c>
      <c r="O12" s="1975">
        <v>0</v>
      </c>
      <c r="P12" s="1975">
        <v>0</v>
      </c>
      <c r="Q12" s="1976">
        <v>0</v>
      </c>
      <c r="R12" s="1977">
        <v>0</v>
      </c>
      <c r="S12" s="1977">
        <v>0</v>
      </c>
      <c r="T12" s="1977">
        <v>0</v>
      </c>
      <c r="U12" s="1977">
        <v>0</v>
      </c>
      <c r="W12" s="575">
        <v>0</v>
      </c>
      <c r="X12" s="575">
        <v>0</v>
      </c>
      <c r="Y12" s="575">
        <v>0</v>
      </c>
      <c r="Z12" s="575">
        <v>0</v>
      </c>
      <c r="AA12" s="575">
        <v>0</v>
      </c>
      <c r="AB12" s="575">
        <v>0</v>
      </c>
      <c r="AC12" s="575">
        <v>0</v>
      </c>
      <c r="AD12" s="575">
        <v>0</v>
      </c>
      <c r="AE12" s="575">
        <v>0</v>
      </c>
      <c r="AF12" s="575">
        <v>0</v>
      </c>
      <c r="AG12" s="575">
        <v>0</v>
      </c>
      <c r="AH12" s="575">
        <v>0</v>
      </c>
      <c r="AI12" s="575">
        <v>0</v>
      </c>
      <c r="AJ12" s="575">
        <v>0</v>
      </c>
      <c r="AK12" s="575">
        <v>0</v>
      </c>
      <c r="AL12" s="575">
        <v>0</v>
      </c>
      <c r="AM12" s="575">
        <v>0</v>
      </c>
      <c r="AN12" s="575">
        <v>0</v>
      </c>
      <c r="AO12" s="575">
        <v>0</v>
      </c>
      <c r="AP12" s="575">
        <v>0</v>
      </c>
      <c r="AQ12" s="575">
        <v>0</v>
      </c>
      <c r="AT12" s="575">
        <v>0</v>
      </c>
      <c r="AU12" s="575">
        <v>0</v>
      </c>
      <c r="AV12" s="575">
        <v>0</v>
      </c>
      <c r="AW12" s="575">
        <v>0</v>
      </c>
      <c r="AX12" s="575">
        <v>0</v>
      </c>
      <c r="AY12" s="575">
        <v>0</v>
      </c>
      <c r="AZ12" s="575">
        <v>0</v>
      </c>
      <c r="BA12" s="575">
        <v>0</v>
      </c>
      <c r="BB12" s="575">
        <v>0</v>
      </c>
      <c r="BC12" s="575">
        <v>0</v>
      </c>
      <c r="BD12" s="575">
        <v>0</v>
      </c>
      <c r="BE12" s="575">
        <v>0</v>
      </c>
      <c r="BF12" s="575">
        <v>0</v>
      </c>
      <c r="BG12" s="575">
        <v>0</v>
      </c>
      <c r="BH12" s="575">
        <v>0</v>
      </c>
      <c r="BI12" s="575">
        <v>0</v>
      </c>
      <c r="BJ12" s="575">
        <v>0</v>
      </c>
    </row>
    <row r="13" spans="2:62" ht="13">
      <c r="B13" s="575" t="s">
        <v>185</v>
      </c>
      <c r="C13" s="1272" t="s">
        <v>176</v>
      </c>
      <c r="D13" s="1515" t="s">
        <v>417</v>
      </c>
      <c r="E13" s="1968">
        <v>0</v>
      </c>
      <c r="F13" s="1969">
        <v>0</v>
      </c>
      <c r="G13" s="1969">
        <v>0</v>
      </c>
      <c r="H13" s="1970">
        <v>0</v>
      </c>
      <c r="I13" s="1968">
        <v>0</v>
      </c>
      <c r="J13" s="1969">
        <v>0</v>
      </c>
      <c r="K13" s="1969">
        <v>0</v>
      </c>
      <c r="L13" s="1970">
        <v>0</v>
      </c>
      <c r="M13" s="1968">
        <v>0</v>
      </c>
      <c r="N13" s="1969">
        <v>0</v>
      </c>
      <c r="O13" s="1969">
        <v>0</v>
      </c>
      <c r="P13" s="1969">
        <v>0</v>
      </c>
      <c r="Q13" s="1970">
        <v>0</v>
      </c>
      <c r="R13" s="1971">
        <v>0</v>
      </c>
      <c r="S13" s="1971">
        <v>0</v>
      </c>
      <c r="T13" s="1971">
        <v>0</v>
      </c>
      <c r="U13" s="1971">
        <v>0</v>
      </c>
      <c r="W13" s="575">
        <v>0</v>
      </c>
      <c r="X13" s="575">
        <v>0</v>
      </c>
      <c r="Y13" s="575">
        <v>0.71249999999999991</v>
      </c>
      <c r="Z13" s="575">
        <v>0.28284218961434493</v>
      </c>
      <c r="AA13" s="575">
        <v>0</v>
      </c>
      <c r="AB13" s="575">
        <v>0</v>
      </c>
      <c r="AC13" s="575">
        <v>0</v>
      </c>
      <c r="AD13" s="575">
        <v>0</v>
      </c>
      <c r="AE13" s="575">
        <v>0</v>
      </c>
      <c r="AF13" s="575">
        <v>0</v>
      </c>
      <c r="AG13" s="575">
        <v>0</v>
      </c>
      <c r="AH13" s="575">
        <v>0</v>
      </c>
      <c r="AI13" s="575">
        <v>0</v>
      </c>
      <c r="AJ13" s="575">
        <v>0</v>
      </c>
      <c r="AK13" s="575">
        <v>0</v>
      </c>
      <c r="AL13" s="575">
        <v>0</v>
      </c>
      <c r="AM13" s="575">
        <v>0</v>
      </c>
      <c r="AN13" s="575">
        <v>0</v>
      </c>
      <c r="AO13" s="575">
        <v>0</v>
      </c>
      <c r="AP13" s="575">
        <v>0</v>
      </c>
      <c r="AQ13" s="575">
        <v>0</v>
      </c>
      <c r="AT13" s="575">
        <v>0</v>
      </c>
      <c r="AU13" s="575">
        <v>0</v>
      </c>
      <c r="AV13" s="575">
        <v>0</v>
      </c>
      <c r="AW13" s="575">
        <v>0</v>
      </c>
      <c r="AX13" s="575">
        <v>0</v>
      </c>
      <c r="AY13" s="575">
        <v>0</v>
      </c>
      <c r="AZ13" s="575">
        <v>0</v>
      </c>
      <c r="BA13" s="575">
        <v>0</v>
      </c>
      <c r="BB13" s="575">
        <v>0</v>
      </c>
      <c r="BC13" s="575">
        <v>0</v>
      </c>
      <c r="BD13" s="575">
        <v>0</v>
      </c>
      <c r="BE13" s="575">
        <v>0</v>
      </c>
      <c r="BF13" s="575">
        <v>0</v>
      </c>
      <c r="BG13" s="575">
        <v>0</v>
      </c>
      <c r="BH13" s="575">
        <v>0</v>
      </c>
      <c r="BI13" s="575">
        <v>0</v>
      </c>
      <c r="BJ13" s="575">
        <v>0</v>
      </c>
    </row>
    <row r="14" spans="2:62" ht="13.5" thickBot="1">
      <c r="B14" s="575" t="s">
        <v>186</v>
      </c>
      <c r="C14" s="1273" t="s">
        <v>176</v>
      </c>
      <c r="D14" s="1274" t="s">
        <v>418</v>
      </c>
      <c r="E14" s="1974">
        <v>0</v>
      </c>
      <c r="F14" s="1975">
        <v>0</v>
      </c>
      <c r="G14" s="1975">
        <v>0</v>
      </c>
      <c r="H14" s="1976">
        <v>0</v>
      </c>
      <c r="I14" s="1974">
        <v>0</v>
      </c>
      <c r="J14" s="1975">
        <v>0</v>
      </c>
      <c r="K14" s="1975">
        <v>0</v>
      </c>
      <c r="L14" s="1976">
        <v>0</v>
      </c>
      <c r="M14" s="1974">
        <v>0</v>
      </c>
      <c r="N14" s="1975">
        <v>0</v>
      </c>
      <c r="O14" s="1975">
        <v>0</v>
      </c>
      <c r="P14" s="1975">
        <v>0</v>
      </c>
      <c r="Q14" s="1976">
        <v>0</v>
      </c>
      <c r="R14" s="1977">
        <v>0</v>
      </c>
      <c r="S14" s="1977">
        <v>0</v>
      </c>
      <c r="T14" s="1977">
        <v>0</v>
      </c>
      <c r="U14" s="1977">
        <v>0</v>
      </c>
      <c r="W14" s="575">
        <v>0</v>
      </c>
      <c r="X14" s="575">
        <v>0</v>
      </c>
      <c r="Y14" s="575">
        <v>1.0291666666666663</v>
      </c>
      <c r="Z14" s="575">
        <v>0.43262735622596588</v>
      </c>
      <c r="AA14" s="575">
        <v>0</v>
      </c>
      <c r="AB14" s="575">
        <v>0</v>
      </c>
      <c r="AC14" s="575">
        <v>0</v>
      </c>
      <c r="AD14" s="575">
        <v>0</v>
      </c>
      <c r="AE14" s="575">
        <v>0</v>
      </c>
      <c r="AF14" s="575">
        <v>0</v>
      </c>
      <c r="AG14" s="575">
        <v>0</v>
      </c>
      <c r="AH14" s="575">
        <v>0</v>
      </c>
      <c r="AI14" s="575">
        <v>0</v>
      </c>
      <c r="AJ14" s="575">
        <v>0</v>
      </c>
      <c r="AK14" s="575">
        <v>0</v>
      </c>
      <c r="AL14" s="575">
        <v>0</v>
      </c>
      <c r="AM14" s="575">
        <v>0</v>
      </c>
      <c r="AN14" s="575">
        <v>0</v>
      </c>
      <c r="AO14" s="575">
        <v>0</v>
      </c>
      <c r="AP14" s="575">
        <v>0</v>
      </c>
      <c r="AQ14" s="575">
        <v>0</v>
      </c>
      <c r="AT14" s="575">
        <v>0</v>
      </c>
      <c r="AU14" s="575">
        <v>0</v>
      </c>
      <c r="AV14" s="575">
        <v>0</v>
      </c>
      <c r="AW14" s="575">
        <v>0</v>
      </c>
      <c r="AX14" s="575">
        <v>0</v>
      </c>
      <c r="AY14" s="575">
        <v>0</v>
      </c>
      <c r="AZ14" s="575">
        <v>0</v>
      </c>
      <c r="BA14" s="575">
        <v>0</v>
      </c>
      <c r="BB14" s="575">
        <v>0</v>
      </c>
      <c r="BC14" s="575">
        <v>0</v>
      </c>
      <c r="BD14" s="575">
        <v>0</v>
      </c>
      <c r="BE14" s="575">
        <v>0</v>
      </c>
      <c r="BF14" s="575">
        <v>0</v>
      </c>
      <c r="BG14" s="575">
        <v>0</v>
      </c>
      <c r="BH14" s="575">
        <v>0</v>
      </c>
      <c r="BI14" s="575">
        <v>0</v>
      </c>
      <c r="BJ14" s="575">
        <v>0</v>
      </c>
    </row>
    <row r="15" spans="2:62" ht="13">
      <c r="B15" s="575" t="s">
        <v>208</v>
      </c>
      <c r="C15" s="1272" t="s">
        <v>195</v>
      </c>
      <c r="D15" s="1515">
        <v>1000</v>
      </c>
      <c r="E15" s="1968">
        <v>0</v>
      </c>
      <c r="F15" s="1969">
        <v>0</v>
      </c>
      <c r="G15" s="1969">
        <v>0</v>
      </c>
      <c r="H15" s="1970">
        <v>0</v>
      </c>
      <c r="I15" s="1968">
        <v>0</v>
      </c>
      <c r="J15" s="1969">
        <v>0</v>
      </c>
      <c r="K15" s="1969">
        <v>0</v>
      </c>
      <c r="L15" s="1970">
        <v>0</v>
      </c>
      <c r="M15" s="1968">
        <v>0</v>
      </c>
      <c r="N15" s="1969">
        <v>0</v>
      </c>
      <c r="O15" s="1969">
        <v>0</v>
      </c>
      <c r="P15" s="1969">
        <v>0</v>
      </c>
      <c r="Q15" s="1970">
        <v>0</v>
      </c>
      <c r="R15" s="1971">
        <v>0</v>
      </c>
      <c r="S15" s="1971">
        <v>0</v>
      </c>
      <c r="T15" s="1971">
        <v>0</v>
      </c>
      <c r="U15" s="1971">
        <v>0</v>
      </c>
      <c r="W15" s="575">
        <v>0</v>
      </c>
      <c r="X15" s="575">
        <v>0</v>
      </c>
      <c r="Y15" s="575">
        <v>1.0583333333333333</v>
      </c>
      <c r="Z15" s="575">
        <v>0.44982413272045069</v>
      </c>
      <c r="AA15" s="575">
        <v>0</v>
      </c>
      <c r="AB15" s="575">
        <v>0</v>
      </c>
      <c r="AC15" s="575">
        <v>0</v>
      </c>
      <c r="AD15" s="575">
        <v>0</v>
      </c>
      <c r="AE15" s="575">
        <v>0</v>
      </c>
      <c r="AF15" s="575">
        <v>0</v>
      </c>
      <c r="AG15" s="575">
        <v>0</v>
      </c>
      <c r="AH15" s="575">
        <v>0</v>
      </c>
      <c r="AI15" s="575">
        <v>0</v>
      </c>
      <c r="AJ15" s="575">
        <v>0</v>
      </c>
      <c r="AK15" s="575">
        <v>0</v>
      </c>
      <c r="AL15" s="575">
        <v>0</v>
      </c>
      <c r="AM15" s="575">
        <v>0</v>
      </c>
      <c r="AN15" s="575">
        <v>0</v>
      </c>
      <c r="AO15" s="575">
        <v>0</v>
      </c>
      <c r="AP15" s="575">
        <v>0</v>
      </c>
      <c r="AQ15" s="575">
        <v>0</v>
      </c>
      <c r="AT15" s="575">
        <v>0</v>
      </c>
      <c r="AU15" s="575">
        <v>0</v>
      </c>
      <c r="AV15" s="575">
        <v>0</v>
      </c>
      <c r="AW15" s="575">
        <v>0</v>
      </c>
      <c r="AX15" s="575">
        <v>0</v>
      </c>
      <c r="AY15" s="575">
        <v>0</v>
      </c>
      <c r="AZ15" s="575">
        <v>0</v>
      </c>
      <c r="BA15" s="575">
        <v>0</v>
      </c>
      <c r="BB15" s="575">
        <v>0</v>
      </c>
      <c r="BC15" s="575">
        <v>0</v>
      </c>
      <c r="BD15" s="575">
        <v>0</v>
      </c>
      <c r="BE15" s="575">
        <v>0</v>
      </c>
      <c r="BF15" s="575">
        <v>0</v>
      </c>
      <c r="BG15" s="575">
        <v>0</v>
      </c>
      <c r="BH15" s="575">
        <v>0</v>
      </c>
      <c r="BI15" s="575">
        <v>0</v>
      </c>
      <c r="BJ15" s="575">
        <v>0</v>
      </c>
    </row>
    <row r="16" spans="2:62" ht="13">
      <c r="B16" s="575" t="s">
        <v>208</v>
      </c>
      <c r="C16" s="1273" t="s">
        <v>195</v>
      </c>
      <c r="D16" s="1274">
        <v>2000</v>
      </c>
      <c r="E16" s="1665">
        <v>0</v>
      </c>
      <c r="F16" s="1972">
        <v>0</v>
      </c>
      <c r="G16" s="1972">
        <v>0</v>
      </c>
      <c r="H16" s="1666">
        <v>0</v>
      </c>
      <c r="I16" s="1665">
        <v>0</v>
      </c>
      <c r="J16" s="1972">
        <v>0</v>
      </c>
      <c r="K16" s="1972">
        <v>0</v>
      </c>
      <c r="L16" s="1666">
        <v>0</v>
      </c>
      <c r="M16" s="1665">
        <v>0</v>
      </c>
      <c r="N16" s="1972">
        <v>0</v>
      </c>
      <c r="O16" s="1972">
        <v>0</v>
      </c>
      <c r="P16" s="1972">
        <v>0</v>
      </c>
      <c r="Q16" s="1666">
        <v>0</v>
      </c>
      <c r="R16" s="1973">
        <v>0</v>
      </c>
      <c r="S16" s="1973">
        <v>0</v>
      </c>
      <c r="T16" s="1973">
        <v>0</v>
      </c>
      <c r="U16" s="1973">
        <v>0</v>
      </c>
      <c r="W16" s="575">
        <v>0</v>
      </c>
      <c r="X16" s="575">
        <v>0</v>
      </c>
      <c r="Y16" s="575">
        <v>0</v>
      </c>
      <c r="Z16" s="575">
        <v>0</v>
      </c>
      <c r="AA16" s="575">
        <v>0</v>
      </c>
      <c r="AB16" s="575">
        <v>0</v>
      </c>
      <c r="AC16" s="575">
        <v>0</v>
      </c>
      <c r="AD16" s="575">
        <v>0</v>
      </c>
      <c r="AE16" s="575">
        <v>0</v>
      </c>
      <c r="AF16" s="575">
        <v>0</v>
      </c>
      <c r="AG16" s="575">
        <v>0</v>
      </c>
      <c r="AH16" s="575">
        <v>0</v>
      </c>
      <c r="AI16" s="575">
        <v>0</v>
      </c>
      <c r="AJ16" s="575">
        <v>0</v>
      </c>
      <c r="AK16" s="575">
        <v>0</v>
      </c>
      <c r="AL16" s="575">
        <v>0</v>
      </c>
      <c r="AM16" s="575">
        <v>0</v>
      </c>
      <c r="AN16" s="575">
        <v>0</v>
      </c>
      <c r="AO16" s="575">
        <v>0</v>
      </c>
      <c r="AP16" s="575">
        <v>0</v>
      </c>
      <c r="AQ16" s="575">
        <v>0</v>
      </c>
      <c r="AT16" s="575">
        <v>0</v>
      </c>
      <c r="AU16" s="575">
        <v>0</v>
      </c>
      <c r="AV16" s="575">
        <v>0</v>
      </c>
      <c r="AW16" s="575">
        <v>0</v>
      </c>
      <c r="AX16" s="575">
        <v>0</v>
      </c>
      <c r="AY16" s="575">
        <v>0</v>
      </c>
      <c r="AZ16" s="575">
        <v>0</v>
      </c>
      <c r="BA16" s="575">
        <v>0</v>
      </c>
      <c r="BB16" s="575">
        <v>0</v>
      </c>
      <c r="BC16" s="575">
        <v>0</v>
      </c>
      <c r="BD16" s="575">
        <v>0</v>
      </c>
      <c r="BE16" s="575">
        <v>0</v>
      </c>
      <c r="BF16" s="575">
        <v>0</v>
      </c>
      <c r="BG16" s="575">
        <v>0</v>
      </c>
      <c r="BH16" s="575">
        <v>0</v>
      </c>
      <c r="BI16" s="575">
        <v>0</v>
      </c>
      <c r="BJ16" s="575">
        <v>0</v>
      </c>
    </row>
    <row r="17" spans="2:62" ht="13">
      <c r="B17" s="575" t="s">
        <v>209</v>
      </c>
      <c r="C17" s="1273" t="s">
        <v>195</v>
      </c>
      <c r="D17" s="1274">
        <v>3000</v>
      </c>
      <c r="E17" s="1665">
        <v>0</v>
      </c>
      <c r="F17" s="1972">
        <v>0</v>
      </c>
      <c r="G17" s="1972">
        <v>0</v>
      </c>
      <c r="H17" s="1666">
        <v>0</v>
      </c>
      <c r="I17" s="1665">
        <v>0</v>
      </c>
      <c r="J17" s="1972">
        <v>0</v>
      </c>
      <c r="K17" s="1972">
        <v>0</v>
      </c>
      <c r="L17" s="1666">
        <v>0</v>
      </c>
      <c r="M17" s="1665">
        <v>0</v>
      </c>
      <c r="N17" s="1972">
        <v>0</v>
      </c>
      <c r="O17" s="1972">
        <v>0</v>
      </c>
      <c r="P17" s="1972">
        <v>0</v>
      </c>
      <c r="Q17" s="1666">
        <v>0</v>
      </c>
      <c r="R17" s="1973">
        <v>0</v>
      </c>
      <c r="S17" s="1973">
        <v>0</v>
      </c>
      <c r="T17" s="1973">
        <v>0</v>
      </c>
      <c r="U17" s="1973">
        <v>0</v>
      </c>
      <c r="W17" s="575">
        <v>0</v>
      </c>
      <c r="X17" s="575">
        <v>0</v>
      </c>
      <c r="Y17" s="575">
        <v>1.2125000000000001</v>
      </c>
      <c r="Z17" s="575">
        <v>0.52497983969172324</v>
      </c>
      <c r="AA17" s="575">
        <v>0</v>
      </c>
      <c r="AB17" s="575">
        <v>0</v>
      </c>
      <c r="AC17" s="575">
        <v>0</v>
      </c>
      <c r="AD17" s="575">
        <v>0</v>
      </c>
      <c r="AE17" s="575">
        <v>0</v>
      </c>
      <c r="AF17" s="575">
        <v>0</v>
      </c>
      <c r="AG17" s="575">
        <v>0</v>
      </c>
      <c r="AH17" s="575">
        <v>0</v>
      </c>
      <c r="AI17" s="575">
        <v>0</v>
      </c>
      <c r="AJ17" s="575">
        <v>0</v>
      </c>
      <c r="AK17" s="575">
        <v>0</v>
      </c>
      <c r="AL17" s="575">
        <v>0</v>
      </c>
      <c r="AM17" s="575">
        <v>0</v>
      </c>
      <c r="AN17" s="575">
        <v>0</v>
      </c>
      <c r="AO17" s="575">
        <v>0</v>
      </c>
      <c r="AP17" s="575">
        <v>0</v>
      </c>
      <c r="AQ17" s="575">
        <v>0</v>
      </c>
      <c r="AT17" s="575">
        <v>0</v>
      </c>
      <c r="AU17" s="575">
        <v>0</v>
      </c>
      <c r="AV17" s="575">
        <v>0</v>
      </c>
      <c r="AW17" s="575">
        <v>0</v>
      </c>
      <c r="AX17" s="575">
        <v>0</v>
      </c>
      <c r="AY17" s="575">
        <v>0</v>
      </c>
      <c r="AZ17" s="575">
        <v>0</v>
      </c>
      <c r="BA17" s="575">
        <v>0</v>
      </c>
      <c r="BB17" s="575">
        <v>0</v>
      </c>
      <c r="BC17" s="575">
        <v>0</v>
      </c>
      <c r="BD17" s="575">
        <v>0</v>
      </c>
      <c r="BE17" s="575">
        <v>0</v>
      </c>
      <c r="BF17" s="575">
        <v>0</v>
      </c>
      <c r="BG17" s="575">
        <v>0</v>
      </c>
      <c r="BH17" s="575">
        <v>0</v>
      </c>
      <c r="BI17" s="575">
        <v>0</v>
      </c>
      <c r="BJ17" s="575">
        <v>0</v>
      </c>
    </row>
    <row r="18" spans="2:62" ht="13">
      <c r="B18" s="575" t="s">
        <v>210</v>
      </c>
      <c r="C18" s="1273" t="s">
        <v>195</v>
      </c>
      <c r="D18" s="1274">
        <v>4000</v>
      </c>
      <c r="E18" s="1665">
        <v>0</v>
      </c>
      <c r="F18" s="1972">
        <v>0</v>
      </c>
      <c r="G18" s="1972">
        <v>0</v>
      </c>
      <c r="H18" s="1666">
        <v>0</v>
      </c>
      <c r="I18" s="1665">
        <v>0</v>
      </c>
      <c r="J18" s="1972">
        <v>0</v>
      </c>
      <c r="K18" s="1972">
        <v>0</v>
      </c>
      <c r="L18" s="1666">
        <v>0</v>
      </c>
      <c r="M18" s="1665">
        <v>0</v>
      </c>
      <c r="N18" s="1972">
        <v>0</v>
      </c>
      <c r="O18" s="1972">
        <v>0</v>
      </c>
      <c r="P18" s="1972">
        <v>0</v>
      </c>
      <c r="Q18" s="1666">
        <v>0</v>
      </c>
      <c r="R18" s="1973">
        <v>0</v>
      </c>
      <c r="S18" s="1973">
        <v>0</v>
      </c>
      <c r="T18" s="1973">
        <v>0</v>
      </c>
      <c r="U18" s="1973">
        <v>0</v>
      </c>
      <c r="W18" s="575">
        <v>0</v>
      </c>
      <c r="X18" s="575">
        <v>0</v>
      </c>
      <c r="Y18" s="575">
        <v>1.3958333333333333</v>
      </c>
      <c r="Z18" s="575">
        <v>0.53894570671745012</v>
      </c>
      <c r="AA18" s="575">
        <v>0</v>
      </c>
      <c r="AB18" s="575">
        <v>0</v>
      </c>
      <c r="AC18" s="575">
        <v>0</v>
      </c>
      <c r="AD18" s="575">
        <v>0</v>
      </c>
      <c r="AE18" s="575">
        <v>0</v>
      </c>
      <c r="AF18" s="575">
        <v>0</v>
      </c>
      <c r="AG18" s="575">
        <v>0</v>
      </c>
      <c r="AH18" s="575">
        <v>0</v>
      </c>
      <c r="AI18" s="575">
        <v>0</v>
      </c>
      <c r="AJ18" s="575">
        <v>0</v>
      </c>
      <c r="AK18" s="575">
        <v>0</v>
      </c>
      <c r="AL18" s="575">
        <v>0</v>
      </c>
      <c r="AM18" s="575">
        <v>0</v>
      </c>
      <c r="AN18" s="575">
        <v>0</v>
      </c>
      <c r="AO18" s="575">
        <v>0</v>
      </c>
      <c r="AP18" s="575">
        <v>0</v>
      </c>
      <c r="AQ18" s="575">
        <v>0</v>
      </c>
      <c r="AT18" s="575">
        <v>0</v>
      </c>
      <c r="AU18" s="575">
        <v>0</v>
      </c>
      <c r="AV18" s="575">
        <v>0</v>
      </c>
      <c r="AW18" s="575">
        <v>0</v>
      </c>
      <c r="AX18" s="575">
        <v>0</v>
      </c>
      <c r="AY18" s="575">
        <v>0</v>
      </c>
      <c r="AZ18" s="575">
        <v>0</v>
      </c>
      <c r="BA18" s="575">
        <v>0</v>
      </c>
      <c r="BB18" s="575">
        <v>0</v>
      </c>
      <c r="BC18" s="575">
        <v>0</v>
      </c>
      <c r="BD18" s="575">
        <v>0</v>
      </c>
      <c r="BE18" s="575">
        <v>0</v>
      </c>
      <c r="BF18" s="575">
        <v>0</v>
      </c>
      <c r="BG18" s="575">
        <v>0</v>
      </c>
      <c r="BH18" s="575">
        <v>0</v>
      </c>
      <c r="BI18" s="575">
        <v>0</v>
      </c>
      <c r="BJ18" s="575">
        <v>0</v>
      </c>
    </row>
    <row r="19" spans="2:62" ht="13">
      <c r="B19" s="575" t="s">
        <v>222</v>
      </c>
      <c r="C19" s="1273" t="s">
        <v>195</v>
      </c>
      <c r="D19" s="1274">
        <v>6000</v>
      </c>
      <c r="E19" s="1665">
        <v>0</v>
      </c>
      <c r="F19" s="1972">
        <v>0</v>
      </c>
      <c r="G19" s="1972">
        <v>0</v>
      </c>
      <c r="H19" s="1666">
        <v>0</v>
      </c>
      <c r="I19" s="1665">
        <v>0</v>
      </c>
      <c r="J19" s="1972">
        <v>0</v>
      </c>
      <c r="K19" s="1972">
        <v>0</v>
      </c>
      <c r="L19" s="1666">
        <v>0</v>
      </c>
      <c r="M19" s="1665">
        <v>0</v>
      </c>
      <c r="N19" s="1972">
        <v>0</v>
      </c>
      <c r="O19" s="1972">
        <v>0</v>
      </c>
      <c r="P19" s="1972">
        <v>0</v>
      </c>
      <c r="Q19" s="1666">
        <v>0</v>
      </c>
      <c r="R19" s="1973">
        <v>0</v>
      </c>
      <c r="S19" s="1973">
        <v>0</v>
      </c>
      <c r="T19" s="1973">
        <v>0</v>
      </c>
      <c r="U19" s="1973">
        <v>0</v>
      </c>
      <c r="W19" s="575">
        <v>0</v>
      </c>
      <c r="X19" s="575">
        <v>0</v>
      </c>
      <c r="Y19" s="575">
        <v>0</v>
      </c>
      <c r="Z19" s="575">
        <v>0</v>
      </c>
      <c r="AA19" s="575">
        <v>0</v>
      </c>
      <c r="AB19" s="575">
        <v>0</v>
      </c>
      <c r="AC19" s="575">
        <v>0</v>
      </c>
      <c r="AD19" s="575">
        <v>0</v>
      </c>
      <c r="AE19" s="575">
        <v>0</v>
      </c>
      <c r="AF19" s="575">
        <v>0</v>
      </c>
      <c r="AG19" s="575">
        <v>0</v>
      </c>
      <c r="AH19" s="575">
        <v>0</v>
      </c>
      <c r="AI19" s="575">
        <v>0</v>
      </c>
      <c r="AJ19" s="575">
        <v>0</v>
      </c>
      <c r="AK19" s="575">
        <v>0</v>
      </c>
      <c r="AL19" s="575">
        <v>0</v>
      </c>
      <c r="AM19" s="575">
        <v>0</v>
      </c>
      <c r="AN19" s="575">
        <v>0</v>
      </c>
      <c r="AO19" s="575">
        <v>0</v>
      </c>
      <c r="AP19" s="575">
        <v>0</v>
      </c>
      <c r="AQ19" s="575">
        <v>0</v>
      </c>
      <c r="AT19" s="575">
        <v>0</v>
      </c>
      <c r="AU19" s="575">
        <v>0</v>
      </c>
      <c r="AV19" s="575">
        <v>0</v>
      </c>
      <c r="AW19" s="575">
        <v>0</v>
      </c>
      <c r="AX19" s="575">
        <v>0</v>
      </c>
      <c r="AY19" s="575">
        <v>0</v>
      </c>
      <c r="AZ19" s="575">
        <v>0</v>
      </c>
      <c r="BA19" s="575">
        <v>0</v>
      </c>
      <c r="BB19" s="575">
        <v>0</v>
      </c>
      <c r="BC19" s="575">
        <v>0</v>
      </c>
      <c r="BD19" s="575">
        <v>0</v>
      </c>
      <c r="BE19" s="575">
        <v>0</v>
      </c>
      <c r="BF19" s="575">
        <v>0</v>
      </c>
      <c r="BG19" s="575">
        <v>0</v>
      </c>
      <c r="BH19" s="575">
        <v>0</v>
      </c>
      <c r="BI19" s="575">
        <v>0</v>
      </c>
      <c r="BJ19" s="575">
        <v>0</v>
      </c>
    </row>
    <row r="20" spans="2:62" ht="13.5" thickBot="1">
      <c r="B20" s="575" t="s">
        <v>260</v>
      </c>
      <c r="C20" s="1801" t="s">
        <v>195</v>
      </c>
      <c r="D20" s="1802">
        <v>8000</v>
      </c>
      <c r="E20" s="1974">
        <v>0</v>
      </c>
      <c r="F20" s="1975">
        <v>0</v>
      </c>
      <c r="G20" s="1975">
        <v>0</v>
      </c>
      <c r="H20" s="1976">
        <v>0</v>
      </c>
      <c r="I20" s="1974">
        <v>0</v>
      </c>
      <c r="J20" s="1975">
        <v>0</v>
      </c>
      <c r="K20" s="1975">
        <v>0</v>
      </c>
      <c r="L20" s="1976">
        <v>0</v>
      </c>
      <c r="M20" s="1974">
        <v>0</v>
      </c>
      <c r="N20" s="1975">
        <v>0</v>
      </c>
      <c r="O20" s="1975">
        <v>0</v>
      </c>
      <c r="P20" s="1975">
        <v>0</v>
      </c>
      <c r="Q20" s="1976">
        <v>0</v>
      </c>
      <c r="R20" s="1977">
        <v>0</v>
      </c>
      <c r="S20" s="1977">
        <v>0</v>
      </c>
      <c r="T20" s="1977">
        <v>0</v>
      </c>
      <c r="U20" s="1977">
        <v>0</v>
      </c>
      <c r="W20" s="575">
        <v>0</v>
      </c>
      <c r="X20" s="575">
        <v>0</v>
      </c>
      <c r="Y20" s="575">
        <v>0.79166666666666663</v>
      </c>
      <c r="Z20" s="575">
        <v>0.30432723358449953</v>
      </c>
      <c r="AA20" s="575">
        <v>0</v>
      </c>
      <c r="AB20" s="575">
        <v>0</v>
      </c>
      <c r="AC20" s="575">
        <v>0</v>
      </c>
      <c r="AD20" s="575">
        <v>0</v>
      </c>
      <c r="AE20" s="575">
        <v>0</v>
      </c>
      <c r="AF20" s="575">
        <v>0</v>
      </c>
      <c r="AG20" s="575">
        <v>0</v>
      </c>
      <c r="AH20" s="575">
        <v>0</v>
      </c>
      <c r="AI20" s="575">
        <v>0</v>
      </c>
      <c r="AJ20" s="575">
        <v>0</v>
      </c>
      <c r="AK20" s="575">
        <v>0</v>
      </c>
      <c r="AL20" s="575">
        <v>0</v>
      </c>
      <c r="AM20" s="575">
        <v>0</v>
      </c>
      <c r="AN20" s="575">
        <v>0</v>
      </c>
      <c r="AO20" s="575">
        <v>0</v>
      </c>
      <c r="AP20" s="575">
        <v>0</v>
      </c>
      <c r="AQ20" s="575">
        <v>0</v>
      </c>
      <c r="AT20" s="575">
        <v>0</v>
      </c>
      <c r="AU20" s="575">
        <v>0</v>
      </c>
      <c r="AV20" s="575">
        <v>0</v>
      </c>
      <c r="AW20" s="575">
        <v>0</v>
      </c>
      <c r="AX20" s="575">
        <v>0</v>
      </c>
      <c r="AY20" s="575">
        <v>0</v>
      </c>
      <c r="AZ20" s="575">
        <v>0</v>
      </c>
      <c r="BA20" s="575">
        <v>0</v>
      </c>
      <c r="BB20" s="575">
        <v>0</v>
      </c>
      <c r="BC20" s="575">
        <v>0</v>
      </c>
      <c r="BD20" s="575">
        <v>0</v>
      </c>
      <c r="BE20" s="575">
        <v>0</v>
      </c>
      <c r="BF20" s="575">
        <v>0</v>
      </c>
      <c r="BG20" s="575">
        <v>0</v>
      </c>
      <c r="BH20" s="575">
        <v>0</v>
      </c>
      <c r="BI20" s="575">
        <v>0</v>
      </c>
      <c r="BJ20" s="575">
        <v>0</v>
      </c>
    </row>
    <row r="21" spans="2:62" ht="13">
      <c r="B21" s="575" t="s">
        <v>558</v>
      </c>
      <c r="C21" s="1273" t="s">
        <v>272</v>
      </c>
      <c r="D21" s="1274" t="s">
        <v>415</v>
      </c>
      <c r="E21" s="1665">
        <v>0</v>
      </c>
      <c r="F21" s="1972">
        <v>0</v>
      </c>
      <c r="G21" s="1972">
        <v>0</v>
      </c>
      <c r="H21" s="1666">
        <v>0</v>
      </c>
      <c r="I21" s="1665">
        <v>0</v>
      </c>
      <c r="J21" s="1972">
        <v>0</v>
      </c>
      <c r="K21" s="1972">
        <v>0</v>
      </c>
      <c r="L21" s="1666">
        <v>0</v>
      </c>
      <c r="M21" s="1665">
        <v>0</v>
      </c>
      <c r="N21" s="1972">
        <v>0</v>
      </c>
      <c r="O21" s="1972">
        <v>0</v>
      </c>
      <c r="P21" s="1972">
        <v>0</v>
      </c>
      <c r="Q21" s="1666">
        <v>0</v>
      </c>
      <c r="R21" s="1973">
        <v>0</v>
      </c>
      <c r="S21" s="1973">
        <v>0</v>
      </c>
      <c r="T21" s="1973">
        <v>0</v>
      </c>
      <c r="U21" s="1973">
        <v>0</v>
      </c>
      <c r="W21" s="575">
        <v>21905</v>
      </c>
      <c r="X21" s="575">
        <v>21905</v>
      </c>
      <c r="Y21" s="575">
        <v>1.3125</v>
      </c>
      <c r="Z21" s="575">
        <v>0.50076923076923063</v>
      </c>
      <c r="AA21" s="575">
        <v>21900</v>
      </c>
      <c r="AB21" s="575">
        <v>21902</v>
      </c>
      <c r="AC21" s="575">
        <v>21901</v>
      </c>
      <c r="AD21" s="575">
        <v>21899</v>
      </c>
      <c r="AE21" s="575">
        <v>21904</v>
      </c>
      <c r="AF21" s="575">
        <v>16947</v>
      </c>
      <c r="AG21" s="575">
        <v>21902</v>
      </c>
      <c r="AH21" s="575">
        <v>21901</v>
      </c>
      <c r="AI21" s="575">
        <v>21904</v>
      </c>
      <c r="AJ21" s="575">
        <v>18400</v>
      </c>
      <c r="AK21" s="575">
        <v>15500</v>
      </c>
      <c r="AL21" s="575">
        <v>11700</v>
      </c>
      <c r="AM21" s="575">
        <v>21905</v>
      </c>
      <c r="AN21" s="575">
        <v>87602</v>
      </c>
      <c r="AO21" s="575">
        <v>82654</v>
      </c>
      <c r="AP21" s="575">
        <v>89409</v>
      </c>
      <c r="AQ21" s="575">
        <v>259665</v>
      </c>
      <c r="AT21" s="575">
        <v>0</v>
      </c>
      <c r="AU21" s="575">
        <v>0</v>
      </c>
      <c r="AV21" s="575">
        <v>0</v>
      </c>
      <c r="AW21" s="575">
        <v>0</v>
      </c>
      <c r="AX21" s="575">
        <v>0</v>
      </c>
      <c r="AY21" s="575">
        <v>0</v>
      </c>
      <c r="AZ21" s="575">
        <v>0</v>
      </c>
      <c r="BA21" s="575">
        <v>0</v>
      </c>
      <c r="BB21" s="575">
        <v>0</v>
      </c>
      <c r="BC21" s="575">
        <v>0</v>
      </c>
      <c r="BD21" s="575">
        <v>0</v>
      </c>
      <c r="BE21" s="575">
        <v>0</v>
      </c>
      <c r="BF21" s="575">
        <v>0</v>
      </c>
      <c r="BG21" s="575">
        <v>0</v>
      </c>
      <c r="BH21" s="575">
        <v>0</v>
      </c>
      <c r="BI21" s="575">
        <v>0</v>
      </c>
      <c r="BJ21" s="575">
        <v>0</v>
      </c>
    </row>
    <row r="22" spans="2:62" ht="13.5" thickBot="1">
      <c r="B22" s="575" t="s">
        <v>559</v>
      </c>
      <c r="C22" s="1273" t="s">
        <v>272</v>
      </c>
      <c r="D22" s="1274" t="s">
        <v>416</v>
      </c>
      <c r="E22" s="1665">
        <v>0</v>
      </c>
      <c r="F22" s="1972">
        <v>0</v>
      </c>
      <c r="G22" s="1972">
        <v>0</v>
      </c>
      <c r="H22" s="1666">
        <v>0</v>
      </c>
      <c r="I22" s="1665">
        <v>0</v>
      </c>
      <c r="J22" s="1972">
        <v>0</v>
      </c>
      <c r="K22" s="1972">
        <v>0</v>
      </c>
      <c r="L22" s="1666">
        <v>0</v>
      </c>
      <c r="M22" s="1665">
        <v>0</v>
      </c>
      <c r="N22" s="1972">
        <v>0</v>
      </c>
      <c r="O22" s="1972">
        <v>0</v>
      </c>
      <c r="P22" s="1972">
        <v>0</v>
      </c>
      <c r="Q22" s="1666">
        <v>0</v>
      </c>
      <c r="R22" s="1973">
        <v>0</v>
      </c>
      <c r="S22" s="1973">
        <v>0</v>
      </c>
      <c r="T22" s="1973">
        <v>0</v>
      </c>
      <c r="U22" s="1973">
        <v>0</v>
      </c>
      <c r="W22" s="575">
        <v>21905</v>
      </c>
      <c r="X22" s="575">
        <v>21905</v>
      </c>
      <c r="Y22" s="575">
        <v>0</v>
      </c>
      <c r="Z22" s="575">
        <v>0</v>
      </c>
      <c r="AA22" s="575">
        <v>21900</v>
      </c>
      <c r="AB22" s="575">
        <v>21902</v>
      </c>
      <c r="AC22" s="575">
        <v>21901</v>
      </c>
      <c r="AD22" s="575">
        <v>21899</v>
      </c>
      <c r="AE22" s="575">
        <v>21904</v>
      </c>
      <c r="AF22" s="575">
        <v>16947</v>
      </c>
      <c r="AG22" s="575">
        <v>21902</v>
      </c>
      <c r="AH22" s="575">
        <v>21901</v>
      </c>
      <c r="AI22" s="575">
        <v>21904</v>
      </c>
      <c r="AJ22" s="575">
        <v>18400</v>
      </c>
      <c r="AK22" s="575">
        <v>15500</v>
      </c>
      <c r="AL22" s="575">
        <v>11700</v>
      </c>
      <c r="AM22" s="575">
        <v>21905</v>
      </c>
      <c r="AN22" s="575">
        <v>87602</v>
      </c>
      <c r="AO22" s="575">
        <v>82654</v>
      </c>
      <c r="AP22" s="575">
        <v>89409</v>
      </c>
      <c r="AQ22" s="575">
        <v>259665</v>
      </c>
      <c r="AT22" s="575">
        <v>0</v>
      </c>
      <c r="AU22" s="575">
        <v>0</v>
      </c>
      <c r="AV22" s="575">
        <v>0</v>
      </c>
      <c r="AW22" s="575">
        <v>0</v>
      </c>
      <c r="AX22" s="575">
        <v>0</v>
      </c>
      <c r="AY22" s="575">
        <v>0</v>
      </c>
      <c r="AZ22" s="575">
        <v>0</v>
      </c>
      <c r="BA22" s="575">
        <v>0</v>
      </c>
      <c r="BB22" s="575">
        <v>0</v>
      </c>
      <c r="BC22" s="575">
        <v>0</v>
      </c>
      <c r="BD22" s="575">
        <v>0</v>
      </c>
      <c r="BE22" s="575">
        <v>0</v>
      </c>
      <c r="BF22" s="575">
        <v>0</v>
      </c>
      <c r="BG22" s="575">
        <v>0</v>
      </c>
      <c r="BH22" s="575">
        <v>0</v>
      </c>
      <c r="BI22" s="575">
        <v>0</v>
      </c>
      <c r="BJ22" s="575">
        <v>0</v>
      </c>
    </row>
    <row r="23" spans="2:62" ht="13">
      <c r="B23" s="575" t="s">
        <v>434</v>
      </c>
      <c r="C23" s="1272" t="s">
        <v>313</v>
      </c>
      <c r="D23" s="1515">
        <v>1000</v>
      </c>
      <c r="E23" s="1968">
        <v>0</v>
      </c>
      <c r="F23" s="1969">
        <v>0</v>
      </c>
      <c r="G23" s="1969">
        <v>0</v>
      </c>
      <c r="H23" s="1970">
        <v>0</v>
      </c>
      <c r="I23" s="1968">
        <v>0</v>
      </c>
      <c r="J23" s="1969">
        <v>0</v>
      </c>
      <c r="K23" s="1969">
        <v>0</v>
      </c>
      <c r="L23" s="1970">
        <v>0</v>
      </c>
      <c r="M23" s="1968">
        <v>0</v>
      </c>
      <c r="N23" s="1969">
        <v>0</v>
      </c>
      <c r="O23" s="1969">
        <v>0</v>
      </c>
      <c r="P23" s="1969">
        <v>0</v>
      </c>
      <c r="Q23" s="1970">
        <v>0</v>
      </c>
      <c r="R23" s="1971">
        <v>0</v>
      </c>
      <c r="S23" s="1971">
        <v>0</v>
      </c>
      <c r="T23" s="1971">
        <v>0</v>
      </c>
      <c r="U23" s="1971">
        <v>0</v>
      </c>
      <c r="W23" s="575">
        <v>0</v>
      </c>
      <c r="X23" s="575">
        <v>0</v>
      </c>
      <c r="Y23" s="575">
        <v>0.71708333333333341</v>
      </c>
      <c r="Z23" s="575">
        <v>0.26675499999999991</v>
      </c>
      <c r="AA23" s="575">
        <v>0</v>
      </c>
      <c r="AB23" s="575">
        <v>0</v>
      </c>
      <c r="AC23" s="575">
        <v>0</v>
      </c>
      <c r="AD23" s="575">
        <v>0</v>
      </c>
      <c r="AE23" s="575">
        <v>0</v>
      </c>
      <c r="AF23" s="575">
        <v>0</v>
      </c>
      <c r="AG23" s="575">
        <v>0</v>
      </c>
      <c r="AH23" s="575">
        <v>0</v>
      </c>
      <c r="AI23" s="575">
        <v>0</v>
      </c>
      <c r="AJ23" s="575">
        <v>0</v>
      </c>
      <c r="AK23" s="575">
        <v>0</v>
      </c>
      <c r="AL23" s="575">
        <v>0</v>
      </c>
      <c r="AM23" s="575">
        <v>0</v>
      </c>
      <c r="AN23" s="575">
        <v>0</v>
      </c>
      <c r="AO23" s="575">
        <v>0</v>
      </c>
      <c r="AP23" s="575">
        <v>0</v>
      </c>
      <c r="AQ23" s="575">
        <v>0</v>
      </c>
      <c r="AT23" s="575">
        <v>0</v>
      </c>
      <c r="AU23" s="575">
        <v>0</v>
      </c>
      <c r="AV23" s="575">
        <v>0</v>
      </c>
      <c r="AW23" s="575">
        <v>0</v>
      </c>
      <c r="AX23" s="575">
        <v>0</v>
      </c>
      <c r="AY23" s="575">
        <v>0</v>
      </c>
      <c r="AZ23" s="575">
        <v>0</v>
      </c>
      <c r="BA23" s="575">
        <v>0</v>
      </c>
      <c r="BB23" s="575">
        <v>0</v>
      </c>
      <c r="BC23" s="575">
        <v>0</v>
      </c>
      <c r="BD23" s="575">
        <v>0</v>
      </c>
      <c r="BE23" s="575">
        <v>0</v>
      </c>
      <c r="BF23" s="575">
        <v>0</v>
      </c>
      <c r="BG23" s="575">
        <v>0</v>
      </c>
      <c r="BH23" s="575">
        <v>0</v>
      </c>
      <c r="BI23" s="575">
        <v>0</v>
      </c>
      <c r="BJ23" s="575">
        <v>0</v>
      </c>
    </row>
    <row r="24" spans="2:62" ht="13">
      <c r="B24" s="575" t="s">
        <v>433</v>
      </c>
      <c r="C24" s="1273" t="s">
        <v>313</v>
      </c>
      <c r="D24" s="1274">
        <v>2000</v>
      </c>
      <c r="E24" s="1665">
        <v>0</v>
      </c>
      <c r="F24" s="1972">
        <v>0</v>
      </c>
      <c r="G24" s="1972">
        <v>0</v>
      </c>
      <c r="H24" s="1666">
        <v>0</v>
      </c>
      <c r="I24" s="1665">
        <v>0</v>
      </c>
      <c r="J24" s="1972">
        <v>0</v>
      </c>
      <c r="K24" s="1972">
        <v>0</v>
      </c>
      <c r="L24" s="1666">
        <v>0</v>
      </c>
      <c r="M24" s="1665">
        <v>0</v>
      </c>
      <c r="N24" s="1972">
        <v>0</v>
      </c>
      <c r="O24" s="1972">
        <v>0</v>
      </c>
      <c r="P24" s="1972">
        <v>0</v>
      </c>
      <c r="Q24" s="1666">
        <v>0</v>
      </c>
      <c r="R24" s="1973">
        <v>0</v>
      </c>
      <c r="S24" s="1973">
        <v>0</v>
      </c>
      <c r="T24" s="1973">
        <v>0</v>
      </c>
      <c r="U24" s="1973">
        <v>0</v>
      </c>
      <c r="W24" s="575">
        <v>0</v>
      </c>
      <c r="X24" s="575">
        <v>0</v>
      </c>
      <c r="Y24" s="575">
        <v>1.4794000000000003</v>
      </c>
      <c r="Z24" s="575">
        <v>0.55612981894736846</v>
      </c>
      <c r="AA24" s="575">
        <v>0</v>
      </c>
      <c r="AB24" s="575">
        <v>0</v>
      </c>
      <c r="AC24" s="575">
        <v>0</v>
      </c>
      <c r="AD24" s="575">
        <v>0</v>
      </c>
      <c r="AE24" s="575">
        <v>0</v>
      </c>
      <c r="AF24" s="575">
        <v>0</v>
      </c>
      <c r="AG24" s="575">
        <v>0</v>
      </c>
      <c r="AH24" s="575">
        <v>0</v>
      </c>
      <c r="AI24" s="575">
        <v>0</v>
      </c>
      <c r="AJ24" s="575">
        <v>0</v>
      </c>
      <c r="AK24" s="575">
        <v>0</v>
      </c>
      <c r="AL24" s="575">
        <v>0</v>
      </c>
      <c r="AM24" s="575">
        <v>0</v>
      </c>
      <c r="AN24" s="575">
        <v>0</v>
      </c>
      <c r="AO24" s="575">
        <v>0</v>
      </c>
      <c r="AP24" s="575">
        <v>0</v>
      </c>
      <c r="AQ24" s="575">
        <v>0</v>
      </c>
      <c r="AT24" s="575">
        <v>0</v>
      </c>
      <c r="AU24" s="575">
        <v>0</v>
      </c>
      <c r="AV24" s="575">
        <v>0</v>
      </c>
      <c r="AW24" s="575">
        <v>0</v>
      </c>
      <c r="AX24" s="575">
        <v>0</v>
      </c>
      <c r="AY24" s="575">
        <v>0</v>
      </c>
      <c r="AZ24" s="575">
        <v>0</v>
      </c>
      <c r="BA24" s="575">
        <v>0</v>
      </c>
      <c r="BB24" s="575">
        <v>0</v>
      </c>
      <c r="BC24" s="575">
        <v>0</v>
      </c>
      <c r="BD24" s="575">
        <v>0</v>
      </c>
      <c r="BE24" s="575">
        <v>0</v>
      </c>
      <c r="BF24" s="575">
        <v>0</v>
      </c>
      <c r="BG24" s="575">
        <v>0</v>
      </c>
      <c r="BH24" s="575">
        <v>0</v>
      </c>
      <c r="BI24" s="575">
        <v>0</v>
      </c>
      <c r="BJ24" s="575">
        <v>0</v>
      </c>
    </row>
    <row r="25" spans="2:62" ht="13">
      <c r="B25" s="575" t="s">
        <v>436</v>
      </c>
      <c r="C25" s="1273" t="s">
        <v>313</v>
      </c>
      <c r="D25" s="1274">
        <v>3000</v>
      </c>
      <c r="E25" s="1665">
        <v>0</v>
      </c>
      <c r="F25" s="1972">
        <v>0</v>
      </c>
      <c r="G25" s="1972">
        <v>0</v>
      </c>
      <c r="H25" s="1666">
        <v>0</v>
      </c>
      <c r="I25" s="1665">
        <v>0</v>
      </c>
      <c r="J25" s="1972">
        <v>0</v>
      </c>
      <c r="K25" s="1972">
        <v>0</v>
      </c>
      <c r="L25" s="1666">
        <v>0</v>
      </c>
      <c r="M25" s="1665">
        <v>0</v>
      </c>
      <c r="N25" s="1972">
        <v>0</v>
      </c>
      <c r="O25" s="1972">
        <v>0</v>
      </c>
      <c r="P25" s="1972">
        <v>0</v>
      </c>
      <c r="Q25" s="1666">
        <v>0</v>
      </c>
      <c r="R25" s="1973">
        <v>0</v>
      </c>
      <c r="S25" s="1973">
        <v>0</v>
      </c>
      <c r="T25" s="1973">
        <v>0</v>
      </c>
      <c r="U25" s="1973">
        <v>0</v>
      </c>
      <c r="W25" s="575">
        <v>0</v>
      </c>
      <c r="X25" s="575">
        <v>0</v>
      </c>
      <c r="Y25" s="575">
        <v>2.0600166666666664</v>
      </c>
      <c r="Z25" s="575">
        <v>0.76872847648902842</v>
      </c>
      <c r="AA25" s="575">
        <v>0</v>
      </c>
      <c r="AB25" s="575">
        <v>0</v>
      </c>
      <c r="AC25" s="575">
        <v>0</v>
      </c>
      <c r="AD25" s="575">
        <v>0</v>
      </c>
      <c r="AE25" s="575">
        <v>0</v>
      </c>
      <c r="AF25" s="575">
        <v>0</v>
      </c>
      <c r="AG25" s="575">
        <v>0</v>
      </c>
      <c r="AH25" s="575">
        <v>0</v>
      </c>
      <c r="AI25" s="575">
        <v>0</v>
      </c>
      <c r="AJ25" s="575">
        <v>0</v>
      </c>
      <c r="AK25" s="575">
        <v>0</v>
      </c>
      <c r="AL25" s="575">
        <v>0</v>
      </c>
      <c r="AM25" s="575">
        <v>0</v>
      </c>
      <c r="AN25" s="575">
        <v>0</v>
      </c>
      <c r="AO25" s="575">
        <v>0</v>
      </c>
      <c r="AP25" s="575">
        <v>0</v>
      </c>
      <c r="AQ25" s="575">
        <v>0</v>
      </c>
      <c r="AT25" s="575">
        <v>0</v>
      </c>
      <c r="AU25" s="575">
        <v>0</v>
      </c>
      <c r="AV25" s="575">
        <v>0</v>
      </c>
      <c r="AW25" s="575">
        <v>0</v>
      </c>
      <c r="AX25" s="575">
        <v>0</v>
      </c>
      <c r="AY25" s="575">
        <v>0</v>
      </c>
      <c r="AZ25" s="575">
        <v>0</v>
      </c>
      <c r="BA25" s="575">
        <v>0</v>
      </c>
      <c r="BB25" s="575">
        <v>0</v>
      </c>
      <c r="BC25" s="575">
        <v>0</v>
      </c>
      <c r="BD25" s="575">
        <v>0</v>
      </c>
      <c r="BE25" s="575">
        <v>0</v>
      </c>
      <c r="BF25" s="575">
        <v>0</v>
      </c>
      <c r="BG25" s="575">
        <v>0</v>
      </c>
      <c r="BH25" s="575">
        <v>0</v>
      </c>
      <c r="BI25" s="575">
        <v>0</v>
      </c>
      <c r="BJ25" s="575">
        <v>0</v>
      </c>
    </row>
    <row r="26" spans="2:62" ht="13">
      <c r="B26" s="575" t="s">
        <v>448</v>
      </c>
      <c r="C26" s="1273" t="s">
        <v>313</v>
      </c>
      <c r="D26" s="1274">
        <v>4000</v>
      </c>
      <c r="E26" s="1665">
        <v>0</v>
      </c>
      <c r="F26" s="1972">
        <v>0</v>
      </c>
      <c r="G26" s="1972">
        <v>0</v>
      </c>
      <c r="H26" s="1666">
        <v>0</v>
      </c>
      <c r="I26" s="1665">
        <v>0</v>
      </c>
      <c r="J26" s="1972">
        <v>0</v>
      </c>
      <c r="K26" s="1972">
        <v>0</v>
      </c>
      <c r="L26" s="1666">
        <v>0</v>
      </c>
      <c r="M26" s="1665">
        <v>0</v>
      </c>
      <c r="N26" s="1972">
        <v>0</v>
      </c>
      <c r="O26" s="1972">
        <v>0</v>
      </c>
      <c r="P26" s="1972">
        <v>0</v>
      </c>
      <c r="Q26" s="1666">
        <v>0</v>
      </c>
      <c r="R26" s="1973">
        <v>0</v>
      </c>
      <c r="S26" s="1973">
        <v>0</v>
      </c>
      <c r="T26" s="1973">
        <v>0</v>
      </c>
      <c r="U26" s="1973">
        <v>0</v>
      </c>
      <c r="W26" s="575">
        <v>0</v>
      </c>
      <c r="X26" s="575">
        <v>0</v>
      </c>
      <c r="Y26" s="575">
        <v>3.2095833333333328</v>
      </c>
      <c r="Z26" s="575">
        <v>1.2298351931330471</v>
      </c>
      <c r="AA26" s="575">
        <v>0</v>
      </c>
      <c r="AB26" s="575">
        <v>0</v>
      </c>
      <c r="AC26" s="575">
        <v>0</v>
      </c>
      <c r="AD26" s="575">
        <v>0</v>
      </c>
      <c r="AE26" s="575">
        <v>0</v>
      </c>
      <c r="AF26" s="575">
        <v>0</v>
      </c>
      <c r="AG26" s="575">
        <v>0</v>
      </c>
      <c r="AH26" s="575">
        <v>0</v>
      </c>
      <c r="AI26" s="575">
        <v>0</v>
      </c>
      <c r="AJ26" s="575">
        <v>0</v>
      </c>
      <c r="AK26" s="575">
        <v>0</v>
      </c>
      <c r="AL26" s="575">
        <v>0</v>
      </c>
      <c r="AM26" s="575">
        <v>0</v>
      </c>
      <c r="AN26" s="575">
        <v>0</v>
      </c>
      <c r="AO26" s="575">
        <v>0</v>
      </c>
      <c r="AP26" s="575">
        <v>0</v>
      </c>
      <c r="AQ26" s="575">
        <v>0</v>
      </c>
      <c r="AT26" s="575">
        <v>0</v>
      </c>
      <c r="AU26" s="575">
        <v>0</v>
      </c>
      <c r="AV26" s="575">
        <v>0</v>
      </c>
      <c r="AW26" s="575">
        <v>0</v>
      </c>
      <c r="AX26" s="575">
        <v>0</v>
      </c>
      <c r="AY26" s="575">
        <v>0</v>
      </c>
      <c r="AZ26" s="575">
        <v>0</v>
      </c>
      <c r="BA26" s="575">
        <v>0</v>
      </c>
      <c r="BB26" s="575">
        <v>0</v>
      </c>
      <c r="BC26" s="575">
        <v>0</v>
      </c>
      <c r="BD26" s="575">
        <v>0</v>
      </c>
      <c r="BE26" s="575">
        <v>0</v>
      </c>
      <c r="BF26" s="575">
        <v>0</v>
      </c>
      <c r="BG26" s="575">
        <v>0</v>
      </c>
      <c r="BH26" s="575">
        <v>0</v>
      </c>
      <c r="BI26" s="575">
        <v>0</v>
      </c>
      <c r="BJ26" s="575">
        <v>0</v>
      </c>
    </row>
    <row r="27" spans="2:62" ht="13">
      <c r="B27" s="575" t="s">
        <v>437</v>
      </c>
      <c r="C27" s="1273" t="s">
        <v>313</v>
      </c>
      <c r="D27" s="1274">
        <v>6000</v>
      </c>
      <c r="E27" s="1665">
        <v>0</v>
      </c>
      <c r="F27" s="1972">
        <v>0</v>
      </c>
      <c r="G27" s="1972">
        <v>0</v>
      </c>
      <c r="H27" s="1666">
        <v>0</v>
      </c>
      <c r="I27" s="1665">
        <v>0</v>
      </c>
      <c r="J27" s="1972">
        <v>0</v>
      </c>
      <c r="K27" s="1972">
        <v>0</v>
      </c>
      <c r="L27" s="1666">
        <v>0</v>
      </c>
      <c r="M27" s="1665">
        <v>0</v>
      </c>
      <c r="N27" s="1972">
        <v>0</v>
      </c>
      <c r="O27" s="1972">
        <v>0</v>
      </c>
      <c r="P27" s="1972">
        <v>0</v>
      </c>
      <c r="Q27" s="1666">
        <v>0</v>
      </c>
      <c r="R27" s="1973">
        <v>0</v>
      </c>
      <c r="S27" s="1973">
        <v>0</v>
      </c>
      <c r="T27" s="1973">
        <v>0</v>
      </c>
      <c r="U27" s="1973">
        <v>0</v>
      </c>
      <c r="W27" s="575">
        <v>0</v>
      </c>
      <c r="X27" s="575">
        <v>0</v>
      </c>
      <c r="Y27" s="575">
        <v>0</v>
      </c>
      <c r="Z27" s="575">
        <v>0</v>
      </c>
      <c r="AA27" s="575">
        <v>0</v>
      </c>
      <c r="AB27" s="575">
        <v>0</v>
      </c>
      <c r="AC27" s="575">
        <v>0</v>
      </c>
      <c r="AD27" s="575">
        <v>0</v>
      </c>
      <c r="AE27" s="575">
        <v>0</v>
      </c>
      <c r="AF27" s="575">
        <v>0</v>
      </c>
      <c r="AG27" s="575">
        <v>0</v>
      </c>
      <c r="AH27" s="575">
        <v>0</v>
      </c>
      <c r="AI27" s="575">
        <v>0</v>
      </c>
      <c r="AJ27" s="575">
        <v>0</v>
      </c>
      <c r="AK27" s="575">
        <v>0</v>
      </c>
      <c r="AL27" s="575">
        <v>0</v>
      </c>
      <c r="AM27" s="575">
        <v>0</v>
      </c>
      <c r="AN27" s="575">
        <v>0</v>
      </c>
      <c r="AO27" s="575">
        <v>0</v>
      </c>
      <c r="AP27" s="575">
        <v>0</v>
      </c>
      <c r="AQ27" s="575">
        <v>0</v>
      </c>
      <c r="AT27" s="575">
        <v>0</v>
      </c>
      <c r="AU27" s="575">
        <v>0</v>
      </c>
      <c r="AV27" s="575">
        <v>0</v>
      </c>
      <c r="AW27" s="575">
        <v>0</v>
      </c>
      <c r="AX27" s="575">
        <v>0</v>
      </c>
      <c r="AY27" s="575">
        <v>0</v>
      </c>
      <c r="AZ27" s="575">
        <v>0</v>
      </c>
      <c r="BA27" s="575">
        <v>0</v>
      </c>
      <c r="BB27" s="575">
        <v>0</v>
      </c>
      <c r="BC27" s="575">
        <v>0</v>
      </c>
      <c r="BD27" s="575">
        <v>0</v>
      </c>
      <c r="BE27" s="575">
        <v>0</v>
      </c>
      <c r="BF27" s="575">
        <v>0</v>
      </c>
      <c r="BG27" s="575">
        <v>0</v>
      </c>
      <c r="BH27" s="575">
        <v>0</v>
      </c>
      <c r="BI27" s="575">
        <v>0</v>
      </c>
      <c r="BJ27" s="575">
        <v>0</v>
      </c>
    </row>
    <row r="28" spans="2:62" ht="13.5" thickBot="1">
      <c r="B28" s="575" t="s">
        <v>435</v>
      </c>
      <c r="C28" s="1803" t="s">
        <v>313</v>
      </c>
      <c r="D28" s="1804">
        <v>8000</v>
      </c>
      <c r="E28" s="1974">
        <v>0</v>
      </c>
      <c r="F28" s="1975">
        <v>0</v>
      </c>
      <c r="G28" s="1975">
        <v>0</v>
      </c>
      <c r="H28" s="1976">
        <v>0</v>
      </c>
      <c r="I28" s="1974">
        <v>0</v>
      </c>
      <c r="J28" s="1975">
        <v>0</v>
      </c>
      <c r="K28" s="1975">
        <v>0</v>
      </c>
      <c r="L28" s="1976">
        <v>0</v>
      </c>
      <c r="M28" s="1974">
        <v>0</v>
      </c>
      <c r="N28" s="1975">
        <v>0</v>
      </c>
      <c r="O28" s="1975">
        <v>0</v>
      </c>
      <c r="P28" s="1975">
        <v>0</v>
      </c>
      <c r="Q28" s="1976">
        <v>0</v>
      </c>
      <c r="R28" s="1977">
        <v>0</v>
      </c>
      <c r="S28" s="1977">
        <v>0</v>
      </c>
      <c r="T28" s="1977">
        <v>0</v>
      </c>
      <c r="U28" s="1977">
        <v>0</v>
      </c>
      <c r="W28" s="575">
        <v>0</v>
      </c>
      <c r="X28" s="575">
        <v>0</v>
      </c>
      <c r="Y28" s="575">
        <v>1.2283791666666661</v>
      </c>
      <c r="Z28" s="575">
        <v>0.45934949528795815</v>
      </c>
      <c r="AA28" s="575">
        <v>0</v>
      </c>
      <c r="AB28" s="575">
        <v>0</v>
      </c>
      <c r="AC28" s="575">
        <v>0</v>
      </c>
      <c r="AD28" s="575">
        <v>0</v>
      </c>
      <c r="AE28" s="575">
        <v>0</v>
      </c>
      <c r="AF28" s="575">
        <v>0</v>
      </c>
      <c r="AG28" s="575">
        <v>0</v>
      </c>
      <c r="AH28" s="575">
        <v>0</v>
      </c>
      <c r="AI28" s="575">
        <v>0</v>
      </c>
      <c r="AJ28" s="575">
        <v>0</v>
      </c>
      <c r="AK28" s="575">
        <v>0</v>
      </c>
      <c r="AL28" s="575">
        <v>0</v>
      </c>
      <c r="AM28" s="575">
        <v>0</v>
      </c>
      <c r="AN28" s="575">
        <v>0</v>
      </c>
      <c r="AO28" s="575">
        <v>0</v>
      </c>
      <c r="AP28" s="575">
        <v>0</v>
      </c>
      <c r="AQ28" s="575">
        <v>0</v>
      </c>
      <c r="AT28" s="575">
        <v>0</v>
      </c>
      <c r="AU28" s="575">
        <v>0</v>
      </c>
      <c r="AV28" s="575">
        <v>0</v>
      </c>
      <c r="AW28" s="575">
        <v>0</v>
      </c>
      <c r="AX28" s="575">
        <v>0</v>
      </c>
      <c r="AY28" s="575">
        <v>0</v>
      </c>
      <c r="AZ28" s="575">
        <v>0</v>
      </c>
      <c r="BA28" s="575">
        <v>0</v>
      </c>
      <c r="BB28" s="575">
        <v>0</v>
      </c>
      <c r="BC28" s="575">
        <v>0</v>
      </c>
      <c r="BD28" s="575">
        <v>0</v>
      </c>
      <c r="BE28" s="575">
        <v>0</v>
      </c>
      <c r="BF28" s="575">
        <v>0</v>
      </c>
      <c r="BG28" s="575">
        <v>0</v>
      </c>
      <c r="BH28" s="575">
        <v>0</v>
      </c>
      <c r="BI28" s="575">
        <v>0</v>
      </c>
      <c r="BJ28" s="575">
        <v>0</v>
      </c>
    </row>
    <row r="29" spans="2:62" ht="13">
      <c r="B29" s="25" t="s">
        <v>449</v>
      </c>
      <c r="C29" s="1277" t="s">
        <v>339</v>
      </c>
      <c r="D29" s="1278">
        <v>1000</v>
      </c>
      <c r="E29" s="1968">
        <v>0</v>
      </c>
      <c r="F29" s="1969">
        <v>0</v>
      </c>
      <c r="G29" s="1969">
        <v>0</v>
      </c>
      <c r="H29" s="1970">
        <v>0</v>
      </c>
      <c r="I29" s="1968">
        <v>0</v>
      </c>
      <c r="J29" s="1969">
        <v>0</v>
      </c>
      <c r="K29" s="1969">
        <v>0</v>
      </c>
      <c r="L29" s="1970">
        <v>0</v>
      </c>
      <c r="M29" s="1968">
        <v>0</v>
      </c>
      <c r="N29" s="1969">
        <v>0</v>
      </c>
      <c r="O29" s="1969">
        <v>0</v>
      </c>
      <c r="P29" s="1969">
        <v>0</v>
      </c>
      <c r="Q29" s="1970">
        <v>0</v>
      </c>
      <c r="R29" s="1971">
        <v>0</v>
      </c>
      <c r="S29" s="1971">
        <v>0</v>
      </c>
      <c r="T29" s="1971">
        <v>0</v>
      </c>
      <c r="U29" s="1971">
        <v>0</v>
      </c>
      <c r="W29" s="575">
        <v>0</v>
      </c>
      <c r="X29" s="575">
        <v>0</v>
      </c>
      <c r="Y29" s="575">
        <v>2.1333541666666664</v>
      </c>
      <c r="Z29" s="575">
        <v>0.81308798292422602</v>
      </c>
      <c r="AA29" s="575">
        <v>0</v>
      </c>
      <c r="AB29" s="575">
        <v>0</v>
      </c>
      <c r="AC29" s="575">
        <v>0</v>
      </c>
      <c r="AD29" s="575">
        <v>0</v>
      </c>
      <c r="AE29" s="575">
        <v>0</v>
      </c>
      <c r="AF29" s="575">
        <v>0</v>
      </c>
      <c r="AG29" s="575">
        <v>0</v>
      </c>
      <c r="AH29" s="575">
        <v>0</v>
      </c>
      <c r="AI29" s="575">
        <v>0</v>
      </c>
      <c r="AJ29" s="575">
        <v>0</v>
      </c>
      <c r="AK29" s="575">
        <v>0</v>
      </c>
      <c r="AL29" s="575">
        <v>0</v>
      </c>
      <c r="AM29" s="575">
        <v>0</v>
      </c>
      <c r="AN29" s="575">
        <v>0</v>
      </c>
      <c r="AO29" s="575">
        <v>0</v>
      </c>
      <c r="AP29" s="575">
        <v>0</v>
      </c>
      <c r="AQ29" s="575">
        <v>0</v>
      </c>
      <c r="AT29" s="575">
        <v>0</v>
      </c>
      <c r="AU29" s="575">
        <v>0</v>
      </c>
      <c r="AV29" s="575">
        <v>0</v>
      </c>
      <c r="AW29" s="575">
        <v>0</v>
      </c>
      <c r="AX29" s="575">
        <v>0</v>
      </c>
      <c r="AY29" s="575">
        <v>0</v>
      </c>
      <c r="AZ29" s="575">
        <v>0</v>
      </c>
      <c r="BA29" s="575">
        <v>0</v>
      </c>
      <c r="BB29" s="575">
        <v>0</v>
      </c>
      <c r="BC29" s="575">
        <v>0</v>
      </c>
      <c r="BD29" s="575">
        <v>0</v>
      </c>
      <c r="BE29" s="575">
        <v>0</v>
      </c>
      <c r="BF29" s="575">
        <v>0</v>
      </c>
      <c r="BG29" s="575">
        <v>0</v>
      </c>
      <c r="BH29" s="575">
        <v>0</v>
      </c>
      <c r="BI29" s="575">
        <v>0</v>
      </c>
      <c r="BJ29" s="575">
        <v>0</v>
      </c>
    </row>
    <row r="30" spans="2:62" ht="13">
      <c r="B30" s="25" t="s">
        <v>450</v>
      </c>
      <c r="C30" s="1277" t="s">
        <v>339</v>
      </c>
      <c r="D30" s="1278">
        <v>2000</v>
      </c>
      <c r="E30" s="1665">
        <v>0</v>
      </c>
      <c r="F30" s="1972">
        <v>0</v>
      </c>
      <c r="G30" s="1972">
        <v>12950</v>
      </c>
      <c r="H30" s="1666">
        <v>4475</v>
      </c>
      <c r="I30" s="1665">
        <v>250</v>
      </c>
      <c r="J30" s="1972">
        <v>2550</v>
      </c>
      <c r="K30" s="1972">
        <v>3550</v>
      </c>
      <c r="L30" s="1666">
        <v>3725</v>
      </c>
      <c r="M30" s="1665">
        <v>1325</v>
      </c>
      <c r="N30" s="1972">
        <v>350</v>
      </c>
      <c r="O30" s="1972">
        <v>9375</v>
      </c>
      <c r="P30" s="1972">
        <v>10100</v>
      </c>
      <c r="Q30" s="1666">
        <v>11075</v>
      </c>
      <c r="R30" s="1973">
        <v>17425</v>
      </c>
      <c r="S30" s="1973">
        <v>10075</v>
      </c>
      <c r="T30" s="1973">
        <v>32225</v>
      </c>
      <c r="U30" s="1973">
        <v>59725</v>
      </c>
      <c r="W30" s="575">
        <v>0</v>
      </c>
      <c r="X30" s="575">
        <v>0</v>
      </c>
      <c r="Y30" s="575">
        <v>0</v>
      </c>
      <c r="Z30" s="575">
        <v>0</v>
      </c>
      <c r="AA30" s="575">
        <v>0</v>
      </c>
      <c r="AB30" s="575">
        <v>0</v>
      </c>
      <c r="AC30" s="575">
        <v>0</v>
      </c>
      <c r="AD30" s="575">
        <v>0</v>
      </c>
      <c r="AE30" s="575">
        <v>0</v>
      </c>
      <c r="AF30" s="575">
        <v>0</v>
      </c>
      <c r="AG30" s="575">
        <v>0</v>
      </c>
      <c r="AH30" s="575">
        <v>0</v>
      </c>
      <c r="AI30" s="575">
        <v>0</v>
      </c>
      <c r="AJ30" s="575">
        <v>0</v>
      </c>
      <c r="AK30" s="575">
        <v>0</v>
      </c>
      <c r="AL30" s="575">
        <v>0</v>
      </c>
      <c r="AM30" s="575">
        <v>0</v>
      </c>
      <c r="AN30" s="575">
        <v>0</v>
      </c>
      <c r="AO30" s="575">
        <v>0</v>
      </c>
      <c r="AP30" s="575">
        <v>0</v>
      </c>
      <c r="AQ30" s="575">
        <v>0</v>
      </c>
      <c r="AT30" s="575">
        <v>0</v>
      </c>
      <c r="AU30" s="575">
        <v>0</v>
      </c>
      <c r="AV30" s="575">
        <v>0</v>
      </c>
      <c r="AW30" s="575">
        <v>0</v>
      </c>
      <c r="AX30" s="575">
        <v>0</v>
      </c>
      <c r="AY30" s="575">
        <v>0</v>
      </c>
      <c r="AZ30" s="575">
        <v>0</v>
      </c>
      <c r="BA30" s="575">
        <v>0</v>
      </c>
      <c r="BB30" s="575">
        <v>0</v>
      </c>
      <c r="BC30" s="575">
        <v>0</v>
      </c>
      <c r="BD30" s="575">
        <v>0</v>
      </c>
      <c r="BE30" s="575">
        <v>0</v>
      </c>
      <c r="BF30" s="575">
        <v>0</v>
      </c>
      <c r="BG30" s="575">
        <v>0</v>
      </c>
      <c r="BH30" s="575">
        <v>0</v>
      </c>
      <c r="BI30" s="575">
        <v>0</v>
      </c>
      <c r="BJ30" s="575">
        <v>0</v>
      </c>
    </row>
    <row r="31" spans="2:62" ht="13">
      <c r="B31" s="25" t="s">
        <v>451</v>
      </c>
      <c r="C31" s="1273" t="s">
        <v>339</v>
      </c>
      <c r="D31" s="1274">
        <v>3000</v>
      </c>
      <c r="E31" s="1665">
        <v>0</v>
      </c>
      <c r="F31" s="1972">
        <v>0</v>
      </c>
      <c r="G31" s="1972">
        <v>225</v>
      </c>
      <c r="H31" s="1666">
        <v>0</v>
      </c>
      <c r="I31" s="1665">
        <v>150</v>
      </c>
      <c r="J31" s="1972">
        <v>50</v>
      </c>
      <c r="K31" s="1972">
        <v>0</v>
      </c>
      <c r="L31" s="1666">
        <v>50</v>
      </c>
      <c r="M31" s="1665">
        <v>100</v>
      </c>
      <c r="N31" s="1972">
        <v>0</v>
      </c>
      <c r="O31" s="1972">
        <v>25</v>
      </c>
      <c r="P31" s="1972">
        <v>0</v>
      </c>
      <c r="Q31" s="1666">
        <v>0</v>
      </c>
      <c r="R31" s="1973">
        <v>225</v>
      </c>
      <c r="S31" s="1973">
        <v>250</v>
      </c>
      <c r="T31" s="1973">
        <v>125</v>
      </c>
      <c r="U31" s="1973">
        <v>600</v>
      </c>
      <c r="W31" s="575">
        <v>0</v>
      </c>
      <c r="X31" s="575">
        <v>0</v>
      </c>
      <c r="Y31" s="575">
        <v>4.291666666666667</v>
      </c>
      <c r="Z31" s="575">
        <v>2.0163751384797566</v>
      </c>
      <c r="AA31" s="575">
        <v>0</v>
      </c>
      <c r="AB31" s="575">
        <v>0</v>
      </c>
      <c r="AC31" s="575">
        <v>0</v>
      </c>
      <c r="AD31" s="575">
        <v>0</v>
      </c>
      <c r="AE31" s="575">
        <v>0</v>
      </c>
      <c r="AF31" s="575">
        <v>0</v>
      </c>
      <c r="AG31" s="575">
        <v>0</v>
      </c>
      <c r="AH31" s="575">
        <v>0</v>
      </c>
      <c r="AI31" s="575">
        <v>0</v>
      </c>
      <c r="AJ31" s="575">
        <v>0</v>
      </c>
      <c r="AK31" s="575">
        <v>0</v>
      </c>
      <c r="AL31" s="575">
        <v>0</v>
      </c>
      <c r="AM31" s="575">
        <v>0</v>
      </c>
      <c r="AN31" s="575">
        <v>0</v>
      </c>
      <c r="AO31" s="575">
        <v>0</v>
      </c>
      <c r="AP31" s="575">
        <v>0</v>
      </c>
      <c r="AQ31" s="575">
        <v>0</v>
      </c>
      <c r="AT31" s="575">
        <v>0</v>
      </c>
      <c r="AU31" s="575">
        <v>0</v>
      </c>
      <c r="AV31" s="575">
        <v>0</v>
      </c>
      <c r="AW31" s="575">
        <v>0</v>
      </c>
      <c r="AX31" s="575">
        <v>0</v>
      </c>
      <c r="AY31" s="575">
        <v>0</v>
      </c>
      <c r="AZ31" s="575">
        <v>0</v>
      </c>
      <c r="BA31" s="575">
        <v>0</v>
      </c>
      <c r="BB31" s="575">
        <v>0</v>
      </c>
      <c r="BC31" s="575">
        <v>0</v>
      </c>
      <c r="BD31" s="575">
        <v>0</v>
      </c>
      <c r="BE31" s="575">
        <v>0</v>
      </c>
      <c r="BF31" s="575">
        <v>0</v>
      </c>
      <c r="BG31" s="575">
        <v>0</v>
      </c>
      <c r="BH31" s="575">
        <v>0</v>
      </c>
      <c r="BI31" s="575">
        <v>0</v>
      </c>
      <c r="BJ31" s="575">
        <v>0</v>
      </c>
    </row>
    <row r="32" spans="2:62" ht="13">
      <c r="B32" s="25" t="s">
        <v>452</v>
      </c>
      <c r="C32" s="1273" t="s">
        <v>339</v>
      </c>
      <c r="D32" s="1274">
        <v>4000</v>
      </c>
      <c r="E32" s="1665">
        <v>0</v>
      </c>
      <c r="F32" s="1972">
        <v>500</v>
      </c>
      <c r="G32" s="1972">
        <v>5625</v>
      </c>
      <c r="H32" s="1666">
        <v>1725</v>
      </c>
      <c r="I32" s="1665">
        <v>1725</v>
      </c>
      <c r="J32" s="1972">
        <v>2625</v>
      </c>
      <c r="K32" s="1972">
        <v>4200</v>
      </c>
      <c r="L32" s="1666">
        <v>2350</v>
      </c>
      <c r="M32" s="1665">
        <v>5650</v>
      </c>
      <c r="N32" s="1972">
        <v>7425</v>
      </c>
      <c r="O32" s="1972">
        <v>5900</v>
      </c>
      <c r="P32" s="1972">
        <v>6350</v>
      </c>
      <c r="Q32" s="1666">
        <v>5500</v>
      </c>
      <c r="R32" s="1973">
        <v>7850</v>
      </c>
      <c r="S32" s="1973">
        <v>10900</v>
      </c>
      <c r="T32" s="1973">
        <v>30825</v>
      </c>
      <c r="U32" s="1973">
        <v>49575</v>
      </c>
      <c r="W32" s="575">
        <v>0</v>
      </c>
      <c r="X32" s="575">
        <v>0</v>
      </c>
      <c r="Y32" s="575">
        <v>5</v>
      </c>
      <c r="Z32" s="575">
        <v>2.3797799691904857</v>
      </c>
      <c r="AA32" s="575">
        <v>0</v>
      </c>
      <c r="AB32" s="575">
        <v>0</v>
      </c>
      <c r="AC32" s="575">
        <v>0</v>
      </c>
      <c r="AD32" s="575">
        <v>0</v>
      </c>
      <c r="AE32" s="575">
        <v>0</v>
      </c>
      <c r="AF32" s="575">
        <v>0</v>
      </c>
      <c r="AG32" s="575">
        <v>0</v>
      </c>
      <c r="AH32" s="575">
        <v>0</v>
      </c>
      <c r="AI32" s="575">
        <v>0</v>
      </c>
      <c r="AJ32" s="575">
        <v>0</v>
      </c>
      <c r="AK32" s="575">
        <v>0</v>
      </c>
      <c r="AL32" s="575">
        <v>0</v>
      </c>
      <c r="AM32" s="575">
        <v>0</v>
      </c>
      <c r="AN32" s="575">
        <v>0</v>
      </c>
      <c r="AO32" s="575">
        <v>0</v>
      </c>
      <c r="AP32" s="575">
        <v>0</v>
      </c>
      <c r="AQ32" s="575">
        <v>0</v>
      </c>
      <c r="AT32" s="575">
        <v>0</v>
      </c>
      <c r="AU32" s="575">
        <v>0</v>
      </c>
      <c r="AV32" s="575">
        <v>0</v>
      </c>
      <c r="AW32" s="575">
        <v>0</v>
      </c>
      <c r="AX32" s="575">
        <v>0</v>
      </c>
      <c r="AY32" s="575">
        <v>0</v>
      </c>
      <c r="AZ32" s="575">
        <v>0</v>
      </c>
      <c r="BA32" s="575">
        <v>0</v>
      </c>
      <c r="BB32" s="575">
        <v>0</v>
      </c>
      <c r="BC32" s="575">
        <v>0</v>
      </c>
      <c r="BD32" s="575">
        <v>0</v>
      </c>
      <c r="BE32" s="575">
        <v>0</v>
      </c>
      <c r="BF32" s="575">
        <v>0</v>
      </c>
      <c r="BG32" s="575">
        <v>0</v>
      </c>
      <c r="BH32" s="575">
        <v>0</v>
      </c>
      <c r="BI32" s="575">
        <v>0</v>
      </c>
      <c r="BJ32" s="575">
        <v>0</v>
      </c>
    </row>
    <row r="33" spans="2:62" ht="13">
      <c r="B33" s="25" t="s">
        <v>453</v>
      </c>
      <c r="C33" s="1273" t="s">
        <v>339</v>
      </c>
      <c r="D33" s="1274">
        <v>6000</v>
      </c>
      <c r="E33" s="1665">
        <v>0</v>
      </c>
      <c r="F33" s="1972">
        <v>0</v>
      </c>
      <c r="G33" s="1972">
        <v>460</v>
      </c>
      <c r="H33" s="1666">
        <v>680</v>
      </c>
      <c r="I33" s="1665">
        <v>640</v>
      </c>
      <c r="J33" s="1972">
        <v>520</v>
      </c>
      <c r="K33" s="1972">
        <v>900</v>
      </c>
      <c r="L33" s="1666">
        <v>500</v>
      </c>
      <c r="M33" s="1665">
        <v>1040</v>
      </c>
      <c r="N33" s="1972">
        <v>1740</v>
      </c>
      <c r="O33" s="1972">
        <v>1100</v>
      </c>
      <c r="P33" s="1972">
        <v>660</v>
      </c>
      <c r="Q33" s="1666">
        <v>800</v>
      </c>
      <c r="R33" s="1973">
        <v>1140</v>
      </c>
      <c r="S33" s="1973">
        <v>2560</v>
      </c>
      <c r="T33" s="1973">
        <v>5340</v>
      </c>
      <c r="U33" s="1973">
        <v>9040</v>
      </c>
      <c r="W33" s="575">
        <v>0</v>
      </c>
      <c r="X33" s="575">
        <v>0</v>
      </c>
      <c r="Y33" s="575">
        <v>0</v>
      </c>
      <c r="Z33" s="575">
        <v>0</v>
      </c>
      <c r="AA33" s="575">
        <v>0</v>
      </c>
      <c r="AB33" s="575">
        <v>0</v>
      </c>
      <c r="AC33" s="575">
        <v>0</v>
      </c>
      <c r="AD33" s="575">
        <v>0</v>
      </c>
      <c r="AE33" s="575">
        <v>0</v>
      </c>
      <c r="AF33" s="575">
        <v>0</v>
      </c>
      <c r="AG33" s="575">
        <v>0</v>
      </c>
      <c r="AH33" s="575">
        <v>0</v>
      </c>
      <c r="AI33" s="575">
        <v>0</v>
      </c>
      <c r="AJ33" s="575">
        <v>0</v>
      </c>
      <c r="AK33" s="575">
        <v>0</v>
      </c>
      <c r="AL33" s="575">
        <v>0</v>
      </c>
      <c r="AM33" s="575">
        <v>0</v>
      </c>
      <c r="AN33" s="575">
        <v>0</v>
      </c>
      <c r="AO33" s="575">
        <v>0</v>
      </c>
      <c r="AP33" s="575">
        <v>0</v>
      </c>
      <c r="AQ33" s="575">
        <v>0</v>
      </c>
      <c r="AT33" s="575">
        <v>0</v>
      </c>
      <c r="AU33" s="575">
        <v>0</v>
      </c>
      <c r="AV33" s="575">
        <v>0</v>
      </c>
      <c r="AW33" s="575">
        <v>0</v>
      </c>
      <c r="AX33" s="575">
        <v>0</v>
      </c>
      <c r="AY33" s="575">
        <v>0</v>
      </c>
      <c r="AZ33" s="575">
        <v>0</v>
      </c>
      <c r="BA33" s="575">
        <v>0</v>
      </c>
      <c r="BB33" s="575">
        <v>0</v>
      </c>
      <c r="BC33" s="575">
        <v>0</v>
      </c>
      <c r="BD33" s="575">
        <v>0</v>
      </c>
      <c r="BE33" s="575">
        <v>0</v>
      </c>
      <c r="BF33" s="575">
        <v>0</v>
      </c>
      <c r="BG33" s="575">
        <v>0</v>
      </c>
      <c r="BH33" s="575">
        <v>0</v>
      </c>
      <c r="BI33" s="575">
        <v>0</v>
      </c>
      <c r="BJ33" s="575">
        <v>0</v>
      </c>
    </row>
    <row r="34" spans="2:62" ht="13.5" thickBot="1">
      <c r="B34" s="25" t="s">
        <v>454</v>
      </c>
      <c r="C34" s="1801" t="s">
        <v>339</v>
      </c>
      <c r="D34" s="1802">
        <v>8000</v>
      </c>
      <c r="E34" s="1974">
        <v>0</v>
      </c>
      <c r="F34" s="1975">
        <v>0</v>
      </c>
      <c r="G34" s="1975">
        <v>3820</v>
      </c>
      <c r="H34" s="1976">
        <v>2240</v>
      </c>
      <c r="I34" s="1974">
        <v>1720</v>
      </c>
      <c r="J34" s="1975">
        <v>2480</v>
      </c>
      <c r="K34" s="1975">
        <v>2040</v>
      </c>
      <c r="L34" s="1976">
        <v>2220</v>
      </c>
      <c r="M34" s="1974">
        <v>4500</v>
      </c>
      <c r="N34" s="1975">
        <v>8440</v>
      </c>
      <c r="O34" s="1975">
        <v>4920</v>
      </c>
      <c r="P34" s="1975">
        <v>3180</v>
      </c>
      <c r="Q34" s="1976">
        <v>2640</v>
      </c>
      <c r="R34" s="1977">
        <v>6060</v>
      </c>
      <c r="S34" s="1977">
        <v>8460</v>
      </c>
      <c r="T34" s="1977">
        <v>23680</v>
      </c>
      <c r="U34" s="1977">
        <v>38200</v>
      </c>
      <c r="W34" s="575">
        <v>0</v>
      </c>
      <c r="X34" s="575">
        <v>0</v>
      </c>
      <c r="Y34" s="575">
        <v>5.3000000000000016</v>
      </c>
      <c r="Z34" s="575">
        <v>2.2017490558723098</v>
      </c>
      <c r="AA34" s="575">
        <v>0</v>
      </c>
      <c r="AB34" s="575">
        <v>0</v>
      </c>
      <c r="AC34" s="575">
        <v>0</v>
      </c>
      <c r="AD34" s="575">
        <v>0</v>
      </c>
      <c r="AE34" s="575">
        <v>0</v>
      </c>
      <c r="AF34" s="575">
        <v>0</v>
      </c>
      <c r="AG34" s="575">
        <v>0</v>
      </c>
      <c r="AH34" s="575">
        <v>0</v>
      </c>
      <c r="AI34" s="575">
        <v>0</v>
      </c>
      <c r="AJ34" s="575">
        <v>0</v>
      </c>
      <c r="AK34" s="575">
        <v>0</v>
      </c>
      <c r="AL34" s="575">
        <v>0</v>
      </c>
      <c r="AM34" s="575">
        <v>0</v>
      </c>
      <c r="AN34" s="575">
        <v>0</v>
      </c>
      <c r="AO34" s="575">
        <v>0</v>
      </c>
      <c r="AP34" s="575">
        <v>0</v>
      </c>
      <c r="AQ34" s="575">
        <v>0</v>
      </c>
      <c r="AT34" s="575">
        <v>0</v>
      </c>
      <c r="AU34" s="575">
        <v>0</v>
      </c>
      <c r="AV34" s="575">
        <v>0</v>
      </c>
      <c r="AW34" s="575">
        <v>0</v>
      </c>
      <c r="AX34" s="575">
        <v>0</v>
      </c>
      <c r="AY34" s="575">
        <v>0</v>
      </c>
      <c r="AZ34" s="575">
        <v>0</v>
      </c>
      <c r="BA34" s="575">
        <v>0</v>
      </c>
      <c r="BB34" s="575">
        <v>0</v>
      </c>
      <c r="BC34" s="575">
        <v>0</v>
      </c>
      <c r="BD34" s="575">
        <v>0</v>
      </c>
      <c r="BE34" s="575">
        <v>0</v>
      </c>
      <c r="BF34" s="575">
        <v>0</v>
      </c>
      <c r="BG34" s="575">
        <v>0</v>
      </c>
      <c r="BH34" s="575">
        <v>0</v>
      </c>
      <c r="BI34" s="575">
        <v>0</v>
      </c>
      <c r="BJ34" s="575">
        <v>0</v>
      </c>
    </row>
    <row r="35" spans="2:62" ht="13">
      <c r="B35" s="25" t="s">
        <v>668</v>
      </c>
      <c r="C35" s="1276" t="s">
        <v>403</v>
      </c>
      <c r="D35" s="1516">
        <v>1000</v>
      </c>
      <c r="E35" s="1968">
        <v>0</v>
      </c>
      <c r="F35" s="1969">
        <v>0</v>
      </c>
      <c r="G35" s="1969">
        <v>23775</v>
      </c>
      <c r="H35" s="1970">
        <v>14975</v>
      </c>
      <c r="I35" s="1968">
        <v>10675</v>
      </c>
      <c r="J35" s="1969">
        <v>4150</v>
      </c>
      <c r="K35" s="1969">
        <v>7800</v>
      </c>
      <c r="L35" s="1970">
        <v>13350</v>
      </c>
      <c r="M35" s="1968">
        <v>3725</v>
      </c>
      <c r="N35" s="1969">
        <v>6500</v>
      </c>
      <c r="O35" s="1969">
        <v>8475</v>
      </c>
      <c r="P35" s="1969">
        <v>2200</v>
      </c>
      <c r="Q35" s="1970">
        <v>3400</v>
      </c>
      <c r="R35" s="1971">
        <v>38750</v>
      </c>
      <c r="S35" s="1971">
        <v>35975</v>
      </c>
      <c r="T35" s="1971">
        <v>24300</v>
      </c>
      <c r="U35" s="1971">
        <v>99025</v>
      </c>
      <c r="W35" s="575">
        <v>0</v>
      </c>
      <c r="X35" s="575">
        <v>0</v>
      </c>
      <c r="Y35" s="575">
        <v>0</v>
      </c>
      <c r="Z35" s="575">
        <v>0</v>
      </c>
      <c r="AA35" s="575">
        <v>0</v>
      </c>
      <c r="AB35" s="575">
        <v>0</v>
      </c>
      <c r="AC35" s="575">
        <v>0</v>
      </c>
      <c r="AD35" s="575">
        <v>0</v>
      </c>
      <c r="AE35" s="575">
        <v>0</v>
      </c>
      <c r="AF35" s="575">
        <v>0</v>
      </c>
      <c r="AG35" s="575">
        <v>0</v>
      </c>
      <c r="AH35" s="575">
        <v>0</v>
      </c>
      <c r="AI35" s="575">
        <v>0</v>
      </c>
      <c r="AJ35" s="575">
        <v>0</v>
      </c>
      <c r="AK35" s="575">
        <v>0</v>
      </c>
      <c r="AL35" s="575">
        <v>0</v>
      </c>
      <c r="AM35" s="575">
        <v>0</v>
      </c>
      <c r="AN35" s="575">
        <v>0</v>
      </c>
      <c r="AO35" s="575">
        <v>0</v>
      </c>
      <c r="AP35" s="575">
        <v>0</v>
      </c>
      <c r="AQ35" s="575">
        <v>0</v>
      </c>
      <c r="AT35" s="575">
        <v>0</v>
      </c>
      <c r="AU35" s="575">
        <v>0</v>
      </c>
      <c r="AV35" s="575">
        <v>0</v>
      </c>
      <c r="AW35" s="575">
        <v>0</v>
      </c>
      <c r="AX35" s="575">
        <v>0</v>
      </c>
      <c r="AY35" s="575">
        <v>0</v>
      </c>
      <c r="AZ35" s="575">
        <v>0</v>
      </c>
      <c r="BA35" s="575">
        <v>0</v>
      </c>
      <c r="BB35" s="575">
        <v>0</v>
      </c>
      <c r="BC35" s="575">
        <v>0</v>
      </c>
      <c r="BD35" s="575">
        <v>0</v>
      </c>
      <c r="BE35" s="575">
        <v>0</v>
      </c>
      <c r="BF35" s="575">
        <v>0</v>
      </c>
      <c r="BG35" s="575">
        <v>0</v>
      </c>
      <c r="BH35" s="575">
        <v>0</v>
      </c>
      <c r="BI35" s="575">
        <v>0</v>
      </c>
      <c r="BJ35" s="575">
        <v>0</v>
      </c>
    </row>
    <row r="36" spans="2:62" ht="13">
      <c r="B36" s="25" t="s">
        <v>669</v>
      </c>
      <c r="C36" s="1273" t="s">
        <v>403</v>
      </c>
      <c r="D36" s="1274">
        <v>2000</v>
      </c>
      <c r="E36" s="1665">
        <v>0</v>
      </c>
      <c r="F36" s="1972">
        <v>0</v>
      </c>
      <c r="G36" s="1972">
        <v>53325</v>
      </c>
      <c r="H36" s="1666">
        <v>21175</v>
      </c>
      <c r="I36" s="1665">
        <v>17675</v>
      </c>
      <c r="J36" s="1972">
        <v>9725</v>
      </c>
      <c r="K36" s="1972">
        <v>19375</v>
      </c>
      <c r="L36" s="1666">
        <v>28200</v>
      </c>
      <c r="M36" s="1665">
        <v>16675</v>
      </c>
      <c r="N36" s="1972">
        <v>26550</v>
      </c>
      <c r="O36" s="1972">
        <v>25250</v>
      </c>
      <c r="P36" s="1972">
        <v>28500</v>
      </c>
      <c r="Q36" s="1666">
        <v>27125</v>
      </c>
      <c r="R36" s="1973">
        <v>74500</v>
      </c>
      <c r="S36" s="1973">
        <v>74975</v>
      </c>
      <c r="T36" s="1973">
        <v>124100</v>
      </c>
      <c r="U36" s="1973">
        <v>273575</v>
      </c>
      <c r="W36" s="575">
        <v>0</v>
      </c>
      <c r="X36" s="575">
        <v>0</v>
      </c>
      <c r="Y36" s="575">
        <v>4.791666666666667</v>
      </c>
      <c r="Z36" s="575">
        <v>1.9674131857344772</v>
      </c>
      <c r="AA36" s="575">
        <v>0</v>
      </c>
      <c r="AB36" s="575">
        <v>0</v>
      </c>
      <c r="AC36" s="575">
        <v>0</v>
      </c>
      <c r="AD36" s="575">
        <v>0</v>
      </c>
      <c r="AE36" s="575">
        <v>0</v>
      </c>
      <c r="AF36" s="575">
        <v>0</v>
      </c>
      <c r="AG36" s="575">
        <v>0</v>
      </c>
      <c r="AH36" s="575">
        <v>0</v>
      </c>
      <c r="AI36" s="575">
        <v>0</v>
      </c>
      <c r="AJ36" s="575">
        <v>0</v>
      </c>
      <c r="AK36" s="575">
        <v>0</v>
      </c>
      <c r="AL36" s="575">
        <v>0</v>
      </c>
      <c r="AM36" s="575">
        <v>0</v>
      </c>
      <c r="AN36" s="575">
        <v>0</v>
      </c>
      <c r="AO36" s="575">
        <v>0</v>
      </c>
      <c r="AP36" s="575">
        <v>0</v>
      </c>
      <c r="AQ36" s="575">
        <v>0</v>
      </c>
      <c r="AT36" s="575">
        <v>0</v>
      </c>
      <c r="AU36" s="575">
        <v>0</v>
      </c>
      <c r="AV36" s="575">
        <v>0</v>
      </c>
      <c r="AW36" s="575">
        <v>0</v>
      </c>
      <c r="AX36" s="575">
        <v>0</v>
      </c>
      <c r="AY36" s="575">
        <v>0</v>
      </c>
      <c r="AZ36" s="575">
        <v>0</v>
      </c>
      <c r="BA36" s="575">
        <v>0</v>
      </c>
      <c r="BB36" s="575">
        <v>0</v>
      </c>
      <c r="BC36" s="575">
        <v>0</v>
      </c>
      <c r="BD36" s="575">
        <v>0</v>
      </c>
      <c r="BE36" s="575">
        <v>0</v>
      </c>
      <c r="BF36" s="575">
        <v>0</v>
      </c>
      <c r="BG36" s="575">
        <v>0</v>
      </c>
      <c r="BH36" s="575">
        <v>0</v>
      </c>
      <c r="BI36" s="575">
        <v>0</v>
      </c>
      <c r="BJ36" s="575">
        <v>0</v>
      </c>
    </row>
    <row r="37" spans="2:62" s="1711" customFormat="1" ht="13">
      <c r="B37" s="25" t="s">
        <v>670</v>
      </c>
      <c r="C37" s="1273" t="s">
        <v>403</v>
      </c>
      <c r="D37" s="1274">
        <v>3000</v>
      </c>
      <c r="E37" s="1665">
        <v>0</v>
      </c>
      <c r="F37" s="1972">
        <v>0</v>
      </c>
      <c r="G37" s="1972">
        <v>1475</v>
      </c>
      <c r="H37" s="1666">
        <v>575</v>
      </c>
      <c r="I37" s="1665">
        <v>2000</v>
      </c>
      <c r="J37" s="1972">
        <v>450</v>
      </c>
      <c r="K37" s="1972">
        <v>500</v>
      </c>
      <c r="L37" s="1666">
        <v>1675</v>
      </c>
      <c r="M37" s="1665">
        <v>375</v>
      </c>
      <c r="N37" s="1972">
        <v>325</v>
      </c>
      <c r="O37" s="1972">
        <v>400</v>
      </c>
      <c r="P37" s="1972">
        <v>350</v>
      </c>
      <c r="Q37" s="1666">
        <v>1775</v>
      </c>
      <c r="R37" s="1973">
        <v>2050</v>
      </c>
      <c r="S37" s="1973">
        <v>4625</v>
      </c>
      <c r="T37" s="1973">
        <v>3225</v>
      </c>
      <c r="U37" s="1973">
        <v>9900</v>
      </c>
      <c r="W37" s="1711">
        <v>0</v>
      </c>
      <c r="X37" s="1711">
        <v>0</v>
      </c>
      <c r="Y37" s="1711">
        <v>0</v>
      </c>
      <c r="Z37" s="1711">
        <v>0</v>
      </c>
      <c r="AA37" s="1711">
        <v>0</v>
      </c>
      <c r="AB37" s="1711">
        <v>0</v>
      </c>
      <c r="AC37" s="1711">
        <v>0</v>
      </c>
      <c r="AD37" s="1711">
        <v>0</v>
      </c>
      <c r="AE37" s="1711">
        <v>0</v>
      </c>
      <c r="AF37" s="1711">
        <v>0</v>
      </c>
      <c r="AG37" s="1711">
        <v>0</v>
      </c>
      <c r="AH37" s="1711">
        <v>0</v>
      </c>
      <c r="AI37" s="1711">
        <v>0</v>
      </c>
      <c r="AJ37" s="1711">
        <v>0</v>
      </c>
      <c r="AK37" s="1711">
        <v>0</v>
      </c>
      <c r="AL37" s="1711">
        <v>0</v>
      </c>
      <c r="AM37" s="1711">
        <v>0</v>
      </c>
      <c r="AN37" s="1711">
        <v>0</v>
      </c>
      <c r="AO37" s="1711">
        <v>0</v>
      </c>
      <c r="AP37" s="1711">
        <v>0</v>
      </c>
      <c r="AQ37" s="1711">
        <v>0</v>
      </c>
      <c r="AT37" s="1711">
        <v>0</v>
      </c>
      <c r="AU37" s="1711">
        <v>0</v>
      </c>
      <c r="AV37" s="1711">
        <v>0</v>
      </c>
      <c r="AW37" s="1711">
        <v>0</v>
      </c>
      <c r="AX37" s="1711">
        <v>0</v>
      </c>
      <c r="AY37" s="1711">
        <v>0</v>
      </c>
      <c r="AZ37" s="1711">
        <v>0</v>
      </c>
      <c r="BA37" s="1711">
        <v>0</v>
      </c>
      <c r="BB37" s="1711">
        <v>0</v>
      </c>
      <c r="BC37" s="1711">
        <v>0</v>
      </c>
      <c r="BD37" s="1711">
        <v>0</v>
      </c>
      <c r="BE37" s="1711">
        <v>0</v>
      </c>
      <c r="BF37" s="1711">
        <v>0</v>
      </c>
      <c r="BG37" s="1711">
        <v>0</v>
      </c>
      <c r="BH37" s="1711">
        <v>0</v>
      </c>
      <c r="BI37" s="1711">
        <v>0</v>
      </c>
      <c r="BJ37" s="1711">
        <v>0</v>
      </c>
    </row>
    <row r="38" spans="2:62" customFormat="1" ht="15.5">
      <c r="B38" s="25" t="s">
        <v>671</v>
      </c>
      <c r="C38" s="1273" t="s">
        <v>403</v>
      </c>
      <c r="D38" s="1274">
        <v>4000</v>
      </c>
      <c r="E38" s="1665">
        <v>78999.999999999956</v>
      </c>
      <c r="F38" s="1972">
        <v>30000</v>
      </c>
      <c r="G38" s="1972">
        <v>34675</v>
      </c>
      <c r="H38" s="1666">
        <v>115950</v>
      </c>
      <c r="I38" s="1665">
        <v>4633.7714285709953</v>
      </c>
      <c r="J38" s="1972">
        <v>139025</v>
      </c>
      <c r="K38" s="1972">
        <v>112225</v>
      </c>
      <c r="L38" s="1666">
        <v>93750</v>
      </c>
      <c r="M38" s="1665">
        <v>100150</v>
      </c>
      <c r="N38" s="1972">
        <v>82450</v>
      </c>
      <c r="O38" s="1972">
        <v>37975</v>
      </c>
      <c r="P38" s="1972">
        <v>73350</v>
      </c>
      <c r="Q38" s="1666">
        <v>102941.43332786394</v>
      </c>
      <c r="R38" s="1973">
        <v>259624.99999999994</v>
      </c>
      <c r="S38" s="1973">
        <v>349633.77142857097</v>
      </c>
      <c r="T38" s="1973">
        <v>396866.43332786392</v>
      </c>
      <c r="U38" s="1973">
        <v>1006125.2047564348</v>
      </c>
    </row>
    <row r="39" spans="2:62" customFormat="1" ht="15.5">
      <c r="B39" s="25" t="s">
        <v>672</v>
      </c>
      <c r="C39" s="1273" t="s">
        <v>403</v>
      </c>
      <c r="D39" s="1274">
        <v>6000</v>
      </c>
      <c r="E39" s="1665">
        <v>0</v>
      </c>
      <c r="F39" s="1972">
        <v>0</v>
      </c>
      <c r="G39" s="1972">
        <v>55760</v>
      </c>
      <c r="H39" s="1666">
        <v>19080</v>
      </c>
      <c r="I39" s="1665">
        <v>13720</v>
      </c>
      <c r="J39" s="1972">
        <v>12320</v>
      </c>
      <c r="K39" s="1972">
        <v>19500</v>
      </c>
      <c r="L39" s="1666">
        <v>19240</v>
      </c>
      <c r="M39" s="1665">
        <v>21000</v>
      </c>
      <c r="N39" s="1972">
        <v>27160</v>
      </c>
      <c r="O39" s="1972">
        <v>25460</v>
      </c>
      <c r="P39" s="1972">
        <v>13640</v>
      </c>
      <c r="Q39" s="1666">
        <v>13680</v>
      </c>
      <c r="R39" s="1973">
        <v>74840</v>
      </c>
      <c r="S39" s="1973">
        <v>64780</v>
      </c>
      <c r="T39" s="1973">
        <v>100940</v>
      </c>
      <c r="U39" s="1973">
        <v>240560</v>
      </c>
    </row>
    <row r="40" spans="2:62" customFormat="1" ht="16" thickBot="1">
      <c r="B40" s="25" t="s">
        <v>673</v>
      </c>
      <c r="C40" s="1273" t="s">
        <v>403</v>
      </c>
      <c r="D40" s="1274">
        <v>8000</v>
      </c>
      <c r="E40" s="1974">
        <v>0</v>
      </c>
      <c r="F40" s="1975">
        <v>0</v>
      </c>
      <c r="G40" s="1975">
        <v>31660</v>
      </c>
      <c r="H40" s="1976">
        <v>15640</v>
      </c>
      <c r="I40" s="1974">
        <v>9900</v>
      </c>
      <c r="J40" s="1975">
        <v>7260</v>
      </c>
      <c r="K40" s="1975">
        <v>12160</v>
      </c>
      <c r="L40" s="1976">
        <v>15400</v>
      </c>
      <c r="M40" s="1974">
        <v>15480</v>
      </c>
      <c r="N40" s="1975">
        <v>21820</v>
      </c>
      <c r="O40" s="1975">
        <v>21200</v>
      </c>
      <c r="P40" s="1975">
        <v>13540</v>
      </c>
      <c r="Q40" s="1976">
        <v>14260</v>
      </c>
      <c r="R40" s="1977">
        <v>47300</v>
      </c>
      <c r="S40" s="1977">
        <v>44720</v>
      </c>
      <c r="T40" s="1977">
        <v>86300</v>
      </c>
      <c r="U40" s="1977">
        <v>178320</v>
      </c>
    </row>
    <row r="41" spans="2:62" customFormat="1" ht="15.5">
      <c r="B41" s="25" t="s">
        <v>438</v>
      </c>
      <c r="C41" s="1276" t="s">
        <v>341</v>
      </c>
      <c r="D41" s="1516" t="s">
        <v>415</v>
      </c>
      <c r="E41" s="1968">
        <v>0</v>
      </c>
      <c r="F41" s="1969">
        <v>16200</v>
      </c>
      <c r="G41" s="1969">
        <v>18075</v>
      </c>
      <c r="H41" s="1970">
        <v>13250</v>
      </c>
      <c r="I41" s="1968">
        <v>8600</v>
      </c>
      <c r="J41" s="1969">
        <v>10925</v>
      </c>
      <c r="K41" s="1969">
        <v>12200</v>
      </c>
      <c r="L41" s="1970">
        <v>11175</v>
      </c>
      <c r="M41" s="1968">
        <v>11500</v>
      </c>
      <c r="N41" s="1969">
        <v>10425</v>
      </c>
      <c r="O41" s="1969">
        <v>13725</v>
      </c>
      <c r="P41" s="1969">
        <v>14225</v>
      </c>
      <c r="Q41" s="1994">
        <v>13350</v>
      </c>
      <c r="R41" s="1971">
        <v>47525</v>
      </c>
      <c r="S41" s="1971">
        <v>42900</v>
      </c>
      <c r="T41" s="1971">
        <v>63225</v>
      </c>
      <c r="U41" s="1971">
        <v>153650</v>
      </c>
    </row>
    <row r="42" spans="2:62" customFormat="1" ht="16" thickBot="1">
      <c r="B42" s="25" t="s">
        <v>439</v>
      </c>
      <c r="C42" s="1801" t="s">
        <v>341</v>
      </c>
      <c r="D42" s="1826" t="s">
        <v>416</v>
      </c>
      <c r="E42" s="1974">
        <v>0</v>
      </c>
      <c r="F42" s="1975">
        <v>0</v>
      </c>
      <c r="G42" s="1975">
        <v>20425</v>
      </c>
      <c r="H42" s="1976">
        <v>6075</v>
      </c>
      <c r="I42" s="1974">
        <v>4200</v>
      </c>
      <c r="J42" s="1975">
        <v>4800</v>
      </c>
      <c r="K42" s="1975">
        <v>11400</v>
      </c>
      <c r="L42" s="1976">
        <v>8550</v>
      </c>
      <c r="M42" s="1974">
        <v>5000</v>
      </c>
      <c r="N42" s="1975">
        <v>3825</v>
      </c>
      <c r="O42" s="1975">
        <v>10525</v>
      </c>
      <c r="P42" s="1975">
        <v>10475</v>
      </c>
      <c r="Q42" s="1995">
        <v>10525</v>
      </c>
      <c r="R42" s="1977">
        <v>26500</v>
      </c>
      <c r="S42" s="1977">
        <v>28950</v>
      </c>
      <c r="T42" s="1977">
        <v>40350</v>
      </c>
      <c r="U42" s="1977">
        <v>95800</v>
      </c>
    </row>
    <row r="43" spans="2:62" customFormat="1" ht="15.5">
      <c r="E43" s="1978">
        <v>78999.999999999956</v>
      </c>
      <c r="F43" s="1979">
        <v>46700</v>
      </c>
      <c r="G43" s="1979">
        <v>262250</v>
      </c>
      <c r="H43" s="1980">
        <v>215840</v>
      </c>
      <c r="I43" s="1978">
        <v>75888.771428570995</v>
      </c>
      <c r="J43" s="1979">
        <v>196880</v>
      </c>
      <c r="K43" s="1979">
        <v>205850</v>
      </c>
      <c r="L43" s="1980">
        <v>200185</v>
      </c>
      <c r="M43" s="1978">
        <v>186520</v>
      </c>
      <c r="N43" s="1979">
        <v>197010</v>
      </c>
      <c r="O43" s="1979">
        <v>164330</v>
      </c>
      <c r="P43" s="1979">
        <v>176570</v>
      </c>
      <c r="Q43" s="1980">
        <v>207071.43332786392</v>
      </c>
      <c r="R43" s="1981">
        <v>603790</v>
      </c>
      <c r="S43" s="1981">
        <v>678803.77142857097</v>
      </c>
      <c r="T43" s="1981">
        <v>931501.43332786392</v>
      </c>
      <c r="U43" s="1981">
        <v>2214095.204756435</v>
      </c>
    </row>
    <row r="44" spans="2:62" customFormat="1" ht="15">
      <c r="E44">
        <v>0</v>
      </c>
      <c r="F44">
        <v>0</v>
      </c>
      <c r="G44">
        <v>-174</v>
      </c>
      <c r="H44">
        <v>-35</v>
      </c>
      <c r="I44">
        <v>-495</v>
      </c>
      <c r="J44">
        <v>-750</v>
      </c>
      <c r="K44">
        <v>-250</v>
      </c>
      <c r="L44">
        <v>-50</v>
      </c>
      <c r="M44">
        <v>-500</v>
      </c>
      <c r="N44">
        <v>-100</v>
      </c>
      <c r="O44">
        <v>-300</v>
      </c>
      <c r="P44">
        <v>-300</v>
      </c>
      <c r="Q44">
        <v>-300</v>
      </c>
    </row>
    <row r="45" spans="2:62" s="1711" customFormat="1" ht="13">
      <c r="C45" s="1965"/>
      <c r="D45" s="1966"/>
      <c r="E45" s="1967" t="s">
        <v>766</v>
      </c>
      <c r="F45" s="1967" t="s">
        <v>767</v>
      </c>
      <c r="G45" s="1967" t="s">
        <v>768</v>
      </c>
      <c r="H45" s="1967" t="s">
        <v>769</v>
      </c>
      <c r="I45" s="1967" t="s">
        <v>770</v>
      </c>
      <c r="J45" s="1967" t="s">
        <v>771</v>
      </c>
      <c r="K45" s="1967" t="s">
        <v>772</v>
      </c>
      <c r="L45" s="1967" t="s">
        <v>773</v>
      </c>
      <c r="M45" s="1967" t="s">
        <v>774</v>
      </c>
      <c r="N45" s="1967" t="s">
        <v>775</v>
      </c>
      <c r="O45" s="1967" t="s">
        <v>776</v>
      </c>
      <c r="P45" s="1967" t="s">
        <v>777</v>
      </c>
      <c r="Q45" s="1967" t="s">
        <v>778</v>
      </c>
      <c r="R45" s="1967" t="s">
        <v>779</v>
      </c>
      <c r="S45" s="1967" t="s">
        <v>780</v>
      </c>
      <c r="T45" s="1967" t="s">
        <v>781</v>
      </c>
      <c r="U45" s="1967" t="s">
        <v>765</v>
      </c>
    </row>
    <row r="47" spans="2:62">
      <c r="E47" s="575">
        <v>0</v>
      </c>
      <c r="F47" s="575">
        <v>0</v>
      </c>
      <c r="G47" s="575">
        <v>0</v>
      </c>
      <c r="H47" s="575">
        <v>0</v>
      </c>
      <c r="I47" s="575">
        <v>0</v>
      </c>
      <c r="J47" s="575">
        <v>0</v>
      </c>
      <c r="K47" s="575">
        <v>0</v>
      </c>
      <c r="L47" s="575">
        <v>0</v>
      </c>
      <c r="M47" s="575">
        <v>0</v>
      </c>
      <c r="N47" s="575">
        <v>0</v>
      </c>
      <c r="O47" s="575">
        <v>0</v>
      </c>
      <c r="P47" s="575">
        <v>0</v>
      </c>
      <c r="Q47" s="575">
        <v>0</v>
      </c>
      <c r="R47" s="575">
        <v>0</v>
      </c>
      <c r="S47" s="575">
        <v>0</v>
      </c>
      <c r="T47" s="575">
        <v>0</v>
      </c>
      <c r="U47" s="575">
        <v>0</v>
      </c>
    </row>
    <row r="48" spans="2:62" ht="12" thickBot="1">
      <c r="B48" s="1133"/>
      <c r="E48" s="575">
        <v>0</v>
      </c>
      <c r="F48" s="575">
        <v>0</v>
      </c>
      <c r="G48" s="575">
        <v>0</v>
      </c>
      <c r="H48" s="575">
        <v>0</v>
      </c>
      <c r="I48" s="575">
        <v>0</v>
      </c>
      <c r="J48" s="575">
        <v>0</v>
      </c>
      <c r="K48" s="575">
        <v>0</v>
      </c>
      <c r="L48" s="575">
        <v>0</v>
      </c>
      <c r="M48" s="575">
        <v>0</v>
      </c>
      <c r="N48" s="575">
        <v>0</v>
      </c>
      <c r="O48" s="575">
        <v>0</v>
      </c>
      <c r="P48" s="575">
        <v>0</v>
      </c>
      <c r="Q48" s="575">
        <v>0</v>
      </c>
      <c r="R48" s="575">
        <v>0</v>
      </c>
      <c r="S48" s="575">
        <v>0</v>
      </c>
      <c r="T48" s="575">
        <v>0</v>
      </c>
      <c r="U48" s="575">
        <v>0</v>
      </c>
    </row>
    <row r="49" spans="2:21" ht="13">
      <c r="B49" s="575" t="s">
        <v>47</v>
      </c>
      <c r="C49" s="1208" t="s">
        <v>27</v>
      </c>
      <c r="D49" s="1209"/>
      <c r="E49" s="1986" t="s">
        <v>766</v>
      </c>
      <c r="F49" s="1986" t="s">
        <v>767</v>
      </c>
      <c r="G49" s="1986" t="s">
        <v>768</v>
      </c>
      <c r="H49" s="1986" t="s">
        <v>769</v>
      </c>
      <c r="I49" s="1986" t="s">
        <v>770</v>
      </c>
      <c r="J49" s="1986" t="s">
        <v>771</v>
      </c>
      <c r="K49" s="1986" t="s">
        <v>772</v>
      </c>
      <c r="L49" s="1986" t="s">
        <v>773</v>
      </c>
      <c r="M49" s="1986" t="s">
        <v>774</v>
      </c>
      <c r="N49" s="1986" t="s">
        <v>775</v>
      </c>
      <c r="O49" s="1986" t="s">
        <v>776</v>
      </c>
      <c r="P49" s="1986" t="s">
        <v>777</v>
      </c>
      <c r="Q49" s="1986" t="s">
        <v>778</v>
      </c>
      <c r="R49" s="1982" t="s">
        <v>1048</v>
      </c>
      <c r="S49" s="1983" t="s">
        <v>1049</v>
      </c>
      <c r="T49" s="1984" t="s">
        <v>1050</v>
      </c>
      <c r="U49" s="1985" t="s">
        <v>1051</v>
      </c>
    </row>
    <row r="50" spans="2:21" ht="13.5" thickBot="1">
      <c r="C50" s="1213" t="s">
        <v>69</v>
      </c>
      <c r="D50" s="1214"/>
      <c r="E50" s="1990">
        <v>7</v>
      </c>
      <c r="F50" s="1996">
        <v>3.92</v>
      </c>
      <c r="G50" s="1996">
        <v>5.65</v>
      </c>
      <c r="H50" s="1997">
        <v>7</v>
      </c>
      <c r="I50" s="1990">
        <v>7</v>
      </c>
      <c r="J50" s="1996">
        <v>7</v>
      </c>
      <c r="K50" s="1996">
        <v>7</v>
      </c>
      <c r="L50" s="1997">
        <v>7</v>
      </c>
      <c r="M50" s="1990">
        <v>7</v>
      </c>
      <c r="N50" s="1996">
        <v>7</v>
      </c>
      <c r="O50" s="1996">
        <v>7</v>
      </c>
      <c r="P50" s="1996">
        <v>5</v>
      </c>
      <c r="Q50" s="1997">
        <v>7</v>
      </c>
      <c r="R50" s="1989">
        <v>23.57</v>
      </c>
      <c r="S50" s="1988">
        <v>28</v>
      </c>
      <c r="T50" s="1993">
        <v>33</v>
      </c>
      <c r="U50" s="1989">
        <v>84.57</v>
      </c>
    </row>
    <row r="51" spans="2:21" ht="13.5" thickTop="1">
      <c r="B51" s="575" t="s">
        <v>157</v>
      </c>
      <c r="C51" s="1799" t="s">
        <v>147</v>
      </c>
      <c r="D51" s="1800" t="s">
        <v>413</v>
      </c>
      <c r="E51" s="1968">
        <v>0</v>
      </c>
      <c r="F51" s="1969">
        <v>0</v>
      </c>
      <c r="G51" s="1969">
        <v>0</v>
      </c>
      <c r="H51" s="1970">
        <v>0</v>
      </c>
      <c r="I51" s="1968">
        <v>0</v>
      </c>
      <c r="J51" s="1969">
        <v>0</v>
      </c>
      <c r="K51" s="1969">
        <v>0</v>
      </c>
      <c r="L51" s="1970">
        <v>0</v>
      </c>
      <c r="M51" s="1968">
        <v>0</v>
      </c>
      <c r="N51" s="1969">
        <v>0</v>
      </c>
      <c r="O51" s="1969">
        <v>0</v>
      </c>
      <c r="P51" s="1969">
        <v>0</v>
      </c>
      <c r="Q51" s="1970">
        <v>0</v>
      </c>
      <c r="R51" s="1971">
        <v>0</v>
      </c>
      <c r="S51" s="1971">
        <v>0</v>
      </c>
      <c r="T51" s="1971">
        <v>0</v>
      </c>
      <c r="U51" s="1971">
        <v>0</v>
      </c>
    </row>
    <row r="52" spans="2:21" ht="13">
      <c r="B52" s="575" t="s">
        <v>157</v>
      </c>
      <c r="C52" s="1273" t="s">
        <v>147</v>
      </c>
      <c r="D52" s="1274" t="s">
        <v>414</v>
      </c>
      <c r="E52" s="1665">
        <v>0</v>
      </c>
      <c r="F52" s="1972">
        <v>0</v>
      </c>
      <c r="G52" s="1972">
        <v>0</v>
      </c>
      <c r="H52" s="1666">
        <v>0</v>
      </c>
      <c r="I52" s="1665">
        <v>0</v>
      </c>
      <c r="J52" s="1972">
        <v>0</v>
      </c>
      <c r="K52" s="1972">
        <v>0</v>
      </c>
      <c r="L52" s="1666">
        <v>0</v>
      </c>
      <c r="M52" s="1665">
        <v>0</v>
      </c>
      <c r="N52" s="1972">
        <v>0</v>
      </c>
      <c r="O52" s="1972">
        <v>0</v>
      </c>
      <c r="P52" s="1972">
        <v>0</v>
      </c>
      <c r="Q52" s="1666">
        <v>0</v>
      </c>
      <c r="R52" s="1973">
        <v>0</v>
      </c>
      <c r="S52" s="1973">
        <v>0</v>
      </c>
      <c r="T52" s="1973">
        <v>0</v>
      </c>
      <c r="U52" s="1973">
        <v>0</v>
      </c>
    </row>
    <row r="53" spans="2:21" ht="13.5" thickBot="1">
      <c r="B53" s="575" t="s">
        <v>158</v>
      </c>
      <c r="C53" s="1801" t="s">
        <v>147</v>
      </c>
      <c r="D53" s="1802" t="s">
        <v>415</v>
      </c>
      <c r="E53" s="1974">
        <v>0</v>
      </c>
      <c r="F53" s="1975">
        <v>0</v>
      </c>
      <c r="G53" s="1975">
        <v>0</v>
      </c>
      <c r="H53" s="1976">
        <v>0</v>
      </c>
      <c r="I53" s="1974">
        <v>0</v>
      </c>
      <c r="J53" s="1975">
        <v>0</v>
      </c>
      <c r="K53" s="1975">
        <v>0</v>
      </c>
      <c r="L53" s="1976">
        <v>0</v>
      </c>
      <c r="M53" s="1974">
        <v>0</v>
      </c>
      <c r="N53" s="1975">
        <v>0</v>
      </c>
      <c r="O53" s="1975">
        <v>0</v>
      </c>
      <c r="P53" s="1975">
        <v>0</v>
      </c>
      <c r="Q53" s="1976">
        <v>0</v>
      </c>
      <c r="R53" s="1977">
        <v>0</v>
      </c>
      <c r="S53" s="1977">
        <v>0</v>
      </c>
      <c r="T53" s="1977">
        <v>0</v>
      </c>
      <c r="U53" s="1977">
        <v>0</v>
      </c>
    </row>
    <row r="54" spans="2:21" ht="13">
      <c r="B54" s="575" t="s">
        <v>193</v>
      </c>
      <c r="C54" s="1273" t="s">
        <v>162</v>
      </c>
      <c r="D54" s="1274" t="s">
        <v>414</v>
      </c>
      <c r="E54" s="1968">
        <v>0</v>
      </c>
      <c r="F54" s="1969">
        <v>0</v>
      </c>
      <c r="G54" s="1969">
        <v>0</v>
      </c>
      <c r="H54" s="1970">
        <v>0</v>
      </c>
      <c r="I54" s="1968">
        <v>0</v>
      </c>
      <c r="J54" s="1969">
        <v>0</v>
      </c>
      <c r="K54" s="1969">
        <v>0</v>
      </c>
      <c r="L54" s="1970">
        <v>0</v>
      </c>
      <c r="M54" s="1968">
        <v>0</v>
      </c>
      <c r="N54" s="1969">
        <v>0</v>
      </c>
      <c r="O54" s="1969">
        <v>0</v>
      </c>
      <c r="P54" s="1969">
        <v>0</v>
      </c>
      <c r="Q54" s="1970">
        <v>0</v>
      </c>
      <c r="R54" s="1971">
        <v>0</v>
      </c>
      <c r="S54" s="1971">
        <v>0</v>
      </c>
      <c r="T54" s="1971">
        <v>0</v>
      </c>
      <c r="U54" s="1971">
        <v>0</v>
      </c>
    </row>
    <row r="55" spans="2:21" ht="13.5" thickBot="1">
      <c r="B55" s="575" t="s">
        <v>194</v>
      </c>
      <c r="C55" s="1801" t="s">
        <v>162</v>
      </c>
      <c r="D55" s="1802" t="s">
        <v>415</v>
      </c>
      <c r="E55" s="1974">
        <v>0</v>
      </c>
      <c r="F55" s="1975">
        <v>0</v>
      </c>
      <c r="G55" s="1975">
        <v>0</v>
      </c>
      <c r="H55" s="1976">
        <v>0</v>
      </c>
      <c r="I55" s="1974">
        <v>0</v>
      </c>
      <c r="J55" s="1975">
        <v>0</v>
      </c>
      <c r="K55" s="1975">
        <v>0</v>
      </c>
      <c r="L55" s="1976">
        <v>0</v>
      </c>
      <c r="M55" s="1974">
        <v>0</v>
      </c>
      <c r="N55" s="1975">
        <v>0</v>
      </c>
      <c r="O55" s="1975">
        <v>0</v>
      </c>
      <c r="P55" s="1975">
        <v>0</v>
      </c>
      <c r="Q55" s="1976">
        <v>0</v>
      </c>
      <c r="R55" s="1977">
        <v>0</v>
      </c>
      <c r="S55" s="1977">
        <v>0</v>
      </c>
      <c r="T55" s="1977">
        <v>0</v>
      </c>
      <c r="U55" s="1977">
        <v>0</v>
      </c>
    </row>
    <row r="56" spans="2:21" ht="13">
      <c r="B56" s="575" t="s">
        <v>217</v>
      </c>
      <c r="C56" s="1273" t="s">
        <v>124</v>
      </c>
      <c r="D56" s="1274" t="s">
        <v>415</v>
      </c>
      <c r="E56" s="1968">
        <v>0</v>
      </c>
      <c r="F56" s="1969">
        <v>0</v>
      </c>
      <c r="G56" s="1969">
        <v>0</v>
      </c>
      <c r="H56" s="1970">
        <v>0</v>
      </c>
      <c r="I56" s="1968">
        <v>0</v>
      </c>
      <c r="J56" s="1969">
        <v>0</v>
      </c>
      <c r="K56" s="1969">
        <v>0</v>
      </c>
      <c r="L56" s="1970">
        <v>0</v>
      </c>
      <c r="M56" s="1968">
        <v>0</v>
      </c>
      <c r="N56" s="1969">
        <v>0</v>
      </c>
      <c r="O56" s="1969">
        <v>0</v>
      </c>
      <c r="P56" s="1969">
        <v>0</v>
      </c>
      <c r="Q56" s="1970">
        <v>0</v>
      </c>
      <c r="R56" s="1971">
        <v>0</v>
      </c>
      <c r="S56" s="1971">
        <v>0</v>
      </c>
      <c r="T56" s="1971">
        <v>0</v>
      </c>
      <c r="U56" s="1971">
        <v>0</v>
      </c>
    </row>
    <row r="57" spans="2:21" ht="13">
      <c r="B57" s="575" t="s">
        <v>218</v>
      </c>
      <c r="C57" s="1273" t="s">
        <v>124</v>
      </c>
      <c r="D57" s="1274" t="s">
        <v>416</v>
      </c>
      <c r="E57" s="1665">
        <v>0</v>
      </c>
      <c r="F57" s="1972">
        <v>0</v>
      </c>
      <c r="G57" s="1972">
        <v>0</v>
      </c>
      <c r="H57" s="1666">
        <v>0</v>
      </c>
      <c r="I57" s="1665">
        <v>0</v>
      </c>
      <c r="J57" s="1972">
        <v>0</v>
      </c>
      <c r="K57" s="1972">
        <v>0</v>
      </c>
      <c r="L57" s="1666">
        <v>0</v>
      </c>
      <c r="M57" s="1665">
        <v>0</v>
      </c>
      <c r="N57" s="1972">
        <v>0</v>
      </c>
      <c r="O57" s="1972">
        <v>0</v>
      </c>
      <c r="P57" s="1972">
        <v>0</v>
      </c>
      <c r="Q57" s="1666">
        <v>0</v>
      </c>
      <c r="R57" s="1973">
        <v>0</v>
      </c>
      <c r="S57" s="1973">
        <v>0</v>
      </c>
      <c r="T57" s="1973">
        <v>0</v>
      </c>
      <c r="U57" s="1973">
        <v>0</v>
      </c>
    </row>
    <row r="58" spans="2:21" ht="13.5" thickBot="1">
      <c r="B58" s="575" t="s">
        <v>219</v>
      </c>
      <c r="C58" s="1275" t="s">
        <v>124</v>
      </c>
      <c r="D58" s="1826" t="s">
        <v>417</v>
      </c>
      <c r="E58" s="1974">
        <v>0</v>
      </c>
      <c r="F58" s="1975">
        <v>0</v>
      </c>
      <c r="G58" s="1975">
        <v>0</v>
      </c>
      <c r="H58" s="1976">
        <v>0</v>
      </c>
      <c r="I58" s="1974">
        <v>0</v>
      </c>
      <c r="J58" s="1975">
        <v>0</v>
      </c>
      <c r="K58" s="1975">
        <v>0</v>
      </c>
      <c r="L58" s="1976">
        <v>0</v>
      </c>
      <c r="M58" s="1974">
        <v>0</v>
      </c>
      <c r="N58" s="1975">
        <v>0</v>
      </c>
      <c r="O58" s="1975">
        <v>0</v>
      </c>
      <c r="P58" s="1975">
        <v>0</v>
      </c>
      <c r="Q58" s="1976">
        <v>0</v>
      </c>
      <c r="R58" s="1977">
        <v>0</v>
      </c>
      <c r="S58" s="1977">
        <v>0</v>
      </c>
      <c r="T58" s="1977">
        <v>0</v>
      </c>
      <c r="U58" s="1977">
        <v>0</v>
      </c>
    </row>
    <row r="59" spans="2:21" ht="13">
      <c r="B59" s="575" t="s">
        <v>187</v>
      </c>
      <c r="C59" s="1272" t="s">
        <v>176</v>
      </c>
      <c r="D59" s="1515" t="s">
        <v>417</v>
      </c>
      <c r="E59" s="1968">
        <v>0</v>
      </c>
      <c r="F59" s="1969">
        <v>0</v>
      </c>
      <c r="G59" s="1969">
        <v>0</v>
      </c>
      <c r="H59" s="1970">
        <v>0</v>
      </c>
      <c r="I59" s="1968">
        <v>0</v>
      </c>
      <c r="J59" s="1969">
        <v>0</v>
      </c>
      <c r="K59" s="1969">
        <v>0</v>
      </c>
      <c r="L59" s="1970">
        <v>0</v>
      </c>
      <c r="M59" s="1968">
        <v>0</v>
      </c>
      <c r="N59" s="1969">
        <v>0</v>
      </c>
      <c r="O59" s="1969">
        <v>0</v>
      </c>
      <c r="P59" s="1969">
        <v>0</v>
      </c>
      <c r="Q59" s="1970">
        <v>0</v>
      </c>
      <c r="R59" s="1971">
        <v>0</v>
      </c>
      <c r="S59" s="1971">
        <v>0</v>
      </c>
      <c r="T59" s="1971">
        <v>0</v>
      </c>
      <c r="U59" s="1971">
        <v>0</v>
      </c>
    </row>
    <row r="60" spans="2:21" ht="13.5" thickBot="1">
      <c r="B60" s="575" t="s">
        <v>188</v>
      </c>
      <c r="C60" s="1801" t="s">
        <v>176</v>
      </c>
      <c r="D60" s="1802" t="s">
        <v>418</v>
      </c>
      <c r="E60" s="1974">
        <v>0</v>
      </c>
      <c r="F60" s="1975">
        <v>0</v>
      </c>
      <c r="G60" s="1975">
        <v>0</v>
      </c>
      <c r="H60" s="1976">
        <v>0</v>
      </c>
      <c r="I60" s="1974">
        <v>0</v>
      </c>
      <c r="J60" s="1975">
        <v>0</v>
      </c>
      <c r="K60" s="1975">
        <v>0</v>
      </c>
      <c r="L60" s="1976">
        <v>0</v>
      </c>
      <c r="M60" s="1974">
        <v>0</v>
      </c>
      <c r="N60" s="1975">
        <v>0</v>
      </c>
      <c r="O60" s="1975">
        <v>0</v>
      </c>
      <c r="P60" s="1975">
        <v>0</v>
      </c>
      <c r="Q60" s="1976">
        <v>0</v>
      </c>
      <c r="R60" s="1977">
        <v>0</v>
      </c>
      <c r="S60" s="1977">
        <v>0</v>
      </c>
      <c r="T60" s="1977">
        <v>0</v>
      </c>
      <c r="U60" s="1977">
        <v>0</v>
      </c>
    </row>
    <row r="61" spans="2:21" ht="13">
      <c r="B61" s="575" t="s">
        <v>555</v>
      </c>
      <c r="C61" s="1272" t="s">
        <v>195</v>
      </c>
      <c r="D61" s="1515">
        <v>1000</v>
      </c>
      <c r="E61" s="1968">
        <v>0</v>
      </c>
      <c r="F61" s="1969">
        <v>0</v>
      </c>
      <c r="G61" s="1969">
        <v>0</v>
      </c>
      <c r="H61" s="1970">
        <v>0</v>
      </c>
      <c r="I61" s="1968">
        <v>0</v>
      </c>
      <c r="J61" s="1969">
        <v>0</v>
      </c>
      <c r="K61" s="1969">
        <v>0</v>
      </c>
      <c r="L61" s="1970">
        <v>0</v>
      </c>
      <c r="M61" s="1968">
        <v>0</v>
      </c>
      <c r="N61" s="1969">
        <v>0</v>
      </c>
      <c r="O61" s="1969">
        <v>0</v>
      </c>
      <c r="P61" s="1969">
        <v>0</v>
      </c>
      <c r="Q61" s="1970">
        <v>0</v>
      </c>
      <c r="R61" s="1971">
        <v>0</v>
      </c>
      <c r="S61" s="1971">
        <v>0</v>
      </c>
      <c r="T61" s="1971">
        <v>0</v>
      </c>
      <c r="U61" s="1971">
        <v>0</v>
      </c>
    </row>
    <row r="62" spans="2:21" ht="13">
      <c r="B62" s="575" t="s">
        <v>225</v>
      </c>
      <c r="C62" s="1273" t="s">
        <v>195</v>
      </c>
      <c r="D62" s="1274">
        <v>2000</v>
      </c>
      <c r="E62" s="1665">
        <v>0</v>
      </c>
      <c r="F62" s="1972">
        <v>0</v>
      </c>
      <c r="G62" s="1972">
        <v>0</v>
      </c>
      <c r="H62" s="1666">
        <v>0</v>
      </c>
      <c r="I62" s="1665">
        <v>0</v>
      </c>
      <c r="J62" s="1972">
        <v>0</v>
      </c>
      <c r="K62" s="1972">
        <v>0</v>
      </c>
      <c r="L62" s="1666">
        <v>0</v>
      </c>
      <c r="M62" s="1665">
        <v>0</v>
      </c>
      <c r="N62" s="1972">
        <v>0</v>
      </c>
      <c r="O62" s="1972">
        <v>0</v>
      </c>
      <c r="P62" s="1972">
        <v>0</v>
      </c>
      <c r="Q62" s="1666">
        <v>0</v>
      </c>
      <c r="R62" s="1973">
        <v>0</v>
      </c>
      <c r="S62" s="1973">
        <v>0</v>
      </c>
      <c r="T62" s="1973">
        <v>0</v>
      </c>
      <c r="U62" s="1973">
        <v>0</v>
      </c>
    </row>
    <row r="63" spans="2:21" ht="13">
      <c r="B63" s="575" t="s">
        <v>226</v>
      </c>
      <c r="C63" s="1273" t="s">
        <v>195</v>
      </c>
      <c r="D63" s="1274">
        <v>3000</v>
      </c>
      <c r="E63" s="1665">
        <v>0</v>
      </c>
      <c r="F63" s="1972">
        <v>0</v>
      </c>
      <c r="G63" s="1972">
        <v>0</v>
      </c>
      <c r="H63" s="1666">
        <v>0</v>
      </c>
      <c r="I63" s="1665">
        <v>0</v>
      </c>
      <c r="J63" s="1972">
        <v>0</v>
      </c>
      <c r="K63" s="1972">
        <v>0</v>
      </c>
      <c r="L63" s="1666">
        <v>0</v>
      </c>
      <c r="M63" s="1665">
        <v>0</v>
      </c>
      <c r="N63" s="1972">
        <v>0</v>
      </c>
      <c r="O63" s="1972">
        <v>0</v>
      </c>
      <c r="P63" s="1972">
        <v>0</v>
      </c>
      <c r="Q63" s="1666">
        <v>0</v>
      </c>
      <c r="R63" s="1973">
        <v>0</v>
      </c>
      <c r="S63" s="1973">
        <v>0</v>
      </c>
      <c r="T63" s="1973">
        <v>0</v>
      </c>
      <c r="U63" s="1973">
        <v>0</v>
      </c>
    </row>
    <row r="64" spans="2:21" ht="13">
      <c r="B64" s="575" t="s">
        <v>227</v>
      </c>
      <c r="C64" s="1273" t="s">
        <v>195</v>
      </c>
      <c r="D64" s="1274">
        <v>4000</v>
      </c>
      <c r="E64" s="1665">
        <v>0</v>
      </c>
      <c r="F64" s="1972">
        <v>0</v>
      </c>
      <c r="G64" s="1972">
        <v>0</v>
      </c>
      <c r="H64" s="1666">
        <v>0</v>
      </c>
      <c r="I64" s="1665">
        <v>0</v>
      </c>
      <c r="J64" s="1972">
        <v>0</v>
      </c>
      <c r="K64" s="1972">
        <v>0</v>
      </c>
      <c r="L64" s="1666">
        <v>0</v>
      </c>
      <c r="M64" s="1665">
        <v>0</v>
      </c>
      <c r="N64" s="1972">
        <v>0</v>
      </c>
      <c r="O64" s="1972">
        <v>0</v>
      </c>
      <c r="P64" s="1972">
        <v>0</v>
      </c>
      <c r="Q64" s="1666">
        <v>0</v>
      </c>
      <c r="R64" s="1973">
        <v>0</v>
      </c>
      <c r="S64" s="1973">
        <v>0</v>
      </c>
      <c r="T64" s="1973">
        <v>0</v>
      </c>
      <c r="U64" s="1973">
        <v>0</v>
      </c>
    </row>
    <row r="65" spans="2:21" ht="13">
      <c r="B65" s="575" t="s">
        <v>228</v>
      </c>
      <c r="C65" s="1273" t="s">
        <v>195</v>
      </c>
      <c r="D65" s="1274">
        <v>6000</v>
      </c>
      <c r="E65" s="1665">
        <v>0</v>
      </c>
      <c r="F65" s="1972">
        <v>0</v>
      </c>
      <c r="G65" s="1972">
        <v>0</v>
      </c>
      <c r="H65" s="1666">
        <v>0</v>
      </c>
      <c r="I65" s="1665">
        <v>0</v>
      </c>
      <c r="J65" s="1972">
        <v>0</v>
      </c>
      <c r="K65" s="1972">
        <v>0</v>
      </c>
      <c r="L65" s="1666">
        <v>0</v>
      </c>
      <c r="M65" s="1665">
        <v>0</v>
      </c>
      <c r="N65" s="1972">
        <v>0</v>
      </c>
      <c r="O65" s="1972">
        <v>0</v>
      </c>
      <c r="P65" s="1972">
        <v>0</v>
      </c>
      <c r="Q65" s="1666">
        <v>0</v>
      </c>
      <c r="R65" s="1973">
        <v>0</v>
      </c>
      <c r="S65" s="1973">
        <v>0</v>
      </c>
      <c r="T65" s="1973">
        <v>0</v>
      </c>
      <c r="U65" s="1973">
        <v>0</v>
      </c>
    </row>
    <row r="66" spans="2:21" ht="13.5" thickBot="1">
      <c r="B66" s="575" t="s">
        <v>261</v>
      </c>
      <c r="C66" s="1801" t="s">
        <v>195</v>
      </c>
      <c r="D66" s="1802">
        <v>8000</v>
      </c>
      <c r="E66" s="1974">
        <v>0</v>
      </c>
      <c r="F66" s="1975">
        <v>0</v>
      </c>
      <c r="G66" s="1975">
        <v>0</v>
      </c>
      <c r="H66" s="1976">
        <v>0</v>
      </c>
      <c r="I66" s="1974">
        <v>0</v>
      </c>
      <c r="J66" s="1975">
        <v>0</v>
      </c>
      <c r="K66" s="1975">
        <v>0</v>
      </c>
      <c r="L66" s="1976">
        <v>0</v>
      </c>
      <c r="M66" s="1974">
        <v>0</v>
      </c>
      <c r="N66" s="1975">
        <v>0</v>
      </c>
      <c r="O66" s="1975">
        <v>0</v>
      </c>
      <c r="P66" s="1975">
        <v>0</v>
      </c>
      <c r="Q66" s="1976">
        <v>0</v>
      </c>
      <c r="R66" s="1977">
        <v>0</v>
      </c>
      <c r="S66" s="1977">
        <v>0</v>
      </c>
      <c r="T66" s="1977">
        <v>0</v>
      </c>
      <c r="U66" s="1977">
        <v>0</v>
      </c>
    </row>
    <row r="67" spans="2:21" ht="13">
      <c r="B67" s="575" t="s">
        <v>445</v>
      </c>
      <c r="C67" s="1273" t="s">
        <v>272</v>
      </c>
      <c r="D67" s="1274" t="s">
        <v>415</v>
      </c>
      <c r="E67" s="1665">
        <v>0</v>
      </c>
      <c r="F67" s="1972">
        <v>0</v>
      </c>
      <c r="G67" s="1972">
        <v>0</v>
      </c>
      <c r="H67" s="1666">
        <v>0</v>
      </c>
      <c r="I67" s="1665">
        <v>0</v>
      </c>
      <c r="J67" s="1972">
        <v>0</v>
      </c>
      <c r="K67" s="1972">
        <v>0</v>
      </c>
      <c r="L67" s="1666">
        <v>0</v>
      </c>
      <c r="M67" s="1665">
        <v>0</v>
      </c>
      <c r="N67" s="1972">
        <v>0</v>
      </c>
      <c r="O67" s="1972">
        <v>0</v>
      </c>
      <c r="P67" s="1972">
        <v>0</v>
      </c>
      <c r="Q67" s="1666">
        <v>0</v>
      </c>
      <c r="R67" s="1973">
        <v>0</v>
      </c>
      <c r="S67" s="1973">
        <v>0</v>
      </c>
      <c r="T67" s="1973">
        <v>0</v>
      </c>
      <c r="U67" s="1973">
        <v>0</v>
      </c>
    </row>
    <row r="68" spans="2:21" ht="13.5" thickBot="1">
      <c r="B68" s="575" t="s">
        <v>276</v>
      </c>
      <c r="C68" s="1273" t="s">
        <v>272</v>
      </c>
      <c r="D68" s="1274" t="s">
        <v>416</v>
      </c>
      <c r="E68" s="1665">
        <v>0</v>
      </c>
      <c r="F68" s="1972">
        <v>0</v>
      </c>
      <c r="G68" s="1972">
        <v>0</v>
      </c>
      <c r="H68" s="1666">
        <v>0</v>
      </c>
      <c r="I68" s="1665">
        <v>0</v>
      </c>
      <c r="J68" s="1972">
        <v>0</v>
      </c>
      <c r="K68" s="1972">
        <v>0</v>
      </c>
      <c r="L68" s="1666">
        <v>0</v>
      </c>
      <c r="M68" s="1665">
        <v>0</v>
      </c>
      <c r="N68" s="1972">
        <v>0</v>
      </c>
      <c r="O68" s="1972">
        <v>0</v>
      </c>
      <c r="P68" s="1972">
        <v>0</v>
      </c>
      <c r="Q68" s="1666">
        <v>0</v>
      </c>
      <c r="R68" s="1973">
        <v>0</v>
      </c>
      <c r="S68" s="1973">
        <v>0</v>
      </c>
      <c r="T68" s="1973">
        <v>0</v>
      </c>
      <c r="U68" s="1973">
        <v>0</v>
      </c>
    </row>
    <row r="69" spans="2:21" ht="13">
      <c r="B69" s="575" t="s">
        <v>440</v>
      </c>
      <c r="C69" s="1272" t="s">
        <v>313</v>
      </c>
      <c r="D69" s="1515">
        <v>1000</v>
      </c>
      <c r="E69" s="1968">
        <v>0</v>
      </c>
      <c r="F69" s="1969">
        <v>0</v>
      </c>
      <c r="G69" s="1969">
        <v>0</v>
      </c>
      <c r="H69" s="1970">
        <v>0</v>
      </c>
      <c r="I69" s="1968">
        <v>0</v>
      </c>
      <c r="J69" s="1969">
        <v>0</v>
      </c>
      <c r="K69" s="1969">
        <v>0</v>
      </c>
      <c r="L69" s="1970">
        <v>0</v>
      </c>
      <c r="M69" s="1968">
        <v>0</v>
      </c>
      <c r="N69" s="1969">
        <v>0</v>
      </c>
      <c r="O69" s="1969">
        <v>0</v>
      </c>
      <c r="P69" s="1969">
        <v>0</v>
      </c>
      <c r="Q69" s="1970">
        <v>0</v>
      </c>
      <c r="R69" s="1971">
        <v>0</v>
      </c>
      <c r="S69" s="1971">
        <v>0</v>
      </c>
      <c r="T69" s="1971">
        <v>0</v>
      </c>
      <c r="U69" s="1971">
        <v>0</v>
      </c>
    </row>
    <row r="70" spans="2:21" ht="13">
      <c r="B70" s="575" t="s">
        <v>441</v>
      </c>
      <c r="C70" s="1273" t="s">
        <v>313</v>
      </c>
      <c r="D70" s="1274">
        <v>2000</v>
      </c>
      <c r="E70" s="1665">
        <v>0</v>
      </c>
      <c r="F70" s="1972">
        <v>0</v>
      </c>
      <c r="G70" s="1972">
        <v>0</v>
      </c>
      <c r="H70" s="1666">
        <v>0</v>
      </c>
      <c r="I70" s="1665">
        <v>0</v>
      </c>
      <c r="J70" s="1972">
        <v>0</v>
      </c>
      <c r="K70" s="1972">
        <v>0</v>
      </c>
      <c r="L70" s="1666">
        <v>0</v>
      </c>
      <c r="M70" s="1665">
        <v>0</v>
      </c>
      <c r="N70" s="1972">
        <v>0</v>
      </c>
      <c r="O70" s="1972">
        <v>0</v>
      </c>
      <c r="P70" s="1972">
        <v>0</v>
      </c>
      <c r="Q70" s="1666">
        <v>0</v>
      </c>
      <c r="R70" s="1973">
        <v>0</v>
      </c>
      <c r="S70" s="1973">
        <v>0</v>
      </c>
      <c r="T70" s="1973">
        <v>0</v>
      </c>
      <c r="U70" s="1973">
        <v>0</v>
      </c>
    </row>
    <row r="71" spans="2:21" ht="13">
      <c r="B71" s="575" t="s">
        <v>442</v>
      </c>
      <c r="C71" s="1273" t="s">
        <v>313</v>
      </c>
      <c r="D71" s="1274">
        <v>3000</v>
      </c>
      <c r="E71" s="1665">
        <v>0</v>
      </c>
      <c r="F71" s="1972">
        <v>0</v>
      </c>
      <c r="G71" s="1972">
        <v>0</v>
      </c>
      <c r="H71" s="1666">
        <v>0</v>
      </c>
      <c r="I71" s="1665">
        <v>0</v>
      </c>
      <c r="J71" s="1972">
        <v>0</v>
      </c>
      <c r="K71" s="1972">
        <v>0</v>
      </c>
      <c r="L71" s="1666">
        <v>0</v>
      </c>
      <c r="M71" s="1665">
        <v>0</v>
      </c>
      <c r="N71" s="1972">
        <v>0</v>
      </c>
      <c r="O71" s="1972">
        <v>0</v>
      </c>
      <c r="P71" s="1972">
        <v>0</v>
      </c>
      <c r="Q71" s="1666">
        <v>0</v>
      </c>
      <c r="R71" s="1973">
        <v>0</v>
      </c>
      <c r="S71" s="1973">
        <v>0</v>
      </c>
      <c r="T71" s="1973">
        <v>0</v>
      </c>
      <c r="U71" s="1973">
        <v>0</v>
      </c>
    </row>
    <row r="72" spans="2:21" ht="13">
      <c r="B72" s="575" t="s">
        <v>325</v>
      </c>
      <c r="C72" s="1273" t="s">
        <v>313</v>
      </c>
      <c r="D72" s="1274">
        <v>4000</v>
      </c>
      <c r="E72" s="1665">
        <v>0</v>
      </c>
      <c r="F72" s="1972">
        <v>0</v>
      </c>
      <c r="G72" s="1972">
        <v>0</v>
      </c>
      <c r="H72" s="1666">
        <v>0</v>
      </c>
      <c r="I72" s="1665">
        <v>0</v>
      </c>
      <c r="J72" s="1972">
        <v>0</v>
      </c>
      <c r="K72" s="1972">
        <v>0</v>
      </c>
      <c r="L72" s="1666">
        <v>0</v>
      </c>
      <c r="M72" s="1665">
        <v>0</v>
      </c>
      <c r="N72" s="1972">
        <v>0</v>
      </c>
      <c r="O72" s="1972">
        <v>0</v>
      </c>
      <c r="P72" s="1972">
        <v>0</v>
      </c>
      <c r="Q72" s="1666">
        <v>0</v>
      </c>
      <c r="R72" s="1973">
        <v>0</v>
      </c>
      <c r="S72" s="1973">
        <v>0</v>
      </c>
      <c r="T72" s="1973">
        <v>0</v>
      </c>
      <c r="U72" s="1973">
        <v>0</v>
      </c>
    </row>
    <row r="73" spans="2:21" ht="13">
      <c r="B73" s="575" t="s">
        <v>443</v>
      </c>
      <c r="C73" s="1273" t="s">
        <v>313</v>
      </c>
      <c r="D73" s="1274">
        <v>6000</v>
      </c>
      <c r="E73" s="1665">
        <v>0</v>
      </c>
      <c r="F73" s="1972">
        <v>0</v>
      </c>
      <c r="G73" s="1972">
        <v>0</v>
      </c>
      <c r="H73" s="1666">
        <v>0</v>
      </c>
      <c r="I73" s="1665">
        <v>0</v>
      </c>
      <c r="J73" s="1972">
        <v>0</v>
      </c>
      <c r="K73" s="1972">
        <v>0</v>
      </c>
      <c r="L73" s="1666">
        <v>0</v>
      </c>
      <c r="M73" s="1665">
        <v>0</v>
      </c>
      <c r="N73" s="1972">
        <v>0</v>
      </c>
      <c r="O73" s="1972">
        <v>0</v>
      </c>
      <c r="P73" s="1972">
        <v>0</v>
      </c>
      <c r="Q73" s="1666">
        <v>0</v>
      </c>
      <c r="R73" s="1973">
        <v>0</v>
      </c>
      <c r="S73" s="1973">
        <v>0</v>
      </c>
      <c r="T73" s="1973">
        <v>0</v>
      </c>
      <c r="U73" s="1973">
        <v>0</v>
      </c>
    </row>
    <row r="74" spans="2:21" ht="13.5" thickBot="1">
      <c r="B74" s="575" t="s">
        <v>444</v>
      </c>
      <c r="C74" s="1803" t="s">
        <v>313</v>
      </c>
      <c r="D74" s="1804">
        <v>8000</v>
      </c>
      <c r="E74" s="1974">
        <v>0</v>
      </c>
      <c r="F74" s="1975">
        <v>0</v>
      </c>
      <c r="G74" s="1975">
        <v>0</v>
      </c>
      <c r="H74" s="1976">
        <v>0</v>
      </c>
      <c r="I74" s="1974">
        <v>0</v>
      </c>
      <c r="J74" s="1975">
        <v>0</v>
      </c>
      <c r="K74" s="1975">
        <v>0</v>
      </c>
      <c r="L74" s="1976">
        <v>0</v>
      </c>
      <c r="M74" s="1974">
        <v>0</v>
      </c>
      <c r="N74" s="1975">
        <v>0</v>
      </c>
      <c r="O74" s="1975">
        <v>0</v>
      </c>
      <c r="P74" s="1975">
        <v>0</v>
      </c>
      <c r="Q74" s="1976">
        <v>0</v>
      </c>
      <c r="R74" s="1977">
        <v>0</v>
      </c>
      <c r="S74" s="1977">
        <v>0</v>
      </c>
      <c r="T74" s="1977">
        <v>0</v>
      </c>
      <c r="U74" s="1977">
        <v>0</v>
      </c>
    </row>
    <row r="75" spans="2:21" ht="13">
      <c r="B75" s="25" t="s">
        <v>455</v>
      </c>
      <c r="C75" s="1276" t="s">
        <v>339</v>
      </c>
      <c r="D75" s="1516">
        <v>1000</v>
      </c>
      <c r="E75" s="1968">
        <v>0</v>
      </c>
      <c r="F75" s="1969">
        <v>0</v>
      </c>
      <c r="G75" s="1969">
        <v>0</v>
      </c>
      <c r="H75" s="1970">
        <v>0</v>
      </c>
      <c r="I75" s="1968">
        <v>0</v>
      </c>
      <c r="J75" s="1969">
        <v>0</v>
      </c>
      <c r="K75" s="1969">
        <v>0</v>
      </c>
      <c r="L75" s="1970">
        <v>0</v>
      </c>
      <c r="M75" s="1968">
        <v>0</v>
      </c>
      <c r="N75" s="1969">
        <v>0</v>
      </c>
      <c r="O75" s="1969">
        <v>0</v>
      </c>
      <c r="P75" s="1969">
        <v>0</v>
      </c>
      <c r="Q75" s="1970">
        <v>0</v>
      </c>
      <c r="R75" s="1971">
        <v>0</v>
      </c>
      <c r="S75" s="1971">
        <v>0</v>
      </c>
      <c r="T75" s="1971">
        <v>0</v>
      </c>
      <c r="U75" s="1971">
        <v>0</v>
      </c>
    </row>
    <row r="76" spans="2:21" ht="13">
      <c r="B76" s="25" t="s">
        <v>456</v>
      </c>
      <c r="C76" s="1277" t="s">
        <v>339</v>
      </c>
      <c r="D76" s="1278">
        <v>2000</v>
      </c>
      <c r="E76" s="1665">
        <v>0</v>
      </c>
      <c r="F76" s="1972">
        <v>0</v>
      </c>
      <c r="G76" s="1972">
        <v>2650</v>
      </c>
      <c r="H76" s="1666">
        <v>950</v>
      </c>
      <c r="I76" s="1665">
        <v>325</v>
      </c>
      <c r="J76" s="1972">
        <v>3950</v>
      </c>
      <c r="K76" s="1972">
        <v>5450</v>
      </c>
      <c r="L76" s="1666">
        <v>5775</v>
      </c>
      <c r="M76" s="1665">
        <v>425</v>
      </c>
      <c r="N76" s="1972">
        <v>150</v>
      </c>
      <c r="O76" s="1972">
        <v>3225</v>
      </c>
      <c r="P76" s="1972">
        <v>3500</v>
      </c>
      <c r="Q76" s="1666">
        <v>3850</v>
      </c>
      <c r="R76" s="1973">
        <v>3600</v>
      </c>
      <c r="S76" s="1973">
        <v>15500</v>
      </c>
      <c r="T76" s="1973">
        <v>11150</v>
      </c>
      <c r="U76" s="1973">
        <v>30250</v>
      </c>
    </row>
    <row r="77" spans="2:21" ht="13">
      <c r="B77" s="25" t="s">
        <v>457</v>
      </c>
      <c r="C77" s="1273" t="s">
        <v>339</v>
      </c>
      <c r="D77" s="1274">
        <v>3000</v>
      </c>
      <c r="E77" s="1665">
        <v>0</v>
      </c>
      <c r="F77" s="1972">
        <v>0</v>
      </c>
      <c r="G77" s="1972">
        <v>225</v>
      </c>
      <c r="H77" s="1666">
        <v>0</v>
      </c>
      <c r="I77" s="1665">
        <v>50</v>
      </c>
      <c r="J77" s="1972">
        <v>50</v>
      </c>
      <c r="K77" s="1972">
        <v>0</v>
      </c>
      <c r="L77" s="1666">
        <v>50</v>
      </c>
      <c r="M77" s="1665">
        <v>100</v>
      </c>
      <c r="N77" s="1972">
        <v>0</v>
      </c>
      <c r="O77" s="1972">
        <v>75</v>
      </c>
      <c r="P77" s="1972">
        <v>0</v>
      </c>
      <c r="Q77" s="1666">
        <v>0</v>
      </c>
      <c r="R77" s="1973">
        <v>225</v>
      </c>
      <c r="S77" s="1973">
        <v>150</v>
      </c>
      <c r="T77" s="1973">
        <v>175</v>
      </c>
      <c r="U77" s="1973">
        <v>550</v>
      </c>
    </row>
    <row r="78" spans="2:21" ht="13">
      <c r="B78" s="25" t="s">
        <v>458</v>
      </c>
      <c r="C78" s="1273" t="s">
        <v>339</v>
      </c>
      <c r="D78" s="1274">
        <v>4000</v>
      </c>
      <c r="E78" s="1665">
        <v>0</v>
      </c>
      <c r="F78" s="1972">
        <v>4375</v>
      </c>
      <c r="G78" s="1972">
        <v>10400</v>
      </c>
      <c r="H78" s="1666">
        <v>3150</v>
      </c>
      <c r="I78" s="1665">
        <v>3625</v>
      </c>
      <c r="J78" s="1972">
        <v>5125</v>
      </c>
      <c r="K78" s="1972">
        <v>7975</v>
      </c>
      <c r="L78" s="1666">
        <v>4600</v>
      </c>
      <c r="M78" s="1665">
        <v>8850</v>
      </c>
      <c r="N78" s="1972">
        <v>11600</v>
      </c>
      <c r="O78" s="1972">
        <v>9300</v>
      </c>
      <c r="P78" s="1972">
        <v>10000</v>
      </c>
      <c r="Q78" s="1666">
        <v>8575</v>
      </c>
      <c r="R78" s="1973">
        <v>17925</v>
      </c>
      <c r="S78" s="1973">
        <v>21325</v>
      </c>
      <c r="T78" s="1973">
        <v>48325</v>
      </c>
      <c r="U78" s="1973">
        <v>87575</v>
      </c>
    </row>
    <row r="79" spans="2:21" ht="13">
      <c r="B79" s="25" t="s">
        <v>459</v>
      </c>
      <c r="C79" s="1273" t="s">
        <v>339</v>
      </c>
      <c r="D79" s="1274">
        <v>6000</v>
      </c>
      <c r="E79" s="1665">
        <v>0</v>
      </c>
      <c r="F79" s="1972">
        <v>0</v>
      </c>
      <c r="G79" s="1972">
        <v>2380</v>
      </c>
      <c r="H79" s="1666">
        <v>580</v>
      </c>
      <c r="I79" s="1665">
        <v>1280</v>
      </c>
      <c r="J79" s="1972">
        <v>3100</v>
      </c>
      <c r="K79" s="1972">
        <v>1200</v>
      </c>
      <c r="L79" s="1666">
        <v>820</v>
      </c>
      <c r="M79" s="1665">
        <v>1800</v>
      </c>
      <c r="N79" s="1972">
        <v>4680</v>
      </c>
      <c r="O79" s="1972">
        <v>800</v>
      </c>
      <c r="P79" s="1972">
        <v>1100</v>
      </c>
      <c r="Q79" s="1666">
        <v>1520</v>
      </c>
      <c r="R79" s="1973">
        <v>2960</v>
      </c>
      <c r="S79" s="1973">
        <v>6400</v>
      </c>
      <c r="T79" s="1973">
        <v>9900</v>
      </c>
      <c r="U79" s="1973">
        <v>19260</v>
      </c>
    </row>
    <row r="80" spans="2:21" ht="13.5" thickBot="1">
      <c r="B80" s="25" t="s">
        <v>460</v>
      </c>
      <c r="C80" s="1801" t="s">
        <v>339</v>
      </c>
      <c r="D80" s="1802">
        <v>8000</v>
      </c>
      <c r="E80" s="1974">
        <v>0</v>
      </c>
      <c r="F80" s="1975">
        <v>0</v>
      </c>
      <c r="G80" s="1975">
        <v>18660</v>
      </c>
      <c r="H80" s="1976">
        <v>9840</v>
      </c>
      <c r="I80" s="1974">
        <v>7020</v>
      </c>
      <c r="J80" s="1975">
        <v>7360</v>
      </c>
      <c r="K80" s="1975">
        <v>9200</v>
      </c>
      <c r="L80" s="1976">
        <v>8800</v>
      </c>
      <c r="M80" s="1974">
        <v>9140</v>
      </c>
      <c r="N80" s="1975">
        <v>15220</v>
      </c>
      <c r="O80" s="1975">
        <v>11020</v>
      </c>
      <c r="P80" s="1975">
        <v>6500</v>
      </c>
      <c r="Q80" s="1976">
        <v>5420</v>
      </c>
      <c r="R80" s="1977">
        <v>28500</v>
      </c>
      <c r="S80" s="1977">
        <v>32380</v>
      </c>
      <c r="T80" s="1977">
        <v>47300</v>
      </c>
      <c r="U80" s="1977">
        <v>108180</v>
      </c>
    </row>
    <row r="81" spans="2:21" ht="13">
      <c r="B81" s="25" t="s">
        <v>674</v>
      </c>
      <c r="C81" s="1276" t="s">
        <v>403</v>
      </c>
      <c r="D81" s="1516">
        <v>1000</v>
      </c>
      <c r="E81" s="1968">
        <v>0</v>
      </c>
      <c r="F81" s="1969">
        <v>0</v>
      </c>
      <c r="G81" s="1969">
        <v>4750</v>
      </c>
      <c r="H81" s="1970">
        <v>2100</v>
      </c>
      <c r="I81" s="1968">
        <v>7450</v>
      </c>
      <c r="J81" s="1969">
        <v>3150</v>
      </c>
      <c r="K81" s="1969">
        <v>10375</v>
      </c>
      <c r="L81" s="1970">
        <v>9475</v>
      </c>
      <c r="M81" s="1968">
        <v>3675</v>
      </c>
      <c r="N81" s="1969">
        <v>11800</v>
      </c>
      <c r="O81" s="1969">
        <v>6825</v>
      </c>
      <c r="P81" s="1969">
        <v>10350</v>
      </c>
      <c r="Q81" s="1970">
        <v>2825</v>
      </c>
      <c r="R81" s="1971">
        <v>6850</v>
      </c>
      <c r="S81" s="1971">
        <v>30450</v>
      </c>
      <c r="T81" s="1971">
        <v>35475</v>
      </c>
      <c r="U81" s="1971">
        <v>72775</v>
      </c>
    </row>
    <row r="82" spans="2:21" ht="13.5" thickBot="1">
      <c r="B82" s="25" t="s">
        <v>675</v>
      </c>
      <c r="C82" s="1801" t="s">
        <v>403</v>
      </c>
      <c r="D82" s="1826">
        <v>2000</v>
      </c>
      <c r="E82" s="1665">
        <v>0</v>
      </c>
      <c r="F82" s="1972">
        <v>0</v>
      </c>
      <c r="G82" s="1972">
        <v>10100</v>
      </c>
      <c r="H82" s="1666">
        <v>4900</v>
      </c>
      <c r="I82" s="1665">
        <v>20975</v>
      </c>
      <c r="J82" s="1972">
        <v>7350</v>
      </c>
      <c r="K82" s="1972">
        <v>10200</v>
      </c>
      <c r="L82" s="1666">
        <v>14775</v>
      </c>
      <c r="M82" s="1665">
        <v>13825</v>
      </c>
      <c r="N82" s="1972">
        <v>16625</v>
      </c>
      <c r="O82" s="1972">
        <v>21975</v>
      </c>
      <c r="P82" s="1972">
        <v>15950</v>
      </c>
      <c r="Q82" s="1666">
        <v>23400</v>
      </c>
      <c r="R82" s="1973">
        <v>15000</v>
      </c>
      <c r="S82" s="1973">
        <v>53300</v>
      </c>
      <c r="T82" s="1973">
        <v>91775</v>
      </c>
      <c r="U82" s="1973">
        <v>160075</v>
      </c>
    </row>
    <row r="83" spans="2:21" s="1711" customFormat="1" ht="13">
      <c r="B83" s="25" t="s">
        <v>676</v>
      </c>
      <c r="C83" s="1273" t="s">
        <v>403</v>
      </c>
      <c r="D83" s="1274">
        <v>3000</v>
      </c>
      <c r="E83" s="1665">
        <v>0</v>
      </c>
      <c r="F83" s="1972">
        <v>0</v>
      </c>
      <c r="G83" s="1972">
        <v>625</v>
      </c>
      <c r="H83" s="1666">
        <v>75</v>
      </c>
      <c r="I83" s="1665">
        <v>1250</v>
      </c>
      <c r="J83" s="1972">
        <v>225</v>
      </c>
      <c r="K83" s="1972">
        <v>550</v>
      </c>
      <c r="L83" s="1666">
        <v>1000</v>
      </c>
      <c r="M83" s="1665">
        <v>375</v>
      </c>
      <c r="N83" s="1972">
        <v>350</v>
      </c>
      <c r="O83" s="1972">
        <v>375</v>
      </c>
      <c r="P83" s="1972">
        <v>225</v>
      </c>
      <c r="Q83" s="1666">
        <v>1650</v>
      </c>
      <c r="R83" s="1973">
        <v>700</v>
      </c>
      <c r="S83" s="1973">
        <v>3025</v>
      </c>
      <c r="T83" s="1973">
        <v>2975</v>
      </c>
      <c r="U83" s="1973">
        <v>6700</v>
      </c>
    </row>
    <row r="84" spans="2:21" ht="13">
      <c r="B84" s="25" t="s">
        <v>677</v>
      </c>
      <c r="C84" s="1273" t="s">
        <v>403</v>
      </c>
      <c r="D84" s="1274">
        <v>4000</v>
      </c>
      <c r="E84" s="1665">
        <v>40000</v>
      </c>
      <c r="F84" s="1972">
        <v>2350</v>
      </c>
      <c r="G84" s="1972">
        <v>63200</v>
      </c>
      <c r="H84" s="1666">
        <v>7325</v>
      </c>
      <c r="I84" s="1665">
        <v>60600</v>
      </c>
      <c r="J84" s="1972">
        <v>22500</v>
      </c>
      <c r="K84" s="1972">
        <v>40000</v>
      </c>
      <c r="L84" s="1666">
        <v>21650</v>
      </c>
      <c r="M84" s="1665">
        <v>53800</v>
      </c>
      <c r="N84" s="1972">
        <v>74725</v>
      </c>
      <c r="O84" s="1972">
        <v>70200</v>
      </c>
      <c r="P84" s="1972">
        <v>79825</v>
      </c>
      <c r="Q84" s="1666">
        <v>39800</v>
      </c>
      <c r="R84" s="1973">
        <v>112875</v>
      </c>
      <c r="S84" s="1973">
        <v>144750</v>
      </c>
      <c r="T84" s="1973">
        <v>318350</v>
      </c>
      <c r="U84" s="1973">
        <v>575975</v>
      </c>
    </row>
    <row r="85" spans="2:21" ht="13">
      <c r="B85" s="25" t="s">
        <v>678</v>
      </c>
      <c r="C85" s="1273" t="s">
        <v>403</v>
      </c>
      <c r="D85" s="1274">
        <v>6000</v>
      </c>
      <c r="E85" s="1665">
        <v>0</v>
      </c>
      <c r="F85" s="1972">
        <v>0</v>
      </c>
      <c r="G85" s="1972">
        <v>14820</v>
      </c>
      <c r="H85" s="1666">
        <v>3880</v>
      </c>
      <c r="I85" s="1665">
        <v>9320</v>
      </c>
      <c r="J85" s="1972">
        <v>8060</v>
      </c>
      <c r="K85" s="1972">
        <v>13680</v>
      </c>
      <c r="L85" s="1666">
        <v>12120</v>
      </c>
      <c r="M85" s="1665">
        <v>17460</v>
      </c>
      <c r="N85" s="1972">
        <v>20360</v>
      </c>
      <c r="O85" s="1972">
        <v>20140</v>
      </c>
      <c r="P85" s="1972">
        <v>15340</v>
      </c>
      <c r="Q85" s="1666">
        <v>11160</v>
      </c>
      <c r="R85" s="1973">
        <v>18700</v>
      </c>
      <c r="S85" s="1973">
        <v>43180</v>
      </c>
      <c r="T85" s="1973">
        <v>84460</v>
      </c>
      <c r="U85" s="1973">
        <v>146340</v>
      </c>
    </row>
    <row r="86" spans="2:21" ht="13.5" thickBot="1">
      <c r="B86" s="25" t="s">
        <v>679</v>
      </c>
      <c r="C86" s="1273" t="s">
        <v>403</v>
      </c>
      <c r="D86" s="1274">
        <v>8000</v>
      </c>
      <c r="E86" s="1974">
        <v>0</v>
      </c>
      <c r="F86" s="1975">
        <v>0</v>
      </c>
      <c r="G86" s="1975">
        <v>7560</v>
      </c>
      <c r="H86" s="1976">
        <v>4580</v>
      </c>
      <c r="I86" s="1974">
        <v>6500</v>
      </c>
      <c r="J86" s="1975">
        <v>5040</v>
      </c>
      <c r="K86" s="1975">
        <v>7380</v>
      </c>
      <c r="L86" s="1976">
        <v>11000</v>
      </c>
      <c r="M86" s="1974">
        <v>11360</v>
      </c>
      <c r="N86" s="1975">
        <v>18320</v>
      </c>
      <c r="O86" s="1975">
        <v>16760</v>
      </c>
      <c r="P86" s="1975">
        <v>10320</v>
      </c>
      <c r="Q86" s="1976">
        <v>12960</v>
      </c>
      <c r="R86" s="1977">
        <v>12140</v>
      </c>
      <c r="S86" s="1977">
        <v>29920</v>
      </c>
      <c r="T86" s="1977">
        <v>69720</v>
      </c>
      <c r="U86" s="1977">
        <v>111780</v>
      </c>
    </row>
    <row r="87" spans="2:21" ht="13">
      <c r="B87" s="25" t="s">
        <v>446</v>
      </c>
      <c r="C87" s="1276" t="s">
        <v>341</v>
      </c>
      <c r="D87" s="1516" t="s">
        <v>415</v>
      </c>
      <c r="E87" s="1968">
        <v>0</v>
      </c>
      <c r="F87" s="1969">
        <v>5600</v>
      </c>
      <c r="G87" s="1969">
        <v>12625</v>
      </c>
      <c r="H87" s="1970">
        <v>3775</v>
      </c>
      <c r="I87" s="1968">
        <v>3600</v>
      </c>
      <c r="J87" s="1969">
        <v>3900</v>
      </c>
      <c r="K87" s="1969">
        <v>8000</v>
      </c>
      <c r="L87" s="1970">
        <v>4075</v>
      </c>
      <c r="M87" s="1968">
        <v>12800</v>
      </c>
      <c r="N87" s="1969">
        <v>12325</v>
      </c>
      <c r="O87" s="1969">
        <v>18975</v>
      </c>
      <c r="P87" s="1969">
        <v>18525</v>
      </c>
      <c r="Q87" s="1970">
        <v>18625</v>
      </c>
      <c r="R87" s="1971">
        <v>22000</v>
      </c>
      <c r="S87" s="1971">
        <v>19575</v>
      </c>
      <c r="T87" s="1971">
        <v>81250</v>
      </c>
      <c r="U87" s="1971">
        <v>122825</v>
      </c>
    </row>
    <row r="88" spans="2:21" ht="13.5" thickBot="1">
      <c r="B88" s="25" t="s">
        <v>447</v>
      </c>
      <c r="C88" s="1801" t="s">
        <v>341</v>
      </c>
      <c r="D88" s="1826" t="s">
        <v>416</v>
      </c>
      <c r="E88" s="1974">
        <v>20000</v>
      </c>
      <c r="F88" s="1975">
        <v>1400</v>
      </c>
      <c r="G88" s="1975">
        <v>6750</v>
      </c>
      <c r="H88" s="1976">
        <v>4650</v>
      </c>
      <c r="I88" s="1974">
        <v>7450</v>
      </c>
      <c r="J88" s="1975">
        <v>3425</v>
      </c>
      <c r="K88" s="1975">
        <v>7700</v>
      </c>
      <c r="L88" s="1976">
        <v>5025</v>
      </c>
      <c r="M88" s="1974">
        <v>7600</v>
      </c>
      <c r="N88" s="1975">
        <v>5275</v>
      </c>
      <c r="O88" s="1975">
        <v>26250</v>
      </c>
      <c r="P88" s="1975">
        <v>62850</v>
      </c>
      <c r="Q88" s="1976">
        <v>32850</v>
      </c>
      <c r="R88" s="1977">
        <v>32800</v>
      </c>
      <c r="S88" s="1977">
        <v>23600</v>
      </c>
      <c r="T88" s="1977">
        <v>134825</v>
      </c>
      <c r="U88" s="1977">
        <v>191225</v>
      </c>
    </row>
    <row r="89" spans="2:21" ht="13">
      <c r="E89" s="1978">
        <v>60000</v>
      </c>
      <c r="F89" s="1979">
        <v>13725</v>
      </c>
      <c r="G89" s="1979">
        <v>154745</v>
      </c>
      <c r="H89" s="1980">
        <v>45805</v>
      </c>
      <c r="I89" s="1978">
        <v>129445</v>
      </c>
      <c r="J89" s="1979">
        <v>73235</v>
      </c>
      <c r="K89" s="1979">
        <v>121710</v>
      </c>
      <c r="L89" s="1980">
        <v>99165</v>
      </c>
      <c r="M89" s="1978">
        <v>141210</v>
      </c>
      <c r="N89" s="1979">
        <v>191430</v>
      </c>
      <c r="O89" s="1979">
        <v>205920</v>
      </c>
      <c r="P89" s="1979">
        <v>234485</v>
      </c>
      <c r="Q89" s="1980">
        <v>162635</v>
      </c>
      <c r="R89" s="1981">
        <v>274275</v>
      </c>
      <c r="S89" s="1981">
        <v>423555</v>
      </c>
      <c r="T89" s="1981">
        <v>935680</v>
      </c>
      <c r="U89" s="1981">
        <v>1633510</v>
      </c>
    </row>
    <row r="91" spans="2:21">
      <c r="E91" s="575" t="s">
        <v>766</v>
      </c>
      <c r="F91" s="575" t="s">
        <v>767</v>
      </c>
      <c r="G91" s="575" t="s">
        <v>768</v>
      </c>
      <c r="H91" s="575" t="s">
        <v>769</v>
      </c>
      <c r="I91" s="575" t="s">
        <v>770</v>
      </c>
      <c r="J91" s="575" t="s">
        <v>771</v>
      </c>
      <c r="K91" s="575" t="s">
        <v>772</v>
      </c>
      <c r="L91" s="575" t="s">
        <v>773</v>
      </c>
      <c r="M91" s="575" t="s">
        <v>774</v>
      </c>
      <c r="N91" s="575" t="s">
        <v>775</v>
      </c>
      <c r="O91" s="575" t="s">
        <v>776</v>
      </c>
      <c r="P91" s="575" t="s">
        <v>777</v>
      </c>
      <c r="Q91" s="575" t="s">
        <v>778</v>
      </c>
      <c r="R91" s="575" t="s">
        <v>779</v>
      </c>
      <c r="S91" s="575" t="s">
        <v>780</v>
      </c>
      <c r="T91" s="575" t="s">
        <v>781</v>
      </c>
      <c r="U91" s="575" t="s">
        <v>765</v>
      </c>
    </row>
    <row r="93" spans="2:21">
      <c r="E93" s="575">
        <v>0</v>
      </c>
      <c r="F93" s="575">
        <v>0</v>
      </c>
      <c r="G93" s="575">
        <v>0</v>
      </c>
      <c r="H93" s="575">
        <v>0</v>
      </c>
      <c r="I93" s="575">
        <v>0</v>
      </c>
      <c r="J93" s="575">
        <v>0</v>
      </c>
      <c r="K93" s="575">
        <v>0</v>
      </c>
      <c r="L93" s="575">
        <v>0</v>
      </c>
      <c r="M93" s="575">
        <v>0</v>
      </c>
      <c r="N93" s="575">
        <v>0</v>
      </c>
      <c r="O93" s="575">
        <v>0</v>
      </c>
      <c r="P93" s="575">
        <v>0</v>
      </c>
      <c r="Q93" s="575">
        <v>0</v>
      </c>
      <c r="R93" s="575">
        <v>0</v>
      </c>
      <c r="S93" s="575">
        <v>0</v>
      </c>
      <c r="T93" s="575">
        <v>0</v>
      </c>
      <c r="U93" s="575">
        <v>0</v>
      </c>
    </row>
    <row r="94" spans="2:21">
      <c r="E94" s="575">
        <v>0</v>
      </c>
      <c r="F94" s="575">
        <v>0</v>
      </c>
      <c r="G94" s="575">
        <v>0</v>
      </c>
      <c r="H94" s="575">
        <v>0</v>
      </c>
      <c r="I94" s="575">
        <v>0</v>
      </c>
      <c r="J94" s="575">
        <v>0</v>
      </c>
      <c r="K94" s="575">
        <v>0</v>
      </c>
      <c r="L94" s="575">
        <v>0</v>
      </c>
      <c r="M94" s="575">
        <v>0</v>
      </c>
      <c r="N94" s="575">
        <v>0</v>
      </c>
      <c r="O94" s="575">
        <v>0</v>
      </c>
      <c r="P94" s="575">
        <v>0</v>
      </c>
      <c r="Q94" s="575">
        <v>0</v>
      </c>
      <c r="R94" s="575">
        <v>0</v>
      </c>
      <c r="S94" s="575">
        <v>0</v>
      </c>
      <c r="T94" s="575">
        <v>0</v>
      </c>
      <c r="U94" s="575">
        <v>0</v>
      </c>
    </row>
    <row r="95" spans="2:21">
      <c r="E95" s="575">
        <v>0</v>
      </c>
      <c r="F95" s="575">
        <v>65000</v>
      </c>
      <c r="G95" s="575">
        <v>76189</v>
      </c>
      <c r="H95" s="575">
        <v>62183</v>
      </c>
      <c r="I95" s="575">
        <v>44108</v>
      </c>
      <c r="J95" s="575">
        <v>34404</v>
      </c>
      <c r="K95" s="575">
        <v>30799</v>
      </c>
      <c r="L95" s="575">
        <v>33090</v>
      </c>
      <c r="M95" s="575">
        <v>28931</v>
      </c>
      <c r="N95" s="575">
        <v>50372</v>
      </c>
      <c r="O95" s="575">
        <v>55960</v>
      </c>
      <c r="P95" s="575">
        <v>64623</v>
      </c>
      <c r="Q95" s="575">
        <v>6467</v>
      </c>
      <c r="R95" s="575">
        <v>203372</v>
      </c>
      <c r="S95" s="575">
        <v>142401</v>
      </c>
      <c r="T95" s="575">
        <v>206353</v>
      </c>
      <c r="U95" s="575">
        <v>552126</v>
      </c>
    </row>
    <row r="96" spans="2:21">
      <c r="E96" s="575">
        <v>0</v>
      </c>
      <c r="F96" s="575">
        <v>0</v>
      </c>
      <c r="G96" s="575">
        <v>0</v>
      </c>
      <c r="H96" s="575">
        <v>0</v>
      </c>
      <c r="I96" s="575">
        <v>0</v>
      </c>
      <c r="J96" s="575">
        <v>0</v>
      </c>
      <c r="K96" s="575">
        <v>0</v>
      </c>
      <c r="L96" s="575">
        <v>0</v>
      </c>
      <c r="M96" s="575">
        <v>0</v>
      </c>
      <c r="N96" s="575">
        <v>0</v>
      </c>
      <c r="O96" s="575">
        <v>0</v>
      </c>
      <c r="P96" s="575">
        <v>0</v>
      </c>
      <c r="Q96" s="575">
        <v>0</v>
      </c>
      <c r="R96" s="575">
        <v>0</v>
      </c>
      <c r="S96" s="575">
        <v>0</v>
      </c>
      <c r="T96" s="575">
        <v>0</v>
      </c>
      <c r="U96" s="575">
        <v>0</v>
      </c>
    </row>
    <row r="97" spans="5:21">
      <c r="E97" s="575">
        <v>0</v>
      </c>
      <c r="F97" s="575">
        <v>13719</v>
      </c>
      <c r="G97" s="575">
        <v>12864</v>
      </c>
      <c r="H97" s="575">
        <v>21335</v>
      </c>
      <c r="I97" s="575">
        <v>23185</v>
      </c>
      <c r="J97" s="575">
        <v>21910</v>
      </c>
      <c r="K97" s="575">
        <v>21185</v>
      </c>
      <c r="L97" s="575">
        <v>11610</v>
      </c>
      <c r="M97" s="575">
        <v>36435</v>
      </c>
      <c r="N97" s="575">
        <v>37934</v>
      </c>
      <c r="O97" s="575">
        <v>30184</v>
      </c>
      <c r="P97" s="575">
        <v>33134</v>
      </c>
      <c r="Q97" s="575">
        <v>18165</v>
      </c>
      <c r="R97" s="575">
        <v>47918</v>
      </c>
      <c r="S97" s="575">
        <v>77890</v>
      </c>
      <c r="T97" s="575">
        <v>155852</v>
      </c>
      <c r="U97" s="575">
        <v>281660</v>
      </c>
    </row>
    <row r="98" spans="5:21">
      <c r="E98" s="575">
        <v>0</v>
      </c>
      <c r="F98" s="575">
        <v>0</v>
      </c>
      <c r="G98" s="575">
        <v>0</v>
      </c>
      <c r="H98" s="575">
        <v>0</v>
      </c>
      <c r="I98" s="575">
        <v>0</v>
      </c>
      <c r="J98" s="575">
        <v>0</v>
      </c>
      <c r="K98" s="575">
        <v>0</v>
      </c>
      <c r="L98" s="575">
        <v>0</v>
      </c>
      <c r="M98" s="575">
        <v>0</v>
      </c>
      <c r="N98" s="575">
        <v>0</v>
      </c>
      <c r="O98" s="575">
        <v>0</v>
      </c>
      <c r="P98" s="575">
        <v>0</v>
      </c>
      <c r="Q98" s="575">
        <v>0</v>
      </c>
      <c r="R98" s="575">
        <v>0</v>
      </c>
      <c r="S98" s="575">
        <v>0</v>
      </c>
      <c r="T98" s="575">
        <v>0</v>
      </c>
      <c r="U98" s="575">
        <v>0</v>
      </c>
    </row>
    <row r="99" spans="5:21">
      <c r="E99" s="575">
        <v>0</v>
      </c>
      <c r="F99" s="575">
        <v>0</v>
      </c>
      <c r="G99" s="575">
        <v>0</v>
      </c>
      <c r="H99" s="575">
        <v>0</v>
      </c>
      <c r="I99" s="575">
        <v>0</v>
      </c>
      <c r="J99" s="575">
        <v>0</v>
      </c>
      <c r="K99" s="575">
        <v>0</v>
      </c>
      <c r="L99" s="575">
        <v>0</v>
      </c>
      <c r="M99" s="575">
        <v>0</v>
      </c>
      <c r="N99" s="575">
        <v>0</v>
      </c>
      <c r="O99" s="575">
        <v>0</v>
      </c>
      <c r="P99" s="575">
        <v>0</v>
      </c>
      <c r="Q99" s="575">
        <v>0</v>
      </c>
      <c r="R99" s="575">
        <v>0</v>
      </c>
      <c r="S99" s="575">
        <v>0</v>
      </c>
      <c r="T99" s="575">
        <v>0</v>
      </c>
      <c r="U99" s="575">
        <v>0</v>
      </c>
    </row>
    <row r="100" spans="5:21">
      <c r="E100" s="575">
        <v>0</v>
      </c>
      <c r="F100" s="575">
        <v>0</v>
      </c>
      <c r="G100" s="575">
        <v>0</v>
      </c>
      <c r="H100" s="575">
        <v>0</v>
      </c>
      <c r="I100" s="575">
        <v>0</v>
      </c>
      <c r="J100" s="575">
        <v>0</v>
      </c>
      <c r="K100" s="575">
        <v>0</v>
      </c>
      <c r="L100" s="575">
        <v>0</v>
      </c>
      <c r="M100" s="575">
        <v>0</v>
      </c>
      <c r="N100" s="575">
        <v>0</v>
      </c>
      <c r="O100" s="575">
        <v>0</v>
      </c>
      <c r="P100" s="575">
        <v>0</v>
      </c>
      <c r="Q100" s="575">
        <v>0</v>
      </c>
      <c r="R100" s="575">
        <v>0</v>
      </c>
      <c r="S100" s="575">
        <v>0</v>
      </c>
      <c r="T100" s="575">
        <v>0</v>
      </c>
      <c r="U100" s="575">
        <v>0</v>
      </c>
    </row>
    <row r="101" spans="5:21">
      <c r="E101" s="575">
        <v>0</v>
      </c>
      <c r="F101" s="575">
        <v>0</v>
      </c>
      <c r="G101" s="575">
        <v>0</v>
      </c>
      <c r="H101" s="575">
        <v>0</v>
      </c>
      <c r="I101" s="575">
        <v>0</v>
      </c>
      <c r="J101" s="575">
        <v>0</v>
      </c>
      <c r="K101" s="575">
        <v>0</v>
      </c>
      <c r="L101" s="575">
        <v>0</v>
      </c>
      <c r="M101" s="575">
        <v>0</v>
      </c>
      <c r="N101" s="575">
        <v>0</v>
      </c>
      <c r="O101" s="575">
        <v>0</v>
      </c>
      <c r="P101" s="575">
        <v>0</v>
      </c>
      <c r="Q101" s="575">
        <v>0</v>
      </c>
      <c r="R101" s="575">
        <v>0</v>
      </c>
      <c r="S101" s="575">
        <v>0</v>
      </c>
      <c r="T101" s="575">
        <v>0</v>
      </c>
      <c r="U101" s="575">
        <v>0</v>
      </c>
    </row>
    <row r="102" spans="5:21">
      <c r="E102" s="575">
        <v>0</v>
      </c>
      <c r="F102" s="575">
        <v>0</v>
      </c>
      <c r="G102" s="575">
        <v>0</v>
      </c>
      <c r="H102" s="575">
        <v>0</v>
      </c>
      <c r="I102" s="575">
        <v>0</v>
      </c>
      <c r="J102" s="575">
        <v>0</v>
      </c>
      <c r="K102" s="575">
        <v>0</v>
      </c>
      <c r="L102" s="575">
        <v>0</v>
      </c>
      <c r="M102" s="575">
        <v>0</v>
      </c>
      <c r="N102" s="575">
        <v>0</v>
      </c>
      <c r="O102" s="575">
        <v>0</v>
      </c>
      <c r="P102" s="575">
        <v>0</v>
      </c>
      <c r="Q102" s="575">
        <v>0</v>
      </c>
      <c r="R102" s="575">
        <v>0</v>
      </c>
      <c r="S102" s="575">
        <v>0</v>
      </c>
      <c r="T102" s="575">
        <v>0</v>
      </c>
      <c r="U102" s="575">
        <v>0</v>
      </c>
    </row>
    <row r="103" spans="5:21">
      <c r="E103" s="575">
        <v>0</v>
      </c>
      <c r="F103" s="575">
        <v>0</v>
      </c>
      <c r="G103" s="575">
        <v>0</v>
      </c>
      <c r="H103" s="575">
        <v>0</v>
      </c>
      <c r="I103" s="575">
        <v>0</v>
      </c>
      <c r="J103" s="575">
        <v>0</v>
      </c>
      <c r="K103" s="575">
        <v>0</v>
      </c>
      <c r="L103" s="575">
        <v>0</v>
      </c>
      <c r="M103" s="575">
        <v>0</v>
      </c>
      <c r="N103" s="575">
        <v>0</v>
      </c>
      <c r="O103" s="575">
        <v>0</v>
      </c>
      <c r="P103" s="575">
        <v>0</v>
      </c>
      <c r="Q103" s="575">
        <v>0</v>
      </c>
      <c r="R103" s="575">
        <v>0</v>
      </c>
      <c r="S103" s="575">
        <v>0</v>
      </c>
      <c r="T103" s="575">
        <v>0</v>
      </c>
      <c r="U103" s="575">
        <v>0</v>
      </c>
    </row>
    <row r="104" spans="5:21">
      <c r="E104" s="575">
        <v>0</v>
      </c>
      <c r="F104" s="575">
        <v>4001</v>
      </c>
      <c r="G104" s="575">
        <v>2500</v>
      </c>
      <c r="H104" s="575">
        <v>1501</v>
      </c>
      <c r="I104" s="575">
        <v>2402</v>
      </c>
      <c r="J104" s="575">
        <v>8550</v>
      </c>
      <c r="K104" s="575">
        <v>2402</v>
      </c>
      <c r="L104" s="575">
        <v>2102</v>
      </c>
      <c r="M104" s="575">
        <v>8797</v>
      </c>
      <c r="N104" s="575">
        <v>12609</v>
      </c>
      <c r="O104" s="575">
        <v>10207</v>
      </c>
      <c r="P104" s="575">
        <v>11408</v>
      </c>
      <c r="Q104" s="575">
        <v>11258</v>
      </c>
      <c r="R104" s="575">
        <v>8002</v>
      </c>
      <c r="S104" s="575">
        <v>15456</v>
      </c>
      <c r="T104" s="575">
        <v>54279</v>
      </c>
      <c r="U104" s="575">
        <v>77737</v>
      </c>
    </row>
    <row r="105" spans="5:21">
      <c r="E105" s="575">
        <v>0</v>
      </c>
      <c r="F105" s="575">
        <v>100</v>
      </c>
      <c r="G105" s="575">
        <v>0</v>
      </c>
      <c r="H105" s="575">
        <v>125</v>
      </c>
      <c r="I105" s="575">
        <v>188</v>
      </c>
      <c r="J105" s="575">
        <v>25</v>
      </c>
      <c r="K105" s="575">
        <v>100</v>
      </c>
      <c r="L105" s="575">
        <v>0</v>
      </c>
      <c r="M105" s="575">
        <v>50</v>
      </c>
      <c r="N105" s="575">
        <v>100</v>
      </c>
      <c r="O105" s="575">
        <v>0</v>
      </c>
      <c r="P105" s="575">
        <v>140</v>
      </c>
      <c r="Q105" s="575">
        <v>16</v>
      </c>
      <c r="R105" s="575">
        <v>225</v>
      </c>
      <c r="S105" s="575">
        <v>313</v>
      </c>
      <c r="T105" s="575">
        <v>306</v>
      </c>
      <c r="U105" s="575">
        <v>844</v>
      </c>
    </row>
    <row r="106" spans="5:21">
      <c r="E106" s="575">
        <v>0</v>
      </c>
      <c r="F106" s="575">
        <v>0</v>
      </c>
      <c r="G106" s="575">
        <v>0</v>
      </c>
      <c r="H106" s="575">
        <v>0</v>
      </c>
      <c r="I106" s="575">
        <v>6100</v>
      </c>
      <c r="J106" s="575">
        <v>1800</v>
      </c>
      <c r="K106" s="575">
        <v>1000</v>
      </c>
      <c r="L106" s="575">
        <v>2900</v>
      </c>
      <c r="M106" s="575">
        <v>4400</v>
      </c>
      <c r="N106" s="575">
        <v>0</v>
      </c>
      <c r="O106" s="575">
        <v>3500</v>
      </c>
      <c r="P106" s="575">
        <v>11000</v>
      </c>
      <c r="Q106" s="575">
        <v>7600</v>
      </c>
      <c r="R106" s="575">
        <v>0</v>
      </c>
      <c r="S106" s="575">
        <v>11800</v>
      </c>
      <c r="T106" s="575">
        <v>26500</v>
      </c>
      <c r="U106" s="575">
        <v>38300</v>
      </c>
    </row>
    <row r="107" spans="5:21">
      <c r="E107" s="575">
        <v>0</v>
      </c>
      <c r="F107" s="575">
        <v>0</v>
      </c>
      <c r="G107" s="575">
        <v>16617</v>
      </c>
      <c r="H107" s="575">
        <v>18257</v>
      </c>
      <c r="I107" s="575">
        <v>9698</v>
      </c>
      <c r="J107" s="575">
        <v>8731</v>
      </c>
      <c r="K107" s="575">
        <v>3139</v>
      </c>
      <c r="L107" s="575">
        <v>4424</v>
      </c>
      <c r="M107" s="575">
        <v>8701</v>
      </c>
      <c r="N107" s="575">
        <v>11725</v>
      </c>
      <c r="O107" s="575">
        <v>8464</v>
      </c>
      <c r="P107" s="575">
        <v>7526</v>
      </c>
      <c r="Q107" s="575">
        <v>6860</v>
      </c>
      <c r="R107" s="575">
        <v>34874</v>
      </c>
      <c r="S107" s="575">
        <v>25992</v>
      </c>
      <c r="T107" s="575">
        <v>43276</v>
      </c>
      <c r="U107" s="575">
        <v>104142</v>
      </c>
    </row>
    <row r="108" spans="5:21">
      <c r="E108" s="575">
        <v>0</v>
      </c>
      <c r="F108" s="575">
        <v>0</v>
      </c>
      <c r="G108" s="575">
        <v>767</v>
      </c>
      <c r="H108" s="575">
        <v>0</v>
      </c>
      <c r="I108" s="575">
        <v>0</v>
      </c>
      <c r="J108" s="575">
        <v>0</v>
      </c>
      <c r="K108" s="575">
        <v>0</v>
      </c>
      <c r="L108" s="575">
        <v>0</v>
      </c>
      <c r="M108" s="575">
        <v>0</v>
      </c>
      <c r="N108" s="575">
        <v>0</v>
      </c>
      <c r="O108" s="575">
        <v>0</v>
      </c>
      <c r="P108" s="575">
        <v>0</v>
      </c>
      <c r="Q108" s="575">
        <v>1</v>
      </c>
      <c r="R108" s="575">
        <v>767</v>
      </c>
      <c r="S108" s="575">
        <v>0</v>
      </c>
      <c r="T108" s="575">
        <v>1</v>
      </c>
      <c r="U108" s="575">
        <v>768</v>
      </c>
    </row>
    <row r="109" spans="5:21">
      <c r="E109" s="575">
        <v>0</v>
      </c>
      <c r="F109" s="575">
        <v>0</v>
      </c>
      <c r="G109" s="575">
        <v>0</v>
      </c>
      <c r="H109" s="575">
        <v>0</v>
      </c>
      <c r="I109" s="575">
        <v>0</v>
      </c>
      <c r="J109" s="575">
        <v>0</v>
      </c>
      <c r="K109" s="575">
        <v>0</v>
      </c>
      <c r="L109" s="575">
        <v>0</v>
      </c>
      <c r="M109" s="575">
        <v>0</v>
      </c>
      <c r="N109" s="575">
        <v>0</v>
      </c>
      <c r="O109" s="575">
        <v>0</v>
      </c>
      <c r="P109" s="575">
        <v>0</v>
      </c>
      <c r="Q109" s="575">
        <v>0</v>
      </c>
      <c r="R109" s="575">
        <v>0</v>
      </c>
      <c r="S109" s="575">
        <v>0</v>
      </c>
      <c r="T109" s="575">
        <v>0</v>
      </c>
      <c r="U109" s="575">
        <v>0</v>
      </c>
    </row>
    <row r="110" spans="5:21">
      <c r="E110" s="575">
        <v>0</v>
      </c>
      <c r="F110" s="575">
        <v>0</v>
      </c>
      <c r="G110" s="575">
        <v>0</v>
      </c>
      <c r="H110" s="575">
        <v>0</v>
      </c>
      <c r="I110" s="575">
        <v>0</v>
      </c>
      <c r="J110" s="575">
        <v>0</v>
      </c>
      <c r="K110" s="575">
        <v>0</v>
      </c>
      <c r="L110" s="575">
        <v>0</v>
      </c>
      <c r="M110" s="575">
        <v>0</v>
      </c>
      <c r="N110" s="575">
        <v>0</v>
      </c>
      <c r="O110" s="575">
        <v>0</v>
      </c>
      <c r="P110" s="575">
        <v>0</v>
      </c>
      <c r="Q110" s="575">
        <v>0</v>
      </c>
      <c r="R110" s="575">
        <v>0</v>
      </c>
      <c r="S110" s="575">
        <v>0</v>
      </c>
      <c r="T110" s="575">
        <v>0</v>
      </c>
      <c r="U110" s="575">
        <v>0</v>
      </c>
    </row>
    <row r="111" spans="5:21">
      <c r="E111" s="575">
        <v>0</v>
      </c>
      <c r="F111" s="575">
        <v>0</v>
      </c>
      <c r="G111" s="575">
        <v>0</v>
      </c>
      <c r="H111" s="575">
        <v>0</v>
      </c>
      <c r="I111" s="575">
        <v>0</v>
      </c>
      <c r="J111" s="575">
        <v>0</v>
      </c>
      <c r="K111" s="575">
        <v>0</v>
      </c>
      <c r="L111" s="575">
        <v>0</v>
      </c>
      <c r="M111" s="575">
        <v>0</v>
      </c>
      <c r="N111" s="575">
        <v>0</v>
      </c>
      <c r="O111" s="575">
        <v>0</v>
      </c>
      <c r="P111" s="575">
        <v>0</v>
      </c>
      <c r="Q111" s="575">
        <v>0</v>
      </c>
      <c r="R111" s="575">
        <v>0</v>
      </c>
      <c r="S111" s="575">
        <v>0</v>
      </c>
      <c r="T111" s="575">
        <v>0</v>
      </c>
      <c r="U111" s="575">
        <v>0</v>
      </c>
    </row>
    <row r="112" spans="5:21">
      <c r="E112" s="575">
        <v>0</v>
      </c>
      <c r="F112" s="575">
        <v>7214</v>
      </c>
      <c r="G112" s="575">
        <v>5134</v>
      </c>
      <c r="H112" s="575">
        <v>3881</v>
      </c>
      <c r="I112" s="575">
        <v>2623</v>
      </c>
      <c r="J112" s="575">
        <v>1826</v>
      </c>
      <c r="K112" s="575">
        <v>1416</v>
      </c>
      <c r="L112" s="575">
        <v>3614</v>
      </c>
      <c r="M112" s="575">
        <v>1405</v>
      </c>
      <c r="N112" s="575">
        <v>0</v>
      </c>
      <c r="O112" s="575">
        <v>106</v>
      </c>
      <c r="P112" s="575">
        <v>0</v>
      </c>
      <c r="Q112" s="575">
        <v>1</v>
      </c>
      <c r="R112" s="575">
        <v>16229</v>
      </c>
      <c r="S112" s="575">
        <v>9479</v>
      </c>
      <c r="T112" s="575">
        <v>1512</v>
      </c>
      <c r="U112" s="575">
        <v>27220</v>
      </c>
    </row>
    <row r="113" spans="5:21">
      <c r="E113" s="575">
        <v>0</v>
      </c>
      <c r="F113" s="575">
        <v>0</v>
      </c>
      <c r="G113" s="575">
        <v>0</v>
      </c>
      <c r="H113" s="575">
        <v>0</v>
      </c>
      <c r="I113" s="575">
        <v>0</v>
      </c>
      <c r="J113" s="575">
        <v>0</v>
      </c>
      <c r="K113" s="575">
        <v>0</v>
      </c>
      <c r="L113" s="575">
        <v>0</v>
      </c>
      <c r="M113" s="575">
        <v>0</v>
      </c>
      <c r="N113" s="575">
        <v>0</v>
      </c>
      <c r="O113" s="575">
        <v>0</v>
      </c>
      <c r="P113" s="575">
        <v>0</v>
      </c>
      <c r="Q113" s="575">
        <v>0</v>
      </c>
      <c r="R113" s="575">
        <v>0</v>
      </c>
      <c r="S113" s="575">
        <v>0</v>
      </c>
      <c r="T113" s="575">
        <v>0</v>
      </c>
      <c r="U113" s="575">
        <v>0</v>
      </c>
    </row>
    <row r="114" spans="5:21">
      <c r="E114" s="575">
        <v>0</v>
      </c>
      <c r="F114" s="575">
        <v>31981</v>
      </c>
      <c r="G114" s="575">
        <v>15671</v>
      </c>
      <c r="H114" s="575">
        <v>16960</v>
      </c>
      <c r="I114" s="575">
        <v>13484</v>
      </c>
      <c r="J114" s="575">
        <v>11324</v>
      </c>
      <c r="K114" s="575">
        <v>5899</v>
      </c>
      <c r="L114" s="575">
        <v>12354</v>
      </c>
      <c r="M114" s="575">
        <v>7371</v>
      </c>
      <c r="N114" s="575">
        <v>15850</v>
      </c>
      <c r="O114" s="575">
        <v>14584</v>
      </c>
      <c r="P114" s="575">
        <v>16310</v>
      </c>
      <c r="Q114" s="575">
        <v>14653</v>
      </c>
      <c r="R114" s="575">
        <v>64612</v>
      </c>
      <c r="S114" s="575">
        <v>43061</v>
      </c>
      <c r="T114" s="575">
        <v>68768</v>
      </c>
      <c r="U114" s="575">
        <v>176441</v>
      </c>
    </row>
    <row r="115" spans="5:21">
      <c r="E115" s="575">
        <v>0</v>
      </c>
      <c r="F115" s="575">
        <v>0</v>
      </c>
      <c r="G115" s="575">
        <v>14000</v>
      </c>
      <c r="H115" s="575">
        <v>7000</v>
      </c>
      <c r="I115" s="575">
        <v>4755</v>
      </c>
      <c r="J115" s="575">
        <v>0</v>
      </c>
      <c r="K115" s="575">
        <v>0</v>
      </c>
      <c r="L115" s="575">
        <v>4755</v>
      </c>
      <c r="M115" s="575">
        <v>4016</v>
      </c>
      <c r="N115" s="575">
        <v>0</v>
      </c>
      <c r="O115" s="575">
        <v>0</v>
      </c>
      <c r="P115" s="575">
        <v>0</v>
      </c>
      <c r="Q115" s="575">
        <v>0</v>
      </c>
      <c r="R115" s="575">
        <v>21000</v>
      </c>
      <c r="S115" s="575">
        <v>9510</v>
      </c>
      <c r="T115" s="575">
        <v>4016</v>
      </c>
      <c r="U115" s="575">
        <v>34526</v>
      </c>
    </row>
    <row r="116" spans="5:21">
      <c r="E116" s="575">
        <v>0</v>
      </c>
      <c r="F116" s="575">
        <v>0</v>
      </c>
      <c r="G116" s="575">
        <v>0</v>
      </c>
      <c r="H116" s="575">
        <v>0</v>
      </c>
      <c r="I116" s="575">
        <v>0</v>
      </c>
      <c r="J116" s="575">
        <v>0</v>
      </c>
      <c r="K116" s="575">
        <v>0</v>
      </c>
      <c r="L116" s="575">
        <v>0</v>
      </c>
      <c r="M116" s="575">
        <v>0</v>
      </c>
      <c r="N116" s="575">
        <v>0</v>
      </c>
      <c r="O116" s="575">
        <v>0</v>
      </c>
      <c r="P116" s="575">
        <v>0</v>
      </c>
      <c r="Q116" s="575">
        <v>0</v>
      </c>
      <c r="R116" s="575">
        <v>0</v>
      </c>
      <c r="S116" s="575">
        <v>0</v>
      </c>
      <c r="T116" s="575">
        <v>0</v>
      </c>
      <c r="U116" s="575">
        <v>0</v>
      </c>
    </row>
    <row r="117" spans="5:21">
      <c r="E117" s="575">
        <v>0</v>
      </c>
      <c r="F117" s="575">
        <v>0</v>
      </c>
      <c r="G117" s="575">
        <v>0</v>
      </c>
      <c r="H117" s="575">
        <v>0</v>
      </c>
      <c r="I117" s="575">
        <v>0</v>
      </c>
      <c r="J117" s="575">
        <v>0</v>
      </c>
      <c r="K117" s="575">
        <v>0</v>
      </c>
      <c r="L117" s="575">
        <v>0</v>
      </c>
      <c r="M117" s="575">
        <v>0</v>
      </c>
      <c r="N117" s="575">
        <v>0</v>
      </c>
      <c r="O117" s="575">
        <v>0</v>
      </c>
      <c r="P117" s="575">
        <v>0</v>
      </c>
      <c r="Q117" s="575">
        <v>0</v>
      </c>
      <c r="R117" s="575">
        <v>0</v>
      </c>
      <c r="S117" s="575">
        <v>0</v>
      </c>
      <c r="T117" s="575">
        <v>0</v>
      </c>
      <c r="U117" s="575">
        <v>0</v>
      </c>
    </row>
    <row r="118" spans="5:21">
      <c r="E118" s="575">
        <v>0</v>
      </c>
      <c r="F118" s="575">
        <v>4286</v>
      </c>
      <c r="G118" s="575">
        <v>2326</v>
      </c>
      <c r="H118" s="575">
        <v>1517</v>
      </c>
      <c r="I118" s="575">
        <v>1395</v>
      </c>
      <c r="J118" s="575">
        <v>1610</v>
      </c>
      <c r="K118" s="575">
        <v>1594</v>
      </c>
      <c r="L118" s="575">
        <v>1726</v>
      </c>
      <c r="M118" s="575">
        <v>1013</v>
      </c>
      <c r="N118" s="575">
        <v>2911</v>
      </c>
      <c r="O118" s="575">
        <v>2966</v>
      </c>
      <c r="P118" s="575">
        <v>2578</v>
      </c>
      <c r="Q118" s="575">
        <v>2411</v>
      </c>
      <c r="R118" s="575">
        <v>8129</v>
      </c>
      <c r="S118" s="575">
        <v>6325</v>
      </c>
      <c r="T118" s="575">
        <v>11879</v>
      </c>
      <c r="U118" s="575">
        <v>26333</v>
      </c>
    </row>
    <row r="119" spans="5:21">
      <c r="E119" s="575">
        <v>0</v>
      </c>
      <c r="F119" s="575">
        <v>0</v>
      </c>
      <c r="G119" s="575">
        <v>76</v>
      </c>
      <c r="H119" s="575">
        <v>15</v>
      </c>
      <c r="I119" s="575">
        <v>155</v>
      </c>
      <c r="J119" s="575">
        <v>0</v>
      </c>
      <c r="K119" s="575">
        <v>0</v>
      </c>
      <c r="L119" s="575">
        <v>25</v>
      </c>
      <c r="M119" s="575">
        <v>0</v>
      </c>
      <c r="N119" s="575">
        <v>0</v>
      </c>
      <c r="O119" s="575">
        <v>0</v>
      </c>
      <c r="P119" s="575">
        <v>0</v>
      </c>
      <c r="Q119" s="575">
        <v>0</v>
      </c>
      <c r="R119" s="575">
        <v>91</v>
      </c>
      <c r="S119" s="575">
        <v>180</v>
      </c>
      <c r="T119" s="575">
        <v>0</v>
      </c>
      <c r="U119" s="575">
        <v>271</v>
      </c>
    </row>
    <row r="120" spans="5:21">
      <c r="E120" s="575">
        <v>0</v>
      </c>
      <c r="F120" s="575">
        <v>0</v>
      </c>
      <c r="G120" s="575">
        <v>4119</v>
      </c>
      <c r="H120" s="575">
        <v>7936</v>
      </c>
      <c r="I120" s="575">
        <v>4279.75</v>
      </c>
      <c r="J120" s="575">
        <v>8023.75</v>
      </c>
      <c r="K120" s="575">
        <v>7523.75</v>
      </c>
      <c r="L120" s="575">
        <v>6172.75</v>
      </c>
      <c r="M120" s="575">
        <v>2679</v>
      </c>
      <c r="N120" s="575">
        <v>6039</v>
      </c>
      <c r="O120" s="575">
        <v>2679</v>
      </c>
      <c r="P120" s="575">
        <v>5729</v>
      </c>
      <c r="Q120" s="575">
        <v>8938</v>
      </c>
      <c r="R120" s="575">
        <v>12055</v>
      </c>
      <c r="S120" s="575">
        <v>26000</v>
      </c>
      <c r="T120" s="575">
        <v>26064</v>
      </c>
      <c r="U120" s="575">
        <v>64119</v>
      </c>
    </row>
    <row r="121" spans="5:21">
      <c r="E121" s="575">
        <v>0</v>
      </c>
      <c r="F121" s="575">
        <v>0</v>
      </c>
      <c r="G121" s="575">
        <v>0</v>
      </c>
      <c r="H121" s="575">
        <v>0</v>
      </c>
      <c r="I121" s="575">
        <v>2032.75</v>
      </c>
      <c r="J121" s="575">
        <v>2032.75</v>
      </c>
      <c r="K121" s="575">
        <v>2092.75</v>
      </c>
      <c r="L121" s="575">
        <v>2031.75</v>
      </c>
      <c r="M121" s="575">
        <v>966</v>
      </c>
      <c r="N121" s="575">
        <v>926</v>
      </c>
      <c r="O121" s="575">
        <v>926</v>
      </c>
      <c r="P121" s="575">
        <v>927</v>
      </c>
      <c r="Q121" s="575">
        <v>5758</v>
      </c>
      <c r="R121" s="575">
        <v>0</v>
      </c>
      <c r="S121" s="575">
        <v>8190</v>
      </c>
      <c r="T121" s="575">
        <v>9503</v>
      </c>
      <c r="U121" s="575">
        <v>17693</v>
      </c>
    </row>
    <row r="122" spans="5:21">
      <c r="E122" s="575">
        <v>0</v>
      </c>
      <c r="F122" s="575">
        <v>0</v>
      </c>
      <c r="G122" s="575">
        <v>6247</v>
      </c>
      <c r="H122" s="575">
        <v>6596</v>
      </c>
      <c r="I122" s="575">
        <v>6711.25</v>
      </c>
      <c r="J122" s="575">
        <v>6771.25</v>
      </c>
      <c r="K122" s="575">
        <v>6792.25</v>
      </c>
      <c r="L122" s="575">
        <v>8510.25</v>
      </c>
      <c r="M122" s="575">
        <v>4657</v>
      </c>
      <c r="N122" s="575">
        <v>5327</v>
      </c>
      <c r="O122" s="575">
        <v>6697</v>
      </c>
      <c r="P122" s="575">
        <v>12037</v>
      </c>
      <c r="Q122" s="575">
        <v>12165</v>
      </c>
      <c r="R122" s="575">
        <v>12843</v>
      </c>
      <c r="S122" s="575">
        <v>28785</v>
      </c>
      <c r="T122" s="575">
        <v>40883</v>
      </c>
      <c r="U122" s="575">
        <v>82511</v>
      </c>
    </row>
    <row r="123" spans="5:21">
      <c r="E123" s="575">
        <v>0</v>
      </c>
      <c r="F123" s="575">
        <v>2046</v>
      </c>
      <c r="G123" s="575">
        <v>2736</v>
      </c>
      <c r="H123" s="575">
        <v>2736</v>
      </c>
      <c r="I123" s="575">
        <v>7800</v>
      </c>
      <c r="J123" s="575">
        <v>1188</v>
      </c>
      <c r="K123" s="575">
        <v>561</v>
      </c>
      <c r="L123" s="575">
        <v>395</v>
      </c>
      <c r="M123" s="575">
        <v>7575</v>
      </c>
      <c r="N123" s="575">
        <v>7500</v>
      </c>
      <c r="O123" s="575">
        <v>7069</v>
      </c>
      <c r="P123" s="575">
        <v>0</v>
      </c>
      <c r="Q123" s="575">
        <v>0</v>
      </c>
      <c r="R123" s="575">
        <v>7518</v>
      </c>
      <c r="S123" s="575">
        <v>9944</v>
      </c>
      <c r="T123" s="575">
        <v>22144</v>
      </c>
      <c r="U123" s="575">
        <v>39606</v>
      </c>
    </row>
    <row r="124" spans="5:21">
      <c r="E124" s="575">
        <v>0</v>
      </c>
      <c r="F124" s="575">
        <v>22736</v>
      </c>
      <c r="G124" s="575">
        <v>8640</v>
      </c>
      <c r="H124" s="575">
        <v>8620</v>
      </c>
      <c r="I124" s="575">
        <v>19550</v>
      </c>
      <c r="J124" s="575">
        <v>7264.5</v>
      </c>
      <c r="K124" s="575">
        <v>8442.5</v>
      </c>
      <c r="L124" s="575">
        <v>16370</v>
      </c>
      <c r="M124" s="575">
        <v>13560</v>
      </c>
      <c r="N124" s="575">
        <v>19650</v>
      </c>
      <c r="O124" s="575">
        <v>12349</v>
      </c>
      <c r="P124" s="575">
        <v>110</v>
      </c>
      <c r="Q124" s="575">
        <v>0</v>
      </c>
      <c r="R124" s="575">
        <v>39996</v>
      </c>
      <c r="S124" s="575">
        <v>51627</v>
      </c>
      <c r="T124" s="575">
        <v>45669</v>
      </c>
      <c r="U124" s="575">
        <v>137292</v>
      </c>
    </row>
    <row r="125" spans="5:21">
      <c r="E125" s="575">
        <v>0</v>
      </c>
      <c r="F125" s="575">
        <v>1592</v>
      </c>
      <c r="G125" s="575">
        <v>960</v>
      </c>
      <c r="H125" s="575">
        <v>792</v>
      </c>
      <c r="I125" s="575">
        <v>298</v>
      </c>
      <c r="J125" s="575">
        <v>774</v>
      </c>
      <c r="K125" s="575">
        <v>363</v>
      </c>
      <c r="L125" s="575">
        <v>374</v>
      </c>
      <c r="M125" s="575">
        <v>180</v>
      </c>
      <c r="N125" s="575">
        <v>25</v>
      </c>
      <c r="O125" s="575">
        <v>390</v>
      </c>
      <c r="P125" s="575">
        <v>38</v>
      </c>
      <c r="Q125" s="575">
        <v>0</v>
      </c>
      <c r="R125" s="575">
        <v>3344</v>
      </c>
      <c r="S125" s="575">
        <v>1809</v>
      </c>
      <c r="T125" s="575">
        <v>633</v>
      </c>
      <c r="U125" s="575">
        <v>5786</v>
      </c>
    </row>
    <row r="126" spans="5:21">
      <c r="E126" s="575">
        <v>0</v>
      </c>
      <c r="F126" s="575">
        <v>33760</v>
      </c>
      <c r="G126" s="575">
        <v>17729</v>
      </c>
      <c r="H126" s="575">
        <v>17910</v>
      </c>
      <c r="I126" s="575">
        <v>33668</v>
      </c>
      <c r="J126" s="575">
        <v>30526</v>
      </c>
      <c r="K126" s="575">
        <v>26081</v>
      </c>
      <c r="L126" s="575">
        <v>11242</v>
      </c>
      <c r="M126" s="575">
        <v>26415</v>
      </c>
      <c r="N126" s="575">
        <v>11924</v>
      </c>
      <c r="O126" s="575">
        <v>21980</v>
      </c>
      <c r="P126" s="575">
        <v>35617</v>
      </c>
      <c r="Q126" s="575">
        <v>20096</v>
      </c>
      <c r="R126" s="575">
        <v>69399</v>
      </c>
      <c r="S126" s="575">
        <v>101517</v>
      </c>
      <c r="T126" s="575">
        <v>116032</v>
      </c>
      <c r="U126" s="575">
        <v>286948</v>
      </c>
    </row>
    <row r="127" spans="5:21">
      <c r="E127" s="575">
        <v>0</v>
      </c>
      <c r="F127" s="575">
        <v>0</v>
      </c>
      <c r="G127" s="575">
        <v>2402</v>
      </c>
      <c r="H127" s="575">
        <v>1042</v>
      </c>
      <c r="I127" s="575">
        <v>1823</v>
      </c>
      <c r="J127" s="575">
        <v>474</v>
      </c>
      <c r="K127" s="575">
        <v>0</v>
      </c>
      <c r="L127" s="575">
        <v>456</v>
      </c>
      <c r="M127" s="575">
        <v>349</v>
      </c>
      <c r="N127" s="575">
        <v>6</v>
      </c>
      <c r="O127" s="575">
        <v>15</v>
      </c>
      <c r="P127" s="575">
        <v>55</v>
      </c>
      <c r="Q127" s="575">
        <v>0</v>
      </c>
      <c r="R127" s="575">
        <v>3444</v>
      </c>
      <c r="S127" s="575">
        <v>2753</v>
      </c>
      <c r="T127" s="575">
        <v>425</v>
      </c>
      <c r="U127" s="575">
        <v>6622</v>
      </c>
    </row>
    <row r="128" spans="5:21">
      <c r="E128" s="575">
        <v>0</v>
      </c>
      <c r="F128" s="575">
        <v>0</v>
      </c>
      <c r="G128" s="575">
        <v>5962</v>
      </c>
      <c r="H128" s="575">
        <v>2481</v>
      </c>
      <c r="I128" s="575">
        <v>3728</v>
      </c>
      <c r="J128" s="575">
        <v>856</v>
      </c>
      <c r="K128" s="575">
        <v>3192</v>
      </c>
      <c r="L128" s="575">
        <v>1183</v>
      </c>
      <c r="M128" s="575">
        <v>1396</v>
      </c>
      <c r="N128" s="575">
        <v>11311</v>
      </c>
      <c r="O128" s="575">
        <v>9262</v>
      </c>
      <c r="P128" s="575">
        <v>20</v>
      </c>
      <c r="Q128" s="575">
        <v>0</v>
      </c>
      <c r="R128" s="575">
        <v>8443</v>
      </c>
      <c r="S128" s="575">
        <v>8959</v>
      </c>
      <c r="T128" s="575">
        <v>21989</v>
      </c>
      <c r="U128" s="575">
        <v>39391</v>
      </c>
    </row>
    <row r="129" spans="5:21">
      <c r="E129" s="575">
        <v>0</v>
      </c>
      <c r="F129" s="575">
        <v>3037</v>
      </c>
      <c r="G129" s="575">
        <v>7570</v>
      </c>
      <c r="H129" s="575">
        <v>7572</v>
      </c>
      <c r="I129" s="575">
        <v>2396</v>
      </c>
      <c r="J129" s="575">
        <v>2272</v>
      </c>
      <c r="K129" s="575">
        <v>1451</v>
      </c>
      <c r="L129" s="575">
        <v>2465</v>
      </c>
      <c r="M129" s="575">
        <v>13553</v>
      </c>
      <c r="N129" s="575">
        <v>12900</v>
      </c>
      <c r="O129" s="575">
        <v>11845</v>
      </c>
      <c r="P129" s="575">
        <v>23837</v>
      </c>
      <c r="Q129" s="575">
        <v>0</v>
      </c>
      <c r="R129" s="575">
        <v>18179</v>
      </c>
      <c r="S129" s="575">
        <v>8584</v>
      </c>
      <c r="T129" s="575">
        <v>62135</v>
      </c>
      <c r="U129" s="575">
        <v>88898</v>
      </c>
    </row>
    <row r="130" spans="5:21">
      <c r="E130" s="575">
        <v>0</v>
      </c>
      <c r="F130" s="575">
        <v>39147</v>
      </c>
      <c r="G130" s="575">
        <v>13519</v>
      </c>
      <c r="H130" s="575">
        <v>13520</v>
      </c>
      <c r="I130" s="575">
        <v>24545</v>
      </c>
      <c r="J130" s="575">
        <v>11856</v>
      </c>
      <c r="K130" s="575">
        <v>14312</v>
      </c>
      <c r="L130" s="575">
        <v>13239</v>
      </c>
      <c r="M130" s="575">
        <v>19020</v>
      </c>
      <c r="N130" s="575">
        <v>22899</v>
      </c>
      <c r="O130" s="575">
        <v>19379</v>
      </c>
      <c r="P130" s="575">
        <v>19249</v>
      </c>
      <c r="Q130" s="575">
        <v>15921</v>
      </c>
      <c r="R130" s="575">
        <v>66186</v>
      </c>
      <c r="S130" s="575">
        <v>63952</v>
      </c>
      <c r="T130" s="575">
        <v>96468</v>
      </c>
      <c r="U130" s="575">
        <v>226606</v>
      </c>
    </row>
    <row r="131" spans="5:21">
      <c r="E131" s="575">
        <v>0</v>
      </c>
      <c r="F131" s="575">
        <v>228619</v>
      </c>
      <c r="G131" s="575">
        <v>216028</v>
      </c>
      <c r="H131" s="575">
        <v>201979</v>
      </c>
      <c r="I131" s="575">
        <v>214924.75</v>
      </c>
      <c r="J131" s="575">
        <v>162218.25</v>
      </c>
      <c r="K131" s="575">
        <v>138345.25</v>
      </c>
      <c r="L131" s="575">
        <v>139038.75</v>
      </c>
      <c r="M131" s="575">
        <v>191469</v>
      </c>
      <c r="N131" s="575">
        <v>230008</v>
      </c>
      <c r="O131" s="575">
        <v>218562</v>
      </c>
      <c r="P131" s="575">
        <v>244338</v>
      </c>
      <c r="Q131" s="575">
        <v>130310</v>
      </c>
      <c r="R131" s="575">
        <v>646626</v>
      </c>
      <c r="S131" s="575">
        <v>654527</v>
      </c>
      <c r="T131" s="575">
        <v>1014687</v>
      </c>
      <c r="U131" s="575">
        <v>2315840</v>
      </c>
    </row>
  </sheetData>
  <phoneticPr fontId="13" type="noConversion"/>
  <conditionalFormatting sqref="U22 C2:T28">
    <cfRule type="cellIs" dxfId="7" priority="6" stopIfTrue="1" operator="lessThan">
      <formula>0</formula>
    </cfRule>
  </conditionalFormatting>
  <conditionalFormatting sqref="U22 C2:T28">
    <cfRule type="cellIs" dxfId="6" priority="5" stopIfTrue="1" operator="lessThan">
      <formula>0</formula>
    </cfRule>
  </conditionalFormatting>
  <conditionalFormatting sqref="E49:T49">
    <cfRule type="cellIs" dxfId="5" priority="2" stopIfTrue="1" operator="lessThan">
      <formula>0</formula>
    </cfRule>
  </conditionalFormatting>
  <conditionalFormatting sqref="E49:T49">
    <cfRule type="cellIs" dxfId="4" priority="1" stopIfTrue="1" operator="lessThan">
      <formula>0</formula>
    </cfRule>
  </conditionalFormatting>
  <pageMargins left="0.75" right="0.75" top="1" bottom="1" header="0.5" footer="0.5"/>
  <pageSetup orientation="portrait" r:id="rId1"/>
  <headerFooter alignWithMargins="0">
    <oddFooter>&amp;C&amp;1#&amp;"Calibri"&amp;10&amp;K008000Seagate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4F978-CC53-40CD-85DF-FAFA653E3610}">
  <sheetPr codeName="Sheet9"/>
  <dimension ref="A1:DT377"/>
  <sheetViews>
    <sheetView showGridLines="0" zoomScale="90" zoomScaleNormal="90" workbookViewId="0">
      <pane xSplit="2" ySplit="2" topLeftCell="C45" activePane="bottomRight" state="frozen"/>
      <selection pane="topRight" activeCell="C1" sqref="C1"/>
      <selection pane="bottomLeft" activeCell="A3" sqref="A3"/>
      <selection pane="bottomRight" activeCell="Q110" sqref="Q110"/>
    </sheetView>
  </sheetViews>
  <sheetFormatPr defaultColWidth="7" defaultRowHeight="12.5" outlineLevelRow="1" outlineLevelCol="1"/>
  <cols>
    <col min="1" max="1" width="18.08203125" style="1" bestFit="1" customWidth="1"/>
    <col min="2" max="2" width="16.08203125" style="1" customWidth="1"/>
    <col min="3" max="4" width="10.08203125" style="263" customWidth="1" outlineLevel="1"/>
    <col min="5" max="6" width="10.58203125" style="263" customWidth="1" outlineLevel="1"/>
    <col min="7" max="7" width="10.58203125" style="264" bestFit="1" customWidth="1"/>
    <col min="8" max="8" width="10.08203125" style="263" customWidth="1" outlineLevel="1"/>
    <col min="9" max="9" width="10.5" style="263" customWidth="1" outlineLevel="1"/>
    <col min="10" max="11" width="10.58203125" style="263" customWidth="1" outlineLevel="1"/>
    <col min="12" max="12" width="10.58203125" style="264" bestFit="1" customWidth="1"/>
    <col min="13" max="13" width="10.58203125" style="263" customWidth="1" outlineLevel="1"/>
    <col min="14" max="15" width="10.5" style="263" customWidth="1" outlineLevel="1"/>
    <col min="16" max="17" width="10.58203125" style="263" customWidth="1" outlineLevel="1"/>
    <col min="18" max="18" width="11.08203125" style="264" bestFit="1" customWidth="1"/>
    <col min="19" max="19" width="12.5" style="265" customWidth="1"/>
    <col min="20" max="20" width="8.08203125" style="185" customWidth="1"/>
    <col min="21" max="21" width="11.58203125" style="185" customWidth="1"/>
    <col min="22" max="22" width="8.08203125" style="186" customWidth="1"/>
    <col min="23" max="23" width="9" style="186" bestFit="1" customWidth="1"/>
    <col min="24" max="24" width="8.08203125" style="186" customWidth="1"/>
    <col min="25" max="25" width="16.08203125" style="186" bestFit="1" customWidth="1"/>
    <col min="26" max="26" width="18.08203125" style="186" customWidth="1"/>
    <col min="27" max="28" width="8.08203125" style="186" customWidth="1"/>
    <col min="29" max="16384" width="7" style="1"/>
  </cols>
  <sheetData>
    <row r="1" spans="1:124" s="2" customFormat="1" ht="13">
      <c r="A1" s="171"/>
      <c r="B1" s="172"/>
      <c r="C1" s="173" t="s">
        <v>35</v>
      </c>
      <c r="D1" s="173" t="s">
        <v>35</v>
      </c>
      <c r="E1" s="173" t="s">
        <v>35</v>
      </c>
      <c r="F1" s="173" t="s">
        <v>35</v>
      </c>
      <c r="G1" s="174" t="s">
        <v>1048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1049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1050</v>
      </c>
      <c r="S1" s="175" t="s">
        <v>1051</v>
      </c>
      <c r="T1" s="54"/>
      <c r="U1" s="54"/>
    </row>
    <row r="2" spans="1:124" s="2" customFormat="1" ht="13.5" thickBot="1">
      <c r="A2" s="176"/>
      <c r="B2" s="177"/>
      <c r="C2" s="178">
        <v>40</v>
      </c>
      <c r="D2" s="178">
        <f>C2+1</f>
        <v>41</v>
      </c>
      <c r="E2" s="178">
        <f>D2+1</f>
        <v>42</v>
      </c>
      <c r="F2" s="178">
        <f>E2+1</f>
        <v>43</v>
      </c>
      <c r="G2" s="179" t="s">
        <v>32</v>
      </c>
      <c r="H2" s="178">
        <f>F2+1</f>
        <v>44</v>
      </c>
      <c r="I2" s="178">
        <f>H2+1</f>
        <v>45</v>
      </c>
      <c r="J2" s="178">
        <f>I2+1</f>
        <v>46</v>
      </c>
      <c r="K2" s="178">
        <f>J2+1</f>
        <v>47</v>
      </c>
      <c r="L2" s="179" t="s">
        <v>32</v>
      </c>
      <c r="M2" s="178">
        <f>K2+1</f>
        <v>48</v>
      </c>
      <c r="N2" s="178">
        <f>M2+1</f>
        <v>49</v>
      </c>
      <c r="O2" s="178">
        <f>N2+1</f>
        <v>50</v>
      </c>
      <c r="P2" s="178">
        <f>O2+1</f>
        <v>51</v>
      </c>
      <c r="Q2" s="178">
        <f>P2+1</f>
        <v>52</v>
      </c>
      <c r="R2" s="179" t="s">
        <v>32</v>
      </c>
      <c r="S2" s="180" t="s">
        <v>32</v>
      </c>
      <c r="T2" s="54"/>
      <c r="U2" s="54"/>
    </row>
    <row r="3" spans="1:124" ht="13">
      <c r="A3" s="181" t="s">
        <v>147</v>
      </c>
      <c r="B3" s="182" t="s">
        <v>60</v>
      </c>
      <c r="C3" s="6">
        <f>SUMIF('Wuxi Summary'!$BU:$BU,'Commit vs Uncon'!$T3,'Wuxi Summary'!BG:BG)+SUMIF('Korat Summary'!$BU:$BU,'Commit vs Uncon'!$T3,'Korat Summary'!BG:BG)</f>
        <v>0</v>
      </c>
      <c r="D3" s="6">
        <f>SUMIF('Wuxi Summary'!$BU:$BU,'Commit vs Uncon'!$T3,'Wuxi Summary'!BH:BH)+SUMIF('Korat Summary'!$BU:$BU,'Commit vs Uncon'!$T3,'Korat Summary'!BH:BH)</f>
        <v>0</v>
      </c>
      <c r="E3" s="6">
        <f>SUMIF('Wuxi Summary'!$BU:$BU,'Commit vs Uncon'!$T3,'Wuxi Summary'!BI:BI)+SUMIF('Korat Summary'!$BU:$BU,'Commit vs Uncon'!$T3,'Korat Summary'!BI:BI)</f>
        <v>0</v>
      </c>
      <c r="F3" s="6">
        <f>SUMIF('Wuxi Summary'!$BU:$BU,'Commit vs Uncon'!$T3,'Wuxi Summary'!BJ:BJ)+SUMIF('Korat Summary'!$BU:$BU,'Commit vs Uncon'!$T3,'Korat Summary'!BJ:BJ)</f>
        <v>0</v>
      </c>
      <c r="G3" s="200">
        <f>SUM(C3:F3)</f>
        <v>0</v>
      </c>
      <c r="H3" s="6">
        <f>SUMIF('Wuxi Summary'!$BU:$BU,'Commit vs Uncon'!$T3,'Wuxi Summary'!BK:BK)+SUMIF('Korat Summary'!$BU:$BU,'Commit vs Uncon'!$T3,'Korat Summary'!BK:BK)</f>
        <v>0</v>
      </c>
      <c r="I3" s="6">
        <f>SUMIF('Wuxi Summary'!$BU:$BU,'Commit vs Uncon'!$T3,'Wuxi Summary'!BL:BL)+SUMIF('Korat Summary'!$BU:$BU,'Commit vs Uncon'!$T3,'Korat Summary'!BL:BL)</f>
        <v>0</v>
      </c>
      <c r="J3" s="6">
        <f>SUMIF('Wuxi Summary'!$BU:$BU,'Commit vs Uncon'!$T3,'Wuxi Summary'!BM:BM)+SUMIF('Korat Summary'!$BU:$BU,'Commit vs Uncon'!$T3,'Korat Summary'!BM:BM)</f>
        <v>0</v>
      </c>
      <c r="K3" s="6">
        <f>SUMIF('Wuxi Summary'!$BU:$BU,'Commit vs Uncon'!$T3,'Wuxi Summary'!BN:BN)+SUMIF('Korat Summary'!$BU:$BU,'Commit vs Uncon'!$T3,'Korat Summary'!BN:BN)</f>
        <v>0</v>
      </c>
      <c r="L3" s="200">
        <f>SUM(H3:K3)</f>
        <v>0</v>
      </c>
      <c r="M3" s="6">
        <f>SUMIF('Wuxi Summary'!$BU:$BU,'Commit vs Uncon'!$T3,'Wuxi Summary'!BO:BO)+SUMIF('Korat Summary'!$BU:$BU,'Commit vs Uncon'!$T3,'Korat Summary'!BO:BO)</f>
        <v>0</v>
      </c>
      <c r="N3" s="6">
        <f>SUMIF('Wuxi Summary'!$BU:$BU,'Commit vs Uncon'!$T3,'Wuxi Summary'!BP:BP)+SUMIF('Korat Summary'!$BU:$BU,'Commit vs Uncon'!$T3,'Korat Summary'!BP:BP)</f>
        <v>0</v>
      </c>
      <c r="O3" s="6">
        <f>SUMIF('Wuxi Summary'!$BU:$BU,'Commit vs Uncon'!$T3,'Wuxi Summary'!BQ:BQ)+SUMIF('Korat Summary'!$BU:$BU,'Commit vs Uncon'!$T3,'Korat Summary'!BQ:BQ)</f>
        <v>0</v>
      </c>
      <c r="P3" s="6">
        <f>SUMIF('Wuxi Summary'!$BU:$BU,'Commit vs Uncon'!$T3,'Wuxi Summary'!BR:BR)+SUMIF('Korat Summary'!$BU:$BU,'Commit vs Uncon'!$T3,'Korat Summary'!BR:BR)</f>
        <v>0</v>
      </c>
      <c r="Q3" s="6">
        <f>SUMIF('Wuxi Summary'!$BU:$BU,'Commit vs Uncon'!$T3,'Wuxi Summary'!BS:BS)+SUMIF('Korat Summary'!$BU:$BU,'Commit vs Uncon'!$T3,'Korat Summary'!BS:BS)</f>
        <v>0</v>
      </c>
      <c r="R3" s="183">
        <f>SUM(M3:Q3)</f>
        <v>0</v>
      </c>
      <c r="S3" s="197">
        <f>R3+L3+G3</f>
        <v>0</v>
      </c>
      <c r="T3" s="542" t="s">
        <v>516</v>
      </c>
      <c r="U3" s="542"/>
      <c r="V3" s="187"/>
      <c r="W3" s="187"/>
      <c r="X3" s="187"/>
      <c r="Y3" s="187"/>
      <c r="Z3" s="187"/>
      <c r="AA3" s="187"/>
      <c r="AC3" s="186"/>
      <c r="AD3" s="186"/>
      <c r="AE3" s="186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186"/>
      <c r="BA3" s="186"/>
      <c r="BB3" s="186"/>
      <c r="BC3" s="186"/>
      <c r="BD3" s="186"/>
      <c r="BE3" s="186"/>
      <c r="BF3" s="186"/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86"/>
      <c r="BS3" s="186"/>
      <c r="BT3" s="186"/>
      <c r="BU3" s="186"/>
      <c r="BV3" s="186"/>
      <c r="BW3" s="186"/>
      <c r="BX3" s="186"/>
      <c r="BY3" s="186"/>
      <c r="BZ3" s="186"/>
      <c r="CA3" s="186"/>
      <c r="CB3" s="186"/>
      <c r="CC3" s="186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186"/>
      <c r="CY3" s="186"/>
      <c r="CZ3" s="186"/>
      <c r="DA3" s="186"/>
      <c r="DB3" s="186"/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  <c r="DT3" s="186"/>
    </row>
    <row r="4" spans="1:124">
      <c r="A4" s="195" t="s">
        <v>540</v>
      </c>
      <c r="B4" s="182" t="s">
        <v>78</v>
      </c>
      <c r="C4" s="1304">
        <f>SUMIF('Wuxi Summary'!$BU:$BU,'Commit vs Uncon'!$T4,'Wuxi Summary'!BG:BG)+SUMIF('Korat Summary'!$BU:$BU,'Commit vs Uncon'!$T4,'Korat Summary'!BG:BG)</f>
        <v>0</v>
      </c>
      <c r="D4" s="6">
        <f>SUMIF('Wuxi Summary'!$BU:$BU,'Commit vs Uncon'!$T4,'Wuxi Summary'!BH:BH)+SUMIF('Korat Summary'!$BU:$BU,'Commit vs Uncon'!$T4,'Korat Summary'!BH:BH)</f>
        <v>0</v>
      </c>
      <c r="E4" s="6">
        <f>SUMIF('Wuxi Summary'!$BU:$BU,'Commit vs Uncon'!$T4,'Wuxi Summary'!BI:BI)+SUMIF('Korat Summary'!$BU:$BU,'Commit vs Uncon'!$T4,'Korat Summary'!BI:BI)</f>
        <v>0</v>
      </c>
      <c r="F4" s="6">
        <f>SUMIF('Wuxi Summary'!$BU:$BU,'Commit vs Uncon'!$T4,'Wuxi Summary'!BJ:BJ)+SUMIF('Korat Summary'!$BU:$BU,'Commit vs Uncon'!$T4,'Korat Summary'!BJ:BJ)</f>
        <v>0</v>
      </c>
      <c r="G4" s="200">
        <f>SUM(C4:F4)</f>
        <v>0</v>
      </c>
      <c r="H4" s="6">
        <f>SUMIF('Wuxi Summary'!$BU:$BU,'Commit vs Uncon'!$T4,'Wuxi Summary'!BK:BK)+SUMIF('Korat Summary'!$BU:$BU,'Commit vs Uncon'!$T4,'Korat Summary'!BK:BK)</f>
        <v>0</v>
      </c>
      <c r="I4" s="6">
        <f>SUMIF('Wuxi Summary'!$BU:$BU,'Commit vs Uncon'!$T4,'Wuxi Summary'!BL:BL)+SUMIF('Korat Summary'!$BU:$BU,'Commit vs Uncon'!$T4,'Korat Summary'!BL:BL)</f>
        <v>0</v>
      </c>
      <c r="J4" s="6">
        <f>SUMIF('Wuxi Summary'!$BU:$BU,'Commit vs Uncon'!$T4,'Wuxi Summary'!BM:BM)+SUMIF('Korat Summary'!$BU:$BU,'Commit vs Uncon'!$T4,'Korat Summary'!BM:BM)</f>
        <v>0</v>
      </c>
      <c r="K4" s="6">
        <f>SUMIF('Wuxi Summary'!$BU:$BU,'Commit vs Uncon'!$T4,'Wuxi Summary'!BN:BN)+SUMIF('Korat Summary'!$BU:$BU,'Commit vs Uncon'!$T4,'Korat Summary'!BN:BN)</f>
        <v>0</v>
      </c>
      <c r="L4" s="200">
        <f>SUM(H4:K4)</f>
        <v>0</v>
      </c>
      <c r="M4" s="6">
        <f>SUMIF('Wuxi Summary'!$BU:$BU,'Commit vs Uncon'!$T4,'Wuxi Summary'!BO:BO)+SUMIF('Korat Summary'!$BU:$BU,'Commit vs Uncon'!$T4,'Korat Summary'!BO:BO)</f>
        <v>0</v>
      </c>
      <c r="N4" s="6">
        <f>SUMIF('Wuxi Summary'!$BU:$BU,'Commit vs Uncon'!$T4,'Wuxi Summary'!BP:BP)+SUMIF('Korat Summary'!$BU:$BU,'Commit vs Uncon'!$T4,'Korat Summary'!BP:BP)</f>
        <v>0</v>
      </c>
      <c r="O4" s="6">
        <f>SUMIF('Wuxi Summary'!$BU:$BU,'Commit vs Uncon'!$T4,'Wuxi Summary'!BQ:BQ)+SUMIF('Korat Summary'!$BU:$BU,'Commit vs Uncon'!$T4,'Korat Summary'!BQ:BQ)</f>
        <v>0</v>
      </c>
      <c r="P4" s="6">
        <f>SUMIF('Wuxi Summary'!$BU:$BU,'Commit vs Uncon'!$T4,'Wuxi Summary'!BR:BR)+SUMIF('Korat Summary'!$BU:$BU,'Commit vs Uncon'!$T4,'Korat Summary'!BR:BR)</f>
        <v>0</v>
      </c>
      <c r="Q4" s="6">
        <f>SUMIF('Wuxi Summary'!$BU:$BU,'Commit vs Uncon'!$T4,'Wuxi Summary'!BS:BS)+SUMIF('Korat Summary'!$BU:$BU,'Commit vs Uncon'!$T4,'Korat Summary'!BS:BS)</f>
        <v>0</v>
      </c>
      <c r="R4" s="183">
        <f>SUM(M4:Q4)</f>
        <v>0</v>
      </c>
      <c r="S4" s="197">
        <f>R4+L4+G4</f>
        <v>0</v>
      </c>
      <c r="T4" s="542" t="s">
        <v>517</v>
      </c>
      <c r="U4" s="542"/>
      <c r="V4" s="187"/>
      <c r="W4" s="187"/>
      <c r="X4" s="187"/>
      <c r="Y4" s="187"/>
      <c r="Z4" s="187"/>
      <c r="AA4" s="187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  <c r="DS4" s="186"/>
      <c r="DT4" s="186"/>
    </row>
    <row r="5" spans="1:124" s="194" customFormat="1">
      <c r="A5" s="189" t="s">
        <v>30</v>
      </c>
      <c r="B5" s="190" t="s">
        <v>32</v>
      </c>
      <c r="C5" s="191">
        <f>SUM(C3:C4)</f>
        <v>0</v>
      </c>
      <c r="D5" s="191">
        <f t="shared" ref="D5:S5" si="0">SUM(D3:D4)</f>
        <v>0</v>
      </c>
      <c r="E5" s="191">
        <f t="shared" si="0"/>
        <v>0</v>
      </c>
      <c r="F5" s="191">
        <f t="shared" si="0"/>
        <v>0</v>
      </c>
      <c r="G5" s="192">
        <f t="shared" si="0"/>
        <v>0</v>
      </c>
      <c r="H5" s="191">
        <f t="shared" si="0"/>
        <v>0</v>
      </c>
      <c r="I5" s="191">
        <f t="shared" si="0"/>
        <v>0</v>
      </c>
      <c r="J5" s="191">
        <f t="shared" si="0"/>
        <v>0</v>
      </c>
      <c r="K5" s="191">
        <f t="shared" si="0"/>
        <v>0</v>
      </c>
      <c r="L5" s="192">
        <f t="shared" si="0"/>
        <v>0</v>
      </c>
      <c r="M5" s="191">
        <f t="shared" si="0"/>
        <v>0</v>
      </c>
      <c r="N5" s="191">
        <f t="shared" si="0"/>
        <v>0</v>
      </c>
      <c r="O5" s="191">
        <f t="shared" si="0"/>
        <v>0</v>
      </c>
      <c r="P5" s="191">
        <f t="shared" si="0"/>
        <v>0</v>
      </c>
      <c r="Q5" s="191">
        <f t="shared" si="0"/>
        <v>0</v>
      </c>
      <c r="R5" s="192">
        <f t="shared" si="0"/>
        <v>0</v>
      </c>
      <c r="S5" s="193">
        <f t="shared" si="0"/>
        <v>0</v>
      </c>
      <c r="T5" s="542"/>
      <c r="U5" s="542"/>
      <c r="V5" s="187"/>
      <c r="W5" s="187"/>
      <c r="X5" s="187"/>
      <c r="Y5" s="187"/>
      <c r="Z5" s="187"/>
      <c r="AA5" s="187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  <c r="DS5" s="186"/>
      <c r="DT5" s="186"/>
    </row>
    <row r="6" spans="1:124" s="186" customFormat="1">
      <c r="A6" s="188" t="s">
        <v>147</v>
      </c>
      <c r="B6" s="196" t="str">
        <f>B3</f>
        <v>500GB</v>
      </c>
      <c r="C6" s="10">
        <f>'Drive Summary'!G120</f>
        <v>0</v>
      </c>
      <c r="D6" s="8">
        <f>'Drive Summary'!H120</f>
        <v>0</v>
      </c>
      <c r="E6" s="8">
        <f>'Drive Summary'!I120</f>
        <v>0</v>
      </c>
      <c r="F6" s="8">
        <f>'Drive Summary'!J120</f>
        <v>0</v>
      </c>
      <c r="G6" s="664">
        <f>SUM(C6:F6)</f>
        <v>0</v>
      </c>
      <c r="H6" s="8">
        <f>'Drive Summary'!N120</f>
        <v>0</v>
      </c>
      <c r="I6" s="8">
        <f>'Drive Summary'!O120</f>
        <v>0</v>
      </c>
      <c r="J6" s="8">
        <f>'Drive Summary'!P120</f>
        <v>0</v>
      </c>
      <c r="K6" s="8">
        <f>'Drive Summary'!Q120</f>
        <v>0</v>
      </c>
      <c r="L6" s="664">
        <f>SUM(H6:K6)</f>
        <v>0</v>
      </c>
      <c r="M6" s="8">
        <f>'Drive Summary'!U120</f>
        <v>0</v>
      </c>
      <c r="N6" s="8">
        <f>'Drive Summary'!V120</f>
        <v>0</v>
      </c>
      <c r="O6" s="8">
        <f>'Drive Summary'!W120</f>
        <v>0</v>
      </c>
      <c r="P6" s="8">
        <f>'Drive Summary'!X120</f>
        <v>0</v>
      </c>
      <c r="Q6" s="8">
        <f>'Drive Summary'!Y120</f>
        <v>0</v>
      </c>
      <c r="R6" s="664">
        <f>SUM(M6:Q6)</f>
        <v>0</v>
      </c>
      <c r="S6" s="197">
        <f>R6+L6+G6</f>
        <v>0</v>
      </c>
      <c r="T6" s="542"/>
      <c r="U6" s="542"/>
      <c r="V6" s="187"/>
      <c r="W6" s="187"/>
      <c r="X6" s="187"/>
      <c r="Y6" s="187"/>
      <c r="Z6" s="187"/>
      <c r="AA6" s="187"/>
    </row>
    <row r="7" spans="1:124" s="186" customFormat="1">
      <c r="A7" s="195" t="str">
        <f>'Drive Summary'!AD2</f>
        <v>MS2409A0</v>
      </c>
      <c r="B7" s="196" t="str">
        <f>B4</f>
        <v>1000GB</v>
      </c>
      <c r="C7" s="10">
        <f>'Drive Summary'!G121</f>
        <v>0</v>
      </c>
      <c r="D7" s="10">
        <f>'Drive Summary'!H121</f>
        <v>0</v>
      </c>
      <c r="E7" s="10">
        <f>'Drive Summary'!I121</f>
        <v>0</v>
      </c>
      <c r="F7" s="10">
        <f>'Drive Summary'!J121</f>
        <v>0</v>
      </c>
      <c r="G7" s="183">
        <f>SUM(C7:F7)</f>
        <v>0</v>
      </c>
      <c r="H7" s="8">
        <f>'Drive Summary'!N121</f>
        <v>0</v>
      </c>
      <c r="I7" s="10">
        <f>'Drive Summary'!O121</f>
        <v>0</v>
      </c>
      <c r="J7" s="10">
        <f>'Drive Summary'!P121</f>
        <v>0</v>
      </c>
      <c r="K7" s="10">
        <f>'Drive Summary'!Q121</f>
        <v>0</v>
      </c>
      <c r="L7" s="183">
        <f>SUM(H7:K7)</f>
        <v>0</v>
      </c>
      <c r="M7" s="10">
        <f>'Drive Summary'!U121</f>
        <v>0</v>
      </c>
      <c r="N7" s="10">
        <f>'Drive Summary'!V121</f>
        <v>0</v>
      </c>
      <c r="O7" s="10">
        <f>'Drive Summary'!W121</f>
        <v>0</v>
      </c>
      <c r="P7" s="10">
        <f>'Drive Summary'!X121</f>
        <v>0</v>
      </c>
      <c r="Q7" s="10">
        <f>'Drive Summary'!Y121</f>
        <v>0</v>
      </c>
      <c r="R7" s="183">
        <f>SUM(M7:Q7)</f>
        <v>0</v>
      </c>
      <c r="S7" s="197">
        <f>R7+L7+G7</f>
        <v>0</v>
      </c>
      <c r="T7" s="542"/>
      <c r="U7" s="542"/>
      <c r="V7" s="187"/>
      <c r="W7" s="187"/>
      <c r="X7" s="187"/>
      <c r="Y7" s="187"/>
      <c r="Z7" s="187"/>
      <c r="AA7" s="187"/>
    </row>
    <row r="8" spans="1:124" s="194" customFormat="1">
      <c r="A8" s="189" t="s">
        <v>30</v>
      </c>
      <c r="B8" s="190" t="s">
        <v>32</v>
      </c>
      <c r="C8" s="191">
        <f>SUM(C6:C7)</f>
        <v>0</v>
      </c>
      <c r="D8" s="191">
        <f t="shared" ref="D8:S8" si="1">SUM(D6:D7)</f>
        <v>0</v>
      </c>
      <c r="E8" s="191">
        <f t="shared" si="1"/>
        <v>0</v>
      </c>
      <c r="F8" s="191">
        <f t="shared" si="1"/>
        <v>0</v>
      </c>
      <c r="G8" s="192">
        <f t="shared" si="1"/>
        <v>0</v>
      </c>
      <c r="H8" s="191">
        <f t="shared" si="1"/>
        <v>0</v>
      </c>
      <c r="I8" s="191">
        <f t="shared" si="1"/>
        <v>0</v>
      </c>
      <c r="J8" s="191">
        <f t="shared" si="1"/>
        <v>0</v>
      </c>
      <c r="K8" s="191">
        <f t="shared" si="1"/>
        <v>0</v>
      </c>
      <c r="L8" s="192">
        <f t="shared" si="1"/>
        <v>0</v>
      </c>
      <c r="M8" s="191">
        <f t="shared" si="1"/>
        <v>0</v>
      </c>
      <c r="N8" s="191">
        <f t="shared" si="1"/>
        <v>0</v>
      </c>
      <c r="O8" s="191">
        <f t="shared" si="1"/>
        <v>0</v>
      </c>
      <c r="P8" s="191">
        <f t="shared" si="1"/>
        <v>0</v>
      </c>
      <c r="Q8" s="191">
        <f t="shared" si="1"/>
        <v>0</v>
      </c>
      <c r="R8" s="192">
        <f t="shared" si="1"/>
        <v>0</v>
      </c>
      <c r="S8" s="193">
        <f t="shared" si="1"/>
        <v>0</v>
      </c>
      <c r="T8" s="542"/>
      <c r="U8" s="542"/>
      <c r="V8" s="187"/>
      <c r="W8" s="187"/>
      <c r="X8" s="186"/>
      <c r="Y8" s="187"/>
      <c r="Z8" s="187"/>
      <c r="AA8" s="187"/>
      <c r="AB8" s="186"/>
      <c r="AC8" s="186"/>
      <c r="AD8" s="186"/>
      <c r="AE8" s="186"/>
      <c r="AF8" s="186"/>
      <c r="AG8" s="186"/>
      <c r="AH8" s="186"/>
      <c r="AI8" s="186"/>
      <c r="AJ8" s="186"/>
      <c r="AK8" s="186"/>
      <c r="AL8" s="186"/>
      <c r="AM8" s="186"/>
      <c r="AN8" s="186"/>
      <c r="AO8" s="186"/>
      <c r="AP8" s="186"/>
      <c r="AQ8" s="186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6"/>
      <c r="BS8" s="186"/>
      <c r="BT8" s="186"/>
      <c r="BU8" s="186"/>
      <c r="BV8" s="186"/>
      <c r="BW8" s="186"/>
      <c r="BX8" s="186"/>
      <c r="BY8" s="186"/>
      <c r="BZ8" s="186"/>
      <c r="CA8" s="186"/>
      <c r="CB8" s="186"/>
      <c r="CC8" s="186"/>
      <c r="CD8" s="186"/>
      <c r="CE8" s="186"/>
      <c r="CF8" s="186"/>
      <c r="CG8" s="186"/>
      <c r="CH8" s="186"/>
      <c r="CI8" s="186"/>
      <c r="CJ8" s="186"/>
      <c r="CK8" s="186"/>
      <c r="CL8" s="186"/>
      <c r="CM8" s="186"/>
      <c r="CN8" s="186"/>
      <c r="CO8" s="186"/>
      <c r="CP8" s="186"/>
      <c r="CQ8" s="186"/>
      <c r="CR8" s="186"/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  <c r="DS8" s="186"/>
      <c r="DT8" s="186"/>
    </row>
    <row r="9" spans="1:124">
      <c r="A9" s="442" t="s">
        <v>17</v>
      </c>
      <c r="B9" s="446" t="str">
        <f>B3</f>
        <v>500GB</v>
      </c>
      <c r="C9" s="443">
        <f>C6-C3</f>
        <v>0</v>
      </c>
      <c r="D9" s="443">
        <f t="shared" ref="D9:S10" si="2">D6-D3</f>
        <v>0</v>
      </c>
      <c r="E9" s="443">
        <f t="shared" si="2"/>
        <v>0</v>
      </c>
      <c r="F9" s="443">
        <f t="shared" si="2"/>
        <v>0</v>
      </c>
      <c r="G9" s="444">
        <f t="shared" si="2"/>
        <v>0</v>
      </c>
      <c r="H9" s="443">
        <f t="shared" si="2"/>
        <v>0</v>
      </c>
      <c r="I9" s="443">
        <f t="shared" si="2"/>
        <v>0</v>
      </c>
      <c r="J9" s="443">
        <f t="shared" si="2"/>
        <v>0</v>
      </c>
      <c r="K9" s="443">
        <f t="shared" si="2"/>
        <v>0</v>
      </c>
      <c r="L9" s="444">
        <f t="shared" si="2"/>
        <v>0</v>
      </c>
      <c r="M9" s="443">
        <f t="shared" si="2"/>
        <v>0</v>
      </c>
      <c r="N9" s="443">
        <f t="shared" si="2"/>
        <v>0</v>
      </c>
      <c r="O9" s="443">
        <f t="shared" si="2"/>
        <v>0</v>
      </c>
      <c r="P9" s="443">
        <f t="shared" si="2"/>
        <v>0</v>
      </c>
      <c r="Q9" s="443">
        <f t="shared" si="2"/>
        <v>0</v>
      </c>
      <c r="R9" s="444">
        <f>R6-R3</f>
        <v>0</v>
      </c>
      <c r="S9" s="445">
        <f t="shared" si="2"/>
        <v>0</v>
      </c>
      <c r="T9" s="541"/>
      <c r="U9" s="218"/>
      <c r="V9" s="187"/>
      <c r="W9" s="187"/>
      <c r="Y9" s="187"/>
      <c r="Z9" s="187"/>
      <c r="AA9" s="187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  <c r="DS9" s="186"/>
      <c r="DT9" s="186"/>
    </row>
    <row r="10" spans="1:124">
      <c r="A10" s="442"/>
      <c r="B10" s="446" t="str">
        <f>B4</f>
        <v>1000GB</v>
      </c>
      <c r="C10" s="443">
        <f>C7-C4</f>
        <v>0</v>
      </c>
      <c r="D10" s="443">
        <f t="shared" si="2"/>
        <v>0</v>
      </c>
      <c r="E10" s="443">
        <f t="shared" si="2"/>
        <v>0</v>
      </c>
      <c r="F10" s="443">
        <f t="shared" si="2"/>
        <v>0</v>
      </c>
      <c r="G10" s="444">
        <f t="shared" si="2"/>
        <v>0</v>
      </c>
      <c r="H10" s="443">
        <f t="shared" si="2"/>
        <v>0</v>
      </c>
      <c r="I10" s="443">
        <f t="shared" si="2"/>
        <v>0</v>
      </c>
      <c r="J10" s="443">
        <f t="shared" si="2"/>
        <v>0</v>
      </c>
      <c r="K10" s="443">
        <f t="shared" si="2"/>
        <v>0</v>
      </c>
      <c r="L10" s="444">
        <f t="shared" si="2"/>
        <v>0</v>
      </c>
      <c r="M10" s="443">
        <f t="shared" si="2"/>
        <v>0</v>
      </c>
      <c r="N10" s="443">
        <f t="shared" si="2"/>
        <v>0</v>
      </c>
      <c r="O10" s="443">
        <f t="shared" si="2"/>
        <v>0</v>
      </c>
      <c r="P10" s="443">
        <f t="shared" si="2"/>
        <v>0</v>
      </c>
      <c r="Q10" s="443">
        <f t="shared" si="2"/>
        <v>0</v>
      </c>
      <c r="R10" s="444">
        <f>R7-R4</f>
        <v>0</v>
      </c>
      <c r="S10" s="445">
        <f t="shared" si="2"/>
        <v>0</v>
      </c>
      <c r="T10" s="541"/>
      <c r="U10" s="218"/>
      <c r="V10" s="187"/>
      <c r="W10" s="187"/>
      <c r="Y10" s="540"/>
      <c r="Z10" s="187"/>
      <c r="AA10" s="187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</row>
    <row r="11" spans="1:124" s="1165" customFormat="1" ht="13.5" thickBot="1">
      <c r="A11" s="1161"/>
      <c r="B11" s="1162" t="s">
        <v>32</v>
      </c>
      <c r="C11" s="1163">
        <f>SUM(C9:C10)</f>
        <v>0</v>
      </c>
      <c r="D11" s="1163">
        <f>SUM(D9:D10)</f>
        <v>0</v>
      </c>
      <c r="E11" s="1163">
        <f>SUM(E9:E10)</f>
        <v>0</v>
      </c>
      <c r="F11" s="1163">
        <f>SUM(F9:F10)</f>
        <v>0</v>
      </c>
      <c r="G11" s="444">
        <f>SUM(C11:F11)</f>
        <v>0</v>
      </c>
      <c r="H11" s="1163">
        <f>SUM(H9:H10)</f>
        <v>0</v>
      </c>
      <c r="I11" s="1163">
        <f>SUM(I9:I10)</f>
        <v>0</v>
      </c>
      <c r="J11" s="1163">
        <f>SUM(J9:J10)</f>
        <v>0</v>
      </c>
      <c r="K11" s="1163">
        <f>SUM(K9:K10)</f>
        <v>0</v>
      </c>
      <c r="L11" s="444">
        <f>SUM(H11:K11)</f>
        <v>0</v>
      </c>
      <c r="M11" s="1163">
        <f>SUM(M9:M10)</f>
        <v>0</v>
      </c>
      <c r="N11" s="1163">
        <f>SUM(N9:N10)</f>
        <v>0</v>
      </c>
      <c r="O11" s="1163">
        <f>SUM(O9:O10)</f>
        <v>0</v>
      </c>
      <c r="P11" s="1163">
        <f>SUM(P9:P10)</f>
        <v>0</v>
      </c>
      <c r="Q11" s="1163">
        <f>SUM(Q9:Q10)</f>
        <v>0</v>
      </c>
      <c r="R11" s="444">
        <f>SUM(M11:Q11)</f>
        <v>0</v>
      </c>
      <c r="S11" s="445">
        <f>R11+L11+G11</f>
        <v>0</v>
      </c>
      <c r="T11" s="218"/>
      <c r="U11" s="218"/>
      <c r="V11" s="1164"/>
      <c r="W11" s="1164"/>
      <c r="X11" s="2"/>
      <c r="Y11" s="1164"/>
      <c r="Z11" s="1164"/>
      <c r="AA11" s="1164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</row>
    <row r="12" spans="1:124" s="207" customFormat="1" ht="13" outlineLevel="1">
      <c r="A12" s="220" t="s">
        <v>67</v>
      </c>
      <c r="B12" s="221"/>
      <c r="C12" s="222">
        <f>C9*1+C10*2</f>
        <v>0</v>
      </c>
      <c r="D12" s="222">
        <f t="shared" ref="D12:S12" si="3">D9*1+D10*2</f>
        <v>0</v>
      </c>
      <c r="E12" s="222">
        <f t="shared" si="3"/>
        <v>0</v>
      </c>
      <c r="F12" s="222">
        <f t="shared" si="3"/>
        <v>0</v>
      </c>
      <c r="G12" s="223">
        <f t="shared" si="3"/>
        <v>0</v>
      </c>
      <c r="H12" s="222">
        <f t="shared" si="3"/>
        <v>0</v>
      </c>
      <c r="I12" s="222">
        <f t="shared" si="3"/>
        <v>0</v>
      </c>
      <c r="J12" s="222">
        <f t="shared" si="3"/>
        <v>0</v>
      </c>
      <c r="K12" s="222">
        <f t="shared" si="3"/>
        <v>0</v>
      </c>
      <c r="L12" s="223">
        <f t="shared" si="3"/>
        <v>0</v>
      </c>
      <c r="M12" s="222">
        <f t="shared" si="3"/>
        <v>0</v>
      </c>
      <c r="N12" s="222">
        <f t="shared" si="3"/>
        <v>0</v>
      </c>
      <c r="O12" s="222">
        <f t="shared" si="3"/>
        <v>0</v>
      </c>
      <c r="P12" s="222">
        <f t="shared" si="3"/>
        <v>0</v>
      </c>
      <c r="Q12" s="222">
        <f t="shared" si="3"/>
        <v>0</v>
      </c>
      <c r="R12" s="223">
        <f t="shared" si="3"/>
        <v>0</v>
      </c>
      <c r="S12" s="223">
        <f t="shared" si="3"/>
        <v>0</v>
      </c>
      <c r="T12" s="218"/>
      <c r="U12" s="218"/>
      <c r="V12" s="217"/>
      <c r="W12" s="217"/>
      <c r="X12" s="219"/>
      <c r="Y12" s="219"/>
      <c r="Z12" s="219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</row>
    <row r="13" spans="1:124" s="207" customFormat="1" ht="13" outlineLevel="1">
      <c r="A13" s="420"/>
      <c r="B13" s="421"/>
      <c r="C13" s="422"/>
      <c r="D13" s="422"/>
      <c r="E13" s="422"/>
      <c r="F13" s="422"/>
      <c r="G13" s="192"/>
      <c r="H13" s="422"/>
      <c r="I13" s="422"/>
      <c r="J13" s="422"/>
      <c r="K13" s="422"/>
      <c r="L13" s="192"/>
      <c r="M13" s="422"/>
      <c r="N13" s="422"/>
      <c r="O13" s="422"/>
      <c r="P13" s="422"/>
      <c r="Q13" s="422"/>
      <c r="R13" s="192"/>
      <c r="S13" s="193"/>
      <c r="T13" s="218"/>
      <c r="U13" s="218"/>
      <c r="V13" s="217"/>
      <c r="W13" s="217"/>
      <c r="X13" s="219"/>
      <c r="Y13" s="219"/>
      <c r="Z13" s="219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  <c r="DS13" s="217"/>
      <c r="DT13" s="217"/>
    </row>
    <row r="14" spans="1:124" s="207" customFormat="1" ht="13.5" outlineLevel="1" thickBot="1">
      <c r="A14" s="225" t="s">
        <v>68</v>
      </c>
      <c r="B14" s="226"/>
      <c r="C14" s="227">
        <f>C9+C10</f>
        <v>0</v>
      </c>
      <c r="D14" s="227">
        <f t="shared" ref="D14:S14" si="4">D9+D10</f>
        <v>0</v>
      </c>
      <c r="E14" s="227">
        <f t="shared" si="4"/>
        <v>0</v>
      </c>
      <c r="F14" s="227">
        <f t="shared" si="4"/>
        <v>0</v>
      </c>
      <c r="G14" s="203">
        <f t="shared" si="4"/>
        <v>0</v>
      </c>
      <c r="H14" s="227">
        <f t="shared" si="4"/>
        <v>0</v>
      </c>
      <c r="I14" s="227">
        <f t="shared" si="4"/>
        <v>0</v>
      </c>
      <c r="J14" s="227">
        <f t="shared" si="4"/>
        <v>0</v>
      </c>
      <c r="K14" s="227">
        <f t="shared" si="4"/>
        <v>0</v>
      </c>
      <c r="L14" s="203">
        <f t="shared" si="4"/>
        <v>0</v>
      </c>
      <c r="M14" s="227">
        <f t="shared" si="4"/>
        <v>0</v>
      </c>
      <c r="N14" s="227">
        <f t="shared" si="4"/>
        <v>0</v>
      </c>
      <c r="O14" s="227">
        <f t="shared" si="4"/>
        <v>0</v>
      </c>
      <c r="P14" s="227">
        <f t="shared" si="4"/>
        <v>0</v>
      </c>
      <c r="Q14" s="227">
        <f t="shared" si="4"/>
        <v>0</v>
      </c>
      <c r="R14" s="203">
        <f t="shared" si="4"/>
        <v>0</v>
      </c>
      <c r="S14" s="204">
        <f t="shared" si="4"/>
        <v>0</v>
      </c>
      <c r="T14" s="218"/>
      <c r="U14" s="218"/>
      <c r="V14" s="217"/>
      <c r="W14" s="217"/>
      <c r="X14" s="219"/>
      <c r="Y14" s="219"/>
      <c r="Z14" s="219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</row>
    <row r="15" spans="1:124" s="207" customFormat="1" ht="13" outlineLevel="1">
      <c r="A15" s="208"/>
      <c r="B15" s="237"/>
      <c r="C15" s="238"/>
      <c r="D15" s="209"/>
      <c r="E15" s="209"/>
      <c r="F15" s="209"/>
      <c r="G15" s="236"/>
      <c r="H15" s="238"/>
      <c r="I15" s="205"/>
      <c r="J15" s="209"/>
      <c r="K15" s="209"/>
      <c r="L15" s="236"/>
      <c r="M15" s="209"/>
      <c r="N15" s="209"/>
      <c r="O15" s="209"/>
      <c r="P15" s="209"/>
      <c r="Q15" s="239"/>
      <c r="R15" s="183"/>
      <c r="S15" s="197"/>
      <c r="T15" s="218"/>
      <c r="U15" s="218"/>
      <c r="V15" s="217"/>
      <c r="W15" s="217"/>
      <c r="X15" s="219"/>
      <c r="Y15" s="219"/>
      <c r="Z15" s="219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  <c r="DS15" s="217"/>
      <c r="DT15" s="217"/>
    </row>
    <row r="16" spans="1:124" ht="13">
      <c r="A16" s="181" t="s">
        <v>162</v>
      </c>
      <c r="B16" s="182" t="s">
        <v>141</v>
      </c>
      <c r="C16" s="6">
        <f>SUMIF('Wuxi Summary'!$BU:$BU,'Commit vs Uncon'!$T16,'Wuxi Summary'!BG:BG)+SUMIF('Korat Summary'!$BU:$BU,'Commit vs Uncon'!$T16,'Korat Summary'!BG:BG)</f>
        <v>0</v>
      </c>
      <c r="D16" s="6">
        <f>SUMIF('Wuxi Summary'!$BU:$BU,'Commit vs Uncon'!$T16,'Wuxi Summary'!BH:BH)+SUMIF('Korat Summary'!$BU:$BU,'Commit vs Uncon'!$T16,'Korat Summary'!BH:BH)</f>
        <v>0</v>
      </c>
      <c r="E16" s="6">
        <f>SUMIF('Wuxi Summary'!$BU:$BU,'Commit vs Uncon'!$T16,'Wuxi Summary'!BI:BI)+SUMIF('Korat Summary'!$BU:$BU,'Commit vs Uncon'!$T16,'Korat Summary'!BI:BI)</f>
        <v>0</v>
      </c>
      <c r="F16" s="6">
        <f>SUMIF('Wuxi Summary'!$BU:$BU,'Commit vs Uncon'!$T16,'Wuxi Summary'!BJ:BJ)+SUMIF('Korat Summary'!$BU:$BU,'Commit vs Uncon'!$T16,'Korat Summary'!BJ:BJ)</f>
        <v>0</v>
      </c>
      <c r="G16" s="200">
        <f t="shared" ref="G16:G17" si="5">SUM(C16:F16)</f>
        <v>0</v>
      </c>
      <c r="H16" s="6">
        <f>SUMIF('Wuxi Summary'!$BU:$BU,'Commit vs Uncon'!$T16,'Wuxi Summary'!BK:BK)+SUMIF('Korat Summary'!$BU:$BU,'Commit vs Uncon'!$T16,'Korat Summary'!BK:BK)</f>
        <v>0</v>
      </c>
      <c r="I16" s="6">
        <f>SUMIF('Wuxi Summary'!$BU:$BU,'Commit vs Uncon'!$T16,'Wuxi Summary'!BL:BL)+SUMIF('Korat Summary'!$BU:$BU,'Commit vs Uncon'!$T16,'Korat Summary'!BL:BL)</f>
        <v>0</v>
      </c>
      <c r="J16" s="6">
        <f>SUMIF('Wuxi Summary'!$BU:$BU,'Commit vs Uncon'!$T16,'Wuxi Summary'!BM:BM)+SUMIF('Korat Summary'!$BU:$BU,'Commit vs Uncon'!$T16,'Korat Summary'!BM:BM)</f>
        <v>0</v>
      </c>
      <c r="K16" s="6">
        <f>SUMIF('Wuxi Summary'!$BU:$BU,'Commit vs Uncon'!$T16,'Wuxi Summary'!BN:BN)+SUMIF('Korat Summary'!$BU:$BU,'Commit vs Uncon'!$T16,'Korat Summary'!BN:BN)</f>
        <v>0</v>
      </c>
      <c r="L16" s="200">
        <f t="shared" ref="L16:L17" si="6">SUM(H16:K16)</f>
        <v>0</v>
      </c>
      <c r="M16" s="6">
        <f>SUMIF('Wuxi Summary'!$BU:$BU,'Commit vs Uncon'!$T16,'Wuxi Summary'!BO:BO)+SUMIF('Korat Summary'!$BU:$BU,'Commit vs Uncon'!$T16,'Korat Summary'!BO:BO)</f>
        <v>0</v>
      </c>
      <c r="N16" s="6">
        <f>SUMIF('Wuxi Summary'!$BU:$BU,'Commit vs Uncon'!$T16,'Wuxi Summary'!BP:BP)+SUMIF('Korat Summary'!$BU:$BU,'Commit vs Uncon'!$T16,'Korat Summary'!BP:BP)</f>
        <v>0</v>
      </c>
      <c r="O16" s="6">
        <f>SUMIF('Wuxi Summary'!$BU:$BU,'Commit vs Uncon'!$T16,'Wuxi Summary'!BQ:BQ)+SUMIF('Korat Summary'!$BU:$BU,'Commit vs Uncon'!$T16,'Korat Summary'!BQ:BQ)</f>
        <v>0</v>
      </c>
      <c r="P16" s="6">
        <f>SUMIF('Wuxi Summary'!$BU:$BU,'Commit vs Uncon'!$T16,'Wuxi Summary'!BR:BR)+SUMIF('Korat Summary'!$BU:$BU,'Commit vs Uncon'!$T16,'Korat Summary'!BR:BR)</f>
        <v>0</v>
      </c>
      <c r="Q16" s="6">
        <f>SUMIF('Wuxi Summary'!$BU:$BU,'Commit vs Uncon'!$T16,'Wuxi Summary'!BS:BS)+SUMIF('Korat Summary'!$BU:$BU,'Commit vs Uncon'!$T16,'Korat Summary'!BS:BS)</f>
        <v>0</v>
      </c>
      <c r="R16" s="664">
        <f t="shared" ref="R16:R17" si="7">SUM(M16:Q16)</f>
        <v>0</v>
      </c>
      <c r="S16" s="665">
        <f t="shared" ref="S16:S17" si="8">R16+L16+G16</f>
        <v>0</v>
      </c>
      <c r="T16" s="198" t="s">
        <v>518</v>
      </c>
      <c r="U16" s="198"/>
      <c r="V16" s="187"/>
      <c r="W16" s="187"/>
      <c r="X16" s="187"/>
      <c r="Y16" s="187"/>
      <c r="Z16" s="187"/>
      <c r="AA16" s="187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  <c r="DS16" s="186"/>
      <c r="DT16" s="186"/>
    </row>
    <row r="17" spans="1:124" ht="13">
      <c r="A17" s="810" t="str">
        <f>A4</f>
        <v>Uncon</v>
      </c>
      <c r="B17" s="182" t="s">
        <v>111</v>
      </c>
      <c r="C17" s="6">
        <f>SUMIF('Wuxi Summary'!$BU:$BU,'Commit vs Uncon'!$T17,'Wuxi Summary'!BG:BG)+SUMIF('Korat Summary'!$BU:$BU,'Commit vs Uncon'!$T17,'Korat Summary'!BG:BG)</f>
        <v>0</v>
      </c>
      <c r="D17" s="6">
        <f>SUMIF('Wuxi Summary'!$BU:$BU,'Commit vs Uncon'!$T17,'Wuxi Summary'!BH:BH)+SUMIF('Korat Summary'!$BU:$BU,'Commit vs Uncon'!$T17,'Korat Summary'!BH:BH)</f>
        <v>0</v>
      </c>
      <c r="E17" s="6">
        <f>SUMIF('Wuxi Summary'!$BU:$BU,'Commit vs Uncon'!$T17,'Wuxi Summary'!BI:BI)+SUMIF('Korat Summary'!$BU:$BU,'Commit vs Uncon'!$T17,'Korat Summary'!BI:BI)</f>
        <v>0</v>
      </c>
      <c r="F17" s="6">
        <f>SUMIF('Wuxi Summary'!$BU:$BU,'Commit vs Uncon'!$T17,'Wuxi Summary'!BJ:BJ)+SUMIF('Korat Summary'!$BU:$BU,'Commit vs Uncon'!$T17,'Korat Summary'!BJ:BJ)</f>
        <v>0</v>
      </c>
      <c r="G17" s="200">
        <f t="shared" si="5"/>
        <v>0</v>
      </c>
      <c r="H17" s="6">
        <f>SUMIF('Wuxi Summary'!$BU:$BU,'Commit vs Uncon'!$T17,'Wuxi Summary'!BK:BK)+SUMIF('Korat Summary'!$BU:$BU,'Commit vs Uncon'!$T17,'Korat Summary'!BK:BK)</f>
        <v>0</v>
      </c>
      <c r="I17" s="6">
        <f>SUMIF('Wuxi Summary'!$BU:$BU,'Commit vs Uncon'!$T17,'Wuxi Summary'!BL:BL)+SUMIF('Korat Summary'!$BU:$BU,'Commit vs Uncon'!$T17,'Korat Summary'!BL:BL)</f>
        <v>0</v>
      </c>
      <c r="J17" s="6">
        <f>SUMIF('Wuxi Summary'!$BU:$BU,'Commit vs Uncon'!$T17,'Wuxi Summary'!BM:BM)+SUMIF('Korat Summary'!$BU:$BU,'Commit vs Uncon'!$T17,'Korat Summary'!BM:BM)</f>
        <v>0</v>
      </c>
      <c r="K17" s="6">
        <f>SUMIF('Wuxi Summary'!$BU:$BU,'Commit vs Uncon'!$T17,'Wuxi Summary'!BN:BN)+SUMIF('Korat Summary'!$BU:$BU,'Commit vs Uncon'!$T17,'Korat Summary'!BN:BN)</f>
        <v>0</v>
      </c>
      <c r="L17" s="200">
        <f t="shared" si="6"/>
        <v>0</v>
      </c>
      <c r="M17" s="6">
        <f>SUMIF('Wuxi Summary'!$BU:$BU,'Commit vs Uncon'!$T17,'Wuxi Summary'!BO:BO)+SUMIF('Korat Summary'!$BU:$BU,'Commit vs Uncon'!$T17,'Korat Summary'!BO:BO)</f>
        <v>0</v>
      </c>
      <c r="N17" s="6">
        <f>SUMIF('Wuxi Summary'!$BU:$BU,'Commit vs Uncon'!$T17,'Wuxi Summary'!BP:BP)+SUMIF('Korat Summary'!$BU:$BU,'Commit vs Uncon'!$T17,'Korat Summary'!BP:BP)</f>
        <v>0</v>
      </c>
      <c r="O17" s="6">
        <f>SUMIF('Wuxi Summary'!$BU:$BU,'Commit vs Uncon'!$T17,'Wuxi Summary'!BQ:BQ)+SUMIF('Korat Summary'!$BU:$BU,'Commit vs Uncon'!$T17,'Korat Summary'!BQ:BQ)</f>
        <v>0</v>
      </c>
      <c r="P17" s="6">
        <f>SUMIF('Wuxi Summary'!$BU:$BU,'Commit vs Uncon'!$T17,'Wuxi Summary'!BR:BR)+SUMIF('Korat Summary'!$BU:$BU,'Commit vs Uncon'!$T17,'Korat Summary'!BR:BR)</f>
        <v>0</v>
      </c>
      <c r="Q17" s="6">
        <f>SUMIF('Wuxi Summary'!$BU:$BU,'Commit vs Uncon'!$T17,'Wuxi Summary'!BS:BS)+SUMIF('Korat Summary'!$BU:$BU,'Commit vs Uncon'!$T17,'Korat Summary'!BS:BS)</f>
        <v>0</v>
      </c>
      <c r="R17" s="183">
        <f t="shared" si="7"/>
        <v>0</v>
      </c>
      <c r="S17" s="197">
        <f t="shared" si="8"/>
        <v>0</v>
      </c>
      <c r="T17" s="198" t="s">
        <v>519</v>
      </c>
      <c r="U17" s="198"/>
      <c r="V17" s="187"/>
      <c r="W17" s="187"/>
      <c r="X17" s="187"/>
      <c r="Y17" s="187"/>
      <c r="Z17" s="187"/>
      <c r="AA17" s="187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  <c r="DS17" s="186"/>
      <c r="DT17" s="186"/>
    </row>
    <row r="18" spans="1:124" ht="13">
      <c r="A18" s="624"/>
      <c r="B18" s="182"/>
      <c r="C18" s="6"/>
      <c r="D18" s="6"/>
      <c r="E18" s="6"/>
      <c r="F18" s="6"/>
      <c r="G18" s="200">
        <v>0</v>
      </c>
      <c r="H18" s="6"/>
      <c r="I18" s="6"/>
      <c r="J18" s="6"/>
      <c r="K18" s="6"/>
      <c r="L18" s="200">
        <v>0</v>
      </c>
      <c r="M18" s="6"/>
      <c r="N18" s="6"/>
      <c r="O18" s="6"/>
      <c r="P18" s="6"/>
      <c r="Q18" s="6"/>
      <c r="R18" s="664">
        <v>0</v>
      </c>
      <c r="S18" s="665">
        <v>0</v>
      </c>
      <c r="T18" s="198"/>
      <c r="U18" s="198"/>
      <c r="V18" s="187"/>
      <c r="W18" s="187"/>
      <c r="X18" s="187"/>
      <c r="Y18" s="187"/>
      <c r="Z18" s="187"/>
      <c r="AA18" s="187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186"/>
      <c r="BB18" s="186"/>
      <c r="BC18" s="186"/>
      <c r="BD18" s="186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6"/>
      <c r="BS18" s="186"/>
      <c r="BT18" s="186"/>
      <c r="BU18" s="186"/>
      <c r="BV18" s="186"/>
      <c r="BW18" s="186"/>
      <c r="BX18" s="186"/>
      <c r="BY18" s="186"/>
      <c r="BZ18" s="186"/>
      <c r="CA18" s="186"/>
      <c r="CB18" s="186"/>
      <c r="CC18" s="186"/>
      <c r="CD18" s="186"/>
      <c r="CE18" s="186"/>
      <c r="CF18" s="186"/>
      <c r="CG18" s="186"/>
      <c r="CH18" s="186"/>
      <c r="CI18" s="186"/>
      <c r="CJ18" s="186"/>
      <c r="CK18" s="186"/>
      <c r="CL18" s="186"/>
      <c r="CM18" s="186"/>
      <c r="CN18" s="186"/>
      <c r="CO18" s="186"/>
      <c r="CP18" s="186"/>
      <c r="CQ18" s="186"/>
      <c r="CR18" s="186"/>
      <c r="CS18" s="186"/>
      <c r="CT18" s="186"/>
      <c r="CU18" s="186"/>
      <c r="CV18" s="186"/>
      <c r="CW18" s="186"/>
      <c r="CX18" s="186"/>
      <c r="CY18" s="186"/>
      <c r="CZ18" s="186"/>
      <c r="DA18" s="186"/>
      <c r="DB18" s="186"/>
      <c r="DC18" s="186"/>
      <c r="DD18" s="186"/>
      <c r="DE18" s="186"/>
      <c r="DF18" s="186"/>
      <c r="DG18" s="186"/>
      <c r="DH18" s="186"/>
      <c r="DI18" s="186"/>
      <c r="DJ18" s="186"/>
      <c r="DK18" s="186"/>
      <c r="DL18" s="186"/>
      <c r="DM18" s="186"/>
      <c r="DN18" s="186"/>
      <c r="DO18" s="186"/>
      <c r="DP18" s="186"/>
      <c r="DQ18" s="186"/>
      <c r="DR18" s="186"/>
      <c r="DS18" s="186"/>
      <c r="DT18" s="186"/>
    </row>
    <row r="19" spans="1:124" ht="13">
      <c r="A19" s="181"/>
      <c r="B19" s="182"/>
      <c r="C19" s="6"/>
      <c r="D19" s="6"/>
      <c r="E19" s="6"/>
      <c r="F19" s="6"/>
      <c r="G19" s="200">
        <v>0</v>
      </c>
      <c r="H19" s="6"/>
      <c r="I19" s="6"/>
      <c r="J19" s="6"/>
      <c r="K19" s="6"/>
      <c r="L19" s="200">
        <v>0</v>
      </c>
      <c r="M19" s="6"/>
      <c r="N19" s="6"/>
      <c r="O19" s="6"/>
      <c r="P19" s="6"/>
      <c r="Q19" s="6"/>
      <c r="R19" s="183">
        <v>0</v>
      </c>
      <c r="S19" s="197">
        <v>0</v>
      </c>
      <c r="T19" s="198"/>
      <c r="U19" s="198"/>
      <c r="V19" s="187"/>
      <c r="W19" s="187"/>
      <c r="X19" s="187"/>
      <c r="Y19" s="187"/>
      <c r="Z19" s="187"/>
      <c r="AA19" s="187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6"/>
      <c r="CA19" s="186"/>
      <c r="CB19" s="186"/>
      <c r="CC19" s="186"/>
      <c r="CD19" s="186"/>
      <c r="CE19" s="186"/>
      <c r="CF19" s="186"/>
      <c r="CG19" s="186"/>
      <c r="CH19" s="186"/>
      <c r="CI19" s="186"/>
      <c r="CJ19" s="186"/>
      <c r="CK19" s="186"/>
      <c r="CL19" s="186"/>
      <c r="CM19" s="186"/>
      <c r="CN19" s="186"/>
      <c r="CO19" s="186"/>
      <c r="CP19" s="186"/>
      <c r="CQ19" s="186"/>
      <c r="CR19" s="186"/>
      <c r="CS19" s="186"/>
      <c r="CT19" s="186"/>
      <c r="CU19" s="186"/>
      <c r="CV19" s="186"/>
      <c r="CW19" s="186"/>
      <c r="CX19" s="186"/>
      <c r="CY19" s="186"/>
      <c r="CZ19" s="186"/>
      <c r="DA19" s="186"/>
      <c r="DB19" s="186"/>
      <c r="DC19" s="186"/>
      <c r="DD19" s="186"/>
      <c r="DE19" s="186"/>
      <c r="DF19" s="186"/>
      <c r="DG19" s="186"/>
      <c r="DH19" s="186"/>
      <c r="DI19" s="186"/>
      <c r="DJ19" s="186"/>
      <c r="DK19" s="186"/>
      <c r="DL19" s="186"/>
      <c r="DM19" s="186"/>
      <c r="DN19" s="186"/>
      <c r="DO19" s="186"/>
      <c r="DP19" s="186"/>
      <c r="DQ19" s="186"/>
      <c r="DR19" s="186"/>
      <c r="DS19" s="186"/>
      <c r="DT19" s="186"/>
    </row>
    <row r="20" spans="1:124" s="194" customFormat="1">
      <c r="A20" s="189" t="s">
        <v>30</v>
      </c>
      <c r="B20" s="190" t="s">
        <v>32</v>
      </c>
      <c r="C20" s="191">
        <f>SUM(C16:C19)</f>
        <v>0</v>
      </c>
      <c r="D20" s="191">
        <f t="shared" ref="D20:S20" si="9">SUM(D16:D19)</f>
        <v>0</v>
      </c>
      <c r="E20" s="191">
        <f t="shared" si="9"/>
        <v>0</v>
      </c>
      <c r="F20" s="191">
        <f t="shared" si="9"/>
        <v>0</v>
      </c>
      <c r="G20" s="192">
        <f t="shared" si="9"/>
        <v>0</v>
      </c>
      <c r="H20" s="191">
        <f t="shared" si="9"/>
        <v>0</v>
      </c>
      <c r="I20" s="191">
        <f t="shared" si="9"/>
        <v>0</v>
      </c>
      <c r="J20" s="191">
        <f t="shared" si="9"/>
        <v>0</v>
      </c>
      <c r="K20" s="191">
        <f t="shared" si="9"/>
        <v>0</v>
      </c>
      <c r="L20" s="192">
        <f t="shared" si="9"/>
        <v>0</v>
      </c>
      <c r="M20" s="191">
        <f t="shared" si="9"/>
        <v>0</v>
      </c>
      <c r="N20" s="191">
        <f t="shared" si="9"/>
        <v>0</v>
      </c>
      <c r="O20" s="191">
        <f t="shared" si="9"/>
        <v>0</v>
      </c>
      <c r="P20" s="191">
        <f t="shared" si="9"/>
        <v>0</v>
      </c>
      <c r="Q20" s="191">
        <f t="shared" si="9"/>
        <v>0</v>
      </c>
      <c r="R20" s="192">
        <f t="shared" si="9"/>
        <v>0</v>
      </c>
      <c r="S20" s="193">
        <f t="shared" si="9"/>
        <v>0</v>
      </c>
      <c r="T20" s="198"/>
      <c r="U20" s="198"/>
      <c r="V20" s="187"/>
      <c r="W20" s="187"/>
      <c r="X20" s="187"/>
      <c r="Y20" s="187"/>
      <c r="Z20" s="187"/>
      <c r="AA20" s="187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6"/>
      <c r="CA20" s="186"/>
      <c r="CB20" s="186"/>
      <c r="CC20" s="186"/>
      <c r="CD20" s="186"/>
      <c r="CE20" s="186"/>
      <c r="CF20" s="186"/>
      <c r="CG20" s="186"/>
      <c r="CH20" s="186"/>
      <c r="CI20" s="186"/>
      <c r="CJ20" s="186"/>
      <c r="CK20" s="186"/>
      <c r="CL20" s="186"/>
      <c r="CM20" s="186"/>
      <c r="CN20" s="186"/>
      <c r="CO20" s="186"/>
      <c r="CP20" s="186"/>
      <c r="CQ20" s="186"/>
      <c r="CR20" s="186"/>
      <c r="CS20" s="186"/>
      <c r="CT20" s="186"/>
      <c r="CU20" s="186"/>
      <c r="CV20" s="186"/>
      <c r="CW20" s="186"/>
      <c r="CX20" s="186"/>
      <c r="CY20" s="186"/>
      <c r="CZ20" s="186"/>
      <c r="DA20" s="186"/>
      <c r="DB20" s="186"/>
      <c r="DC20" s="186"/>
      <c r="DD20" s="186"/>
      <c r="DE20" s="186"/>
      <c r="DF20" s="186"/>
      <c r="DG20" s="186"/>
      <c r="DH20" s="186"/>
      <c r="DI20" s="186"/>
      <c r="DJ20" s="186"/>
      <c r="DK20" s="186"/>
      <c r="DL20" s="186"/>
      <c r="DM20" s="186"/>
      <c r="DN20" s="186"/>
      <c r="DO20" s="186"/>
      <c r="DP20" s="186"/>
      <c r="DQ20" s="186"/>
      <c r="DR20" s="186"/>
      <c r="DS20" s="186"/>
      <c r="DT20" s="186"/>
    </row>
    <row r="21" spans="1:124" s="186" customFormat="1">
      <c r="A21" s="188" t="s">
        <v>162</v>
      </c>
      <c r="B21" s="182" t="s">
        <v>141</v>
      </c>
      <c r="C21" s="6">
        <f>'Drive Summary'!G123</f>
        <v>0</v>
      </c>
      <c r="D21" s="6">
        <f>'Drive Summary'!H123</f>
        <v>0</v>
      </c>
      <c r="E21" s="6">
        <f>'Drive Summary'!I123</f>
        <v>0</v>
      </c>
      <c r="F21" s="6">
        <f>'Drive Summary'!J123</f>
        <v>0</v>
      </c>
      <c r="G21" s="200">
        <f>SUM(C21:F21)</f>
        <v>0</v>
      </c>
      <c r="H21" s="6">
        <f>'Drive Summary'!N123</f>
        <v>0</v>
      </c>
      <c r="I21" s="6">
        <f>'Drive Summary'!O123</f>
        <v>0</v>
      </c>
      <c r="J21" s="6">
        <f>'Drive Summary'!P123</f>
        <v>0</v>
      </c>
      <c r="K21" s="6">
        <f>'Drive Summary'!Q123</f>
        <v>0</v>
      </c>
      <c r="L21" s="200">
        <f>SUM(H21:K21)</f>
        <v>0</v>
      </c>
      <c r="M21" s="6">
        <f>'Drive Summary'!U123</f>
        <v>0</v>
      </c>
      <c r="N21" s="6">
        <f>'Drive Summary'!V123</f>
        <v>0</v>
      </c>
      <c r="O21" s="6">
        <f>'Drive Summary'!W123</f>
        <v>0</v>
      </c>
      <c r="P21" s="6">
        <f>'Drive Summary'!X123</f>
        <v>0</v>
      </c>
      <c r="Q21" s="6">
        <f>'Drive Summary'!Y123</f>
        <v>0</v>
      </c>
      <c r="R21" s="664">
        <f>SUM(M21:Q21)</f>
        <v>0</v>
      </c>
      <c r="S21" s="665">
        <f>R21+L21+G21</f>
        <v>0</v>
      </c>
      <c r="T21" s="198"/>
      <c r="U21" s="198"/>
      <c r="V21" s="187"/>
      <c r="W21" s="187"/>
      <c r="X21" s="187"/>
      <c r="Y21" s="187"/>
      <c r="Z21" s="187"/>
      <c r="AA21" s="187"/>
    </row>
    <row r="22" spans="1:124" s="186" customFormat="1">
      <c r="A22" s="195" t="str">
        <f>A7</f>
        <v>MS2409A0</v>
      </c>
      <c r="B22" s="182" t="s">
        <v>111</v>
      </c>
      <c r="C22" s="6">
        <f>'Drive Summary'!G124</f>
        <v>0</v>
      </c>
      <c r="D22" s="10">
        <f>'Drive Summary'!H124</f>
        <v>0</v>
      </c>
      <c r="E22" s="10">
        <f>'Drive Summary'!I124</f>
        <v>0</v>
      </c>
      <c r="F22" s="10">
        <f>'Drive Summary'!J124</f>
        <v>0</v>
      </c>
      <c r="G22" s="241">
        <f>SUM(C22:F22)</f>
        <v>0</v>
      </c>
      <c r="H22" s="8">
        <f>'Drive Summary'!N124</f>
        <v>0</v>
      </c>
      <c r="I22" s="10">
        <f>'Drive Summary'!O124</f>
        <v>0</v>
      </c>
      <c r="J22" s="10">
        <f>'Drive Summary'!P124</f>
        <v>0</v>
      </c>
      <c r="K22" s="10">
        <f>'Drive Summary'!Q124</f>
        <v>0</v>
      </c>
      <c r="L22" s="241">
        <f t="shared" ref="L22:L25" si="10">SUM(H22:K22)</f>
        <v>0</v>
      </c>
      <c r="M22" s="8">
        <f>'Drive Summary'!U124</f>
        <v>0</v>
      </c>
      <c r="N22" s="10">
        <f>'Drive Summary'!V124</f>
        <v>0</v>
      </c>
      <c r="O22" s="10">
        <f>'Drive Summary'!W124</f>
        <v>0</v>
      </c>
      <c r="P22" s="10">
        <f>'Drive Summary'!X124</f>
        <v>0</v>
      </c>
      <c r="Q22" s="10">
        <f>'Drive Summary'!Y124</f>
        <v>0</v>
      </c>
      <c r="R22" s="183">
        <f>SUM(M22:Q22)</f>
        <v>0</v>
      </c>
      <c r="S22" s="197">
        <f>R22+L22+G22</f>
        <v>0</v>
      </c>
      <c r="T22" s="198"/>
      <c r="U22" s="198"/>
      <c r="V22" s="187"/>
      <c r="W22" s="187"/>
      <c r="X22" s="187"/>
      <c r="Y22" s="187"/>
      <c r="Z22" s="187"/>
      <c r="AA22" s="187"/>
    </row>
    <row r="23" spans="1:124" s="186" customFormat="1">
      <c r="A23" s="195"/>
      <c r="B23" s="182"/>
      <c r="C23" s="8"/>
      <c r="D23" s="10"/>
      <c r="E23" s="10"/>
      <c r="F23" s="10"/>
      <c r="G23" s="241">
        <f>SUM(C23:F23)</f>
        <v>0</v>
      </c>
      <c r="H23" s="8"/>
      <c r="I23" s="10"/>
      <c r="J23" s="10"/>
      <c r="K23" s="10"/>
      <c r="L23" s="241">
        <f t="shared" si="10"/>
        <v>0</v>
      </c>
      <c r="M23" s="8"/>
      <c r="N23" s="10"/>
      <c r="O23" s="10"/>
      <c r="P23" s="10"/>
      <c r="Q23" s="10"/>
      <c r="R23" s="183">
        <f>SUM(M23:Q23)</f>
        <v>0</v>
      </c>
      <c r="S23" s="197">
        <f>R23+L23+G23</f>
        <v>0</v>
      </c>
      <c r="T23" s="198"/>
      <c r="U23" s="198"/>
      <c r="V23" s="187"/>
      <c r="W23" s="187"/>
      <c r="X23" s="187"/>
      <c r="Y23" s="187"/>
      <c r="Z23" s="187"/>
      <c r="AA23" s="187"/>
    </row>
    <row r="24" spans="1:124" s="186" customFormat="1">
      <c r="A24" s="188" t="s">
        <v>30</v>
      </c>
      <c r="B24" s="182"/>
      <c r="C24" s="8"/>
      <c r="D24" s="10"/>
      <c r="E24" s="10"/>
      <c r="F24" s="10"/>
      <c r="G24" s="241">
        <f>SUM(C24:F24)</f>
        <v>0</v>
      </c>
      <c r="H24" s="8"/>
      <c r="I24" s="10"/>
      <c r="J24" s="10"/>
      <c r="K24" s="10"/>
      <c r="L24" s="241">
        <f t="shared" si="10"/>
        <v>0</v>
      </c>
      <c r="M24" s="8"/>
      <c r="N24" s="10"/>
      <c r="O24" s="10"/>
      <c r="P24" s="10"/>
      <c r="Q24" s="10"/>
      <c r="R24" s="183">
        <f>SUM(M24:Q24)</f>
        <v>0</v>
      </c>
      <c r="S24" s="197">
        <f>R24+L24+G24</f>
        <v>0</v>
      </c>
      <c r="T24" s="198"/>
      <c r="U24" s="198"/>
      <c r="V24" s="187"/>
      <c r="W24" s="187"/>
      <c r="X24" s="187"/>
      <c r="Y24" s="187"/>
      <c r="Z24" s="187"/>
      <c r="AA24" s="187"/>
    </row>
    <row r="25" spans="1:124" s="194" customFormat="1">
      <c r="A25" s="189" t="s">
        <v>30</v>
      </c>
      <c r="B25" s="190" t="s">
        <v>32</v>
      </c>
      <c r="C25" s="191">
        <f>SUM(C21:C24)</f>
        <v>0</v>
      </c>
      <c r="D25" s="191">
        <f>SUM(D21:D24)</f>
        <v>0</v>
      </c>
      <c r="E25" s="191">
        <f>SUM(E21:E24)</f>
        <v>0</v>
      </c>
      <c r="F25" s="191">
        <f>SUM(F21:F24)</f>
        <v>0</v>
      </c>
      <c r="G25" s="192">
        <f>SUM(C25:F25)</f>
        <v>0</v>
      </c>
      <c r="H25" s="191">
        <f>SUM(H21:H24)</f>
        <v>0</v>
      </c>
      <c r="I25" s="191">
        <f>SUM(I21:I24)</f>
        <v>0</v>
      </c>
      <c r="J25" s="191">
        <f>SUM(J21:J24)</f>
        <v>0</v>
      </c>
      <c r="K25" s="191">
        <f>SUM(K21:K24)</f>
        <v>0</v>
      </c>
      <c r="L25" s="192">
        <f t="shared" si="10"/>
        <v>0</v>
      </c>
      <c r="M25" s="191">
        <f>SUM(M21:M24)</f>
        <v>0</v>
      </c>
      <c r="N25" s="191">
        <f>SUM(N21:N24)</f>
        <v>0</v>
      </c>
      <c r="O25" s="191">
        <f>SUM(O21:O24)</f>
        <v>0</v>
      </c>
      <c r="P25" s="191">
        <f>SUM(P21:P24)</f>
        <v>0</v>
      </c>
      <c r="Q25" s="191">
        <f>SUM(Q21:Q24)</f>
        <v>0</v>
      </c>
      <c r="R25" s="192">
        <f>SUM(M25:Q25)</f>
        <v>0</v>
      </c>
      <c r="S25" s="193">
        <f>R25+L25+G25</f>
        <v>0</v>
      </c>
      <c r="T25" s="198"/>
      <c r="U25" s="198"/>
      <c r="V25" s="187"/>
      <c r="W25" s="187"/>
      <c r="X25" s="186"/>
      <c r="Y25" s="187"/>
      <c r="Z25" s="187"/>
      <c r="AA25" s="187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6"/>
      <c r="AO25" s="186"/>
      <c r="AP25" s="186"/>
      <c r="AQ25" s="186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186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86"/>
      <c r="BT25" s="186"/>
      <c r="BU25" s="186"/>
      <c r="BV25" s="186"/>
      <c r="BW25" s="186"/>
      <c r="BX25" s="186"/>
      <c r="BY25" s="186"/>
      <c r="BZ25" s="186"/>
      <c r="CA25" s="186"/>
      <c r="CB25" s="186"/>
      <c r="CC25" s="186"/>
      <c r="CD25" s="186"/>
      <c r="CE25" s="186"/>
      <c r="CF25" s="186"/>
      <c r="CG25" s="186"/>
      <c r="CH25" s="186"/>
      <c r="CI25" s="186"/>
      <c r="CJ25" s="186"/>
      <c r="CK25" s="186"/>
      <c r="CL25" s="186"/>
      <c r="CM25" s="186"/>
      <c r="CN25" s="186"/>
      <c r="CO25" s="186"/>
      <c r="CP25" s="186"/>
      <c r="CQ25" s="186"/>
      <c r="CR25" s="186"/>
      <c r="CS25" s="186"/>
      <c r="CT25" s="186"/>
      <c r="CU25" s="186"/>
      <c r="CV25" s="186"/>
      <c r="CW25" s="186"/>
      <c r="CX25" s="186"/>
      <c r="CY25" s="186"/>
      <c r="CZ25" s="186"/>
      <c r="DA25" s="186"/>
      <c r="DB25" s="186"/>
      <c r="DC25" s="186"/>
      <c r="DD25" s="186"/>
      <c r="DE25" s="186"/>
      <c r="DF25" s="186"/>
      <c r="DG25" s="186"/>
      <c r="DH25" s="186"/>
      <c r="DI25" s="186"/>
      <c r="DJ25" s="186"/>
      <c r="DK25" s="186"/>
      <c r="DL25" s="186"/>
      <c r="DM25" s="186"/>
      <c r="DN25" s="186"/>
      <c r="DO25" s="186"/>
      <c r="DP25" s="186"/>
      <c r="DQ25" s="186"/>
      <c r="DR25" s="186"/>
      <c r="DS25" s="186"/>
      <c r="DT25" s="186"/>
    </row>
    <row r="26" spans="1:124">
      <c r="A26" s="453" t="s">
        <v>17</v>
      </c>
      <c r="B26" s="454" t="s">
        <v>140</v>
      </c>
      <c r="C26" s="456">
        <f>C21-C16</f>
        <v>0</v>
      </c>
      <c r="D26" s="456">
        <f t="shared" ref="D26:S29" si="11">D21-D16</f>
        <v>0</v>
      </c>
      <c r="E26" s="456">
        <f t="shared" si="11"/>
        <v>0</v>
      </c>
      <c r="F26" s="456">
        <f t="shared" si="11"/>
        <v>0</v>
      </c>
      <c r="G26" s="418">
        <f t="shared" si="11"/>
        <v>0</v>
      </c>
      <c r="H26" s="456">
        <f t="shared" si="11"/>
        <v>0</v>
      </c>
      <c r="I26" s="456">
        <f t="shared" si="11"/>
        <v>0</v>
      </c>
      <c r="J26" s="456">
        <f t="shared" si="11"/>
        <v>0</v>
      </c>
      <c r="K26" s="456">
        <f t="shared" si="11"/>
        <v>0</v>
      </c>
      <c r="L26" s="418">
        <f t="shared" si="11"/>
        <v>0</v>
      </c>
      <c r="M26" s="456">
        <f t="shared" si="11"/>
        <v>0</v>
      </c>
      <c r="N26" s="456">
        <f t="shared" si="11"/>
        <v>0</v>
      </c>
      <c r="O26" s="456">
        <f t="shared" si="11"/>
        <v>0</v>
      </c>
      <c r="P26" s="456">
        <f t="shared" si="11"/>
        <v>0</v>
      </c>
      <c r="Q26" s="456">
        <f t="shared" si="11"/>
        <v>0</v>
      </c>
      <c r="R26" s="418">
        <f t="shared" si="11"/>
        <v>0</v>
      </c>
      <c r="S26" s="419">
        <f t="shared" si="11"/>
        <v>0</v>
      </c>
      <c r="T26" s="627"/>
      <c r="U26" s="218"/>
      <c r="V26" s="187"/>
      <c r="W26" s="187"/>
      <c r="X26" s="625"/>
      <c r="Y26" s="625"/>
      <c r="Z26" s="625"/>
      <c r="AA26" s="187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6"/>
      <c r="AO26" s="186"/>
      <c r="AP26" s="186"/>
      <c r="AQ26" s="186"/>
      <c r="AR26" s="186"/>
      <c r="AS26" s="186"/>
      <c r="AT26" s="186"/>
      <c r="AU26" s="186"/>
      <c r="AV26" s="186"/>
      <c r="AW26" s="186"/>
      <c r="AX26" s="186"/>
      <c r="AY26" s="186"/>
      <c r="AZ26" s="186"/>
      <c r="BA26" s="186"/>
      <c r="BB26" s="186"/>
      <c r="BC26" s="186"/>
      <c r="BD26" s="186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6"/>
      <c r="BS26" s="186"/>
      <c r="BT26" s="186"/>
      <c r="BU26" s="186"/>
      <c r="BV26" s="186"/>
      <c r="BW26" s="186"/>
      <c r="BX26" s="186"/>
      <c r="BY26" s="186"/>
      <c r="BZ26" s="186"/>
      <c r="CA26" s="186"/>
      <c r="CB26" s="186"/>
      <c r="CC26" s="186"/>
      <c r="CD26" s="186"/>
      <c r="CE26" s="186"/>
      <c r="CF26" s="186"/>
      <c r="CG26" s="186"/>
      <c r="CH26" s="186"/>
      <c r="CI26" s="186"/>
      <c r="CJ26" s="186"/>
      <c r="CK26" s="186"/>
      <c r="CL26" s="186"/>
      <c r="CM26" s="186"/>
      <c r="CN26" s="186"/>
      <c r="CO26" s="186"/>
      <c r="CP26" s="186"/>
      <c r="CQ26" s="186"/>
      <c r="CR26" s="186"/>
      <c r="CS26" s="186"/>
      <c r="CT26" s="186"/>
      <c r="CU26" s="186"/>
      <c r="CV26" s="186"/>
      <c r="CW26" s="186"/>
      <c r="CX26" s="186"/>
      <c r="CY26" s="186"/>
      <c r="CZ26" s="186"/>
      <c r="DA26" s="186"/>
      <c r="DB26" s="186"/>
      <c r="DC26" s="186"/>
      <c r="DD26" s="186"/>
      <c r="DE26" s="186"/>
      <c r="DF26" s="186"/>
      <c r="DG26" s="186"/>
      <c r="DH26" s="186"/>
      <c r="DI26" s="186"/>
      <c r="DJ26" s="186"/>
      <c r="DK26" s="186"/>
      <c r="DL26" s="186"/>
      <c r="DM26" s="186"/>
      <c r="DN26" s="186"/>
      <c r="DO26" s="186"/>
      <c r="DP26" s="186"/>
      <c r="DQ26" s="186"/>
      <c r="DR26" s="186"/>
      <c r="DS26" s="186"/>
      <c r="DT26" s="186"/>
    </row>
    <row r="27" spans="1:124">
      <c r="A27" s="453"/>
      <c r="B27" s="454" t="s">
        <v>41</v>
      </c>
      <c r="C27" s="456">
        <f>C22-C17</f>
        <v>0</v>
      </c>
      <c r="D27" s="456">
        <f t="shared" si="11"/>
        <v>0</v>
      </c>
      <c r="E27" s="456">
        <f t="shared" si="11"/>
        <v>0</v>
      </c>
      <c r="F27" s="456">
        <f t="shared" si="11"/>
        <v>0</v>
      </c>
      <c r="G27" s="418">
        <f t="shared" si="11"/>
        <v>0</v>
      </c>
      <c r="H27" s="456">
        <f t="shared" si="11"/>
        <v>0</v>
      </c>
      <c r="I27" s="456">
        <f t="shared" si="11"/>
        <v>0</v>
      </c>
      <c r="J27" s="456">
        <f t="shared" si="11"/>
        <v>0</v>
      </c>
      <c r="K27" s="456">
        <f t="shared" si="11"/>
        <v>0</v>
      </c>
      <c r="L27" s="418">
        <f t="shared" si="11"/>
        <v>0</v>
      </c>
      <c r="M27" s="456">
        <f t="shared" si="11"/>
        <v>0</v>
      </c>
      <c r="N27" s="456">
        <f t="shared" si="11"/>
        <v>0</v>
      </c>
      <c r="O27" s="456">
        <f t="shared" si="11"/>
        <v>0</v>
      </c>
      <c r="P27" s="456">
        <f t="shared" si="11"/>
        <v>0</v>
      </c>
      <c r="Q27" s="456">
        <f t="shared" si="11"/>
        <v>0</v>
      </c>
      <c r="R27" s="418">
        <f t="shared" si="11"/>
        <v>0</v>
      </c>
      <c r="S27" s="419">
        <f t="shared" si="11"/>
        <v>0</v>
      </c>
      <c r="T27" s="627"/>
      <c r="U27" s="218"/>
      <c r="V27" s="187"/>
      <c r="W27" s="187"/>
      <c r="X27" s="625"/>
      <c r="Y27" s="625"/>
      <c r="Z27" s="625"/>
      <c r="AA27" s="187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6"/>
      <c r="AO27" s="186"/>
      <c r="AP27" s="186"/>
      <c r="AQ27" s="186"/>
      <c r="AR27" s="186"/>
      <c r="AS27" s="186"/>
      <c r="AT27" s="186"/>
      <c r="AU27" s="186"/>
      <c r="AV27" s="186"/>
      <c r="AW27" s="186"/>
      <c r="AX27" s="186"/>
      <c r="AY27" s="186"/>
      <c r="AZ27" s="186"/>
      <c r="BA27" s="186"/>
      <c r="BB27" s="186"/>
      <c r="BC27" s="186"/>
      <c r="BD27" s="186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6"/>
      <c r="BS27" s="186"/>
      <c r="BT27" s="186"/>
      <c r="BU27" s="186"/>
      <c r="BV27" s="186"/>
      <c r="BW27" s="186"/>
      <c r="BX27" s="186"/>
      <c r="BY27" s="186"/>
      <c r="BZ27" s="186"/>
      <c r="CA27" s="186"/>
      <c r="CB27" s="186"/>
      <c r="CC27" s="186"/>
      <c r="CD27" s="186"/>
      <c r="CE27" s="186"/>
      <c r="CF27" s="186"/>
      <c r="CG27" s="186"/>
      <c r="CH27" s="186"/>
      <c r="CI27" s="186"/>
      <c r="CJ27" s="186"/>
      <c r="CK27" s="186"/>
      <c r="CL27" s="186"/>
      <c r="CM27" s="186"/>
      <c r="CN27" s="186"/>
      <c r="CO27" s="186"/>
      <c r="CP27" s="186"/>
      <c r="CQ27" s="186"/>
      <c r="CR27" s="186"/>
      <c r="CS27" s="186"/>
      <c r="CT27" s="186"/>
      <c r="CU27" s="186"/>
      <c r="CV27" s="186"/>
      <c r="CW27" s="186"/>
      <c r="CX27" s="186"/>
      <c r="CY27" s="186"/>
      <c r="CZ27" s="186"/>
      <c r="DA27" s="186"/>
      <c r="DB27" s="186"/>
      <c r="DC27" s="186"/>
      <c r="DD27" s="186"/>
      <c r="DE27" s="186"/>
      <c r="DF27" s="186"/>
      <c r="DG27" s="186"/>
      <c r="DH27" s="186"/>
      <c r="DI27" s="186"/>
      <c r="DJ27" s="186"/>
      <c r="DK27" s="186"/>
      <c r="DL27" s="186"/>
      <c r="DM27" s="186"/>
      <c r="DN27" s="186"/>
      <c r="DO27" s="186"/>
      <c r="DP27" s="186"/>
      <c r="DQ27" s="186"/>
      <c r="DR27" s="186"/>
      <c r="DS27" s="186"/>
      <c r="DT27" s="186"/>
    </row>
    <row r="28" spans="1:124">
      <c r="A28" s="453"/>
      <c r="B28" s="454"/>
      <c r="C28" s="456">
        <f>C23-C18</f>
        <v>0</v>
      </c>
      <c r="D28" s="456">
        <f t="shared" si="11"/>
        <v>0</v>
      </c>
      <c r="E28" s="456">
        <f t="shared" si="11"/>
        <v>0</v>
      </c>
      <c r="F28" s="456">
        <f t="shared" si="11"/>
        <v>0</v>
      </c>
      <c r="G28" s="418">
        <f t="shared" si="11"/>
        <v>0</v>
      </c>
      <c r="H28" s="456">
        <f t="shared" si="11"/>
        <v>0</v>
      </c>
      <c r="I28" s="456">
        <f t="shared" si="11"/>
        <v>0</v>
      </c>
      <c r="J28" s="456">
        <f t="shared" si="11"/>
        <v>0</v>
      </c>
      <c r="K28" s="456">
        <f t="shared" si="11"/>
        <v>0</v>
      </c>
      <c r="L28" s="418">
        <f t="shared" si="11"/>
        <v>0</v>
      </c>
      <c r="M28" s="456">
        <f t="shared" si="11"/>
        <v>0</v>
      </c>
      <c r="N28" s="456">
        <f t="shared" si="11"/>
        <v>0</v>
      </c>
      <c r="O28" s="456">
        <f t="shared" si="11"/>
        <v>0</v>
      </c>
      <c r="P28" s="456">
        <f t="shared" si="11"/>
        <v>0</v>
      </c>
      <c r="Q28" s="456">
        <f t="shared" si="11"/>
        <v>0</v>
      </c>
      <c r="R28" s="418">
        <f t="shared" si="11"/>
        <v>0</v>
      </c>
      <c r="S28" s="419">
        <f t="shared" si="11"/>
        <v>0</v>
      </c>
      <c r="T28" s="627"/>
      <c r="U28" s="218"/>
      <c r="V28" s="187"/>
      <c r="W28" s="187"/>
      <c r="X28" s="625"/>
      <c r="Y28" s="625"/>
      <c r="Z28" s="625"/>
      <c r="AA28" s="187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6"/>
      <c r="AO28" s="186"/>
      <c r="AP28" s="186"/>
      <c r="AQ28" s="186"/>
      <c r="AR28" s="186"/>
      <c r="AS28" s="186"/>
      <c r="AT28" s="186"/>
      <c r="AU28" s="186"/>
      <c r="AV28" s="186"/>
      <c r="AW28" s="186"/>
      <c r="AX28" s="186"/>
      <c r="AY28" s="186"/>
      <c r="AZ28" s="186"/>
      <c r="BA28" s="186"/>
      <c r="BB28" s="186"/>
      <c r="BC28" s="186"/>
      <c r="BD28" s="186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6"/>
      <c r="BS28" s="186"/>
      <c r="BT28" s="186"/>
      <c r="BU28" s="186"/>
      <c r="BV28" s="186"/>
      <c r="BW28" s="186"/>
      <c r="BX28" s="186"/>
      <c r="BY28" s="186"/>
      <c r="BZ28" s="186"/>
      <c r="CA28" s="186"/>
      <c r="CB28" s="186"/>
      <c r="CC28" s="186"/>
      <c r="CD28" s="186"/>
      <c r="CE28" s="186"/>
      <c r="CF28" s="186"/>
      <c r="CG28" s="186"/>
      <c r="CH28" s="186"/>
      <c r="CI28" s="186"/>
      <c r="CJ28" s="186"/>
      <c r="CK28" s="186"/>
      <c r="CL28" s="186"/>
      <c r="CM28" s="186"/>
      <c r="CN28" s="186"/>
      <c r="CO28" s="186"/>
      <c r="CP28" s="186"/>
      <c r="CQ28" s="186"/>
      <c r="CR28" s="186"/>
      <c r="CS28" s="186"/>
      <c r="CT28" s="186"/>
      <c r="CU28" s="186"/>
      <c r="CV28" s="186"/>
      <c r="CW28" s="186"/>
      <c r="CX28" s="186"/>
      <c r="CY28" s="186"/>
      <c r="CZ28" s="186"/>
      <c r="DA28" s="186"/>
      <c r="DB28" s="186"/>
      <c r="DC28" s="186"/>
      <c r="DD28" s="186"/>
      <c r="DE28" s="186"/>
      <c r="DF28" s="186"/>
      <c r="DG28" s="186"/>
      <c r="DH28" s="186"/>
      <c r="DI28" s="186"/>
      <c r="DJ28" s="186"/>
      <c r="DK28" s="186"/>
      <c r="DL28" s="186"/>
      <c r="DM28" s="186"/>
      <c r="DN28" s="186"/>
      <c r="DO28" s="186"/>
      <c r="DP28" s="186"/>
      <c r="DQ28" s="186"/>
      <c r="DR28" s="186"/>
      <c r="DS28" s="186"/>
      <c r="DT28" s="186"/>
    </row>
    <row r="29" spans="1:124">
      <c r="A29" s="453"/>
      <c r="B29" s="454"/>
      <c r="C29" s="456">
        <f>C24-C19</f>
        <v>0</v>
      </c>
      <c r="D29" s="456">
        <f t="shared" si="11"/>
        <v>0</v>
      </c>
      <c r="E29" s="456">
        <f t="shared" si="11"/>
        <v>0</v>
      </c>
      <c r="F29" s="456">
        <f t="shared" si="11"/>
        <v>0</v>
      </c>
      <c r="G29" s="418">
        <f t="shared" si="11"/>
        <v>0</v>
      </c>
      <c r="H29" s="456">
        <f t="shared" si="11"/>
        <v>0</v>
      </c>
      <c r="I29" s="456">
        <f t="shared" si="11"/>
        <v>0</v>
      </c>
      <c r="J29" s="456">
        <f t="shared" si="11"/>
        <v>0</v>
      </c>
      <c r="K29" s="456">
        <f t="shared" si="11"/>
        <v>0</v>
      </c>
      <c r="L29" s="418">
        <f t="shared" si="11"/>
        <v>0</v>
      </c>
      <c r="M29" s="456">
        <f t="shared" si="11"/>
        <v>0</v>
      </c>
      <c r="N29" s="456">
        <f t="shared" si="11"/>
        <v>0</v>
      </c>
      <c r="O29" s="456">
        <f t="shared" si="11"/>
        <v>0</v>
      </c>
      <c r="P29" s="456">
        <f t="shared" si="11"/>
        <v>0</v>
      </c>
      <c r="Q29" s="456">
        <f t="shared" si="11"/>
        <v>0</v>
      </c>
      <c r="R29" s="418">
        <f t="shared" si="11"/>
        <v>0</v>
      </c>
      <c r="S29" s="419">
        <f t="shared" si="11"/>
        <v>0</v>
      </c>
      <c r="T29" s="627"/>
      <c r="U29" s="218"/>
      <c r="V29" s="187"/>
      <c r="W29" s="187"/>
      <c r="X29" s="625"/>
      <c r="Y29" s="625"/>
      <c r="Z29" s="625"/>
      <c r="AA29" s="187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6"/>
      <c r="AO29" s="186"/>
      <c r="AP29" s="186"/>
      <c r="AQ29" s="186"/>
      <c r="AR29" s="186"/>
      <c r="AS29" s="186"/>
      <c r="AT29" s="186"/>
      <c r="AU29" s="186"/>
      <c r="AV29" s="186"/>
      <c r="AW29" s="186"/>
      <c r="AX29" s="186"/>
      <c r="AY29" s="186"/>
      <c r="AZ29" s="186"/>
      <c r="BA29" s="186"/>
      <c r="BB29" s="186"/>
      <c r="BC29" s="186"/>
      <c r="BD29" s="186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6"/>
      <c r="BS29" s="186"/>
      <c r="BT29" s="186"/>
      <c r="BU29" s="186"/>
      <c r="BV29" s="186"/>
      <c r="BW29" s="186"/>
      <c r="BX29" s="186"/>
      <c r="BY29" s="186"/>
      <c r="BZ29" s="186"/>
      <c r="CA29" s="186"/>
      <c r="CB29" s="186"/>
      <c r="CC29" s="186"/>
      <c r="CD29" s="186"/>
      <c r="CE29" s="186"/>
      <c r="CF29" s="186"/>
      <c r="CG29" s="186"/>
      <c r="CH29" s="186"/>
      <c r="CI29" s="186"/>
      <c r="CJ29" s="186"/>
      <c r="CK29" s="186"/>
      <c r="CL29" s="186"/>
      <c r="CM29" s="186"/>
      <c r="CN29" s="186"/>
      <c r="CO29" s="186"/>
      <c r="CP29" s="186"/>
      <c r="CQ29" s="186"/>
      <c r="CR29" s="186"/>
      <c r="CS29" s="186"/>
      <c r="CT29" s="186"/>
      <c r="CU29" s="186"/>
      <c r="CV29" s="186"/>
      <c r="CW29" s="186"/>
      <c r="CX29" s="186"/>
      <c r="CY29" s="186"/>
      <c r="CZ29" s="186"/>
      <c r="DA29" s="186"/>
      <c r="DB29" s="186"/>
      <c r="DC29" s="186"/>
      <c r="DD29" s="186"/>
      <c r="DE29" s="186"/>
      <c r="DF29" s="186"/>
      <c r="DG29" s="186"/>
      <c r="DH29" s="186"/>
      <c r="DI29" s="186"/>
      <c r="DJ29" s="186"/>
      <c r="DK29" s="186"/>
      <c r="DL29" s="186"/>
      <c r="DM29" s="186"/>
      <c r="DN29" s="186"/>
      <c r="DO29" s="186"/>
      <c r="DP29" s="186"/>
      <c r="DQ29" s="186"/>
      <c r="DR29" s="186"/>
      <c r="DS29" s="186"/>
      <c r="DT29" s="186"/>
    </row>
    <row r="30" spans="1:124" s="1165" customFormat="1" ht="13.5" thickBot="1">
      <c r="A30" s="1166"/>
      <c r="B30" s="1167" t="s">
        <v>32</v>
      </c>
      <c r="C30" s="1168">
        <f>SUM(C26:C29)</f>
        <v>0</v>
      </c>
      <c r="D30" s="1168">
        <f t="shared" ref="D30:S30" si="12">SUM(D26:D29)</f>
        <v>0</v>
      </c>
      <c r="E30" s="1168">
        <f t="shared" si="12"/>
        <v>0</v>
      </c>
      <c r="F30" s="1168">
        <f t="shared" si="12"/>
        <v>0</v>
      </c>
      <c r="G30" s="413">
        <f t="shared" si="12"/>
        <v>0</v>
      </c>
      <c r="H30" s="1168">
        <f t="shared" si="12"/>
        <v>0</v>
      </c>
      <c r="I30" s="1168">
        <f t="shared" si="12"/>
        <v>0</v>
      </c>
      <c r="J30" s="1168">
        <f t="shared" si="12"/>
        <v>0</v>
      </c>
      <c r="K30" s="1168">
        <f t="shared" si="12"/>
        <v>0</v>
      </c>
      <c r="L30" s="413">
        <f t="shared" si="12"/>
        <v>0</v>
      </c>
      <c r="M30" s="1168">
        <f t="shared" si="12"/>
        <v>0</v>
      </c>
      <c r="N30" s="1168">
        <f t="shared" si="12"/>
        <v>0</v>
      </c>
      <c r="O30" s="1168">
        <f t="shared" si="12"/>
        <v>0</v>
      </c>
      <c r="P30" s="1168">
        <f t="shared" si="12"/>
        <v>0</v>
      </c>
      <c r="Q30" s="1168">
        <f t="shared" si="12"/>
        <v>0</v>
      </c>
      <c r="R30" s="413">
        <f t="shared" si="12"/>
        <v>0</v>
      </c>
      <c r="S30" s="414">
        <f t="shared" si="12"/>
        <v>0</v>
      </c>
      <c r="T30" s="1174"/>
      <c r="U30" s="1174"/>
      <c r="V30" s="1164"/>
      <c r="W30" s="1164"/>
      <c r="X30" s="2"/>
      <c r="Y30" s="1164"/>
      <c r="Z30" s="1164"/>
      <c r="AA30" s="1164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</row>
    <row r="31" spans="1:124" s="207" customFormat="1" ht="13" outlineLevel="1">
      <c r="A31" s="245" t="s">
        <v>40</v>
      </c>
      <c r="B31" s="246">
        <v>0</v>
      </c>
      <c r="C31" s="210">
        <f>C26*1+C27*2</f>
        <v>0</v>
      </c>
      <c r="D31" s="210">
        <f t="shared" ref="D31:S31" si="13">D26*1+D27*2</f>
        <v>0</v>
      </c>
      <c r="E31" s="210">
        <f t="shared" si="13"/>
        <v>0</v>
      </c>
      <c r="F31" s="210">
        <f t="shared" si="13"/>
        <v>0</v>
      </c>
      <c r="G31" s="206">
        <f t="shared" si="13"/>
        <v>0</v>
      </c>
      <c r="H31" s="210">
        <f t="shared" si="13"/>
        <v>0</v>
      </c>
      <c r="I31" s="210">
        <f t="shared" si="13"/>
        <v>0</v>
      </c>
      <c r="J31" s="210">
        <f t="shared" si="13"/>
        <v>0</v>
      </c>
      <c r="K31" s="210">
        <f t="shared" si="13"/>
        <v>0</v>
      </c>
      <c r="L31" s="206">
        <f t="shared" si="13"/>
        <v>0</v>
      </c>
      <c r="M31" s="210">
        <f t="shared" si="13"/>
        <v>0</v>
      </c>
      <c r="N31" s="210">
        <f t="shared" si="13"/>
        <v>0</v>
      </c>
      <c r="O31" s="210">
        <f t="shared" si="13"/>
        <v>0</v>
      </c>
      <c r="P31" s="210">
        <f t="shared" si="13"/>
        <v>0</v>
      </c>
      <c r="Q31" s="210">
        <f t="shared" si="13"/>
        <v>0</v>
      </c>
      <c r="R31" s="206">
        <f t="shared" si="13"/>
        <v>0</v>
      </c>
      <c r="S31" s="837">
        <f t="shared" si="13"/>
        <v>0</v>
      </c>
      <c r="T31" s="218"/>
      <c r="U31" s="218"/>
      <c r="V31" s="217"/>
      <c r="W31" s="217"/>
      <c r="X31" s="219"/>
      <c r="Y31" s="219"/>
      <c r="Z31" s="219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  <c r="DS31" s="217"/>
      <c r="DT31" s="217"/>
    </row>
    <row r="32" spans="1:124" s="207" customFormat="1" ht="13.5" outlineLevel="1" thickBot="1">
      <c r="A32" s="213" t="s">
        <v>43</v>
      </c>
      <c r="B32" s="248" t="s">
        <v>30</v>
      </c>
      <c r="C32" s="214">
        <f>C26+C27</f>
        <v>0</v>
      </c>
      <c r="D32" s="214">
        <f t="shared" ref="D32:S32" si="14">D26+D27</f>
        <v>0</v>
      </c>
      <c r="E32" s="214">
        <f t="shared" si="14"/>
        <v>0</v>
      </c>
      <c r="F32" s="214">
        <f t="shared" si="14"/>
        <v>0</v>
      </c>
      <c r="G32" s="215">
        <f t="shared" si="14"/>
        <v>0</v>
      </c>
      <c r="H32" s="214">
        <f t="shared" si="14"/>
        <v>0</v>
      </c>
      <c r="I32" s="214">
        <f t="shared" si="14"/>
        <v>0</v>
      </c>
      <c r="J32" s="214">
        <f t="shared" si="14"/>
        <v>0</v>
      </c>
      <c r="K32" s="214">
        <f t="shared" si="14"/>
        <v>0</v>
      </c>
      <c r="L32" s="215">
        <f t="shared" si="14"/>
        <v>0</v>
      </c>
      <c r="M32" s="214">
        <f t="shared" si="14"/>
        <v>0</v>
      </c>
      <c r="N32" s="214">
        <f t="shared" si="14"/>
        <v>0</v>
      </c>
      <c r="O32" s="214">
        <f t="shared" si="14"/>
        <v>0</v>
      </c>
      <c r="P32" s="214">
        <f t="shared" si="14"/>
        <v>0</v>
      </c>
      <c r="Q32" s="214">
        <f t="shared" si="14"/>
        <v>0</v>
      </c>
      <c r="R32" s="215">
        <f t="shared" si="14"/>
        <v>0</v>
      </c>
      <c r="S32" s="838">
        <f t="shared" si="14"/>
        <v>0</v>
      </c>
      <c r="T32" s="218"/>
      <c r="U32" s="218"/>
      <c r="V32" s="217"/>
      <c r="W32" s="217"/>
      <c r="X32" s="219"/>
      <c r="Y32" s="219"/>
      <c r="Z32" s="219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  <c r="DS32" s="217"/>
      <c r="DT32" s="217"/>
    </row>
    <row r="33" spans="1:124" s="207" customFormat="1" ht="13">
      <c r="A33" s="211"/>
      <c r="B33" s="235"/>
      <c r="C33" s="212"/>
      <c r="D33" s="212"/>
      <c r="E33" s="212"/>
      <c r="F33" s="212"/>
      <c r="G33" s="183"/>
      <c r="H33" s="212"/>
      <c r="I33" s="212"/>
      <c r="J33" s="212"/>
      <c r="K33" s="212"/>
      <c r="L33" s="183"/>
      <c r="M33" s="212"/>
      <c r="N33" s="212"/>
      <c r="O33" s="212"/>
      <c r="P33" s="212"/>
      <c r="Q33" s="212"/>
      <c r="R33" s="183"/>
      <c r="S33" s="665"/>
      <c r="T33" s="218"/>
      <c r="U33" s="218"/>
      <c r="V33" s="217"/>
      <c r="W33" s="217"/>
      <c r="X33" s="219"/>
      <c r="Y33" s="219"/>
      <c r="Z33" s="219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  <c r="DS33" s="217"/>
      <c r="DT33" s="217"/>
    </row>
    <row r="34" spans="1:124" ht="13">
      <c r="A34" s="181" t="s">
        <v>313</v>
      </c>
      <c r="B34" s="182" t="s">
        <v>316</v>
      </c>
      <c r="C34" s="6">
        <f>SUMIF('Wuxi Summary'!$BU:$BU,'Commit vs Uncon'!$T34,'Wuxi Summary'!BG:BG)+SUMIF('Korat Summary'!$BU:$BU,'Commit vs Uncon'!$T34,'Korat Summary'!BG:BG)</f>
        <v>0</v>
      </c>
      <c r="D34" s="6">
        <f>SUMIF('Wuxi Summary'!$BU:$BU,'Commit vs Uncon'!$T34,'Wuxi Summary'!BH:BH)+SUMIF('Korat Summary'!$BU:$BU,'Commit vs Uncon'!$T34,'Korat Summary'!BH:BH)</f>
        <v>0</v>
      </c>
      <c r="E34" s="6">
        <f>SUMIF('Wuxi Summary'!$BU:$BU,'Commit vs Uncon'!$T34,'Wuxi Summary'!BI:BI)+SUMIF('Korat Summary'!$BU:$BU,'Commit vs Uncon'!$T34,'Korat Summary'!BI:BI)</f>
        <v>0</v>
      </c>
      <c r="F34" s="6">
        <f>SUMIF('Wuxi Summary'!$BU:$BU,'Commit vs Uncon'!$T34,'Wuxi Summary'!BJ:BJ)+SUMIF('Korat Summary'!$BU:$BU,'Commit vs Uncon'!$T34,'Korat Summary'!BJ:BJ)</f>
        <v>0</v>
      </c>
      <c r="G34" s="200">
        <f t="shared" ref="G34:G39" si="15">SUM(C34:F34)</f>
        <v>0</v>
      </c>
      <c r="H34" s="6">
        <f>SUMIF('Wuxi Summary'!$BU:$BU,'Commit vs Uncon'!$T34,'Wuxi Summary'!BK:BK)+SUMIF('Korat Summary'!$BU:$BU,'Commit vs Uncon'!$T34,'Korat Summary'!BK:BK)</f>
        <v>0</v>
      </c>
      <c r="I34" s="6">
        <f>SUMIF('Wuxi Summary'!$BU:$BU,'Commit vs Uncon'!$T34,'Wuxi Summary'!BL:BL)+SUMIF('Korat Summary'!$BU:$BU,'Commit vs Uncon'!$T34,'Korat Summary'!BL:BL)</f>
        <v>0</v>
      </c>
      <c r="J34" s="6">
        <f>SUMIF('Wuxi Summary'!$BU:$BU,'Commit vs Uncon'!$T34,'Wuxi Summary'!BM:BM)+SUMIF('Korat Summary'!$BU:$BU,'Commit vs Uncon'!$T34,'Korat Summary'!BM:BM)</f>
        <v>0</v>
      </c>
      <c r="K34" s="6">
        <f>SUMIF('Wuxi Summary'!$BU:$BU,'Commit vs Uncon'!$T34,'Wuxi Summary'!BN:BN)+SUMIF('Korat Summary'!$BU:$BU,'Commit vs Uncon'!$T34,'Korat Summary'!BN:BN)</f>
        <v>0</v>
      </c>
      <c r="L34" s="200">
        <f t="shared" ref="L34:L39" si="16">SUM(H34:K34)</f>
        <v>0</v>
      </c>
      <c r="M34" s="6">
        <f>SUMIF('Wuxi Summary'!$BU:$BU,'Commit vs Uncon'!$T34,'Wuxi Summary'!BO:BO)+SUMIF('Korat Summary'!$BU:$BU,'Commit vs Uncon'!$T34,'Korat Summary'!BO:BO)</f>
        <v>0</v>
      </c>
      <c r="N34" s="6">
        <f>SUMIF('Wuxi Summary'!$BU:$BU,'Commit vs Uncon'!$T34,'Wuxi Summary'!BP:BP)+SUMIF('Korat Summary'!$BU:$BU,'Commit vs Uncon'!$T34,'Korat Summary'!BP:BP)</f>
        <v>0</v>
      </c>
      <c r="O34" s="6">
        <f>SUMIF('Wuxi Summary'!$BU:$BU,'Commit vs Uncon'!$T34,'Wuxi Summary'!BQ:BQ)+SUMIF('Korat Summary'!$BU:$BU,'Commit vs Uncon'!$T34,'Korat Summary'!BQ:BQ)</f>
        <v>0</v>
      </c>
      <c r="P34" s="6">
        <f>SUMIF('Wuxi Summary'!$BU:$BU,'Commit vs Uncon'!$T34,'Wuxi Summary'!BR:BR)+SUMIF('Korat Summary'!$BU:$BU,'Commit vs Uncon'!$T34,'Korat Summary'!BR:BR)</f>
        <v>0</v>
      </c>
      <c r="Q34" s="6">
        <f>SUMIF('Wuxi Summary'!$BU:$BU,'Commit vs Uncon'!$T34,'Wuxi Summary'!BS:BS)+SUMIF('Korat Summary'!$BU:$BU,'Commit vs Uncon'!$T34,'Korat Summary'!BS:BS)</f>
        <v>0</v>
      </c>
      <c r="R34" s="183">
        <f t="shared" ref="R34:R39" si="17">SUM(M34:Q34)</f>
        <v>0</v>
      </c>
      <c r="S34" s="197">
        <f t="shared" ref="S34:S39" si="18">R34+L34+G34</f>
        <v>0</v>
      </c>
      <c r="T34" s="198" t="s">
        <v>522</v>
      </c>
      <c r="U34" s="198"/>
      <c r="V34" s="187"/>
      <c r="W34" s="187"/>
      <c r="X34" s="187"/>
      <c r="Y34" s="187"/>
      <c r="Z34" s="187"/>
      <c r="AA34" s="187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6"/>
      <c r="AO34" s="186"/>
      <c r="AP34" s="186"/>
      <c r="AQ34" s="186"/>
      <c r="AR34" s="186"/>
      <c r="AS34" s="186"/>
      <c r="AT34" s="186"/>
      <c r="AU34" s="186"/>
      <c r="AV34" s="186"/>
      <c r="AW34" s="186"/>
      <c r="AX34" s="186"/>
      <c r="AY34" s="186"/>
      <c r="AZ34" s="186"/>
      <c r="BA34" s="186"/>
      <c r="BB34" s="186"/>
      <c r="BC34" s="186"/>
      <c r="BD34" s="186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6"/>
      <c r="BS34" s="186"/>
      <c r="BT34" s="186"/>
      <c r="BU34" s="186"/>
      <c r="BV34" s="186"/>
      <c r="BW34" s="186"/>
      <c r="BX34" s="186"/>
      <c r="BY34" s="186"/>
      <c r="BZ34" s="186"/>
      <c r="CA34" s="186"/>
      <c r="CB34" s="186"/>
      <c r="CC34" s="186"/>
      <c r="CD34" s="186"/>
      <c r="CE34" s="186"/>
      <c r="CF34" s="186"/>
      <c r="CG34" s="186"/>
      <c r="CH34" s="186"/>
      <c r="CI34" s="186"/>
      <c r="CJ34" s="186"/>
      <c r="CK34" s="186"/>
      <c r="CL34" s="186"/>
      <c r="CM34" s="186"/>
      <c r="CN34" s="186"/>
      <c r="CO34" s="186"/>
      <c r="CP34" s="186"/>
      <c r="CQ34" s="186"/>
      <c r="CR34" s="186"/>
      <c r="CS34" s="186"/>
      <c r="CT34" s="186"/>
      <c r="CU34" s="186"/>
      <c r="CV34" s="186"/>
      <c r="CW34" s="186"/>
      <c r="CX34" s="186"/>
      <c r="CY34" s="186"/>
      <c r="CZ34" s="186"/>
      <c r="DA34" s="186"/>
      <c r="DB34" s="186"/>
      <c r="DC34" s="186"/>
      <c r="DD34" s="186"/>
      <c r="DE34" s="186"/>
      <c r="DF34" s="186"/>
      <c r="DG34" s="186"/>
      <c r="DH34" s="186"/>
      <c r="DI34" s="186"/>
      <c r="DJ34" s="186"/>
      <c r="DK34" s="186"/>
      <c r="DL34" s="186"/>
      <c r="DM34" s="186"/>
      <c r="DN34" s="186"/>
      <c r="DO34" s="186"/>
      <c r="DP34" s="186"/>
      <c r="DQ34" s="186"/>
      <c r="DR34" s="186"/>
      <c r="DS34" s="186"/>
      <c r="DT34" s="186"/>
    </row>
    <row r="35" spans="1:124" ht="13">
      <c r="A35" s="181"/>
      <c r="B35" s="182" t="s">
        <v>259</v>
      </c>
      <c r="C35" s="6">
        <f>SUMIF('Wuxi Summary'!$BU:$BU,'Commit vs Uncon'!$T35,'Wuxi Summary'!BG:BG)+SUMIF('Korat Summary'!$BU:$BU,'Commit vs Uncon'!$T35,'Korat Summary'!BG:BG)</f>
        <v>0</v>
      </c>
      <c r="D35" s="6">
        <f>SUMIF('Wuxi Summary'!$BU:$BU,'Commit vs Uncon'!$T35,'Wuxi Summary'!BH:BH)+SUMIF('Korat Summary'!$BU:$BU,'Commit vs Uncon'!$T35,'Korat Summary'!BH:BH)</f>
        <v>0</v>
      </c>
      <c r="E35" s="6">
        <f>SUMIF('Wuxi Summary'!$BU:$BU,'Commit vs Uncon'!$T35,'Wuxi Summary'!BI:BI)+SUMIF('Korat Summary'!$BU:$BU,'Commit vs Uncon'!$T35,'Korat Summary'!BI:BI)</f>
        <v>0</v>
      </c>
      <c r="F35" s="6">
        <f>SUMIF('Wuxi Summary'!$BU:$BU,'Commit vs Uncon'!$T35,'Wuxi Summary'!BJ:BJ)+SUMIF('Korat Summary'!$BU:$BU,'Commit vs Uncon'!$T35,'Korat Summary'!BJ:BJ)</f>
        <v>0</v>
      </c>
      <c r="G35" s="200">
        <f t="shared" si="15"/>
        <v>0</v>
      </c>
      <c r="H35" s="6">
        <f>SUMIF('Wuxi Summary'!$BU:$BU,'Commit vs Uncon'!$T35,'Wuxi Summary'!BK:BK)+SUMIF('Korat Summary'!$BU:$BU,'Commit vs Uncon'!$T35,'Korat Summary'!BK:BK)</f>
        <v>0</v>
      </c>
      <c r="I35" s="6">
        <f>SUMIF('Wuxi Summary'!$BU:$BU,'Commit vs Uncon'!$T35,'Wuxi Summary'!BL:BL)+SUMIF('Korat Summary'!$BU:$BU,'Commit vs Uncon'!$T35,'Korat Summary'!BL:BL)</f>
        <v>0</v>
      </c>
      <c r="J35" s="6">
        <f>SUMIF('Wuxi Summary'!$BU:$BU,'Commit vs Uncon'!$T35,'Wuxi Summary'!BM:BM)+SUMIF('Korat Summary'!$BU:$BU,'Commit vs Uncon'!$T35,'Korat Summary'!BM:BM)</f>
        <v>0</v>
      </c>
      <c r="K35" s="6">
        <f>SUMIF('Wuxi Summary'!$BU:$BU,'Commit vs Uncon'!$T35,'Wuxi Summary'!BN:BN)+SUMIF('Korat Summary'!$BU:$BU,'Commit vs Uncon'!$T35,'Korat Summary'!BN:BN)</f>
        <v>0</v>
      </c>
      <c r="L35" s="200">
        <f t="shared" si="16"/>
        <v>0</v>
      </c>
      <c r="M35" s="6">
        <f>SUMIF('Wuxi Summary'!$BU:$BU,'Commit vs Uncon'!$T35,'Wuxi Summary'!BO:BO)+SUMIF('Korat Summary'!$BU:$BU,'Commit vs Uncon'!$T35,'Korat Summary'!BO:BO)</f>
        <v>0</v>
      </c>
      <c r="N35" s="6">
        <f>SUMIF('Wuxi Summary'!$BU:$BU,'Commit vs Uncon'!$T35,'Wuxi Summary'!BP:BP)+SUMIF('Korat Summary'!$BU:$BU,'Commit vs Uncon'!$T35,'Korat Summary'!BP:BP)</f>
        <v>0</v>
      </c>
      <c r="O35" s="6">
        <f>SUMIF('Wuxi Summary'!$BU:$BU,'Commit vs Uncon'!$T35,'Wuxi Summary'!BQ:BQ)+SUMIF('Korat Summary'!$BU:$BU,'Commit vs Uncon'!$T35,'Korat Summary'!BQ:BQ)</f>
        <v>0</v>
      </c>
      <c r="P35" s="6">
        <f>SUMIF('Wuxi Summary'!$BU:$BU,'Commit vs Uncon'!$T35,'Wuxi Summary'!BR:BR)+SUMIF('Korat Summary'!$BU:$BU,'Commit vs Uncon'!$T35,'Korat Summary'!BR:BR)</f>
        <v>0</v>
      </c>
      <c r="Q35" s="6">
        <f>SUMIF('Wuxi Summary'!$BU:$BU,'Commit vs Uncon'!$T35,'Wuxi Summary'!BS:BS)+SUMIF('Korat Summary'!$BU:$BU,'Commit vs Uncon'!$T35,'Korat Summary'!BS:BS)</f>
        <v>0</v>
      </c>
      <c r="R35" s="183">
        <f t="shared" si="17"/>
        <v>0</v>
      </c>
      <c r="S35" s="197">
        <f t="shared" si="18"/>
        <v>0</v>
      </c>
      <c r="T35" s="198" t="s">
        <v>520</v>
      </c>
      <c r="U35" s="198"/>
      <c r="V35" s="187"/>
      <c r="W35" s="187"/>
      <c r="X35" s="187"/>
      <c r="Y35" s="187"/>
      <c r="Z35" s="187"/>
      <c r="AA35" s="187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6"/>
      <c r="AO35" s="186"/>
      <c r="AP35" s="186"/>
      <c r="AQ35" s="186"/>
      <c r="AR35" s="186"/>
      <c r="AS35" s="186"/>
      <c r="AT35" s="186"/>
      <c r="AU35" s="186"/>
      <c r="AV35" s="186"/>
      <c r="AW35" s="186"/>
      <c r="AX35" s="186"/>
      <c r="AY35" s="186"/>
      <c r="AZ35" s="186"/>
      <c r="BA35" s="186"/>
      <c r="BB35" s="186"/>
      <c r="BC35" s="186"/>
      <c r="BD35" s="186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6"/>
      <c r="BS35" s="186"/>
      <c r="BT35" s="186"/>
      <c r="BU35" s="186"/>
      <c r="BV35" s="186"/>
      <c r="BW35" s="186"/>
      <c r="BX35" s="186"/>
      <c r="BY35" s="186"/>
      <c r="BZ35" s="186"/>
      <c r="CA35" s="186"/>
      <c r="CB35" s="186"/>
      <c r="CC35" s="186"/>
      <c r="CD35" s="186"/>
      <c r="CE35" s="186"/>
      <c r="CF35" s="186"/>
      <c r="CG35" s="186"/>
      <c r="CH35" s="186"/>
      <c r="CI35" s="186"/>
      <c r="CJ35" s="186"/>
      <c r="CK35" s="186"/>
      <c r="CL35" s="186"/>
      <c r="CM35" s="186"/>
      <c r="CN35" s="186"/>
      <c r="CO35" s="186"/>
      <c r="CP35" s="186"/>
      <c r="CQ35" s="186"/>
      <c r="CR35" s="186"/>
      <c r="CS35" s="186"/>
      <c r="CT35" s="186"/>
      <c r="CU35" s="186"/>
      <c r="CV35" s="186"/>
      <c r="CW35" s="186"/>
      <c r="CX35" s="186"/>
      <c r="CY35" s="186"/>
      <c r="CZ35" s="186"/>
      <c r="DA35" s="186"/>
      <c r="DB35" s="186"/>
      <c r="DC35" s="186"/>
      <c r="DD35" s="186"/>
      <c r="DE35" s="186"/>
      <c r="DF35" s="186"/>
      <c r="DG35" s="186"/>
      <c r="DH35" s="186"/>
      <c r="DI35" s="186"/>
      <c r="DJ35" s="186"/>
      <c r="DK35" s="186"/>
      <c r="DL35" s="186"/>
      <c r="DM35" s="186"/>
      <c r="DN35" s="186"/>
      <c r="DO35" s="186"/>
      <c r="DP35" s="186"/>
      <c r="DQ35" s="186"/>
      <c r="DR35" s="186"/>
      <c r="DS35" s="186"/>
      <c r="DT35" s="186"/>
    </row>
    <row r="36" spans="1:124">
      <c r="A36" s="371" t="str">
        <f>A4</f>
        <v>Uncon</v>
      </c>
      <c r="B36" s="182" t="s">
        <v>203</v>
      </c>
      <c r="C36" s="6">
        <f>SUMIF('Wuxi Summary'!$BU:$BU,'Commit vs Uncon'!$T36,'Wuxi Summary'!BG:BG)+SUMIF('Korat Summary'!$BU:$BU,'Commit vs Uncon'!$T36,'Korat Summary'!BG:BG)</f>
        <v>0</v>
      </c>
      <c r="D36" s="6">
        <f>SUMIF('Wuxi Summary'!$BU:$BU,'Commit vs Uncon'!$T36,'Wuxi Summary'!BH:BH)+SUMIF('Korat Summary'!$BU:$BU,'Commit vs Uncon'!$T36,'Korat Summary'!BH:BH)</f>
        <v>0</v>
      </c>
      <c r="E36" s="6">
        <f>SUMIF('Wuxi Summary'!$BU:$BU,'Commit vs Uncon'!$T36,'Wuxi Summary'!BI:BI)+SUMIF('Korat Summary'!$BU:$BU,'Commit vs Uncon'!$T36,'Korat Summary'!BI:BI)</f>
        <v>0</v>
      </c>
      <c r="F36" s="6">
        <f>SUMIF('Wuxi Summary'!$BU:$BU,'Commit vs Uncon'!$T36,'Wuxi Summary'!BJ:BJ)+SUMIF('Korat Summary'!$BU:$BU,'Commit vs Uncon'!$T36,'Korat Summary'!BJ:BJ)</f>
        <v>0</v>
      </c>
      <c r="G36" s="200">
        <f t="shared" si="15"/>
        <v>0</v>
      </c>
      <c r="H36" s="6">
        <f>SUMIF('Wuxi Summary'!$BU:$BU,'Commit vs Uncon'!$T36,'Wuxi Summary'!BK:BK)+SUMIF('Korat Summary'!$BU:$BU,'Commit vs Uncon'!$T36,'Korat Summary'!BK:BK)</f>
        <v>0</v>
      </c>
      <c r="I36" s="6">
        <f>SUMIF('Wuxi Summary'!$BU:$BU,'Commit vs Uncon'!$T36,'Wuxi Summary'!BL:BL)+SUMIF('Korat Summary'!$BU:$BU,'Commit vs Uncon'!$T36,'Korat Summary'!BL:BL)</f>
        <v>0</v>
      </c>
      <c r="J36" s="6">
        <f>SUMIF('Wuxi Summary'!$BU:$BU,'Commit vs Uncon'!$T36,'Wuxi Summary'!BM:BM)+SUMIF('Korat Summary'!$BU:$BU,'Commit vs Uncon'!$T36,'Korat Summary'!BM:BM)</f>
        <v>0</v>
      </c>
      <c r="K36" s="6">
        <f>SUMIF('Wuxi Summary'!$BU:$BU,'Commit vs Uncon'!$T36,'Wuxi Summary'!BN:BN)+SUMIF('Korat Summary'!$BU:$BU,'Commit vs Uncon'!$T36,'Korat Summary'!BN:BN)</f>
        <v>0</v>
      </c>
      <c r="L36" s="200">
        <f t="shared" si="16"/>
        <v>0</v>
      </c>
      <c r="M36" s="6">
        <f>SUMIF('Wuxi Summary'!$BU:$BU,'Commit vs Uncon'!$T36,'Wuxi Summary'!BO:BO)+SUMIF('Korat Summary'!$BU:$BU,'Commit vs Uncon'!$T36,'Korat Summary'!BO:BO)</f>
        <v>0</v>
      </c>
      <c r="N36" s="6">
        <f>SUMIF('Wuxi Summary'!$BU:$BU,'Commit vs Uncon'!$T36,'Wuxi Summary'!BP:BP)+SUMIF('Korat Summary'!$BU:$BU,'Commit vs Uncon'!$T36,'Korat Summary'!BP:BP)</f>
        <v>0</v>
      </c>
      <c r="O36" s="6">
        <f>SUMIF('Wuxi Summary'!$BU:$BU,'Commit vs Uncon'!$T36,'Wuxi Summary'!BQ:BQ)+SUMIF('Korat Summary'!$BU:$BU,'Commit vs Uncon'!$T36,'Korat Summary'!BQ:BQ)</f>
        <v>0</v>
      </c>
      <c r="P36" s="6">
        <f>SUMIF('Wuxi Summary'!$BU:$BU,'Commit vs Uncon'!$T36,'Wuxi Summary'!BR:BR)+SUMIF('Korat Summary'!$BU:$BU,'Commit vs Uncon'!$T36,'Korat Summary'!BR:BR)</f>
        <v>0</v>
      </c>
      <c r="Q36" s="6">
        <f>SUMIF('Wuxi Summary'!$BU:$BU,'Commit vs Uncon'!$T36,'Wuxi Summary'!BS:BS)+SUMIF('Korat Summary'!$BU:$BU,'Commit vs Uncon'!$T36,'Korat Summary'!BS:BS)</f>
        <v>0</v>
      </c>
      <c r="R36" s="183">
        <f t="shared" si="17"/>
        <v>0</v>
      </c>
      <c r="S36" s="197">
        <f t="shared" si="18"/>
        <v>0</v>
      </c>
      <c r="T36" s="198" t="s">
        <v>524</v>
      </c>
      <c r="U36" s="198"/>
      <c r="V36" s="187"/>
      <c r="W36" s="187"/>
      <c r="X36" s="187"/>
      <c r="Y36" s="187"/>
      <c r="Z36" s="187"/>
      <c r="AA36" s="187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6"/>
      <c r="AO36" s="186"/>
      <c r="AP36" s="186"/>
      <c r="AQ36" s="186"/>
      <c r="AR36" s="186"/>
      <c r="AS36" s="186"/>
      <c r="AT36" s="186"/>
      <c r="AU36" s="186"/>
      <c r="AV36" s="186"/>
      <c r="AW36" s="186"/>
      <c r="AX36" s="186"/>
      <c r="AY36" s="186"/>
      <c r="AZ36" s="186"/>
      <c r="BA36" s="186"/>
      <c r="BB36" s="186"/>
      <c r="BC36" s="186"/>
      <c r="BD36" s="186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6"/>
      <c r="CG36" s="186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6"/>
      <c r="CU36" s="186"/>
      <c r="CV36" s="186"/>
      <c r="CW36" s="186"/>
      <c r="CX36" s="186"/>
      <c r="CY36" s="186"/>
      <c r="CZ36" s="186"/>
      <c r="DA36" s="186"/>
      <c r="DB36" s="186"/>
      <c r="DC36" s="186"/>
      <c r="DD36" s="186"/>
      <c r="DE36" s="186"/>
      <c r="DF36" s="186"/>
      <c r="DG36" s="186"/>
      <c r="DH36" s="186"/>
      <c r="DI36" s="186"/>
      <c r="DJ36" s="186"/>
      <c r="DK36" s="186"/>
      <c r="DL36" s="186"/>
      <c r="DM36" s="186"/>
      <c r="DN36" s="186"/>
      <c r="DO36" s="186"/>
      <c r="DP36" s="186"/>
      <c r="DQ36" s="186"/>
      <c r="DR36" s="186"/>
      <c r="DS36" s="186"/>
      <c r="DT36" s="186"/>
    </row>
    <row r="37" spans="1:124">
      <c r="A37" s="371"/>
      <c r="B37" s="182" t="s">
        <v>204</v>
      </c>
      <c r="C37" s="6">
        <f>SUMIF('Wuxi Summary'!$BU:$BU,'Commit vs Uncon'!$T37,'Wuxi Summary'!BG:BG)+SUMIF('Korat Summary'!$BU:$BU,'Commit vs Uncon'!$T37,'Korat Summary'!BG:BG)</f>
        <v>0</v>
      </c>
      <c r="D37" s="6">
        <f>SUMIF('Wuxi Summary'!$BU:$BU,'Commit vs Uncon'!$T37,'Wuxi Summary'!BH:BH)+SUMIF('Korat Summary'!$BU:$BU,'Commit vs Uncon'!$T37,'Korat Summary'!BH:BH)</f>
        <v>0</v>
      </c>
      <c r="E37" s="6">
        <f>SUMIF('Wuxi Summary'!$BU:$BU,'Commit vs Uncon'!$T37,'Wuxi Summary'!BI:BI)+SUMIF('Korat Summary'!$BU:$BU,'Commit vs Uncon'!$T37,'Korat Summary'!BI:BI)</f>
        <v>0</v>
      </c>
      <c r="F37" s="6">
        <f>SUMIF('Wuxi Summary'!$BU:$BU,'Commit vs Uncon'!$T37,'Wuxi Summary'!BJ:BJ)+SUMIF('Korat Summary'!$BU:$BU,'Commit vs Uncon'!$T37,'Korat Summary'!BJ:BJ)</f>
        <v>0</v>
      </c>
      <c r="G37" s="200">
        <f t="shared" si="15"/>
        <v>0</v>
      </c>
      <c r="H37" s="6">
        <f>SUMIF('Wuxi Summary'!$BU:$BU,'Commit vs Uncon'!$T37,'Wuxi Summary'!BK:BK)+SUMIF('Korat Summary'!$BU:$BU,'Commit vs Uncon'!$T37,'Korat Summary'!BK:BK)</f>
        <v>0</v>
      </c>
      <c r="I37" s="6">
        <f>SUMIF('Wuxi Summary'!$BU:$BU,'Commit vs Uncon'!$T37,'Wuxi Summary'!BL:BL)+SUMIF('Korat Summary'!$BU:$BU,'Commit vs Uncon'!$T37,'Korat Summary'!BL:BL)</f>
        <v>0</v>
      </c>
      <c r="J37" s="6">
        <f>SUMIF('Wuxi Summary'!$BU:$BU,'Commit vs Uncon'!$T37,'Wuxi Summary'!BM:BM)+SUMIF('Korat Summary'!$BU:$BU,'Commit vs Uncon'!$T37,'Korat Summary'!BM:BM)</f>
        <v>0</v>
      </c>
      <c r="K37" s="6">
        <f>SUMIF('Wuxi Summary'!$BU:$BU,'Commit vs Uncon'!$T37,'Wuxi Summary'!BN:BN)+SUMIF('Korat Summary'!$BU:$BU,'Commit vs Uncon'!$T37,'Korat Summary'!BN:BN)</f>
        <v>0</v>
      </c>
      <c r="L37" s="200">
        <f t="shared" si="16"/>
        <v>0</v>
      </c>
      <c r="M37" s="6">
        <f>SUMIF('Wuxi Summary'!$BU:$BU,'Commit vs Uncon'!$T37,'Wuxi Summary'!BO:BO)+SUMIF('Korat Summary'!$BU:$BU,'Commit vs Uncon'!$T37,'Korat Summary'!BO:BO)</f>
        <v>0</v>
      </c>
      <c r="N37" s="6">
        <f>SUMIF('Wuxi Summary'!$BU:$BU,'Commit vs Uncon'!$T37,'Wuxi Summary'!BP:BP)+SUMIF('Korat Summary'!$BU:$BU,'Commit vs Uncon'!$T37,'Korat Summary'!BP:BP)</f>
        <v>0</v>
      </c>
      <c r="O37" s="6">
        <f>SUMIF('Wuxi Summary'!$BU:$BU,'Commit vs Uncon'!$T37,'Wuxi Summary'!BQ:BQ)+SUMIF('Korat Summary'!$BU:$BU,'Commit vs Uncon'!$T37,'Korat Summary'!BQ:BQ)</f>
        <v>0</v>
      </c>
      <c r="P37" s="6">
        <f>SUMIF('Wuxi Summary'!$BU:$BU,'Commit vs Uncon'!$T37,'Wuxi Summary'!BR:BR)+SUMIF('Korat Summary'!$BU:$BU,'Commit vs Uncon'!$T37,'Korat Summary'!BR:BR)</f>
        <v>0</v>
      </c>
      <c r="Q37" s="6">
        <f>SUMIF('Wuxi Summary'!$BU:$BU,'Commit vs Uncon'!$T37,'Wuxi Summary'!BS:BS)+SUMIF('Korat Summary'!$BU:$BU,'Commit vs Uncon'!$T37,'Korat Summary'!BS:BS)</f>
        <v>0</v>
      </c>
      <c r="R37" s="183">
        <f t="shared" si="17"/>
        <v>0</v>
      </c>
      <c r="S37" s="197">
        <f t="shared" si="18"/>
        <v>0</v>
      </c>
      <c r="T37" s="198" t="s">
        <v>521</v>
      </c>
      <c r="U37" s="198"/>
      <c r="V37" s="187"/>
      <c r="W37" s="187"/>
      <c r="X37" s="187"/>
      <c r="Y37" s="187"/>
      <c r="Z37" s="187"/>
      <c r="AA37" s="187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</row>
    <row r="38" spans="1:124">
      <c r="A38" s="371"/>
      <c r="B38" s="182" t="s">
        <v>317</v>
      </c>
      <c r="C38" s="6">
        <f>SUMIF('Wuxi Summary'!$BU:$BU,'Commit vs Uncon'!$T38,'Wuxi Summary'!BG:BG)+SUMIF('Korat Summary'!$BU:$BU,'Commit vs Uncon'!$T38,'Korat Summary'!BG:BG)</f>
        <v>0</v>
      </c>
      <c r="D38" s="6">
        <f>SUMIF('Wuxi Summary'!$BU:$BU,'Commit vs Uncon'!$T38,'Wuxi Summary'!BH:BH)+SUMIF('Korat Summary'!$BU:$BU,'Commit vs Uncon'!$T38,'Korat Summary'!BH:BH)</f>
        <v>0</v>
      </c>
      <c r="E38" s="6">
        <f>SUMIF('Wuxi Summary'!$BU:$BU,'Commit vs Uncon'!$T38,'Wuxi Summary'!BI:BI)+SUMIF('Korat Summary'!$BU:$BU,'Commit vs Uncon'!$T38,'Korat Summary'!BI:BI)</f>
        <v>0</v>
      </c>
      <c r="F38" s="6">
        <f>SUMIF('Wuxi Summary'!$BU:$BU,'Commit vs Uncon'!$T38,'Wuxi Summary'!BJ:BJ)+SUMIF('Korat Summary'!$BU:$BU,'Commit vs Uncon'!$T38,'Korat Summary'!BJ:BJ)</f>
        <v>0</v>
      </c>
      <c r="G38" s="200">
        <f t="shared" si="15"/>
        <v>0</v>
      </c>
      <c r="H38" s="6">
        <f>SUMIF('Wuxi Summary'!$BU:$BU,'Commit vs Uncon'!$T38,'Wuxi Summary'!BK:BK)+SUMIF('Korat Summary'!$BU:$BU,'Commit vs Uncon'!$T38,'Korat Summary'!BK:BK)</f>
        <v>0</v>
      </c>
      <c r="I38" s="6">
        <f>SUMIF('Wuxi Summary'!$BU:$BU,'Commit vs Uncon'!$T38,'Wuxi Summary'!BL:BL)+SUMIF('Korat Summary'!$BU:$BU,'Commit vs Uncon'!$T38,'Korat Summary'!BL:BL)</f>
        <v>0</v>
      </c>
      <c r="J38" s="6">
        <f>SUMIF('Wuxi Summary'!$BU:$BU,'Commit vs Uncon'!$T38,'Wuxi Summary'!BM:BM)+SUMIF('Korat Summary'!$BU:$BU,'Commit vs Uncon'!$T38,'Korat Summary'!BM:BM)</f>
        <v>0</v>
      </c>
      <c r="K38" s="6">
        <f>SUMIF('Wuxi Summary'!$BU:$BU,'Commit vs Uncon'!$T38,'Wuxi Summary'!BN:BN)+SUMIF('Korat Summary'!$BU:$BU,'Commit vs Uncon'!$T38,'Korat Summary'!BN:BN)</f>
        <v>0</v>
      </c>
      <c r="L38" s="200">
        <f t="shared" si="16"/>
        <v>0</v>
      </c>
      <c r="M38" s="6">
        <f>SUMIF('Wuxi Summary'!$BU:$BU,'Commit vs Uncon'!$T38,'Wuxi Summary'!BO:BO)+SUMIF('Korat Summary'!$BU:$BU,'Commit vs Uncon'!$T38,'Korat Summary'!BO:BO)</f>
        <v>0</v>
      </c>
      <c r="N38" s="6">
        <f>SUMIF('Wuxi Summary'!$BU:$BU,'Commit vs Uncon'!$T38,'Wuxi Summary'!BP:BP)+SUMIF('Korat Summary'!$BU:$BU,'Commit vs Uncon'!$T38,'Korat Summary'!BP:BP)</f>
        <v>0</v>
      </c>
      <c r="O38" s="6">
        <f>SUMIF('Wuxi Summary'!$BU:$BU,'Commit vs Uncon'!$T38,'Wuxi Summary'!BQ:BQ)+SUMIF('Korat Summary'!$BU:$BU,'Commit vs Uncon'!$T38,'Korat Summary'!BQ:BQ)</f>
        <v>0</v>
      </c>
      <c r="P38" s="6">
        <f>SUMIF('Wuxi Summary'!$BU:$BU,'Commit vs Uncon'!$T38,'Wuxi Summary'!BR:BR)+SUMIF('Korat Summary'!$BU:$BU,'Commit vs Uncon'!$T38,'Korat Summary'!BR:BR)</f>
        <v>0</v>
      </c>
      <c r="Q38" s="6">
        <f>SUMIF('Wuxi Summary'!$BU:$BU,'Commit vs Uncon'!$T38,'Wuxi Summary'!BS:BS)+SUMIF('Korat Summary'!$BU:$BU,'Commit vs Uncon'!$T38,'Korat Summary'!BS:BS)</f>
        <v>0</v>
      </c>
      <c r="R38" s="183">
        <f t="shared" si="17"/>
        <v>0</v>
      </c>
      <c r="S38" s="197">
        <f t="shared" si="18"/>
        <v>0</v>
      </c>
      <c r="T38" s="198" t="s">
        <v>525</v>
      </c>
      <c r="U38" s="198"/>
      <c r="V38" s="187"/>
      <c r="W38" s="187"/>
      <c r="X38" s="187"/>
      <c r="Y38" s="187"/>
      <c r="Z38" s="187"/>
      <c r="AA38" s="187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</row>
    <row r="39" spans="1:124" ht="13">
      <c r="A39" s="181"/>
      <c r="B39" s="447" t="s">
        <v>258</v>
      </c>
      <c r="C39" s="6">
        <f>SUMIF('Wuxi Summary'!$BU:$BU,'Commit vs Uncon'!$T39,'Wuxi Summary'!BG:BG)+SUMIF('Korat Summary'!$BU:$BU,'Commit vs Uncon'!$T39,'Korat Summary'!BG:BG)</f>
        <v>0</v>
      </c>
      <c r="D39" s="6">
        <f>SUMIF('Wuxi Summary'!$BU:$BU,'Commit vs Uncon'!$T39,'Wuxi Summary'!BH:BH)+SUMIF('Korat Summary'!$BU:$BU,'Commit vs Uncon'!$T39,'Korat Summary'!BH:BH)</f>
        <v>0</v>
      </c>
      <c r="E39" s="6">
        <f>SUMIF('Wuxi Summary'!$BU:$BU,'Commit vs Uncon'!$T39,'Wuxi Summary'!BI:BI)+SUMIF('Korat Summary'!$BU:$BU,'Commit vs Uncon'!$T39,'Korat Summary'!BI:BI)</f>
        <v>0</v>
      </c>
      <c r="F39" s="6">
        <f>SUMIF('Wuxi Summary'!$BU:$BU,'Commit vs Uncon'!$T39,'Wuxi Summary'!BJ:BJ)+SUMIF('Korat Summary'!$BU:$BU,'Commit vs Uncon'!$T39,'Korat Summary'!BJ:BJ)</f>
        <v>0</v>
      </c>
      <c r="G39" s="200">
        <f t="shared" si="15"/>
        <v>0</v>
      </c>
      <c r="H39" s="6">
        <f>SUMIF('Wuxi Summary'!$BU:$BU,'Commit vs Uncon'!$T39,'Wuxi Summary'!BK:BK)+SUMIF('Korat Summary'!$BU:$BU,'Commit vs Uncon'!$T39,'Korat Summary'!BK:BK)</f>
        <v>0</v>
      </c>
      <c r="I39" s="6">
        <f>SUMIF('Wuxi Summary'!$BU:$BU,'Commit vs Uncon'!$T39,'Wuxi Summary'!BL:BL)+SUMIF('Korat Summary'!$BU:$BU,'Commit vs Uncon'!$T39,'Korat Summary'!BL:BL)</f>
        <v>0</v>
      </c>
      <c r="J39" s="6">
        <f>SUMIF('Wuxi Summary'!$BU:$BU,'Commit vs Uncon'!$T39,'Wuxi Summary'!BM:BM)+SUMIF('Korat Summary'!$BU:$BU,'Commit vs Uncon'!$T39,'Korat Summary'!BM:BM)</f>
        <v>0</v>
      </c>
      <c r="K39" s="6">
        <f>SUMIF('Wuxi Summary'!$BU:$BU,'Commit vs Uncon'!$T39,'Wuxi Summary'!BN:BN)+SUMIF('Korat Summary'!$BU:$BU,'Commit vs Uncon'!$T39,'Korat Summary'!BN:BN)</f>
        <v>0</v>
      </c>
      <c r="L39" s="200">
        <f t="shared" si="16"/>
        <v>0</v>
      </c>
      <c r="M39" s="6">
        <f>SUMIF('Wuxi Summary'!$BU:$BU,'Commit vs Uncon'!$T39,'Wuxi Summary'!BO:BO)+SUMIF('Korat Summary'!$BU:$BU,'Commit vs Uncon'!$T39,'Korat Summary'!BO:BO)</f>
        <v>0</v>
      </c>
      <c r="N39" s="6">
        <f>SUMIF('Wuxi Summary'!$BU:$BU,'Commit vs Uncon'!$T39,'Wuxi Summary'!BP:BP)+SUMIF('Korat Summary'!$BU:$BU,'Commit vs Uncon'!$T39,'Korat Summary'!BP:BP)</f>
        <v>0</v>
      </c>
      <c r="O39" s="6">
        <f>SUMIF('Wuxi Summary'!$BU:$BU,'Commit vs Uncon'!$T39,'Wuxi Summary'!BQ:BQ)+SUMIF('Korat Summary'!$BU:$BU,'Commit vs Uncon'!$T39,'Korat Summary'!BQ:BQ)</f>
        <v>0</v>
      </c>
      <c r="P39" s="6">
        <f>SUMIF('Wuxi Summary'!$BU:$BU,'Commit vs Uncon'!$T39,'Wuxi Summary'!BR:BR)+SUMIF('Korat Summary'!$BU:$BU,'Commit vs Uncon'!$T39,'Korat Summary'!BR:BR)</f>
        <v>0</v>
      </c>
      <c r="Q39" s="6">
        <f>SUMIF('Wuxi Summary'!$BU:$BU,'Commit vs Uncon'!$T39,'Wuxi Summary'!BS:BS)+SUMIF('Korat Summary'!$BU:$BU,'Commit vs Uncon'!$T39,'Korat Summary'!BS:BS)</f>
        <v>0</v>
      </c>
      <c r="R39" s="183">
        <f t="shared" si="17"/>
        <v>0</v>
      </c>
      <c r="S39" s="197">
        <f t="shared" si="18"/>
        <v>0</v>
      </c>
      <c r="T39" s="198" t="s">
        <v>523</v>
      </c>
      <c r="U39" s="198"/>
      <c r="V39" s="187"/>
      <c r="W39" s="187"/>
      <c r="X39" s="187"/>
      <c r="Y39" s="187"/>
      <c r="Z39" s="187"/>
      <c r="AA39" s="187"/>
      <c r="AC39" s="186"/>
      <c r="AD39" s="186"/>
      <c r="AE39" s="186"/>
      <c r="AF39" s="186"/>
      <c r="AG39" s="186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6"/>
      <c r="CA39" s="186"/>
      <c r="CB39" s="186"/>
      <c r="CC39" s="186"/>
      <c r="CD39" s="186"/>
      <c r="CE39" s="186"/>
      <c r="CF39" s="186"/>
      <c r="CG39" s="186"/>
      <c r="CH39" s="186"/>
      <c r="CI39" s="186"/>
      <c r="CJ39" s="186"/>
      <c r="CK39" s="186"/>
      <c r="CL39" s="186"/>
      <c r="CM39" s="186"/>
      <c r="CN39" s="186"/>
      <c r="CO39" s="186"/>
      <c r="CP39" s="186"/>
      <c r="CQ39" s="186"/>
      <c r="CR39" s="186"/>
      <c r="CS39" s="186"/>
      <c r="CT39" s="186"/>
      <c r="CU39" s="186"/>
      <c r="CV39" s="186"/>
      <c r="CW39" s="186"/>
      <c r="CX39" s="186"/>
      <c r="CY39" s="186"/>
      <c r="CZ39" s="186"/>
      <c r="DA39" s="186"/>
      <c r="DB39" s="186"/>
      <c r="DC39" s="186"/>
      <c r="DD39" s="186"/>
      <c r="DE39" s="186"/>
      <c r="DF39" s="186"/>
      <c r="DG39" s="186"/>
      <c r="DH39" s="186"/>
      <c r="DI39" s="186"/>
      <c r="DJ39" s="186"/>
      <c r="DK39" s="186"/>
      <c r="DL39" s="186"/>
      <c r="DM39" s="186"/>
      <c r="DN39" s="186"/>
      <c r="DO39" s="186"/>
      <c r="DP39" s="186"/>
      <c r="DQ39" s="186"/>
      <c r="DR39" s="186"/>
      <c r="DS39" s="186"/>
      <c r="DT39" s="186"/>
    </row>
    <row r="40" spans="1:124">
      <c r="A40" s="189"/>
      <c r="B40" s="190" t="s">
        <v>32</v>
      </c>
      <c r="C40" s="191">
        <f>SUM(C34:C39)</f>
        <v>0</v>
      </c>
      <c r="D40" s="191">
        <f t="shared" ref="D40:S40" si="19">SUM(D34:D39)</f>
        <v>0</v>
      </c>
      <c r="E40" s="191">
        <f t="shared" si="19"/>
        <v>0</v>
      </c>
      <c r="F40" s="191">
        <f t="shared" si="19"/>
        <v>0</v>
      </c>
      <c r="G40" s="192">
        <f t="shared" si="19"/>
        <v>0</v>
      </c>
      <c r="H40" s="191">
        <f t="shared" si="19"/>
        <v>0</v>
      </c>
      <c r="I40" s="191">
        <f t="shared" si="19"/>
        <v>0</v>
      </c>
      <c r="J40" s="191">
        <f t="shared" si="19"/>
        <v>0</v>
      </c>
      <c r="K40" s="191">
        <f t="shared" si="19"/>
        <v>0</v>
      </c>
      <c r="L40" s="192">
        <f t="shared" si="19"/>
        <v>0</v>
      </c>
      <c r="M40" s="191">
        <f t="shared" si="19"/>
        <v>0</v>
      </c>
      <c r="N40" s="191">
        <f t="shared" si="19"/>
        <v>0</v>
      </c>
      <c r="O40" s="191">
        <f t="shared" si="19"/>
        <v>0</v>
      </c>
      <c r="P40" s="191">
        <f t="shared" si="19"/>
        <v>0</v>
      </c>
      <c r="Q40" s="191">
        <f t="shared" si="19"/>
        <v>0</v>
      </c>
      <c r="R40" s="192">
        <f t="shared" si="19"/>
        <v>0</v>
      </c>
      <c r="S40" s="193">
        <f t="shared" si="19"/>
        <v>0</v>
      </c>
      <c r="T40" s="198"/>
      <c r="U40" s="198"/>
      <c r="V40" s="187"/>
      <c r="W40" s="187"/>
      <c r="X40" s="187"/>
      <c r="Y40" s="187"/>
      <c r="Z40" s="187"/>
      <c r="AA40" s="187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</row>
    <row r="41" spans="1:124">
      <c r="A41" s="199" t="str">
        <f>A34</f>
        <v>V11LC</v>
      </c>
      <c r="B41" s="182" t="s">
        <v>316</v>
      </c>
      <c r="C41" s="8">
        <f>'Drive Summary'!G126</f>
        <v>0</v>
      </c>
      <c r="D41" s="8">
        <f>'Drive Summary'!H126</f>
        <v>0</v>
      </c>
      <c r="E41" s="8">
        <f>'Drive Summary'!I126</f>
        <v>0</v>
      </c>
      <c r="F41" s="8">
        <f>'Drive Summary'!J126</f>
        <v>0</v>
      </c>
      <c r="G41" s="241">
        <f>SUM(C41:F41)</f>
        <v>0</v>
      </c>
      <c r="H41" s="10">
        <f>'Drive Summary'!N126</f>
        <v>0</v>
      </c>
      <c r="I41" s="10">
        <f>'Drive Summary'!O126</f>
        <v>0</v>
      </c>
      <c r="J41" s="10">
        <f>'Drive Summary'!P126</f>
        <v>0</v>
      </c>
      <c r="K41" s="10">
        <f>'Drive Summary'!Q126</f>
        <v>0</v>
      </c>
      <c r="L41" s="241">
        <f>SUM(H41:K41)</f>
        <v>0</v>
      </c>
      <c r="M41" s="10">
        <f>'Drive Summary'!U126</f>
        <v>0</v>
      </c>
      <c r="N41" s="10">
        <f>'Drive Summary'!V126</f>
        <v>0</v>
      </c>
      <c r="O41" s="10">
        <f>'Drive Summary'!W126</f>
        <v>0</v>
      </c>
      <c r="P41" s="10">
        <f>'Drive Summary'!X126</f>
        <v>0</v>
      </c>
      <c r="Q41" s="10">
        <f>'Drive Summary'!Y126</f>
        <v>0</v>
      </c>
      <c r="R41" s="183">
        <f t="shared" ref="R41:R42" si="20">SUM(M41:Q41)</f>
        <v>0</v>
      </c>
      <c r="S41" s="197">
        <f>R41+L41+G41</f>
        <v>0</v>
      </c>
      <c r="T41" s="198"/>
      <c r="U41" s="198"/>
      <c r="V41" s="187"/>
      <c r="W41" s="187"/>
      <c r="X41" s="187"/>
      <c r="Y41" s="187"/>
      <c r="Z41" s="187"/>
      <c r="AA41" s="187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</row>
    <row r="42" spans="1:124">
      <c r="A42" s="199"/>
      <c r="B42" s="182" t="s">
        <v>259</v>
      </c>
      <c r="C42" s="8">
        <f>'Drive Summary'!G127</f>
        <v>0</v>
      </c>
      <c r="D42" s="8">
        <f>'Drive Summary'!H127</f>
        <v>0</v>
      </c>
      <c r="E42" s="8">
        <f>'Drive Summary'!I127</f>
        <v>0</v>
      </c>
      <c r="F42" s="8">
        <f>'Drive Summary'!J127</f>
        <v>0</v>
      </c>
      <c r="G42" s="241">
        <f>SUM(C42:F42)</f>
        <v>0</v>
      </c>
      <c r="H42" s="10">
        <f>'Drive Summary'!N127</f>
        <v>0</v>
      </c>
      <c r="I42" s="10">
        <f>'Drive Summary'!O127</f>
        <v>0</v>
      </c>
      <c r="J42" s="10">
        <f>'Drive Summary'!P127</f>
        <v>0</v>
      </c>
      <c r="K42" s="10">
        <f>'Drive Summary'!Q127</f>
        <v>0</v>
      </c>
      <c r="L42" s="241">
        <f t="shared" ref="L42:L43" si="21">SUM(H42:K42)</f>
        <v>0</v>
      </c>
      <c r="M42" s="10">
        <f>'Drive Summary'!U127</f>
        <v>0</v>
      </c>
      <c r="N42" s="10">
        <f>'Drive Summary'!V127</f>
        <v>0</v>
      </c>
      <c r="O42" s="10">
        <f>'Drive Summary'!W127</f>
        <v>0</v>
      </c>
      <c r="P42" s="10">
        <f>'Drive Summary'!X127</f>
        <v>0</v>
      </c>
      <c r="Q42" s="10">
        <f>'Drive Summary'!Y127</f>
        <v>0</v>
      </c>
      <c r="R42" s="183">
        <f t="shared" si="20"/>
        <v>0</v>
      </c>
      <c r="S42" s="197">
        <f>R42+L42+G42</f>
        <v>0</v>
      </c>
      <c r="T42" s="198"/>
      <c r="U42" s="198"/>
      <c r="V42" s="187"/>
      <c r="W42" s="187"/>
      <c r="X42" s="187"/>
      <c r="Y42" s="187"/>
      <c r="Z42" s="187"/>
      <c r="AA42" s="187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6"/>
      <c r="CH42" s="186"/>
      <c r="CI42" s="186"/>
      <c r="CJ42" s="186"/>
      <c r="CK42" s="186"/>
      <c r="CL42" s="186"/>
      <c r="CM42" s="186"/>
      <c r="CN42" s="186"/>
      <c r="CO42" s="186"/>
      <c r="CP42" s="186"/>
      <c r="CQ42" s="186"/>
      <c r="CR42" s="186"/>
      <c r="CS42" s="186"/>
      <c r="CT42" s="186"/>
      <c r="CU42" s="186"/>
      <c r="CV42" s="186"/>
      <c r="CW42" s="186"/>
      <c r="CX42" s="186"/>
      <c r="CY42" s="186"/>
      <c r="CZ42" s="186"/>
      <c r="DA42" s="186"/>
      <c r="DB42" s="186"/>
      <c r="DC42" s="186"/>
      <c r="DD42" s="186"/>
      <c r="DE42" s="186"/>
      <c r="DF42" s="186"/>
      <c r="DG42" s="186"/>
      <c r="DH42" s="186"/>
      <c r="DI42" s="186"/>
      <c r="DJ42" s="186"/>
      <c r="DK42" s="186"/>
      <c r="DL42" s="186"/>
      <c r="DM42" s="186"/>
      <c r="DN42" s="186"/>
      <c r="DO42" s="186"/>
      <c r="DP42" s="186"/>
      <c r="DQ42" s="186"/>
      <c r="DR42" s="186"/>
      <c r="DS42" s="186"/>
      <c r="DT42" s="186"/>
    </row>
    <row r="43" spans="1:124">
      <c r="A43" s="372" t="str">
        <f>A7</f>
        <v>MS2409A0</v>
      </c>
      <c r="B43" s="182" t="s">
        <v>203</v>
      </c>
      <c r="C43" s="8">
        <f>'Drive Summary'!G128</f>
        <v>0</v>
      </c>
      <c r="D43" s="8">
        <f>'Drive Summary'!H128</f>
        <v>0</v>
      </c>
      <c r="E43" s="8">
        <f>'Drive Summary'!I128</f>
        <v>0</v>
      </c>
      <c r="F43" s="8">
        <f>'Drive Summary'!J128</f>
        <v>0</v>
      </c>
      <c r="G43" s="241">
        <f t="shared" ref="G43:G44" si="22">SUM(C43:F43)</f>
        <v>0</v>
      </c>
      <c r="H43" s="10">
        <f>'Drive Summary'!N128</f>
        <v>0</v>
      </c>
      <c r="I43" s="10">
        <f>'Drive Summary'!O128</f>
        <v>0</v>
      </c>
      <c r="J43" s="10">
        <f>'Drive Summary'!P128</f>
        <v>0</v>
      </c>
      <c r="K43" s="10">
        <f>'Drive Summary'!Q128</f>
        <v>0</v>
      </c>
      <c r="L43" s="241">
        <f t="shared" si="21"/>
        <v>0</v>
      </c>
      <c r="M43" s="10">
        <f>'Drive Summary'!U128</f>
        <v>0</v>
      </c>
      <c r="N43" s="10">
        <f>'Drive Summary'!V128</f>
        <v>0</v>
      </c>
      <c r="O43" s="10">
        <f>'Drive Summary'!W128</f>
        <v>0</v>
      </c>
      <c r="P43" s="10">
        <f>'Drive Summary'!X128</f>
        <v>0</v>
      </c>
      <c r="Q43" s="10">
        <f>'Drive Summary'!Y128</f>
        <v>0</v>
      </c>
      <c r="R43" s="183">
        <f>SUM(M43:Q43)</f>
        <v>0</v>
      </c>
      <c r="S43" s="197">
        <f t="shared" ref="S43" si="23">R43+L43+G43</f>
        <v>0</v>
      </c>
      <c r="T43" s="198"/>
      <c r="U43" s="198"/>
      <c r="V43" s="187"/>
      <c r="W43" s="187"/>
      <c r="X43" s="187"/>
      <c r="Y43" s="187"/>
      <c r="Z43" s="187"/>
      <c r="AA43" s="187"/>
      <c r="AC43" s="186"/>
      <c r="AD43" s="186"/>
      <c r="AE43" s="186"/>
      <c r="AF43" s="186"/>
      <c r="AG43" s="186"/>
      <c r="AH43" s="186"/>
      <c r="AI43" s="186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  <c r="AV43" s="186"/>
      <c r="AW43" s="186"/>
      <c r="AX43" s="186"/>
      <c r="AY43" s="186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86"/>
      <c r="BT43" s="186"/>
      <c r="BU43" s="186"/>
      <c r="BV43" s="186"/>
      <c r="BW43" s="186"/>
      <c r="BX43" s="186"/>
      <c r="BY43" s="186"/>
      <c r="BZ43" s="186"/>
      <c r="CA43" s="186"/>
      <c r="CB43" s="186"/>
      <c r="CC43" s="186"/>
      <c r="CD43" s="186"/>
      <c r="CE43" s="186"/>
      <c r="CF43" s="186"/>
      <c r="CG43" s="186"/>
      <c r="CH43" s="186"/>
      <c r="CI43" s="186"/>
      <c r="CJ43" s="186"/>
      <c r="CK43" s="186"/>
      <c r="CL43" s="186"/>
      <c r="CM43" s="186"/>
      <c r="CN43" s="186"/>
      <c r="CO43" s="186"/>
      <c r="CP43" s="186"/>
      <c r="CQ43" s="186"/>
      <c r="CR43" s="186"/>
      <c r="CS43" s="186"/>
      <c r="CT43" s="186"/>
      <c r="CU43" s="186"/>
      <c r="CV43" s="186"/>
      <c r="CW43" s="186"/>
      <c r="CX43" s="186"/>
      <c r="CY43" s="186"/>
      <c r="CZ43" s="186"/>
      <c r="DA43" s="186"/>
      <c r="DB43" s="186"/>
      <c r="DC43" s="186"/>
      <c r="DD43" s="186"/>
      <c r="DE43" s="186"/>
      <c r="DF43" s="186"/>
      <c r="DG43" s="186"/>
      <c r="DH43" s="186"/>
      <c r="DI43" s="186"/>
      <c r="DJ43" s="186"/>
      <c r="DK43" s="186"/>
      <c r="DL43" s="186"/>
      <c r="DM43" s="186"/>
      <c r="DN43" s="186"/>
      <c r="DO43" s="186"/>
      <c r="DP43" s="186"/>
      <c r="DQ43" s="186"/>
      <c r="DR43" s="186"/>
      <c r="DS43" s="186"/>
      <c r="DT43" s="186"/>
    </row>
    <row r="44" spans="1:124">
      <c r="A44" s="372"/>
      <c r="B44" s="182" t="s">
        <v>204</v>
      </c>
      <c r="C44" s="8">
        <f>'Drive Summary'!G129</f>
        <v>0</v>
      </c>
      <c r="D44" s="8">
        <f>'Drive Summary'!H129</f>
        <v>0</v>
      </c>
      <c r="E44" s="8">
        <f>'Drive Summary'!I129</f>
        <v>0</v>
      </c>
      <c r="F44" s="8">
        <f>'Drive Summary'!J129</f>
        <v>0</v>
      </c>
      <c r="G44" s="241">
        <f t="shared" si="22"/>
        <v>0</v>
      </c>
      <c r="H44" s="10">
        <f>'Drive Summary'!N129</f>
        <v>0</v>
      </c>
      <c r="I44" s="10">
        <f>'Drive Summary'!O129</f>
        <v>0</v>
      </c>
      <c r="J44" s="10">
        <f>'Drive Summary'!P129</f>
        <v>0</v>
      </c>
      <c r="K44" s="10">
        <f>'Drive Summary'!Q129</f>
        <v>0</v>
      </c>
      <c r="L44" s="241">
        <f>SUM(H44:K44)</f>
        <v>0</v>
      </c>
      <c r="M44" s="10">
        <f>'Drive Summary'!U129</f>
        <v>0</v>
      </c>
      <c r="N44" s="10">
        <f>'Drive Summary'!V129</f>
        <v>0</v>
      </c>
      <c r="O44" s="10">
        <f>'Drive Summary'!W129</f>
        <v>0</v>
      </c>
      <c r="P44" s="10">
        <f>'Drive Summary'!X129</f>
        <v>0</v>
      </c>
      <c r="Q44" s="10">
        <f>'Drive Summary'!Y129</f>
        <v>0</v>
      </c>
      <c r="R44" s="183">
        <f t="shared" ref="R44" si="24">SUM(M44:Q44)</f>
        <v>0</v>
      </c>
      <c r="S44" s="197">
        <f>R44+L44+G44</f>
        <v>0</v>
      </c>
      <c r="T44" s="198"/>
      <c r="U44" s="198"/>
      <c r="V44" s="187"/>
      <c r="W44" s="187"/>
      <c r="X44" s="187"/>
      <c r="Y44" s="187"/>
      <c r="Z44" s="187"/>
      <c r="AA44" s="187"/>
      <c r="AC44" s="186"/>
      <c r="AD44" s="186"/>
      <c r="AE44" s="186"/>
      <c r="AF44" s="186"/>
      <c r="AG44" s="186"/>
      <c r="AH44" s="186"/>
      <c r="AI44" s="186"/>
      <c r="AJ44" s="186"/>
      <c r="AK44" s="186"/>
      <c r="AL44" s="186"/>
      <c r="AM44" s="186"/>
      <c r="AN44" s="186"/>
      <c r="AO44" s="186"/>
      <c r="AP44" s="186"/>
      <c r="AQ44" s="186"/>
      <c r="AR44" s="186"/>
      <c r="AS44" s="186"/>
      <c r="AT44" s="186"/>
      <c r="AU44" s="186"/>
      <c r="AV44" s="186"/>
      <c r="AW44" s="186"/>
      <c r="AX44" s="186"/>
      <c r="AY44" s="186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86"/>
      <c r="BT44" s="186"/>
      <c r="BU44" s="186"/>
      <c r="BV44" s="186"/>
      <c r="BW44" s="186"/>
      <c r="BX44" s="186"/>
      <c r="BY44" s="186"/>
      <c r="BZ44" s="186"/>
      <c r="CA44" s="186"/>
      <c r="CB44" s="186"/>
      <c r="CC44" s="186"/>
      <c r="CD44" s="186"/>
      <c r="CE44" s="186"/>
      <c r="CF44" s="186"/>
      <c r="CG44" s="186"/>
      <c r="CH44" s="186"/>
      <c r="CI44" s="186"/>
      <c r="CJ44" s="186"/>
      <c r="CK44" s="186"/>
      <c r="CL44" s="186"/>
      <c r="CM44" s="186"/>
      <c r="CN44" s="186"/>
      <c r="CO44" s="186"/>
      <c r="CP44" s="186"/>
      <c r="CQ44" s="186"/>
      <c r="CR44" s="186"/>
      <c r="CS44" s="186"/>
      <c r="CT44" s="186"/>
      <c r="CU44" s="186"/>
      <c r="CV44" s="186"/>
      <c r="CW44" s="186"/>
      <c r="CX44" s="186"/>
      <c r="CY44" s="186"/>
      <c r="CZ44" s="186"/>
      <c r="DA44" s="186"/>
      <c r="DB44" s="186"/>
      <c r="DC44" s="186"/>
      <c r="DD44" s="186"/>
      <c r="DE44" s="186"/>
      <c r="DF44" s="186"/>
      <c r="DG44" s="186"/>
      <c r="DH44" s="186"/>
      <c r="DI44" s="186"/>
      <c r="DJ44" s="186"/>
      <c r="DK44" s="186"/>
      <c r="DL44" s="186"/>
      <c r="DM44" s="186"/>
      <c r="DN44" s="186"/>
      <c r="DO44" s="186"/>
      <c r="DP44" s="186"/>
      <c r="DQ44" s="186"/>
      <c r="DR44" s="186"/>
      <c r="DS44" s="186"/>
      <c r="DT44" s="186"/>
    </row>
    <row r="45" spans="1:124">
      <c r="A45" s="397"/>
      <c r="B45" s="182" t="s">
        <v>317</v>
      </c>
      <c r="C45" s="8">
        <f>'Drive Summary'!G130</f>
        <v>0</v>
      </c>
      <c r="D45" s="8">
        <f>'Drive Summary'!H130</f>
        <v>0</v>
      </c>
      <c r="E45" s="8">
        <f>'Drive Summary'!I130</f>
        <v>0</v>
      </c>
      <c r="F45" s="8">
        <f>'Drive Summary'!J130</f>
        <v>0</v>
      </c>
      <c r="G45" s="241">
        <f>SUM(C45:F45)</f>
        <v>0</v>
      </c>
      <c r="H45" s="10">
        <f>'Drive Summary'!N130</f>
        <v>0</v>
      </c>
      <c r="I45" s="10">
        <f>'Drive Summary'!O130</f>
        <v>0</v>
      </c>
      <c r="J45" s="10">
        <f>'Drive Summary'!P130</f>
        <v>0</v>
      </c>
      <c r="K45" s="10">
        <f>'Drive Summary'!Q130</f>
        <v>0</v>
      </c>
      <c r="L45" s="241">
        <f t="shared" ref="L45" si="25">SUM(H45:K45)</f>
        <v>0</v>
      </c>
      <c r="M45" s="10">
        <f>'Drive Summary'!U130</f>
        <v>0</v>
      </c>
      <c r="N45" s="10">
        <f>'Drive Summary'!V130</f>
        <v>0</v>
      </c>
      <c r="O45" s="10">
        <f>'Drive Summary'!W130</f>
        <v>0</v>
      </c>
      <c r="P45" s="10">
        <f>'Drive Summary'!X130</f>
        <v>0</v>
      </c>
      <c r="Q45" s="10">
        <f>'Drive Summary'!Y130</f>
        <v>0</v>
      </c>
      <c r="R45" s="183">
        <f>SUM(M45:Q45)</f>
        <v>0</v>
      </c>
      <c r="S45" s="197">
        <f t="shared" ref="S45:S46" si="26">R45+L45+G45</f>
        <v>0</v>
      </c>
      <c r="T45" s="198"/>
      <c r="U45" s="198"/>
      <c r="V45" s="187"/>
      <c r="W45" s="187"/>
      <c r="X45" s="187"/>
      <c r="Y45" s="187"/>
      <c r="Z45" s="187"/>
      <c r="AA45" s="187"/>
      <c r="AC45" s="186"/>
      <c r="AD45" s="186"/>
      <c r="AE45" s="186"/>
      <c r="AF45" s="186"/>
      <c r="AG45" s="186"/>
      <c r="AH45" s="186"/>
      <c r="AI45" s="186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  <c r="AV45" s="186"/>
      <c r="AW45" s="186"/>
      <c r="AX45" s="186"/>
      <c r="AY45" s="186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86"/>
      <c r="BT45" s="186"/>
      <c r="BU45" s="186"/>
      <c r="BV45" s="186"/>
      <c r="BW45" s="186"/>
      <c r="BX45" s="186"/>
      <c r="BY45" s="186"/>
      <c r="BZ45" s="186"/>
      <c r="CA45" s="186"/>
      <c r="CB45" s="186"/>
      <c r="CC45" s="186"/>
      <c r="CD45" s="186"/>
      <c r="CE45" s="186"/>
      <c r="CF45" s="186"/>
      <c r="CG45" s="186"/>
      <c r="CH45" s="186"/>
      <c r="CI45" s="186"/>
      <c r="CJ45" s="186"/>
      <c r="CK45" s="186"/>
      <c r="CL45" s="186"/>
      <c r="CM45" s="186"/>
      <c r="CN45" s="186"/>
      <c r="CO45" s="186"/>
      <c r="CP45" s="186"/>
      <c r="CQ45" s="186"/>
      <c r="CR45" s="186"/>
      <c r="CS45" s="186"/>
      <c r="CT45" s="186"/>
      <c r="CU45" s="186"/>
      <c r="CV45" s="186"/>
      <c r="CW45" s="186"/>
      <c r="CX45" s="186"/>
      <c r="CY45" s="186"/>
      <c r="CZ45" s="186"/>
      <c r="DA45" s="186"/>
      <c r="DB45" s="186"/>
      <c r="DC45" s="186"/>
      <c r="DD45" s="186"/>
      <c r="DE45" s="186"/>
      <c r="DF45" s="186"/>
      <c r="DG45" s="186"/>
      <c r="DH45" s="186"/>
      <c r="DI45" s="186"/>
      <c r="DJ45" s="186"/>
      <c r="DK45" s="186"/>
      <c r="DL45" s="186"/>
      <c r="DM45" s="186"/>
      <c r="DN45" s="186"/>
      <c r="DO45" s="186"/>
      <c r="DP45" s="186"/>
      <c r="DQ45" s="186"/>
      <c r="DR45" s="186"/>
      <c r="DS45" s="186"/>
      <c r="DT45" s="186"/>
    </row>
    <row r="46" spans="1:124">
      <c r="A46" s="199"/>
      <c r="B46" s="447" t="s">
        <v>258</v>
      </c>
      <c r="C46" s="8">
        <f>'Drive Summary'!G131</f>
        <v>0</v>
      </c>
      <c r="D46" s="8">
        <f>'Drive Summary'!H131</f>
        <v>0</v>
      </c>
      <c r="E46" s="8">
        <f>'Drive Summary'!I131</f>
        <v>0</v>
      </c>
      <c r="F46" s="8">
        <f>'Drive Summary'!J131</f>
        <v>0</v>
      </c>
      <c r="G46" s="241">
        <f>SUM(C46:F46)</f>
        <v>0</v>
      </c>
      <c r="H46" s="10">
        <f>'Drive Summary'!N131</f>
        <v>0</v>
      </c>
      <c r="I46" s="10">
        <f>'Drive Summary'!O131</f>
        <v>0</v>
      </c>
      <c r="J46" s="10">
        <f>'Drive Summary'!P131</f>
        <v>0</v>
      </c>
      <c r="K46" s="10">
        <f>'Drive Summary'!Q131</f>
        <v>0</v>
      </c>
      <c r="L46" s="241">
        <f>SUM(H46:K46)</f>
        <v>0</v>
      </c>
      <c r="M46" s="10">
        <f>'Drive Summary'!U131</f>
        <v>0</v>
      </c>
      <c r="N46" s="10">
        <f>'Drive Summary'!V131</f>
        <v>0</v>
      </c>
      <c r="O46" s="10">
        <f>'Drive Summary'!W131</f>
        <v>0</v>
      </c>
      <c r="P46" s="10">
        <f>'Drive Summary'!X131</f>
        <v>0</v>
      </c>
      <c r="Q46" s="10">
        <f>'Drive Summary'!Y131</f>
        <v>0</v>
      </c>
      <c r="R46" s="183">
        <f>SUM(M46:Q46)</f>
        <v>0</v>
      </c>
      <c r="S46" s="197">
        <f t="shared" si="26"/>
        <v>0</v>
      </c>
      <c r="T46" s="809"/>
      <c r="U46" s="198"/>
      <c r="V46" s="187"/>
      <c r="W46" s="187"/>
      <c r="X46" s="187"/>
      <c r="Y46" s="187"/>
      <c r="Z46" s="187"/>
      <c r="AA46" s="187"/>
      <c r="AC46" s="186"/>
      <c r="AD46" s="186"/>
      <c r="AE46" s="186"/>
      <c r="AF46" s="186"/>
      <c r="AG46" s="186"/>
      <c r="AH46" s="186"/>
      <c r="AI46" s="186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  <c r="AV46" s="186"/>
      <c r="AW46" s="186"/>
      <c r="AX46" s="186"/>
      <c r="AY46" s="186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6"/>
      <c r="BX46" s="186"/>
      <c r="BY46" s="186"/>
      <c r="BZ46" s="186"/>
      <c r="CA46" s="186"/>
      <c r="CB46" s="186"/>
      <c r="CC46" s="186"/>
      <c r="CD46" s="186"/>
      <c r="CE46" s="186"/>
      <c r="CF46" s="186"/>
      <c r="CG46" s="186"/>
      <c r="CH46" s="186"/>
      <c r="CI46" s="186"/>
      <c r="CJ46" s="186"/>
      <c r="CK46" s="186"/>
      <c r="CL46" s="186"/>
      <c r="CM46" s="186"/>
      <c r="CN46" s="186"/>
      <c r="CO46" s="186"/>
      <c r="CP46" s="186"/>
      <c r="CQ46" s="186"/>
      <c r="CR46" s="186"/>
      <c r="CS46" s="186"/>
      <c r="CT46" s="186"/>
      <c r="CU46" s="186"/>
      <c r="CV46" s="186"/>
      <c r="CW46" s="186"/>
      <c r="CX46" s="186"/>
      <c r="CY46" s="186"/>
      <c r="CZ46" s="186"/>
      <c r="DA46" s="186"/>
      <c r="DB46" s="186"/>
      <c r="DC46" s="186"/>
      <c r="DD46" s="186"/>
      <c r="DE46" s="186"/>
      <c r="DF46" s="186"/>
      <c r="DG46" s="186"/>
      <c r="DH46" s="186"/>
      <c r="DI46" s="186"/>
      <c r="DJ46" s="186"/>
      <c r="DK46" s="186"/>
      <c r="DL46" s="186"/>
      <c r="DM46" s="186"/>
      <c r="DN46" s="186"/>
      <c r="DO46" s="186"/>
      <c r="DP46" s="186"/>
      <c r="DQ46" s="186"/>
      <c r="DR46" s="186"/>
      <c r="DS46" s="186"/>
      <c r="DT46" s="186"/>
    </row>
    <row r="47" spans="1:124">
      <c r="A47" s="189"/>
      <c r="B47" s="190" t="s">
        <v>32</v>
      </c>
      <c r="C47" s="191">
        <f>SUM(C41:C46)</f>
        <v>0</v>
      </c>
      <c r="D47" s="191">
        <f t="shared" ref="D47:Q47" si="27">SUM(D41:D46)</f>
        <v>0</v>
      </c>
      <c r="E47" s="191">
        <f t="shared" si="27"/>
        <v>0</v>
      </c>
      <c r="F47" s="191">
        <f t="shared" si="27"/>
        <v>0</v>
      </c>
      <c r="G47" s="192">
        <f>SUM(G41:G46)</f>
        <v>0</v>
      </c>
      <c r="H47" s="191">
        <f t="shared" si="27"/>
        <v>0</v>
      </c>
      <c r="I47" s="191">
        <f t="shared" si="27"/>
        <v>0</v>
      </c>
      <c r="J47" s="191">
        <f t="shared" si="27"/>
        <v>0</v>
      </c>
      <c r="K47" s="191">
        <f>SUM(K41:K46)</f>
        <v>0</v>
      </c>
      <c r="L47" s="192">
        <f>SUM(H47:K47)</f>
        <v>0</v>
      </c>
      <c r="M47" s="191">
        <f t="shared" si="27"/>
        <v>0</v>
      </c>
      <c r="N47" s="191">
        <f t="shared" si="27"/>
        <v>0</v>
      </c>
      <c r="O47" s="191">
        <f t="shared" si="27"/>
        <v>0</v>
      </c>
      <c r="P47" s="191">
        <f t="shared" si="27"/>
        <v>0</v>
      </c>
      <c r="Q47" s="191">
        <f t="shared" si="27"/>
        <v>0</v>
      </c>
      <c r="R47" s="192">
        <f>SUM(M47:Q47)</f>
        <v>0</v>
      </c>
      <c r="S47" s="193">
        <f>R47+L47+G47</f>
        <v>0</v>
      </c>
      <c r="T47" s="198"/>
      <c r="U47" s="198"/>
      <c r="V47" s="187"/>
      <c r="W47" s="187"/>
      <c r="X47" s="187"/>
      <c r="Y47" s="187"/>
      <c r="Z47" s="187"/>
      <c r="AA47" s="187"/>
      <c r="AC47" s="186"/>
      <c r="AD47" s="186"/>
      <c r="AE47" s="186"/>
      <c r="AF47" s="186"/>
      <c r="AG47" s="186"/>
      <c r="AH47" s="186"/>
      <c r="AI47" s="186"/>
      <c r="AJ47" s="186"/>
      <c r="AK47" s="186"/>
      <c r="AL47" s="186"/>
      <c r="AM47" s="186"/>
      <c r="AN47" s="186"/>
      <c r="AO47" s="186"/>
      <c r="AP47" s="186"/>
      <c r="AQ47" s="186"/>
      <c r="AR47" s="186"/>
      <c r="AS47" s="186"/>
      <c r="AT47" s="186"/>
      <c r="AU47" s="186"/>
      <c r="AV47" s="186"/>
      <c r="AW47" s="186"/>
      <c r="AX47" s="186"/>
      <c r="AY47" s="186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6"/>
      <c r="BX47" s="186"/>
      <c r="BY47" s="186"/>
      <c r="BZ47" s="186"/>
      <c r="CA47" s="186"/>
      <c r="CB47" s="186"/>
      <c r="CC47" s="186"/>
      <c r="CD47" s="186"/>
      <c r="CE47" s="186"/>
      <c r="CF47" s="186"/>
      <c r="CG47" s="186"/>
      <c r="CH47" s="186"/>
      <c r="CI47" s="186"/>
      <c r="CJ47" s="186"/>
      <c r="CK47" s="186"/>
      <c r="CL47" s="186"/>
      <c r="CM47" s="186"/>
      <c r="CN47" s="186"/>
      <c r="CO47" s="186"/>
      <c r="CP47" s="186"/>
      <c r="CQ47" s="186"/>
      <c r="CR47" s="186"/>
      <c r="CS47" s="186"/>
      <c r="CT47" s="186"/>
      <c r="CU47" s="186"/>
      <c r="CV47" s="186"/>
      <c r="CW47" s="186"/>
      <c r="CX47" s="186"/>
      <c r="CY47" s="186"/>
      <c r="CZ47" s="186"/>
      <c r="DA47" s="186"/>
      <c r="DB47" s="186"/>
      <c r="DC47" s="186"/>
      <c r="DD47" s="186"/>
      <c r="DE47" s="186"/>
      <c r="DF47" s="186"/>
      <c r="DG47" s="186"/>
      <c r="DH47" s="186"/>
      <c r="DI47" s="186"/>
      <c r="DJ47" s="186"/>
      <c r="DK47" s="186"/>
      <c r="DL47" s="186"/>
      <c r="DM47" s="186"/>
      <c r="DN47" s="186"/>
      <c r="DO47" s="186"/>
      <c r="DP47" s="186"/>
      <c r="DQ47" s="186"/>
      <c r="DR47" s="186"/>
      <c r="DS47" s="186"/>
      <c r="DT47" s="186"/>
    </row>
    <row r="48" spans="1:124">
      <c r="A48" s="453" t="s">
        <v>17</v>
      </c>
      <c r="B48" s="454" t="s">
        <v>316</v>
      </c>
      <c r="C48" s="456">
        <f t="shared" ref="C48:S53" si="28">C41-C34</f>
        <v>0</v>
      </c>
      <c r="D48" s="456">
        <f t="shared" si="28"/>
        <v>0</v>
      </c>
      <c r="E48" s="456">
        <f t="shared" si="28"/>
        <v>0</v>
      </c>
      <c r="F48" s="456">
        <f t="shared" si="28"/>
        <v>0</v>
      </c>
      <c r="G48" s="418">
        <f t="shared" si="28"/>
        <v>0</v>
      </c>
      <c r="H48" s="456">
        <f t="shared" si="28"/>
        <v>0</v>
      </c>
      <c r="I48" s="456">
        <f t="shared" si="28"/>
        <v>0</v>
      </c>
      <c r="J48" s="456">
        <f t="shared" si="28"/>
        <v>0</v>
      </c>
      <c r="K48" s="456">
        <f t="shared" si="28"/>
        <v>0</v>
      </c>
      <c r="L48" s="418">
        <f t="shared" si="28"/>
        <v>0</v>
      </c>
      <c r="M48" s="456">
        <f t="shared" si="28"/>
        <v>0</v>
      </c>
      <c r="N48" s="456">
        <f t="shared" si="28"/>
        <v>0</v>
      </c>
      <c r="O48" s="456">
        <f t="shared" si="28"/>
        <v>0</v>
      </c>
      <c r="P48" s="456">
        <f t="shared" si="28"/>
        <v>0</v>
      </c>
      <c r="Q48" s="457">
        <f t="shared" si="28"/>
        <v>0</v>
      </c>
      <c r="R48" s="418">
        <f t="shared" si="28"/>
        <v>0</v>
      </c>
      <c r="S48" s="419">
        <f t="shared" si="28"/>
        <v>0</v>
      </c>
      <c r="T48" s="629"/>
      <c r="U48" s="218"/>
      <c r="V48" s="603"/>
      <c r="W48" s="604"/>
      <c r="X48" s="604"/>
      <c r="Y48" s="604"/>
      <c r="Z48" s="538" t="s">
        <v>30</v>
      </c>
      <c r="AA48" s="187"/>
      <c r="AC48" s="186"/>
      <c r="AD48" s="186"/>
      <c r="AE48" s="186"/>
      <c r="AF48" s="186"/>
      <c r="AG48" s="186"/>
      <c r="AH48" s="186"/>
      <c r="AI48" s="186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  <c r="AV48" s="186"/>
      <c r="AW48" s="186"/>
      <c r="AX48" s="186"/>
      <c r="AY48" s="186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86"/>
      <c r="BT48" s="186"/>
      <c r="BU48" s="186"/>
      <c r="BV48" s="186"/>
      <c r="BW48" s="186"/>
      <c r="BX48" s="186"/>
      <c r="BY48" s="186"/>
      <c r="BZ48" s="186"/>
      <c r="CA48" s="186"/>
      <c r="CB48" s="186"/>
      <c r="CC48" s="186"/>
      <c r="CD48" s="186"/>
      <c r="CE48" s="186"/>
      <c r="CF48" s="186"/>
      <c r="CG48" s="186"/>
      <c r="CH48" s="186"/>
      <c r="CI48" s="186"/>
      <c r="CJ48" s="186"/>
      <c r="CK48" s="186"/>
      <c r="CL48" s="186"/>
      <c r="CM48" s="186"/>
      <c r="CN48" s="186"/>
      <c r="CO48" s="186"/>
      <c r="CP48" s="186"/>
      <c r="CQ48" s="186"/>
      <c r="CR48" s="186"/>
      <c r="CS48" s="186"/>
      <c r="CT48" s="186"/>
      <c r="CU48" s="186"/>
      <c r="CV48" s="186"/>
      <c r="CW48" s="186"/>
      <c r="CX48" s="186"/>
      <c r="CY48" s="186"/>
      <c r="CZ48" s="186"/>
      <c r="DA48" s="186"/>
      <c r="DB48" s="186"/>
      <c r="DC48" s="186"/>
      <c r="DD48" s="186"/>
      <c r="DE48" s="186"/>
      <c r="DF48" s="186"/>
      <c r="DG48" s="186"/>
      <c r="DH48" s="186"/>
      <c r="DI48" s="186"/>
      <c r="DJ48" s="186"/>
      <c r="DK48" s="186"/>
      <c r="DL48" s="186"/>
      <c r="DM48" s="186"/>
      <c r="DN48" s="186"/>
      <c r="DO48" s="186"/>
      <c r="DP48" s="186"/>
      <c r="DQ48" s="186"/>
      <c r="DR48" s="186"/>
      <c r="DS48" s="186"/>
      <c r="DT48" s="186"/>
    </row>
    <row r="49" spans="1:124">
      <c r="A49" s="453"/>
      <c r="B49" s="454" t="s">
        <v>259</v>
      </c>
      <c r="C49" s="456">
        <f t="shared" si="28"/>
        <v>0</v>
      </c>
      <c r="D49" s="456">
        <f t="shared" si="28"/>
        <v>0</v>
      </c>
      <c r="E49" s="456">
        <f t="shared" si="28"/>
        <v>0</v>
      </c>
      <c r="F49" s="456">
        <f t="shared" si="28"/>
        <v>0</v>
      </c>
      <c r="G49" s="418">
        <f t="shared" si="28"/>
        <v>0</v>
      </c>
      <c r="H49" s="456">
        <f t="shared" si="28"/>
        <v>0</v>
      </c>
      <c r="I49" s="456">
        <f t="shared" si="28"/>
        <v>0</v>
      </c>
      <c r="J49" s="456">
        <f t="shared" si="28"/>
        <v>0</v>
      </c>
      <c r="K49" s="456">
        <f t="shared" si="28"/>
        <v>0</v>
      </c>
      <c r="L49" s="418">
        <f t="shared" si="28"/>
        <v>0</v>
      </c>
      <c r="M49" s="456">
        <f t="shared" si="28"/>
        <v>0</v>
      </c>
      <c r="N49" s="456">
        <f t="shared" si="28"/>
        <v>0</v>
      </c>
      <c r="O49" s="456">
        <f t="shared" si="28"/>
        <v>0</v>
      </c>
      <c r="P49" s="456">
        <f t="shared" si="28"/>
        <v>0</v>
      </c>
      <c r="Q49" s="457">
        <f t="shared" si="28"/>
        <v>0</v>
      </c>
      <c r="R49" s="418">
        <f t="shared" si="28"/>
        <v>0</v>
      </c>
      <c r="S49" s="419">
        <f t="shared" si="28"/>
        <v>0</v>
      </c>
      <c r="T49" s="629"/>
      <c r="U49" s="218"/>
      <c r="V49" s="604"/>
      <c r="W49" s="604"/>
      <c r="X49" s="604"/>
      <c r="Y49" s="10"/>
      <c r="Z49" s="538"/>
      <c r="AA49" s="187"/>
      <c r="AC49" s="186"/>
      <c r="AD49" s="186"/>
      <c r="AE49" s="186"/>
      <c r="AF49" s="186"/>
      <c r="AG49" s="186"/>
      <c r="AH49" s="186"/>
      <c r="AI49" s="186"/>
      <c r="AJ49" s="186"/>
      <c r="AK49" s="186"/>
      <c r="AL49" s="186"/>
      <c r="AM49" s="186"/>
      <c r="AN49" s="186"/>
      <c r="AO49" s="186"/>
      <c r="AP49" s="186"/>
      <c r="AQ49" s="186"/>
      <c r="AR49" s="186"/>
      <c r="AS49" s="186"/>
      <c r="AT49" s="186"/>
      <c r="AU49" s="186"/>
      <c r="AV49" s="186"/>
      <c r="AW49" s="186"/>
      <c r="AX49" s="186"/>
      <c r="AY49" s="186"/>
      <c r="AZ49" s="186"/>
      <c r="BA49" s="186"/>
      <c r="BB49" s="186"/>
      <c r="BC49" s="186"/>
      <c r="BD49" s="186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6"/>
      <c r="CA49" s="186"/>
      <c r="CB49" s="186"/>
      <c r="CC49" s="186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  <c r="DT49" s="186"/>
    </row>
    <row r="50" spans="1:124">
      <c r="A50" s="453"/>
      <c r="B50" s="454" t="s">
        <v>203</v>
      </c>
      <c r="C50" s="456">
        <f t="shared" si="28"/>
        <v>0</v>
      </c>
      <c r="D50" s="456">
        <f t="shared" si="28"/>
        <v>0</v>
      </c>
      <c r="E50" s="456">
        <f t="shared" si="28"/>
        <v>0</v>
      </c>
      <c r="F50" s="456">
        <f t="shared" si="28"/>
        <v>0</v>
      </c>
      <c r="G50" s="418">
        <f t="shared" si="28"/>
        <v>0</v>
      </c>
      <c r="H50" s="456">
        <f t="shared" si="28"/>
        <v>0</v>
      </c>
      <c r="I50" s="456">
        <f t="shared" si="28"/>
        <v>0</v>
      </c>
      <c r="J50" s="456">
        <f t="shared" si="28"/>
        <v>0</v>
      </c>
      <c r="K50" s="456">
        <f t="shared" si="28"/>
        <v>0</v>
      </c>
      <c r="L50" s="418">
        <f t="shared" si="28"/>
        <v>0</v>
      </c>
      <c r="M50" s="456">
        <f t="shared" si="28"/>
        <v>0</v>
      </c>
      <c r="N50" s="456">
        <f t="shared" si="28"/>
        <v>0</v>
      </c>
      <c r="O50" s="456">
        <f t="shared" si="28"/>
        <v>0</v>
      </c>
      <c r="P50" s="456">
        <f t="shared" si="28"/>
        <v>0</v>
      </c>
      <c r="Q50" s="457">
        <f t="shared" si="28"/>
        <v>0</v>
      </c>
      <c r="R50" s="418">
        <f t="shared" si="28"/>
        <v>0</v>
      </c>
      <c r="S50" s="419">
        <f t="shared" si="28"/>
        <v>0</v>
      </c>
      <c r="T50" s="629"/>
      <c r="U50" s="218"/>
      <c r="V50" s="603"/>
      <c r="W50" s="605"/>
      <c r="X50" s="604"/>
      <c r="Y50" s="10"/>
      <c r="Z50" s="187"/>
      <c r="AA50" s="187"/>
      <c r="AC50" s="186"/>
      <c r="AD50" s="186"/>
      <c r="AE50" s="186"/>
      <c r="AF50" s="186"/>
      <c r="AG50" s="186"/>
      <c r="AH50" s="186"/>
      <c r="AI50" s="186"/>
      <c r="AJ50" s="186"/>
      <c r="AK50" s="186"/>
      <c r="AL50" s="186"/>
      <c r="AM50" s="186"/>
      <c r="AN50" s="186"/>
      <c r="AO50" s="186"/>
      <c r="AP50" s="186"/>
      <c r="AQ50" s="186"/>
      <c r="AR50" s="186"/>
      <c r="AS50" s="186"/>
      <c r="AT50" s="186"/>
      <c r="AU50" s="186"/>
      <c r="AV50" s="186"/>
      <c r="AW50" s="186"/>
      <c r="AX50" s="186"/>
      <c r="AY50" s="186"/>
      <c r="AZ50" s="186"/>
      <c r="BA50" s="186"/>
      <c r="BB50" s="186"/>
      <c r="BC50" s="186"/>
      <c r="BD50" s="186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6"/>
      <c r="CA50" s="186"/>
      <c r="CB50" s="186"/>
      <c r="CC50" s="186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  <c r="DT50" s="186"/>
    </row>
    <row r="51" spans="1:124">
      <c r="A51" s="453"/>
      <c r="B51" s="454" t="s">
        <v>204</v>
      </c>
      <c r="C51" s="456">
        <f t="shared" si="28"/>
        <v>0</v>
      </c>
      <c r="D51" s="456">
        <f t="shared" si="28"/>
        <v>0</v>
      </c>
      <c r="E51" s="456">
        <f t="shared" si="28"/>
        <v>0</v>
      </c>
      <c r="F51" s="456">
        <f t="shared" si="28"/>
        <v>0</v>
      </c>
      <c r="G51" s="418">
        <f t="shared" si="28"/>
        <v>0</v>
      </c>
      <c r="H51" s="456">
        <f t="shared" si="28"/>
        <v>0</v>
      </c>
      <c r="I51" s="456">
        <f t="shared" si="28"/>
        <v>0</v>
      </c>
      <c r="J51" s="456">
        <f t="shared" si="28"/>
        <v>0</v>
      </c>
      <c r="K51" s="456">
        <f t="shared" si="28"/>
        <v>0</v>
      </c>
      <c r="L51" s="418">
        <f t="shared" si="28"/>
        <v>0</v>
      </c>
      <c r="M51" s="456">
        <f t="shared" si="28"/>
        <v>0</v>
      </c>
      <c r="N51" s="456">
        <f t="shared" si="28"/>
        <v>0</v>
      </c>
      <c r="O51" s="456">
        <f t="shared" si="28"/>
        <v>0</v>
      </c>
      <c r="P51" s="456">
        <f t="shared" si="28"/>
        <v>0</v>
      </c>
      <c r="Q51" s="457">
        <f t="shared" si="28"/>
        <v>0</v>
      </c>
      <c r="R51" s="418">
        <f t="shared" si="28"/>
        <v>0</v>
      </c>
      <c r="S51" s="419">
        <f t="shared" si="28"/>
        <v>0</v>
      </c>
      <c r="T51" s="629"/>
      <c r="U51" s="218"/>
      <c r="V51" s="603"/>
      <c r="W51" s="605"/>
      <c r="X51" s="604"/>
      <c r="Y51" s="10"/>
      <c r="Z51" s="187"/>
      <c r="AA51" s="187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6"/>
      <c r="AS51" s="186"/>
      <c r="AT51" s="186"/>
      <c r="AU51" s="186"/>
      <c r="AV51" s="186"/>
      <c r="AW51" s="186"/>
      <c r="AX51" s="186"/>
      <c r="AY51" s="186"/>
      <c r="AZ51" s="186"/>
      <c r="BA51" s="186"/>
      <c r="BB51" s="186"/>
      <c r="BC51" s="186"/>
      <c r="BD51" s="186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86"/>
      <c r="BT51" s="186"/>
      <c r="BU51" s="186"/>
      <c r="BV51" s="186"/>
      <c r="BW51" s="186"/>
      <c r="BX51" s="186"/>
      <c r="BY51" s="186"/>
      <c r="BZ51" s="186"/>
      <c r="CA51" s="186"/>
      <c r="CB51" s="186"/>
      <c r="CC51" s="186"/>
      <c r="CD51" s="186"/>
      <c r="CE51" s="186"/>
      <c r="CF51" s="186"/>
      <c r="CG51" s="186"/>
      <c r="CH51" s="186"/>
      <c r="CI51" s="186"/>
      <c r="CJ51" s="186"/>
      <c r="CK51" s="186"/>
      <c r="CL51" s="186"/>
      <c r="CM51" s="186"/>
      <c r="CN51" s="186"/>
      <c r="CO51" s="186"/>
      <c r="CP51" s="186"/>
      <c r="CQ51" s="186"/>
      <c r="CR51" s="186"/>
      <c r="CS51" s="186"/>
      <c r="CT51" s="186"/>
      <c r="CU51" s="186"/>
      <c r="CV51" s="186"/>
      <c r="CW51" s="186"/>
      <c r="CX51" s="186"/>
      <c r="CY51" s="186"/>
      <c r="CZ51" s="186"/>
      <c r="DA51" s="186"/>
      <c r="DB51" s="186"/>
      <c r="DC51" s="186"/>
      <c r="DD51" s="186"/>
      <c r="DE51" s="186"/>
      <c r="DF51" s="186"/>
      <c r="DG51" s="186"/>
      <c r="DH51" s="186"/>
      <c r="DI51" s="186"/>
      <c r="DJ51" s="186"/>
      <c r="DK51" s="186"/>
      <c r="DL51" s="186"/>
      <c r="DM51" s="186"/>
      <c r="DN51" s="186"/>
      <c r="DO51" s="186"/>
      <c r="DP51" s="186"/>
      <c r="DQ51" s="186"/>
      <c r="DR51" s="186"/>
      <c r="DS51" s="186"/>
      <c r="DT51" s="186"/>
    </row>
    <row r="52" spans="1:124">
      <c r="A52" s="453"/>
      <c r="B52" s="454" t="s">
        <v>317</v>
      </c>
      <c r="C52" s="456">
        <f t="shared" si="28"/>
        <v>0</v>
      </c>
      <c r="D52" s="456">
        <f t="shared" si="28"/>
        <v>0</v>
      </c>
      <c r="E52" s="456">
        <f t="shared" si="28"/>
        <v>0</v>
      </c>
      <c r="F52" s="456">
        <f t="shared" si="28"/>
        <v>0</v>
      </c>
      <c r="G52" s="418">
        <f t="shared" si="28"/>
        <v>0</v>
      </c>
      <c r="H52" s="456">
        <f t="shared" si="28"/>
        <v>0</v>
      </c>
      <c r="I52" s="456">
        <f t="shared" si="28"/>
        <v>0</v>
      </c>
      <c r="J52" s="456">
        <f t="shared" si="28"/>
        <v>0</v>
      </c>
      <c r="K52" s="456">
        <f t="shared" si="28"/>
        <v>0</v>
      </c>
      <c r="L52" s="418">
        <f t="shared" si="28"/>
        <v>0</v>
      </c>
      <c r="M52" s="456">
        <f t="shared" si="28"/>
        <v>0</v>
      </c>
      <c r="N52" s="456">
        <f t="shared" si="28"/>
        <v>0</v>
      </c>
      <c r="O52" s="456">
        <f t="shared" si="28"/>
        <v>0</v>
      </c>
      <c r="P52" s="456">
        <f t="shared" si="28"/>
        <v>0</v>
      </c>
      <c r="Q52" s="457">
        <f t="shared" si="28"/>
        <v>0</v>
      </c>
      <c r="R52" s="418">
        <f t="shared" si="28"/>
        <v>0</v>
      </c>
      <c r="S52" s="419">
        <f t="shared" si="28"/>
        <v>0</v>
      </c>
      <c r="T52" s="629"/>
      <c r="U52" s="218"/>
      <c r="V52" s="603"/>
      <c r="W52" s="605"/>
      <c r="X52" s="604"/>
      <c r="Y52" s="10"/>
      <c r="Z52" s="187"/>
      <c r="AA52" s="187"/>
      <c r="AC52" s="186"/>
      <c r="AD52" s="186"/>
      <c r="AE52" s="186"/>
      <c r="AF52" s="186"/>
      <c r="AG52" s="186"/>
      <c r="AH52" s="186"/>
      <c r="AI52" s="186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6"/>
      <c r="CA52" s="186"/>
      <c r="CB52" s="186"/>
      <c r="CC52" s="186"/>
      <c r="CD52" s="186"/>
      <c r="CE52" s="186"/>
      <c r="CF52" s="186"/>
      <c r="CG52" s="186"/>
      <c r="CH52" s="186"/>
      <c r="CI52" s="186"/>
      <c r="CJ52" s="186"/>
      <c r="CK52" s="186"/>
      <c r="CL52" s="186"/>
      <c r="CM52" s="186"/>
      <c r="CN52" s="186"/>
      <c r="CO52" s="186"/>
      <c r="CP52" s="186"/>
      <c r="CQ52" s="186"/>
      <c r="CR52" s="186"/>
      <c r="CS52" s="186"/>
      <c r="CT52" s="186"/>
      <c r="CU52" s="186"/>
      <c r="CV52" s="186"/>
      <c r="CW52" s="186"/>
      <c r="CX52" s="186"/>
      <c r="CY52" s="186"/>
      <c r="CZ52" s="186"/>
      <c r="DA52" s="186"/>
      <c r="DB52" s="186"/>
      <c r="DC52" s="186"/>
      <c r="DD52" s="186"/>
      <c r="DE52" s="186"/>
      <c r="DF52" s="186"/>
      <c r="DG52" s="186"/>
      <c r="DH52" s="186"/>
      <c r="DI52" s="186"/>
      <c r="DJ52" s="186"/>
      <c r="DK52" s="186"/>
      <c r="DL52" s="186"/>
      <c r="DM52" s="186"/>
      <c r="DN52" s="186"/>
      <c r="DO52" s="186"/>
      <c r="DP52" s="186"/>
      <c r="DQ52" s="186"/>
      <c r="DR52" s="186"/>
      <c r="DS52" s="186"/>
      <c r="DT52" s="186"/>
    </row>
    <row r="53" spans="1:124">
      <c r="A53" s="453"/>
      <c r="B53" s="454" t="s">
        <v>258</v>
      </c>
      <c r="C53" s="456">
        <f t="shared" si="28"/>
        <v>0</v>
      </c>
      <c r="D53" s="456">
        <f t="shared" si="28"/>
        <v>0</v>
      </c>
      <c r="E53" s="456">
        <f t="shared" si="28"/>
        <v>0</v>
      </c>
      <c r="F53" s="456">
        <f t="shared" si="28"/>
        <v>0</v>
      </c>
      <c r="G53" s="418">
        <f t="shared" si="28"/>
        <v>0</v>
      </c>
      <c r="H53" s="456">
        <f t="shared" si="28"/>
        <v>0</v>
      </c>
      <c r="I53" s="456">
        <f t="shared" si="28"/>
        <v>0</v>
      </c>
      <c r="J53" s="456">
        <f t="shared" si="28"/>
        <v>0</v>
      </c>
      <c r="K53" s="456">
        <f t="shared" si="28"/>
        <v>0</v>
      </c>
      <c r="L53" s="418">
        <f t="shared" si="28"/>
        <v>0</v>
      </c>
      <c r="M53" s="456">
        <f t="shared" si="28"/>
        <v>0</v>
      </c>
      <c r="N53" s="456">
        <f t="shared" si="28"/>
        <v>0</v>
      </c>
      <c r="O53" s="456">
        <f t="shared" si="28"/>
        <v>0</v>
      </c>
      <c r="P53" s="456">
        <f t="shared" si="28"/>
        <v>0</v>
      </c>
      <c r="Q53" s="457">
        <f t="shared" si="28"/>
        <v>0</v>
      </c>
      <c r="R53" s="418">
        <f t="shared" si="28"/>
        <v>0</v>
      </c>
      <c r="S53" s="419">
        <f t="shared" si="28"/>
        <v>0</v>
      </c>
      <c r="T53" s="629"/>
      <c r="U53" s="218"/>
      <c r="V53" s="604"/>
      <c r="W53" s="605"/>
      <c r="X53" s="604"/>
      <c r="Y53" s="10"/>
      <c r="Z53" s="187"/>
      <c r="AA53" s="187"/>
      <c r="AC53" s="186"/>
      <c r="AD53" s="186"/>
      <c r="AE53" s="186"/>
      <c r="AF53" s="186"/>
      <c r="AG53" s="186"/>
      <c r="AH53" s="186"/>
      <c r="AI53" s="186"/>
      <c r="AJ53" s="186"/>
      <c r="AK53" s="186"/>
      <c r="AL53" s="186"/>
      <c r="AM53" s="186"/>
      <c r="AN53" s="186"/>
      <c r="AO53" s="186"/>
      <c r="AP53" s="186"/>
      <c r="AQ53" s="186"/>
      <c r="AR53" s="186"/>
      <c r="AS53" s="186"/>
      <c r="AT53" s="186"/>
      <c r="AU53" s="186"/>
      <c r="AV53" s="186"/>
      <c r="AW53" s="186"/>
      <c r="AX53" s="186"/>
      <c r="AY53" s="186"/>
      <c r="AZ53" s="186"/>
      <c r="BA53" s="186"/>
      <c r="BB53" s="186"/>
      <c r="BC53" s="186"/>
      <c r="BD53" s="186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6"/>
      <c r="BS53" s="186"/>
      <c r="BT53" s="186"/>
      <c r="BU53" s="186"/>
      <c r="BV53" s="186"/>
      <c r="BW53" s="186"/>
      <c r="BX53" s="186"/>
      <c r="BY53" s="186"/>
      <c r="BZ53" s="186"/>
      <c r="CA53" s="186"/>
      <c r="CB53" s="186"/>
      <c r="CC53" s="186"/>
      <c r="CD53" s="186"/>
      <c r="CE53" s="186"/>
      <c r="CF53" s="186"/>
      <c r="CG53" s="186"/>
      <c r="CH53" s="186"/>
      <c r="CI53" s="186"/>
      <c r="CJ53" s="186"/>
      <c r="CK53" s="186"/>
      <c r="CL53" s="186"/>
      <c r="CM53" s="186"/>
      <c r="CN53" s="186"/>
      <c r="CO53" s="186"/>
      <c r="CP53" s="186"/>
      <c r="CQ53" s="186"/>
      <c r="CR53" s="186"/>
      <c r="CS53" s="186"/>
      <c r="CT53" s="186"/>
      <c r="CU53" s="186"/>
      <c r="CV53" s="186"/>
      <c r="CW53" s="186"/>
      <c r="CX53" s="186"/>
      <c r="CY53" s="186"/>
      <c r="CZ53" s="186"/>
      <c r="DA53" s="186"/>
      <c r="DB53" s="186"/>
      <c r="DC53" s="186"/>
      <c r="DD53" s="186"/>
      <c r="DE53" s="186"/>
      <c r="DF53" s="186"/>
      <c r="DG53" s="186"/>
      <c r="DH53" s="186"/>
      <c r="DI53" s="186"/>
      <c r="DJ53" s="186"/>
      <c r="DK53" s="186"/>
      <c r="DL53" s="186"/>
      <c r="DM53" s="186"/>
      <c r="DN53" s="186"/>
      <c r="DO53" s="186"/>
      <c r="DP53" s="186"/>
      <c r="DQ53" s="186"/>
      <c r="DR53" s="186"/>
      <c r="DS53" s="186"/>
      <c r="DT53" s="186"/>
    </row>
    <row r="54" spans="1:124" s="504" customFormat="1" ht="13.5" thickBot="1">
      <c r="A54" s="1166"/>
      <c r="B54" s="1167" t="s">
        <v>32</v>
      </c>
      <c r="C54" s="1168">
        <f>SUM(C48:C53)</f>
        <v>0</v>
      </c>
      <c r="D54" s="1168">
        <f t="shared" ref="D54:S54" si="29">SUM(D48:D53)</f>
        <v>0</v>
      </c>
      <c r="E54" s="1168">
        <f t="shared" si="29"/>
        <v>0</v>
      </c>
      <c r="F54" s="1168">
        <f t="shared" si="29"/>
        <v>0</v>
      </c>
      <c r="G54" s="413">
        <f t="shared" si="29"/>
        <v>0</v>
      </c>
      <c r="H54" s="1168">
        <f t="shared" si="29"/>
        <v>0</v>
      </c>
      <c r="I54" s="1168">
        <f t="shared" si="29"/>
        <v>0</v>
      </c>
      <c r="J54" s="1168">
        <f t="shared" si="29"/>
        <v>0</v>
      </c>
      <c r="K54" s="1168">
        <f t="shared" si="29"/>
        <v>0</v>
      </c>
      <c r="L54" s="413">
        <f t="shared" si="29"/>
        <v>0</v>
      </c>
      <c r="M54" s="1168">
        <f t="shared" si="29"/>
        <v>0</v>
      </c>
      <c r="N54" s="1168">
        <f t="shared" si="29"/>
        <v>0</v>
      </c>
      <c r="O54" s="1168">
        <f t="shared" si="29"/>
        <v>0</v>
      </c>
      <c r="P54" s="1168">
        <f t="shared" si="29"/>
        <v>0</v>
      </c>
      <c r="Q54" s="1168">
        <f t="shared" si="29"/>
        <v>0</v>
      </c>
      <c r="R54" s="413">
        <f t="shared" si="29"/>
        <v>0</v>
      </c>
      <c r="S54" s="414">
        <f t="shared" si="29"/>
        <v>0</v>
      </c>
      <c r="T54" s="1169"/>
      <c r="U54" s="1170" t="s">
        <v>30</v>
      </c>
      <c r="V54" s="1171"/>
      <c r="W54" s="1172"/>
      <c r="X54" s="1173"/>
      <c r="Y54" s="1173"/>
      <c r="Z54" s="1164"/>
      <c r="AA54" s="1164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</row>
    <row r="55" spans="1:124" s="534" customFormat="1" ht="10.5" outlineLevel="1">
      <c r="A55" s="533" t="s">
        <v>110</v>
      </c>
      <c r="B55" s="234"/>
      <c r="C55" s="212">
        <f>C48*1+C49*2+C50*4+C51*4+C52*8+C53*8</f>
        <v>0</v>
      </c>
      <c r="D55" s="212">
        <f t="shared" ref="D55:S55" si="30">D48*1+D49*2+D50*4+D51*4+D52*8+D53*8</f>
        <v>0</v>
      </c>
      <c r="E55" s="212">
        <f t="shared" si="30"/>
        <v>0</v>
      </c>
      <c r="F55" s="212">
        <f t="shared" si="30"/>
        <v>0</v>
      </c>
      <c r="G55" s="183">
        <f t="shared" si="30"/>
        <v>0</v>
      </c>
      <c r="H55" s="212">
        <f t="shared" si="30"/>
        <v>0</v>
      </c>
      <c r="I55" s="212">
        <f t="shared" si="30"/>
        <v>0</v>
      </c>
      <c r="J55" s="212">
        <f t="shared" si="30"/>
        <v>0</v>
      </c>
      <c r="K55" s="212">
        <f t="shared" si="30"/>
        <v>0</v>
      </c>
      <c r="L55" s="183">
        <f t="shared" si="30"/>
        <v>0</v>
      </c>
      <c r="M55" s="212">
        <f t="shared" si="30"/>
        <v>0</v>
      </c>
      <c r="N55" s="212">
        <f t="shared" si="30"/>
        <v>0</v>
      </c>
      <c r="O55" s="212">
        <f t="shared" si="30"/>
        <v>0</v>
      </c>
      <c r="P55" s="212">
        <f t="shared" si="30"/>
        <v>0</v>
      </c>
      <c r="Q55" s="212">
        <f t="shared" si="30"/>
        <v>0</v>
      </c>
      <c r="R55" s="206">
        <f t="shared" si="30"/>
        <v>0</v>
      </c>
      <c r="S55" s="837">
        <f t="shared" si="30"/>
        <v>0</v>
      </c>
      <c r="T55" s="392"/>
      <c r="U55" s="218"/>
      <c r="V55" s="216"/>
      <c r="W55" s="216"/>
      <c r="X55" s="218"/>
      <c r="Y55" s="218"/>
      <c r="Z55" s="218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AM55" s="216"/>
      <c r="AN55" s="216"/>
      <c r="AO55" s="216"/>
      <c r="AP55" s="216"/>
      <c r="AQ55" s="216"/>
      <c r="AR55" s="216"/>
      <c r="AS55" s="216"/>
      <c r="AT55" s="216"/>
      <c r="AU55" s="216"/>
      <c r="AV55" s="216"/>
      <c r="AW55" s="216"/>
      <c r="AX55" s="216"/>
      <c r="AY55" s="216"/>
      <c r="AZ55" s="216"/>
      <c r="BA55" s="216"/>
      <c r="BB55" s="216"/>
      <c r="BC55" s="216"/>
      <c r="BD55" s="216"/>
      <c r="BE55" s="216"/>
      <c r="BF55" s="216"/>
      <c r="BG55" s="216"/>
      <c r="BH55" s="216"/>
      <c r="BI55" s="216"/>
      <c r="BJ55" s="216"/>
      <c r="BK55" s="216"/>
      <c r="BL55" s="216"/>
      <c r="BM55" s="216"/>
      <c r="BN55" s="216"/>
      <c r="BO55" s="216"/>
      <c r="BP55" s="216"/>
      <c r="BQ55" s="216"/>
      <c r="BR55" s="216"/>
      <c r="BS55" s="216"/>
      <c r="BT55" s="216"/>
      <c r="BU55" s="216"/>
      <c r="BV55" s="216"/>
      <c r="BW55" s="216"/>
      <c r="BX55" s="216"/>
      <c r="BY55" s="216"/>
      <c r="BZ55" s="216"/>
      <c r="CA55" s="216"/>
      <c r="CB55" s="216"/>
      <c r="CC55" s="216"/>
      <c r="CD55" s="216"/>
      <c r="CE55" s="216"/>
      <c r="CF55" s="216"/>
      <c r="CG55" s="216"/>
      <c r="CH55" s="216"/>
      <c r="CI55" s="216"/>
      <c r="CJ55" s="216"/>
      <c r="CK55" s="216"/>
      <c r="CL55" s="216"/>
      <c r="CM55" s="216"/>
      <c r="CN55" s="216"/>
      <c r="CO55" s="216"/>
      <c r="CP55" s="216"/>
      <c r="CQ55" s="216"/>
      <c r="CR55" s="216"/>
      <c r="CS55" s="216"/>
      <c r="CT55" s="216"/>
      <c r="CU55" s="216"/>
      <c r="CV55" s="216"/>
      <c r="CW55" s="216"/>
      <c r="CX55" s="216"/>
      <c r="CY55" s="216"/>
      <c r="CZ55" s="216"/>
      <c r="DA55" s="216"/>
      <c r="DB55" s="216"/>
      <c r="DC55" s="216"/>
      <c r="DD55" s="216"/>
      <c r="DE55" s="216"/>
      <c r="DF55" s="216"/>
      <c r="DG55" s="216"/>
      <c r="DH55" s="216"/>
      <c r="DI55" s="216"/>
      <c r="DJ55" s="216"/>
      <c r="DK55" s="216"/>
      <c r="DL55" s="216"/>
      <c r="DM55" s="216"/>
      <c r="DN55" s="216"/>
      <c r="DO55" s="216"/>
      <c r="DP55" s="216"/>
      <c r="DQ55" s="216"/>
      <c r="DR55" s="216"/>
      <c r="DS55" s="216"/>
      <c r="DT55" s="216"/>
    </row>
    <row r="56" spans="1:124" s="534" customFormat="1" ht="10.5" outlineLevel="1">
      <c r="A56" s="533"/>
      <c r="B56" s="234"/>
      <c r="C56" s="212"/>
      <c r="D56" s="212"/>
      <c r="E56" s="212"/>
      <c r="F56" s="212"/>
      <c r="G56" s="183"/>
      <c r="H56" s="212"/>
      <c r="I56" s="212"/>
      <c r="J56" s="212"/>
      <c r="K56" s="212"/>
      <c r="L56" s="183"/>
      <c r="M56" s="212"/>
      <c r="N56" s="212"/>
      <c r="O56" s="212"/>
      <c r="P56" s="212"/>
      <c r="Q56" s="212"/>
      <c r="R56" s="183"/>
      <c r="S56" s="665"/>
      <c r="T56" s="218"/>
      <c r="U56" s="218"/>
      <c r="V56" s="216"/>
      <c r="W56" s="216"/>
      <c r="X56" s="218"/>
      <c r="Y56" s="218"/>
      <c r="Z56" s="218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R56" s="216"/>
      <c r="AS56" s="216"/>
      <c r="AT56" s="216"/>
      <c r="AU56" s="216"/>
      <c r="AV56" s="216"/>
      <c r="AW56" s="216"/>
      <c r="AX56" s="216"/>
      <c r="AY56" s="216"/>
      <c r="AZ56" s="216"/>
      <c r="BA56" s="216"/>
      <c r="BB56" s="216"/>
      <c r="BC56" s="216"/>
      <c r="BD56" s="216"/>
      <c r="BE56" s="216"/>
      <c r="BF56" s="216"/>
      <c r="BG56" s="216"/>
      <c r="BH56" s="216"/>
      <c r="BI56" s="216"/>
      <c r="BJ56" s="216"/>
      <c r="BK56" s="216"/>
      <c r="BL56" s="216"/>
      <c r="BM56" s="216"/>
      <c r="BN56" s="216"/>
      <c r="BO56" s="216"/>
      <c r="BP56" s="216"/>
      <c r="BQ56" s="216"/>
      <c r="BR56" s="216"/>
      <c r="BS56" s="216"/>
      <c r="BT56" s="216"/>
      <c r="BU56" s="216"/>
      <c r="BV56" s="216"/>
      <c r="BW56" s="216"/>
      <c r="BX56" s="216"/>
      <c r="BY56" s="216"/>
      <c r="BZ56" s="216"/>
      <c r="CA56" s="216"/>
      <c r="CB56" s="216"/>
      <c r="CC56" s="216"/>
      <c r="CD56" s="216"/>
      <c r="CE56" s="216"/>
      <c r="CF56" s="216"/>
      <c r="CG56" s="216"/>
      <c r="CH56" s="216"/>
      <c r="CI56" s="216"/>
      <c r="CJ56" s="216"/>
      <c r="CK56" s="216"/>
      <c r="CL56" s="216"/>
      <c r="CM56" s="216"/>
      <c r="CN56" s="216"/>
      <c r="CO56" s="216"/>
      <c r="CP56" s="216"/>
      <c r="CQ56" s="216"/>
      <c r="CR56" s="216"/>
      <c r="CS56" s="216"/>
      <c r="CT56" s="216"/>
      <c r="CU56" s="216"/>
      <c r="CV56" s="216"/>
      <c r="CW56" s="216"/>
      <c r="CX56" s="216"/>
      <c r="CY56" s="216"/>
      <c r="CZ56" s="216"/>
      <c r="DA56" s="216"/>
      <c r="DB56" s="216"/>
      <c r="DC56" s="216"/>
      <c r="DD56" s="216"/>
      <c r="DE56" s="216"/>
      <c r="DF56" s="216"/>
      <c r="DG56" s="216"/>
      <c r="DH56" s="216"/>
      <c r="DI56" s="216"/>
      <c r="DJ56" s="216"/>
      <c r="DK56" s="216"/>
      <c r="DL56" s="216"/>
      <c r="DM56" s="216"/>
      <c r="DN56" s="216"/>
      <c r="DO56" s="216"/>
      <c r="DP56" s="216"/>
      <c r="DQ56" s="216"/>
      <c r="DR56" s="216"/>
      <c r="DS56" s="216"/>
      <c r="DT56" s="216"/>
    </row>
    <row r="57" spans="1:124" s="207" customFormat="1" ht="13.5" outlineLevel="1" thickBot="1">
      <c r="A57" s="213" t="s">
        <v>43</v>
      </c>
      <c r="B57" s="248" t="s">
        <v>30</v>
      </c>
      <c r="C57" s="214">
        <f>C48+C49+C50*2+C51*2+C52*4</f>
        <v>0</v>
      </c>
      <c r="D57" s="214">
        <f t="shared" ref="D57:S57" si="31">D48+D49+D50*2+D51*2+D52*4</f>
        <v>0</v>
      </c>
      <c r="E57" s="214">
        <f t="shared" si="31"/>
        <v>0</v>
      </c>
      <c r="F57" s="214">
        <f t="shared" si="31"/>
        <v>0</v>
      </c>
      <c r="G57" s="215">
        <f t="shared" si="31"/>
        <v>0</v>
      </c>
      <c r="H57" s="214">
        <f t="shared" si="31"/>
        <v>0</v>
      </c>
      <c r="I57" s="214">
        <f t="shared" si="31"/>
        <v>0</v>
      </c>
      <c r="J57" s="214">
        <f t="shared" si="31"/>
        <v>0</v>
      </c>
      <c r="K57" s="214">
        <f t="shared" si="31"/>
        <v>0</v>
      </c>
      <c r="L57" s="215">
        <f t="shared" si="31"/>
        <v>0</v>
      </c>
      <c r="M57" s="214">
        <f t="shared" si="31"/>
        <v>0</v>
      </c>
      <c r="N57" s="214">
        <f t="shared" si="31"/>
        <v>0</v>
      </c>
      <c r="O57" s="214">
        <f t="shared" si="31"/>
        <v>0</v>
      </c>
      <c r="P57" s="214">
        <f t="shared" si="31"/>
        <v>0</v>
      </c>
      <c r="Q57" s="214">
        <f t="shared" si="31"/>
        <v>0</v>
      </c>
      <c r="R57" s="215">
        <f t="shared" si="31"/>
        <v>0</v>
      </c>
      <c r="S57" s="838">
        <f t="shared" si="31"/>
        <v>0</v>
      </c>
      <c r="T57" s="218"/>
      <c r="U57" s="218"/>
      <c r="V57" s="217"/>
      <c r="W57" s="217"/>
      <c r="X57" s="219"/>
      <c r="Y57" s="219"/>
      <c r="Z57" s="219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  <c r="DS57" s="217"/>
      <c r="DT57" s="217"/>
    </row>
    <row r="58" spans="1:124" ht="13">
      <c r="A58" s="181" t="s">
        <v>195</v>
      </c>
      <c r="B58" s="182" t="s">
        <v>473</v>
      </c>
      <c r="C58" s="6">
        <f>SUMIF('Wuxi Summary'!$BU:$BU,'Commit vs Uncon'!$T58,'Wuxi Summary'!BG:BG)+SUMIF('Korat Summary'!$BU:$BU,'Commit vs Uncon'!$T58,'Korat Summary'!BG:BG)</f>
        <v>0</v>
      </c>
      <c r="D58" s="6">
        <f>SUMIF('Wuxi Summary'!$BU:$BU,'Commit vs Uncon'!$T58,'Wuxi Summary'!BH:BH)+SUMIF('Korat Summary'!$BU:$BU,'Commit vs Uncon'!$T58,'Korat Summary'!BH:BH)</f>
        <v>0</v>
      </c>
      <c r="E58" s="6">
        <f>SUMIF('Wuxi Summary'!$BU:$BU,'Commit vs Uncon'!$T58,'Wuxi Summary'!BI:BI)+SUMIF('Korat Summary'!$BU:$BU,'Commit vs Uncon'!$T58,'Korat Summary'!BI:BI)</f>
        <v>0</v>
      </c>
      <c r="F58" s="6">
        <f>SUMIF('Wuxi Summary'!$BU:$BU,'Commit vs Uncon'!$T58,'Wuxi Summary'!BJ:BJ)+SUMIF('Korat Summary'!$BU:$BU,'Commit vs Uncon'!$T58,'Korat Summary'!BJ:BJ)</f>
        <v>0</v>
      </c>
      <c r="G58" s="200">
        <f t="shared" ref="G58:G63" si="32">SUM(C58:F58)</f>
        <v>0</v>
      </c>
      <c r="H58" s="6">
        <f>SUMIF('Wuxi Summary'!$BU:$BU,'Commit vs Uncon'!$T58,'Wuxi Summary'!BK:BK)+SUMIF('Korat Summary'!$BU:$BU,'Commit vs Uncon'!$T58,'Korat Summary'!BK:BK)</f>
        <v>0</v>
      </c>
      <c r="I58" s="6">
        <f>SUMIF('Wuxi Summary'!$BU:$BU,'Commit vs Uncon'!$T58,'Wuxi Summary'!BL:BL)+SUMIF('Korat Summary'!$BU:$BU,'Commit vs Uncon'!$T58,'Korat Summary'!BL:BL)</f>
        <v>0</v>
      </c>
      <c r="J58" s="6">
        <f>SUMIF('Wuxi Summary'!$BU:$BU,'Commit vs Uncon'!$T58,'Wuxi Summary'!BM:BM)+SUMIF('Korat Summary'!$BU:$BU,'Commit vs Uncon'!$T58,'Korat Summary'!BM:BM)</f>
        <v>0</v>
      </c>
      <c r="K58" s="6">
        <f>SUMIF('Wuxi Summary'!$BU:$BU,'Commit vs Uncon'!$T58,'Wuxi Summary'!BN:BN)+SUMIF('Korat Summary'!$BU:$BU,'Commit vs Uncon'!$T58,'Korat Summary'!BN:BN)</f>
        <v>0</v>
      </c>
      <c r="L58" s="200">
        <f t="shared" ref="L58:L63" si="33">SUM(H58:K58)</f>
        <v>0</v>
      </c>
      <c r="M58" s="6">
        <f>SUMIF('Wuxi Summary'!$BU:$BU,'Commit vs Uncon'!$T58,'Wuxi Summary'!BO:BO)+SUMIF('Korat Summary'!$BU:$BU,'Commit vs Uncon'!$T58,'Korat Summary'!BO:BO)</f>
        <v>0</v>
      </c>
      <c r="N58" s="6">
        <f>SUMIF('Wuxi Summary'!$BU:$BU,'Commit vs Uncon'!$T58,'Wuxi Summary'!BP:BP)+SUMIF('Korat Summary'!$BU:$BU,'Commit vs Uncon'!$T58,'Korat Summary'!BP:BP)</f>
        <v>0</v>
      </c>
      <c r="O58" s="6">
        <f>SUMIF('Wuxi Summary'!$BU:$BU,'Commit vs Uncon'!$T58,'Wuxi Summary'!BQ:BQ)+SUMIF('Korat Summary'!$BU:$BU,'Commit vs Uncon'!$T58,'Korat Summary'!BQ:BQ)</f>
        <v>0</v>
      </c>
      <c r="P58" s="6">
        <f>SUMIF('Wuxi Summary'!$BU:$BU,'Commit vs Uncon'!$T58,'Wuxi Summary'!BR:BR)+SUMIF('Korat Summary'!$BU:$BU,'Commit vs Uncon'!$T58,'Korat Summary'!BR:BR)</f>
        <v>0</v>
      </c>
      <c r="Q58" s="6">
        <f>SUMIF('Wuxi Summary'!$BU:$BU,'Commit vs Uncon'!$T58,'Wuxi Summary'!BS:BS)+SUMIF('Korat Summary'!$BU:$BU,'Commit vs Uncon'!$T58,'Korat Summary'!BS:BS)</f>
        <v>0</v>
      </c>
      <c r="R58" s="183">
        <f t="shared" ref="R58:R63" si="34">SUM(M58:Q58)</f>
        <v>0</v>
      </c>
      <c r="S58" s="197">
        <f t="shared" ref="S58:S63" si="35">R58+L58+G58</f>
        <v>0</v>
      </c>
      <c r="T58" s="542" t="s">
        <v>526</v>
      </c>
      <c r="U58" s="542"/>
      <c r="V58" s="187"/>
      <c r="W58" s="187"/>
      <c r="X58" s="187"/>
      <c r="Y58" s="187"/>
      <c r="Z58" s="187"/>
      <c r="AA58" s="187"/>
      <c r="AC58" s="186"/>
      <c r="AD58" s="186"/>
      <c r="AE58" s="186"/>
      <c r="AF58" s="186"/>
      <c r="AG58" s="186"/>
      <c r="AH58" s="186"/>
      <c r="AI58" s="186"/>
      <c r="AJ58" s="186"/>
      <c r="AK58" s="186"/>
      <c r="AL58" s="186"/>
      <c r="AM58" s="186"/>
      <c r="AN58" s="186"/>
      <c r="AO58" s="186"/>
      <c r="AP58" s="186"/>
      <c r="AQ58" s="186"/>
      <c r="AR58" s="186"/>
      <c r="AS58" s="186"/>
      <c r="AT58" s="186"/>
      <c r="AU58" s="186"/>
      <c r="AV58" s="186"/>
      <c r="AW58" s="186"/>
      <c r="AX58" s="186"/>
      <c r="AY58" s="186"/>
      <c r="AZ58" s="186"/>
      <c r="BA58" s="186"/>
      <c r="BB58" s="186"/>
      <c r="BC58" s="186"/>
      <c r="BD58" s="186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6"/>
      <c r="BS58" s="186"/>
      <c r="BT58" s="186"/>
      <c r="BU58" s="186"/>
      <c r="BV58" s="186"/>
      <c r="BW58" s="186"/>
      <c r="BX58" s="186"/>
      <c r="BY58" s="186"/>
      <c r="BZ58" s="186"/>
      <c r="CA58" s="186"/>
      <c r="CB58" s="186"/>
      <c r="CC58" s="186"/>
      <c r="CD58" s="186"/>
      <c r="CE58" s="186"/>
      <c r="CF58" s="186"/>
      <c r="CG58" s="186"/>
      <c r="CH58" s="186"/>
      <c r="CI58" s="186"/>
      <c r="CJ58" s="186"/>
      <c r="CK58" s="186"/>
      <c r="CL58" s="186"/>
      <c r="CM58" s="186"/>
      <c r="CN58" s="186"/>
      <c r="CO58" s="186"/>
      <c r="CP58" s="186"/>
      <c r="CQ58" s="186"/>
      <c r="CR58" s="186"/>
      <c r="CS58" s="186"/>
      <c r="CT58" s="186"/>
      <c r="CU58" s="186"/>
      <c r="CV58" s="186"/>
      <c r="CW58" s="186"/>
      <c r="CX58" s="186"/>
      <c r="CY58" s="186"/>
      <c r="CZ58" s="186"/>
      <c r="DA58" s="186"/>
      <c r="DB58" s="186"/>
      <c r="DC58" s="186"/>
      <c r="DD58" s="186"/>
      <c r="DE58" s="186"/>
      <c r="DF58" s="186"/>
      <c r="DG58" s="186"/>
      <c r="DH58" s="186"/>
      <c r="DI58" s="186"/>
      <c r="DJ58" s="186"/>
      <c r="DK58" s="186"/>
      <c r="DL58" s="186"/>
      <c r="DM58" s="186"/>
      <c r="DN58" s="186"/>
      <c r="DO58" s="186"/>
      <c r="DP58" s="186"/>
      <c r="DQ58" s="186"/>
      <c r="DR58" s="186"/>
      <c r="DS58" s="186"/>
      <c r="DT58" s="186"/>
    </row>
    <row r="59" spans="1:124">
      <c r="A59" s="195" t="str">
        <f>A4</f>
        <v>Uncon</v>
      </c>
      <c r="B59" s="182" t="s">
        <v>474</v>
      </c>
      <c r="C59" s="6">
        <f>SUMIF('Wuxi Summary'!$BU:$BU,'Commit vs Uncon'!$T59,'Wuxi Summary'!BG:BG)+SUMIF('Korat Summary'!$BU:$BU,'Commit vs Uncon'!$T59,'Korat Summary'!BG:BG)</f>
        <v>0</v>
      </c>
      <c r="D59" s="6">
        <f>SUMIF('Wuxi Summary'!$BU:$BU,'Commit vs Uncon'!$T59,'Wuxi Summary'!BH:BH)+SUMIF('Korat Summary'!$BU:$BU,'Commit vs Uncon'!$T59,'Korat Summary'!BH:BH)</f>
        <v>0</v>
      </c>
      <c r="E59" s="6">
        <f>SUMIF('Wuxi Summary'!$BU:$BU,'Commit vs Uncon'!$T59,'Wuxi Summary'!BI:BI)+SUMIF('Korat Summary'!$BU:$BU,'Commit vs Uncon'!$T59,'Korat Summary'!BI:BI)</f>
        <v>0</v>
      </c>
      <c r="F59" s="6">
        <f>SUMIF('Wuxi Summary'!$BU:$BU,'Commit vs Uncon'!$T59,'Wuxi Summary'!BJ:BJ)+SUMIF('Korat Summary'!$BU:$BU,'Commit vs Uncon'!$T59,'Korat Summary'!BJ:BJ)</f>
        <v>0</v>
      </c>
      <c r="G59" s="200">
        <f t="shared" si="32"/>
        <v>0</v>
      </c>
      <c r="H59" s="6">
        <f>SUMIF('Wuxi Summary'!$BU:$BU,'Commit vs Uncon'!$T59,'Wuxi Summary'!BK:BK)+SUMIF('Korat Summary'!$BU:$BU,'Commit vs Uncon'!$T59,'Korat Summary'!BK:BK)</f>
        <v>0</v>
      </c>
      <c r="I59" s="6">
        <f>SUMIF('Wuxi Summary'!$BU:$BU,'Commit vs Uncon'!$T59,'Wuxi Summary'!BL:BL)+SUMIF('Korat Summary'!$BU:$BU,'Commit vs Uncon'!$T59,'Korat Summary'!BL:BL)</f>
        <v>0</v>
      </c>
      <c r="J59" s="6">
        <f>SUMIF('Wuxi Summary'!$BU:$BU,'Commit vs Uncon'!$T59,'Wuxi Summary'!BM:BM)+SUMIF('Korat Summary'!$BU:$BU,'Commit vs Uncon'!$T59,'Korat Summary'!BM:BM)</f>
        <v>0</v>
      </c>
      <c r="K59" s="6">
        <f>SUMIF('Wuxi Summary'!$BU:$BU,'Commit vs Uncon'!$T59,'Wuxi Summary'!BN:BN)+SUMIF('Korat Summary'!$BU:$BU,'Commit vs Uncon'!$T59,'Korat Summary'!BN:BN)</f>
        <v>0</v>
      </c>
      <c r="L59" s="200">
        <f t="shared" si="33"/>
        <v>0</v>
      </c>
      <c r="M59" s="6">
        <f>SUMIF('Wuxi Summary'!$BU:$BU,'Commit vs Uncon'!$T59,'Wuxi Summary'!BO:BO)+SUMIF('Korat Summary'!$BU:$BU,'Commit vs Uncon'!$T59,'Korat Summary'!BO:BO)</f>
        <v>0</v>
      </c>
      <c r="N59" s="6">
        <f>SUMIF('Wuxi Summary'!$BU:$BU,'Commit vs Uncon'!$T59,'Wuxi Summary'!BP:BP)+SUMIF('Korat Summary'!$BU:$BU,'Commit vs Uncon'!$T59,'Korat Summary'!BP:BP)</f>
        <v>0</v>
      </c>
      <c r="O59" s="6">
        <f>SUMIF('Wuxi Summary'!$BU:$BU,'Commit vs Uncon'!$T59,'Wuxi Summary'!BQ:BQ)+SUMIF('Korat Summary'!$BU:$BU,'Commit vs Uncon'!$T59,'Korat Summary'!BQ:BQ)</f>
        <v>0</v>
      </c>
      <c r="P59" s="6">
        <f>SUMIF('Wuxi Summary'!$BU:$BU,'Commit vs Uncon'!$T59,'Wuxi Summary'!BR:BR)+SUMIF('Korat Summary'!$BU:$BU,'Commit vs Uncon'!$T59,'Korat Summary'!BR:BR)</f>
        <v>0</v>
      </c>
      <c r="Q59" s="6">
        <f>SUMIF('Wuxi Summary'!$BU:$BU,'Commit vs Uncon'!$T59,'Wuxi Summary'!BS:BS)+SUMIF('Korat Summary'!$BU:$BU,'Commit vs Uncon'!$T59,'Korat Summary'!BS:BS)</f>
        <v>0</v>
      </c>
      <c r="R59" s="183">
        <f t="shared" si="34"/>
        <v>0</v>
      </c>
      <c r="S59" s="197">
        <f t="shared" si="35"/>
        <v>0</v>
      </c>
      <c r="T59" s="542" t="s">
        <v>527</v>
      </c>
      <c r="U59" s="542"/>
      <c r="V59" s="187"/>
      <c r="W59" s="187"/>
      <c r="X59" s="187"/>
      <c r="Y59" s="187"/>
      <c r="Z59" s="187"/>
      <c r="AA59" s="187"/>
      <c r="AC59" s="186"/>
      <c r="AD59" s="186"/>
      <c r="AE59" s="186"/>
      <c r="AF59" s="186"/>
      <c r="AG59" s="186"/>
      <c r="AH59" s="186"/>
      <c r="AI59" s="186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  <c r="AT59" s="186"/>
      <c r="AU59" s="186"/>
      <c r="AV59" s="186"/>
      <c r="AW59" s="186"/>
      <c r="AX59" s="186"/>
      <c r="AY59" s="186"/>
      <c r="AZ59" s="186"/>
      <c r="BA59" s="186"/>
      <c r="BB59" s="186"/>
      <c r="BC59" s="186"/>
      <c r="BD59" s="186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6"/>
      <c r="BS59" s="186"/>
      <c r="BT59" s="186"/>
      <c r="BU59" s="186"/>
      <c r="BV59" s="186"/>
      <c r="BW59" s="186"/>
      <c r="BX59" s="186"/>
      <c r="BY59" s="186"/>
      <c r="BZ59" s="186"/>
      <c r="CA59" s="186"/>
      <c r="CB59" s="186"/>
      <c r="CC59" s="186"/>
      <c r="CD59" s="186"/>
      <c r="CE59" s="186"/>
      <c r="CF59" s="186"/>
      <c r="CG59" s="186"/>
      <c r="CH59" s="186"/>
      <c r="CI59" s="186"/>
      <c r="CJ59" s="186"/>
      <c r="CK59" s="186"/>
      <c r="CL59" s="186"/>
      <c r="CM59" s="186"/>
      <c r="CN59" s="186"/>
      <c r="CO59" s="186"/>
      <c r="CP59" s="186"/>
      <c r="CQ59" s="186"/>
      <c r="CR59" s="186"/>
      <c r="CS59" s="186"/>
      <c r="CT59" s="186"/>
      <c r="CU59" s="186"/>
      <c r="CV59" s="186"/>
      <c r="CW59" s="186"/>
      <c r="CX59" s="186"/>
      <c r="CY59" s="186"/>
      <c r="CZ59" s="186"/>
      <c r="DA59" s="186"/>
      <c r="DB59" s="186"/>
      <c r="DC59" s="186"/>
      <c r="DD59" s="186"/>
      <c r="DE59" s="186"/>
      <c r="DF59" s="186"/>
      <c r="DG59" s="186"/>
      <c r="DH59" s="186"/>
      <c r="DI59" s="186"/>
      <c r="DJ59" s="186"/>
      <c r="DK59" s="186"/>
      <c r="DL59" s="186"/>
      <c r="DM59" s="186"/>
      <c r="DN59" s="186"/>
      <c r="DO59" s="186"/>
      <c r="DP59" s="186"/>
      <c r="DQ59" s="186"/>
      <c r="DR59" s="186"/>
      <c r="DS59" s="186"/>
      <c r="DT59" s="186"/>
    </row>
    <row r="60" spans="1:124">
      <c r="A60" s="195"/>
      <c r="B60" s="182" t="s">
        <v>205</v>
      </c>
      <c r="C60" s="6">
        <f>SUMIF('Wuxi Summary'!$BU:$BU,'Commit vs Uncon'!$T60,'Wuxi Summary'!BG:BG)+SUMIF('Korat Summary'!$BU:$BU,'Commit vs Uncon'!$T60,'Korat Summary'!BG:BG)</f>
        <v>0</v>
      </c>
      <c r="D60" s="6">
        <f>SUMIF('Wuxi Summary'!$BU:$BU,'Commit vs Uncon'!$T60,'Wuxi Summary'!BH:BH)+SUMIF('Korat Summary'!$BU:$BU,'Commit vs Uncon'!$T60,'Korat Summary'!BH:BH)</f>
        <v>0</v>
      </c>
      <c r="E60" s="6">
        <f>SUMIF('Wuxi Summary'!$BU:$BU,'Commit vs Uncon'!$T60,'Wuxi Summary'!BI:BI)+SUMIF('Korat Summary'!$BU:$BU,'Commit vs Uncon'!$T60,'Korat Summary'!BI:BI)</f>
        <v>0</v>
      </c>
      <c r="F60" s="6">
        <f>SUMIF('Wuxi Summary'!$BU:$BU,'Commit vs Uncon'!$T60,'Wuxi Summary'!BJ:BJ)+SUMIF('Korat Summary'!$BU:$BU,'Commit vs Uncon'!$T60,'Korat Summary'!BJ:BJ)</f>
        <v>0</v>
      </c>
      <c r="G60" s="200">
        <f t="shared" si="32"/>
        <v>0</v>
      </c>
      <c r="H60" s="6">
        <f>SUMIF('Wuxi Summary'!$BU:$BU,'Commit vs Uncon'!$T60,'Wuxi Summary'!BK:BK)+SUMIF('Korat Summary'!$BU:$BU,'Commit vs Uncon'!$T60,'Korat Summary'!BK:BK)</f>
        <v>0</v>
      </c>
      <c r="I60" s="6">
        <f>SUMIF('Wuxi Summary'!$BU:$BU,'Commit vs Uncon'!$T60,'Wuxi Summary'!BL:BL)+SUMIF('Korat Summary'!$BU:$BU,'Commit vs Uncon'!$T60,'Korat Summary'!BL:BL)</f>
        <v>0</v>
      </c>
      <c r="J60" s="6">
        <f>SUMIF('Wuxi Summary'!$BU:$BU,'Commit vs Uncon'!$T60,'Wuxi Summary'!BM:BM)+SUMIF('Korat Summary'!$BU:$BU,'Commit vs Uncon'!$T60,'Korat Summary'!BM:BM)</f>
        <v>0</v>
      </c>
      <c r="K60" s="6">
        <f>SUMIF('Wuxi Summary'!$BU:$BU,'Commit vs Uncon'!$T60,'Wuxi Summary'!BN:BN)+SUMIF('Korat Summary'!$BU:$BU,'Commit vs Uncon'!$T60,'Korat Summary'!BN:BN)</f>
        <v>0</v>
      </c>
      <c r="L60" s="200">
        <f t="shared" si="33"/>
        <v>0</v>
      </c>
      <c r="M60" s="6">
        <f>SUMIF('Wuxi Summary'!$BU:$BU,'Commit vs Uncon'!$T60,'Wuxi Summary'!BO:BO)+SUMIF('Korat Summary'!$BU:$BU,'Commit vs Uncon'!$T60,'Korat Summary'!BO:BO)</f>
        <v>0</v>
      </c>
      <c r="N60" s="6">
        <f>SUMIF('Wuxi Summary'!$BU:$BU,'Commit vs Uncon'!$T60,'Wuxi Summary'!BP:BP)+SUMIF('Korat Summary'!$BU:$BU,'Commit vs Uncon'!$T60,'Korat Summary'!BP:BP)</f>
        <v>0</v>
      </c>
      <c r="O60" s="6">
        <f>SUMIF('Wuxi Summary'!$BU:$BU,'Commit vs Uncon'!$T60,'Wuxi Summary'!BQ:BQ)+SUMIF('Korat Summary'!$BU:$BU,'Commit vs Uncon'!$T60,'Korat Summary'!BQ:BQ)</f>
        <v>0</v>
      </c>
      <c r="P60" s="6">
        <f>SUMIF('Wuxi Summary'!$BU:$BU,'Commit vs Uncon'!$T60,'Wuxi Summary'!BR:BR)+SUMIF('Korat Summary'!$BU:$BU,'Commit vs Uncon'!$T60,'Korat Summary'!BR:BR)</f>
        <v>0</v>
      </c>
      <c r="Q60" s="6">
        <f>SUMIF('Wuxi Summary'!$BU:$BU,'Commit vs Uncon'!$T60,'Wuxi Summary'!BS:BS)+SUMIF('Korat Summary'!$BU:$BU,'Commit vs Uncon'!$T60,'Korat Summary'!BS:BS)</f>
        <v>0</v>
      </c>
      <c r="R60" s="183">
        <f t="shared" si="34"/>
        <v>0</v>
      </c>
      <c r="S60" s="197">
        <f t="shared" si="35"/>
        <v>0</v>
      </c>
      <c r="T60" s="542" t="s">
        <v>528</v>
      </c>
      <c r="U60" s="542"/>
      <c r="V60" s="187"/>
      <c r="W60" s="187"/>
      <c r="X60" s="187"/>
      <c r="Y60" s="187"/>
      <c r="Z60" s="187"/>
      <c r="AA60" s="187"/>
      <c r="AC60" s="186"/>
      <c r="AD60" s="186"/>
      <c r="AE60" s="186"/>
      <c r="AF60" s="186"/>
      <c r="AG60" s="186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6"/>
      <c r="BS60" s="186"/>
      <c r="BT60" s="186"/>
      <c r="BU60" s="186"/>
      <c r="BV60" s="186"/>
      <c r="BW60" s="186"/>
      <c r="BX60" s="186"/>
      <c r="BY60" s="186"/>
      <c r="BZ60" s="186"/>
      <c r="CA60" s="186"/>
      <c r="CB60" s="186"/>
      <c r="CC60" s="186"/>
      <c r="CD60" s="186"/>
      <c r="CE60" s="186"/>
      <c r="CF60" s="186"/>
      <c r="CG60" s="186"/>
      <c r="CH60" s="186"/>
      <c r="CI60" s="186"/>
      <c r="CJ60" s="186"/>
      <c r="CK60" s="186"/>
      <c r="CL60" s="186"/>
      <c r="CM60" s="186"/>
      <c r="CN60" s="186"/>
      <c r="CO60" s="186"/>
      <c r="CP60" s="186"/>
      <c r="CQ60" s="186"/>
      <c r="CR60" s="186"/>
      <c r="CS60" s="186"/>
      <c r="CT60" s="186"/>
      <c r="CU60" s="186"/>
      <c r="CV60" s="186"/>
      <c r="CW60" s="186"/>
      <c r="CX60" s="186"/>
      <c r="CY60" s="186"/>
      <c r="CZ60" s="186"/>
      <c r="DA60" s="186"/>
      <c r="DB60" s="186"/>
      <c r="DC60" s="186"/>
      <c r="DD60" s="186"/>
      <c r="DE60" s="186"/>
      <c r="DF60" s="186"/>
      <c r="DG60" s="186"/>
      <c r="DH60" s="186"/>
      <c r="DI60" s="186"/>
      <c r="DJ60" s="186"/>
      <c r="DK60" s="186"/>
      <c r="DL60" s="186"/>
      <c r="DM60" s="186"/>
      <c r="DN60" s="186"/>
      <c r="DO60" s="186"/>
      <c r="DP60" s="186"/>
      <c r="DQ60" s="186"/>
      <c r="DR60" s="186"/>
      <c r="DS60" s="186"/>
      <c r="DT60" s="186"/>
    </row>
    <row r="61" spans="1:124">
      <c r="A61" s="195"/>
      <c r="B61" s="182" t="s">
        <v>475</v>
      </c>
      <c r="C61" s="6">
        <f>SUMIF('Wuxi Summary'!$BU:$BU,'Commit vs Uncon'!$T61,'Wuxi Summary'!BG:BG)+SUMIF('Korat Summary'!$BU:$BU,'Commit vs Uncon'!$T61,'Korat Summary'!BG:BG)</f>
        <v>0</v>
      </c>
      <c r="D61" s="6">
        <f>SUMIF('Wuxi Summary'!$BU:$BU,'Commit vs Uncon'!$T61,'Wuxi Summary'!BH:BH)+SUMIF('Korat Summary'!$BU:$BU,'Commit vs Uncon'!$T61,'Korat Summary'!BH:BH)</f>
        <v>0</v>
      </c>
      <c r="E61" s="6">
        <f>SUMIF('Wuxi Summary'!$BU:$BU,'Commit vs Uncon'!$T61,'Wuxi Summary'!BI:BI)+SUMIF('Korat Summary'!$BU:$BU,'Commit vs Uncon'!$T61,'Korat Summary'!BI:BI)</f>
        <v>0</v>
      </c>
      <c r="F61" s="6">
        <f>SUMIF('Wuxi Summary'!$BU:$BU,'Commit vs Uncon'!$T61,'Wuxi Summary'!BJ:BJ)+SUMIF('Korat Summary'!$BU:$BU,'Commit vs Uncon'!$T61,'Korat Summary'!BJ:BJ)</f>
        <v>0</v>
      </c>
      <c r="G61" s="200">
        <f t="shared" si="32"/>
        <v>0</v>
      </c>
      <c r="H61" s="6">
        <f>SUMIF('Wuxi Summary'!$BU:$BU,'Commit vs Uncon'!$T61,'Wuxi Summary'!BK:BK)+SUMIF('Korat Summary'!$BU:$BU,'Commit vs Uncon'!$T61,'Korat Summary'!BK:BK)</f>
        <v>0</v>
      </c>
      <c r="I61" s="6">
        <f>SUMIF('Wuxi Summary'!$BU:$BU,'Commit vs Uncon'!$T61,'Wuxi Summary'!BL:BL)+SUMIF('Korat Summary'!$BU:$BU,'Commit vs Uncon'!$T61,'Korat Summary'!BL:BL)</f>
        <v>0</v>
      </c>
      <c r="J61" s="6">
        <f>SUMIF('Wuxi Summary'!$BU:$BU,'Commit vs Uncon'!$T61,'Wuxi Summary'!BM:BM)+SUMIF('Korat Summary'!$BU:$BU,'Commit vs Uncon'!$T61,'Korat Summary'!BM:BM)</f>
        <v>0</v>
      </c>
      <c r="K61" s="6">
        <f>SUMIF('Wuxi Summary'!$BU:$BU,'Commit vs Uncon'!$T61,'Wuxi Summary'!BN:BN)+SUMIF('Korat Summary'!$BU:$BU,'Commit vs Uncon'!$T61,'Korat Summary'!BN:BN)</f>
        <v>0</v>
      </c>
      <c r="L61" s="200">
        <f t="shared" si="33"/>
        <v>0</v>
      </c>
      <c r="M61" s="6">
        <f>SUMIF('Wuxi Summary'!$BU:$BU,'Commit vs Uncon'!$T61,'Wuxi Summary'!BO:BO)+SUMIF('Korat Summary'!$BU:$BU,'Commit vs Uncon'!$T61,'Korat Summary'!BO:BO)</f>
        <v>0</v>
      </c>
      <c r="N61" s="6">
        <f>SUMIF('Wuxi Summary'!$BU:$BU,'Commit vs Uncon'!$T61,'Wuxi Summary'!BP:BP)+SUMIF('Korat Summary'!$BU:$BU,'Commit vs Uncon'!$T61,'Korat Summary'!BP:BP)</f>
        <v>0</v>
      </c>
      <c r="O61" s="6">
        <f>SUMIF('Wuxi Summary'!$BU:$BU,'Commit vs Uncon'!$T61,'Wuxi Summary'!BQ:BQ)+SUMIF('Korat Summary'!$BU:$BU,'Commit vs Uncon'!$T61,'Korat Summary'!BQ:BQ)</f>
        <v>0</v>
      </c>
      <c r="P61" s="6">
        <f>SUMIF('Wuxi Summary'!$BU:$BU,'Commit vs Uncon'!$T61,'Wuxi Summary'!BR:BR)+SUMIF('Korat Summary'!$BU:$BU,'Commit vs Uncon'!$T61,'Korat Summary'!BR:BR)</f>
        <v>0</v>
      </c>
      <c r="Q61" s="6">
        <f>SUMIF('Wuxi Summary'!$BU:$BU,'Commit vs Uncon'!$T61,'Wuxi Summary'!BS:BS)+SUMIF('Korat Summary'!$BU:$BU,'Commit vs Uncon'!$T61,'Korat Summary'!BS:BS)</f>
        <v>0</v>
      </c>
      <c r="R61" s="183">
        <f t="shared" si="34"/>
        <v>0</v>
      </c>
      <c r="S61" s="197">
        <f t="shared" si="35"/>
        <v>0</v>
      </c>
      <c r="T61" s="542" t="s">
        <v>529</v>
      </c>
      <c r="U61" s="542"/>
      <c r="V61" s="187"/>
      <c r="W61" s="187"/>
      <c r="X61" s="187"/>
      <c r="Y61" s="187"/>
      <c r="Z61" s="187"/>
      <c r="AA61" s="187"/>
      <c r="AC61" s="186"/>
      <c r="AD61" s="186"/>
      <c r="AE61" s="186"/>
      <c r="AF61" s="186"/>
      <c r="AG61" s="186"/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6"/>
      <c r="BX61" s="186"/>
      <c r="BY61" s="186"/>
      <c r="BZ61" s="186"/>
      <c r="CA61" s="186"/>
      <c r="CB61" s="186"/>
      <c r="CC61" s="186"/>
      <c r="CD61" s="186"/>
      <c r="CE61" s="186"/>
      <c r="CF61" s="186"/>
      <c r="CG61" s="186"/>
      <c r="CH61" s="186"/>
      <c r="CI61" s="186"/>
      <c r="CJ61" s="186"/>
      <c r="CK61" s="186"/>
      <c r="CL61" s="186"/>
      <c r="CM61" s="186"/>
      <c r="CN61" s="186"/>
      <c r="CO61" s="186"/>
      <c r="CP61" s="186"/>
      <c r="CQ61" s="186"/>
      <c r="CR61" s="186"/>
      <c r="CS61" s="186"/>
      <c r="CT61" s="186"/>
      <c r="CU61" s="186"/>
      <c r="CV61" s="186"/>
      <c r="CW61" s="186"/>
      <c r="CX61" s="186"/>
      <c r="CY61" s="186"/>
      <c r="CZ61" s="186"/>
      <c r="DA61" s="186"/>
      <c r="DB61" s="186"/>
      <c r="DC61" s="186"/>
      <c r="DD61" s="186"/>
      <c r="DE61" s="186"/>
      <c r="DF61" s="186"/>
      <c r="DG61" s="186"/>
      <c r="DH61" s="186"/>
      <c r="DI61" s="186"/>
      <c r="DJ61" s="186"/>
      <c r="DK61" s="186"/>
      <c r="DL61" s="186"/>
      <c r="DM61" s="186"/>
      <c r="DN61" s="186"/>
      <c r="DO61" s="186"/>
      <c r="DP61" s="186"/>
      <c r="DQ61" s="186"/>
      <c r="DR61" s="186"/>
      <c r="DS61" s="186"/>
      <c r="DT61" s="186"/>
    </row>
    <row r="62" spans="1:124">
      <c r="A62" s="188"/>
      <c r="B62" s="182" t="s">
        <v>224</v>
      </c>
      <c r="C62" s="6">
        <f>SUMIF('Wuxi Summary'!$BU:$BU,'Commit vs Uncon'!$T62,'Wuxi Summary'!BG:BG)+SUMIF('Korat Summary'!$BU:$BU,'Commit vs Uncon'!$T62,'Korat Summary'!BG:BG)</f>
        <v>0</v>
      </c>
      <c r="D62" s="6">
        <f>SUMIF('Wuxi Summary'!$BU:$BU,'Commit vs Uncon'!$T62,'Wuxi Summary'!BH:BH)+SUMIF('Korat Summary'!$BU:$BU,'Commit vs Uncon'!$T62,'Korat Summary'!BH:BH)</f>
        <v>0</v>
      </c>
      <c r="E62" s="6">
        <f>SUMIF('Wuxi Summary'!$BU:$BU,'Commit vs Uncon'!$T62,'Wuxi Summary'!BI:BI)+SUMIF('Korat Summary'!$BU:$BU,'Commit vs Uncon'!$T62,'Korat Summary'!BI:BI)</f>
        <v>0</v>
      </c>
      <c r="F62" s="6">
        <f>SUMIF('Wuxi Summary'!$BU:$BU,'Commit vs Uncon'!$T62,'Wuxi Summary'!BJ:BJ)+SUMIF('Korat Summary'!$BU:$BU,'Commit vs Uncon'!$T62,'Korat Summary'!BJ:BJ)</f>
        <v>0</v>
      </c>
      <c r="G62" s="200">
        <f t="shared" si="32"/>
        <v>0</v>
      </c>
      <c r="H62" s="6">
        <f>SUMIF('Wuxi Summary'!$BU:$BU,'Commit vs Uncon'!$T62,'Wuxi Summary'!BK:BK)+SUMIF('Korat Summary'!$BU:$BU,'Commit vs Uncon'!$T62,'Korat Summary'!BK:BK)</f>
        <v>0</v>
      </c>
      <c r="I62" s="6">
        <f>SUMIF('Wuxi Summary'!$BU:$BU,'Commit vs Uncon'!$T62,'Wuxi Summary'!BL:BL)+SUMIF('Korat Summary'!$BU:$BU,'Commit vs Uncon'!$T62,'Korat Summary'!BL:BL)</f>
        <v>0</v>
      </c>
      <c r="J62" s="6">
        <f>SUMIF('Wuxi Summary'!$BU:$BU,'Commit vs Uncon'!$T62,'Wuxi Summary'!BM:BM)+SUMIF('Korat Summary'!$BU:$BU,'Commit vs Uncon'!$T62,'Korat Summary'!BM:BM)</f>
        <v>0</v>
      </c>
      <c r="K62" s="6">
        <f>SUMIF('Wuxi Summary'!$BU:$BU,'Commit vs Uncon'!$T62,'Wuxi Summary'!BN:BN)+SUMIF('Korat Summary'!$BU:$BU,'Commit vs Uncon'!$T62,'Korat Summary'!BN:BN)</f>
        <v>0</v>
      </c>
      <c r="L62" s="200">
        <f t="shared" si="33"/>
        <v>0</v>
      </c>
      <c r="M62" s="6">
        <f>SUMIF('Wuxi Summary'!$BU:$BU,'Commit vs Uncon'!$T62,'Wuxi Summary'!BO:BO)+SUMIF('Korat Summary'!$BU:$BU,'Commit vs Uncon'!$T62,'Korat Summary'!BO:BO)</f>
        <v>0</v>
      </c>
      <c r="N62" s="6">
        <f>SUMIF('Wuxi Summary'!$BU:$BU,'Commit vs Uncon'!$T62,'Wuxi Summary'!BP:BP)+SUMIF('Korat Summary'!$BU:$BU,'Commit vs Uncon'!$T62,'Korat Summary'!BP:BP)</f>
        <v>0</v>
      </c>
      <c r="O62" s="6">
        <f>SUMIF('Wuxi Summary'!$BU:$BU,'Commit vs Uncon'!$T62,'Wuxi Summary'!BQ:BQ)+SUMIF('Korat Summary'!$BU:$BU,'Commit vs Uncon'!$T62,'Korat Summary'!BQ:BQ)</f>
        <v>0</v>
      </c>
      <c r="P62" s="6">
        <f>SUMIF('Wuxi Summary'!$BU:$BU,'Commit vs Uncon'!$T62,'Wuxi Summary'!BR:BR)+SUMIF('Korat Summary'!$BU:$BU,'Commit vs Uncon'!$T62,'Korat Summary'!BR:BR)</f>
        <v>0</v>
      </c>
      <c r="Q62" s="6">
        <f>SUMIF('Wuxi Summary'!$BU:$BU,'Commit vs Uncon'!$T62,'Wuxi Summary'!BS:BS)+SUMIF('Korat Summary'!$BU:$BU,'Commit vs Uncon'!$T62,'Korat Summary'!BS:BS)</f>
        <v>0</v>
      </c>
      <c r="R62" s="183">
        <f t="shared" si="34"/>
        <v>0</v>
      </c>
      <c r="S62" s="197">
        <f t="shared" si="35"/>
        <v>0</v>
      </c>
      <c r="T62" s="542" t="s">
        <v>530</v>
      </c>
      <c r="U62" s="542"/>
      <c r="V62" s="187"/>
      <c r="W62" s="187"/>
      <c r="X62" s="187"/>
      <c r="Y62" s="187"/>
      <c r="Z62" s="187"/>
      <c r="AA62" s="187"/>
      <c r="AC62" s="186"/>
      <c r="AD62" s="186"/>
      <c r="AE62" s="186"/>
      <c r="AF62" s="186"/>
      <c r="AG62" s="186"/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6"/>
      <c r="BS62" s="186"/>
      <c r="BT62" s="186"/>
      <c r="BU62" s="186"/>
      <c r="BV62" s="186"/>
      <c r="BW62" s="186"/>
      <c r="BX62" s="186"/>
      <c r="BY62" s="186"/>
      <c r="BZ62" s="186"/>
      <c r="CA62" s="186"/>
      <c r="CB62" s="186"/>
      <c r="CC62" s="186"/>
      <c r="CD62" s="186"/>
      <c r="CE62" s="186"/>
      <c r="CF62" s="186"/>
      <c r="CG62" s="186"/>
      <c r="CH62" s="186"/>
      <c r="CI62" s="186"/>
      <c r="CJ62" s="186"/>
      <c r="CK62" s="186"/>
      <c r="CL62" s="186"/>
      <c r="CM62" s="186"/>
      <c r="CN62" s="186"/>
      <c r="CO62" s="186"/>
      <c r="CP62" s="186"/>
      <c r="CQ62" s="186"/>
      <c r="CR62" s="186"/>
      <c r="CS62" s="186"/>
      <c r="CT62" s="186"/>
      <c r="CU62" s="186"/>
      <c r="CV62" s="186"/>
      <c r="CW62" s="186"/>
      <c r="CX62" s="186"/>
      <c r="CY62" s="186"/>
      <c r="CZ62" s="186"/>
      <c r="DA62" s="186"/>
      <c r="DB62" s="186"/>
      <c r="DC62" s="186"/>
      <c r="DD62" s="186"/>
      <c r="DE62" s="186"/>
      <c r="DF62" s="186"/>
      <c r="DG62" s="186"/>
      <c r="DH62" s="186"/>
      <c r="DI62" s="186"/>
      <c r="DJ62" s="186"/>
      <c r="DK62" s="186"/>
      <c r="DL62" s="186"/>
      <c r="DM62" s="186"/>
      <c r="DN62" s="186"/>
      <c r="DO62" s="186"/>
      <c r="DP62" s="186"/>
      <c r="DQ62" s="186"/>
      <c r="DR62" s="186"/>
      <c r="DS62" s="186"/>
      <c r="DT62" s="186"/>
    </row>
    <row r="63" spans="1:124">
      <c r="A63" s="188"/>
      <c r="B63" s="182" t="s">
        <v>264</v>
      </c>
      <c r="C63" s="6">
        <f>SUMIF('Wuxi Summary'!$BU:$BU,'Commit vs Uncon'!$T63,'Wuxi Summary'!BG:BG)+SUMIF('Korat Summary'!$BU:$BU,'Commit vs Uncon'!$T63,'Korat Summary'!BG:BG)</f>
        <v>0</v>
      </c>
      <c r="D63" s="6">
        <f>SUMIF('Wuxi Summary'!$BU:$BU,'Commit vs Uncon'!$T63,'Wuxi Summary'!BH:BH)+SUMIF('Korat Summary'!$BU:$BU,'Commit vs Uncon'!$T63,'Korat Summary'!BH:BH)</f>
        <v>0</v>
      </c>
      <c r="E63" s="6">
        <f>SUMIF('Wuxi Summary'!$BU:$BU,'Commit vs Uncon'!$T63,'Wuxi Summary'!BI:BI)+SUMIF('Korat Summary'!$BU:$BU,'Commit vs Uncon'!$T63,'Korat Summary'!BI:BI)</f>
        <v>0</v>
      </c>
      <c r="F63" s="6">
        <f>SUMIF('Wuxi Summary'!$BU:$BU,'Commit vs Uncon'!$T63,'Wuxi Summary'!BJ:BJ)+SUMIF('Korat Summary'!$BU:$BU,'Commit vs Uncon'!$T63,'Korat Summary'!BJ:BJ)</f>
        <v>0</v>
      </c>
      <c r="G63" s="200">
        <f t="shared" si="32"/>
        <v>0</v>
      </c>
      <c r="H63" s="6">
        <f>SUMIF('Wuxi Summary'!$BU:$BU,'Commit vs Uncon'!$T63,'Wuxi Summary'!BK:BK)+SUMIF('Korat Summary'!$BU:$BU,'Commit vs Uncon'!$T63,'Korat Summary'!BK:BK)</f>
        <v>0</v>
      </c>
      <c r="I63" s="6">
        <f>SUMIF('Wuxi Summary'!$BU:$BU,'Commit vs Uncon'!$T63,'Wuxi Summary'!BL:BL)+SUMIF('Korat Summary'!$BU:$BU,'Commit vs Uncon'!$T63,'Korat Summary'!BL:BL)</f>
        <v>0</v>
      </c>
      <c r="J63" s="6">
        <f>SUMIF('Wuxi Summary'!$BU:$BU,'Commit vs Uncon'!$T63,'Wuxi Summary'!BM:BM)+SUMIF('Korat Summary'!$BU:$BU,'Commit vs Uncon'!$T63,'Korat Summary'!BM:BM)</f>
        <v>0</v>
      </c>
      <c r="K63" s="6">
        <f>SUMIF('Wuxi Summary'!$BU:$BU,'Commit vs Uncon'!$T63,'Wuxi Summary'!BN:BN)+SUMIF('Korat Summary'!$BU:$BU,'Commit vs Uncon'!$T63,'Korat Summary'!BN:BN)</f>
        <v>0</v>
      </c>
      <c r="L63" s="200">
        <f t="shared" si="33"/>
        <v>0</v>
      </c>
      <c r="M63" s="6">
        <f>SUMIF('Wuxi Summary'!$BU:$BU,'Commit vs Uncon'!$T63,'Wuxi Summary'!BO:BO)+SUMIF('Korat Summary'!$BU:$BU,'Commit vs Uncon'!$T63,'Korat Summary'!BO:BO)</f>
        <v>0</v>
      </c>
      <c r="N63" s="6">
        <f>SUMIF('Wuxi Summary'!$BU:$BU,'Commit vs Uncon'!$T63,'Wuxi Summary'!BP:BP)+SUMIF('Korat Summary'!$BU:$BU,'Commit vs Uncon'!$T63,'Korat Summary'!BP:BP)</f>
        <v>0</v>
      </c>
      <c r="O63" s="6">
        <f>SUMIF('Wuxi Summary'!$BU:$BU,'Commit vs Uncon'!$T63,'Wuxi Summary'!BQ:BQ)+SUMIF('Korat Summary'!$BU:$BU,'Commit vs Uncon'!$T63,'Korat Summary'!BQ:BQ)</f>
        <v>0</v>
      </c>
      <c r="P63" s="6">
        <f>SUMIF('Wuxi Summary'!$BU:$BU,'Commit vs Uncon'!$T63,'Wuxi Summary'!BR:BR)+SUMIF('Korat Summary'!$BU:$BU,'Commit vs Uncon'!$T63,'Korat Summary'!BR:BR)</f>
        <v>0</v>
      </c>
      <c r="Q63" s="6">
        <f>SUMIF('Wuxi Summary'!$BU:$BU,'Commit vs Uncon'!$T63,'Wuxi Summary'!BS:BS)+SUMIF('Korat Summary'!$BU:$BU,'Commit vs Uncon'!$T63,'Korat Summary'!BS:BS)</f>
        <v>0</v>
      </c>
      <c r="R63" s="183">
        <f t="shared" si="34"/>
        <v>0</v>
      </c>
      <c r="S63" s="197">
        <f t="shared" si="35"/>
        <v>0</v>
      </c>
      <c r="T63" s="542" t="s">
        <v>531</v>
      </c>
      <c r="U63" s="542"/>
      <c r="V63" s="187"/>
      <c r="W63" s="187"/>
      <c r="X63" s="187"/>
      <c r="Y63" s="187"/>
      <c r="Z63" s="187"/>
      <c r="AA63" s="187"/>
      <c r="AC63" s="186"/>
      <c r="AD63" s="186"/>
      <c r="AE63" s="186"/>
      <c r="AF63" s="186"/>
      <c r="AG63" s="186"/>
      <c r="AH63" s="186"/>
      <c r="AI63" s="186"/>
      <c r="AJ63" s="186"/>
      <c r="AK63" s="186"/>
      <c r="AL63" s="186"/>
      <c r="AM63" s="186"/>
      <c r="AN63" s="186"/>
      <c r="AO63" s="186"/>
      <c r="AP63" s="186"/>
      <c r="AQ63" s="186"/>
      <c r="AR63" s="186"/>
      <c r="AS63" s="186"/>
      <c r="AT63" s="186"/>
      <c r="AU63" s="186"/>
      <c r="AV63" s="186"/>
      <c r="AW63" s="186"/>
      <c r="AX63" s="186"/>
      <c r="AY63" s="186"/>
      <c r="AZ63" s="186"/>
      <c r="BA63" s="186"/>
      <c r="BB63" s="186"/>
      <c r="BC63" s="186"/>
      <c r="BD63" s="186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6"/>
      <c r="BS63" s="186"/>
      <c r="BT63" s="186"/>
      <c r="BU63" s="186"/>
      <c r="BV63" s="186"/>
      <c r="BW63" s="186"/>
      <c r="BX63" s="186"/>
      <c r="BY63" s="186"/>
      <c r="BZ63" s="186"/>
      <c r="CA63" s="186"/>
      <c r="CB63" s="186"/>
      <c r="CC63" s="186"/>
      <c r="CD63" s="186"/>
      <c r="CE63" s="186"/>
      <c r="CF63" s="186"/>
      <c r="CG63" s="186"/>
      <c r="CH63" s="186"/>
      <c r="CI63" s="186"/>
      <c r="CJ63" s="186"/>
      <c r="CK63" s="186"/>
      <c r="CL63" s="186"/>
      <c r="CM63" s="186"/>
      <c r="CN63" s="186"/>
      <c r="CO63" s="186"/>
      <c r="CP63" s="186"/>
      <c r="CQ63" s="186"/>
      <c r="CR63" s="186"/>
      <c r="CS63" s="186"/>
      <c r="CT63" s="186"/>
      <c r="CU63" s="186"/>
      <c r="CV63" s="186"/>
      <c r="CW63" s="186"/>
      <c r="CX63" s="186"/>
      <c r="CY63" s="186"/>
      <c r="CZ63" s="186"/>
      <c r="DA63" s="186"/>
      <c r="DB63" s="186"/>
      <c r="DC63" s="186"/>
      <c r="DD63" s="186"/>
      <c r="DE63" s="186"/>
      <c r="DF63" s="186"/>
      <c r="DG63" s="186"/>
      <c r="DH63" s="186"/>
      <c r="DI63" s="186"/>
      <c r="DJ63" s="186"/>
      <c r="DK63" s="186"/>
      <c r="DL63" s="186"/>
      <c r="DM63" s="186"/>
      <c r="DN63" s="186"/>
      <c r="DO63" s="186"/>
      <c r="DP63" s="186"/>
      <c r="DQ63" s="186"/>
      <c r="DR63" s="186"/>
      <c r="DS63" s="186"/>
      <c r="DT63" s="186"/>
    </row>
    <row r="64" spans="1:124" s="194" customFormat="1">
      <c r="A64" s="841"/>
      <c r="B64" s="190" t="s">
        <v>32</v>
      </c>
      <c r="C64" s="191">
        <f>SUM(C58:C63)</f>
        <v>0</v>
      </c>
      <c r="D64" s="191">
        <f t="shared" ref="D64:S64" si="36">SUM(D58:D63)</f>
        <v>0</v>
      </c>
      <c r="E64" s="191">
        <f t="shared" si="36"/>
        <v>0</v>
      </c>
      <c r="F64" s="191">
        <f t="shared" si="36"/>
        <v>0</v>
      </c>
      <c r="G64" s="192">
        <f t="shared" si="36"/>
        <v>0</v>
      </c>
      <c r="H64" s="191">
        <f t="shared" si="36"/>
        <v>0</v>
      </c>
      <c r="I64" s="191">
        <f t="shared" si="36"/>
        <v>0</v>
      </c>
      <c r="J64" s="191">
        <f t="shared" si="36"/>
        <v>0</v>
      </c>
      <c r="K64" s="191">
        <f t="shared" si="36"/>
        <v>0</v>
      </c>
      <c r="L64" s="192">
        <f t="shared" si="36"/>
        <v>0</v>
      </c>
      <c r="M64" s="191">
        <f>SUM(M58:M63)</f>
        <v>0</v>
      </c>
      <c r="N64" s="191">
        <f t="shared" si="36"/>
        <v>0</v>
      </c>
      <c r="O64" s="191">
        <f t="shared" si="36"/>
        <v>0</v>
      </c>
      <c r="P64" s="191">
        <f t="shared" si="36"/>
        <v>0</v>
      </c>
      <c r="Q64" s="191">
        <f t="shared" si="36"/>
        <v>0</v>
      </c>
      <c r="R64" s="192">
        <f t="shared" si="36"/>
        <v>0</v>
      </c>
      <c r="S64" s="193">
        <f t="shared" si="36"/>
        <v>0</v>
      </c>
      <c r="T64" s="542"/>
      <c r="U64" s="542"/>
      <c r="V64" s="187"/>
      <c r="W64" s="187"/>
      <c r="X64" s="187"/>
      <c r="Y64" s="187"/>
      <c r="Z64" s="187"/>
      <c r="AA64" s="187"/>
      <c r="AB64" s="186"/>
      <c r="AC64" s="186"/>
      <c r="AD64" s="186"/>
      <c r="AE64" s="186"/>
      <c r="AF64" s="186"/>
      <c r="AG64" s="186"/>
      <c r="AH64" s="186"/>
      <c r="AI64" s="186"/>
      <c r="AJ64" s="186"/>
      <c r="AK64" s="186"/>
      <c r="AL64" s="186"/>
      <c r="AM64" s="186"/>
      <c r="AN64" s="186"/>
      <c r="AO64" s="186"/>
      <c r="AP64" s="186"/>
      <c r="AQ64" s="186"/>
      <c r="AR64" s="186"/>
      <c r="AS64" s="186"/>
      <c r="AT64" s="186"/>
      <c r="AU64" s="186"/>
      <c r="AV64" s="186"/>
      <c r="AW64" s="186"/>
      <c r="AX64" s="186"/>
      <c r="AY64" s="186"/>
      <c r="AZ64" s="186"/>
      <c r="BA64" s="186"/>
      <c r="BB64" s="186"/>
      <c r="BC64" s="186"/>
      <c r="BD64" s="186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6"/>
      <c r="BS64" s="186"/>
      <c r="BT64" s="186"/>
      <c r="BU64" s="186"/>
      <c r="BV64" s="186"/>
      <c r="BW64" s="186"/>
      <c r="BX64" s="186"/>
      <c r="BY64" s="186"/>
      <c r="BZ64" s="186"/>
      <c r="CA64" s="186"/>
      <c r="CB64" s="186"/>
      <c r="CC64" s="186"/>
      <c r="CD64" s="186"/>
      <c r="CE64" s="186"/>
      <c r="CF64" s="186"/>
      <c r="CG64" s="186"/>
      <c r="CH64" s="186"/>
      <c r="CI64" s="186"/>
      <c r="CJ64" s="186"/>
      <c r="CK64" s="186"/>
      <c r="CL64" s="186"/>
      <c r="CM64" s="186"/>
      <c r="CN64" s="186"/>
      <c r="CO64" s="186"/>
      <c r="CP64" s="186"/>
      <c r="CQ64" s="186"/>
      <c r="CR64" s="186"/>
      <c r="CS64" s="186"/>
      <c r="CT64" s="186"/>
      <c r="CU64" s="186"/>
      <c r="CV64" s="186"/>
      <c r="CW64" s="186"/>
      <c r="CX64" s="186"/>
      <c r="CY64" s="186"/>
      <c r="CZ64" s="186"/>
      <c r="DA64" s="186"/>
      <c r="DB64" s="186"/>
      <c r="DC64" s="186"/>
      <c r="DD64" s="186"/>
      <c r="DE64" s="186"/>
      <c r="DF64" s="186"/>
      <c r="DG64" s="186"/>
      <c r="DH64" s="186"/>
      <c r="DI64" s="186"/>
      <c r="DJ64" s="186"/>
      <c r="DK64" s="186"/>
      <c r="DL64" s="186"/>
      <c r="DM64" s="186"/>
      <c r="DN64" s="186"/>
      <c r="DO64" s="186"/>
      <c r="DP64" s="186"/>
      <c r="DQ64" s="186"/>
      <c r="DR64" s="186"/>
      <c r="DS64" s="186"/>
      <c r="DT64" s="186"/>
    </row>
    <row r="65" spans="1:124" s="186" customFormat="1" ht="13">
      <c r="A65" s="181" t="s">
        <v>195</v>
      </c>
      <c r="B65" s="196" t="s">
        <v>473</v>
      </c>
      <c r="C65" s="8">
        <f>'Drive Summary'!G133</f>
        <v>0</v>
      </c>
      <c r="D65" s="8">
        <f>'Drive Summary'!H133</f>
        <v>0</v>
      </c>
      <c r="E65" s="8">
        <f>'Drive Summary'!I133</f>
        <v>0</v>
      </c>
      <c r="F65" s="8">
        <f>'Drive Summary'!J133</f>
        <v>0</v>
      </c>
      <c r="G65" s="664">
        <f t="shared" ref="G65:G70" si="37">SUM(C65:F65)</f>
        <v>0</v>
      </c>
      <c r="H65" s="8">
        <f>'Drive Summary'!N133</f>
        <v>0</v>
      </c>
      <c r="I65" s="8">
        <f>'Drive Summary'!O133</f>
        <v>0</v>
      </c>
      <c r="J65" s="8">
        <f>'Drive Summary'!P133</f>
        <v>0</v>
      </c>
      <c r="K65" s="8">
        <f>'Drive Summary'!Q133</f>
        <v>0</v>
      </c>
      <c r="L65" s="664">
        <f t="shared" ref="L65:L70" si="38">SUM(H65:K65)</f>
        <v>0</v>
      </c>
      <c r="M65" s="8">
        <f>'Drive Summary'!U133</f>
        <v>0</v>
      </c>
      <c r="N65" s="8">
        <f>'Drive Summary'!V133</f>
        <v>0</v>
      </c>
      <c r="O65" s="8">
        <f>'Drive Summary'!W133</f>
        <v>0</v>
      </c>
      <c r="P65" s="8">
        <f>'Drive Summary'!X133</f>
        <v>0</v>
      </c>
      <c r="Q65" s="8">
        <f>'Drive Summary'!Y133</f>
        <v>0</v>
      </c>
      <c r="R65" s="664">
        <f t="shared" ref="R65:R70" si="39">SUM(M65:Q65)</f>
        <v>0</v>
      </c>
      <c r="S65" s="197">
        <f t="shared" ref="S65:S70" si="40">R65+L65+G65</f>
        <v>0</v>
      </c>
      <c r="T65" s="542"/>
      <c r="U65" s="542"/>
      <c r="V65" s="187"/>
      <c r="W65" s="187"/>
      <c r="X65" s="187"/>
      <c r="Y65" s="187"/>
      <c r="Z65" s="187"/>
      <c r="AA65" s="187"/>
    </row>
    <row r="66" spans="1:124" s="186" customFormat="1">
      <c r="A66" s="195" t="str">
        <f>A7</f>
        <v>MS2409A0</v>
      </c>
      <c r="B66" s="196" t="s">
        <v>474</v>
      </c>
      <c r="C66" s="8">
        <f>'Drive Summary'!G134</f>
        <v>0</v>
      </c>
      <c r="D66" s="10">
        <f>'Drive Summary'!H134</f>
        <v>0</v>
      </c>
      <c r="E66" s="10">
        <f>'Drive Summary'!I134</f>
        <v>0</v>
      </c>
      <c r="F66" s="10">
        <f>'Drive Summary'!J134</f>
        <v>0</v>
      </c>
      <c r="G66" s="183">
        <f t="shared" si="37"/>
        <v>0</v>
      </c>
      <c r="H66" s="8">
        <f>'Drive Summary'!N134</f>
        <v>0</v>
      </c>
      <c r="I66" s="10">
        <f>'Drive Summary'!O134</f>
        <v>0</v>
      </c>
      <c r="J66" s="10">
        <f>'Drive Summary'!P134</f>
        <v>0</v>
      </c>
      <c r="K66" s="10">
        <f>'Drive Summary'!Q134</f>
        <v>0</v>
      </c>
      <c r="L66" s="664">
        <f t="shared" si="38"/>
        <v>0</v>
      </c>
      <c r="M66" s="8">
        <f>'Drive Summary'!U134</f>
        <v>0</v>
      </c>
      <c r="N66" s="8">
        <f>'Drive Summary'!V134</f>
        <v>0</v>
      </c>
      <c r="O66" s="8">
        <f>'Drive Summary'!W134</f>
        <v>0</v>
      </c>
      <c r="P66" s="8">
        <f>'Drive Summary'!X134</f>
        <v>0</v>
      </c>
      <c r="Q66" s="8">
        <f>'Drive Summary'!Y134</f>
        <v>0</v>
      </c>
      <c r="R66" s="183">
        <f t="shared" si="39"/>
        <v>0</v>
      </c>
      <c r="S66" s="197">
        <f t="shared" si="40"/>
        <v>0</v>
      </c>
      <c r="T66" s="542"/>
      <c r="U66" s="542"/>
      <c r="V66" s="187"/>
      <c r="W66" s="187"/>
      <c r="X66" s="187"/>
      <c r="Y66" s="187"/>
      <c r="Z66" s="187"/>
      <c r="AA66" s="187"/>
    </row>
    <row r="67" spans="1:124" s="186" customFormat="1">
      <c r="A67" s="195"/>
      <c r="B67" s="196" t="s">
        <v>205</v>
      </c>
      <c r="C67" s="8">
        <f>'Drive Summary'!G135</f>
        <v>0</v>
      </c>
      <c r="D67" s="10">
        <f>'Drive Summary'!H135</f>
        <v>0</v>
      </c>
      <c r="E67" s="10">
        <f>'Drive Summary'!I135</f>
        <v>0</v>
      </c>
      <c r="F67" s="10">
        <f>'Drive Summary'!J135</f>
        <v>0</v>
      </c>
      <c r="G67" s="183">
        <f t="shared" si="37"/>
        <v>0</v>
      </c>
      <c r="H67" s="8">
        <f>'Drive Summary'!N135</f>
        <v>0</v>
      </c>
      <c r="I67" s="10">
        <f>'Drive Summary'!O135</f>
        <v>0</v>
      </c>
      <c r="J67" s="10">
        <f>'Drive Summary'!P135</f>
        <v>0</v>
      </c>
      <c r="K67" s="10">
        <f>'Drive Summary'!Q135</f>
        <v>0</v>
      </c>
      <c r="L67" s="664">
        <f t="shared" si="38"/>
        <v>0</v>
      </c>
      <c r="M67" s="8">
        <f>'Drive Summary'!U135</f>
        <v>0</v>
      </c>
      <c r="N67" s="8">
        <f>'Drive Summary'!V135</f>
        <v>0</v>
      </c>
      <c r="O67" s="8">
        <f>'Drive Summary'!W135</f>
        <v>0</v>
      </c>
      <c r="P67" s="8">
        <f>'Drive Summary'!X135</f>
        <v>0</v>
      </c>
      <c r="Q67" s="8">
        <f>'Drive Summary'!Y135</f>
        <v>0</v>
      </c>
      <c r="R67" s="183">
        <f t="shared" si="39"/>
        <v>0</v>
      </c>
      <c r="S67" s="197">
        <f t="shared" si="40"/>
        <v>0</v>
      </c>
      <c r="T67" s="542"/>
      <c r="U67" s="542"/>
      <c r="V67" s="187"/>
      <c r="W67" s="187"/>
      <c r="X67" s="187"/>
      <c r="Y67" s="187"/>
      <c r="Z67" s="187"/>
      <c r="AA67" s="187"/>
    </row>
    <row r="68" spans="1:124" s="186" customFormat="1">
      <c r="A68" s="195"/>
      <c r="B68" s="196" t="s">
        <v>475</v>
      </c>
      <c r="C68" s="8">
        <f>'Drive Summary'!G136</f>
        <v>0</v>
      </c>
      <c r="D68" s="10">
        <f>'Drive Summary'!H136</f>
        <v>0</v>
      </c>
      <c r="E68" s="10">
        <f>'Drive Summary'!I136</f>
        <v>0</v>
      </c>
      <c r="F68" s="10">
        <f>'Drive Summary'!J136</f>
        <v>0</v>
      </c>
      <c r="G68" s="183">
        <f t="shared" si="37"/>
        <v>0</v>
      </c>
      <c r="H68" s="8">
        <f>'Drive Summary'!N136</f>
        <v>0</v>
      </c>
      <c r="I68" s="10">
        <f>'Drive Summary'!O136</f>
        <v>0</v>
      </c>
      <c r="J68" s="10">
        <f>'Drive Summary'!P136</f>
        <v>0</v>
      </c>
      <c r="K68" s="10">
        <f>'Drive Summary'!Q136</f>
        <v>0</v>
      </c>
      <c r="L68" s="664">
        <f t="shared" si="38"/>
        <v>0</v>
      </c>
      <c r="M68" s="8">
        <f>'Drive Summary'!U136</f>
        <v>0</v>
      </c>
      <c r="N68" s="8">
        <f>'Drive Summary'!V136</f>
        <v>0</v>
      </c>
      <c r="O68" s="8">
        <f>'Drive Summary'!W136</f>
        <v>0</v>
      </c>
      <c r="P68" s="8">
        <f>'Drive Summary'!X136</f>
        <v>0</v>
      </c>
      <c r="Q68" s="8">
        <f>'Drive Summary'!Y136</f>
        <v>0</v>
      </c>
      <c r="R68" s="183">
        <f t="shared" si="39"/>
        <v>0</v>
      </c>
      <c r="S68" s="197">
        <f t="shared" si="40"/>
        <v>0</v>
      </c>
      <c r="T68" s="542"/>
      <c r="U68" s="542"/>
      <c r="V68" s="187"/>
      <c r="W68" s="187"/>
      <c r="X68" s="187"/>
      <c r="Y68" s="187"/>
      <c r="Z68" s="187"/>
      <c r="AA68" s="187"/>
    </row>
    <row r="69" spans="1:124" s="186" customFormat="1">
      <c r="A69" s="195"/>
      <c r="B69" s="196" t="s">
        <v>224</v>
      </c>
      <c r="C69" s="8">
        <f>'Drive Summary'!G137</f>
        <v>0</v>
      </c>
      <c r="D69" s="10">
        <f>'Drive Summary'!H137</f>
        <v>0</v>
      </c>
      <c r="E69" s="10">
        <f>'Drive Summary'!I137</f>
        <v>0</v>
      </c>
      <c r="F69" s="10">
        <f>'Drive Summary'!J137</f>
        <v>0</v>
      </c>
      <c r="G69" s="183">
        <f t="shared" si="37"/>
        <v>0</v>
      </c>
      <c r="H69" s="8">
        <f>'Drive Summary'!N137</f>
        <v>0</v>
      </c>
      <c r="I69" s="10">
        <f>'Drive Summary'!O137</f>
        <v>0</v>
      </c>
      <c r="J69" s="10">
        <f>'Drive Summary'!P137</f>
        <v>0</v>
      </c>
      <c r="K69" s="10">
        <f>'Drive Summary'!Q137</f>
        <v>0</v>
      </c>
      <c r="L69" s="664">
        <f t="shared" si="38"/>
        <v>0</v>
      </c>
      <c r="M69" s="8">
        <f>'Drive Summary'!U137</f>
        <v>0</v>
      </c>
      <c r="N69" s="8">
        <f>'Drive Summary'!V137</f>
        <v>0</v>
      </c>
      <c r="O69" s="8">
        <f>'Drive Summary'!W137</f>
        <v>0</v>
      </c>
      <c r="P69" s="8">
        <f>'Drive Summary'!X137</f>
        <v>0</v>
      </c>
      <c r="Q69" s="8">
        <f>'Drive Summary'!Y137</f>
        <v>0</v>
      </c>
      <c r="R69" s="183">
        <f t="shared" si="39"/>
        <v>0</v>
      </c>
      <c r="S69" s="197">
        <f t="shared" si="40"/>
        <v>0</v>
      </c>
      <c r="T69" s="542"/>
      <c r="U69" s="542"/>
      <c r="V69" s="187"/>
      <c r="W69" s="187"/>
      <c r="X69" s="187"/>
      <c r="Y69" s="187"/>
      <c r="Z69" s="187"/>
      <c r="AA69" s="187"/>
    </row>
    <row r="70" spans="1:124" s="186" customFormat="1">
      <c r="A70" s="195"/>
      <c r="B70" s="182" t="s">
        <v>264</v>
      </c>
      <c r="C70" s="8">
        <f>'Drive Summary'!G138</f>
        <v>0</v>
      </c>
      <c r="D70" s="10">
        <f>'Drive Summary'!H138</f>
        <v>0</v>
      </c>
      <c r="E70" s="10">
        <f>'Drive Summary'!I138</f>
        <v>0</v>
      </c>
      <c r="F70" s="10">
        <f>'Drive Summary'!J138</f>
        <v>0</v>
      </c>
      <c r="G70" s="183">
        <f t="shared" si="37"/>
        <v>0</v>
      </c>
      <c r="H70" s="8">
        <f>'Drive Summary'!N138</f>
        <v>0</v>
      </c>
      <c r="I70" s="10">
        <f>'Drive Summary'!O138</f>
        <v>0</v>
      </c>
      <c r="J70" s="10">
        <f>'Drive Summary'!P138</f>
        <v>0</v>
      </c>
      <c r="K70" s="10">
        <f>'Drive Summary'!Q138</f>
        <v>0</v>
      </c>
      <c r="L70" s="664">
        <f t="shared" si="38"/>
        <v>0</v>
      </c>
      <c r="M70" s="8">
        <f>'Drive Summary'!U138</f>
        <v>0</v>
      </c>
      <c r="N70" s="8">
        <f>'Drive Summary'!V138</f>
        <v>0</v>
      </c>
      <c r="O70" s="8">
        <f>'Drive Summary'!W138</f>
        <v>0</v>
      </c>
      <c r="P70" s="8">
        <f>'Drive Summary'!X138</f>
        <v>0</v>
      </c>
      <c r="Q70" s="8">
        <f>'Drive Summary'!Y138</f>
        <v>0</v>
      </c>
      <c r="R70" s="183">
        <f t="shared" si="39"/>
        <v>0</v>
      </c>
      <c r="S70" s="197">
        <f t="shared" si="40"/>
        <v>0</v>
      </c>
      <c r="T70" s="542"/>
      <c r="U70" s="542"/>
      <c r="V70" s="187"/>
      <c r="W70" s="187"/>
      <c r="X70" s="187"/>
      <c r="Y70" s="187"/>
      <c r="Z70" s="187"/>
      <c r="AA70" s="187"/>
    </row>
    <row r="71" spans="1:124" s="194" customFormat="1">
      <c r="A71" s="841"/>
      <c r="B71" s="190" t="s">
        <v>32</v>
      </c>
      <c r="C71" s="191">
        <f>SUM(C65:C70)</f>
        <v>0</v>
      </c>
      <c r="D71" s="191">
        <f t="shared" ref="D71:S71" si="41">SUM(D65:D70)</f>
        <v>0</v>
      </c>
      <c r="E71" s="191">
        <f t="shared" si="41"/>
        <v>0</v>
      </c>
      <c r="F71" s="191">
        <f t="shared" si="41"/>
        <v>0</v>
      </c>
      <c r="G71" s="192">
        <f t="shared" si="41"/>
        <v>0</v>
      </c>
      <c r="H71" s="191">
        <f t="shared" si="41"/>
        <v>0</v>
      </c>
      <c r="I71" s="191">
        <f t="shared" si="41"/>
        <v>0</v>
      </c>
      <c r="J71" s="191">
        <f t="shared" si="41"/>
        <v>0</v>
      </c>
      <c r="K71" s="191">
        <f t="shared" si="41"/>
        <v>0</v>
      </c>
      <c r="L71" s="192">
        <f t="shared" si="41"/>
        <v>0</v>
      </c>
      <c r="M71" s="191">
        <f t="shared" si="41"/>
        <v>0</v>
      </c>
      <c r="N71" s="191">
        <f>SUM(N65:N70)</f>
        <v>0</v>
      </c>
      <c r="O71" s="191">
        <f>SUM(O65:O70)</f>
        <v>0</v>
      </c>
      <c r="P71" s="191">
        <f>SUM(P65:P70)</f>
        <v>0</v>
      </c>
      <c r="Q71" s="191">
        <f>SUM(Q65:Q70)</f>
        <v>0</v>
      </c>
      <c r="R71" s="192">
        <f t="shared" si="41"/>
        <v>0</v>
      </c>
      <c r="S71" s="193">
        <f t="shared" si="41"/>
        <v>0</v>
      </c>
      <c r="T71" s="542"/>
      <c r="U71" s="542"/>
      <c r="V71" s="187"/>
      <c r="W71" s="187"/>
      <c r="X71" s="186"/>
      <c r="Y71" s="187"/>
      <c r="Z71" s="187"/>
      <c r="AA71" s="187"/>
      <c r="AB71" s="186"/>
      <c r="AC71" s="186"/>
      <c r="AD71" s="186"/>
      <c r="AE71" s="186"/>
      <c r="AF71" s="186"/>
      <c r="AG71" s="186"/>
      <c r="AH71" s="186"/>
      <c r="AI71" s="186"/>
      <c r="AJ71" s="186"/>
      <c r="AK71" s="186"/>
      <c r="AL71" s="186"/>
      <c r="AM71" s="186"/>
      <c r="AN71" s="186"/>
      <c r="AO71" s="186"/>
      <c r="AP71" s="186"/>
      <c r="AQ71" s="186"/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86"/>
      <c r="BT71" s="186"/>
      <c r="BU71" s="186"/>
      <c r="BV71" s="186"/>
      <c r="BW71" s="186"/>
      <c r="BX71" s="186"/>
      <c r="BY71" s="186"/>
      <c r="BZ71" s="186"/>
      <c r="CA71" s="186"/>
      <c r="CB71" s="186"/>
      <c r="CC71" s="186"/>
      <c r="CD71" s="186"/>
      <c r="CE71" s="186"/>
      <c r="CF71" s="186"/>
      <c r="CG71" s="186"/>
      <c r="CH71" s="186"/>
      <c r="CI71" s="186"/>
      <c r="CJ71" s="186"/>
      <c r="CK71" s="186"/>
      <c r="CL71" s="186"/>
      <c r="CM71" s="186"/>
      <c r="CN71" s="186"/>
      <c r="CO71" s="186"/>
      <c r="CP71" s="186"/>
      <c r="CQ71" s="186"/>
      <c r="CR71" s="186"/>
      <c r="CS71" s="186"/>
      <c r="CT71" s="186"/>
      <c r="CU71" s="186"/>
      <c r="CV71" s="186"/>
      <c r="CW71" s="186"/>
      <c r="CX71" s="186"/>
      <c r="CY71" s="186"/>
      <c r="CZ71" s="186"/>
      <c r="DA71" s="186"/>
      <c r="DB71" s="186"/>
      <c r="DC71" s="186"/>
      <c r="DD71" s="186"/>
      <c r="DE71" s="186"/>
      <c r="DF71" s="186"/>
      <c r="DG71" s="186"/>
      <c r="DH71" s="186"/>
      <c r="DI71" s="186"/>
      <c r="DJ71" s="186"/>
      <c r="DK71" s="186"/>
      <c r="DL71" s="186"/>
      <c r="DM71" s="186"/>
      <c r="DN71" s="186"/>
      <c r="DO71" s="186"/>
      <c r="DP71" s="186"/>
      <c r="DQ71" s="186"/>
      <c r="DR71" s="186"/>
      <c r="DS71" s="186"/>
      <c r="DT71" s="186"/>
    </row>
    <row r="72" spans="1:124">
      <c r="A72" s="442" t="s">
        <v>17</v>
      </c>
      <c r="B72" s="446" t="s">
        <v>473</v>
      </c>
      <c r="C72" s="443">
        <f>C65-C58</f>
        <v>0</v>
      </c>
      <c r="D72" s="443">
        <f t="shared" ref="D72:S72" si="42">D65-D58</f>
        <v>0</v>
      </c>
      <c r="E72" s="443">
        <f t="shared" si="42"/>
        <v>0</v>
      </c>
      <c r="F72" s="443">
        <f t="shared" si="42"/>
        <v>0</v>
      </c>
      <c r="G72" s="444">
        <f>G65-G58</f>
        <v>0</v>
      </c>
      <c r="H72" s="443">
        <f t="shared" si="42"/>
        <v>0</v>
      </c>
      <c r="I72" s="443">
        <f t="shared" si="42"/>
        <v>0</v>
      </c>
      <c r="J72" s="443">
        <f t="shared" si="42"/>
        <v>0</v>
      </c>
      <c r="K72" s="443">
        <f t="shared" si="42"/>
        <v>0</v>
      </c>
      <c r="L72" s="444">
        <f t="shared" si="42"/>
        <v>0</v>
      </c>
      <c r="M72" s="443">
        <f t="shared" si="42"/>
        <v>0</v>
      </c>
      <c r="N72" s="443">
        <f t="shared" si="42"/>
        <v>0</v>
      </c>
      <c r="O72" s="443">
        <f t="shared" si="42"/>
        <v>0</v>
      </c>
      <c r="P72" s="443">
        <f t="shared" si="42"/>
        <v>0</v>
      </c>
      <c r="Q72" s="443">
        <f t="shared" si="42"/>
        <v>0</v>
      </c>
      <c r="R72" s="444">
        <f t="shared" si="42"/>
        <v>0</v>
      </c>
      <c r="S72" s="445">
        <f t="shared" si="42"/>
        <v>0</v>
      </c>
      <c r="T72" s="541"/>
      <c r="U72" s="218"/>
      <c r="V72" s="187"/>
      <c r="W72" s="187"/>
      <c r="Y72" s="187"/>
      <c r="Z72" s="187"/>
      <c r="AA72" s="187"/>
      <c r="AC72" s="186"/>
      <c r="AD72" s="186"/>
      <c r="AE72" s="186"/>
      <c r="AF72" s="186"/>
      <c r="AG72" s="186"/>
      <c r="AH72" s="186"/>
      <c r="AI72" s="186"/>
      <c r="AJ72" s="186"/>
      <c r="AK72" s="186"/>
      <c r="AL72" s="186"/>
      <c r="AM72" s="186"/>
      <c r="AN72" s="186"/>
      <c r="AO72" s="186"/>
      <c r="AP72" s="186"/>
      <c r="AQ72" s="186"/>
      <c r="AR72" s="186"/>
      <c r="AS72" s="186"/>
      <c r="AT72" s="186"/>
      <c r="AU72" s="186"/>
      <c r="AV72" s="186"/>
      <c r="AW72" s="186"/>
      <c r="AX72" s="186"/>
      <c r="AY72" s="186"/>
      <c r="AZ72" s="186"/>
      <c r="BA72" s="186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6"/>
      <c r="BS72" s="186"/>
      <c r="BT72" s="186"/>
      <c r="BU72" s="186"/>
      <c r="BV72" s="186"/>
      <c r="BW72" s="186"/>
      <c r="BX72" s="186"/>
      <c r="BY72" s="186"/>
      <c r="BZ72" s="186"/>
      <c r="CA72" s="186"/>
      <c r="CB72" s="186"/>
      <c r="CC72" s="186"/>
      <c r="CD72" s="186"/>
      <c r="CE72" s="186"/>
      <c r="CF72" s="186"/>
      <c r="CG72" s="186"/>
      <c r="CH72" s="186"/>
      <c r="CI72" s="186"/>
      <c r="CJ72" s="186"/>
      <c r="CK72" s="186"/>
      <c r="CL72" s="186"/>
      <c r="CM72" s="186"/>
      <c r="CN72" s="186"/>
      <c r="CO72" s="186"/>
      <c r="CP72" s="186"/>
      <c r="CQ72" s="186"/>
      <c r="CR72" s="186"/>
      <c r="CS72" s="186"/>
      <c r="CT72" s="186"/>
      <c r="CU72" s="186"/>
      <c r="CV72" s="186"/>
      <c r="CW72" s="186"/>
      <c r="CX72" s="186"/>
      <c r="CY72" s="186"/>
      <c r="CZ72" s="186"/>
      <c r="DA72" s="186"/>
      <c r="DB72" s="186"/>
      <c r="DC72" s="186"/>
      <c r="DD72" s="186"/>
      <c r="DE72" s="186"/>
      <c r="DF72" s="186"/>
      <c r="DG72" s="186"/>
      <c r="DH72" s="186"/>
      <c r="DI72" s="186"/>
      <c r="DJ72" s="186"/>
      <c r="DK72" s="186"/>
      <c r="DL72" s="186"/>
      <c r="DM72" s="186"/>
      <c r="DN72" s="186"/>
      <c r="DO72" s="186"/>
      <c r="DP72" s="186"/>
      <c r="DQ72" s="186"/>
      <c r="DR72" s="186"/>
      <c r="DS72" s="186"/>
      <c r="DT72" s="186"/>
    </row>
    <row r="73" spans="1:124">
      <c r="A73" s="442"/>
      <c r="B73" s="446" t="s">
        <v>474</v>
      </c>
      <c r="C73" s="443">
        <f t="shared" ref="C73:S73" si="43">C66-C59</f>
        <v>0</v>
      </c>
      <c r="D73" s="443">
        <f t="shared" si="43"/>
        <v>0</v>
      </c>
      <c r="E73" s="443">
        <f t="shared" si="43"/>
        <v>0</v>
      </c>
      <c r="F73" s="443">
        <f t="shared" si="43"/>
        <v>0</v>
      </c>
      <c r="G73" s="444">
        <f t="shared" si="43"/>
        <v>0</v>
      </c>
      <c r="H73" s="443">
        <f t="shared" si="43"/>
        <v>0</v>
      </c>
      <c r="I73" s="443">
        <f t="shared" si="43"/>
        <v>0</v>
      </c>
      <c r="J73" s="443">
        <f t="shared" si="43"/>
        <v>0</v>
      </c>
      <c r="K73" s="443">
        <f t="shared" si="43"/>
        <v>0</v>
      </c>
      <c r="L73" s="444">
        <f t="shared" si="43"/>
        <v>0</v>
      </c>
      <c r="M73" s="443">
        <f t="shared" si="43"/>
        <v>0</v>
      </c>
      <c r="N73" s="443">
        <f t="shared" si="43"/>
        <v>0</v>
      </c>
      <c r="O73" s="443">
        <f t="shared" si="43"/>
        <v>0</v>
      </c>
      <c r="P73" s="443">
        <f t="shared" si="43"/>
        <v>0</v>
      </c>
      <c r="Q73" s="443">
        <f t="shared" si="43"/>
        <v>0</v>
      </c>
      <c r="R73" s="444">
        <f t="shared" si="43"/>
        <v>0</v>
      </c>
      <c r="S73" s="445">
        <f t="shared" si="43"/>
        <v>0</v>
      </c>
      <c r="T73" s="541"/>
      <c r="U73" s="218"/>
      <c r="V73" s="187"/>
      <c r="W73" s="187"/>
      <c r="Y73" s="540"/>
      <c r="Z73" s="187"/>
      <c r="AA73" s="187"/>
      <c r="AC73" s="186"/>
      <c r="AD73" s="186"/>
      <c r="AE73" s="186"/>
      <c r="AF73" s="186"/>
      <c r="AG73" s="186"/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6"/>
      <c r="CA73" s="186"/>
      <c r="CB73" s="186"/>
      <c r="CC73" s="186"/>
      <c r="CD73" s="186"/>
      <c r="CE73" s="186"/>
      <c r="CF73" s="186"/>
      <c r="CG73" s="186"/>
      <c r="CH73" s="186"/>
      <c r="CI73" s="186"/>
      <c r="CJ73" s="186"/>
      <c r="CK73" s="186"/>
      <c r="CL73" s="186"/>
      <c r="CM73" s="186"/>
      <c r="CN73" s="186"/>
      <c r="CO73" s="186"/>
      <c r="CP73" s="186"/>
      <c r="CQ73" s="186"/>
      <c r="CR73" s="186"/>
      <c r="CS73" s="186"/>
      <c r="CT73" s="186"/>
      <c r="CU73" s="186"/>
      <c r="CV73" s="186"/>
      <c r="CW73" s="186"/>
      <c r="CX73" s="186"/>
      <c r="CY73" s="186"/>
      <c r="CZ73" s="186"/>
      <c r="DA73" s="186"/>
      <c r="DB73" s="186"/>
      <c r="DC73" s="186"/>
      <c r="DD73" s="186"/>
      <c r="DE73" s="186"/>
      <c r="DF73" s="186"/>
      <c r="DG73" s="186"/>
      <c r="DH73" s="186"/>
      <c r="DI73" s="186"/>
      <c r="DJ73" s="186"/>
      <c r="DK73" s="186"/>
      <c r="DL73" s="186"/>
      <c r="DM73" s="186"/>
      <c r="DN73" s="186"/>
      <c r="DO73" s="186"/>
      <c r="DP73" s="186"/>
      <c r="DQ73" s="186"/>
      <c r="DR73" s="186"/>
      <c r="DS73" s="186"/>
      <c r="DT73" s="186"/>
    </row>
    <row r="74" spans="1:124">
      <c r="A74" s="442"/>
      <c r="B74" s="446" t="s">
        <v>205</v>
      </c>
      <c r="C74" s="443">
        <f t="shared" ref="C74:S74" si="44">C67-C60</f>
        <v>0</v>
      </c>
      <c r="D74" s="443">
        <f t="shared" si="44"/>
        <v>0</v>
      </c>
      <c r="E74" s="443">
        <f t="shared" si="44"/>
        <v>0</v>
      </c>
      <c r="F74" s="443">
        <f t="shared" si="44"/>
        <v>0</v>
      </c>
      <c r="G74" s="444">
        <f t="shared" si="44"/>
        <v>0</v>
      </c>
      <c r="H74" s="443">
        <f t="shared" si="44"/>
        <v>0</v>
      </c>
      <c r="I74" s="443">
        <f t="shared" si="44"/>
        <v>0</v>
      </c>
      <c r="J74" s="443">
        <f t="shared" si="44"/>
        <v>0</v>
      </c>
      <c r="K74" s="443">
        <f t="shared" si="44"/>
        <v>0</v>
      </c>
      <c r="L74" s="444">
        <f t="shared" si="44"/>
        <v>0</v>
      </c>
      <c r="M74" s="443">
        <f t="shared" si="44"/>
        <v>0</v>
      </c>
      <c r="N74" s="443">
        <f t="shared" si="44"/>
        <v>0</v>
      </c>
      <c r="O74" s="443">
        <f t="shared" si="44"/>
        <v>0</v>
      </c>
      <c r="P74" s="443">
        <f t="shared" si="44"/>
        <v>0</v>
      </c>
      <c r="Q74" s="443">
        <f t="shared" si="44"/>
        <v>0</v>
      </c>
      <c r="R74" s="444">
        <f t="shared" si="44"/>
        <v>0</v>
      </c>
      <c r="S74" s="445">
        <f t="shared" si="44"/>
        <v>0</v>
      </c>
      <c r="T74" s="541"/>
      <c r="U74" s="218"/>
      <c r="V74" s="187"/>
      <c r="W74" s="187"/>
      <c r="Y74" s="540"/>
      <c r="Z74" s="187"/>
      <c r="AA74" s="187"/>
      <c r="AC74" s="186"/>
      <c r="AD74" s="186"/>
      <c r="AE74" s="186"/>
      <c r="AF74" s="186"/>
      <c r="AG74" s="186"/>
      <c r="AH74" s="186"/>
      <c r="AI74" s="186"/>
      <c r="AJ74" s="186"/>
      <c r="AK74" s="186"/>
      <c r="AL74" s="186"/>
      <c r="AM74" s="186"/>
      <c r="AN74" s="186"/>
      <c r="AO74" s="186"/>
      <c r="AP74" s="186"/>
      <c r="AQ74" s="186"/>
      <c r="AR74" s="186"/>
      <c r="AS74" s="186"/>
      <c r="AT74" s="186"/>
      <c r="AU74" s="186"/>
      <c r="AV74" s="186"/>
      <c r="AW74" s="186"/>
      <c r="AX74" s="186"/>
      <c r="AY74" s="186"/>
      <c r="AZ74" s="186"/>
      <c r="BA74" s="186"/>
      <c r="BB74" s="186"/>
      <c r="BC74" s="186"/>
      <c r="BD74" s="186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6"/>
      <c r="BS74" s="186"/>
      <c r="BT74" s="186"/>
      <c r="BU74" s="186"/>
      <c r="BV74" s="186"/>
      <c r="BW74" s="186"/>
      <c r="BX74" s="186"/>
      <c r="BY74" s="186"/>
      <c r="BZ74" s="186"/>
      <c r="CA74" s="186"/>
      <c r="CB74" s="186"/>
      <c r="CC74" s="186"/>
      <c r="CD74" s="186"/>
      <c r="CE74" s="186"/>
      <c r="CF74" s="186"/>
      <c r="CG74" s="186"/>
      <c r="CH74" s="186"/>
      <c r="CI74" s="186"/>
      <c r="CJ74" s="186"/>
      <c r="CK74" s="186"/>
      <c r="CL74" s="186"/>
      <c r="CM74" s="186"/>
      <c r="CN74" s="186"/>
      <c r="CO74" s="186"/>
      <c r="CP74" s="186"/>
      <c r="CQ74" s="186"/>
      <c r="CR74" s="186"/>
      <c r="CS74" s="186"/>
      <c r="CT74" s="186"/>
      <c r="CU74" s="186"/>
      <c r="CV74" s="186"/>
      <c r="CW74" s="186"/>
      <c r="CX74" s="186"/>
      <c r="CY74" s="186"/>
      <c r="CZ74" s="186"/>
      <c r="DA74" s="186"/>
      <c r="DB74" s="186"/>
      <c r="DC74" s="186"/>
      <c r="DD74" s="186"/>
      <c r="DE74" s="186"/>
      <c r="DF74" s="186"/>
      <c r="DG74" s="186"/>
      <c r="DH74" s="186"/>
      <c r="DI74" s="186"/>
      <c r="DJ74" s="186"/>
      <c r="DK74" s="186"/>
      <c r="DL74" s="186"/>
      <c r="DM74" s="186"/>
      <c r="DN74" s="186"/>
      <c r="DO74" s="186"/>
      <c r="DP74" s="186"/>
      <c r="DQ74" s="186"/>
      <c r="DR74" s="186"/>
      <c r="DS74" s="186"/>
      <c r="DT74" s="186"/>
    </row>
    <row r="75" spans="1:124">
      <c r="A75" s="442"/>
      <c r="B75" s="446" t="s">
        <v>475</v>
      </c>
      <c r="C75" s="443">
        <f t="shared" ref="C75:S75" si="45">C68-C61</f>
        <v>0</v>
      </c>
      <c r="D75" s="443">
        <f t="shared" si="45"/>
        <v>0</v>
      </c>
      <c r="E75" s="443">
        <f t="shared" si="45"/>
        <v>0</v>
      </c>
      <c r="F75" s="443">
        <f t="shared" si="45"/>
        <v>0</v>
      </c>
      <c r="G75" s="444">
        <f t="shared" si="45"/>
        <v>0</v>
      </c>
      <c r="H75" s="443">
        <f t="shared" si="45"/>
        <v>0</v>
      </c>
      <c r="I75" s="443">
        <f t="shared" si="45"/>
        <v>0</v>
      </c>
      <c r="J75" s="443">
        <f t="shared" si="45"/>
        <v>0</v>
      </c>
      <c r="K75" s="443">
        <f t="shared" si="45"/>
        <v>0</v>
      </c>
      <c r="L75" s="444">
        <f t="shared" si="45"/>
        <v>0</v>
      </c>
      <c r="M75" s="443">
        <f t="shared" si="45"/>
        <v>0</v>
      </c>
      <c r="N75" s="443">
        <f t="shared" si="45"/>
        <v>0</v>
      </c>
      <c r="O75" s="443">
        <f t="shared" si="45"/>
        <v>0</v>
      </c>
      <c r="P75" s="443">
        <f t="shared" si="45"/>
        <v>0</v>
      </c>
      <c r="Q75" s="443">
        <f t="shared" si="45"/>
        <v>0</v>
      </c>
      <c r="R75" s="444">
        <f t="shared" si="45"/>
        <v>0</v>
      </c>
      <c r="S75" s="445">
        <f t="shared" si="45"/>
        <v>0</v>
      </c>
      <c r="T75" s="541"/>
      <c r="U75" s="218"/>
      <c r="V75" s="187"/>
      <c r="W75" s="187"/>
      <c r="Y75" s="540"/>
      <c r="Z75" s="187"/>
      <c r="AA75" s="187"/>
      <c r="AC75" s="186"/>
      <c r="AD75" s="186"/>
      <c r="AE75" s="186"/>
      <c r="AF75" s="186"/>
      <c r="AG75" s="186"/>
      <c r="AH75" s="186"/>
      <c r="AI75" s="186"/>
      <c r="AJ75" s="186"/>
      <c r="AK75" s="186"/>
      <c r="AL75" s="186"/>
      <c r="AM75" s="186"/>
      <c r="AN75" s="186"/>
      <c r="AO75" s="186"/>
      <c r="AP75" s="186"/>
      <c r="AQ75" s="186"/>
      <c r="AR75" s="186"/>
      <c r="AS75" s="186"/>
      <c r="AT75" s="186"/>
      <c r="AU75" s="186"/>
      <c r="AV75" s="186"/>
      <c r="AW75" s="186"/>
      <c r="AX75" s="186"/>
      <c r="AY75" s="186"/>
      <c r="AZ75" s="186"/>
      <c r="BA75" s="186"/>
      <c r="BB75" s="186"/>
      <c r="BC75" s="186"/>
      <c r="BD75" s="186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6"/>
      <c r="BS75" s="186"/>
      <c r="BT75" s="186"/>
      <c r="BU75" s="186"/>
      <c r="BV75" s="186"/>
      <c r="BW75" s="186"/>
      <c r="BX75" s="186"/>
      <c r="BY75" s="186"/>
      <c r="BZ75" s="186"/>
      <c r="CA75" s="186"/>
      <c r="CB75" s="186"/>
      <c r="CC75" s="186"/>
      <c r="CD75" s="186"/>
      <c r="CE75" s="186"/>
      <c r="CF75" s="186"/>
      <c r="CG75" s="186"/>
      <c r="CH75" s="186"/>
      <c r="CI75" s="186"/>
      <c r="CJ75" s="186"/>
      <c r="CK75" s="186"/>
      <c r="CL75" s="186"/>
      <c r="CM75" s="186"/>
      <c r="CN75" s="186"/>
      <c r="CO75" s="186"/>
      <c r="CP75" s="186"/>
      <c r="CQ75" s="186"/>
      <c r="CR75" s="186"/>
      <c r="CS75" s="186"/>
      <c r="CT75" s="186"/>
      <c r="CU75" s="186"/>
      <c r="CV75" s="186"/>
      <c r="CW75" s="186"/>
      <c r="CX75" s="186"/>
      <c r="CY75" s="186"/>
      <c r="CZ75" s="186"/>
      <c r="DA75" s="186"/>
      <c r="DB75" s="186"/>
      <c r="DC75" s="186"/>
      <c r="DD75" s="186"/>
      <c r="DE75" s="186"/>
      <c r="DF75" s="186"/>
      <c r="DG75" s="186"/>
      <c r="DH75" s="186"/>
      <c r="DI75" s="186"/>
      <c r="DJ75" s="186"/>
      <c r="DK75" s="186"/>
      <c r="DL75" s="186"/>
      <c r="DM75" s="186"/>
      <c r="DN75" s="186"/>
      <c r="DO75" s="186"/>
      <c r="DP75" s="186"/>
      <c r="DQ75" s="186"/>
      <c r="DR75" s="186"/>
      <c r="DS75" s="186"/>
      <c r="DT75" s="186"/>
    </row>
    <row r="76" spans="1:124">
      <c r="A76" s="442"/>
      <c r="B76" s="446" t="s">
        <v>224</v>
      </c>
      <c r="C76" s="443">
        <f t="shared" ref="C76:S76" si="46">C69-C62</f>
        <v>0</v>
      </c>
      <c r="D76" s="443">
        <f t="shared" si="46"/>
        <v>0</v>
      </c>
      <c r="E76" s="443">
        <f t="shared" si="46"/>
        <v>0</v>
      </c>
      <c r="F76" s="443">
        <f t="shared" si="46"/>
        <v>0</v>
      </c>
      <c r="G76" s="444">
        <f t="shared" si="46"/>
        <v>0</v>
      </c>
      <c r="H76" s="443">
        <f t="shared" si="46"/>
        <v>0</v>
      </c>
      <c r="I76" s="443">
        <f t="shared" si="46"/>
        <v>0</v>
      </c>
      <c r="J76" s="443">
        <f t="shared" si="46"/>
        <v>0</v>
      </c>
      <c r="K76" s="443">
        <f t="shared" si="46"/>
        <v>0</v>
      </c>
      <c r="L76" s="444">
        <f t="shared" si="46"/>
        <v>0</v>
      </c>
      <c r="M76" s="443">
        <f t="shared" si="46"/>
        <v>0</v>
      </c>
      <c r="N76" s="443">
        <f t="shared" si="46"/>
        <v>0</v>
      </c>
      <c r="O76" s="443">
        <f t="shared" si="46"/>
        <v>0</v>
      </c>
      <c r="P76" s="443">
        <f t="shared" si="46"/>
        <v>0</v>
      </c>
      <c r="Q76" s="443">
        <f t="shared" si="46"/>
        <v>0</v>
      </c>
      <c r="R76" s="444">
        <f t="shared" si="46"/>
        <v>0</v>
      </c>
      <c r="S76" s="445">
        <f t="shared" si="46"/>
        <v>0</v>
      </c>
      <c r="T76" s="541"/>
      <c r="U76" s="218"/>
      <c r="V76" s="187"/>
      <c r="W76" s="187"/>
      <c r="Y76" s="540"/>
      <c r="Z76" s="187"/>
      <c r="AA76" s="187"/>
      <c r="AC76" s="186"/>
      <c r="AD76" s="186"/>
      <c r="AE76" s="186"/>
      <c r="AF76" s="186"/>
      <c r="AG76" s="186"/>
      <c r="AH76" s="186"/>
      <c r="AI76" s="186"/>
      <c r="AJ76" s="186"/>
      <c r="AK76" s="186"/>
      <c r="AL76" s="186"/>
      <c r="AM76" s="186"/>
      <c r="AN76" s="186"/>
      <c r="AO76" s="186"/>
      <c r="AP76" s="186"/>
      <c r="AQ76" s="186"/>
      <c r="AR76" s="186"/>
      <c r="AS76" s="186"/>
      <c r="AT76" s="186"/>
      <c r="AU76" s="186"/>
      <c r="AV76" s="186"/>
      <c r="AW76" s="186"/>
      <c r="AX76" s="186"/>
      <c r="AY76" s="186"/>
      <c r="AZ76" s="186"/>
      <c r="BA76" s="186"/>
      <c r="BB76" s="186"/>
      <c r="BC76" s="186"/>
      <c r="BD76" s="186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6"/>
      <c r="BS76" s="186"/>
      <c r="BT76" s="186"/>
      <c r="BU76" s="186"/>
      <c r="BV76" s="186"/>
      <c r="BW76" s="186"/>
      <c r="BX76" s="186"/>
      <c r="BY76" s="186"/>
      <c r="BZ76" s="186"/>
      <c r="CA76" s="186"/>
      <c r="CB76" s="186"/>
      <c r="CC76" s="186"/>
      <c r="CD76" s="186"/>
      <c r="CE76" s="186"/>
      <c r="CF76" s="186"/>
      <c r="CG76" s="186"/>
      <c r="CH76" s="186"/>
      <c r="CI76" s="186"/>
      <c r="CJ76" s="186"/>
      <c r="CK76" s="186"/>
      <c r="CL76" s="186"/>
      <c r="CM76" s="186"/>
      <c r="CN76" s="186"/>
      <c r="CO76" s="186"/>
      <c r="CP76" s="186"/>
      <c r="CQ76" s="186"/>
      <c r="CR76" s="186"/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  <c r="DS76" s="186"/>
      <c r="DT76" s="186"/>
    </row>
    <row r="77" spans="1:124">
      <c r="A77" s="442"/>
      <c r="B77" s="446" t="s">
        <v>264</v>
      </c>
      <c r="C77" s="443">
        <f t="shared" ref="C77:S77" si="47">C70-C63</f>
        <v>0</v>
      </c>
      <c r="D77" s="443">
        <f t="shared" si="47"/>
        <v>0</v>
      </c>
      <c r="E77" s="443">
        <f t="shared" si="47"/>
        <v>0</v>
      </c>
      <c r="F77" s="443">
        <f t="shared" si="47"/>
        <v>0</v>
      </c>
      <c r="G77" s="444">
        <f t="shared" si="47"/>
        <v>0</v>
      </c>
      <c r="H77" s="443">
        <f t="shared" si="47"/>
        <v>0</v>
      </c>
      <c r="I77" s="443">
        <f t="shared" si="47"/>
        <v>0</v>
      </c>
      <c r="J77" s="443">
        <f t="shared" si="47"/>
        <v>0</v>
      </c>
      <c r="K77" s="443">
        <f t="shared" si="47"/>
        <v>0</v>
      </c>
      <c r="L77" s="444">
        <f t="shared" si="47"/>
        <v>0</v>
      </c>
      <c r="M77" s="443">
        <f t="shared" si="47"/>
        <v>0</v>
      </c>
      <c r="N77" s="443">
        <f t="shared" si="47"/>
        <v>0</v>
      </c>
      <c r="O77" s="443">
        <f t="shared" si="47"/>
        <v>0</v>
      </c>
      <c r="P77" s="443">
        <f t="shared" si="47"/>
        <v>0</v>
      </c>
      <c r="Q77" s="443">
        <f t="shared" si="47"/>
        <v>0</v>
      </c>
      <c r="R77" s="444">
        <f t="shared" si="47"/>
        <v>0</v>
      </c>
      <c r="S77" s="445">
        <f t="shared" si="47"/>
        <v>0</v>
      </c>
      <c r="T77" s="541"/>
      <c r="U77" s="218"/>
      <c r="V77" s="187"/>
      <c r="W77" s="187"/>
      <c r="Y77" s="540"/>
      <c r="Z77" s="187"/>
      <c r="AA77" s="187"/>
      <c r="AC77" s="186"/>
      <c r="AD77" s="186"/>
      <c r="AE77" s="186"/>
      <c r="AF77" s="186"/>
      <c r="AG77" s="186"/>
      <c r="AH77" s="186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86"/>
      <c r="AX77" s="186"/>
      <c r="AY77" s="186"/>
      <c r="AZ77" s="186"/>
      <c r="BA77" s="186"/>
      <c r="BB77" s="186"/>
      <c r="BC77" s="186"/>
      <c r="BD77" s="186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6"/>
      <c r="BS77" s="186"/>
      <c r="BT77" s="186"/>
      <c r="BU77" s="186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86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186"/>
      <c r="DK77" s="186"/>
      <c r="DL77" s="186"/>
      <c r="DM77" s="186"/>
      <c r="DN77" s="186"/>
      <c r="DO77" s="186"/>
      <c r="DP77" s="186"/>
      <c r="DQ77" s="186"/>
      <c r="DR77" s="186"/>
      <c r="DS77" s="186"/>
      <c r="DT77" s="186"/>
    </row>
    <row r="78" spans="1:124" s="1165" customFormat="1" ht="13.5" thickBot="1">
      <c r="A78" s="1161"/>
      <c r="B78" s="1162" t="s">
        <v>32</v>
      </c>
      <c r="C78" s="1163">
        <f>SUM(C72:C77)</f>
        <v>0</v>
      </c>
      <c r="D78" s="1163">
        <f>SUM(D72:D77)</f>
        <v>0</v>
      </c>
      <c r="E78" s="1163">
        <f t="shared" ref="E78:S78" si="48">SUM(E72:E77)</f>
        <v>0</v>
      </c>
      <c r="F78" s="1163">
        <f t="shared" si="48"/>
        <v>0</v>
      </c>
      <c r="G78" s="444">
        <f t="shared" si="48"/>
        <v>0</v>
      </c>
      <c r="H78" s="1163">
        <f t="shared" si="48"/>
        <v>0</v>
      </c>
      <c r="I78" s="1163">
        <f t="shared" si="48"/>
        <v>0</v>
      </c>
      <c r="J78" s="1163">
        <f t="shared" si="48"/>
        <v>0</v>
      </c>
      <c r="K78" s="1163">
        <f t="shared" si="48"/>
        <v>0</v>
      </c>
      <c r="L78" s="444">
        <f t="shared" si="48"/>
        <v>0</v>
      </c>
      <c r="M78" s="1163">
        <f t="shared" si="48"/>
        <v>0</v>
      </c>
      <c r="N78" s="1163">
        <f>SUM(N72:N77)</f>
        <v>0</v>
      </c>
      <c r="O78" s="1163">
        <f t="shared" si="48"/>
        <v>0</v>
      </c>
      <c r="P78" s="1163">
        <f t="shared" si="48"/>
        <v>0</v>
      </c>
      <c r="Q78" s="1163">
        <f t="shared" si="48"/>
        <v>0</v>
      </c>
      <c r="R78" s="444">
        <f t="shared" si="48"/>
        <v>0</v>
      </c>
      <c r="S78" s="445">
        <f t="shared" si="48"/>
        <v>0</v>
      </c>
      <c r="T78" s="218"/>
      <c r="U78" s="218"/>
      <c r="V78" s="1164"/>
      <c r="W78" s="1164"/>
      <c r="X78" s="2"/>
      <c r="Y78" s="1164"/>
      <c r="Z78" s="1164"/>
      <c r="AA78" s="1164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</row>
    <row r="79" spans="1:124" s="207" customFormat="1" ht="13" outlineLevel="1">
      <c r="A79" s="220" t="s">
        <v>40</v>
      </c>
      <c r="B79" s="221"/>
      <c r="C79" s="222">
        <f>C72*2+C73*4+C74*4+C75*6+C76*8+C77*8</f>
        <v>0</v>
      </c>
      <c r="D79" s="222">
        <f t="shared" ref="D79:S79" si="49">D72*2+D73*4+D74*4+D75*6+D76*8+D77*8</f>
        <v>0</v>
      </c>
      <c r="E79" s="222">
        <f t="shared" si="49"/>
        <v>0</v>
      </c>
      <c r="F79" s="222">
        <f t="shared" si="49"/>
        <v>0</v>
      </c>
      <c r="G79" s="223">
        <f t="shared" si="49"/>
        <v>0</v>
      </c>
      <c r="H79" s="222">
        <f t="shared" si="49"/>
        <v>0</v>
      </c>
      <c r="I79" s="222">
        <f t="shared" si="49"/>
        <v>0</v>
      </c>
      <c r="J79" s="222">
        <f t="shared" si="49"/>
        <v>0</v>
      </c>
      <c r="K79" s="222">
        <f t="shared" si="49"/>
        <v>0</v>
      </c>
      <c r="L79" s="223">
        <f t="shared" si="49"/>
        <v>0</v>
      </c>
      <c r="M79" s="222">
        <f t="shared" si="49"/>
        <v>0</v>
      </c>
      <c r="N79" s="222">
        <f t="shared" si="49"/>
        <v>0</v>
      </c>
      <c r="O79" s="222">
        <f t="shared" si="49"/>
        <v>0</v>
      </c>
      <c r="P79" s="222">
        <f t="shared" si="49"/>
        <v>0</v>
      </c>
      <c r="Q79" s="222">
        <f t="shared" si="49"/>
        <v>0</v>
      </c>
      <c r="R79" s="223">
        <f t="shared" si="49"/>
        <v>0</v>
      </c>
      <c r="S79" s="223">
        <f t="shared" si="49"/>
        <v>0</v>
      </c>
      <c r="T79" s="218"/>
      <c r="U79" s="218"/>
      <c r="V79" s="217"/>
      <c r="W79" s="217"/>
      <c r="X79" s="219"/>
      <c r="Y79" s="219"/>
      <c r="Z79" s="219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  <c r="DS79" s="217"/>
      <c r="DT79" s="217"/>
    </row>
    <row r="80" spans="1:124" s="207" customFormat="1" ht="13.5" outlineLevel="1" thickBot="1">
      <c r="A80" s="225" t="s">
        <v>207</v>
      </c>
      <c r="B80" s="226"/>
      <c r="C80" s="227">
        <f>C72+C73*2+C74*2+C75*3+C76*4+C77*4</f>
        <v>0</v>
      </c>
      <c r="D80" s="227">
        <f t="shared" ref="D80:S80" si="50">D72+D73*2+D74*2+D75*3+D76*4+D77*4</f>
        <v>0</v>
      </c>
      <c r="E80" s="227">
        <f t="shared" si="50"/>
        <v>0</v>
      </c>
      <c r="F80" s="227">
        <f t="shared" si="50"/>
        <v>0</v>
      </c>
      <c r="G80" s="203">
        <f t="shared" si="50"/>
        <v>0</v>
      </c>
      <c r="H80" s="227">
        <f t="shared" si="50"/>
        <v>0</v>
      </c>
      <c r="I80" s="227">
        <f t="shared" si="50"/>
        <v>0</v>
      </c>
      <c r="J80" s="227">
        <f t="shared" si="50"/>
        <v>0</v>
      </c>
      <c r="K80" s="227">
        <f t="shared" si="50"/>
        <v>0</v>
      </c>
      <c r="L80" s="203">
        <f t="shared" si="50"/>
        <v>0</v>
      </c>
      <c r="M80" s="227">
        <f t="shared" si="50"/>
        <v>0</v>
      </c>
      <c r="N80" s="227">
        <f t="shared" si="50"/>
        <v>0</v>
      </c>
      <c r="O80" s="227">
        <f t="shared" si="50"/>
        <v>0</v>
      </c>
      <c r="P80" s="227">
        <f t="shared" si="50"/>
        <v>0</v>
      </c>
      <c r="Q80" s="227">
        <f t="shared" si="50"/>
        <v>0</v>
      </c>
      <c r="R80" s="203">
        <f t="shared" si="50"/>
        <v>0</v>
      </c>
      <c r="S80" s="204">
        <f t="shared" si="50"/>
        <v>0</v>
      </c>
      <c r="T80" s="218"/>
      <c r="U80" s="218"/>
      <c r="V80" s="217"/>
      <c r="W80" s="217"/>
      <c r="X80" s="219"/>
      <c r="Y80" s="219"/>
      <c r="Z80" s="219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  <c r="DS80" s="217"/>
      <c r="DT80" s="217"/>
    </row>
    <row r="81" spans="1:124" s="207" customFormat="1" ht="13">
      <c r="A81" s="211"/>
      <c r="B81" s="235"/>
      <c r="C81" s="212"/>
      <c r="D81" s="212"/>
      <c r="E81" s="212"/>
      <c r="F81" s="212"/>
      <c r="G81" s="183"/>
      <c r="H81" s="212"/>
      <c r="I81" s="212"/>
      <c r="J81" s="212"/>
      <c r="K81" s="212"/>
      <c r="L81" s="183"/>
      <c r="M81" s="212"/>
      <c r="N81" s="212"/>
      <c r="O81" s="212"/>
      <c r="P81" s="212"/>
      <c r="Q81" s="212"/>
      <c r="R81" s="183"/>
      <c r="S81" s="665"/>
      <c r="T81" s="218"/>
      <c r="U81" s="218"/>
      <c r="V81" s="217"/>
      <c r="W81" s="217"/>
      <c r="X81" s="219"/>
      <c r="Y81" s="219"/>
      <c r="Z81" s="219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  <c r="DS81" s="217"/>
      <c r="DT81" s="217"/>
    </row>
    <row r="82" spans="1:124" s="207" customFormat="1" ht="13">
      <c r="A82" s="181" t="s">
        <v>339</v>
      </c>
      <c r="B82" s="182" t="s">
        <v>316</v>
      </c>
      <c r="C82" s="6">
        <f>SUMIF('Wuxi Summary'!$BU:$BU,'Commit vs Uncon'!$T82,'Wuxi Summary'!BG:BG)+SUMIF('Korat Summary'!$BU:$BU,'Commit vs Uncon'!$T82,'Korat Summary'!BG:BG)</f>
        <v>0</v>
      </c>
      <c r="D82" s="6">
        <f>SUMIF('Wuxi Summary'!$BU:$BU,'Commit vs Uncon'!$T82,'Wuxi Summary'!BH:BH)+SUMIF('Korat Summary'!$BU:$BU,'Commit vs Uncon'!$T82,'Korat Summary'!BH:BH)</f>
        <v>0</v>
      </c>
      <c r="E82" s="6">
        <f>SUMIF('Wuxi Summary'!$BU:$BU,'Commit vs Uncon'!$T82,'Wuxi Summary'!BI:BI)+SUMIF('Korat Summary'!$BU:$BU,'Commit vs Uncon'!$T82,'Korat Summary'!BI:BI)</f>
        <v>0</v>
      </c>
      <c r="F82" s="6">
        <f>SUMIF('Wuxi Summary'!$BU:$BU,'Commit vs Uncon'!$T82,'Wuxi Summary'!BJ:BJ)+SUMIF('Korat Summary'!$BU:$BU,'Commit vs Uncon'!$T82,'Korat Summary'!BJ:BJ)</f>
        <v>0</v>
      </c>
      <c r="G82" s="200">
        <f t="shared" ref="G82:G87" si="51">SUM(C82:F82)</f>
        <v>0</v>
      </c>
      <c r="H82" s="6">
        <f>SUMIF('Wuxi Summary'!$BU:$BU,'Commit vs Uncon'!$T82,'Wuxi Summary'!BK:BK)+SUMIF('Korat Summary'!$BU:$BU,'Commit vs Uncon'!$T82,'Korat Summary'!BK:BK)</f>
        <v>0</v>
      </c>
      <c r="I82" s="6">
        <f>SUMIF('Wuxi Summary'!$BU:$BU,'Commit vs Uncon'!$T82,'Wuxi Summary'!BL:BL)+SUMIF('Korat Summary'!$BU:$BU,'Commit vs Uncon'!$T82,'Korat Summary'!BL:BL)</f>
        <v>0</v>
      </c>
      <c r="J82" s="6">
        <f>SUMIF('Wuxi Summary'!$BU:$BU,'Commit vs Uncon'!$T82,'Wuxi Summary'!BM:BM)+SUMIF('Korat Summary'!$BU:$BU,'Commit vs Uncon'!$T82,'Korat Summary'!BM:BM)</f>
        <v>0</v>
      </c>
      <c r="K82" s="6">
        <f>SUMIF('Wuxi Summary'!$BU:$BU,'Commit vs Uncon'!$T82,'Wuxi Summary'!BN:BN)+SUMIF('Korat Summary'!$BU:$BU,'Commit vs Uncon'!$T82,'Korat Summary'!BN:BN)</f>
        <v>0</v>
      </c>
      <c r="L82" s="200">
        <f t="shared" ref="L82:L87" si="52">SUM(H82:K82)</f>
        <v>0</v>
      </c>
      <c r="M82" s="6">
        <f>SUMIF('Wuxi Summary'!$BU:$BU,'Commit vs Uncon'!$T82,'Wuxi Summary'!BO:BO)+SUMIF('Korat Summary'!$BU:$BU,'Commit vs Uncon'!$T82,'Korat Summary'!BO:BO)</f>
        <v>0</v>
      </c>
      <c r="N82" s="6">
        <f>SUMIF('Wuxi Summary'!$BU:$BU,'Commit vs Uncon'!$T82,'Wuxi Summary'!BP:BP)+SUMIF('Korat Summary'!$BU:$BU,'Commit vs Uncon'!$T82,'Korat Summary'!BP:BP)</f>
        <v>0</v>
      </c>
      <c r="O82" s="6">
        <f>SUMIF('Wuxi Summary'!$BU:$BU,'Commit vs Uncon'!$T82,'Wuxi Summary'!BQ:BQ)+SUMIF('Korat Summary'!$BU:$BU,'Commit vs Uncon'!$T82,'Korat Summary'!BQ:BQ)</f>
        <v>0</v>
      </c>
      <c r="P82" s="6">
        <f>SUMIF('Wuxi Summary'!$BU:$BU,'Commit vs Uncon'!$T82,'Wuxi Summary'!BR:BR)+SUMIF('Korat Summary'!$BU:$BU,'Commit vs Uncon'!$T82,'Korat Summary'!BR:BR)</f>
        <v>0</v>
      </c>
      <c r="Q82" s="6">
        <f>SUMIF('Wuxi Summary'!$BU:$BU,'Commit vs Uncon'!$T82,'Wuxi Summary'!BS:BS)+SUMIF('Korat Summary'!$BU:$BU,'Commit vs Uncon'!$T82,'Korat Summary'!BS:BS)</f>
        <v>0</v>
      </c>
      <c r="R82" s="183">
        <f t="shared" ref="R82:R87" si="53">SUM(M82:Q82)</f>
        <v>0</v>
      </c>
      <c r="S82" s="197">
        <f t="shared" ref="S82:S87" si="54">R82+L82+G82</f>
        <v>0</v>
      </c>
      <c r="T82" s="537" t="s">
        <v>535</v>
      </c>
      <c r="U82" s="218"/>
      <c r="V82" s="272"/>
      <c r="W82" s="272"/>
      <c r="X82" s="212"/>
      <c r="Y82" s="212"/>
      <c r="Z82" s="219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  <c r="DS82" s="217"/>
      <c r="DT82" s="217"/>
    </row>
    <row r="83" spans="1:124" s="207" customFormat="1" ht="13">
      <c r="A83" s="181"/>
      <c r="B83" s="182" t="s">
        <v>259</v>
      </c>
      <c r="C83" s="6">
        <f>SUMIF('Wuxi Summary'!$BU:$BU,'Commit vs Uncon'!$T83,'Wuxi Summary'!BG:BG)+SUMIF('Korat Summary'!$BU:$BU,'Commit vs Uncon'!$T83,'Korat Summary'!BG:BG)</f>
        <v>0</v>
      </c>
      <c r="D83" s="6">
        <f>SUMIF('Wuxi Summary'!$BU:$BU,'Commit vs Uncon'!$T83,'Wuxi Summary'!BH:BH)+SUMIF('Korat Summary'!$BU:$BU,'Commit vs Uncon'!$T83,'Korat Summary'!BH:BH)</f>
        <v>500</v>
      </c>
      <c r="E83" s="6">
        <f>SUMIF('Wuxi Summary'!$BU:$BU,'Commit vs Uncon'!$T83,'Wuxi Summary'!BI:BI)+SUMIF('Korat Summary'!$BU:$BU,'Commit vs Uncon'!$T83,'Korat Summary'!BI:BI)</f>
        <v>19700</v>
      </c>
      <c r="F83" s="6">
        <f>SUMIF('Wuxi Summary'!$BU:$BU,'Commit vs Uncon'!$T83,'Wuxi Summary'!BJ:BJ)+SUMIF('Korat Summary'!$BU:$BU,'Commit vs Uncon'!$T83,'Korat Summary'!BJ:BJ)</f>
        <v>625</v>
      </c>
      <c r="G83" s="200">
        <f t="shared" si="51"/>
        <v>20825</v>
      </c>
      <c r="H83" s="6">
        <f>SUMIF('Wuxi Summary'!$BU:$BU,'Commit vs Uncon'!$T83,'Wuxi Summary'!BK:BK)+SUMIF('Korat Summary'!$BU:$BU,'Commit vs Uncon'!$T83,'Korat Summary'!BK:BK)</f>
        <v>500</v>
      </c>
      <c r="I83" s="6">
        <f>SUMIF('Wuxi Summary'!$BU:$BU,'Commit vs Uncon'!$T83,'Wuxi Summary'!BL:BL)+SUMIF('Korat Summary'!$BU:$BU,'Commit vs Uncon'!$T83,'Korat Summary'!BL:BL)</f>
        <v>24500</v>
      </c>
      <c r="J83" s="6">
        <f>SUMIF('Wuxi Summary'!$BU:$BU,'Commit vs Uncon'!$T83,'Wuxi Summary'!BM:BM)+SUMIF('Korat Summary'!$BU:$BU,'Commit vs Uncon'!$T83,'Korat Summary'!BM:BM)</f>
        <v>25</v>
      </c>
      <c r="K83" s="6">
        <f>SUMIF('Wuxi Summary'!$BU:$BU,'Commit vs Uncon'!$T83,'Wuxi Summary'!BN:BN)+SUMIF('Korat Summary'!$BU:$BU,'Commit vs Uncon'!$T83,'Korat Summary'!BN:BN)</f>
        <v>500</v>
      </c>
      <c r="L83" s="200">
        <f t="shared" si="52"/>
        <v>25525</v>
      </c>
      <c r="M83" s="6">
        <f>SUMIF('Wuxi Summary'!$BU:$BU,'Commit vs Uncon'!$T83,'Wuxi Summary'!BO:BO)+SUMIF('Korat Summary'!$BU:$BU,'Commit vs Uncon'!$T83,'Korat Summary'!BO:BO)</f>
        <v>1700</v>
      </c>
      <c r="N83" s="6">
        <f>SUMIF('Wuxi Summary'!$BU:$BU,'Commit vs Uncon'!$T83,'Wuxi Summary'!BP:BP)+SUMIF('Korat Summary'!$BU:$BU,'Commit vs Uncon'!$T83,'Korat Summary'!BP:BP)</f>
        <v>38900</v>
      </c>
      <c r="O83" s="6">
        <f>SUMIF('Wuxi Summary'!$BU:$BU,'Commit vs Uncon'!$T83,'Wuxi Summary'!BQ:BQ)+SUMIF('Korat Summary'!$BU:$BU,'Commit vs Uncon'!$T83,'Korat Summary'!BQ:BQ)</f>
        <v>0</v>
      </c>
      <c r="P83" s="6">
        <f>SUMIF('Wuxi Summary'!$BU:$BU,'Commit vs Uncon'!$T83,'Wuxi Summary'!BR:BR)+SUMIF('Korat Summary'!$BU:$BU,'Commit vs Uncon'!$T83,'Korat Summary'!BR:BR)</f>
        <v>1000</v>
      </c>
      <c r="Q83" s="6">
        <f>SUMIF('Wuxi Summary'!$BU:$BU,'Commit vs Uncon'!$T83,'Wuxi Summary'!BS:BS)+SUMIF('Korat Summary'!$BU:$BU,'Commit vs Uncon'!$T83,'Korat Summary'!BS:BS)</f>
        <v>500</v>
      </c>
      <c r="R83" s="183">
        <f t="shared" si="53"/>
        <v>42100</v>
      </c>
      <c r="S83" s="197">
        <f t="shared" si="54"/>
        <v>88450</v>
      </c>
      <c r="T83" s="537" t="s">
        <v>536</v>
      </c>
      <c r="U83" s="218"/>
      <c r="V83" s="272"/>
      <c r="W83" s="272"/>
      <c r="X83" s="212"/>
      <c r="Y83" s="212"/>
      <c r="Z83" s="219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  <c r="DS83" s="217"/>
      <c r="DT83" s="217"/>
    </row>
    <row r="84" spans="1:124" s="207" customFormat="1" ht="13">
      <c r="A84" s="181"/>
      <c r="B84" s="182" t="s">
        <v>354</v>
      </c>
      <c r="C84" s="6">
        <f>SUMIF('Wuxi Summary'!$BU:$BU,'Commit vs Uncon'!$T84,'Wuxi Summary'!BG:BG)+SUMIF('Korat Summary'!$BU:$BU,'Commit vs Uncon'!$T84,'Korat Summary'!BG:BG)</f>
        <v>25</v>
      </c>
      <c r="D84" s="6">
        <f>SUMIF('Wuxi Summary'!$BU:$BU,'Commit vs Uncon'!$T84,'Wuxi Summary'!BH:BH)+SUMIF('Korat Summary'!$BU:$BU,'Commit vs Uncon'!$T84,'Korat Summary'!BH:BH)</f>
        <v>125</v>
      </c>
      <c r="E84" s="6">
        <f>SUMIF('Wuxi Summary'!$BU:$BU,'Commit vs Uncon'!$T84,'Wuxi Summary'!BI:BI)+SUMIF('Korat Summary'!$BU:$BU,'Commit vs Uncon'!$T84,'Korat Summary'!BI:BI)</f>
        <v>325</v>
      </c>
      <c r="F84" s="6">
        <f>SUMIF('Wuxi Summary'!$BU:$BU,'Commit vs Uncon'!$T84,'Wuxi Summary'!BJ:BJ)+SUMIF('Korat Summary'!$BU:$BU,'Commit vs Uncon'!$T84,'Korat Summary'!BJ:BJ)</f>
        <v>25</v>
      </c>
      <c r="G84" s="200">
        <f t="shared" si="51"/>
        <v>500</v>
      </c>
      <c r="H84" s="6">
        <f>SUMIF('Wuxi Summary'!$BU:$BU,'Commit vs Uncon'!$T84,'Wuxi Summary'!BK:BK)+SUMIF('Korat Summary'!$BU:$BU,'Commit vs Uncon'!$T84,'Korat Summary'!BK:BK)</f>
        <v>225</v>
      </c>
      <c r="I84" s="6">
        <f>SUMIF('Wuxi Summary'!$BU:$BU,'Commit vs Uncon'!$T84,'Wuxi Summary'!BL:BL)+SUMIF('Korat Summary'!$BU:$BU,'Commit vs Uncon'!$T84,'Korat Summary'!BL:BL)</f>
        <v>125</v>
      </c>
      <c r="J84" s="6">
        <f>SUMIF('Wuxi Summary'!$BU:$BU,'Commit vs Uncon'!$T84,'Wuxi Summary'!BM:BM)+SUMIF('Korat Summary'!$BU:$BU,'Commit vs Uncon'!$T84,'Korat Summary'!BM:BM)</f>
        <v>25</v>
      </c>
      <c r="K84" s="6">
        <f>SUMIF('Wuxi Summary'!$BU:$BU,'Commit vs Uncon'!$T84,'Wuxi Summary'!BN:BN)+SUMIF('Korat Summary'!$BU:$BU,'Commit vs Uncon'!$T84,'Korat Summary'!BN:BN)</f>
        <v>175</v>
      </c>
      <c r="L84" s="200">
        <f t="shared" si="52"/>
        <v>550</v>
      </c>
      <c r="M84" s="6">
        <f>SUMIF('Wuxi Summary'!$BU:$BU,'Commit vs Uncon'!$T84,'Wuxi Summary'!BO:BO)+SUMIF('Korat Summary'!$BU:$BU,'Commit vs Uncon'!$T84,'Korat Summary'!BO:BO)</f>
        <v>250</v>
      </c>
      <c r="N84" s="6">
        <f>SUMIF('Wuxi Summary'!$BU:$BU,'Commit vs Uncon'!$T84,'Wuxi Summary'!BP:BP)+SUMIF('Korat Summary'!$BU:$BU,'Commit vs Uncon'!$T84,'Korat Summary'!BP:BP)</f>
        <v>50</v>
      </c>
      <c r="O84" s="6">
        <f>SUMIF('Wuxi Summary'!$BU:$BU,'Commit vs Uncon'!$T84,'Wuxi Summary'!BQ:BQ)+SUMIF('Korat Summary'!$BU:$BU,'Commit vs Uncon'!$T84,'Korat Summary'!BQ:BQ)</f>
        <v>150</v>
      </c>
      <c r="P84" s="6">
        <f>SUMIF('Wuxi Summary'!$BU:$BU,'Commit vs Uncon'!$T84,'Wuxi Summary'!BR:BR)+SUMIF('Korat Summary'!$BU:$BU,'Commit vs Uncon'!$T84,'Korat Summary'!BR:BR)</f>
        <v>50</v>
      </c>
      <c r="Q84" s="6">
        <f>SUMIF('Wuxi Summary'!$BU:$BU,'Commit vs Uncon'!$T84,'Wuxi Summary'!BS:BS)+SUMIF('Korat Summary'!$BU:$BU,'Commit vs Uncon'!$T84,'Korat Summary'!BS:BS)</f>
        <v>50</v>
      </c>
      <c r="R84" s="183">
        <f t="shared" si="53"/>
        <v>550</v>
      </c>
      <c r="S84" s="197">
        <f t="shared" si="54"/>
        <v>1600</v>
      </c>
      <c r="T84" s="537" t="s">
        <v>537</v>
      </c>
      <c r="U84" s="218"/>
      <c r="V84" s="217"/>
      <c r="W84" s="217"/>
      <c r="X84" s="539"/>
      <c r="Y84" s="539"/>
      <c r="Z84" s="219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  <c r="DS84" s="217"/>
      <c r="DT84" s="217"/>
    </row>
    <row r="85" spans="1:124" s="207" customFormat="1" ht="13">
      <c r="A85" s="188" t="str">
        <f>A36</f>
        <v>Uncon</v>
      </c>
      <c r="B85" s="182" t="s">
        <v>204</v>
      </c>
      <c r="C85" s="6">
        <f>SUMIF('Wuxi Summary'!$BU:$BU,'Commit vs Uncon'!$T85,'Wuxi Summary'!BG:BG)+SUMIF('Korat Summary'!$BU:$BU,'Commit vs Uncon'!$T85,'Korat Summary'!BG:BG)</f>
        <v>3700</v>
      </c>
      <c r="D85" s="6">
        <f>SUMIF('Wuxi Summary'!$BU:$BU,'Commit vs Uncon'!$T85,'Wuxi Summary'!BH:BH)+SUMIF('Korat Summary'!$BU:$BU,'Commit vs Uncon'!$T85,'Korat Summary'!BH:BH)</f>
        <v>5475</v>
      </c>
      <c r="E85" s="6">
        <f>SUMIF('Wuxi Summary'!$BU:$BU,'Commit vs Uncon'!$T85,'Wuxi Summary'!BI:BI)+SUMIF('Korat Summary'!$BU:$BU,'Commit vs Uncon'!$T85,'Korat Summary'!BI:BI)</f>
        <v>9875</v>
      </c>
      <c r="F85" s="6">
        <f>SUMIF('Wuxi Summary'!$BU:$BU,'Commit vs Uncon'!$T85,'Wuxi Summary'!BJ:BJ)+SUMIF('Korat Summary'!$BU:$BU,'Commit vs Uncon'!$T85,'Korat Summary'!BJ:BJ)</f>
        <v>4775</v>
      </c>
      <c r="G85" s="200">
        <f t="shared" si="51"/>
        <v>23825</v>
      </c>
      <c r="H85" s="6">
        <f>SUMIF('Wuxi Summary'!$BU:$BU,'Commit vs Uncon'!$T85,'Wuxi Summary'!BK:BK)+SUMIF('Korat Summary'!$BU:$BU,'Commit vs Uncon'!$T85,'Korat Summary'!BK:BK)</f>
        <v>8425</v>
      </c>
      <c r="I85" s="6">
        <f>SUMIF('Wuxi Summary'!$BU:$BU,'Commit vs Uncon'!$T85,'Wuxi Summary'!BL:BL)+SUMIF('Korat Summary'!$BU:$BU,'Commit vs Uncon'!$T85,'Korat Summary'!BL:BL)</f>
        <v>11775</v>
      </c>
      <c r="J85" s="6">
        <f>SUMIF('Wuxi Summary'!$BU:$BU,'Commit vs Uncon'!$T85,'Wuxi Summary'!BM:BM)+SUMIF('Korat Summary'!$BU:$BU,'Commit vs Uncon'!$T85,'Korat Summary'!BM:BM)</f>
        <v>5375</v>
      </c>
      <c r="K85" s="6">
        <f>SUMIF('Wuxi Summary'!$BU:$BU,'Commit vs Uncon'!$T85,'Wuxi Summary'!BN:BN)+SUMIF('Korat Summary'!$BU:$BU,'Commit vs Uncon'!$T85,'Korat Summary'!BN:BN)</f>
        <v>16025</v>
      </c>
      <c r="L85" s="200">
        <f t="shared" si="52"/>
        <v>41600</v>
      </c>
      <c r="M85" s="6">
        <f>SUMIF('Wuxi Summary'!$BU:$BU,'Commit vs Uncon'!$T85,'Wuxi Summary'!BO:BO)+SUMIF('Korat Summary'!$BU:$BU,'Commit vs Uncon'!$T85,'Korat Summary'!BO:BO)</f>
        <v>8225</v>
      </c>
      <c r="N85" s="6">
        <f>SUMIF('Wuxi Summary'!$BU:$BU,'Commit vs Uncon'!$T85,'Wuxi Summary'!BP:BP)+SUMIF('Korat Summary'!$BU:$BU,'Commit vs Uncon'!$T85,'Korat Summary'!BP:BP)</f>
        <v>13100</v>
      </c>
      <c r="O85" s="6">
        <f>SUMIF('Wuxi Summary'!$BU:$BU,'Commit vs Uncon'!$T85,'Wuxi Summary'!BQ:BQ)+SUMIF('Korat Summary'!$BU:$BU,'Commit vs Uncon'!$T85,'Korat Summary'!BQ:BQ)</f>
        <v>18350</v>
      </c>
      <c r="P85" s="6">
        <f>SUMIF('Wuxi Summary'!$BU:$BU,'Commit vs Uncon'!$T85,'Wuxi Summary'!BR:BR)+SUMIF('Korat Summary'!$BU:$BU,'Commit vs Uncon'!$T85,'Korat Summary'!BR:BR)</f>
        <v>5825</v>
      </c>
      <c r="Q85" s="6">
        <f>SUMIF('Wuxi Summary'!$BU:$BU,'Commit vs Uncon'!$T85,'Wuxi Summary'!BS:BS)+SUMIF('Korat Summary'!$BU:$BU,'Commit vs Uncon'!$T85,'Korat Summary'!BS:BS)</f>
        <v>3175</v>
      </c>
      <c r="R85" s="183">
        <f t="shared" si="53"/>
        <v>48675</v>
      </c>
      <c r="S85" s="197">
        <f t="shared" si="54"/>
        <v>114100</v>
      </c>
      <c r="T85" s="537" t="s">
        <v>532</v>
      </c>
      <c r="U85" s="218"/>
      <c r="V85" s="217"/>
      <c r="W85" s="217"/>
      <c r="X85" s="539"/>
      <c r="Y85" s="539"/>
      <c r="Z85" s="219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  <c r="DS85" s="217"/>
      <c r="DT85" s="217"/>
    </row>
    <row r="86" spans="1:124" s="207" customFormat="1" ht="13">
      <c r="A86" s="181"/>
      <c r="B86" s="182" t="s">
        <v>221</v>
      </c>
      <c r="C86" s="6">
        <f>SUMIF('Wuxi Summary'!$BU:$BU,'Commit vs Uncon'!$T86,'Wuxi Summary'!BG:BG)+SUMIF('Korat Summary'!$BU:$BU,'Commit vs Uncon'!$T86,'Korat Summary'!BG:BG)</f>
        <v>1120</v>
      </c>
      <c r="D86" s="6">
        <f>SUMIF('Wuxi Summary'!$BU:$BU,'Commit vs Uncon'!$T86,'Wuxi Summary'!BH:BH)+SUMIF('Korat Summary'!$BU:$BU,'Commit vs Uncon'!$T86,'Korat Summary'!BH:BH)</f>
        <v>1080</v>
      </c>
      <c r="E86" s="6">
        <f>SUMIF('Wuxi Summary'!$BU:$BU,'Commit vs Uncon'!$T86,'Wuxi Summary'!BI:BI)+SUMIF('Korat Summary'!$BU:$BU,'Commit vs Uncon'!$T86,'Korat Summary'!BI:BI)</f>
        <v>2180</v>
      </c>
      <c r="F86" s="6">
        <f>SUMIF('Wuxi Summary'!$BU:$BU,'Commit vs Uncon'!$T86,'Wuxi Summary'!BJ:BJ)+SUMIF('Korat Summary'!$BU:$BU,'Commit vs Uncon'!$T86,'Korat Summary'!BJ:BJ)</f>
        <v>1580</v>
      </c>
      <c r="G86" s="200">
        <f t="shared" si="51"/>
        <v>5960</v>
      </c>
      <c r="H86" s="6">
        <f>SUMIF('Wuxi Summary'!$BU:$BU,'Commit vs Uncon'!$T86,'Wuxi Summary'!BK:BK)+SUMIF('Korat Summary'!$BU:$BU,'Commit vs Uncon'!$T86,'Korat Summary'!BK:BK)</f>
        <v>3680</v>
      </c>
      <c r="I86" s="6">
        <f>SUMIF('Wuxi Summary'!$BU:$BU,'Commit vs Uncon'!$T86,'Wuxi Summary'!BL:BL)+SUMIF('Korat Summary'!$BU:$BU,'Commit vs Uncon'!$T86,'Korat Summary'!BL:BL)</f>
        <v>2580</v>
      </c>
      <c r="J86" s="6">
        <f>SUMIF('Wuxi Summary'!$BU:$BU,'Commit vs Uncon'!$T86,'Wuxi Summary'!BM:BM)+SUMIF('Korat Summary'!$BU:$BU,'Commit vs Uncon'!$T86,'Korat Summary'!BM:BM)</f>
        <v>1720</v>
      </c>
      <c r="K86" s="6">
        <f>SUMIF('Wuxi Summary'!$BU:$BU,'Commit vs Uncon'!$T86,'Wuxi Summary'!BN:BN)+SUMIF('Korat Summary'!$BU:$BU,'Commit vs Uncon'!$T86,'Korat Summary'!BN:BN)</f>
        <v>4820</v>
      </c>
      <c r="L86" s="200">
        <f t="shared" si="52"/>
        <v>12800</v>
      </c>
      <c r="M86" s="6">
        <f>SUMIF('Wuxi Summary'!$BU:$BU,'Commit vs Uncon'!$T86,'Wuxi Summary'!BO:BO)+SUMIF('Korat Summary'!$BU:$BU,'Commit vs Uncon'!$T86,'Korat Summary'!BO:BO)</f>
        <v>2680</v>
      </c>
      <c r="N86" s="6">
        <f>SUMIF('Wuxi Summary'!$BU:$BU,'Commit vs Uncon'!$T86,'Wuxi Summary'!BP:BP)+SUMIF('Korat Summary'!$BU:$BU,'Commit vs Uncon'!$T86,'Korat Summary'!BP:BP)</f>
        <v>3060</v>
      </c>
      <c r="O86" s="6">
        <f>SUMIF('Wuxi Summary'!$BU:$BU,'Commit vs Uncon'!$T86,'Wuxi Summary'!BQ:BQ)+SUMIF('Korat Summary'!$BU:$BU,'Commit vs Uncon'!$T86,'Korat Summary'!BQ:BQ)</f>
        <v>5440</v>
      </c>
      <c r="P86" s="6">
        <f>SUMIF('Wuxi Summary'!$BU:$BU,'Commit vs Uncon'!$T86,'Wuxi Summary'!BR:BR)+SUMIF('Korat Summary'!$BU:$BU,'Commit vs Uncon'!$T86,'Korat Summary'!BR:BR)</f>
        <v>1160</v>
      </c>
      <c r="Q86" s="6">
        <f>SUMIF('Wuxi Summary'!$BU:$BU,'Commit vs Uncon'!$T86,'Wuxi Summary'!BS:BS)+SUMIF('Korat Summary'!$BU:$BU,'Commit vs Uncon'!$T86,'Korat Summary'!BS:BS)</f>
        <v>1560</v>
      </c>
      <c r="R86" s="183">
        <f t="shared" si="53"/>
        <v>13900</v>
      </c>
      <c r="S86" s="197">
        <f t="shared" si="54"/>
        <v>32660</v>
      </c>
      <c r="T86" s="537" t="s">
        <v>533</v>
      </c>
      <c r="U86" s="218"/>
      <c r="V86" s="217"/>
      <c r="W86" s="217"/>
      <c r="X86" s="539"/>
      <c r="Y86" s="539"/>
      <c r="Z86" s="219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  <c r="DS86" s="217"/>
      <c r="DT86" s="217"/>
    </row>
    <row r="87" spans="1:124" s="207" customFormat="1" ht="13">
      <c r="A87" s="181"/>
      <c r="B87" s="182" t="s">
        <v>258</v>
      </c>
      <c r="C87" s="6">
        <f>SUMIF('Wuxi Summary'!$BU:$BU,'Commit vs Uncon'!$T87,'Wuxi Summary'!BG:BG)+SUMIF('Korat Summary'!$BU:$BU,'Commit vs Uncon'!$T87,'Korat Summary'!BG:BG)</f>
        <v>5680</v>
      </c>
      <c r="D87" s="6">
        <f>SUMIF('Wuxi Summary'!$BU:$BU,'Commit vs Uncon'!$T87,'Wuxi Summary'!BH:BH)+SUMIF('Korat Summary'!$BU:$BU,'Commit vs Uncon'!$T87,'Korat Summary'!BH:BH)</f>
        <v>7440</v>
      </c>
      <c r="E87" s="6">
        <f>SUMIF('Wuxi Summary'!$BU:$BU,'Commit vs Uncon'!$T87,'Wuxi Summary'!BI:BI)+SUMIF('Korat Summary'!$BU:$BU,'Commit vs Uncon'!$T87,'Korat Summary'!BI:BI)</f>
        <v>8740</v>
      </c>
      <c r="F87" s="6">
        <f>SUMIF('Wuxi Summary'!$BU:$BU,'Commit vs Uncon'!$T87,'Wuxi Summary'!BJ:BJ)+SUMIF('Korat Summary'!$BU:$BU,'Commit vs Uncon'!$T87,'Korat Summary'!BJ:BJ)</f>
        <v>10040</v>
      </c>
      <c r="G87" s="200">
        <f t="shared" si="51"/>
        <v>31900</v>
      </c>
      <c r="H87" s="6">
        <f>SUMIF('Wuxi Summary'!$BU:$BU,'Commit vs Uncon'!$T87,'Wuxi Summary'!BK:BK)+SUMIF('Korat Summary'!$BU:$BU,'Commit vs Uncon'!$T87,'Korat Summary'!BK:BK)</f>
        <v>9560</v>
      </c>
      <c r="I87" s="6">
        <f>SUMIF('Wuxi Summary'!$BU:$BU,'Commit vs Uncon'!$T87,'Wuxi Summary'!BL:BL)+SUMIF('Korat Summary'!$BU:$BU,'Commit vs Uncon'!$T87,'Korat Summary'!BL:BL)</f>
        <v>8260</v>
      </c>
      <c r="J87" s="6">
        <f>SUMIF('Wuxi Summary'!$BU:$BU,'Commit vs Uncon'!$T87,'Wuxi Summary'!BM:BM)+SUMIF('Korat Summary'!$BU:$BU,'Commit vs Uncon'!$T87,'Korat Summary'!BM:BM)</f>
        <v>10860</v>
      </c>
      <c r="K87" s="6">
        <f>SUMIF('Wuxi Summary'!$BU:$BU,'Commit vs Uncon'!$T87,'Wuxi Summary'!BN:BN)+SUMIF('Korat Summary'!$BU:$BU,'Commit vs Uncon'!$T87,'Korat Summary'!BN:BN)</f>
        <v>15600</v>
      </c>
      <c r="L87" s="200">
        <f t="shared" si="52"/>
        <v>44280</v>
      </c>
      <c r="M87" s="6">
        <f>SUMIF('Wuxi Summary'!$BU:$BU,'Commit vs Uncon'!$T87,'Wuxi Summary'!BO:BO)+SUMIF('Korat Summary'!$BU:$BU,'Commit vs Uncon'!$T87,'Korat Summary'!BO:BO)</f>
        <v>8700</v>
      </c>
      <c r="N87" s="6">
        <f>SUMIF('Wuxi Summary'!$BU:$BU,'Commit vs Uncon'!$T87,'Wuxi Summary'!BP:BP)+SUMIF('Korat Summary'!$BU:$BU,'Commit vs Uncon'!$T87,'Korat Summary'!BP:BP)</f>
        <v>9640</v>
      </c>
      <c r="O87" s="6">
        <f>SUMIF('Wuxi Summary'!$BU:$BU,'Commit vs Uncon'!$T87,'Wuxi Summary'!BQ:BQ)+SUMIF('Korat Summary'!$BU:$BU,'Commit vs Uncon'!$T87,'Korat Summary'!BQ:BQ)</f>
        <v>19960</v>
      </c>
      <c r="P87" s="6">
        <f>SUMIF('Wuxi Summary'!$BU:$BU,'Commit vs Uncon'!$T87,'Wuxi Summary'!BR:BR)+SUMIF('Korat Summary'!$BU:$BU,'Commit vs Uncon'!$T87,'Korat Summary'!BR:BR)</f>
        <v>8520</v>
      </c>
      <c r="Q87" s="6">
        <f>SUMIF('Wuxi Summary'!$BU:$BU,'Commit vs Uncon'!$T87,'Wuxi Summary'!BS:BS)+SUMIF('Korat Summary'!$BU:$BU,'Commit vs Uncon'!$T87,'Korat Summary'!BS:BS)</f>
        <v>6940</v>
      </c>
      <c r="R87" s="183">
        <f t="shared" si="53"/>
        <v>53760</v>
      </c>
      <c r="S87" s="197">
        <f t="shared" si="54"/>
        <v>129940</v>
      </c>
      <c r="T87" s="537" t="s">
        <v>534</v>
      </c>
      <c r="U87" s="218"/>
      <c r="V87" s="217"/>
      <c r="W87" s="217"/>
      <c r="X87" s="539"/>
      <c r="Y87" s="539"/>
      <c r="Z87" s="219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  <c r="DS87" s="217"/>
      <c r="DT87" s="217"/>
    </row>
    <row r="88" spans="1:124" s="207" customFormat="1" ht="13">
      <c r="A88" s="189" t="s">
        <v>30</v>
      </c>
      <c r="B88" s="190" t="s">
        <v>32</v>
      </c>
      <c r="C88" s="191">
        <f>SUM(C82:C87)</f>
        <v>10525</v>
      </c>
      <c r="D88" s="191">
        <f t="shared" ref="D88" si="55">SUM(D82:D87)</f>
        <v>14620</v>
      </c>
      <c r="E88" s="191">
        <f t="shared" ref="E88" si="56">SUM(E82:E87)</f>
        <v>40820</v>
      </c>
      <c r="F88" s="191">
        <f t="shared" ref="F88" si="57">SUM(F82:F87)</f>
        <v>17045</v>
      </c>
      <c r="G88" s="192">
        <f t="shared" ref="G88" si="58">SUM(G82:G87)</f>
        <v>83010</v>
      </c>
      <c r="H88" s="191">
        <f t="shared" ref="H88" si="59">SUM(H82:H87)</f>
        <v>22390</v>
      </c>
      <c r="I88" s="191">
        <f t="shared" ref="I88" si="60">SUM(I82:I87)</f>
        <v>47240</v>
      </c>
      <c r="J88" s="191">
        <f t="shared" ref="J88" si="61">SUM(J82:J87)</f>
        <v>18005</v>
      </c>
      <c r="K88" s="191">
        <f t="shared" ref="K88" si="62">SUM(K82:K87)</f>
        <v>37120</v>
      </c>
      <c r="L88" s="192">
        <f t="shared" ref="L88" si="63">SUM(L82:L87)</f>
        <v>124755</v>
      </c>
      <c r="M88" s="191">
        <f>SUM(M82:M87)</f>
        <v>21555</v>
      </c>
      <c r="N88" s="191">
        <f t="shared" ref="N88" si="64">SUM(N82:N87)</f>
        <v>64750</v>
      </c>
      <c r="O88" s="191">
        <f t="shared" ref="O88" si="65">SUM(O82:O87)</f>
        <v>43900</v>
      </c>
      <c r="P88" s="191">
        <f t="shared" ref="P88" si="66">SUM(P82:P87)</f>
        <v>16555</v>
      </c>
      <c r="Q88" s="191">
        <f t="shared" ref="Q88" si="67">SUM(Q82:Q87)</f>
        <v>12225</v>
      </c>
      <c r="R88" s="192">
        <f t="shared" ref="R88" si="68">SUM(R82:R87)</f>
        <v>158985</v>
      </c>
      <c r="S88" s="193">
        <f t="shared" ref="S88" si="69">SUM(S82:S87)</f>
        <v>366750</v>
      </c>
      <c r="T88" s="537"/>
      <c r="U88" s="218"/>
      <c r="V88" s="217"/>
      <c r="W88" s="217"/>
      <c r="X88" s="539"/>
      <c r="Y88" s="539"/>
      <c r="Z88" s="219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  <c r="DS88" s="217"/>
      <c r="DT88" s="217"/>
    </row>
    <row r="89" spans="1:124" s="207" customFormat="1" ht="13">
      <c r="A89" s="181" t="str">
        <f>A82</f>
        <v>V15</v>
      </c>
      <c r="B89" s="182" t="s">
        <v>316</v>
      </c>
      <c r="C89" s="10">
        <f>'Drive Summary'!G140</f>
        <v>0</v>
      </c>
      <c r="D89" s="10">
        <f>'Drive Summary'!H140</f>
        <v>0</v>
      </c>
      <c r="E89" s="10">
        <f>'Drive Summary'!I140</f>
        <v>0</v>
      </c>
      <c r="F89" s="10">
        <f>'Drive Summary'!J140</f>
        <v>0</v>
      </c>
      <c r="G89" s="241">
        <f>SUM(C89:F89)</f>
        <v>0</v>
      </c>
      <c r="H89" s="10">
        <f>'Drive Summary'!N140</f>
        <v>0</v>
      </c>
      <c r="I89" s="10">
        <f>'Drive Summary'!O140</f>
        <v>0</v>
      </c>
      <c r="J89" s="10">
        <f>'Drive Summary'!P140</f>
        <v>0</v>
      </c>
      <c r="K89" s="10">
        <f>'Drive Summary'!Q140</f>
        <v>0</v>
      </c>
      <c r="L89" s="241">
        <f>SUM(H89:K89)</f>
        <v>0</v>
      </c>
      <c r="M89" s="10">
        <f>'Drive Summary'!U140</f>
        <v>0</v>
      </c>
      <c r="N89" s="10">
        <f>'Drive Summary'!V140</f>
        <v>0</v>
      </c>
      <c r="O89" s="10">
        <f>'Drive Summary'!W140</f>
        <v>0</v>
      </c>
      <c r="P89" s="10">
        <f>'Drive Summary'!X140</f>
        <v>0</v>
      </c>
      <c r="Q89" s="10">
        <f>'Drive Summary'!Y140</f>
        <v>0</v>
      </c>
      <c r="R89" s="183">
        <f>SUM(M89:Q89)</f>
        <v>0</v>
      </c>
      <c r="S89" s="197">
        <f>R89+L89+G89</f>
        <v>0</v>
      </c>
      <c r="T89" s="537"/>
      <c r="U89" s="218"/>
      <c r="V89" s="217"/>
      <c r="W89" s="217"/>
      <c r="X89" s="219"/>
      <c r="Y89" s="219"/>
      <c r="Z89" s="219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  <c r="DS89" s="217"/>
      <c r="DT89" s="217"/>
    </row>
    <row r="90" spans="1:124" s="207" customFormat="1" ht="13">
      <c r="A90" s="188"/>
      <c r="B90" s="182" t="s">
        <v>259</v>
      </c>
      <c r="C90" s="10">
        <f>'Drive Summary'!G141</f>
        <v>0</v>
      </c>
      <c r="D90" s="10">
        <f>'Drive Summary'!H141</f>
        <v>500</v>
      </c>
      <c r="E90" s="10">
        <f>'Drive Summary'!I141</f>
        <v>19700</v>
      </c>
      <c r="F90" s="10">
        <f>'Drive Summary'!J141</f>
        <v>625</v>
      </c>
      <c r="G90" s="241">
        <f t="shared" ref="G90:G94" si="70">SUM(C90:F90)</f>
        <v>20825</v>
      </c>
      <c r="H90" s="10">
        <f>'Drive Summary'!N141</f>
        <v>500</v>
      </c>
      <c r="I90" s="10">
        <f>'Drive Summary'!O141</f>
        <v>24500</v>
      </c>
      <c r="J90" s="10">
        <f>'Drive Summary'!P141</f>
        <v>25</v>
      </c>
      <c r="K90" s="10">
        <f>'Drive Summary'!Q141</f>
        <v>500</v>
      </c>
      <c r="L90" s="241">
        <f t="shared" ref="L90:L94" si="71">SUM(H90:K90)</f>
        <v>25525</v>
      </c>
      <c r="M90" s="10">
        <f>'Drive Summary'!U141</f>
        <v>1700</v>
      </c>
      <c r="N90" s="10">
        <f>'Drive Summary'!V141</f>
        <v>38900</v>
      </c>
      <c r="O90" s="10">
        <f>'Drive Summary'!W141</f>
        <v>0</v>
      </c>
      <c r="P90" s="10">
        <f>'Drive Summary'!X141</f>
        <v>1000</v>
      </c>
      <c r="Q90" s="10">
        <f>'Drive Summary'!Y141</f>
        <v>500</v>
      </c>
      <c r="R90" s="183">
        <f t="shared" ref="R90:R94" si="72">SUM(M90:Q90)</f>
        <v>42100</v>
      </c>
      <c r="S90" s="197">
        <f t="shared" ref="S90:S95" si="73">R90+L90+G90</f>
        <v>88450</v>
      </c>
      <c r="T90" s="537"/>
      <c r="U90" s="218"/>
      <c r="V90" s="217"/>
      <c r="W90" s="217"/>
      <c r="X90" s="219"/>
      <c r="Y90" s="219"/>
      <c r="Z90" s="219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  <c r="DS90" s="217"/>
      <c r="DT90" s="217"/>
    </row>
    <row r="91" spans="1:124" s="207" customFormat="1" ht="13">
      <c r="A91" s="188"/>
      <c r="B91" s="182" t="s">
        <v>354</v>
      </c>
      <c r="C91" s="10">
        <f>'Drive Summary'!G142</f>
        <v>0</v>
      </c>
      <c r="D91" s="10">
        <f>'Drive Summary'!H142</f>
        <v>150</v>
      </c>
      <c r="E91" s="10">
        <f>'Drive Summary'!I142</f>
        <v>325</v>
      </c>
      <c r="F91" s="10">
        <f>'Drive Summary'!J142</f>
        <v>25</v>
      </c>
      <c r="G91" s="241">
        <f t="shared" si="70"/>
        <v>500</v>
      </c>
      <c r="H91" s="10">
        <f>'Drive Summary'!N142</f>
        <v>225</v>
      </c>
      <c r="I91" s="10">
        <f>'Drive Summary'!O142</f>
        <v>125</v>
      </c>
      <c r="J91" s="10">
        <f>'Drive Summary'!P142</f>
        <v>25</v>
      </c>
      <c r="K91" s="10">
        <f>'Drive Summary'!Q142</f>
        <v>175</v>
      </c>
      <c r="L91" s="241">
        <f t="shared" si="71"/>
        <v>550</v>
      </c>
      <c r="M91" s="10">
        <f>'Drive Summary'!U142</f>
        <v>250</v>
      </c>
      <c r="N91" s="10">
        <f>'Drive Summary'!V142</f>
        <v>50</v>
      </c>
      <c r="O91" s="10">
        <f>'Drive Summary'!W142</f>
        <v>150</v>
      </c>
      <c r="P91" s="10">
        <f>'Drive Summary'!X142</f>
        <v>50</v>
      </c>
      <c r="Q91" s="10">
        <f>'Drive Summary'!Y142</f>
        <v>50</v>
      </c>
      <c r="R91" s="183">
        <f t="shared" si="72"/>
        <v>550</v>
      </c>
      <c r="S91" s="197">
        <f t="shared" si="73"/>
        <v>1600</v>
      </c>
      <c r="T91" s="537"/>
      <c r="U91" s="218"/>
      <c r="V91" s="217"/>
      <c r="W91" s="217"/>
      <c r="X91" s="219"/>
      <c r="Y91" s="219"/>
      <c r="Z91" s="219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  <c r="DS91" s="217"/>
      <c r="DT91" s="217"/>
    </row>
    <row r="92" spans="1:124" s="207" customFormat="1" ht="13">
      <c r="A92" s="195" t="str">
        <f>A43</f>
        <v>MS2409A0</v>
      </c>
      <c r="B92" s="182" t="s">
        <v>204</v>
      </c>
      <c r="C92" s="10">
        <f>'Drive Summary'!G143</f>
        <v>0</v>
      </c>
      <c r="D92" s="10">
        <f>'Drive Summary'!H143</f>
        <v>9175</v>
      </c>
      <c r="E92" s="10">
        <f>'Drive Summary'!I143</f>
        <v>9875</v>
      </c>
      <c r="F92" s="10">
        <f>'Drive Summary'!J143</f>
        <v>4775</v>
      </c>
      <c r="G92" s="241">
        <f t="shared" si="70"/>
        <v>23825</v>
      </c>
      <c r="H92" s="10">
        <f>'Drive Summary'!N143</f>
        <v>8425</v>
      </c>
      <c r="I92" s="10">
        <f>'Drive Summary'!O143</f>
        <v>11775</v>
      </c>
      <c r="J92" s="10">
        <f>'Drive Summary'!P143</f>
        <v>5375</v>
      </c>
      <c r="K92" s="10">
        <f>'Drive Summary'!Q143</f>
        <v>16025</v>
      </c>
      <c r="L92" s="241">
        <f t="shared" si="71"/>
        <v>41600</v>
      </c>
      <c r="M92" s="10">
        <f>'Drive Summary'!U143</f>
        <v>8225</v>
      </c>
      <c r="N92" s="10">
        <f>'Drive Summary'!V143</f>
        <v>13100</v>
      </c>
      <c r="O92" s="10">
        <f>'Drive Summary'!W143</f>
        <v>18350</v>
      </c>
      <c r="P92" s="10">
        <f>'Drive Summary'!X143</f>
        <v>5825</v>
      </c>
      <c r="Q92" s="10">
        <f>'Drive Summary'!Y143</f>
        <v>3175</v>
      </c>
      <c r="R92" s="183">
        <f t="shared" si="72"/>
        <v>48675</v>
      </c>
      <c r="S92" s="197">
        <f t="shared" si="73"/>
        <v>114100</v>
      </c>
      <c r="T92" s="537"/>
      <c r="U92" s="218"/>
      <c r="V92" s="217"/>
      <c r="W92" s="217"/>
      <c r="X92" s="219"/>
      <c r="Y92" s="219"/>
      <c r="Z92" s="219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  <c r="DS92" s="217"/>
      <c r="DT92" s="217"/>
    </row>
    <row r="93" spans="1:124" s="207" customFormat="1" ht="13">
      <c r="A93" s="188"/>
      <c r="B93" s="182" t="s">
        <v>221</v>
      </c>
      <c r="C93" s="10">
        <f>'Drive Summary'!G144</f>
        <v>0</v>
      </c>
      <c r="D93" s="10">
        <f>'Drive Summary'!H144</f>
        <v>0</v>
      </c>
      <c r="E93" s="10">
        <f>'Drive Summary'!I144</f>
        <v>4380</v>
      </c>
      <c r="F93" s="10">
        <f>'Drive Summary'!J144</f>
        <v>1580</v>
      </c>
      <c r="G93" s="241">
        <f t="shared" si="70"/>
        <v>5960</v>
      </c>
      <c r="H93" s="10">
        <f>'Drive Summary'!N144</f>
        <v>3680</v>
      </c>
      <c r="I93" s="10">
        <f>'Drive Summary'!O144</f>
        <v>2580</v>
      </c>
      <c r="J93" s="10">
        <f>'Drive Summary'!P144</f>
        <v>1720</v>
      </c>
      <c r="K93" s="10">
        <f>'Drive Summary'!Q144</f>
        <v>4820</v>
      </c>
      <c r="L93" s="241">
        <f t="shared" si="71"/>
        <v>12800</v>
      </c>
      <c r="M93" s="10">
        <f>'Drive Summary'!U144</f>
        <v>2680</v>
      </c>
      <c r="N93" s="10">
        <f>'Drive Summary'!V144</f>
        <v>3060</v>
      </c>
      <c r="O93" s="10">
        <f>'Drive Summary'!W144</f>
        <v>5440</v>
      </c>
      <c r="P93" s="10">
        <f>'Drive Summary'!X144</f>
        <v>1160</v>
      </c>
      <c r="Q93" s="10">
        <f>'Drive Summary'!Y144</f>
        <v>1560</v>
      </c>
      <c r="R93" s="183">
        <f t="shared" si="72"/>
        <v>13900</v>
      </c>
      <c r="S93" s="197">
        <f t="shared" si="73"/>
        <v>32660</v>
      </c>
      <c r="T93" s="537"/>
      <c r="U93" s="218"/>
      <c r="V93" s="217"/>
      <c r="W93" s="217"/>
      <c r="X93" s="219"/>
      <c r="Y93" s="219"/>
      <c r="Z93" s="219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</row>
    <row r="94" spans="1:124" s="207" customFormat="1" ht="13">
      <c r="A94" s="188"/>
      <c r="B94" s="182" t="s">
        <v>258</v>
      </c>
      <c r="C94" s="10">
        <f>'Drive Summary'!G145</f>
        <v>0</v>
      </c>
      <c r="D94" s="10">
        <f>'Drive Summary'!H145</f>
        <v>0</v>
      </c>
      <c r="E94" s="10">
        <f>'Drive Summary'!I145</f>
        <v>21860</v>
      </c>
      <c r="F94" s="10">
        <f>'Drive Summary'!J145</f>
        <v>10040</v>
      </c>
      <c r="G94" s="241">
        <f t="shared" si="70"/>
        <v>31900</v>
      </c>
      <c r="H94" s="10">
        <f>'Drive Summary'!N145</f>
        <v>9560</v>
      </c>
      <c r="I94" s="10">
        <f>'Drive Summary'!O145</f>
        <v>8260</v>
      </c>
      <c r="J94" s="10">
        <f>'Drive Summary'!P145</f>
        <v>10860</v>
      </c>
      <c r="K94" s="10">
        <f>'Drive Summary'!Q145</f>
        <v>15600</v>
      </c>
      <c r="L94" s="241">
        <f t="shared" si="71"/>
        <v>44280</v>
      </c>
      <c r="M94" s="10">
        <f>'Drive Summary'!U145</f>
        <v>8700</v>
      </c>
      <c r="N94" s="10">
        <f>'Drive Summary'!V145</f>
        <v>9640</v>
      </c>
      <c r="O94" s="10">
        <f>'Drive Summary'!W145</f>
        <v>19960</v>
      </c>
      <c r="P94" s="10">
        <f>'Drive Summary'!X145</f>
        <v>8520</v>
      </c>
      <c r="Q94" s="10">
        <f>'Drive Summary'!Y145</f>
        <v>6940</v>
      </c>
      <c r="R94" s="183">
        <f t="shared" si="72"/>
        <v>53760</v>
      </c>
      <c r="S94" s="197">
        <f t="shared" si="73"/>
        <v>129940</v>
      </c>
      <c r="T94" s="537"/>
      <c r="U94" s="218"/>
      <c r="V94" s="217"/>
      <c r="W94" s="217"/>
      <c r="X94" s="219"/>
      <c r="Y94" s="219"/>
      <c r="Z94" s="219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  <c r="DS94" s="217"/>
      <c r="DT94" s="217"/>
    </row>
    <row r="95" spans="1:124" s="207" customFormat="1" ht="13.5" thickBot="1">
      <c r="A95" s="189" t="s">
        <v>30</v>
      </c>
      <c r="B95" s="190" t="s">
        <v>32</v>
      </c>
      <c r="C95" s="191">
        <f>SUM(C89:C94)</f>
        <v>0</v>
      </c>
      <c r="D95" s="191">
        <f t="shared" ref="D95:Q95" si="74">SUM(D89:D94)</f>
        <v>9825</v>
      </c>
      <c r="E95" s="191">
        <f t="shared" si="74"/>
        <v>56140</v>
      </c>
      <c r="F95" s="191">
        <f t="shared" si="74"/>
        <v>17045</v>
      </c>
      <c r="G95" s="192">
        <f t="shared" si="74"/>
        <v>83010</v>
      </c>
      <c r="H95" s="232">
        <f t="shared" si="74"/>
        <v>22390</v>
      </c>
      <c r="I95" s="191">
        <f t="shared" si="74"/>
        <v>47240</v>
      </c>
      <c r="J95" s="191">
        <f t="shared" si="74"/>
        <v>18005</v>
      </c>
      <c r="K95" s="191">
        <f t="shared" si="74"/>
        <v>37120</v>
      </c>
      <c r="L95" s="192">
        <f>SUM(L89:L94)</f>
        <v>124755</v>
      </c>
      <c r="M95" s="191">
        <f t="shared" si="74"/>
        <v>21555</v>
      </c>
      <c r="N95" s="191">
        <f t="shared" si="74"/>
        <v>64750</v>
      </c>
      <c r="O95" s="191">
        <f t="shared" si="74"/>
        <v>43900</v>
      </c>
      <c r="P95" s="191">
        <f t="shared" si="74"/>
        <v>16555</v>
      </c>
      <c r="Q95" s="233">
        <f t="shared" si="74"/>
        <v>12225</v>
      </c>
      <c r="R95" s="192">
        <f>SUM(R89:R94)</f>
        <v>158985</v>
      </c>
      <c r="S95" s="193">
        <f t="shared" si="73"/>
        <v>366750</v>
      </c>
      <c r="T95" s="537"/>
      <c r="U95" s="218"/>
      <c r="V95" s="217"/>
      <c r="W95" s="217"/>
      <c r="X95" s="219"/>
      <c r="Y95" s="219"/>
      <c r="Z95" s="219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  <c r="DS95" s="217"/>
      <c r="DT95" s="217"/>
    </row>
    <row r="96" spans="1:124" s="207" customFormat="1" ht="13">
      <c r="A96" s="448" t="s">
        <v>17</v>
      </c>
      <c r="B96" s="449" t="s">
        <v>316</v>
      </c>
      <c r="C96" s="451">
        <f>C89-C82</f>
        <v>0</v>
      </c>
      <c r="D96" s="451">
        <f>D89-D82</f>
        <v>0</v>
      </c>
      <c r="E96" s="451">
        <f>E89-E82</f>
        <v>0</v>
      </c>
      <c r="F96" s="451">
        <f>F89-F82</f>
        <v>0</v>
      </c>
      <c r="G96" s="463">
        <f>SUM(C96:F96)</f>
        <v>0</v>
      </c>
      <c r="H96" s="450">
        <f>H89-H82</f>
        <v>0</v>
      </c>
      <c r="I96" s="451">
        <f>I89-I82</f>
        <v>0</v>
      </c>
      <c r="J96" s="451">
        <f>J89-J82</f>
        <v>0</v>
      </c>
      <c r="K96" s="451">
        <f>K89-K82</f>
        <v>0</v>
      </c>
      <c r="L96" s="463">
        <f>SUM(H96:K96)</f>
        <v>0</v>
      </c>
      <c r="M96" s="451">
        <f>M89-M82</f>
        <v>0</v>
      </c>
      <c r="N96" s="451">
        <f t="shared" ref="N96:Q96" si="75">N89-N82</f>
        <v>0</v>
      </c>
      <c r="O96" s="451">
        <f t="shared" si="75"/>
        <v>0</v>
      </c>
      <c r="P96" s="451">
        <f t="shared" si="75"/>
        <v>0</v>
      </c>
      <c r="Q96" s="452">
        <f t="shared" si="75"/>
        <v>0</v>
      </c>
      <c r="R96" s="463">
        <f>SUM(M96:Q96)</f>
        <v>0</v>
      </c>
      <c r="S96" s="464">
        <f>R96+L96+G96</f>
        <v>0</v>
      </c>
      <c r="T96" s="628"/>
      <c r="U96" s="218"/>
      <c r="V96" s="217"/>
      <c r="W96" s="217"/>
      <c r="X96" s="219"/>
      <c r="Y96" s="219"/>
      <c r="Z96" s="219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  <c r="DS96" s="217"/>
      <c r="DT96" s="217"/>
    </row>
    <row r="97" spans="1:124" s="207" customFormat="1" ht="13">
      <c r="A97" s="453"/>
      <c r="B97" s="454" t="s">
        <v>259</v>
      </c>
      <c r="C97" s="456">
        <f t="shared" ref="C97:F101" si="76">C90-C83</f>
        <v>0</v>
      </c>
      <c r="D97" s="456">
        <f t="shared" si="76"/>
        <v>0</v>
      </c>
      <c r="E97" s="456">
        <f t="shared" si="76"/>
        <v>0</v>
      </c>
      <c r="F97" s="456">
        <f t="shared" si="76"/>
        <v>0</v>
      </c>
      <c r="G97" s="418">
        <f t="shared" ref="G97:G101" si="77">SUM(C97:F97)</f>
        <v>0</v>
      </c>
      <c r="H97" s="455">
        <f t="shared" ref="H97:K101" si="78">H90-H83</f>
        <v>0</v>
      </c>
      <c r="I97" s="456">
        <f t="shared" si="78"/>
        <v>0</v>
      </c>
      <c r="J97" s="456">
        <f t="shared" si="78"/>
        <v>0</v>
      </c>
      <c r="K97" s="456">
        <f t="shared" si="78"/>
        <v>0</v>
      </c>
      <c r="L97" s="418">
        <f t="shared" ref="L97:L101" si="79">SUM(H97:K97)</f>
        <v>0</v>
      </c>
      <c r="M97" s="456">
        <f t="shared" ref="M97:Q101" si="80">M90-M83</f>
        <v>0</v>
      </c>
      <c r="N97" s="456">
        <f t="shared" si="80"/>
        <v>0</v>
      </c>
      <c r="O97" s="456">
        <f t="shared" si="80"/>
        <v>0</v>
      </c>
      <c r="P97" s="456">
        <f t="shared" si="80"/>
        <v>0</v>
      </c>
      <c r="Q97" s="457">
        <f t="shared" si="80"/>
        <v>0</v>
      </c>
      <c r="R97" s="418">
        <f t="shared" ref="R97:R101" si="81">SUM(M97:Q97)</f>
        <v>0</v>
      </c>
      <c r="S97" s="419">
        <f t="shared" ref="S97:S101" si="82">R97+L97+G97</f>
        <v>0</v>
      </c>
      <c r="T97" s="628"/>
      <c r="U97" s="218"/>
      <c r="V97" s="217"/>
      <c r="W97" s="217"/>
      <c r="X97" s="219"/>
      <c r="Y97" s="219"/>
      <c r="Z97" s="219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  <c r="DS97" s="217"/>
      <c r="DT97" s="217"/>
    </row>
    <row r="98" spans="1:124" s="207" customFormat="1" ht="13">
      <c r="A98" s="453"/>
      <c r="B98" s="454" t="s">
        <v>354</v>
      </c>
      <c r="C98" s="456">
        <f t="shared" si="76"/>
        <v>-25</v>
      </c>
      <c r="D98" s="456">
        <f t="shared" si="76"/>
        <v>25</v>
      </c>
      <c r="E98" s="456">
        <f t="shared" si="76"/>
        <v>0</v>
      </c>
      <c r="F98" s="456">
        <f t="shared" si="76"/>
        <v>0</v>
      </c>
      <c r="G98" s="418">
        <f t="shared" si="77"/>
        <v>0</v>
      </c>
      <c r="H98" s="455">
        <f t="shared" si="78"/>
        <v>0</v>
      </c>
      <c r="I98" s="456">
        <f t="shared" si="78"/>
        <v>0</v>
      </c>
      <c r="J98" s="456">
        <f t="shared" si="78"/>
        <v>0</v>
      </c>
      <c r="K98" s="456">
        <f t="shared" si="78"/>
        <v>0</v>
      </c>
      <c r="L98" s="418">
        <f t="shared" si="79"/>
        <v>0</v>
      </c>
      <c r="M98" s="456">
        <f t="shared" si="80"/>
        <v>0</v>
      </c>
      <c r="N98" s="456">
        <f t="shared" si="80"/>
        <v>0</v>
      </c>
      <c r="O98" s="456">
        <f t="shared" si="80"/>
        <v>0</v>
      </c>
      <c r="P98" s="456">
        <f t="shared" si="80"/>
        <v>0</v>
      </c>
      <c r="Q98" s="457">
        <f t="shared" si="80"/>
        <v>0</v>
      </c>
      <c r="R98" s="418">
        <f t="shared" si="81"/>
        <v>0</v>
      </c>
      <c r="S98" s="419">
        <f t="shared" si="82"/>
        <v>0</v>
      </c>
      <c r="T98" s="628"/>
      <c r="U98" s="218"/>
      <c r="V98" s="217"/>
      <c r="W98" s="217"/>
      <c r="X98" s="219"/>
      <c r="Y98" s="219"/>
      <c r="Z98" s="219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  <c r="DS98" s="217"/>
      <c r="DT98" s="217"/>
    </row>
    <row r="99" spans="1:124" s="207" customFormat="1" ht="13">
      <c r="A99" s="453"/>
      <c r="B99" s="454" t="s">
        <v>204</v>
      </c>
      <c r="C99" s="456">
        <f t="shared" si="76"/>
        <v>-3700</v>
      </c>
      <c r="D99" s="456">
        <f t="shared" si="76"/>
        <v>3700</v>
      </c>
      <c r="E99" s="456">
        <f t="shared" si="76"/>
        <v>0</v>
      </c>
      <c r="F99" s="456">
        <f t="shared" si="76"/>
        <v>0</v>
      </c>
      <c r="G99" s="418">
        <f t="shared" si="77"/>
        <v>0</v>
      </c>
      <c r="H99" s="455">
        <f t="shared" si="78"/>
        <v>0</v>
      </c>
      <c r="I99" s="456">
        <f t="shared" si="78"/>
        <v>0</v>
      </c>
      <c r="J99" s="456">
        <f t="shared" si="78"/>
        <v>0</v>
      </c>
      <c r="K99" s="456">
        <f t="shared" si="78"/>
        <v>0</v>
      </c>
      <c r="L99" s="418">
        <f t="shared" si="79"/>
        <v>0</v>
      </c>
      <c r="M99" s="456">
        <f t="shared" si="80"/>
        <v>0</v>
      </c>
      <c r="N99" s="456">
        <f t="shared" si="80"/>
        <v>0</v>
      </c>
      <c r="O99" s="456">
        <f t="shared" si="80"/>
        <v>0</v>
      </c>
      <c r="P99" s="456">
        <f t="shared" si="80"/>
        <v>0</v>
      </c>
      <c r="Q99" s="457">
        <f t="shared" si="80"/>
        <v>0</v>
      </c>
      <c r="R99" s="418">
        <f t="shared" si="81"/>
        <v>0</v>
      </c>
      <c r="S99" s="419">
        <f t="shared" si="82"/>
        <v>0</v>
      </c>
      <c r="T99" s="628"/>
      <c r="U99" s="218"/>
      <c r="V99" s="217"/>
      <c r="W99" s="217"/>
      <c r="X99" s="219"/>
      <c r="Y99" s="219"/>
      <c r="Z99" s="219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  <c r="DS99" s="217"/>
      <c r="DT99" s="217"/>
    </row>
    <row r="100" spans="1:124" s="207" customFormat="1" ht="13">
      <c r="A100" s="453"/>
      <c r="B100" s="454" t="s">
        <v>221</v>
      </c>
      <c r="C100" s="456">
        <f t="shared" si="76"/>
        <v>-1120</v>
      </c>
      <c r="D100" s="456">
        <f t="shared" si="76"/>
        <v>-1080</v>
      </c>
      <c r="E100" s="456">
        <f t="shared" si="76"/>
        <v>2200</v>
      </c>
      <c r="F100" s="456">
        <f t="shared" si="76"/>
        <v>0</v>
      </c>
      <c r="G100" s="418">
        <f t="shared" si="77"/>
        <v>0</v>
      </c>
      <c r="H100" s="455">
        <f t="shared" si="78"/>
        <v>0</v>
      </c>
      <c r="I100" s="456">
        <f t="shared" si="78"/>
        <v>0</v>
      </c>
      <c r="J100" s="456">
        <f t="shared" si="78"/>
        <v>0</v>
      </c>
      <c r="K100" s="456">
        <f t="shared" si="78"/>
        <v>0</v>
      </c>
      <c r="L100" s="418">
        <f t="shared" si="79"/>
        <v>0</v>
      </c>
      <c r="M100" s="456">
        <f t="shared" si="80"/>
        <v>0</v>
      </c>
      <c r="N100" s="456">
        <f t="shared" si="80"/>
        <v>0</v>
      </c>
      <c r="O100" s="456">
        <f t="shared" si="80"/>
        <v>0</v>
      </c>
      <c r="P100" s="456">
        <f t="shared" si="80"/>
        <v>0</v>
      </c>
      <c r="Q100" s="457">
        <f t="shared" si="80"/>
        <v>0</v>
      </c>
      <c r="R100" s="418">
        <f t="shared" si="81"/>
        <v>0</v>
      </c>
      <c r="S100" s="419">
        <f t="shared" si="82"/>
        <v>0</v>
      </c>
      <c r="T100" s="628"/>
      <c r="U100" s="218"/>
      <c r="V100" s="217"/>
      <c r="W100" s="217"/>
      <c r="X100" s="219"/>
      <c r="Y100" s="219"/>
      <c r="Z100" s="219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217"/>
      <c r="AS100" s="217"/>
      <c r="AT100" s="217"/>
      <c r="AU100" s="217"/>
      <c r="AV100" s="217"/>
      <c r="AW100" s="217"/>
      <c r="AX100" s="217"/>
      <c r="AY100" s="217"/>
      <c r="AZ100" s="217"/>
      <c r="BA100" s="217"/>
      <c r="BB100" s="217"/>
      <c r="BC100" s="217"/>
      <c r="BD100" s="217"/>
      <c r="BE100" s="217"/>
      <c r="BF100" s="217"/>
      <c r="BG100" s="217"/>
      <c r="BH100" s="217"/>
      <c r="BI100" s="217"/>
      <c r="BJ100" s="217"/>
      <c r="BK100" s="217"/>
      <c r="BL100" s="217"/>
      <c r="BM100" s="217"/>
      <c r="BN100" s="217"/>
      <c r="BO100" s="217"/>
      <c r="BP100" s="217"/>
      <c r="BQ100" s="217"/>
      <c r="BR100" s="217"/>
      <c r="BS100" s="217"/>
      <c r="BT100" s="217"/>
      <c r="BU100" s="217"/>
      <c r="BV100" s="217"/>
      <c r="BW100" s="217"/>
      <c r="BX100" s="217"/>
      <c r="BY100" s="217"/>
      <c r="BZ100" s="217"/>
      <c r="CA100" s="217"/>
      <c r="CB100" s="217"/>
      <c r="CC100" s="217"/>
      <c r="CD100" s="217"/>
      <c r="CE100" s="217"/>
      <c r="CF100" s="217"/>
      <c r="CG100" s="217"/>
      <c r="CH100" s="217"/>
      <c r="CI100" s="217"/>
      <c r="CJ100" s="217"/>
      <c r="CK100" s="217"/>
      <c r="CL100" s="217"/>
      <c r="CM100" s="217"/>
      <c r="CN100" s="217"/>
      <c r="CO100" s="217"/>
      <c r="CP100" s="217"/>
      <c r="CQ100" s="217"/>
      <c r="CR100" s="217"/>
      <c r="CS100" s="217"/>
      <c r="CT100" s="217"/>
      <c r="CU100" s="217"/>
      <c r="CV100" s="217"/>
      <c r="CW100" s="217"/>
      <c r="CX100" s="217"/>
      <c r="CY100" s="217"/>
      <c r="CZ100" s="217"/>
      <c r="DA100" s="217"/>
      <c r="DB100" s="217"/>
      <c r="DC100" s="217"/>
      <c r="DD100" s="217"/>
      <c r="DE100" s="217"/>
      <c r="DF100" s="217"/>
      <c r="DG100" s="217"/>
      <c r="DH100" s="217"/>
      <c r="DI100" s="217"/>
      <c r="DJ100" s="217"/>
      <c r="DK100" s="217"/>
      <c r="DL100" s="217"/>
      <c r="DM100" s="217"/>
      <c r="DN100" s="217"/>
      <c r="DO100" s="217"/>
      <c r="DP100" s="217"/>
      <c r="DQ100" s="217"/>
      <c r="DR100" s="217"/>
      <c r="DS100" s="217"/>
      <c r="DT100" s="217"/>
    </row>
    <row r="101" spans="1:124" s="207" customFormat="1" ht="13">
      <c r="A101" s="453"/>
      <c r="B101" s="454" t="s">
        <v>258</v>
      </c>
      <c r="C101" s="456">
        <f t="shared" si="76"/>
        <v>-5680</v>
      </c>
      <c r="D101" s="456">
        <f t="shared" si="76"/>
        <v>-7440</v>
      </c>
      <c r="E101" s="456">
        <f t="shared" si="76"/>
        <v>13120</v>
      </c>
      <c r="F101" s="456">
        <f t="shared" si="76"/>
        <v>0</v>
      </c>
      <c r="G101" s="418">
        <f t="shared" si="77"/>
        <v>0</v>
      </c>
      <c r="H101" s="456">
        <f t="shared" si="78"/>
        <v>0</v>
      </c>
      <c r="I101" s="456">
        <f t="shared" si="78"/>
        <v>0</v>
      </c>
      <c r="J101" s="456">
        <f t="shared" si="78"/>
        <v>0</v>
      </c>
      <c r="K101" s="456">
        <f t="shared" si="78"/>
        <v>0</v>
      </c>
      <c r="L101" s="418">
        <f t="shared" si="79"/>
        <v>0</v>
      </c>
      <c r="M101" s="456">
        <f t="shared" si="80"/>
        <v>0</v>
      </c>
      <c r="N101" s="456">
        <f t="shared" si="80"/>
        <v>0</v>
      </c>
      <c r="O101" s="456">
        <f t="shared" si="80"/>
        <v>0</v>
      </c>
      <c r="P101" s="456">
        <f t="shared" si="80"/>
        <v>0</v>
      </c>
      <c r="Q101" s="456">
        <f t="shared" si="80"/>
        <v>0</v>
      </c>
      <c r="R101" s="418">
        <f t="shared" si="81"/>
        <v>0</v>
      </c>
      <c r="S101" s="419">
        <f t="shared" si="82"/>
        <v>0</v>
      </c>
      <c r="T101" s="628"/>
      <c r="U101" s="218"/>
      <c r="V101" s="217"/>
      <c r="W101" s="217"/>
      <c r="X101" s="219"/>
      <c r="Y101" s="219"/>
      <c r="Z101" s="219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  <c r="AL101" s="217"/>
      <c r="AM101" s="217"/>
      <c r="AN101" s="217"/>
      <c r="AO101" s="217"/>
      <c r="AP101" s="217"/>
      <c r="AQ101" s="217"/>
      <c r="AR101" s="217"/>
      <c r="AS101" s="217"/>
      <c r="AT101" s="217"/>
      <c r="AU101" s="217"/>
      <c r="AV101" s="217"/>
      <c r="AW101" s="217"/>
      <c r="AX101" s="217"/>
      <c r="AY101" s="217"/>
      <c r="AZ101" s="217"/>
      <c r="BA101" s="217"/>
      <c r="BB101" s="217"/>
      <c r="BC101" s="217"/>
      <c r="BD101" s="217"/>
      <c r="BE101" s="217"/>
      <c r="BF101" s="217"/>
      <c r="BG101" s="217"/>
      <c r="BH101" s="217"/>
      <c r="BI101" s="217"/>
      <c r="BJ101" s="217"/>
      <c r="BK101" s="217"/>
      <c r="BL101" s="217"/>
      <c r="BM101" s="217"/>
      <c r="BN101" s="217"/>
      <c r="BO101" s="217"/>
      <c r="BP101" s="217"/>
      <c r="BQ101" s="217"/>
      <c r="BR101" s="217"/>
      <c r="BS101" s="217"/>
      <c r="BT101" s="217"/>
      <c r="BU101" s="217"/>
      <c r="BV101" s="217"/>
      <c r="BW101" s="217"/>
      <c r="BX101" s="217"/>
      <c r="BY101" s="217"/>
      <c r="BZ101" s="217"/>
      <c r="CA101" s="217"/>
      <c r="CB101" s="217"/>
      <c r="CC101" s="217"/>
      <c r="CD101" s="217"/>
      <c r="CE101" s="217"/>
      <c r="CF101" s="217"/>
      <c r="CG101" s="217"/>
      <c r="CH101" s="217"/>
      <c r="CI101" s="217"/>
      <c r="CJ101" s="217"/>
      <c r="CK101" s="217"/>
      <c r="CL101" s="217"/>
      <c r="CM101" s="217"/>
      <c r="CN101" s="217"/>
      <c r="CO101" s="217"/>
      <c r="CP101" s="217"/>
      <c r="CQ101" s="217"/>
      <c r="CR101" s="217"/>
      <c r="CS101" s="217"/>
      <c r="CT101" s="217"/>
      <c r="CU101" s="217"/>
      <c r="CV101" s="217"/>
      <c r="CW101" s="217"/>
      <c r="CX101" s="217"/>
      <c r="CY101" s="217"/>
      <c r="CZ101" s="217"/>
      <c r="DA101" s="217"/>
      <c r="DB101" s="217"/>
      <c r="DC101" s="217"/>
      <c r="DD101" s="217"/>
      <c r="DE101" s="217"/>
      <c r="DF101" s="217"/>
      <c r="DG101" s="217"/>
      <c r="DH101" s="217"/>
      <c r="DI101" s="217"/>
      <c r="DJ101" s="217"/>
      <c r="DK101" s="217"/>
      <c r="DL101" s="217"/>
      <c r="DM101" s="217"/>
      <c r="DN101" s="217"/>
      <c r="DO101" s="217"/>
      <c r="DP101" s="217"/>
      <c r="DQ101" s="217"/>
      <c r="DR101" s="217"/>
      <c r="DS101" s="217"/>
      <c r="DT101" s="217"/>
    </row>
    <row r="102" spans="1:124" s="207" customFormat="1" ht="13.5" thickBot="1">
      <c r="A102" s="1166"/>
      <c r="B102" s="1167" t="s">
        <v>32</v>
      </c>
      <c r="C102" s="1168">
        <f>SUM(C96:C101)</f>
        <v>-10525</v>
      </c>
      <c r="D102" s="1168">
        <f t="shared" ref="D102:S102" si="83">SUM(D96:D101)</f>
        <v>-4795</v>
      </c>
      <c r="E102" s="1168">
        <f t="shared" si="83"/>
        <v>15320</v>
      </c>
      <c r="F102" s="1168">
        <f t="shared" si="83"/>
        <v>0</v>
      </c>
      <c r="G102" s="413">
        <f t="shared" si="83"/>
        <v>0</v>
      </c>
      <c r="H102" s="1168">
        <f t="shared" si="83"/>
        <v>0</v>
      </c>
      <c r="I102" s="1168">
        <f t="shared" si="83"/>
        <v>0</v>
      </c>
      <c r="J102" s="1168">
        <f t="shared" si="83"/>
        <v>0</v>
      </c>
      <c r="K102" s="1168">
        <f t="shared" si="83"/>
        <v>0</v>
      </c>
      <c r="L102" s="413">
        <f t="shared" si="83"/>
        <v>0</v>
      </c>
      <c r="M102" s="1168">
        <f t="shared" si="83"/>
        <v>0</v>
      </c>
      <c r="N102" s="1168">
        <f t="shared" si="83"/>
        <v>0</v>
      </c>
      <c r="O102" s="1168">
        <f t="shared" si="83"/>
        <v>0</v>
      </c>
      <c r="P102" s="1168">
        <f t="shared" si="83"/>
        <v>0</v>
      </c>
      <c r="Q102" s="1168">
        <f t="shared" si="83"/>
        <v>0</v>
      </c>
      <c r="R102" s="413">
        <f t="shared" si="83"/>
        <v>0</v>
      </c>
      <c r="S102" s="414">
        <f t="shared" si="83"/>
        <v>0</v>
      </c>
      <c r="T102" s="1169"/>
      <c r="U102" s="218" t="s">
        <v>30</v>
      </c>
      <c r="V102" s="217"/>
      <c r="W102" s="217"/>
      <c r="X102" s="219"/>
      <c r="Y102" s="219"/>
      <c r="Z102" s="219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217"/>
      <c r="AK102" s="217"/>
      <c r="AL102" s="217"/>
      <c r="AM102" s="217"/>
      <c r="AN102" s="217"/>
      <c r="AO102" s="217"/>
      <c r="AP102" s="217"/>
      <c r="AQ102" s="217"/>
      <c r="AR102" s="217"/>
      <c r="AS102" s="217"/>
      <c r="AT102" s="217"/>
      <c r="AU102" s="217"/>
      <c r="AV102" s="217"/>
      <c r="AW102" s="217"/>
      <c r="AX102" s="217"/>
      <c r="AY102" s="217"/>
      <c r="AZ102" s="217"/>
      <c r="BA102" s="217"/>
      <c r="BB102" s="217"/>
      <c r="BC102" s="217"/>
      <c r="BD102" s="217"/>
      <c r="BE102" s="217"/>
      <c r="BF102" s="217"/>
      <c r="BG102" s="217"/>
      <c r="BH102" s="217"/>
      <c r="BI102" s="217"/>
      <c r="BJ102" s="217"/>
      <c r="BK102" s="217"/>
      <c r="BL102" s="217"/>
      <c r="BM102" s="217"/>
      <c r="BN102" s="217"/>
      <c r="BO102" s="217"/>
      <c r="BP102" s="217"/>
      <c r="BQ102" s="217"/>
      <c r="BR102" s="217"/>
      <c r="BS102" s="217"/>
      <c r="BT102" s="217"/>
      <c r="BU102" s="217"/>
      <c r="BV102" s="217"/>
      <c r="BW102" s="217"/>
      <c r="BX102" s="217"/>
      <c r="BY102" s="217"/>
      <c r="BZ102" s="217"/>
      <c r="CA102" s="217"/>
      <c r="CB102" s="217"/>
      <c r="CC102" s="217"/>
      <c r="CD102" s="217"/>
      <c r="CE102" s="217"/>
      <c r="CF102" s="217"/>
      <c r="CG102" s="217"/>
      <c r="CH102" s="217"/>
      <c r="CI102" s="217"/>
      <c r="CJ102" s="217"/>
      <c r="CK102" s="217"/>
      <c r="CL102" s="217"/>
      <c r="CM102" s="217"/>
      <c r="CN102" s="217"/>
      <c r="CO102" s="217"/>
      <c r="CP102" s="217"/>
      <c r="CQ102" s="217"/>
      <c r="CR102" s="217"/>
      <c r="CS102" s="217"/>
      <c r="CT102" s="217"/>
      <c r="CU102" s="217"/>
      <c r="CV102" s="217"/>
      <c r="CW102" s="217"/>
      <c r="CX102" s="217"/>
      <c r="CY102" s="217"/>
      <c r="CZ102" s="217"/>
      <c r="DA102" s="217"/>
      <c r="DB102" s="217"/>
      <c r="DC102" s="217"/>
      <c r="DD102" s="217"/>
      <c r="DE102" s="217"/>
      <c r="DF102" s="217"/>
      <c r="DG102" s="217"/>
      <c r="DH102" s="217"/>
      <c r="DI102" s="217"/>
      <c r="DJ102" s="217"/>
      <c r="DK102" s="217"/>
      <c r="DL102" s="217"/>
      <c r="DM102" s="217"/>
      <c r="DN102" s="217"/>
      <c r="DO102" s="217"/>
      <c r="DP102" s="217"/>
      <c r="DQ102" s="217"/>
      <c r="DR102" s="217"/>
      <c r="DS102" s="217"/>
      <c r="DT102" s="217"/>
    </row>
    <row r="103" spans="1:124" s="534" customFormat="1" ht="10.5" outlineLevel="1">
      <c r="A103" s="533" t="s">
        <v>110</v>
      </c>
      <c r="B103" s="234"/>
      <c r="C103" s="212">
        <f>C96+C97*2+C98*3+C99*4+C100*6+C101*8</f>
        <v>-67035</v>
      </c>
      <c r="D103" s="212">
        <f t="shared" ref="D103:F103" si="84">D96+D97*2+D98*3+D99*4+D100*6+D101*8</f>
        <v>-51125</v>
      </c>
      <c r="E103" s="212">
        <f t="shared" si="84"/>
        <v>118160</v>
      </c>
      <c r="F103" s="212">
        <f t="shared" si="84"/>
        <v>0</v>
      </c>
      <c r="G103" s="183">
        <f>SUM(C103:F103)</f>
        <v>0</v>
      </c>
      <c r="H103" s="212">
        <f t="shared" ref="H103:K103" si="85">H96+H97*2+H98*3+H99*4+H100*6+H101*8</f>
        <v>0</v>
      </c>
      <c r="I103" s="212">
        <f t="shared" si="85"/>
        <v>0</v>
      </c>
      <c r="J103" s="212">
        <f t="shared" si="85"/>
        <v>0</v>
      </c>
      <c r="K103" s="212">
        <f t="shared" si="85"/>
        <v>0</v>
      </c>
      <c r="L103" s="183">
        <f>SUM(H103:K103)</f>
        <v>0</v>
      </c>
      <c r="M103" s="212">
        <f t="shared" ref="M103:Q103" si="86">M96+M97*2+M98*3+M99*4+M100*6+M101*8</f>
        <v>0</v>
      </c>
      <c r="N103" s="212">
        <f t="shared" si="86"/>
        <v>0</v>
      </c>
      <c r="O103" s="212">
        <f t="shared" si="86"/>
        <v>0</v>
      </c>
      <c r="P103" s="212">
        <f t="shared" si="86"/>
        <v>0</v>
      </c>
      <c r="Q103" s="212">
        <f t="shared" si="86"/>
        <v>0</v>
      </c>
      <c r="R103" s="206">
        <f>SUM(M103:Q103)</f>
        <v>0</v>
      </c>
      <c r="S103" s="837">
        <f>R103+L103+G103</f>
        <v>0</v>
      </c>
      <c r="T103" s="392" t="s">
        <v>30</v>
      </c>
      <c r="U103" s="218"/>
      <c r="V103" s="216"/>
      <c r="W103" s="216"/>
      <c r="X103" s="218"/>
      <c r="Y103" s="218"/>
      <c r="Z103" s="218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  <c r="AO103" s="216"/>
      <c r="AP103" s="216"/>
      <c r="AQ103" s="216"/>
      <c r="AR103" s="216"/>
      <c r="AS103" s="216"/>
      <c r="AT103" s="216"/>
      <c r="AU103" s="216"/>
      <c r="AV103" s="216"/>
      <c r="AW103" s="216"/>
      <c r="AX103" s="216"/>
      <c r="AY103" s="216"/>
      <c r="AZ103" s="216"/>
      <c r="BA103" s="216"/>
      <c r="BB103" s="216"/>
      <c r="BC103" s="216"/>
      <c r="BD103" s="216"/>
      <c r="BE103" s="216"/>
      <c r="BF103" s="216"/>
      <c r="BG103" s="216"/>
      <c r="BH103" s="216"/>
      <c r="BI103" s="216"/>
      <c r="BJ103" s="216"/>
      <c r="BK103" s="216"/>
      <c r="BL103" s="216"/>
      <c r="BM103" s="216"/>
      <c r="BN103" s="216"/>
      <c r="BO103" s="216"/>
      <c r="BP103" s="216"/>
      <c r="BQ103" s="216"/>
      <c r="BR103" s="216"/>
      <c r="BS103" s="216"/>
      <c r="BT103" s="216"/>
      <c r="BU103" s="216"/>
      <c r="BV103" s="216"/>
      <c r="BW103" s="216"/>
      <c r="BX103" s="216"/>
      <c r="BY103" s="216"/>
      <c r="BZ103" s="216"/>
      <c r="CA103" s="216"/>
      <c r="CB103" s="216"/>
      <c r="CC103" s="216"/>
      <c r="CD103" s="216"/>
      <c r="CE103" s="216"/>
      <c r="CF103" s="216"/>
      <c r="CG103" s="216"/>
      <c r="CH103" s="216"/>
      <c r="CI103" s="216"/>
      <c r="CJ103" s="216"/>
      <c r="CK103" s="216"/>
      <c r="CL103" s="216"/>
      <c r="CM103" s="216"/>
      <c r="CN103" s="216"/>
      <c r="CO103" s="216"/>
      <c r="CP103" s="216"/>
      <c r="CQ103" s="216"/>
      <c r="CR103" s="216"/>
      <c r="CS103" s="216"/>
      <c r="CT103" s="216"/>
      <c r="CU103" s="216"/>
      <c r="CV103" s="216"/>
      <c r="CW103" s="216"/>
      <c r="CX103" s="216"/>
      <c r="CY103" s="216"/>
      <c r="CZ103" s="216"/>
      <c r="DA103" s="216"/>
      <c r="DB103" s="216"/>
      <c r="DC103" s="216"/>
      <c r="DD103" s="216"/>
      <c r="DE103" s="216"/>
      <c r="DF103" s="216"/>
      <c r="DG103" s="216"/>
      <c r="DH103" s="216"/>
      <c r="DI103" s="216"/>
      <c r="DJ103" s="216"/>
      <c r="DK103" s="216"/>
      <c r="DL103" s="216"/>
      <c r="DM103" s="216"/>
      <c r="DN103" s="216"/>
      <c r="DO103" s="216"/>
      <c r="DP103" s="216"/>
      <c r="DQ103" s="216"/>
      <c r="DR103" s="216"/>
      <c r="DS103" s="216"/>
      <c r="DT103" s="216"/>
    </row>
    <row r="104" spans="1:124" s="534" customFormat="1" ht="10.5" outlineLevel="1">
      <c r="A104" s="533"/>
      <c r="B104" s="234"/>
      <c r="C104" s="212"/>
      <c r="D104" s="212"/>
      <c r="E104" s="212"/>
      <c r="F104" s="212"/>
      <c r="G104" s="183"/>
      <c r="H104" s="212"/>
      <c r="I104" s="212"/>
      <c r="J104" s="212"/>
      <c r="K104" s="212"/>
      <c r="L104" s="183"/>
      <c r="M104" s="212"/>
      <c r="N104" s="212"/>
      <c r="O104" s="212"/>
      <c r="P104" s="212"/>
      <c r="Q104" s="212"/>
      <c r="R104" s="183"/>
      <c r="S104" s="665"/>
      <c r="T104" s="218"/>
      <c r="U104" s="218"/>
      <c r="V104" s="216"/>
      <c r="W104" s="216"/>
      <c r="X104" s="218"/>
      <c r="Y104" s="218"/>
      <c r="Z104" s="218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R104" s="216"/>
      <c r="AS104" s="216"/>
      <c r="AT104" s="216"/>
      <c r="AU104" s="216"/>
      <c r="AV104" s="216"/>
      <c r="AW104" s="216"/>
      <c r="AX104" s="216"/>
      <c r="AY104" s="216"/>
      <c r="AZ104" s="216"/>
      <c r="BA104" s="216"/>
      <c r="BB104" s="216"/>
      <c r="BC104" s="216"/>
      <c r="BD104" s="216"/>
      <c r="BE104" s="216"/>
      <c r="BF104" s="216"/>
      <c r="BG104" s="216"/>
      <c r="BH104" s="216"/>
      <c r="BI104" s="216"/>
      <c r="BJ104" s="216"/>
      <c r="BK104" s="216"/>
      <c r="BL104" s="216"/>
      <c r="BM104" s="216"/>
      <c r="BN104" s="216"/>
      <c r="BO104" s="216"/>
      <c r="BP104" s="216"/>
      <c r="BQ104" s="216"/>
      <c r="BR104" s="216"/>
      <c r="BS104" s="216"/>
      <c r="BT104" s="216"/>
      <c r="BU104" s="216"/>
      <c r="BV104" s="216"/>
      <c r="BW104" s="216"/>
      <c r="BX104" s="216"/>
      <c r="BY104" s="216"/>
      <c r="BZ104" s="216"/>
      <c r="CA104" s="216"/>
      <c r="CB104" s="216"/>
      <c r="CC104" s="216"/>
      <c r="CD104" s="216"/>
      <c r="CE104" s="216"/>
      <c r="CF104" s="216"/>
      <c r="CG104" s="216"/>
      <c r="CH104" s="216"/>
      <c r="CI104" s="216"/>
      <c r="CJ104" s="216"/>
      <c r="CK104" s="216"/>
      <c r="CL104" s="216"/>
      <c r="CM104" s="216"/>
      <c r="CN104" s="216"/>
      <c r="CO104" s="216"/>
      <c r="CP104" s="216"/>
      <c r="CQ104" s="216"/>
      <c r="CR104" s="216"/>
      <c r="CS104" s="216"/>
      <c r="CT104" s="216"/>
      <c r="CU104" s="216"/>
      <c r="CV104" s="216"/>
      <c r="CW104" s="216"/>
      <c r="CX104" s="216"/>
      <c r="CY104" s="216"/>
      <c r="CZ104" s="216"/>
      <c r="DA104" s="216"/>
      <c r="DB104" s="216"/>
      <c r="DC104" s="216"/>
      <c r="DD104" s="216"/>
      <c r="DE104" s="216"/>
      <c r="DF104" s="216"/>
      <c r="DG104" s="216"/>
      <c r="DH104" s="216"/>
      <c r="DI104" s="216"/>
      <c r="DJ104" s="216"/>
      <c r="DK104" s="216"/>
      <c r="DL104" s="216"/>
      <c r="DM104" s="216"/>
      <c r="DN104" s="216"/>
      <c r="DO104" s="216"/>
      <c r="DP104" s="216"/>
      <c r="DQ104" s="216"/>
      <c r="DR104" s="216"/>
      <c r="DS104" s="216"/>
      <c r="DT104" s="216"/>
    </row>
    <row r="105" spans="1:124" s="207" customFormat="1" ht="13.5" outlineLevel="1" thickBot="1">
      <c r="A105" s="213" t="s">
        <v>43</v>
      </c>
      <c r="B105" s="248" t="s">
        <v>30</v>
      </c>
      <c r="C105" s="214">
        <f>C96+C97+C98*2+C99*2+C100*3+C101*4</f>
        <v>-33530</v>
      </c>
      <c r="D105" s="214">
        <f t="shared" ref="D105:F105" si="87">D96+D97+D98*2+D99*2+D100*3+D101*4</f>
        <v>-25550</v>
      </c>
      <c r="E105" s="214">
        <f t="shared" si="87"/>
        <v>59080</v>
      </c>
      <c r="F105" s="214">
        <f t="shared" si="87"/>
        <v>0</v>
      </c>
      <c r="G105" s="215">
        <f>SUM(C105:F105)</f>
        <v>0</v>
      </c>
      <c r="H105" s="214">
        <f t="shared" ref="H105:K105" si="88">H96+H97+H98*2+H99*2+H100*3+H101*4</f>
        <v>0</v>
      </c>
      <c r="I105" s="214">
        <f t="shared" si="88"/>
        <v>0</v>
      </c>
      <c r="J105" s="214">
        <f t="shared" si="88"/>
        <v>0</v>
      </c>
      <c r="K105" s="214">
        <f t="shared" si="88"/>
        <v>0</v>
      </c>
      <c r="L105" s="215">
        <f>SUM(H105:K105)</f>
        <v>0</v>
      </c>
      <c r="M105" s="214">
        <f t="shared" ref="M105:Q105" si="89">M96+M97+M98*2+M99*2+M100*3+M101*4</f>
        <v>0</v>
      </c>
      <c r="N105" s="214">
        <f t="shared" si="89"/>
        <v>0</v>
      </c>
      <c r="O105" s="214">
        <f t="shared" si="89"/>
        <v>0</v>
      </c>
      <c r="P105" s="214">
        <f t="shared" si="89"/>
        <v>0</v>
      </c>
      <c r="Q105" s="214">
        <f t="shared" si="89"/>
        <v>0</v>
      </c>
      <c r="R105" s="215">
        <f>SUM(M105:Q105)</f>
        <v>0</v>
      </c>
      <c r="S105" s="838">
        <f>R105+L105+G105</f>
        <v>0</v>
      </c>
      <c r="T105" s="218"/>
      <c r="U105" s="218"/>
      <c r="V105" s="217"/>
      <c r="W105" s="217"/>
      <c r="X105" s="219"/>
      <c r="Y105" s="219"/>
      <c r="Z105" s="219"/>
      <c r="AA105" s="217"/>
      <c r="AB105" s="217"/>
      <c r="AC105" s="217"/>
      <c r="AD105" s="217"/>
      <c r="AE105" s="217"/>
      <c r="AF105" s="217"/>
      <c r="AG105" s="217"/>
      <c r="AH105" s="217"/>
      <c r="AI105" s="217"/>
      <c r="AJ105" s="217"/>
      <c r="AK105" s="217"/>
      <c r="AL105" s="217"/>
      <c r="AM105" s="217"/>
      <c r="AN105" s="217"/>
      <c r="AO105" s="217"/>
      <c r="AP105" s="217"/>
      <c r="AQ105" s="217"/>
      <c r="AR105" s="217"/>
      <c r="AS105" s="217"/>
      <c r="AT105" s="217"/>
      <c r="AU105" s="217"/>
      <c r="AV105" s="217"/>
      <c r="AW105" s="217"/>
      <c r="AX105" s="217"/>
      <c r="AY105" s="217"/>
      <c r="AZ105" s="217"/>
      <c r="BA105" s="217"/>
      <c r="BB105" s="217"/>
      <c r="BC105" s="217"/>
      <c r="BD105" s="217"/>
      <c r="BE105" s="217"/>
      <c r="BF105" s="217"/>
      <c r="BG105" s="217"/>
      <c r="BH105" s="217"/>
      <c r="BI105" s="217"/>
      <c r="BJ105" s="217"/>
      <c r="BK105" s="217"/>
      <c r="BL105" s="217"/>
      <c r="BM105" s="217"/>
      <c r="BN105" s="217"/>
      <c r="BO105" s="217"/>
      <c r="BP105" s="217"/>
      <c r="BQ105" s="217"/>
      <c r="BR105" s="217"/>
      <c r="BS105" s="217"/>
      <c r="BT105" s="217"/>
      <c r="BU105" s="217"/>
      <c r="BV105" s="217"/>
      <c r="BW105" s="217"/>
      <c r="BX105" s="217"/>
      <c r="BY105" s="217"/>
      <c r="BZ105" s="217"/>
      <c r="CA105" s="217"/>
      <c r="CB105" s="217"/>
      <c r="CC105" s="217"/>
      <c r="CD105" s="217"/>
      <c r="CE105" s="217"/>
      <c r="CF105" s="217"/>
      <c r="CG105" s="217"/>
      <c r="CH105" s="217"/>
      <c r="CI105" s="217"/>
      <c r="CJ105" s="217"/>
      <c r="CK105" s="217"/>
      <c r="CL105" s="217"/>
      <c r="CM105" s="217"/>
      <c r="CN105" s="217"/>
      <c r="CO105" s="217"/>
      <c r="CP105" s="217"/>
      <c r="CQ105" s="217"/>
      <c r="CR105" s="217"/>
      <c r="CS105" s="217"/>
      <c r="CT105" s="217"/>
      <c r="CU105" s="217"/>
      <c r="CV105" s="217"/>
      <c r="CW105" s="217"/>
      <c r="CX105" s="217"/>
      <c r="CY105" s="217"/>
      <c r="CZ105" s="217"/>
      <c r="DA105" s="217"/>
      <c r="DB105" s="217"/>
      <c r="DC105" s="217"/>
      <c r="DD105" s="217"/>
      <c r="DE105" s="217"/>
      <c r="DF105" s="217"/>
      <c r="DG105" s="217"/>
      <c r="DH105" s="217"/>
      <c r="DI105" s="217"/>
      <c r="DJ105" s="217"/>
      <c r="DK105" s="217"/>
      <c r="DL105" s="217"/>
      <c r="DM105" s="217"/>
      <c r="DN105" s="217"/>
      <c r="DO105" s="217"/>
      <c r="DP105" s="217"/>
      <c r="DQ105" s="217"/>
      <c r="DR105" s="217"/>
      <c r="DS105" s="217"/>
      <c r="DT105" s="217"/>
    </row>
    <row r="106" spans="1:124" ht="13">
      <c r="A106" s="181" t="s">
        <v>341</v>
      </c>
      <c r="B106" s="182" t="s">
        <v>543</v>
      </c>
      <c r="C106" s="6">
        <f>SUMIF('Wuxi Summary'!$BU:$BU,'Commit vs Uncon'!$T106,'Wuxi Summary'!BG:BG)+SUMIF('Korat Summary'!$BU:$BU,'Commit vs Uncon'!$T106,'Korat Summary'!BG:BG)</f>
        <v>29800</v>
      </c>
      <c r="D106" s="6">
        <f>SUMIF('Wuxi Summary'!$BU:$BU,'Commit vs Uncon'!$T106,'Wuxi Summary'!BH:BH)+SUMIF('Korat Summary'!$BU:$BU,'Commit vs Uncon'!$T106,'Korat Summary'!BH:BH)</f>
        <v>19725</v>
      </c>
      <c r="E106" s="6">
        <f>SUMIF('Wuxi Summary'!$BU:$BU,'Commit vs Uncon'!$T106,'Wuxi Summary'!BI:BI)+SUMIF('Korat Summary'!$BU:$BU,'Commit vs Uncon'!$T106,'Korat Summary'!BI:BI)</f>
        <v>38425</v>
      </c>
      <c r="F106" s="6">
        <f>SUMIF('Wuxi Summary'!$BU:$BU,'Commit vs Uncon'!$T106,'Wuxi Summary'!BJ:BJ)+SUMIF('Korat Summary'!$BU:$BU,'Commit vs Uncon'!$T106,'Korat Summary'!BJ:BJ)</f>
        <v>47700</v>
      </c>
      <c r="G106" s="200">
        <f t="shared" ref="G106" si="90">SUM(C106:F106)</f>
        <v>135650</v>
      </c>
      <c r="H106" s="6">
        <f>SUMIF('Wuxi Summary'!$BU:$BU,'Commit vs Uncon'!$T106,'Wuxi Summary'!BK:BK)+SUMIF('Korat Summary'!$BU:$BU,'Commit vs Uncon'!$T106,'Korat Summary'!BK:BK)</f>
        <v>46150</v>
      </c>
      <c r="I106" s="6">
        <f>SUMIF('Wuxi Summary'!$BU:$BU,'Commit vs Uncon'!$T106,'Wuxi Summary'!BL:BL)+SUMIF('Korat Summary'!$BU:$BU,'Commit vs Uncon'!$T106,'Korat Summary'!BL:BL)</f>
        <v>65450</v>
      </c>
      <c r="J106" s="6">
        <f>SUMIF('Wuxi Summary'!$BU:$BU,'Commit vs Uncon'!$T106,'Wuxi Summary'!BM:BM)+SUMIF('Korat Summary'!$BU:$BU,'Commit vs Uncon'!$T106,'Korat Summary'!BM:BM)</f>
        <v>45875</v>
      </c>
      <c r="K106" s="6">
        <f>SUMIF('Wuxi Summary'!$BU:$BU,'Commit vs Uncon'!$T106,'Wuxi Summary'!BN:BN)+SUMIF('Korat Summary'!$BU:$BU,'Commit vs Uncon'!$T106,'Korat Summary'!BN:BN)</f>
        <v>58475</v>
      </c>
      <c r="L106" s="200">
        <f t="shared" ref="L106" si="91">SUM(H106:K106)</f>
        <v>215950</v>
      </c>
      <c r="M106" s="6">
        <f>SUMIF('Wuxi Summary'!$BU:$BU,'Commit vs Uncon'!$T106,'Wuxi Summary'!BO:BO)+SUMIF('Korat Summary'!$BU:$BU,'Commit vs Uncon'!$T106,'Korat Summary'!BO:BO)</f>
        <v>58725</v>
      </c>
      <c r="N106" s="6">
        <f>SUMIF('Wuxi Summary'!$BU:$BU,'Commit vs Uncon'!$T106,'Wuxi Summary'!BP:BP)+SUMIF('Korat Summary'!$BU:$BU,'Commit vs Uncon'!$T106,'Korat Summary'!BP:BP)</f>
        <v>20475</v>
      </c>
      <c r="O106" s="6">
        <f>SUMIF('Wuxi Summary'!$BU:$BU,'Commit vs Uncon'!$T106,'Wuxi Summary'!BQ:BQ)+SUMIF('Korat Summary'!$BU:$BU,'Commit vs Uncon'!$T106,'Korat Summary'!BQ:BQ)</f>
        <v>36250</v>
      </c>
      <c r="P106" s="6">
        <f>SUMIF('Wuxi Summary'!$BU:$BU,'Commit vs Uncon'!$T106,'Wuxi Summary'!BR:BR)+SUMIF('Korat Summary'!$BU:$BU,'Commit vs Uncon'!$T106,'Korat Summary'!BR:BR)</f>
        <v>3425</v>
      </c>
      <c r="Q106" s="6">
        <f>SUMIF('Wuxi Summary'!$BU:$BU,'Commit vs Uncon'!$T106,'Wuxi Summary'!BS:BS)+SUMIF('Korat Summary'!$BU:$BU,'Commit vs Uncon'!$T106,'Korat Summary'!BS:BS)</f>
        <v>75</v>
      </c>
      <c r="R106" s="664">
        <f t="shared" ref="R106" si="92">SUM(M106:Q106)</f>
        <v>118950</v>
      </c>
      <c r="S106" s="665">
        <f t="shared" ref="S106" si="93">R106+L106+G106</f>
        <v>470550</v>
      </c>
      <c r="T106" s="198" t="s">
        <v>544</v>
      </c>
      <c r="U106" s="198"/>
      <c r="V106" s="187"/>
      <c r="W106" s="187"/>
      <c r="X106" s="187"/>
      <c r="Y106" s="187"/>
      <c r="Z106" s="187"/>
      <c r="AA106" s="187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  <c r="DS106" s="186"/>
      <c r="DT106" s="186"/>
    </row>
    <row r="107" spans="1:124" ht="13">
      <c r="A107" s="1139" t="str">
        <f>A4</f>
        <v>Uncon</v>
      </c>
      <c r="B107" s="182" t="s">
        <v>74</v>
      </c>
      <c r="C107" s="6">
        <f>SUMIF('Wuxi Summary'!$BU:$BU,'Commit vs Uncon'!$T107,'Wuxi Summary'!BG:BG)+SUMIF('Korat Summary'!$BU:$BU,'Commit vs Uncon'!$T107,'Korat Summary'!BG:BG)</f>
        <v>7200</v>
      </c>
      <c r="D107" s="6">
        <f>SUMIF('Wuxi Summary'!$BU:$BU,'Commit vs Uncon'!$T107,'Wuxi Summary'!BH:BH)+SUMIF('Korat Summary'!$BU:$BU,'Commit vs Uncon'!$T107,'Korat Summary'!BH:BH)</f>
        <v>9400</v>
      </c>
      <c r="E107" s="6">
        <f>SUMIF('Wuxi Summary'!$BU:$BU,'Commit vs Uncon'!$T107,'Wuxi Summary'!BI:BI)+SUMIF('Korat Summary'!$BU:$BU,'Commit vs Uncon'!$T107,'Korat Summary'!BI:BI)</f>
        <v>25850</v>
      </c>
      <c r="F107" s="6">
        <f>SUMIF('Wuxi Summary'!$BU:$BU,'Commit vs Uncon'!$T107,'Wuxi Summary'!BJ:BJ)+SUMIF('Korat Summary'!$BU:$BU,'Commit vs Uncon'!$T107,'Korat Summary'!BJ:BJ)</f>
        <v>11175</v>
      </c>
      <c r="G107" s="200">
        <f t="shared" ref="G107" si="94">SUM(C107:F107)</f>
        <v>53625</v>
      </c>
      <c r="H107" s="6">
        <f>SUMIF('Wuxi Summary'!$BU:$BU,'Commit vs Uncon'!$T107,'Wuxi Summary'!BK:BK)+SUMIF('Korat Summary'!$BU:$BU,'Commit vs Uncon'!$T107,'Korat Summary'!BK:BK)</f>
        <v>9625</v>
      </c>
      <c r="I107" s="6">
        <f>SUMIF('Wuxi Summary'!$BU:$BU,'Commit vs Uncon'!$T107,'Wuxi Summary'!BL:BL)+SUMIF('Korat Summary'!$BU:$BU,'Commit vs Uncon'!$T107,'Korat Summary'!BL:BL)</f>
        <v>27625</v>
      </c>
      <c r="J107" s="6">
        <f>SUMIF('Wuxi Summary'!$BU:$BU,'Commit vs Uncon'!$T107,'Wuxi Summary'!BM:BM)+SUMIF('Korat Summary'!$BU:$BU,'Commit vs Uncon'!$T107,'Korat Summary'!BM:BM)</f>
        <v>9275</v>
      </c>
      <c r="K107" s="6">
        <f>SUMIF('Wuxi Summary'!$BU:$BU,'Commit vs Uncon'!$T107,'Wuxi Summary'!BN:BN)+SUMIF('Korat Summary'!$BU:$BU,'Commit vs Uncon'!$T107,'Korat Summary'!BN:BN)</f>
        <v>48200</v>
      </c>
      <c r="L107" s="200">
        <f t="shared" ref="L107" si="95">SUM(H107:K107)</f>
        <v>94725</v>
      </c>
      <c r="M107" s="6">
        <f>SUMIF('Wuxi Summary'!$BU:$BU,'Commit vs Uncon'!$T107,'Wuxi Summary'!BO:BO)+SUMIF('Korat Summary'!$BU:$BU,'Commit vs Uncon'!$T107,'Korat Summary'!BO:BO)</f>
        <v>11600</v>
      </c>
      <c r="N107" s="6">
        <f>SUMIF('Wuxi Summary'!$BU:$BU,'Commit vs Uncon'!$T107,'Wuxi Summary'!BP:BP)+SUMIF('Korat Summary'!$BU:$BU,'Commit vs Uncon'!$T107,'Korat Summary'!BP:BP)</f>
        <v>43850</v>
      </c>
      <c r="O107" s="6">
        <f>SUMIF('Wuxi Summary'!$BU:$BU,'Commit vs Uncon'!$T107,'Wuxi Summary'!BQ:BQ)+SUMIF('Korat Summary'!$BU:$BU,'Commit vs Uncon'!$T107,'Korat Summary'!BQ:BQ)</f>
        <v>46200</v>
      </c>
      <c r="P107" s="6">
        <f>SUMIF('Wuxi Summary'!$BU:$BU,'Commit vs Uncon'!$T107,'Wuxi Summary'!BR:BR)+SUMIF('Korat Summary'!$BU:$BU,'Commit vs Uncon'!$T107,'Korat Summary'!BR:BR)</f>
        <v>6300</v>
      </c>
      <c r="Q107" s="6">
        <f>SUMIF('Wuxi Summary'!$BU:$BU,'Commit vs Uncon'!$T107,'Wuxi Summary'!BS:BS)+SUMIF('Korat Summary'!$BU:$BU,'Commit vs Uncon'!$T107,'Korat Summary'!BS:BS)</f>
        <v>7150</v>
      </c>
      <c r="R107" s="183">
        <f t="shared" ref="R107" si="96">SUM(M107:Q107)</f>
        <v>115100</v>
      </c>
      <c r="S107" s="197">
        <f t="shared" ref="S107" si="97">R107+L107+G107</f>
        <v>263450</v>
      </c>
      <c r="T107" s="198" t="s">
        <v>538</v>
      </c>
      <c r="U107" s="198"/>
      <c r="V107" s="187"/>
      <c r="W107" s="187"/>
      <c r="X107" s="187"/>
      <c r="Y107" s="187"/>
      <c r="Z107" s="187"/>
      <c r="AA107" s="187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  <c r="DS107" s="186"/>
      <c r="DT107" s="186"/>
    </row>
    <row r="108" spans="1:124">
      <c r="A108" s="189" t="s">
        <v>30</v>
      </c>
      <c r="B108" s="190" t="s">
        <v>32</v>
      </c>
      <c r="C108" s="191">
        <f>SUM(C107,C106)</f>
        <v>37000</v>
      </c>
      <c r="D108" s="191">
        <f t="shared" ref="D108:S108" si="98">SUM(D107,D106)</f>
        <v>29125</v>
      </c>
      <c r="E108" s="191">
        <f t="shared" si="98"/>
        <v>64275</v>
      </c>
      <c r="F108" s="191">
        <f t="shared" si="98"/>
        <v>58875</v>
      </c>
      <c r="G108" s="192">
        <f t="shared" si="98"/>
        <v>189275</v>
      </c>
      <c r="H108" s="191">
        <f t="shared" si="98"/>
        <v>55775</v>
      </c>
      <c r="I108" s="191">
        <f t="shared" si="98"/>
        <v>93075</v>
      </c>
      <c r="J108" s="191">
        <f t="shared" si="98"/>
        <v>55150</v>
      </c>
      <c r="K108" s="191">
        <f t="shared" si="98"/>
        <v>106675</v>
      </c>
      <c r="L108" s="192">
        <f t="shared" si="98"/>
        <v>310675</v>
      </c>
      <c r="M108" s="191">
        <f t="shared" si="98"/>
        <v>70325</v>
      </c>
      <c r="N108" s="191">
        <f t="shared" si="98"/>
        <v>64325</v>
      </c>
      <c r="O108" s="191">
        <f t="shared" si="98"/>
        <v>82450</v>
      </c>
      <c r="P108" s="191">
        <f t="shared" si="98"/>
        <v>9725</v>
      </c>
      <c r="Q108" s="191">
        <f t="shared" si="98"/>
        <v>7225</v>
      </c>
      <c r="R108" s="192">
        <f t="shared" si="98"/>
        <v>234050</v>
      </c>
      <c r="S108" s="193">
        <f t="shared" si="98"/>
        <v>734000</v>
      </c>
      <c r="T108" s="198"/>
      <c r="U108" s="198"/>
      <c r="V108" s="187"/>
      <c r="W108" s="187"/>
      <c r="X108" s="187"/>
      <c r="Y108" s="187"/>
      <c r="Z108" s="187"/>
      <c r="AA108" s="187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  <c r="DS108" s="186"/>
      <c r="DT108" s="186"/>
    </row>
    <row r="109" spans="1:124" ht="13">
      <c r="A109" s="181" t="str">
        <f>A106</f>
        <v>V15X</v>
      </c>
      <c r="B109" s="182" t="s">
        <v>543</v>
      </c>
      <c r="C109" s="8">
        <f>'Drive Summary'!G147</f>
        <v>0</v>
      </c>
      <c r="D109" s="8">
        <f>'Drive Summary'!H147</f>
        <v>49525</v>
      </c>
      <c r="E109" s="8">
        <f>'Drive Summary'!I147</f>
        <v>38425</v>
      </c>
      <c r="F109" s="8">
        <f>'Drive Summary'!J147</f>
        <v>47700</v>
      </c>
      <c r="G109" s="663">
        <f>SUM(C109:F109)</f>
        <v>135650</v>
      </c>
      <c r="H109" s="8">
        <f>'Drive Summary'!N147</f>
        <v>46150</v>
      </c>
      <c r="I109" s="8">
        <f>'Drive Summary'!O147</f>
        <v>65450</v>
      </c>
      <c r="J109" s="8">
        <f>'Drive Summary'!P147</f>
        <v>45875</v>
      </c>
      <c r="K109" s="8">
        <f>'Drive Summary'!Q147</f>
        <v>58475</v>
      </c>
      <c r="L109" s="663">
        <f>SUM(H109:K109)</f>
        <v>215950</v>
      </c>
      <c r="M109" s="8">
        <f>'Drive Summary'!U147</f>
        <v>58725</v>
      </c>
      <c r="N109" s="8">
        <f>'Drive Summary'!V147</f>
        <v>20475</v>
      </c>
      <c r="O109" s="8">
        <f>'Drive Summary'!W147</f>
        <v>36250</v>
      </c>
      <c r="P109" s="8">
        <f>'Drive Summary'!X147</f>
        <v>3425</v>
      </c>
      <c r="Q109" s="8">
        <f>'Drive Summary'!Y147</f>
        <v>75</v>
      </c>
      <c r="R109" s="664">
        <f>SUM(M109:Q109)</f>
        <v>118950</v>
      </c>
      <c r="S109" s="665">
        <f>R109+L109+G109</f>
        <v>470550</v>
      </c>
      <c r="T109" s="198"/>
      <c r="U109" s="198"/>
      <c r="V109" s="187"/>
      <c r="W109" s="187"/>
      <c r="X109" s="187"/>
      <c r="Y109" s="187"/>
      <c r="Z109" s="187"/>
      <c r="AA109" s="187"/>
      <c r="AC109" s="186"/>
      <c r="AD109" s="186"/>
      <c r="AE109" s="186"/>
      <c r="AF109" s="186"/>
      <c r="AG109" s="186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6"/>
      <c r="CA109" s="186"/>
      <c r="CB109" s="186"/>
      <c r="CC109" s="186"/>
      <c r="CD109" s="186"/>
      <c r="CE109" s="186"/>
      <c r="CF109" s="186"/>
      <c r="CG109" s="186"/>
      <c r="CH109" s="186"/>
      <c r="CI109" s="186"/>
      <c r="CJ109" s="186"/>
      <c r="CK109" s="186"/>
      <c r="CL109" s="186"/>
      <c r="CM109" s="186"/>
      <c r="CN109" s="186"/>
      <c r="CO109" s="186"/>
      <c r="CP109" s="186"/>
      <c r="CQ109" s="186"/>
      <c r="CR109" s="186"/>
      <c r="CS109" s="186"/>
      <c r="CT109" s="186"/>
      <c r="CU109" s="186"/>
      <c r="CV109" s="186"/>
      <c r="CW109" s="186"/>
      <c r="CX109" s="186"/>
      <c r="CY109" s="186"/>
      <c r="CZ109" s="186"/>
      <c r="DA109" s="186"/>
      <c r="DB109" s="186"/>
      <c r="DC109" s="186"/>
      <c r="DD109" s="186"/>
      <c r="DE109" s="186"/>
      <c r="DF109" s="186"/>
      <c r="DG109" s="186"/>
      <c r="DH109" s="186"/>
      <c r="DI109" s="186"/>
      <c r="DJ109" s="186"/>
      <c r="DK109" s="186"/>
      <c r="DL109" s="186"/>
      <c r="DM109" s="186"/>
      <c r="DN109" s="186"/>
      <c r="DO109" s="186"/>
      <c r="DP109" s="186"/>
      <c r="DQ109" s="186"/>
      <c r="DR109" s="186"/>
      <c r="DS109" s="186"/>
      <c r="DT109" s="186"/>
    </row>
    <row r="110" spans="1:124">
      <c r="A110" s="195" t="str">
        <f>A7</f>
        <v>MS2409A0</v>
      </c>
      <c r="B110" s="182" t="s">
        <v>74</v>
      </c>
      <c r="C110" s="10">
        <f>'Drive Summary'!G148</f>
        <v>0</v>
      </c>
      <c r="D110" s="10">
        <f>'Drive Summary'!H148</f>
        <v>16600</v>
      </c>
      <c r="E110" s="10">
        <f>'Drive Summary'!I148</f>
        <v>25850</v>
      </c>
      <c r="F110" s="10">
        <f>'Drive Summary'!J148</f>
        <v>11175</v>
      </c>
      <c r="G110" s="241">
        <f>SUM(C110:F110)</f>
        <v>53625</v>
      </c>
      <c r="H110" s="8">
        <f>'Drive Summary'!N148</f>
        <v>9625</v>
      </c>
      <c r="I110" s="10">
        <f>'Drive Summary'!O148</f>
        <v>27625</v>
      </c>
      <c r="J110" s="10">
        <f>'Drive Summary'!P148</f>
        <v>9275</v>
      </c>
      <c r="K110" s="10">
        <f>'Drive Summary'!Q148</f>
        <v>48200</v>
      </c>
      <c r="L110" s="241">
        <f>SUM(H110:K110)</f>
        <v>94725</v>
      </c>
      <c r="M110" s="10">
        <f>'Drive Summary'!U148</f>
        <v>11600</v>
      </c>
      <c r="N110" s="10">
        <f>'Drive Summary'!V148</f>
        <v>43850</v>
      </c>
      <c r="O110" s="10">
        <f>'Drive Summary'!W148</f>
        <v>46200</v>
      </c>
      <c r="P110" s="10">
        <f>'Drive Summary'!X148</f>
        <v>6300</v>
      </c>
      <c r="Q110" s="10">
        <f>'Drive Summary'!Y148</f>
        <v>7150</v>
      </c>
      <c r="R110" s="183">
        <f>SUM(M110:Q110)</f>
        <v>115100</v>
      </c>
      <c r="S110" s="665">
        <f>R110+L110+G110</f>
        <v>263450</v>
      </c>
      <c r="T110" s="198"/>
      <c r="U110" s="198"/>
      <c r="V110" s="187"/>
      <c r="W110" s="187"/>
      <c r="X110" s="187"/>
      <c r="Y110" s="187"/>
      <c r="Z110" s="187"/>
      <c r="AA110" s="187"/>
      <c r="AC110" s="186"/>
      <c r="AD110" s="186"/>
      <c r="AE110" s="186"/>
      <c r="AF110" s="186"/>
      <c r="AG110" s="186"/>
      <c r="AH110" s="186"/>
      <c r="AI110" s="186"/>
      <c r="AJ110" s="186"/>
      <c r="AK110" s="186"/>
      <c r="AL110" s="186"/>
      <c r="AM110" s="186"/>
      <c r="AN110" s="186"/>
      <c r="AO110" s="186"/>
      <c r="AP110" s="186"/>
      <c r="AQ110" s="186"/>
      <c r="AR110" s="186"/>
      <c r="AS110" s="186"/>
      <c r="AT110" s="186"/>
      <c r="AU110" s="186"/>
      <c r="AV110" s="186"/>
      <c r="AW110" s="186"/>
      <c r="AX110" s="186"/>
      <c r="AY110" s="186"/>
      <c r="AZ110" s="186"/>
      <c r="BA110" s="186"/>
      <c r="BB110" s="186"/>
      <c r="BC110" s="186"/>
      <c r="BD110" s="186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6"/>
      <c r="BS110" s="186"/>
      <c r="BT110" s="186"/>
      <c r="BU110" s="186"/>
      <c r="BV110" s="186"/>
      <c r="BW110" s="186"/>
      <c r="BX110" s="186"/>
      <c r="BY110" s="186"/>
      <c r="BZ110" s="186"/>
      <c r="CA110" s="186"/>
      <c r="CB110" s="186"/>
      <c r="CC110" s="186"/>
      <c r="CD110" s="186"/>
      <c r="CE110" s="186"/>
      <c r="CF110" s="186"/>
      <c r="CG110" s="186"/>
      <c r="CH110" s="186"/>
      <c r="CI110" s="186"/>
      <c r="CJ110" s="186"/>
      <c r="CK110" s="186"/>
      <c r="CL110" s="186"/>
      <c r="CM110" s="186"/>
      <c r="CN110" s="186"/>
      <c r="CO110" s="186"/>
      <c r="CP110" s="186"/>
      <c r="CQ110" s="186"/>
      <c r="CR110" s="186"/>
      <c r="CS110" s="186"/>
      <c r="CT110" s="186"/>
      <c r="CU110" s="186"/>
      <c r="CV110" s="186"/>
      <c r="CW110" s="186"/>
      <c r="CX110" s="186"/>
      <c r="CY110" s="186"/>
      <c r="CZ110" s="186"/>
      <c r="DA110" s="186"/>
      <c r="DB110" s="186"/>
      <c r="DC110" s="186"/>
      <c r="DD110" s="186"/>
      <c r="DE110" s="186"/>
      <c r="DF110" s="186"/>
      <c r="DG110" s="186"/>
      <c r="DH110" s="186"/>
      <c r="DI110" s="186"/>
      <c r="DJ110" s="186"/>
      <c r="DK110" s="186"/>
      <c r="DL110" s="186"/>
      <c r="DM110" s="186"/>
      <c r="DN110" s="186"/>
      <c r="DO110" s="186"/>
      <c r="DP110" s="186"/>
      <c r="DQ110" s="186"/>
      <c r="DR110" s="186"/>
      <c r="DS110" s="186"/>
      <c r="DT110" s="186"/>
    </row>
    <row r="111" spans="1:124">
      <c r="A111" s="189" t="s">
        <v>30</v>
      </c>
      <c r="B111" s="190" t="s">
        <v>32</v>
      </c>
      <c r="C111" s="191">
        <f>SUM(C110,C109)</f>
        <v>0</v>
      </c>
      <c r="D111" s="191">
        <f>SUM(D110,D109)</f>
        <v>66125</v>
      </c>
      <c r="E111" s="191">
        <f t="shared" ref="E111:S111" si="99">SUM(E110,E109)</f>
        <v>64275</v>
      </c>
      <c r="F111" s="191">
        <f t="shared" si="99"/>
        <v>58875</v>
      </c>
      <c r="G111" s="192">
        <f t="shared" si="99"/>
        <v>189275</v>
      </c>
      <c r="H111" s="191">
        <f t="shared" si="99"/>
        <v>55775</v>
      </c>
      <c r="I111" s="191">
        <f t="shared" si="99"/>
        <v>93075</v>
      </c>
      <c r="J111" s="191">
        <f t="shared" si="99"/>
        <v>55150</v>
      </c>
      <c r="K111" s="191">
        <f t="shared" si="99"/>
        <v>106675</v>
      </c>
      <c r="L111" s="192">
        <f t="shared" si="99"/>
        <v>310675</v>
      </c>
      <c r="M111" s="191">
        <f t="shared" si="99"/>
        <v>70325</v>
      </c>
      <c r="N111" s="191">
        <f t="shared" si="99"/>
        <v>64325</v>
      </c>
      <c r="O111" s="191">
        <f t="shared" si="99"/>
        <v>82450</v>
      </c>
      <c r="P111" s="191">
        <f t="shared" si="99"/>
        <v>9725</v>
      </c>
      <c r="Q111" s="191">
        <f t="shared" si="99"/>
        <v>7225</v>
      </c>
      <c r="R111" s="192">
        <f t="shared" si="99"/>
        <v>234050</v>
      </c>
      <c r="S111" s="193">
        <f t="shared" si="99"/>
        <v>734000</v>
      </c>
      <c r="T111" s="198"/>
      <c r="U111" s="198"/>
      <c r="V111" s="187"/>
      <c r="W111" s="187"/>
      <c r="X111" s="187"/>
      <c r="Y111" s="187"/>
      <c r="Z111" s="187"/>
      <c r="AA111" s="187"/>
      <c r="AC111" s="186"/>
      <c r="AD111" s="186"/>
      <c r="AE111" s="186"/>
      <c r="AF111" s="186"/>
      <c r="AG111" s="186"/>
      <c r="AH111" s="186"/>
      <c r="AI111" s="186"/>
      <c r="AJ111" s="186"/>
      <c r="AK111" s="186"/>
      <c r="AL111" s="186"/>
      <c r="AM111" s="186"/>
      <c r="AN111" s="186"/>
      <c r="AO111" s="186"/>
      <c r="AP111" s="186"/>
      <c r="AQ111" s="186"/>
      <c r="AR111" s="186"/>
      <c r="AS111" s="186"/>
      <c r="AT111" s="186"/>
      <c r="AU111" s="186"/>
      <c r="AV111" s="186"/>
      <c r="AW111" s="186"/>
      <c r="AX111" s="186"/>
      <c r="AY111" s="186"/>
      <c r="AZ111" s="186"/>
      <c r="BA111" s="186"/>
      <c r="BB111" s="186"/>
      <c r="BC111" s="186"/>
      <c r="BD111" s="186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6"/>
      <c r="BS111" s="186"/>
      <c r="BT111" s="186"/>
      <c r="BU111" s="186"/>
      <c r="BV111" s="186"/>
      <c r="BW111" s="186"/>
      <c r="BX111" s="186"/>
      <c r="BY111" s="186"/>
      <c r="BZ111" s="186"/>
      <c r="CA111" s="186"/>
      <c r="CB111" s="186"/>
      <c r="CC111" s="186"/>
      <c r="CD111" s="186"/>
      <c r="CE111" s="186"/>
      <c r="CF111" s="186"/>
      <c r="CG111" s="186"/>
      <c r="CH111" s="186"/>
      <c r="CI111" s="186"/>
      <c r="CJ111" s="186"/>
      <c r="CK111" s="186"/>
      <c r="CL111" s="186"/>
      <c r="CM111" s="186"/>
      <c r="CN111" s="186"/>
      <c r="CO111" s="186"/>
      <c r="CP111" s="186"/>
      <c r="CQ111" s="186"/>
      <c r="CR111" s="186"/>
      <c r="CS111" s="186"/>
      <c r="CT111" s="186"/>
      <c r="CU111" s="186"/>
      <c r="CV111" s="186"/>
      <c r="CW111" s="186"/>
      <c r="CX111" s="186"/>
      <c r="CY111" s="186"/>
      <c r="CZ111" s="186"/>
      <c r="DA111" s="186"/>
      <c r="DB111" s="186"/>
      <c r="DC111" s="186"/>
      <c r="DD111" s="186"/>
      <c r="DE111" s="186"/>
      <c r="DF111" s="186"/>
      <c r="DG111" s="186"/>
      <c r="DH111" s="186"/>
      <c r="DI111" s="186"/>
      <c r="DJ111" s="186"/>
      <c r="DK111" s="186"/>
      <c r="DL111" s="186"/>
      <c r="DM111" s="186"/>
      <c r="DN111" s="186"/>
      <c r="DO111" s="186"/>
      <c r="DP111" s="186"/>
      <c r="DQ111" s="186"/>
      <c r="DR111" s="186"/>
      <c r="DS111" s="186"/>
      <c r="DT111" s="186"/>
    </row>
    <row r="112" spans="1:124">
      <c r="A112" s="453" t="s">
        <v>17</v>
      </c>
      <c r="B112" s="454" t="s">
        <v>543</v>
      </c>
      <c r="C112" s="456">
        <f>C109-C106</f>
        <v>-29800</v>
      </c>
      <c r="D112" s="456">
        <f t="shared" ref="D112:S112" si="100">D109-D106</f>
        <v>29800</v>
      </c>
      <c r="E112" s="456">
        <f t="shared" si="100"/>
        <v>0</v>
      </c>
      <c r="F112" s="456">
        <f t="shared" si="100"/>
        <v>0</v>
      </c>
      <c r="G112" s="418">
        <f t="shared" si="100"/>
        <v>0</v>
      </c>
      <c r="H112" s="456">
        <f t="shared" si="100"/>
        <v>0</v>
      </c>
      <c r="I112" s="456">
        <f t="shared" si="100"/>
        <v>0</v>
      </c>
      <c r="J112" s="456">
        <f t="shared" si="100"/>
        <v>0</v>
      </c>
      <c r="K112" s="456">
        <f t="shared" si="100"/>
        <v>0</v>
      </c>
      <c r="L112" s="418">
        <f t="shared" si="100"/>
        <v>0</v>
      </c>
      <c r="M112" s="456">
        <f t="shared" si="100"/>
        <v>0</v>
      </c>
      <c r="N112" s="456">
        <f t="shared" si="100"/>
        <v>0</v>
      </c>
      <c r="O112" s="456">
        <f t="shared" si="100"/>
        <v>0</v>
      </c>
      <c r="P112" s="456">
        <f t="shared" si="100"/>
        <v>0</v>
      </c>
      <c r="Q112" s="456">
        <f t="shared" si="100"/>
        <v>0</v>
      </c>
      <c r="R112" s="418">
        <f t="shared" si="100"/>
        <v>0</v>
      </c>
      <c r="S112" s="419">
        <f t="shared" si="100"/>
        <v>0</v>
      </c>
      <c r="T112" s="198"/>
      <c r="U112" s="198"/>
      <c r="V112" s="187"/>
      <c r="W112" s="187"/>
      <c r="X112" s="187"/>
      <c r="Y112" s="187"/>
      <c r="Z112" s="187"/>
      <c r="AA112" s="187"/>
      <c r="AC112" s="186"/>
      <c r="AD112" s="186"/>
      <c r="AE112" s="186"/>
      <c r="AF112" s="186"/>
      <c r="AG112" s="186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6"/>
      <c r="CA112" s="186"/>
      <c r="CB112" s="186"/>
      <c r="CC112" s="186"/>
      <c r="CD112" s="186"/>
      <c r="CE112" s="186"/>
      <c r="CF112" s="186"/>
      <c r="CG112" s="186"/>
      <c r="CH112" s="186"/>
      <c r="CI112" s="186"/>
      <c r="CJ112" s="186"/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186"/>
      <c r="CZ112" s="186"/>
      <c r="DA112" s="186"/>
      <c r="DB112" s="186"/>
      <c r="DC112" s="186"/>
      <c r="DD112" s="186"/>
      <c r="DE112" s="186"/>
      <c r="DF112" s="186"/>
      <c r="DG112" s="186"/>
      <c r="DH112" s="186"/>
      <c r="DI112" s="186"/>
      <c r="DJ112" s="186"/>
      <c r="DK112" s="186"/>
      <c r="DL112" s="186"/>
      <c r="DM112" s="186"/>
      <c r="DN112" s="186"/>
      <c r="DO112" s="186"/>
      <c r="DP112" s="186"/>
      <c r="DQ112" s="186"/>
      <c r="DR112" s="186"/>
      <c r="DS112" s="186"/>
      <c r="DT112" s="186"/>
    </row>
    <row r="113" spans="1:124">
      <c r="A113" s="453"/>
      <c r="B113" s="454" t="s">
        <v>74</v>
      </c>
      <c r="C113" s="456">
        <f>C110-C107</f>
        <v>-7200</v>
      </c>
      <c r="D113" s="456">
        <f t="shared" ref="D113:S113" si="101">D110-D107</f>
        <v>7200</v>
      </c>
      <c r="E113" s="456">
        <f t="shared" si="101"/>
        <v>0</v>
      </c>
      <c r="F113" s="456">
        <f t="shared" si="101"/>
        <v>0</v>
      </c>
      <c r="G113" s="418">
        <f t="shared" si="101"/>
        <v>0</v>
      </c>
      <c r="H113" s="456">
        <f t="shared" si="101"/>
        <v>0</v>
      </c>
      <c r="I113" s="456">
        <f t="shared" si="101"/>
        <v>0</v>
      </c>
      <c r="J113" s="456">
        <f t="shared" si="101"/>
        <v>0</v>
      </c>
      <c r="K113" s="456">
        <f t="shared" si="101"/>
        <v>0</v>
      </c>
      <c r="L113" s="418">
        <f t="shared" si="101"/>
        <v>0</v>
      </c>
      <c r="M113" s="456">
        <f t="shared" si="101"/>
        <v>0</v>
      </c>
      <c r="N113" s="456">
        <f t="shared" si="101"/>
        <v>0</v>
      </c>
      <c r="O113" s="456">
        <f t="shared" si="101"/>
        <v>0</v>
      </c>
      <c r="P113" s="456">
        <f t="shared" si="101"/>
        <v>0</v>
      </c>
      <c r="Q113" s="456">
        <f t="shared" si="101"/>
        <v>0</v>
      </c>
      <c r="R113" s="418">
        <f t="shared" si="101"/>
        <v>0</v>
      </c>
      <c r="S113" s="419">
        <f t="shared" si="101"/>
        <v>0</v>
      </c>
      <c r="T113" s="198"/>
      <c r="U113" s="198"/>
      <c r="V113" s="187"/>
      <c r="W113" s="187"/>
      <c r="X113" s="187"/>
      <c r="Y113" s="187"/>
      <c r="Z113" s="187"/>
      <c r="AA113" s="187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  <c r="DS113" s="186"/>
      <c r="DT113" s="186"/>
    </row>
    <row r="114" spans="1:124" s="504" customFormat="1" ht="13.5" thickBot="1">
      <c r="A114" s="1166"/>
      <c r="B114" s="1167" t="s">
        <v>32</v>
      </c>
      <c r="C114" s="1168">
        <f>SUM(C112:C113)</f>
        <v>-37000</v>
      </c>
      <c r="D114" s="1168">
        <f t="shared" ref="D114:S114" si="102">SUM(D112:D113)</f>
        <v>37000</v>
      </c>
      <c r="E114" s="1168">
        <f t="shared" si="102"/>
        <v>0</v>
      </c>
      <c r="F114" s="1168">
        <f t="shared" si="102"/>
        <v>0</v>
      </c>
      <c r="G114" s="413">
        <f t="shared" si="102"/>
        <v>0</v>
      </c>
      <c r="H114" s="1168">
        <f t="shared" si="102"/>
        <v>0</v>
      </c>
      <c r="I114" s="1168">
        <f t="shared" si="102"/>
        <v>0</v>
      </c>
      <c r="J114" s="1168">
        <f t="shared" si="102"/>
        <v>0</v>
      </c>
      <c r="K114" s="1168">
        <f t="shared" si="102"/>
        <v>0</v>
      </c>
      <c r="L114" s="413">
        <f t="shared" si="102"/>
        <v>0</v>
      </c>
      <c r="M114" s="1168">
        <f t="shared" si="102"/>
        <v>0</v>
      </c>
      <c r="N114" s="1168">
        <f t="shared" si="102"/>
        <v>0</v>
      </c>
      <c r="O114" s="1168">
        <f t="shared" si="102"/>
        <v>0</v>
      </c>
      <c r="P114" s="1168">
        <f t="shared" si="102"/>
        <v>0</v>
      </c>
      <c r="Q114" s="1168">
        <f t="shared" si="102"/>
        <v>0</v>
      </c>
      <c r="R114" s="413">
        <f t="shared" si="102"/>
        <v>0</v>
      </c>
      <c r="S114" s="414">
        <f t="shared" si="102"/>
        <v>0</v>
      </c>
      <c r="T114" s="1174"/>
      <c r="U114" s="1174"/>
      <c r="V114" s="1164"/>
      <c r="W114" s="1164"/>
      <c r="X114" s="1164"/>
      <c r="Y114" s="1164"/>
      <c r="Z114" s="1164"/>
      <c r="AA114" s="1164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</row>
    <row r="115" spans="1:124" s="207" customFormat="1" ht="13" outlineLevel="1">
      <c r="A115" s="245" t="s">
        <v>40</v>
      </c>
      <c r="B115" s="1088"/>
      <c r="C115" s="1089">
        <f>C113*2+C112*1</f>
        <v>-44200</v>
      </c>
      <c r="D115" s="1089">
        <f t="shared" ref="D115:S115" si="103">D113*2+D112*1</f>
        <v>44200</v>
      </c>
      <c r="E115" s="1089">
        <f t="shared" si="103"/>
        <v>0</v>
      </c>
      <c r="F115" s="1089">
        <f t="shared" si="103"/>
        <v>0</v>
      </c>
      <c r="G115" s="206">
        <f t="shared" si="103"/>
        <v>0</v>
      </c>
      <c r="H115" s="1089">
        <f t="shared" si="103"/>
        <v>0</v>
      </c>
      <c r="I115" s="1089">
        <f t="shared" si="103"/>
        <v>0</v>
      </c>
      <c r="J115" s="1089">
        <f t="shared" si="103"/>
        <v>0</v>
      </c>
      <c r="K115" s="1089">
        <f t="shared" si="103"/>
        <v>0</v>
      </c>
      <c r="L115" s="206">
        <f t="shared" si="103"/>
        <v>0</v>
      </c>
      <c r="M115" s="1089">
        <f t="shared" si="103"/>
        <v>0</v>
      </c>
      <c r="N115" s="1089">
        <f t="shared" si="103"/>
        <v>0</v>
      </c>
      <c r="O115" s="1089">
        <f t="shared" si="103"/>
        <v>0</v>
      </c>
      <c r="P115" s="1089">
        <f t="shared" si="103"/>
        <v>0</v>
      </c>
      <c r="Q115" s="1089">
        <f t="shared" si="103"/>
        <v>0</v>
      </c>
      <c r="R115" s="206">
        <f t="shared" si="103"/>
        <v>0</v>
      </c>
      <c r="S115" s="837">
        <f t="shared" si="103"/>
        <v>0</v>
      </c>
      <c r="T115" s="218"/>
      <c r="U115" s="218"/>
      <c r="V115" s="217"/>
      <c r="W115" s="217"/>
      <c r="X115" s="219"/>
      <c r="Y115" s="219"/>
      <c r="Z115" s="219"/>
      <c r="AA115" s="217"/>
      <c r="AB115" s="217"/>
      <c r="AC115" s="217"/>
      <c r="AD115" s="217"/>
      <c r="AE115" s="217"/>
      <c r="AF115" s="217"/>
      <c r="AG115" s="217"/>
      <c r="AH115" s="217"/>
      <c r="AI115" s="217"/>
      <c r="AJ115" s="217"/>
      <c r="AK115" s="217"/>
      <c r="AL115" s="217"/>
      <c r="AM115" s="217"/>
      <c r="AN115" s="217"/>
      <c r="AO115" s="217"/>
      <c r="AP115" s="217"/>
      <c r="AQ115" s="217"/>
      <c r="AR115" s="217"/>
      <c r="AS115" s="217"/>
      <c r="AT115" s="217"/>
      <c r="AU115" s="217"/>
      <c r="AV115" s="217"/>
      <c r="AW115" s="217"/>
      <c r="AX115" s="217"/>
      <c r="AY115" s="217"/>
      <c r="AZ115" s="217"/>
      <c r="BA115" s="217"/>
      <c r="BB115" s="217"/>
      <c r="BC115" s="217"/>
      <c r="BD115" s="217"/>
      <c r="BE115" s="217"/>
      <c r="BF115" s="217"/>
      <c r="BG115" s="217"/>
      <c r="BH115" s="217"/>
      <c r="BI115" s="217"/>
      <c r="BJ115" s="217"/>
      <c r="BK115" s="217"/>
      <c r="BL115" s="217"/>
      <c r="BM115" s="217"/>
      <c r="BN115" s="217"/>
      <c r="BO115" s="217"/>
      <c r="BP115" s="217"/>
      <c r="BQ115" s="217"/>
      <c r="BR115" s="217"/>
      <c r="BS115" s="217"/>
      <c r="BT115" s="217"/>
      <c r="BU115" s="217"/>
      <c r="BV115" s="217"/>
      <c r="BW115" s="217"/>
      <c r="BX115" s="217"/>
      <c r="BY115" s="217"/>
      <c r="BZ115" s="217"/>
      <c r="CA115" s="217"/>
      <c r="CB115" s="217"/>
      <c r="CC115" s="217"/>
      <c r="CD115" s="217"/>
      <c r="CE115" s="217"/>
      <c r="CF115" s="217"/>
      <c r="CG115" s="217"/>
      <c r="CH115" s="217"/>
      <c r="CI115" s="217"/>
      <c r="CJ115" s="217"/>
      <c r="CK115" s="217"/>
      <c r="CL115" s="217"/>
      <c r="CM115" s="217"/>
      <c r="CN115" s="217"/>
      <c r="CO115" s="217"/>
      <c r="CP115" s="217"/>
      <c r="CQ115" s="217"/>
      <c r="CR115" s="217"/>
      <c r="CS115" s="217"/>
      <c r="CT115" s="217"/>
      <c r="CU115" s="217"/>
      <c r="CV115" s="217"/>
      <c r="CW115" s="217"/>
      <c r="CX115" s="217"/>
      <c r="CY115" s="217"/>
      <c r="CZ115" s="217"/>
      <c r="DA115" s="217"/>
      <c r="DB115" s="217"/>
      <c r="DC115" s="217"/>
      <c r="DD115" s="217"/>
      <c r="DE115" s="217"/>
      <c r="DF115" s="217"/>
      <c r="DG115" s="217"/>
      <c r="DH115" s="217"/>
      <c r="DI115" s="217"/>
      <c r="DJ115" s="217"/>
      <c r="DK115" s="217"/>
      <c r="DL115" s="217"/>
      <c r="DM115" s="217"/>
      <c r="DN115" s="217"/>
      <c r="DO115" s="217"/>
      <c r="DP115" s="217"/>
      <c r="DQ115" s="217"/>
      <c r="DR115" s="217"/>
      <c r="DS115" s="217"/>
      <c r="DT115" s="217"/>
    </row>
    <row r="116" spans="1:124" s="207" customFormat="1" ht="13.5" outlineLevel="1" thickBot="1">
      <c r="A116" s="1090" t="s">
        <v>43</v>
      </c>
      <c r="B116" s="1091"/>
      <c r="C116" s="1092">
        <f>C113+C112</f>
        <v>-37000</v>
      </c>
      <c r="D116" s="1092">
        <f t="shared" ref="D116:S116" si="104">D113+D112</f>
        <v>37000</v>
      </c>
      <c r="E116" s="1092">
        <f t="shared" si="104"/>
        <v>0</v>
      </c>
      <c r="F116" s="1092">
        <f t="shared" si="104"/>
        <v>0</v>
      </c>
      <c r="G116" s="1093">
        <f t="shared" si="104"/>
        <v>0</v>
      </c>
      <c r="H116" s="1092">
        <f t="shared" si="104"/>
        <v>0</v>
      </c>
      <c r="I116" s="1092">
        <f t="shared" si="104"/>
        <v>0</v>
      </c>
      <c r="J116" s="1092">
        <f t="shared" si="104"/>
        <v>0</v>
      </c>
      <c r="K116" s="1092">
        <f t="shared" si="104"/>
        <v>0</v>
      </c>
      <c r="L116" s="1093">
        <f t="shared" si="104"/>
        <v>0</v>
      </c>
      <c r="M116" s="1092">
        <f t="shared" si="104"/>
        <v>0</v>
      </c>
      <c r="N116" s="1092">
        <f t="shared" si="104"/>
        <v>0</v>
      </c>
      <c r="O116" s="1092">
        <f t="shared" si="104"/>
        <v>0</v>
      </c>
      <c r="P116" s="1092">
        <f t="shared" si="104"/>
        <v>0</v>
      </c>
      <c r="Q116" s="1092">
        <f t="shared" si="104"/>
        <v>0</v>
      </c>
      <c r="R116" s="1093">
        <f t="shared" si="104"/>
        <v>0</v>
      </c>
      <c r="S116" s="1094">
        <f t="shared" si="104"/>
        <v>0</v>
      </c>
      <c r="T116" s="218"/>
      <c r="U116" s="218"/>
      <c r="V116" s="217"/>
      <c r="W116" s="217"/>
      <c r="X116" s="219"/>
      <c r="Y116" s="219"/>
      <c r="Z116" s="219"/>
      <c r="AA116" s="217"/>
      <c r="AB116" s="217"/>
      <c r="AC116" s="217"/>
      <c r="AD116" s="217"/>
      <c r="AE116" s="217"/>
      <c r="AF116" s="217"/>
      <c r="AG116" s="217"/>
      <c r="AH116" s="217"/>
      <c r="AI116" s="217"/>
      <c r="AJ116" s="217"/>
      <c r="AK116" s="217"/>
      <c r="AL116" s="217"/>
      <c r="AM116" s="217"/>
      <c r="AN116" s="217"/>
      <c r="AO116" s="217"/>
      <c r="AP116" s="217"/>
      <c r="AQ116" s="217"/>
      <c r="AR116" s="217"/>
      <c r="AS116" s="217"/>
      <c r="AT116" s="217"/>
      <c r="AU116" s="217"/>
      <c r="AV116" s="217"/>
      <c r="AW116" s="217"/>
      <c r="AX116" s="217"/>
      <c r="AY116" s="217"/>
      <c r="AZ116" s="217"/>
      <c r="BA116" s="217"/>
      <c r="BB116" s="217"/>
      <c r="BC116" s="217"/>
      <c r="BD116" s="217"/>
      <c r="BE116" s="217"/>
      <c r="BF116" s="217"/>
      <c r="BG116" s="217"/>
      <c r="BH116" s="217"/>
      <c r="BI116" s="217"/>
      <c r="BJ116" s="217"/>
      <c r="BK116" s="217"/>
      <c r="BL116" s="217"/>
      <c r="BM116" s="217"/>
      <c r="BN116" s="217"/>
      <c r="BO116" s="217"/>
      <c r="BP116" s="217"/>
      <c r="BQ116" s="217"/>
      <c r="BR116" s="217"/>
      <c r="BS116" s="217"/>
      <c r="BT116" s="217"/>
      <c r="BU116" s="217"/>
      <c r="BV116" s="217"/>
      <c r="BW116" s="217"/>
      <c r="BX116" s="217"/>
      <c r="BY116" s="217"/>
      <c r="BZ116" s="217"/>
      <c r="CA116" s="217"/>
      <c r="CB116" s="217"/>
      <c r="CC116" s="217"/>
      <c r="CD116" s="217"/>
      <c r="CE116" s="217"/>
      <c r="CF116" s="217"/>
      <c r="CG116" s="217"/>
      <c r="CH116" s="217"/>
      <c r="CI116" s="217"/>
      <c r="CJ116" s="217"/>
      <c r="CK116" s="217"/>
      <c r="CL116" s="217"/>
      <c r="CM116" s="217"/>
      <c r="CN116" s="217"/>
      <c r="CO116" s="217"/>
      <c r="CP116" s="217"/>
      <c r="CQ116" s="217"/>
      <c r="CR116" s="217"/>
      <c r="CS116" s="217"/>
      <c r="CT116" s="217"/>
      <c r="CU116" s="217"/>
      <c r="CV116" s="217"/>
      <c r="CW116" s="217"/>
      <c r="CX116" s="217"/>
      <c r="CY116" s="217"/>
      <c r="CZ116" s="217"/>
      <c r="DA116" s="217"/>
      <c r="DB116" s="217"/>
      <c r="DC116" s="217"/>
      <c r="DD116" s="217"/>
      <c r="DE116" s="217"/>
      <c r="DF116" s="217"/>
      <c r="DG116" s="217"/>
      <c r="DH116" s="217"/>
      <c r="DI116" s="217"/>
      <c r="DJ116" s="217"/>
      <c r="DK116" s="217"/>
      <c r="DL116" s="217"/>
      <c r="DM116" s="217"/>
      <c r="DN116" s="217"/>
      <c r="DO116" s="217"/>
      <c r="DP116" s="217"/>
      <c r="DQ116" s="217"/>
      <c r="DR116" s="217"/>
      <c r="DS116" s="217"/>
      <c r="DT116" s="217"/>
    </row>
    <row r="117" spans="1:124" s="207" customFormat="1" ht="13" outlineLevel="1">
      <c r="A117" s="211"/>
      <c r="B117" s="235"/>
      <c r="C117" s="212"/>
      <c r="D117" s="212"/>
      <c r="E117" s="212"/>
      <c r="F117" s="212"/>
      <c r="G117" s="183"/>
      <c r="H117" s="212"/>
      <c r="I117" s="212"/>
      <c r="J117" s="212"/>
      <c r="K117" s="212"/>
      <c r="L117" s="183"/>
      <c r="M117" s="212"/>
      <c r="N117" s="212"/>
      <c r="O117" s="212"/>
      <c r="P117" s="212"/>
      <c r="Q117" s="212"/>
      <c r="R117" s="183"/>
      <c r="S117" s="665"/>
      <c r="T117" s="218"/>
      <c r="U117" s="218"/>
      <c r="V117" s="217"/>
      <c r="W117" s="217"/>
      <c r="X117" s="219"/>
      <c r="Y117" s="219"/>
      <c r="Z117" s="219"/>
      <c r="AA117" s="217"/>
      <c r="AB117" s="217"/>
      <c r="AC117" s="217"/>
      <c r="AD117" s="217"/>
      <c r="AE117" s="217"/>
      <c r="AF117" s="217"/>
      <c r="AG117" s="217"/>
      <c r="AH117" s="217"/>
      <c r="AI117" s="217"/>
      <c r="AJ117" s="217"/>
      <c r="AK117" s="217"/>
      <c r="AL117" s="217"/>
      <c r="AM117" s="217"/>
      <c r="AN117" s="217"/>
      <c r="AO117" s="217"/>
      <c r="AP117" s="217"/>
      <c r="AQ117" s="217"/>
      <c r="AR117" s="217"/>
      <c r="AS117" s="217"/>
      <c r="AT117" s="217"/>
      <c r="AU117" s="217"/>
      <c r="AV117" s="217"/>
      <c r="AW117" s="217"/>
      <c r="AX117" s="217"/>
      <c r="AY117" s="217"/>
      <c r="AZ117" s="217"/>
      <c r="BA117" s="217"/>
      <c r="BB117" s="217"/>
      <c r="BC117" s="217"/>
      <c r="BD117" s="217"/>
      <c r="BE117" s="217"/>
      <c r="BF117" s="217"/>
      <c r="BG117" s="217"/>
      <c r="BH117" s="217"/>
      <c r="BI117" s="217"/>
      <c r="BJ117" s="217"/>
      <c r="BK117" s="217"/>
      <c r="BL117" s="217"/>
      <c r="BM117" s="217"/>
      <c r="BN117" s="217"/>
      <c r="BO117" s="217"/>
      <c r="BP117" s="217"/>
      <c r="BQ117" s="217"/>
      <c r="BR117" s="217"/>
      <c r="BS117" s="217"/>
      <c r="BT117" s="217"/>
      <c r="BU117" s="217"/>
      <c r="BV117" s="217"/>
      <c r="BW117" s="217"/>
      <c r="BX117" s="217"/>
      <c r="BY117" s="217"/>
      <c r="BZ117" s="217"/>
      <c r="CA117" s="217"/>
      <c r="CB117" s="217"/>
      <c r="CC117" s="217"/>
      <c r="CD117" s="217"/>
      <c r="CE117" s="217"/>
      <c r="CF117" s="217"/>
      <c r="CG117" s="217"/>
      <c r="CH117" s="217"/>
      <c r="CI117" s="217"/>
      <c r="CJ117" s="217"/>
      <c r="CK117" s="217"/>
      <c r="CL117" s="217"/>
      <c r="CM117" s="217"/>
      <c r="CN117" s="217"/>
      <c r="CO117" s="217"/>
      <c r="CP117" s="217"/>
      <c r="CQ117" s="217"/>
      <c r="CR117" s="217"/>
      <c r="CS117" s="217"/>
      <c r="CT117" s="217"/>
      <c r="CU117" s="217"/>
      <c r="CV117" s="217"/>
      <c r="CW117" s="217"/>
      <c r="CX117" s="217"/>
      <c r="CY117" s="217"/>
      <c r="CZ117" s="217"/>
      <c r="DA117" s="217"/>
      <c r="DB117" s="217"/>
      <c r="DC117" s="217"/>
      <c r="DD117" s="217"/>
      <c r="DE117" s="217"/>
      <c r="DF117" s="217"/>
      <c r="DG117" s="217"/>
      <c r="DH117" s="217"/>
      <c r="DI117" s="217"/>
      <c r="DJ117" s="217"/>
      <c r="DK117" s="217"/>
      <c r="DL117" s="217"/>
      <c r="DM117" s="217"/>
      <c r="DN117" s="217"/>
      <c r="DO117" s="217"/>
      <c r="DP117" s="217"/>
      <c r="DQ117" s="217"/>
      <c r="DR117" s="217"/>
      <c r="DS117" s="217"/>
      <c r="DT117" s="217"/>
    </row>
    <row r="118" spans="1:124" ht="13">
      <c r="A118" s="181" t="s">
        <v>403</v>
      </c>
      <c r="B118" s="182" t="s">
        <v>543</v>
      </c>
      <c r="C118" s="6">
        <f>SUMIF('Wuxi Summary'!$BU:$BU,'Commit vs Uncon'!$T118,'Wuxi Summary'!BG:BG)+SUMIF('Korat Summary'!$BU:$BU,'Commit vs Uncon'!$T118,'Korat Summary'!BG:BG)</f>
        <v>8475</v>
      </c>
      <c r="D118" s="6">
        <f>SUMIF('Wuxi Summary'!$BU:$BU,'Commit vs Uncon'!$T118,'Wuxi Summary'!BH:BH)+SUMIF('Korat Summary'!$BU:$BU,'Commit vs Uncon'!$T118,'Korat Summary'!BH:BH)</f>
        <v>13625</v>
      </c>
      <c r="E118" s="6">
        <f>SUMIF('Wuxi Summary'!$BU:$BU,'Commit vs Uncon'!$T118,'Wuxi Summary'!BI:BI)+SUMIF('Korat Summary'!$BU:$BU,'Commit vs Uncon'!$T118,'Korat Summary'!BI:BI)</f>
        <v>59275</v>
      </c>
      <c r="F118" s="6">
        <f>SUMIF('Wuxi Summary'!$BU:$BU,'Commit vs Uncon'!$T118,'Wuxi Summary'!BJ:BJ)+SUMIF('Korat Summary'!$BU:$BU,'Commit vs Uncon'!$T118,'Korat Summary'!BJ:BJ)</f>
        <v>15125</v>
      </c>
      <c r="G118" s="200">
        <f t="shared" ref="G118:G119" si="105">SUM(C118:F118)</f>
        <v>96500</v>
      </c>
      <c r="H118" s="6">
        <f>SUMIF('Wuxi Summary'!$BU:$BU,'Commit vs Uncon'!$T118,'Wuxi Summary'!BK:BK)+SUMIF('Korat Summary'!$BU:$BU,'Commit vs Uncon'!$T118,'Korat Summary'!BK:BK)</f>
        <v>12325</v>
      </c>
      <c r="I118" s="6">
        <f>SUMIF('Wuxi Summary'!$BU:$BU,'Commit vs Uncon'!$T118,'Wuxi Summary'!BL:BL)+SUMIF('Korat Summary'!$BU:$BU,'Commit vs Uncon'!$T118,'Korat Summary'!BL:BL)</f>
        <v>16950</v>
      </c>
      <c r="J118" s="6">
        <f>SUMIF('Wuxi Summary'!$BU:$BU,'Commit vs Uncon'!$T118,'Wuxi Summary'!BM:BM)+SUMIF('Korat Summary'!$BU:$BU,'Commit vs Uncon'!$T118,'Korat Summary'!BM:BM)</f>
        <v>10975</v>
      </c>
      <c r="K118" s="6">
        <f>SUMIF('Wuxi Summary'!$BU:$BU,'Commit vs Uncon'!$T118,'Wuxi Summary'!BN:BN)+SUMIF('Korat Summary'!$BU:$BU,'Commit vs Uncon'!$T118,'Korat Summary'!BN:BN)</f>
        <v>13000</v>
      </c>
      <c r="L118" s="200">
        <f t="shared" ref="L118:L119" si="106">SUM(H118:K118)</f>
        <v>53250</v>
      </c>
      <c r="M118" s="6">
        <f>SUMIF('Wuxi Summary'!$BU:$BU,'Commit vs Uncon'!$T118,'Wuxi Summary'!BO:BO)+SUMIF('Korat Summary'!$BU:$BU,'Commit vs Uncon'!$T118,'Korat Summary'!BO:BO)</f>
        <v>8200</v>
      </c>
      <c r="N118" s="6">
        <f>SUMIF('Wuxi Summary'!$BU:$BU,'Commit vs Uncon'!$T118,'Wuxi Summary'!BP:BP)+SUMIF('Korat Summary'!$BU:$BU,'Commit vs Uncon'!$T118,'Korat Summary'!BP:BP)</f>
        <v>18250</v>
      </c>
      <c r="O118" s="6">
        <f>SUMIF('Wuxi Summary'!$BU:$BU,'Commit vs Uncon'!$T118,'Wuxi Summary'!BQ:BQ)+SUMIF('Korat Summary'!$BU:$BU,'Commit vs Uncon'!$T118,'Korat Summary'!BQ:BQ)</f>
        <v>23200</v>
      </c>
      <c r="P118" s="6">
        <f>SUMIF('Wuxi Summary'!$BU:$BU,'Commit vs Uncon'!$T118,'Wuxi Summary'!BR:BR)+SUMIF('Korat Summary'!$BU:$BU,'Commit vs Uncon'!$T118,'Korat Summary'!BR:BR)</f>
        <v>6450</v>
      </c>
      <c r="Q118" s="6">
        <f>SUMIF('Wuxi Summary'!$BU:$BU,'Commit vs Uncon'!$T118,'Wuxi Summary'!BS:BS)+SUMIF('Korat Summary'!$BU:$BU,'Commit vs Uncon'!$T118,'Korat Summary'!BS:BS)</f>
        <v>500</v>
      </c>
      <c r="R118" s="664">
        <f t="shared" ref="R118:R119" si="107">SUM(M118:Q118)</f>
        <v>56600</v>
      </c>
      <c r="S118" s="665">
        <f t="shared" ref="S118:S119" si="108">R118+L118+G118</f>
        <v>206350</v>
      </c>
      <c r="T118" s="198" t="s">
        <v>738</v>
      </c>
      <c r="U118" s="198"/>
      <c r="V118" s="187"/>
      <c r="W118" s="187"/>
      <c r="X118" s="187"/>
      <c r="Y118" s="187"/>
      <c r="Z118" s="187"/>
      <c r="AA118" s="187"/>
      <c r="AC118" s="186"/>
      <c r="AD118" s="186"/>
      <c r="AE118" s="186"/>
      <c r="AF118" s="186"/>
      <c r="AG118" s="186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6"/>
      <c r="CA118" s="186"/>
      <c r="CB118" s="186"/>
      <c r="CC118" s="186"/>
      <c r="CD118" s="186"/>
      <c r="CE118" s="186"/>
      <c r="CF118" s="186"/>
      <c r="CG118" s="186"/>
      <c r="CH118" s="186"/>
      <c r="CI118" s="186"/>
      <c r="CJ118" s="186"/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  <c r="DS118" s="186"/>
      <c r="DT118" s="186"/>
    </row>
    <row r="119" spans="1:124" ht="13">
      <c r="A119" s="1139" t="str">
        <f>A4</f>
        <v>Uncon</v>
      </c>
      <c r="B119" s="182" t="s">
        <v>74</v>
      </c>
      <c r="C119" s="6">
        <f>SUMIF('Wuxi Summary'!$BU:$BU,'Commit vs Uncon'!$T119,'Wuxi Summary'!BG:BG)+SUMIF('Korat Summary'!$BU:$BU,'Commit vs Uncon'!$T119,'Korat Summary'!BG:BG)</f>
        <v>16950</v>
      </c>
      <c r="D119" s="6">
        <f>SUMIF('Wuxi Summary'!$BU:$BU,'Commit vs Uncon'!$T119,'Wuxi Summary'!BH:BH)+SUMIF('Korat Summary'!$BU:$BU,'Commit vs Uncon'!$T119,'Korat Summary'!BH:BH)</f>
        <v>34425</v>
      </c>
      <c r="E119" s="6">
        <f>SUMIF('Wuxi Summary'!$BU:$BU,'Commit vs Uncon'!$T119,'Wuxi Summary'!BI:BI)+SUMIF('Korat Summary'!$BU:$BU,'Commit vs Uncon'!$T119,'Korat Summary'!BI:BI)</f>
        <v>50400</v>
      </c>
      <c r="F119" s="6">
        <f>SUMIF('Wuxi Summary'!$BU:$BU,'Commit vs Uncon'!$T119,'Wuxi Summary'!BJ:BJ)+SUMIF('Korat Summary'!$BU:$BU,'Commit vs Uncon'!$T119,'Korat Summary'!BJ:BJ)</f>
        <v>20600</v>
      </c>
      <c r="G119" s="200">
        <f t="shared" si="105"/>
        <v>122375</v>
      </c>
      <c r="H119" s="6">
        <f>SUMIF('Wuxi Summary'!$BU:$BU,'Commit vs Uncon'!$T119,'Wuxi Summary'!BK:BK)+SUMIF('Korat Summary'!$BU:$BU,'Commit vs Uncon'!$T119,'Korat Summary'!BK:BK)</f>
        <v>26375</v>
      </c>
      <c r="I119" s="6">
        <f>SUMIF('Wuxi Summary'!$BU:$BU,'Commit vs Uncon'!$T119,'Wuxi Summary'!BL:BL)+SUMIF('Korat Summary'!$BU:$BU,'Commit vs Uncon'!$T119,'Korat Summary'!BL:BL)</f>
        <v>89575</v>
      </c>
      <c r="J119" s="6">
        <f>SUMIF('Wuxi Summary'!$BU:$BU,'Commit vs Uncon'!$T119,'Wuxi Summary'!BM:BM)+SUMIF('Korat Summary'!$BU:$BU,'Commit vs Uncon'!$T119,'Korat Summary'!BM:BM)</f>
        <v>19450</v>
      </c>
      <c r="K119" s="6">
        <f>SUMIF('Wuxi Summary'!$BU:$BU,'Commit vs Uncon'!$T119,'Wuxi Summary'!BN:BN)+SUMIF('Korat Summary'!$BU:$BU,'Commit vs Uncon'!$T119,'Korat Summary'!BN:BN)</f>
        <v>26250</v>
      </c>
      <c r="L119" s="200">
        <f t="shared" si="106"/>
        <v>161650</v>
      </c>
      <c r="M119" s="6">
        <f>SUMIF('Wuxi Summary'!$BU:$BU,'Commit vs Uncon'!$T119,'Wuxi Summary'!BO:BO)+SUMIF('Korat Summary'!$BU:$BU,'Commit vs Uncon'!$T119,'Korat Summary'!BO:BO)</f>
        <v>25250</v>
      </c>
      <c r="N119" s="6">
        <f>SUMIF('Wuxi Summary'!$BU:$BU,'Commit vs Uncon'!$T119,'Wuxi Summary'!BP:BP)+SUMIF('Korat Summary'!$BU:$BU,'Commit vs Uncon'!$T119,'Korat Summary'!BP:BP)</f>
        <v>137325</v>
      </c>
      <c r="O119" s="6">
        <f>SUMIF('Wuxi Summary'!$BU:$BU,'Commit vs Uncon'!$T119,'Wuxi Summary'!BQ:BQ)+SUMIF('Korat Summary'!$BU:$BU,'Commit vs Uncon'!$T119,'Korat Summary'!BQ:BQ)</f>
        <v>32500</v>
      </c>
      <c r="P119" s="6">
        <f>SUMIF('Wuxi Summary'!$BU:$BU,'Commit vs Uncon'!$T119,'Wuxi Summary'!BR:BR)+SUMIF('Korat Summary'!$BU:$BU,'Commit vs Uncon'!$T119,'Korat Summary'!BR:BR)</f>
        <v>15575</v>
      </c>
      <c r="Q119" s="6">
        <f>SUMIF('Wuxi Summary'!$BU:$BU,'Commit vs Uncon'!$T119,'Wuxi Summary'!BS:BS)+SUMIF('Korat Summary'!$BU:$BU,'Commit vs Uncon'!$T119,'Korat Summary'!BS:BS)</f>
        <v>1325</v>
      </c>
      <c r="R119" s="183">
        <f t="shared" si="107"/>
        <v>211975</v>
      </c>
      <c r="S119" s="197">
        <f t="shared" si="108"/>
        <v>496000</v>
      </c>
      <c r="T119" s="198" t="s">
        <v>739</v>
      </c>
      <c r="U119" s="198"/>
      <c r="V119" s="187"/>
      <c r="W119" s="187"/>
      <c r="X119" s="187"/>
      <c r="Y119" s="187"/>
      <c r="Z119" s="187"/>
      <c r="AA119" s="187"/>
      <c r="AC119" s="186"/>
      <c r="AD119" s="186"/>
      <c r="AE119" s="186"/>
      <c r="AF119" s="186"/>
      <c r="AG119" s="186"/>
      <c r="AH119" s="186"/>
      <c r="AI119" s="186"/>
      <c r="AJ119" s="186"/>
      <c r="AK119" s="186"/>
      <c r="AL119" s="186"/>
      <c r="AM119" s="186"/>
      <c r="AN119" s="186"/>
      <c r="AO119" s="186"/>
      <c r="AP119" s="186"/>
      <c r="AQ119" s="186"/>
      <c r="AR119" s="186"/>
      <c r="AS119" s="186"/>
      <c r="AT119" s="186"/>
      <c r="AU119" s="186"/>
      <c r="AV119" s="186"/>
      <c r="AW119" s="186"/>
      <c r="AX119" s="186"/>
      <c r="AY119" s="186"/>
      <c r="AZ119" s="186"/>
      <c r="BA119" s="186"/>
      <c r="BB119" s="186"/>
      <c r="BC119" s="186"/>
      <c r="BD119" s="186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6"/>
      <c r="BS119" s="186"/>
      <c r="BT119" s="186"/>
      <c r="BU119" s="186"/>
      <c r="BV119" s="186"/>
      <c r="BW119" s="186"/>
      <c r="BX119" s="186"/>
      <c r="BY119" s="186"/>
      <c r="BZ119" s="186"/>
      <c r="CA119" s="186"/>
      <c r="CB119" s="186"/>
      <c r="CC119" s="186"/>
      <c r="CD119" s="186"/>
      <c r="CE119" s="186"/>
      <c r="CF119" s="186"/>
      <c r="CG119" s="186"/>
      <c r="CH119" s="186"/>
      <c r="CI119" s="186"/>
      <c r="CJ119" s="186"/>
      <c r="CK119" s="186"/>
      <c r="CL119" s="186"/>
      <c r="CM119" s="186"/>
      <c r="CN119" s="186"/>
      <c r="CO119" s="186"/>
      <c r="CP119" s="186"/>
      <c r="CQ119" s="186"/>
      <c r="CR119" s="186"/>
      <c r="CS119" s="186"/>
      <c r="CT119" s="186"/>
      <c r="CU119" s="186"/>
      <c r="CV119" s="186"/>
      <c r="CW119" s="186"/>
      <c r="CX119" s="186"/>
      <c r="CY119" s="186"/>
      <c r="CZ119" s="186"/>
      <c r="DA119" s="186"/>
      <c r="DB119" s="186"/>
      <c r="DC119" s="186"/>
      <c r="DD119" s="186"/>
      <c r="DE119" s="186"/>
      <c r="DF119" s="186"/>
      <c r="DG119" s="186"/>
      <c r="DH119" s="186"/>
      <c r="DI119" s="186"/>
      <c r="DJ119" s="186"/>
      <c r="DK119" s="186"/>
      <c r="DL119" s="186"/>
      <c r="DM119" s="186"/>
      <c r="DN119" s="186"/>
      <c r="DO119" s="186"/>
      <c r="DP119" s="186"/>
      <c r="DQ119" s="186"/>
      <c r="DR119" s="186"/>
      <c r="DS119" s="186"/>
      <c r="DT119" s="186"/>
    </row>
    <row r="120" spans="1:124" ht="13">
      <c r="A120" s="1139"/>
      <c r="B120" s="182" t="s">
        <v>589</v>
      </c>
      <c r="C120" s="6">
        <f>SUMIF('Wuxi Summary'!$BU:$BU,'Commit vs Uncon'!$T120,'Wuxi Summary'!BG:BG)+SUMIF('Korat Summary'!$BU:$BU,'Commit vs Uncon'!$T120,'Korat Summary'!BG:BG)</f>
        <v>2475</v>
      </c>
      <c r="D120" s="6">
        <f>SUMIF('Wuxi Summary'!$BU:$BU,'Commit vs Uncon'!$T120,'Wuxi Summary'!BH:BH)+SUMIF('Korat Summary'!$BU:$BU,'Commit vs Uncon'!$T120,'Korat Summary'!BH:BH)</f>
        <v>1125</v>
      </c>
      <c r="E120" s="6">
        <f>SUMIF('Wuxi Summary'!$BU:$BU,'Commit vs Uncon'!$T120,'Wuxi Summary'!BI:BI)+SUMIF('Korat Summary'!$BU:$BU,'Commit vs Uncon'!$T120,'Korat Summary'!BI:BI)</f>
        <v>800</v>
      </c>
      <c r="F120" s="6">
        <f>SUMIF('Wuxi Summary'!$BU:$BU,'Commit vs Uncon'!$T120,'Wuxi Summary'!BJ:BJ)+SUMIF('Korat Summary'!$BU:$BU,'Commit vs Uncon'!$T120,'Korat Summary'!BJ:BJ)</f>
        <v>400</v>
      </c>
      <c r="G120" s="200">
        <f t="shared" ref="G120:G123" si="109">SUM(C120:F120)</f>
        <v>4800</v>
      </c>
      <c r="H120" s="6">
        <f>SUMIF('Wuxi Summary'!$BU:$BU,'Commit vs Uncon'!$T120,'Wuxi Summary'!BK:BK)+SUMIF('Korat Summary'!$BU:$BU,'Commit vs Uncon'!$T120,'Korat Summary'!BK:BK)</f>
        <v>2825</v>
      </c>
      <c r="I120" s="6">
        <f>SUMIF('Wuxi Summary'!$BU:$BU,'Commit vs Uncon'!$T120,'Wuxi Summary'!BL:BL)+SUMIF('Korat Summary'!$BU:$BU,'Commit vs Uncon'!$T120,'Korat Summary'!BL:BL)</f>
        <v>1200</v>
      </c>
      <c r="J120" s="6">
        <f>SUMIF('Wuxi Summary'!$BU:$BU,'Commit vs Uncon'!$T120,'Wuxi Summary'!BM:BM)+SUMIF('Korat Summary'!$BU:$BU,'Commit vs Uncon'!$T120,'Korat Summary'!BM:BM)</f>
        <v>550</v>
      </c>
      <c r="K120" s="6">
        <f>SUMIF('Wuxi Summary'!$BU:$BU,'Commit vs Uncon'!$T120,'Wuxi Summary'!BN:BN)+SUMIF('Korat Summary'!$BU:$BU,'Commit vs Uncon'!$T120,'Korat Summary'!BN:BN)</f>
        <v>1975</v>
      </c>
      <c r="L120" s="200">
        <f t="shared" ref="L120:L123" si="110">SUM(H120:K120)</f>
        <v>6550</v>
      </c>
      <c r="M120" s="6">
        <f>SUMIF('Wuxi Summary'!$BU:$BU,'Commit vs Uncon'!$T120,'Wuxi Summary'!BO:BO)+SUMIF('Korat Summary'!$BU:$BU,'Commit vs Uncon'!$T120,'Korat Summary'!BO:BO)</f>
        <v>3475</v>
      </c>
      <c r="N120" s="6">
        <f>SUMIF('Wuxi Summary'!$BU:$BU,'Commit vs Uncon'!$T120,'Wuxi Summary'!BP:BP)+SUMIF('Korat Summary'!$BU:$BU,'Commit vs Uncon'!$T120,'Korat Summary'!BP:BP)</f>
        <v>775</v>
      </c>
      <c r="O120" s="6">
        <f>SUMIF('Wuxi Summary'!$BU:$BU,'Commit vs Uncon'!$T120,'Wuxi Summary'!BQ:BQ)+SUMIF('Korat Summary'!$BU:$BU,'Commit vs Uncon'!$T120,'Korat Summary'!BQ:BQ)</f>
        <v>2425</v>
      </c>
      <c r="P120" s="6">
        <f>SUMIF('Wuxi Summary'!$BU:$BU,'Commit vs Uncon'!$T120,'Wuxi Summary'!BR:BR)+SUMIF('Korat Summary'!$BU:$BU,'Commit vs Uncon'!$T120,'Korat Summary'!BR:BR)</f>
        <v>600</v>
      </c>
      <c r="Q120" s="6">
        <f>SUMIF('Wuxi Summary'!$BU:$BU,'Commit vs Uncon'!$T120,'Wuxi Summary'!BS:BS)+SUMIF('Korat Summary'!$BU:$BU,'Commit vs Uncon'!$T120,'Korat Summary'!BS:BS)</f>
        <v>325</v>
      </c>
      <c r="R120" s="183">
        <f t="shared" ref="R120:R123" si="111">SUM(M120:Q120)</f>
        <v>7600</v>
      </c>
      <c r="S120" s="197">
        <f t="shared" ref="S120:S123" si="112">R120+L120+G120</f>
        <v>18950</v>
      </c>
      <c r="T120" s="198" t="s">
        <v>740</v>
      </c>
      <c r="U120" s="198"/>
      <c r="V120" s="187"/>
      <c r="W120" s="187"/>
      <c r="X120" s="187"/>
      <c r="Y120" s="187"/>
      <c r="Z120" s="187"/>
      <c r="AA120" s="187"/>
      <c r="AC120" s="186"/>
      <c r="AD120" s="186"/>
      <c r="AE120" s="186"/>
      <c r="AF120" s="186"/>
      <c r="AG120" s="186"/>
      <c r="AH120" s="186"/>
      <c r="AI120" s="186"/>
      <c r="AJ120" s="186"/>
      <c r="AK120" s="186"/>
      <c r="AL120" s="186"/>
      <c r="AM120" s="186"/>
      <c r="AN120" s="186"/>
      <c r="AO120" s="186"/>
      <c r="AP120" s="186"/>
      <c r="AQ120" s="186"/>
      <c r="AR120" s="186"/>
      <c r="AS120" s="186"/>
      <c r="AT120" s="186"/>
      <c r="AU120" s="186"/>
      <c r="AV120" s="186"/>
      <c r="AW120" s="186"/>
      <c r="AX120" s="186"/>
      <c r="AY120" s="186"/>
      <c r="AZ120" s="186"/>
      <c r="BA120" s="186"/>
      <c r="BB120" s="186"/>
      <c r="BC120" s="186"/>
      <c r="BD120" s="186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6"/>
      <c r="BS120" s="186"/>
      <c r="BT120" s="186"/>
      <c r="BU120" s="186"/>
      <c r="BV120" s="186"/>
      <c r="BW120" s="186"/>
      <c r="BX120" s="186"/>
      <c r="BY120" s="186"/>
      <c r="BZ120" s="186"/>
      <c r="CA120" s="186"/>
      <c r="CB120" s="186"/>
      <c r="CC120" s="186"/>
      <c r="CD120" s="186"/>
      <c r="CE120" s="186"/>
      <c r="CF120" s="186"/>
      <c r="CG120" s="186"/>
      <c r="CH120" s="186"/>
      <c r="CI120" s="186"/>
      <c r="CJ120" s="186"/>
      <c r="CK120" s="186"/>
      <c r="CL120" s="186"/>
      <c r="CM120" s="186"/>
      <c r="CN120" s="186"/>
      <c r="CO120" s="186"/>
      <c r="CP120" s="186"/>
      <c r="CQ120" s="186"/>
      <c r="CR120" s="186"/>
      <c r="CS120" s="186"/>
      <c r="CT120" s="186"/>
      <c r="CU120" s="186"/>
      <c r="CV120" s="186"/>
      <c r="CW120" s="186"/>
      <c r="CX120" s="186"/>
      <c r="CY120" s="186"/>
      <c r="CZ120" s="186"/>
      <c r="DA120" s="186"/>
      <c r="DB120" s="186"/>
      <c r="DC120" s="186"/>
      <c r="DD120" s="186"/>
      <c r="DE120" s="186"/>
      <c r="DF120" s="186"/>
      <c r="DG120" s="186"/>
      <c r="DH120" s="186"/>
      <c r="DI120" s="186"/>
      <c r="DJ120" s="186"/>
      <c r="DK120" s="186"/>
      <c r="DL120" s="186"/>
      <c r="DM120" s="186"/>
      <c r="DN120" s="186"/>
      <c r="DO120" s="186"/>
      <c r="DP120" s="186"/>
      <c r="DQ120" s="186"/>
      <c r="DR120" s="186"/>
      <c r="DS120" s="186"/>
      <c r="DT120" s="186"/>
    </row>
    <row r="121" spans="1:124" ht="13">
      <c r="A121" s="1139"/>
      <c r="B121" s="182" t="s">
        <v>590</v>
      </c>
      <c r="C121" s="6">
        <f>SUMIF('Wuxi Summary'!$BU:$BU,'Commit vs Uncon'!$T121,'Wuxi Summary'!BG:BG)+SUMIF('Korat Summary'!$BU:$BU,'Commit vs Uncon'!$T121,'Korat Summary'!BG:BG)</f>
        <v>36900</v>
      </c>
      <c r="D121" s="6">
        <f>SUMIF('Wuxi Summary'!$BU:$BU,'Commit vs Uncon'!$T121,'Wuxi Summary'!BH:BH)+SUMIF('Korat Summary'!$BU:$BU,'Commit vs Uncon'!$T121,'Korat Summary'!BH:BH)</f>
        <v>75300</v>
      </c>
      <c r="E121" s="6">
        <f>SUMIF('Wuxi Summary'!$BU:$BU,'Commit vs Uncon'!$T121,'Wuxi Summary'!BI:BI)+SUMIF('Korat Summary'!$BU:$BU,'Commit vs Uncon'!$T121,'Korat Summary'!BI:BI)</f>
        <v>128225</v>
      </c>
      <c r="F121" s="6">
        <f>SUMIF('Wuxi Summary'!$BU:$BU,'Commit vs Uncon'!$T121,'Wuxi Summary'!BJ:BJ)+SUMIF('Korat Summary'!$BU:$BU,'Commit vs Uncon'!$T121,'Korat Summary'!BJ:BJ)</f>
        <v>107775</v>
      </c>
      <c r="G121" s="200">
        <f t="shared" si="109"/>
        <v>348200</v>
      </c>
      <c r="H121" s="6">
        <f>SUMIF('Wuxi Summary'!$BU:$BU,'Commit vs Uncon'!$T121,'Wuxi Summary'!BK:BK)+SUMIF('Korat Summary'!$BU:$BU,'Commit vs Uncon'!$T121,'Korat Summary'!BK:BK)</f>
        <v>98075</v>
      </c>
      <c r="I121" s="6">
        <f>SUMIF('Wuxi Summary'!$BU:$BU,'Commit vs Uncon'!$T121,'Wuxi Summary'!BL:BL)+SUMIF('Korat Summary'!$BU:$BU,'Commit vs Uncon'!$T121,'Korat Summary'!BL:BL)</f>
        <v>131275</v>
      </c>
      <c r="J121" s="6">
        <f>SUMIF('Wuxi Summary'!$BU:$BU,'Commit vs Uncon'!$T121,'Wuxi Summary'!BM:BM)+SUMIF('Korat Summary'!$BU:$BU,'Commit vs Uncon'!$T121,'Korat Summary'!BM:BM)</f>
        <v>91425</v>
      </c>
      <c r="K121" s="6">
        <f>SUMIF('Wuxi Summary'!$BU:$BU,'Commit vs Uncon'!$T121,'Wuxi Summary'!BN:BN)+SUMIF('Korat Summary'!$BU:$BU,'Commit vs Uncon'!$T121,'Korat Summary'!BN:BN)</f>
        <v>49525</v>
      </c>
      <c r="L121" s="200">
        <f t="shared" si="110"/>
        <v>370300</v>
      </c>
      <c r="M121" s="6">
        <f>SUMIF('Wuxi Summary'!$BU:$BU,'Commit vs Uncon'!$T121,'Wuxi Summary'!BO:BO)+SUMIF('Korat Summary'!$BU:$BU,'Commit vs Uncon'!$T121,'Korat Summary'!BO:BO)</f>
        <v>93575</v>
      </c>
      <c r="N121" s="6">
        <f>SUMIF('Wuxi Summary'!$BU:$BU,'Commit vs Uncon'!$T121,'Wuxi Summary'!BP:BP)+SUMIF('Korat Summary'!$BU:$BU,'Commit vs Uncon'!$T121,'Korat Summary'!BP:BP)</f>
        <v>140600</v>
      </c>
      <c r="O121" s="6">
        <f>SUMIF('Wuxi Summary'!$BU:$BU,'Commit vs Uncon'!$T121,'Wuxi Summary'!BQ:BQ)+SUMIF('Korat Summary'!$BU:$BU,'Commit vs Uncon'!$T121,'Korat Summary'!BQ:BQ)</f>
        <v>99300</v>
      </c>
      <c r="P121" s="6">
        <f>SUMIF('Wuxi Summary'!$BU:$BU,'Commit vs Uncon'!$T121,'Wuxi Summary'!BR:BR)+SUMIF('Korat Summary'!$BU:$BU,'Commit vs Uncon'!$T121,'Korat Summary'!BR:BR)</f>
        <v>50775</v>
      </c>
      <c r="Q121" s="6">
        <f>SUMIF('Wuxi Summary'!$BU:$BU,'Commit vs Uncon'!$T121,'Wuxi Summary'!BS:BS)+SUMIF('Korat Summary'!$BU:$BU,'Commit vs Uncon'!$T121,'Korat Summary'!BS:BS)</f>
        <v>11400</v>
      </c>
      <c r="R121" s="183">
        <f t="shared" si="111"/>
        <v>395650</v>
      </c>
      <c r="S121" s="197">
        <f t="shared" si="112"/>
        <v>1114150</v>
      </c>
      <c r="T121" s="198" t="s">
        <v>741</v>
      </c>
      <c r="U121" s="198"/>
      <c r="V121" s="187"/>
      <c r="W121" s="187"/>
      <c r="X121" s="187"/>
      <c r="Y121" s="187"/>
      <c r="Z121" s="187"/>
      <c r="AA121" s="187"/>
      <c r="AC121" s="186"/>
      <c r="AD121" s="186"/>
      <c r="AE121" s="186"/>
      <c r="AF121" s="186"/>
      <c r="AG121" s="186"/>
      <c r="AH121" s="186"/>
      <c r="AI121" s="186"/>
      <c r="AJ121" s="186"/>
      <c r="AK121" s="186"/>
      <c r="AL121" s="186"/>
      <c r="AM121" s="186"/>
      <c r="AN121" s="186"/>
      <c r="AO121" s="186"/>
      <c r="AP121" s="186"/>
      <c r="AQ121" s="186"/>
      <c r="AR121" s="186"/>
      <c r="AS121" s="186"/>
      <c r="AT121" s="186"/>
      <c r="AU121" s="186"/>
      <c r="AV121" s="186"/>
      <c r="AW121" s="186"/>
      <c r="AX121" s="186"/>
      <c r="AY121" s="186"/>
      <c r="AZ121" s="186"/>
      <c r="BA121" s="186"/>
      <c r="BB121" s="186"/>
      <c r="BC121" s="186"/>
      <c r="BD121" s="186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6"/>
      <c r="BS121" s="186"/>
      <c r="BT121" s="186"/>
      <c r="BU121" s="186"/>
      <c r="BV121" s="186"/>
      <c r="BW121" s="186"/>
      <c r="BX121" s="186"/>
      <c r="BY121" s="186"/>
      <c r="BZ121" s="186"/>
      <c r="CA121" s="186"/>
      <c r="CB121" s="186"/>
      <c r="CC121" s="186"/>
      <c r="CD121" s="186"/>
      <c r="CE121" s="186"/>
      <c r="CF121" s="186"/>
      <c r="CG121" s="186"/>
      <c r="CH121" s="186"/>
      <c r="CI121" s="186"/>
      <c r="CJ121" s="186"/>
      <c r="CK121" s="186"/>
      <c r="CL121" s="186"/>
      <c r="CM121" s="186"/>
      <c r="CN121" s="186"/>
      <c r="CO121" s="186"/>
      <c r="CP121" s="186"/>
      <c r="CQ121" s="186"/>
      <c r="CR121" s="186"/>
      <c r="CS121" s="186"/>
      <c r="CT121" s="186"/>
      <c r="CU121" s="186"/>
      <c r="CV121" s="186"/>
      <c r="CW121" s="186"/>
      <c r="CX121" s="186"/>
      <c r="CY121" s="186"/>
      <c r="CZ121" s="186"/>
      <c r="DA121" s="186"/>
      <c r="DB121" s="186"/>
      <c r="DC121" s="186"/>
      <c r="DD121" s="186"/>
      <c r="DE121" s="186"/>
      <c r="DF121" s="186"/>
      <c r="DG121" s="186"/>
      <c r="DH121" s="186"/>
      <c r="DI121" s="186"/>
      <c r="DJ121" s="186"/>
      <c r="DK121" s="186"/>
      <c r="DL121" s="186"/>
      <c r="DM121" s="186"/>
      <c r="DN121" s="186"/>
      <c r="DO121" s="186"/>
      <c r="DP121" s="186"/>
      <c r="DQ121" s="186"/>
      <c r="DR121" s="186"/>
      <c r="DS121" s="186"/>
      <c r="DT121" s="186"/>
    </row>
    <row r="122" spans="1:124" ht="13">
      <c r="A122" s="1139"/>
      <c r="B122" s="182" t="s">
        <v>654</v>
      </c>
      <c r="C122" s="6">
        <f>SUMIF('Wuxi Summary'!$BU:$BU,'Commit vs Uncon'!$T122,'Wuxi Summary'!BG:BG)+SUMIF('Korat Summary'!$BU:$BU,'Commit vs Uncon'!$T122,'Korat Summary'!BG:BG)</f>
        <v>7340</v>
      </c>
      <c r="D122" s="6">
        <f>SUMIF('Wuxi Summary'!$BU:$BU,'Commit vs Uncon'!$T122,'Wuxi Summary'!BH:BH)+SUMIF('Korat Summary'!$BU:$BU,'Commit vs Uncon'!$T122,'Korat Summary'!BH:BH)</f>
        <v>27320</v>
      </c>
      <c r="E122" s="6">
        <f>SUMIF('Wuxi Summary'!$BU:$BU,'Commit vs Uncon'!$T122,'Wuxi Summary'!BI:BI)+SUMIF('Korat Summary'!$BU:$BU,'Commit vs Uncon'!$T122,'Korat Summary'!BI:BI)</f>
        <v>47720</v>
      </c>
      <c r="F122" s="6">
        <f>SUMIF('Wuxi Summary'!$BU:$BU,'Commit vs Uncon'!$T122,'Wuxi Summary'!BJ:BJ)+SUMIF('Korat Summary'!$BU:$BU,'Commit vs Uncon'!$T122,'Korat Summary'!BJ:BJ)</f>
        <v>46120</v>
      </c>
      <c r="G122" s="200">
        <f t="shared" si="109"/>
        <v>128500</v>
      </c>
      <c r="H122" s="6">
        <f>SUMIF('Wuxi Summary'!$BU:$BU,'Commit vs Uncon'!$T122,'Wuxi Summary'!BK:BK)+SUMIF('Korat Summary'!$BU:$BU,'Commit vs Uncon'!$T122,'Korat Summary'!BK:BK)</f>
        <v>34120</v>
      </c>
      <c r="I122" s="6">
        <f>SUMIF('Wuxi Summary'!$BU:$BU,'Commit vs Uncon'!$T122,'Wuxi Summary'!BL:BL)+SUMIF('Korat Summary'!$BU:$BU,'Commit vs Uncon'!$T122,'Korat Summary'!BL:BL)</f>
        <v>40980</v>
      </c>
      <c r="J122" s="6">
        <f>SUMIF('Wuxi Summary'!$BU:$BU,'Commit vs Uncon'!$T122,'Wuxi Summary'!BM:BM)+SUMIF('Korat Summary'!$BU:$BU,'Commit vs Uncon'!$T122,'Korat Summary'!BM:BM)</f>
        <v>39620</v>
      </c>
      <c r="K122" s="6">
        <f>SUMIF('Wuxi Summary'!$BU:$BU,'Commit vs Uncon'!$T122,'Wuxi Summary'!BN:BN)+SUMIF('Korat Summary'!$BU:$BU,'Commit vs Uncon'!$T122,'Korat Summary'!BN:BN)</f>
        <v>23100</v>
      </c>
      <c r="L122" s="200">
        <f t="shared" si="110"/>
        <v>137820</v>
      </c>
      <c r="M122" s="6">
        <f>SUMIF('Wuxi Summary'!$BU:$BU,'Commit vs Uncon'!$T122,'Wuxi Summary'!BO:BO)+SUMIF('Korat Summary'!$BU:$BU,'Commit vs Uncon'!$T122,'Korat Summary'!BO:BO)</f>
        <v>25660</v>
      </c>
      <c r="N122" s="6">
        <f>SUMIF('Wuxi Summary'!$BU:$BU,'Commit vs Uncon'!$T122,'Wuxi Summary'!BP:BP)+SUMIF('Korat Summary'!$BU:$BU,'Commit vs Uncon'!$T122,'Korat Summary'!BP:BP)</f>
        <v>42980</v>
      </c>
      <c r="O122" s="6">
        <f>SUMIF('Wuxi Summary'!$BU:$BU,'Commit vs Uncon'!$T122,'Wuxi Summary'!BQ:BQ)+SUMIF('Korat Summary'!$BU:$BU,'Commit vs Uncon'!$T122,'Korat Summary'!BQ:BQ)</f>
        <v>48180</v>
      </c>
      <c r="P122" s="6">
        <f>SUMIF('Wuxi Summary'!$BU:$BU,'Commit vs Uncon'!$T122,'Wuxi Summary'!BR:BR)+SUMIF('Korat Summary'!$BU:$BU,'Commit vs Uncon'!$T122,'Korat Summary'!BR:BR)</f>
        <v>17760</v>
      </c>
      <c r="Q122" s="6">
        <f>SUMIF('Wuxi Summary'!$BU:$BU,'Commit vs Uncon'!$T122,'Wuxi Summary'!BS:BS)+SUMIF('Korat Summary'!$BU:$BU,'Commit vs Uncon'!$T122,'Korat Summary'!BS:BS)</f>
        <v>1040</v>
      </c>
      <c r="R122" s="183">
        <f t="shared" si="111"/>
        <v>135620</v>
      </c>
      <c r="S122" s="197">
        <f t="shared" si="112"/>
        <v>401940</v>
      </c>
      <c r="T122" s="198" t="s">
        <v>725</v>
      </c>
      <c r="U122" s="198"/>
      <c r="V122" s="187"/>
      <c r="W122" s="187"/>
      <c r="X122" s="187"/>
      <c r="Y122" s="187"/>
      <c r="Z122" s="187"/>
      <c r="AA122" s="187"/>
      <c r="AC122" s="186"/>
      <c r="AD122" s="186"/>
      <c r="AE122" s="186"/>
      <c r="AF122" s="186"/>
      <c r="AG122" s="186"/>
      <c r="AH122" s="186"/>
      <c r="AI122" s="186"/>
      <c r="AJ122" s="186"/>
      <c r="AK122" s="186"/>
      <c r="AL122" s="186"/>
      <c r="AM122" s="186"/>
      <c r="AN122" s="186"/>
      <c r="AO122" s="186"/>
      <c r="AP122" s="186"/>
      <c r="AQ122" s="186"/>
      <c r="AR122" s="186"/>
      <c r="AS122" s="186"/>
      <c r="AT122" s="186"/>
      <c r="AU122" s="186"/>
      <c r="AV122" s="186"/>
      <c r="AW122" s="186"/>
      <c r="AX122" s="186"/>
      <c r="AY122" s="186"/>
      <c r="AZ122" s="186"/>
      <c r="BA122" s="186"/>
      <c r="BB122" s="186"/>
      <c r="BC122" s="186"/>
      <c r="BD122" s="186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6"/>
      <c r="BS122" s="186"/>
      <c r="BT122" s="186"/>
      <c r="BU122" s="186"/>
      <c r="BV122" s="186"/>
      <c r="BW122" s="186"/>
      <c r="BX122" s="186"/>
      <c r="BY122" s="186"/>
      <c r="BZ122" s="186"/>
      <c r="CA122" s="186"/>
      <c r="CB122" s="186"/>
      <c r="CC122" s="186"/>
      <c r="CD122" s="186"/>
      <c r="CE122" s="186"/>
      <c r="CF122" s="186"/>
      <c r="CG122" s="186"/>
      <c r="CH122" s="186"/>
      <c r="CI122" s="186"/>
      <c r="CJ122" s="186"/>
      <c r="CK122" s="186"/>
      <c r="CL122" s="186"/>
      <c r="CM122" s="186"/>
      <c r="CN122" s="186"/>
      <c r="CO122" s="186"/>
      <c r="CP122" s="186"/>
      <c r="CQ122" s="186"/>
      <c r="CR122" s="186"/>
      <c r="CS122" s="186"/>
      <c r="CT122" s="186"/>
      <c r="CU122" s="186"/>
      <c r="CV122" s="186"/>
      <c r="CW122" s="186"/>
      <c r="CX122" s="186"/>
      <c r="CY122" s="186"/>
      <c r="CZ122" s="186"/>
      <c r="DA122" s="186"/>
      <c r="DB122" s="186"/>
      <c r="DC122" s="186"/>
      <c r="DD122" s="186"/>
      <c r="DE122" s="186"/>
      <c r="DF122" s="186"/>
      <c r="DG122" s="186"/>
      <c r="DH122" s="186"/>
      <c r="DI122" s="186"/>
      <c r="DJ122" s="186"/>
      <c r="DK122" s="186"/>
      <c r="DL122" s="186"/>
      <c r="DM122" s="186"/>
      <c r="DN122" s="186"/>
      <c r="DO122" s="186"/>
      <c r="DP122" s="186"/>
      <c r="DQ122" s="186"/>
      <c r="DR122" s="186"/>
      <c r="DS122" s="186"/>
      <c r="DT122" s="186"/>
    </row>
    <row r="123" spans="1:124" ht="13">
      <c r="A123" s="1139"/>
      <c r="B123" s="182" t="s">
        <v>655</v>
      </c>
      <c r="C123" s="6">
        <f>SUMIF('Wuxi Summary'!$BU:$BU,'Commit vs Uncon'!$T123,'Wuxi Summary'!BG:BG)+SUMIF('Korat Summary'!$BU:$BU,'Commit vs Uncon'!$T123,'Korat Summary'!BG:BG)</f>
        <v>7580</v>
      </c>
      <c r="D123" s="6">
        <f>SUMIF('Wuxi Summary'!$BU:$BU,'Commit vs Uncon'!$T123,'Wuxi Summary'!BH:BH)+SUMIF('Korat Summary'!$BU:$BU,'Commit vs Uncon'!$T123,'Korat Summary'!BH:BH)</f>
        <v>12400</v>
      </c>
      <c r="E123" s="6">
        <f>SUMIF('Wuxi Summary'!$BU:$BU,'Commit vs Uncon'!$T123,'Wuxi Summary'!BI:BI)+SUMIF('Korat Summary'!$BU:$BU,'Commit vs Uncon'!$T123,'Korat Summary'!BI:BI)</f>
        <v>34200</v>
      </c>
      <c r="F123" s="6">
        <f>SUMIF('Wuxi Summary'!$BU:$BU,'Commit vs Uncon'!$T123,'Wuxi Summary'!BJ:BJ)+SUMIF('Korat Summary'!$BU:$BU,'Commit vs Uncon'!$T123,'Korat Summary'!BJ:BJ)</f>
        <v>27020</v>
      </c>
      <c r="G123" s="200">
        <f t="shared" si="109"/>
        <v>81200</v>
      </c>
      <c r="H123" s="6">
        <f>SUMIF('Wuxi Summary'!$BU:$BU,'Commit vs Uncon'!$T123,'Wuxi Summary'!BK:BK)+SUMIF('Korat Summary'!$BU:$BU,'Commit vs Uncon'!$T123,'Korat Summary'!BK:BK)</f>
        <v>17060</v>
      </c>
      <c r="I123" s="6">
        <f>SUMIF('Wuxi Summary'!$BU:$BU,'Commit vs Uncon'!$T123,'Wuxi Summary'!BL:BL)+SUMIF('Korat Summary'!$BU:$BU,'Commit vs Uncon'!$T123,'Korat Summary'!BL:BL)</f>
        <v>36180</v>
      </c>
      <c r="J123" s="6">
        <f>SUMIF('Wuxi Summary'!$BU:$BU,'Commit vs Uncon'!$T123,'Wuxi Summary'!BM:BM)+SUMIF('Korat Summary'!$BU:$BU,'Commit vs Uncon'!$T123,'Korat Summary'!BM:BM)</f>
        <v>25680</v>
      </c>
      <c r="K123" s="6">
        <f>SUMIF('Wuxi Summary'!$BU:$BU,'Commit vs Uncon'!$T123,'Wuxi Summary'!BN:BN)+SUMIF('Korat Summary'!$BU:$BU,'Commit vs Uncon'!$T123,'Korat Summary'!BN:BN)</f>
        <v>20460</v>
      </c>
      <c r="L123" s="200">
        <f t="shared" si="110"/>
        <v>99380</v>
      </c>
      <c r="M123" s="6">
        <f>SUMIF('Wuxi Summary'!$BU:$BU,'Commit vs Uncon'!$T123,'Wuxi Summary'!BO:BO)+SUMIF('Korat Summary'!$BU:$BU,'Commit vs Uncon'!$T123,'Korat Summary'!BO:BO)</f>
        <v>6900</v>
      </c>
      <c r="N123" s="6">
        <f>SUMIF('Wuxi Summary'!$BU:$BU,'Commit vs Uncon'!$T123,'Wuxi Summary'!BP:BP)+SUMIF('Korat Summary'!$BU:$BU,'Commit vs Uncon'!$T123,'Korat Summary'!BP:BP)</f>
        <v>27140</v>
      </c>
      <c r="O123" s="6">
        <f>SUMIF('Wuxi Summary'!$BU:$BU,'Commit vs Uncon'!$T123,'Wuxi Summary'!BQ:BQ)+SUMIF('Korat Summary'!$BU:$BU,'Commit vs Uncon'!$T123,'Korat Summary'!BQ:BQ)</f>
        <v>25620</v>
      </c>
      <c r="P123" s="6">
        <f>SUMIF('Wuxi Summary'!$BU:$BU,'Commit vs Uncon'!$T123,'Wuxi Summary'!BR:BR)+SUMIF('Korat Summary'!$BU:$BU,'Commit vs Uncon'!$T123,'Korat Summary'!BR:BR)</f>
        <v>9720</v>
      </c>
      <c r="Q123" s="6">
        <f>SUMIF('Wuxi Summary'!$BU:$BU,'Commit vs Uncon'!$T123,'Wuxi Summary'!BS:BS)+SUMIF('Korat Summary'!$BU:$BU,'Commit vs Uncon'!$T123,'Korat Summary'!BS:BS)</f>
        <v>2140</v>
      </c>
      <c r="R123" s="183">
        <f t="shared" si="111"/>
        <v>71520</v>
      </c>
      <c r="S123" s="197">
        <f t="shared" si="112"/>
        <v>252100</v>
      </c>
      <c r="T123" s="198" t="s">
        <v>742</v>
      </c>
      <c r="U123" s="198"/>
      <c r="V123" s="187"/>
      <c r="W123" s="187"/>
      <c r="X123" s="187"/>
      <c r="Y123" s="187"/>
      <c r="Z123" s="187"/>
      <c r="AA123" s="187"/>
      <c r="AC123" s="186"/>
      <c r="AD123" s="186"/>
      <c r="AE123" s="186"/>
      <c r="AF123" s="186"/>
      <c r="AG123" s="186"/>
      <c r="AH123" s="186"/>
      <c r="AI123" s="186"/>
      <c r="AJ123" s="186"/>
      <c r="AK123" s="186"/>
      <c r="AL123" s="186"/>
      <c r="AM123" s="186"/>
      <c r="AN123" s="186"/>
      <c r="AO123" s="186"/>
      <c r="AP123" s="186"/>
      <c r="AQ123" s="186"/>
      <c r="AR123" s="186"/>
      <c r="AS123" s="186"/>
      <c r="AT123" s="186"/>
      <c r="AU123" s="186"/>
      <c r="AV123" s="186"/>
      <c r="AW123" s="186"/>
      <c r="AX123" s="186"/>
      <c r="AY123" s="186"/>
      <c r="AZ123" s="186"/>
      <c r="BA123" s="186"/>
      <c r="BB123" s="186"/>
      <c r="BC123" s="186"/>
      <c r="BD123" s="186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6"/>
      <c r="BS123" s="186"/>
      <c r="BT123" s="186"/>
      <c r="BU123" s="186"/>
      <c r="BV123" s="186"/>
      <c r="BW123" s="186"/>
      <c r="BX123" s="186"/>
      <c r="BY123" s="186"/>
      <c r="BZ123" s="186"/>
      <c r="CA123" s="186"/>
      <c r="CB123" s="186"/>
      <c r="CC123" s="186"/>
      <c r="CD123" s="186"/>
      <c r="CE123" s="186"/>
      <c r="CF123" s="186"/>
      <c r="CG123" s="186"/>
      <c r="CH123" s="186"/>
      <c r="CI123" s="186"/>
      <c r="CJ123" s="186"/>
      <c r="CK123" s="186"/>
      <c r="CL123" s="186"/>
      <c r="CM123" s="186"/>
      <c r="CN123" s="186"/>
      <c r="CO123" s="186"/>
      <c r="CP123" s="186"/>
      <c r="CQ123" s="186"/>
      <c r="CR123" s="186"/>
      <c r="CS123" s="186"/>
      <c r="CT123" s="186"/>
      <c r="CU123" s="186"/>
      <c r="CV123" s="186"/>
      <c r="CW123" s="186"/>
      <c r="CX123" s="186"/>
      <c r="CY123" s="186"/>
      <c r="CZ123" s="186"/>
      <c r="DA123" s="186"/>
      <c r="DB123" s="186"/>
      <c r="DC123" s="186"/>
      <c r="DD123" s="186"/>
      <c r="DE123" s="186"/>
      <c r="DF123" s="186"/>
      <c r="DG123" s="186"/>
      <c r="DH123" s="186"/>
      <c r="DI123" s="186"/>
      <c r="DJ123" s="186"/>
      <c r="DK123" s="186"/>
      <c r="DL123" s="186"/>
      <c r="DM123" s="186"/>
      <c r="DN123" s="186"/>
      <c r="DO123" s="186"/>
      <c r="DP123" s="186"/>
      <c r="DQ123" s="186"/>
      <c r="DR123" s="186"/>
      <c r="DS123" s="186"/>
      <c r="DT123" s="186"/>
    </row>
    <row r="124" spans="1:124">
      <c r="A124" s="189" t="s">
        <v>30</v>
      </c>
      <c r="B124" s="190" t="s">
        <v>32</v>
      </c>
      <c r="C124" s="191">
        <f>SUM(C118:C123)</f>
        <v>79720</v>
      </c>
      <c r="D124" s="191">
        <f t="shared" ref="D124:S124" si="113">SUM(D118:D123)</f>
        <v>164195</v>
      </c>
      <c r="E124" s="191">
        <f t="shared" si="113"/>
        <v>320620</v>
      </c>
      <c r="F124" s="191">
        <f t="shared" si="113"/>
        <v>217040</v>
      </c>
      <c r="G124" s="192">
        <f t="shared" si="113"/>
        <v>781575</v>
      </c>
      <c r="H124" s="191">
        <f t="shared" si="113"/>
        <v>190780</v>
      </c>
      <c r="I124" s="191">
        <f t="shared" si="113"/>
        <v>316160</v>
      </c>
      <c r="J124" s="191">
        <f t="shared" si="113"/>
        <v>187700</v>
      </c>
      <c r="K124" s="191">
        <f t="shared" si="113"/>
        <v>134310</v>
      </c>
      <c r="L124" s="192">
        <f t="shared" si="113"/>
        <v>828950</v>
      </c>
      <c r="M124" s="191">
        <f t="shared" si="113"/>
        <v>163060</v>
      </c>
      <c r="N124" s="191">
        <f t="shared" si="113"/>
        <v>367070</v>
      </c>
      <c r="O124" s="191">
        <f t="shared" si="113"/>
        <v>231225</v>
      </c>
      <c r="P124" s="191">
        <f t="shared" si="113"/>
        <v>100880</v>
      </c>
      <c r="Q124" s="191">
        <f t="shared" si="113"/>
        <v>16730</v>
      </c>
      <c r="R124" s="192">
        <f t="shared" si="113"/>
        <v>878965</v>
      </c>
      <c r="S124" s="193">
        <f t="shared" si="113"/>
        <v>2489490</v>
      </c>
      <c r="T124" s="198"/>
      <c r="U124" s="198"/>
      <c r="V124" s="187"/>
      <c r="W124" s="187"/>
      <c r="X124" s="187"/>
      <c r="Y124" s="187"/>
      <c r="Z124" s="187"/>
      <c r="AA124" s="187"/>
      <c r="AC124" s="186"/>
      <c r="AD124" s="186"/>
      <c r="AE124" s="186"/>
      <c r="AF124" s="186"/>
      <c r="AG124" s="186"/>
      <c r="AH124" s="186"/>
      <c r="AI124" s="186"/>
      <c r="AJ124" s="186"/>
      <c r="AK124" s="186"/>
      <c r="AL124" s="186"/>
      <c r="AM124" s="186"/>
      <c r="AN124" s="186"/>
      <c r="AO124" s="186"/>
      <c r="AP124" s="186"/>
      <c r="AQ124" s="186"/>
      <c r="AR124" s="186"/>
      <c r="AS124" s="186"/>
      <c r="AT124" s="186"/>
      <c r="AU124" s="186"/>
      <c r="AV124" s="186"/>
      <c r="AW124" s="186"/>
      <c r="AX124" s="186"/>
      <c r="AY124" s="186"/>
      <c r="AZ124" s="186"/>
      <c r="BA124" s="186"/>
      <c r="BB124" s="186"/>
      <c r="BC124" s="186"/>
      <c r="BD124" s="186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6"/>
      <c r="CA124" s="186"/>
      <c r="CB124" s="186"/>
      <c r="CC124" s="186"/>
      <c r="CD124" s="186"/>
      <c r="CE124" s="186"/>
      <c r="CF124" s="186"/>
      <c r="CG124" s="186"/>
      <c r="CH124" s="186"/>
      <c r="CI124" s="186"/>
      <c r="CJ124" s="186"/>
      <c r="CK124" s="186"/>
      <c r="CL124" s="186"/>
      <c r="CM124" s="186"/>
      <c r="CN124" s="186"/>
      <c r="CO124" s="186"/>
      <c r="CP124" s="186"/>
      <c r="CQ124" s="186"/>
      <c r="CR124" s="186"/>
      <c r="CS124" s="186"/>
      <c r="CT124" s="186"/>
      <c r="CU124" s="186"/>
      <c r="CV124" s="186"/>
      <c r="CW124" s="186"/>
      <c r="CX124" s="186"/>
      <c r="CY124" s="186"/>
      <c r="CZ124" s="186"/>
      <c r="DA124" s="186"/>
      <c r="DB124" s="186"/>
      <c r="DC124" s="186"/>
      <c r="DD124" s="186"/>
      <c r="DE124" s="186"/>
      <c r="DF124" s="186"/>
      <c r="DG124" s="186"/>
      <c r="DH124" s="186"/>
      <c r="DI124" s="186"/>
      <c r="DJ124" s="186"/>
      <c r="DK124" s="186"/>
      <c r="DL124" s="186"/>
      <c r="DM124" s="186"/>
      <c r="DN124" s="186"/>
      <c r="DO124" s="186"/>
      <c r="DP124" s="186"/>
      <c r="DQ124" s="186"/>
      <c r="DR124" s="186"/>
      <c r="DS124" s="186"/>
      <c r="DT124" s="186"/>
    </row>
    <row r="125" spans="1:124" ht="13">
      <c r="A125" s="181" t="str">
        <f>A118</f>
        <v>V15CMR</v>
      </c>
      <c r="B125" s="182" t="s">
        <v>543</v>
      </c>
      <c r="C125" s="8">
        <f>'Drive Summary'!G150</f>
        <v>0</v>
      </c>
      <c r="D125" s="8">
        <f>'Drive Summary'!H150</f>
        <v>22100</v>
      </c>
      <c r="E125" s="8">
        <f>'Drive Summary'!I150</f>
        <v>59275</v>
      </c>
      <c r="F125" s="8">
        <f>'Drive Summary'!J150</f>
        <v>15125</v>
      </c>
      <c r="G125" s="663">
        <f>SUM(C125:F125)</f>
        <v>96500</v>
      </c>
      <c r="H125" s="8">
        <f>'Drive Summary'!N150</f>
        <v>12325</v>
      </c>
      <c r="I125" s="8">
        <f>'Drive Summary'!O150</f>
        <v>16950</v>
      </c>
      <c r="J125" s="8">
        <f>'Drive Summary'!P150</f>
        <v>10975</v>
      </c>
      <c r="K125" s="8">
        <f>'Drive Summary'!Q150</f>
        <v>13000</v>
      </c>
      <c r="L125" s="663">
        <f>SUM(H125:K125)</f>
        <v>53250</v>
      </c>
      <c r="M125" s="8">
        <f>'Drive Summary'!U150</f>
        <v>8200</v>
      </c>
      <c r="N125" s="8">
        <f>'Drive Summary'!V150</f>
        <v>18250</v>
      </c>
      <c r="O125" s="8">
        <f>'Drive Summary'!W150</f>
        <v>23200</v>
      </c>
      <c r="P125" s="8">
        <f>'Drive Summary'!X150</f>
        <v>6450</v>
      </c>
      <c r="Q125" s="8">
        <f>'Drive Summary'!Y150</f>
        <v>500</v>
      </c>
      <c r="R125" s="664">
        <f>SUM(M125:Q125)</f>
        <v>56600</v>
      </c>
      <c r="S125" s="665">
        <f>R125+L125+G125</f>
        <v>206350</v>
      </c>
      <c r="T125" s="198"/>
      <c r="U125" s="198"/>
      <c r="V125" s="187"/>
      <c r="W125" s="187"/>
      <c r="X125" s="187"/>
      <c r="Y125" s="187"/>
      <c r="Z125" s="187"/>
      <c r="AA125" s="187"/>
      <c r="AC125" s="186"/>
      <c r="AD125" s="186"/>
      <c r="AE125" s="186"/>
      <c r="AF125" s="186"/>
      <c r="AG125" s="186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6"/>
      <c r="CD125" s="186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6"/>
      <c r="DF125" s="186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  <c r="DS125" s="186"/>
      <c r="DT125" s="186"/>
    </row>
    <row r="126" spans="1:124">
      <c r="A126" s="195" t="str">
        <f>A7</f>
        <v>MS2409A0</v>
      </c>
      <c r="B126" s="182" t="s">
        <v>74</v>
      </c>
      <c r="C126" s="10">
        <f>'Drive Summary'!G151</f>
        <v>0</v>
      </c>
      <c r="D126" s="10">
        <f>'Drive Summary'!H151</f>
        <v>51375</v>
      </c>
      <c r="E126" s="10">
        <f>'Drive Summary'!I151</f>
        <v>50400</v>
      </c>
      <c r="F126" s="10">
        <f>'Drive Summary'!J151</f>
        <v>20600</v>
      </c>
      <c r="G126" s="241">
        <f t="shared" ref="G126:G130" si="114">SUM(C126:F126)</f>
        <v>122375</v>
      </c>
      <c r="H126" s="8">
        <f>'Drive Summary'!N151</f>
        <v>26375</v>
      </c>
      <c r="I126" s="10">
        <f>'Drive Summary'!O151</f>
        <v>89575</v>
      </c>
      <c r="J126" s="10">
        <f>'Drive Summary'!P151</f>
        <v>19450</v>
      </c>
      <c r="K126" s="10">
        <f>'Drive Summary'!Q151</f>
        <v>26250</v>
      </c>
      <c r="L126" s="241">
        <f t="shared" ref="L126:L130" si="115">SUM(H126:K126)</f>
        <v>161650</v>
      </c>
      <c r="M126" s="10">
        <f>'Drive Summary'!U151</f>
        <v>25250</v>
      </c>
      <c r="N126" s="10">
        <f>'Drive Summary'!V151</f>
        <v>137325</v>
      </c>
      <c r="O126" s="10">
        <f>'Drive Summary'!W151</f>
        <v>32500</v>
      </c>
      <c r="P126" s="10">
        <f>'Drive Summary'!X151</f>
        <v>15575</v>
      </c>
      <c r="Q126" s="10">
        <f>'Drive Summary'!Y151</f>
        <v>1325</v>
      </c>
      <c r="R126" s="183">
        <f t="shared" ref="R126:R130" si="116">SUM(M126:Q126)</f>
        <v>211975</v>
      </c>
      <c r="S126" s="665">
        <f t="shared" ref="S126:S130" si="117">R126+L126+G126</f>
        <v>496000</v>
      </c>
      <c r="T126" s="198"/>
      <c r="U126" s="198"/>
      <c r="V126" s="187"/>
      <c r="W126" s="187"/>
      <c r="X126" s="187"/>
      <c r="Y126" s="187"/>
      <c r="Z126" s="187"/>
      <c r="AA126" s="187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  <c r="DS126" s="186"/>
      <c r="DT126" s="186"/>
    </row>
    <row r="127" spans="1:124">
      <c r="A127" s="195"/>
      <c r="B127" s="182" t="s">
        <v>589</v>
      </c>
      <c r="C127" s="10">
        <f>'Drive Summary'!G152</f>
        <v>0</v>
      </c>
      <c r="D127" s="10">
        <f>'Drive Summary'!H152</f>
        <v>3600</v>
      </c>
      <c r="E127" s="10">
        <f>'Drive Summary'!I152</f>
        <v>800</v>
      </c>
      <c r="F127" s="10">
        <f>'Drive Summary'!J152</f>
        <v>400</v>
      </c>
      <c r="G127" s="241">
        <f t="shared" si="114"/>
        <v>4800</v>
      </c>
      <c r="H127" s="8">
        <f>'Drive Summary'!N152</f>
        <v>2825</v>
      </c>
      <c r="I127" s="10">
        <f>'Drive Summary'!O152</f>
        <v>1200</v>
      </c>
      <c r="J127" s="10">
        <f>'Drive Summary'!P152</f>
        <v>550</v>
      </c>
      <c r="K127" s="10">
        <f>'Drive Summary'!Q152</f>
        <v>1975</v>
      </c>
      <c r="L127" s="241">
        <f t="shared" si="115"/>
        <v>6550</v>
      </c>
      <c r="M127" s="10">
        <f>'Drive Summary'!U152</f>
        <v>3475</v>
      </c>
      <c r="N127" s="10">
        <f>'Drive Summary'!V152</f>
        <v>775</v>
      </c>
      <c r="O127" s="10">
        <f>'Drive Summary'!W152</f>
        <v>2425</v>
      </c>
      <c r="P127" s="10">
        <f>'Drive Summary'!X152</f>
        <v>600</v>
      </c>
      <c r="Q127" s="10">
        <f>'Drive Summary'!Y152</f>
        <v>325</v>
      </c>
      <c r="R127" s="183">
        <f t="shared" si="116"/>
        <v>7600</v>
      </c>
      <c r="S127" s="665">
        <f t="shared" si="117"/>
        <v>18950</v>
      </c>
      <c r="T127" s="198"/>
      <c r="U127" s="198"/>
      <c r="V127" s="187"/>
      <c r="W127" s="187"/>
      <c r="X127" s="187"/>
      <c r="Y127" s="187"/>
      <c r="Z127" s="187"/>
      <c r="AA127" s="187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  <c r="DS127" s="186"/>
      <c r="DT127" s="186"/>
    </row>
    <row r="128" spans="1:124">
      <c r="A128" s="195"/>
      <c r="B128" s="182" t="s">
        <v>590</v>
      </c>
      <c r="C128" s="10">
        <f>'Drive Summary'!G153</f>
        <v>0</v>
      </c>
      <c r="D128" s="10">
        <f>'Drive Summary'!H153</f>
        <v>112200</v>
      </c>
      <c r="E128" s="10">
        <f>'Drive Summary'!I153</f>
        <v>128225</v>
      </c>
      <c r="F128" s="10">
        <f>'Drive Summary'!J153</f>
        <v>107775</v>
      </c>
      <c r="G128" s="241">
        <f t="shared" si="114"/>
        <v>348200</v>
      </c>
      <c r="H128" s="8">
        <f>'Drive Summary'!N153</f>
        <v>98075</v>
      </c>
      <c r="I128" s="10">
        <f>'Drive Summary'!O153</f>
        <v>131275</v>
      </c>
      <c r="J128" s="10">
        <f>'Drive Summary'!P153</f>
        <v>91425</v>
      </c>
      <c r="K128" s="10">
        <f>'Drive Summary'!Q153</f>
        <v>49525</v>
      </c>
      <c r="L128" s="241">
        <f t="shared" si="115"/>
        <v>370300</v>
      </c>
      <c r="M128" s="10">
        <f>'Drive Summary'!U153</f>
        <v>93575</v>
      </c>
      <c r="N128" s="10">
        <f>'Drive Summary'!V153</f>
        <v>140600</v>
      </c>
      <c r="O128" s="10">
        <f>'Drive Summary'!W153</f>
        <v>99300</v>
      </c>
      <c r="P128" s="10">
        <f>'Drive Summary'!X153</f>
        <v>50775</v>
      </c>
      <c r="Q128" s="10">
        <f>'Drive Summary'!Y153</f>
        <v>11400</v>
      </c>
      <c r="R128" s="183">
        <f t="shared" si="116"/>
        <v>395650</v>
      </c>
      <c r="S128" s="665">
        <f t="shared" si="117"/>
        <v>1114150</v>
      </c>
      <c r="T128" s="198"/>
      <c r="U128" s="198"/>
      <c r="V128" s="187"/>
      <c r="W128" s="187"/>
      <c r="X128" s="187"/>
      <c r="Y128" s="187"/>
      <c r="Z128" s="187"/>
      <c r="AA128" s="187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  <c r="DS128" s="186"/>
      <c r="DT128" s="186"/>
    </row>
    <row r="129" spans="1:124">
      <c r="A129" s="195"/>
      <c r="B129" s="182" t="s">
        <v>654</v>
      </c>
      <c r="C129" s="10">
        <f>'Drive Summary'!G154</f>
        <v>0</v>
      </c>
      <c r="D129" s="10">
        <f>'Drive Summary'!H154</f>
        <v>0</v>
      </c>
      <c r="E129" s="10">
        <f>'Drive Summary'!I154</f>
        <v>82380</v>
      </c>
      <c r="F129" s="10">
        <f>'Drive Summary'!J154</f>
        <v>46120</v>
      </c>
      <c r="G129" s="241">
        <f t="shared" si="114"/>
        <v>128500</v>
      </c>
      <c r="H129" s="8">
        <f>'Drive Summary'!N154</f>
        <v>34120</v>
      </c>
      <c r="I129" s="10">
        <f>'Drive Summary'!O154</f>
        <v>40980</v>
      </c>
      <c r="J129" s="10">
        <f>'Drive Summary'!P154</f>
        <v>39620</v>
      </c>
      <c r="K129" s="10">
        <f>'Drive Summary'!Q154</f>
        <v>23100</v>
      </c>
      <c r="L129" s="241">
        <f t="shared" si="115"/>
        <v>137820</v>
      </c>
      <c r="M129" s="10">
        <f>'Drive Summary'!U154</f>
        <v>25660</v>
      </c>
      <c r="N129" s="10">
        <f>'Drive Summary'!V154</f>
        <v>42980</v>
      </c>
      <c r="O129" s="10">
        <f>'Drive Summary'!W154</f>
        <v>48180</v>
      </c>
      <c r="P129" s="10">
        <f>'Drive Summary'!X154</f>
        <v>17760</v>
      </c>
      <c r="Q129" s="10">
        <f>'Drive Summary'!Y154</f>
        <v>1040</v>
      </c>
      <c r="R129" s="183">
        <f t="shared" si="116"/>
        <v>135620</v>
      </c>
      <c r="S129" s="665">
        <f t="shared" si="117"/>
        <v>401940</v>
      </c>
      <c r="T129" s="198"/>
      <c r="U129" s="198"/>
      <c r="V129" s="187"/>
      <c r="W129" s="187"/>
      <c r="X129" s="187"/>
      <c r="Y129" s="187"/>
      <c r="Z129" s="187"/>
      <c r="AA129" s="187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  <c r="DS129" s="186"/>
      <c r="DT129" s="186"/>
    </row>
    <row r="130" spans="1:124">
      <c r="A130" s="195"/>
      <c r="B130" s="182" t="s">
        <v>655</v>
      </c>
      <c r="C130" s="10">
        <f>'Drive Summary'!G155</f>
        <v>0</v>
      </c>
      <c r="D130" s="10">
        <f>'Drive Summary'!H155</f>
        <v>0</v>
      </c>
      <c r="E130" s="10">
        <f>'Drive Summary'!I155</f>
        <v>54180</v>
      </c>
      <c r="F130" s="10">
        <f>'Drive Summary'!J155</f>
        <v>27020</v>
      </c>
      <c r="G130" s="241">
        <f t="shared" si="114"/>
        <v>81200</v>
      </c>
      <c r="H130" s="8">
        <f>'Drive Summary'!N155</f>
        <v>17060</v>
      </c>
      <c r="I130" s="10">
        <f>'Drive Summary'!O155</f>
        <v>36180</v>
      </c>
      <c r="J130" s="10">
        <f>'Drive Summary'!P155</f>
        <v>25680</v>
      </c>
      <c r="K130" s="10">
        <f>'Drive Summary'!Q155</f>
        <v>20460</v>
      </c>
      <c r="L130" s="241">
        <f t="shared" si="115"/>
        <v>99380</v>
      </c>
      <c r="M130" s="10">
        <f>'Drive Summary'!U155</f>
        <v>6900</v>
      </c>
      <c r="N130" s="10">
        <f>'Drive Summary'!V155</f>
        <v>27140</v>
      </c>
      <c r="O130" s="10">
        <f>'Drive Summary'!W155</f>
        <v>25620</v>
      </c>
      <c r="P130" s="10">
        <f>'Drive Summary'!X155</f>
        <v>9720</v>
      </c>
      <c r="Q130" s="10">
        <f>'Drive Summary'!Y155</f>
        <v>2140</v>
      </c>
      <c r="R130" s="183">
        <f t="shared" si="116"/>
        <v>71520</v>
      </c>
      <c r="S130" s="665">
        <f t="shared" si="117"/>
        <v>252100</v>
      </c>
      <c r="T130" s="198"/>
      <c r="U130" s="198"/>
      <c r="V130" s="187"/>
      <c r="W130" s="187"/>
      <c r="X130" s="187"/>
      <c r="Y130" s="187"/>
      <c r="Z130" s="187"/>
      <c r="AA130" s="187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  <c r="DS130" s="186"/>
      <c r="DT130" s="186"/>
    </row>
    <row r="131" spans="1:124">
      <c r="A131" s="189" t="s">
        <v>30</v>
      </c>
      <c r="B131" s="190" t="s">
        <v>32</v>
      </c>
      <c r="C131" s="191">
        <f>SUM(C125:C130)</f>
        <v>0</v>
      </c>
      <c r="D131" s="191">
        <f t="shared" ref="D131:S131" si="118">SUM(D125:D130)</f>
        <v>189275</v>
      </c>
      <c r="E131" s="191">
        <f t="shared" si="118"/>
        <v>375260</v>
      </c>
      <c r="F131" s="191">
        <f t="shared" si="118"/>
        <v>217040</v>
      </c>
      <c r="G131" s="192">
        <f t="shared" si="118"/>
        <v>781575</v>
      </c>
      <c r="H131" s="191">
        <f t="shared" si="118"/>
        <v>190780</v>
      </c>
      <c r="I131" s="191">
        <f t="shared" si="118"/>
        <v>316160</v>
      </c>
      <c r="J131" s="191">
        <f t="shared" si="118"/>
        <v>187700</v>
      </c>
      <c r="K131" s="191">
        <f t="shared" si="118"/>
        <v>134310</v>
      </c>
      <c r="L131" s="192">
        <f t="shared" si="118"/>
        <v>828950</v>
      </c>
      <c r="M131" s="191">
        <f t="shared" si="118"/>
        <v>163060</v>
      </c>
      <c r="N131" s="191">
        <f t="shared" si="118"/>
        <v>367070</v>
      </c>
      <c r="O131" s="191">
        <f t="shared" si="118"/>
        <v>231225</v>
      </c>
      <c r="P131" s="191">
        <f t="shared" si="118"/>
        <v>100880</v>
      </c>
      <c r="Q131" s="191">
        <f t="shared" si="118"/>
        <v>16730</v>
      </c>
      <c r="R131" s="192">
        <f t="shared" si="118"/>
        <v>878965</v>
      </c>
      <c r="S131" s="193">
        <f t="shared" si="118"/>
        <v>2489490</v>
      </c>
      <c r="T131" s="198"/>
      <c r="U131" s="198"/>
      <c r="V131" s="187"/>
      <c r="W131" s="187"/>
      <c r="X131" s="187"/>
      <c r="Y131" s="187"/>
      <c r="Z131" s="187"/>
      <c r="AA131" s="187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  <c r="DS131" s="186"/>
      <c r="DT131" s="186"/>
    </row>
    <row r="132" spans="1:124">
      <c r="A132" s="453" t="s">
        <v>17</v>
      </c>
      <c r="B132" s="454" t="s">
        <v>543</v>
      </c>
      <c r="C132" s="456">
        <f t="shared" ref="C132:S132" si="119">C125-C118</f>
        <v>-8475</v>
      </c>
      <c r="D132" s="456">
        <f t="shared" si="119"/>
        <v>8475</v>
      </c>
      <c r="E132" s="456">
        <f t="shared" si="119"/>
        <v>0</v>
      </c>
      <c r="F132" s="456">
        <f t="shared" si="119"/>
        <v>0</v>
      </c>
      <c r="G132" s="418">
        <f t="shared" si="119"/>
        <v>0</v>
      </c>
      <c r="H132" s="456">
        <f t="shared" si="119"/>
        <v>0</v>
      </c>
      <c r="I132" s="456">
        <f t="shared" si="119"/>
        <v>0</v>
      </c>
      <c r="J132" s="456">
        <f t="shared" si="119"/>
        <v>0</v>
      </c>
      <c r="K132" s="456">
        <f t="shared" si="119"/>
        <v>0</v>
      </c>
      <c r="L132" s="418">
        <f t="shared" si="119"/>
        <v>0</v>
      </c>
      <c r="M132" s="456">
        <f t="shared" si="119"/>
        <v>0</v>
      </c>
      <c r="N132" s="456">
        <f t="shared" si="119"/>
        <v>0</v>
      </c>
      <c r="O132" s="456">
        <f t="shared" si="119"/>
        <v>0</v>
      </c>
      <c r="P132" s="456">
        <f t="shared" si="119"/>
        <v>0</v>
      </c>
      <c r="Q132" s="456">
        <f t="shared" si="119"/>
        <v>0</v>
      </c>
      <c r="R132" s="418">
        <f t="shared" si="119"/>
        <v>0</v>
      </c>
      <c r="S132" s="419">
        <f t="shared" si="119"/>
        <v>0</v>
      </c>
      <c r="T132" s="198"/>
      <c r="U132" s="198"/>
      <c r="V132" s="187"/>
      <c r="W132" s="187"/>
      <c r="X132" s="187"/>
      <c r="Y132" s="187"/>
      <c r="Z132" s="187"/>
      <c r="AA132" s="187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  <c r="DS132" s="186"/>
      <c r="DT132" s="186"/>
    </row>
    <row r="133" spans="1:124">
      <c r="A133" s="453"/>
      <c r="B133" s="454" t="s">
        <v>74</v>
      </c>
      <c r="C133" s="456">
        <f t="shared" ref="C133:S133" si="120">C126-C119</f>
        <v>-16950</v>
      </c>
      <c r="D133" s="456">
        <f t="shared" si="120"/>
        <v>16950</v>
      </c>
      <c r="E133" s="456">
        <f t="shared" si="120"/>
        <v>0</v>
      </c>
      <c r="F133" s="456">
        <f t="shared" si="120"/>
        <v>0</v>
      </c>
      <c r="G133" s="418">
        <f t="shared" si="120"/>
        <v>0</v>
      </c>
      <c r="H133" s="456">
        <f t="shared" si="120"/>
        <v>0</v>
      </c>
      <c r="I133" s="456">
        <f t="shared" si="120"/>
        <v>0</v>
      </c>
      <c r="J133" s="456">
        <f t="shared" si="120"/>
        <v>0</v>
      </c>
      <c r="K133" s="456">
        <f t="shared" si="120"/>
        <v>0</v>
      </c>
      <c r="L133" s="418">
        <f t="shared" si="120"/>
        <v>0</v>
      </c>
      <c r="M133" s="456">
        <f t="shared" si="120"/>
        <v>0</v>
      </c>
      <c r="N133" s="456">
        <f t="shared" si="120"/>
        <v>0</v>
      </c>
      <c r="O133" s="456">
        <f t="shared" si="120"/>
        <v>0</v>
      </c>
      <c r="P133" s="456">
        <f t="shared" si="120"/>
        <v>0</v>
      </c>
      <c r="Q133" s="456">
        <f t="shared" si="120"/>
        <v>0</v>
      </c>
      <c r="R133" s="418">
        <f t="shared" si="120"/>
        <v>0</v>
      </c>
      <c r="S133" s="419">
        <f t="shared" si="120"/>
        <v>0</v>
      </c>
      <c r="T133" s="198"/>
      <c r="U133" s="198"/>
      <c r="V133" s="187"/>
      <c r="W133" s="187"/>
      <c r="X133" s="187"/>
      <c r="Y133" s="187"/>
      <c r="Z133" s="187"/>
      <c r="AA133" s="187"/>
      <c r="AC133" s="186"/>
      <c r="AD133" s="186"/>
      <c r="AE133" s="186"/>
      <c r="AF133" s="186"/>
      <c r="AG133" s="186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6"/>
      <c r="CD133" s="186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6"/>
      <c r="DF133" s="186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  <c r="DS133" s="186"/>
      <c r="DT133" s="186"/>
    </row>
    <row r="134" spans="1:124">
      <c r="A134" s="453"/>
      <c r="B134" s="454" t="s">
        <v>589</v>
      </c>
      <c r="C134" s="456">
        <f t="shared" ref="C134:S134" si="121">C127-C120</f>
        <v>-2475</v>
      </c>
      <c r="D134" s="456">
        <f t="shared" si="121"/>
        <v>2475</v>
      </c>
      <c r="E134" s="456">
        <f t="shared" si="121"/>
        <v>0</v>
      </c>
      <c r="F134" s="456">
        <f t="shared" si="121"/>
        <v>0</v>
      </c>
      <c r="G134" s="418">
        <f t="shared" si="121"/>
        <v>0</v>
      </c>
      <c r="H134" s="456">
        <f t="shared" si="121"/>
        <v>0</v>
      </c>
      <c r="I134" s="456">
        <f t="shared" si="121"/>
        <v>0</v>
      </c>
      <c r="J134" s="456">
        <f t="shared" si="121"/>
        <v>0</v>
      </c>
      <c r="K134" s="456">
        <f t="shared" si="121"/>
        <v>0</v>
      </c>
      <c r="L134" s="418">
        <f t="shared" si="121"/>
        <v>0</v>
      </c>
      <c r="M134" s="456">
        <f t="shared" si="121"/>
        <v>0</v>
      </c>
      <c r="N134" s="456">
        <f t="shared" si="121"/>
        <v>0</v>
      </c>
      <c r="O134" s="456">
        <f t="shared" si="121"/>
        <v>0</v>
      </c>
      <c r="P134" s="456">
        <f t="shared" si="121"/>
        <v>0</v>
      </c>
      <c r="Q134" s="456">
        <f t="shared" si="121"/>
        <v>0</v>
      </c>
      <c r="R134" s="418">
        <f t="shared" si="121"/>
        <v>0</v>
      </c>
      <c r="S134" s="419">
        <f t="shared" si="121"/>
        <v>0</v>
      </c>
      <c r="T134" s="198"/>
      <c r="U134" s="198"/>
      <c r="V134" s="187"/>
      <c r="W134" s="187"/>
      <c r="X134" s="187"/>
      <c r="Y134" s="187"/>
      <c r="Z134" s="187"/>
      <c r="AA134" s="187"/>
      <c r="AC134" s="186"/>
      <c r="AD134" s="186"/>
      <c r="AE134" s="186"/>
      <c r="AF134" s="186"/>
      <c r="AG134" s="186"/>
      <c r="AH134" s="186"/>
      <c r="AI134" s="186"/>
      <c r="AJ134" s="186"/>
      <c r="AK134" s="186"/>
      <c r="AL134" s="186"/>
      <c r="AM134" s="186"/>
      <c r="AN134" s="186"/>
      <c r="AO134" s="186"/>
      <c r="AP134" s="186"/>
      <c r="AQ134" s="186"/>
      <c r="AR134" s="186"/>
      <c r="AS134" s="186"/>
      <c r="AT134" s="186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86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6"/>
      <c r="BS134" s="186"/>
      <c r="BT134" s="186"/>
      <c r="BU134" s="186"/>
      <c r="BV134" s="186"/>
      <c r="BW134" s="186"/>
      <c r="BX134" s="186"/>
      <c r="BY134" s="186"/>
      <c r="BZ134" s="186"/>
      <c r="CA134" s="186"/>
      <c r="CB134" s="186"/>
      <c r="CC134" s="186"/>
      <c r="CD134" s="186"/>
      <c r="CE134" s="186"/>
      <c r="CF134" s="186"/>
      <c r="CG134" s="186"/>
      <c r="CH134" s="186"/>
      <c r="CI134" s="186"/>
      <c r="CJ134" s="186"/>
      <c r="CK134" s="186"/>
      <c r="CL134" s="186"/>
      <c r="CM134" s="186"/>
      <c r="CN134" s="186"/>
      <c r="CO134" s="186"/>
      <c r="CP134" s="186"/>
      <c r="CQ134" s="186"/>
      <c r="CR134" s="186"/>
      <c r="CS134" s="186"/>
      <c r="CT134" s="186"/>
      <c r="CU134" s="186"/>
      <c r="CV134" s="186"/>
      <c r="CW134" s="186"/>
      <c r="CX134" s="186"/>
      <c r="CY134" s="186"/>
      <c r="CZ134" s="186"/>
      <c r="DA134" s="186"/>
      <c r="DB134" s="186"/>
      <c r="DC134" s="186"/>
      <c r="DD134" s="186"/>
      <c r="DE134" s="186"/>
      <c r="DF134" s="186"/>
      <c r="DG134" s="186"/>
      <c r="DH134" s="186"/>
      <c r="DI134" s="186"/>
      <c r="DJ134" s="186"/>
      <c r="DK134" s="186"/>
      <c r="DL134" s="186"/>
      <c r="DM134" s="186"/>
      <c r="DN134" s="186"/>
      <c r="DO134" s="186"/>
      <c r="DP134" s="186"/>
      <c r="DQ134" s="186"/>
      <c r="DR134" s="186"/>
      <c r="DS134" s="186"/>
      <c r="DT134" s="186"/>
    </row>
    <row r="135" spans="1:124">
      <c r="A135" s="453"/>
      <c r="B135" s="454" t="s">
        <v>590</v>
      </c>
      <c r="C135" s="456">
        <f t="shared" ref="C135:S135" si="122">C128-C121</f>
        <v>-36900</v>
      </c>
      <c r="D135" s="456">
        <f t="shared" si="122"/>
        <v>36900</v>
      </c>
      <c r="E135" s="456">
        <f t="shared" si="122"/>
        <v>0</v>
      </c>
      <c r="F135" s="456">
        <f t="shared" si="122"/>
        <v>0</v>
      </c>
      <c r="G135" s="418">
        <f t="shared" si="122"/>
        <v>0</v>
      </c>
      <c r="H135" s="456">
        <f t="shared" si="122"/>
        <v>0</v>
      </c>
      <c r="I135" s="456">
        <f t="shared" si="122"/>
        <v>0</v>
      </c>
      <c r="J135" s="456">
        <f t="shared" si="122"/>
        <v>0</v>
      </c>
      <c r="K135" s="456">
        <f t="shared" si="122"/>
        <v>0</v>
      </c>
      <c r="L135" s="418">
        <f t="shared" si="122"/>
        <v>0</v>
      </c>
      <c r="M135" s="456">
        <f t="shared" si="122"/>
        <v>0</v>
      </c>
      <c r="N135" s="456">
        <f t="shared" si="122"/>
        <v>0</v>
      </c>
      <c r="O135" s="456">
        <f t="shared" si="122"/>
        <v>0</v>
      </c>
      <c r="P135" s="456">
        <f t="shared" si="122"/>
        <v>0</v>
      </c>
      <c r="Q135" s="456">
        <f t="shared" si="122"/>
        <v>0</v>
      </c>
      <c r="R135" s="418">
        <f t="shared" si="122"/>
        <v>0</v>
      </c>
      <c r="S135" s="419">
        <f t="shared" si="122"/>
        <v>0</v>
      </c>
      <c r="T135" s="198"/>
      <c r="U135" s="198"/>
      <c r="V135" s="187"/>
      <c r="W135" s="187"/>
      <c r="X135" s="187"/>
      <c r="Y135" s="187"/>
      <c r="Z135" s="187"/>
      <c r="AA135" s="187"/>
      <c r="AC135" s="186"/>
      <c r="AD135" s="186"/>
      <c r="AE135" s="186"/>
      <c r="AF135" s="186"/>
      <c r="AG135" s="186"/>
      <c r="AH135" s="186"/>
      <c r="AI135" s="186"/>
      <c r="AJ135" s="186"/>
      <c r="AK135" s="186"/>
      <c r="AL135" s="186"/>
      <c r="AM135" s="186"/>
      <c r="AN135" s="186"/>
      <c r="AO135" s="186"/>
      <c r="AP135" s="186"/>
      <c r="AQ135" s="186"/>
      <c r="AR135" s="186"/>
      <c r="AS135" s="186"/>
      <c r="AT135" s="186"/>
      <c r="AU135" s="186"/>
      <c r="AV135" s="186"/>
      <c r="AW135" s="186"/>
      <c r="AX135" s="186"/>
      <c r="AY135" s="186"/>
      <c r="AZ135" s="186"/>
      <c r="BA135" s="186"/>
      <c r="BB135" s="186"/>
      <c r="BC135" s="186"/>
      <c r="BD135" s="186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6"/>
      <c r="BS135" s="186"/>
      <c r="BT135" s="186"/>
      <c r="BU135" s="186"/>
      <c r="BV135" s="186"/>
      <c r="BW135" s="186"/>
      <c r="BX135" s="186"/>
      <c r="BY135" s="186"/>
      <c r="BZ135" s="186"/>
      <c r="CA135" s="186"/>
      <c r="CB135" s="186"/>
      <c r="CC135" s="186"/>
      <c r="CD135" s="186"/>
      <c r="CE135" s="186"/>
      <c r="CF135" s="186"/>
      <c r="CG135" s="186"/>
      <c r="CH135" s="186"/>
      <c r="CI135" s="186"/>
      <c r="CJ135" s="186"/>
      <c r="CK135" s="186"/>
      <c r="CL135" s="186"/>
      <c r="CM135" s="186"/>
      <c r="CN135" s="186"/>
      <c r="CO135" s="186"/>
      <c r="CP135" s="186"/>
      <c r="CQ135" s="186"/>
      <c r="CR135" s="186"/>
      <c r="CS135" s="186"/>
      <c r="CT135" s="186"/>
      <c r="CU135" s="186"/>
      <c r="CV135" s="186"/>
      <c r="CW135" s="186"/>
      <c r="CX135" s="186"/>
      <c r="CY135" s="186"/>
      <c r="CZ135" s="186"/>
      <c r="DA135" s="186"/>
      <c r="DB135" s="186"/>
      <c r="DC135" s="186"/>
      <c r="DD135" s="186"/>
      <c r="DE135" s="186"/>
      <c r="DF135" s="186"/>
      <c r="DG135" s="186"/>
      <c r="DH135" s="186"/>
      <c r="DI135" s="186"/>
      <c r="DJ135" s="186"/>
      <c r="DK135" s="186"/>
      <c r="DL135" s="186"/>
      <c r="DM135" s="186"/>
      <c r="DN135" s="186"/>
      <c r="DO135" s="186"/>
      <c r="DP135" s="186"/>
      <c r="DQ135" s="186"/>
      <c r="DR135" s="186"/>
      <c r="DS135" s="186"/>
      <c r="DT135" s="186"/>
    </row>
    <row r="136" spans="1:124">
      <c r="A136" s="453"/>
      <c r="B136" s="454" t="s">
        <v>654</v>
      </c>
      <c r="C136" s="456">
        <f t="shared" ref="C136:S136" si="123">C129-C122</f>
        <v>-7340</v>
      </c>
      <c r="D136" s="456">
        <f t="shared" si="123"/>
        <v>-27320</v>
      </c>
      <c r="E136" s="456">
        <f t="shared" si="123"/>
        <v>34660</v>
      </c>
      <c r="F136" s="456">
        <f t="shared" si="123"/>
        <v>0</v>
      </c>
      <c r="G136" s="418">
        <f t="shared" si="123"/>
        <v>0</v>
      </c>
      <c r="H136" s="456">
        <f t="shared" si="123"/>
        <v>0</v>
      </c>
      <c r="I136" s="456">
        <f t="shared" si="123"/>
        <v>0</v>
      </c>
      <c r="J136" s="456">
        <f t="shared" si="123"/>
        <v>0</v>
      </c>
      <c r="K136" s="456">
        <f t="shared" si="123"/>
        <v>0</v>
      </c>
      <c r="L136" s="418">
        <f t="shared" si="123"/>
        <v>0</v>
      </c>
      <c r="M136" s="456">
        <f t="shared" si="123"/>
        <v>0</v>
      </c>
      <c r="N136" s="456">
        <f t="shared" si="123"/>
        <v>0</v>
      </c>
      <c r="O136" s="456">
        <f t="shared" si="123"/>
        <v>0</v>
      </c>
      <c r="P136" s="456">
        <f t="shared" si="123"/>
        <v>0</v>
      </c>
      <c r="Q136" s="456">
        <f t="shared" si="123"/>
        <v>0</v>
      </c>
      <c r="R136" s="418">
        <f t="shared" si="123"/>
        <v>0</v>
      </c>
      <c r="S136" s="419">
        <f t="shared" si="123"/>
        <v>0</v>
      </c>
      <c r="T136" s="198"/>
      <c r="U136" s="198"/>
      <c r="V136" s="187"/>
      <c r="W136" s="187"/>
      <c r="X136" s="187"/>
      <c r="Y136" s="187"/>
      <c r="Z136" s="187"/>
      <c r="AA136" s="187"/>
      <c r="AC136" s="186"/>
      <c r="AD136" s="186"/>
      <c r="AE136" s="186"/>
      <c r="AF136" s="186"/>
      <c r="AG136" s="186"/>
      <c r="AH136" s="186"/>
      <c r="AI136" s="186"/>
      <c r="AJ136" s="186"/>
      <c r="AK136" s="186"/>
      <c r="AL136" s="186"/>
      <c r="AM136" s="186"/>
      <c r="AN136" s="186"/>
      <c r="AO136" s="186"/>
      <c r="AP136" s="186"/>
      <c r="AQ136" s="186"/>
      <c r="AR136" s="186"/>
      <c r="AS136" s="186"/>
      <c r="AT136" s="186"/>
      <c r="AU136" s="186"/>
      <c r="AV136" s="186"/>
      <c r="AW136" s="186"/>
      <c r="AX136" s="186"/>
      <c r="AY136" s="186"/>
      <c r="AZ136" s="186"/>
      <c r="BA136" s="186"/>
      <c r="BB136" s="186"/>
      <c r="BC136" s="186"/>
      <c r="BD136" s="186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6"/>
      <c r="BS136" s="186"/>
      <c r="BT136" s="186"/>
      <c r="BU136" s="186"/>
      <c r="BV136" s="186"/>
      <c r="BW136" s="186"/>
      <c r="BX136" s="186"/>
      <c r="BY136" s="186"/>
      <c r="BZ136" s="186"/>
      <c r="CA136" s="186"/>
      <c r="CB136" s="186"/>
      <c r="CC136" s="186"/>
      <c r="CD136" s="186"/>
      <c r="CE136" s="186"/>
      <c r="CF136" s="186"/>
      <c r="CG136" s="186"/>
      <c r="CH136" s="186"/>
      <c r="CI136" s="186"/>
      <c r="CJ136" s="186"/>
      <c r="CK136" s="186"/>
      <c r="CL136" s="186"/>
      <c r="CM136" s="186"/>
      <c r="CN136" s="186"/>
      <c r="CO136" s="186"/>
      <c r="CP136" s="186"/>
      <c r="CQ136" s="186"/>
      <c r="CR136" s="186"/>
      <c r="CS136" s="186"/>
      <c r="CT136" s="186"/>
      <c r="CU136" s="186"/>
      <c r="CV136" s="186"/>
      <c r="CW136" s="186"/>
      <c r="CX136" s="186"/>
      <c r="CY136" s="186"/>
      <c r="CZ136" s="186"/>
      <c r="DA136" s="186"/>
      <c r="DB136" s="186"/>
      <c r="DC136" s="186"/>
      <c r="DD136" s="186"/>
      <c r="DE136" s="186"/>
      <c r="DF136" s="186"/>
      <c r="DG136" s="186"/>
      <c r="DH136" s="186"/>
      <c r="DI136" s="186"/>
      <c r="DJ136" s="186"/>
      <c r="DK136" s="186"/>
      <c r="DL136" s="186"/>
      <c r="DM136" s="186"/>
      <c r="DN136" s="186"/>
      <c r="DO136" s="186"/>
      <c r="DP136" s="186"/>
      <c r="DQ136" s="186"/>
      <c r="DR136" s="186"/>
      <c r="DS136" s="186"/>
      <c r="DT136" s="186"/>
    </row>
    <row r="137" spans="1:124">
      <c r="A137" s="453"/>
      <c r="B137" s="454" t="s">
        <v>655</v>
      </c>
      <c r="C137" s="456">
        <f t="shared" ref="C137:S137" si="124">C130-C123</f>
        <v>-7580</v>
      </c>
      <c r="D137" s="456">
        <f t="shared" si="124"/>
        <v>-12400</v>
      </c>
      <c r="E137" s="456">
        <f t="shared" si="124"/>
        <v>19980</v>
      </c>
      <c r="F137" s="456">
        <f t="shared" si="124"/>
        <v>0</v>
      </c>
      <c r="G137" s="418">
        <f t="shared" si="124"/>
        <v>0</v>
      </c>
      <c r="H137" s="456">
        <f t="shared" si="124"/>
        <v>0</v>
      </c>
      <c r="I137" s="456">
        <f t="shared" si="124"/>
        <v>0</v>
      </c>
      <c r="J137" s="456">
        <f t="shared" si="124"/>
        <v>0</v>
      </c>
      <c r="K137" s="456">
        <f t="shared" si="124"/>
        <v>0</v>
      </c>
      <c r="L137" s="418">
        <f t="shared" si="124"/>
        <v>0</v>
      </c>
      <c r="M137" s="456">
        <f t="shared" si="124"/>
        <v>0</v>
      </c>
      <c r="N137" s="456">
        <f t="shared" si="124"/>
        <v>0</v>
      </c>
      <c r="O137" s="456">
        <f t="shared" si="124"/>
        <v>0</v>
      </c>
      <c r="P137" s="456">
        <f t="shared" si="124"/>
        <v>0</v>
      </c>
      <c r="Q137" s="456">
        <f t="shared" si="124"/>
        <v>0</v>
      </c>
      <c r="R137" s="418">
        <f t="shared" si="124"/>
        <v>0</v>
      </c>
      <c r="S137" s="419">
        <f t="shared" si="124"/>
        <v>0</v>
      </c>
      <c r="T137" s="198"/>
      <c r="U137" s="198"/>
      <c r="V137" s="187"/>
      <c r="W137" s="187"/>
      <c r="X137" s="187"/>
      <c r="Y137" s="187"/>
      <c r="Z137" s="187"/>
      <c r="AA137" s="187"/>
      <c r="AC137" s="186"/>
      <c r="AD137" s="186"/>
      <c r="AE137" s="186"/>
      <c r="AF137" s="186"/>
      <c r="AG137" s="186"/>
      <c r="AH137" s="186"/>
      <c r="AI137" s="186"/>
      <c r="AJ137" s="186"/>
      <c r="AK137" s="186"/>
      <c r="AL137" s="186"/>
      <c r="AM137" s="186"/>
      <c r="AN137" s="186"/>
      <c r="AO137" s="186"/>
      <c r="AP137" s="186"/>
      <c r="AQ137" s="186"/>
      <c r="AR137" s="186"/>
      <c r="AS137" s="186"/>
      <c r="AT137" s="186"/>
      <c r="AU137" s="186"/>
      <c r="AV137" s="186"/>
      <c r="AW137" s="186"/>
      <c r="AX137" s="186"/>
      <c r="AY137" s="186"/>
      <c r="AZ137" s="186"/>
      <c r="BA137" s="186"/>
      <c r="BB137" s="186"/>
      <c r="BC137" s="186"/>
      <c r="BD137" s="186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6"/>
      <c r="BS137" s="186"/>
      <c r="BT137" s="186"/>
      <c r="BU137" s="186"/>
      <c r="BV137" s="186"/>
      <c r="BW137" s="186"/>
      <c r="BX137" s="186"/>
      <c r="BY137" s="186"/>
      <c r="BZ137" s="186"/>
      <c r="CA137" s="186"/>
      <c r="CB137" s="186"/>
      <c r="CC137" s="186"/>
      <c r="CD137" s="186"/>
      <c r="CE137" s="186"/>
      <c r="CF137" s="186"/>
      <c r="CG137" s="186"/>
      <c r="CH137" s="186"/>
      <c r="CI137" s="186"/>
      <c r="CJ137" s="186"/>
      <c r="CK137" s="186"/>
      <c r="CL137" s="186"/>
      <c r="CM137" s="186"/>
      <c r="CN137" s="186"/>
      <c r="CO137" s="186"/>
      <c r="CP137" s="186"/>
      <c r="CQ137" s="186"/>
      <c r="CR137" s="186"/>
      <c r="CS137" s="186"/>
      <c r="CT137" s="186"/>
      <c r="CU137" s="186"/>
      <c r="CV137" s="186"/>
      <c r="CW137" s="186"/>
      <c r="CX137" s="186"/>
      <c r="CY137" s="186"/>
      <c r="CZ137" s="186"/>
      <c r="DA137" s="186"/>
      <c r="DB137" s="186"/>
      <c r="DC137" s="186"/>
      <c r="DD137" s="186"/>
      <c r="DE137" s="186"/>
      <c r="DF137" s="186"/>
      <c r="DG137" s="186"/>
      <c r="DH137" s="186"/>
      <c r="DI137" s="186"/>
      <c r="DJ137" s="186"/>
      <c r="DK137" s="186"/>
      <c r="DL137" s="186"/>
      <c r="DM137" s="186"/>
      <c r="DN137" s="186"/>
      <c r="DO137" s="186"/>
      <c r="DP137" s="186"/>
      <c r="DQ137" s="186"/>
      <c r="DR137" s="186"/>
      <c r="DS137" s="186"/>
      <c r="DT137" s="186"/>
    </row>
    <row r="138" spans="1:124" s="504" customFormat="1" ht="13.5" thickBot="1">
      <c r="A138" s="1166"/>
      <c r="B138" s="1167" t="s">
        <v>32</v>
      </c>
      <c r="C138" s="1168">
        <f>SUM(C132:C137)</f>
        <v>-79720</v>
      </c>
      <c r="D138" s="1168">
        <f t="shared" ref="D138:S138" si="125">SUM(D132:D137)</f>
        <v>25080</v>
      </c>
      <c r="E138" s="1168">
        <f t="shared" si="125"/>
        <v>54640</v>
      </c>
      <c r="F138" s="1168">
        <f t="shared" si="125"/>
        <v>0</v>
      </c>
      <c r="G138" s="413">
        <f t="shared" si="125"/>
        <v>0</v>
      </c>
      <c r="H138" s="1168">
        <f t="shared" si="125"/>
        <v>0</v>
      </c>
      <c r="I138" s="1168">
        <f t="shared" si="125"/>
        <v>0</v>
      </c>
      <c r="J138" s="1168">
        <f t="shared" si="125"/>
        <v>0</v>
      </c>
      <c r="K138" s="1168">
        <f t="shared" si="125"/>
        <v>0</v>
      </c>
      <c r="L138" s="413">
        <f t="shared" si="125"/>
        <v>0</v>
      </c>
      <c r="M138" s="1168">
        <f t="shared" si="125"/>
        <v>0</v>
      </c>
      <c r="N138" s="1168">
        <f t="shared" si="125"/>
        <v>0</v>
      </c>
      <c r="O138" s="1168">
        <f t="shared" si="125"/>
        <v>0</v>
      </c>
      <c r="P138" s="1168">
        <f t="shared" si="125"/>
        <v>0</v>
      </c>
      <c r="Q138" s="1168">
        <f t="shared" si="125"/>
        <v>0</v>
      </c>
      <c r="R138" s="413">
        <f t="shared" si="125"/>
        <v>0</v>
      </c>
      <c r="S138" s="414">
        <f t="shared" si="125"/>
        <v>0</v>
      </c>
      <c r="T138" s="1174"/>
      <c r="U138" s="1174"/>
      <c r="V138" s="1164"/>
      <c r="W138" s="1164"/>
      <c r="X138" s="1164"/>
      <c r="Y138" s="1164"/>
      <c r="Z138" s="1164"/>
      <c r="AA138" s="1164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</row>
    <row r="139" spans="1:124" s="207" customFormat="1" ht="13" outlineLevel="1">
      <c r="A139" s="245" t="s">
        <v>40</v>
      </c>
      <c r="B139" s="1088"/>
      <c r="C139" s="1089">
        <f>C132*1+C133*2+C134*4+C135*4+C136*6+C137*8</f>
        <v>-304555</v>
      </c>
      <c r="D139" s="1089">
        <f t="shared" ref="D139:S139" si="126">D132*1+D133*2+D134*4+D135*4+D136*6+D137*8</f>
        <v>-63245</v>
      </c>
      <c r="E139" s="1089">
        <f t="shared" si="126"/>
        <v>367800</v>
      </c>
      <c r="F139" s="1089">
        <f t="shared" si="126"/>
        <v>0</v>
      </c>
      <c r="G139" s="206">
        <f t="shared" si="126"/>
        <v>0</v>
      </c>
      <c r="H139" s="1089">
        <f t="shared" si="126"/>
        <v>0</v>
      </c>
      <c r="I139" s="1089">
        <f t="shared" si="126"/>
        <v>0</v>
      </c>
      <c r="J139" s="1089">
        <f t="shared" si="126"/>
        <v>0</v>
      </c>
      <c r="K139" s="1089">
        <f t="shared" si="126"/>
        <v>0</v>
      </c>
      <c r="L139" s="206">
        <f t="shared" si="126"/>
        <v>0</v>
      </c>
      <c r="M139" s="1089">
        <f t="shared" si="126"/>
        <v>0</v>
      </c>
      <c r="N139" s="1089">
        <f t="shared" si="126"/>
        <v>0</v>
      </c>
      <c r="O139" s="1089">
        <f t="shared" si="126"/>
        <v>0</v>
      </c>
      <c r="P139" s="1089">
        <f t="shared" si="126"/>
        <v>0</v>
      </c>
      <c r="Q139" s="1089">
        <f t="shared" si="126"/>
        <v>0</v>
      </c>
      <c r="R139" s="206">
        <f t="shared" si="126"/>
        <v>0</v>
      </c>
      <c r="S139" s="837">
        <f t="shared" si="126"/>
        <v>0</v>
      </c>
      <c r="T139" s="218"/>
      <c r="U139" s="218"/>
      <c r="V139" s="217"/>
      <c r="W139" s="217"/>
      <c r="X139" s="219"/>
      <c r="Y139" s="219"/>
      <c r="Z139" s="219"/>
      <c r="AA139" s="217"/>
      <c r="AB139" s="217"/>
      <c r="AC139" s="217"/>
      <c r="AD139" s="217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7"/>
      <c r="AO139" s="217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  <c r="BJ139" s="217"/>
      <c r="BK139" s="217"/>
      <c r="BL139" s="217"/>
      <c r="BM139" s="217"/>
      <c r="BN139" s="217"/>
      <c r="BO139" s="217"/>
      <c r="BP139" s="217"/>
      <c r="BQ139" s="217"/>
      <c r="BR139" s="217"/>
      <c r="BS139" s="217"/>
      <c r="BT139" s="217"/>
      <c r="BU139" s="217"/>
      <c r="BV139" s="217"/>
      <c r="BW139" s="217"/>
      <c r="BX139" s="217"/>
      <c r="BY139" s="217"/>
      <c r="BZ139" s="217"/>
      <c r="CA139" s="217"/>
      <c r="CB139" s="217"/>
      <c r="CC139" s="217"/>
      <c r="CD139" s="217"/>
      <c r="CE139" s="217"/>
      <c r="CF139" s="217"/>
      <c r="CG139" s="217"/>
      <c r="CH139" s="217"/>
      <c r="CI139" s="217"/>
      <c r="CJ139" s="217"/>
      <c r="CK139" s="217"/>
      <c r="CL139" s="217"/>
      <c r="CM139" s="217"/>
      <c r="CN139" s="217"/>
      <c r="CO139" s="217"/>
      <c r="CP139" s="217"/>
      <c r="CQ139" s="217"/>
      <c r="CR139" s="217"/>
      <c r="CS139" s="217"/>
      <c r="CT139" s="217"/>
      <c r="CU139" s="217"/>
      <c r="CV139" s="217"/>
      <c r="CW139" s="217"/>
      <c r="CX139" s="217"/>
      <c r="CY139" s="217"/>
      <c r="CZ139" s="217"/>
      <c r="DA139" s="217"/>
      <c r="DB139" s="217"/>
      <c r="DC139" s="217"/>
      <c r="DD139" s="217"/>
      <c r="DE139" s="217"/>
      <c r="DF139" s="217"/>
      <c r="DG139" s="217"/>
      <c r="DH139" s="217"/>
      <c r="DI139" s="217"/>
      <c r="DJ139" s="217"/>
      <c r="DK139" s="217"/>
      <c r="DL139" s="217"/>
      <c r="DM139" s="217"/>
      <c r="DN139" s="217"/>
      <c r="DO139" s="217"/>
      <c r="DP139" s="217"/>
      <c r="DQ139" s="217"/>
      <c r="DR139" s="217"/>
      <c r="DS139" s="217"/>
      <c r="DT139" s="217"/>
    </row>
    <row r="140" spans="1:124" s="207" customFormat="1" ht="13.5" outlineLevel="1" thickBot="1">
      <c r="A140" s="1090" t="s">
        <v>43</v>
      </c>
      <c r="B140" s="1091"/>
      <c r="C140" s="1092">
        <f>C132+C133+C134*2+C135*2+C136*3+C137*4</f>
        <v>-156515</v>
      </c>
      <c r="D140" s="1092">
        <f t="shared" ref="D140:S140" si="127">D132+D133+D134*2+D135*2+D136*3+D137*4</f>
        <v>-27385</v>
      </c>
      <c r="E140" s="1092">
        <f t="shared" si="127"/>
        <v>183900</v>
      </c>
      <c r="F140" s="1092">
        <f t="shared" si="127"/>
        <v>0</v>
      </c>
      <c r="G140" s="1093">
        <f t="shared" si="127"/>
        <v>0</v>
      </c>
      <c r="H140" s="1092">
        <f t="shared" si="127"/>
        <v>0</v>
      </c>
      <c r="I140" s="1092">
        <f t="shared" si="127"/>
        <v>0</v>
      </c>
      <c r="J140" s="1092">
        <f t="shared" si="127"/>
        <v>0</v>
      </c>
      <c r="K140" s="1092">
        <f t="shared" si="127"/>
        <v>0</v>
      </c>
      <c r="L140" s="1093">
        <f t="shared" si="127"/>
        <v>0</v>
      </c>
      <c r="M140" s="1092">
        <f t="shared" si="127"/>
        <v>0</v>
      </c>
      <c r="N140" s="1092">
        <f t="shared" si="127"/>
        <v>0</v>
      </c>
      <c r="O140" s="1092">
        <f t="shared" si="127"/>
        <v>0</v>
      </c>
      <c r="P140" s="1092">
        <f t="shared" si="127"/>
        <v>0</v>
      </c>
      <c r="Q140" s="1092">
        <f t="shared" si="127"/>
        <v>0</v>
      </c>
      <c r="R140" s="1093">
        <f t="shared" si="127"/>
        <v>0</v>
      </c>
      <c r="S140" s="1094">
        <f t="shared" si="127"/>
        <v>0</v>
      </c>
      <c r="T140" s="218"/>
      <c r="U140" s="218"/>
      <c r="V140" s="217"/>
      <c r="W140" s="217"/>
      <c r="X140" s="219"/>
      <c r="Y140" s="219"/>
      <c r="Z140" s="219"/>
      <c r="AA140" s="217"/>
      <c r="AB140" s="217"/>
      <c r="AC140" s="217"/>
      <c r="AD140" s="217"/>
      <c r="AE140" s="217"/>
      <c r="AF140" s="217"/>
      <c r="AG140" s="217"/>
      <c r="AH140" s="217"/>
      <c r="AI140" s="217"/>
      <c r="AJ140" s="217"/>
      <c r="AK140" s="217"/>
      <c r="AL140" s="217"/>
      <c r="AM140" s="217"/>
      <c r="AN140" s="217"/>
      <c r="AO140" s="217"/>
      <c r="AP140" s="217"/>
      <c r="AQ140" s="217"/>
      <c r="AR140" s="217"/>
      <c r="AS140" s="217"/>
      <c r="AT140" s="217"/>
      <c r="AU140" s="217"/>
      <c r="AV140" s="217"/>
      <c r="AW140" s="217"/>
      <c r="AX140" s="217"/>
      <c r="AY140" s="217"/>
      <c r="AZ140" s="217"/>
      <c r="BA140" s="217"/>
      <c r="BB140" s="217"/>
      <c r="BC140" s="217"/>
      <c r="BD140" s="217"/>
      <c r="BE140" s="217"/>
      <c r="BF140" s="217"/>
      <c r="BG140" s="217"/>
      <c r="BH140" s="217"/>
      <c r="BI140" s="217"/>
      <c r="BJ140" s="217"/>
      <c r="BK140" s="217"/>
      <c r="BL140" s="217"/>
      <c r="BM140" s="217"/>
      <c r="BN140" s="217"/>
      <c r="BO140" s="217"/>
      <c r="BP140" s="217"/>
      <c r="BQ140" s="217"/>
      <c r="BR140" s="217"/>
      <c r="BS140" s="217"/>
      <c r="BT140" s="217"/>
      <c r="BU140" s="217"/>
      <c r="BV140" s="217"/>
      <c r="BW140" s="217"/>
      <c r="BX140" s="217"/>
      <c r="BY140" s="217"/>
      <c r="BZ140" s="217"/>
      <c r="CA140" s="217"/>
      <c r="CB140" s="217"/>
      <c r="CC140" s="217"/>
      <c r="CD140" s="217"/>
      <c r="CE140" s="217"/>
      <c r="CF140" s="217"/>
      <c r="CG140" s="217"/>
      <c r="CH140" s="217"/>
      <c r="CI140" s="217"/>
      <c r="CJ140" s="217"/>
      <c r="CK140" s="217"/>
      <c r="CL140" s="217"/>
      <c r="CM140" s="217"/>
      <c r="CN140" s="217"/>
      <c r="CO140" s="217"/>
      <c r="CP140" s="217"/>
      <c r="CQ140" s="217"/>
      <c r="CR140" s="217"/>
      <c r="CS140" s="217"/>
      <c r="CT140" s="217"/>
      <c r="CU140" s="217"/>
      <c r="CV140" s="217"/>
      <c r="CW140" s="217"/>
      <c r="CX140" s="217"/>
      <c r="CY140" s="217"/>
      <c r="CZ140" s="217"/>
      <c r="DA140" s="217"/>
      <c r="DB140" s="217"/>
      <c r="DC140" s="217"/>
      <c r="DD140" s="217"/>
      <c r="DE140" s="217"/>
      <c r="DF140" s="217"/>
      <c r="DG140" s="217"/>
      <c r="DH140" s="217"/>
      <c r="DI140" s="217"/>
      <c r="DJ140" s="217"/>
      <c r="DK140" s="217"/>
      <c r="DL140" s="217"/>
      <c r="DM140" s="217"/>
      <c r="DN140" s="217"/>
      <c r="DO140" s="217"/>
      <c r="DP140" s="217"/>
      <c r="DQ140" s="217"/>
      <c r="DR140" s="217"/>
      <c r="DS140" s="217"/>
      <c r="DT140" s="217"/>
    </row>
    <row r="141" spans="1:124" s="207" customFormat="1" ht="13.5" outlineLevel="1" thickBot="1">
      <c r="A141" s="211"/>
      <c r="B141" s="235"/>
      <c r="C141" s="212"/>
      <c r="D141" s="212"/>
      <c r="E141" s="212"/>
      <c r="F141" s="212"/>
      <c r="G141" s="183"/>
      <c r="H141" s="212"/>
      <c r="I141" s="212"/>
      <c r="J141" s="212"/>
      <c r="K141" s="212"/>
      <c r="L141" s="183"/>
      <c r="M141" s="212"/>
      <c r="N141" s="212"/>
      <c r="O141" s="212"/>
      <c r="P141" s="212"/>
      <c r="Q141" s="212"/>
      <c r="R141" s="183"/>
      <c r="S141" s="665"/>
      <c r="T141" s="218"/>
      <c r="U141" s="218"/>
      <c r="V141" s="217"/>
      <c r="W141" s="217"/>
      <c r="X141" s="219"/>
      <c r="Y141" s="219"/>
      <c r="Z141" s="219"/>
      <c r="AA141" s="217"/>
      <c r="AB141" s="217"/>
      <c r="AC141" s="217"/>
      <c r="AD141" s="217"/>
      <c r="AE141" s="217"/>
      <c r="AF141" s="217"/>
      <c r="AG141" s="217"/>
      <c r="AH141" s="217"/>
      <c r="AI141" s="217"/>
      <c r="AJ141" s="217"/>
      <c r="AK141" s="217"/>
      <c r="AL141" s="217"/>
      <c r="AM141" s="217"/>
      <c r="AN141" s="217"/>
      <c r="AO141" s="217"/>
      <c r="AP141" s="217"/>
      <c r="AQ141" s="217"/>
      <c r="AR141" s="217"/>
      <c r="AS141" s="217"/>
      <c r="AT141" s="217"/>
      <c r="AU141" s="217"/>
      <c r="AV141" s="217"/>
      <c r="AW141" s="217"/>
      <c r="AX141" s="217"/>
      <c r="AY141" s="217"/>
      <c r="AZ141" s="217"/>
      <c r="BA141" s="217"/>
      <c r="BB141" s="217"/>
      <c r="BC141" s="217"/>
      <c r="BD141" s="217"/>
      <c r="BE141" s="217"/>
      <c r="BF141" s="217"/>
      <c r="BG141" s="217"/>
      <c r="BH141" s="217"/>
      <c r="BI141" s="217"/>
      <c r="BJ141" s="217"/>
      <c r="BK141" s="217"/>
      <c r="BL141" s="217"/>
      <c r="BM141" s="217"/>
      <c r="BN141" s="217"/>
      <c r="BO141" s="217"/>
      <c r="BP141" s="217"/>
      <c r="BQ141" s="217"/>
      <c r="BR141" s="217"/>
      <c r="BS141" s="217"/>
      <c r="BT141" s="217"/>
      <c r="BU141" s="217"/>
      <c r="BV141" s="217"/>
      <c r="BW141" s="217"/>
      <c r="BX141" s="217"/>
      <c r="BY141" s="217"/>
      <c r="BZ141" s="217"/>
      <c r="CA141" s="217"/>
      <c r="CB141" s="217"/>
      <c r="CC141" s="217"/>
      <c r="CD141" s="217"/>
      <c r="CE141" s="217"/>
      <c r="CF141" s="217"/>
      <c r="CG141" s="217"/>
      <c r="CH141" s="217"/>
      <c r="CI141" s="217"/>
      <c r="CJ141" s="217"/>
      <c r="CK141" s="217"/>
      <c r="CL141" s="217"/>
      <c r="CM141" s="217"/>
      <c r="CN141" s="217"/>
      <c r="CO141" s="217"/>
      <c r="CP141" s="217"/>
      <c r="CQ141" s="217"/>
      <c r="CR141" s="217"/>
      <c r="CS141" s="217"/>
      <c r="CT141" s="217"/>
      <c r="CU141" s="217"/>
      <c r="CV141" s="217"/>
      <c r="CW141" s="217"/>
      <c r="CX141" s="217"/>
      <c r="CY141" s="217"/>
      <c r="CZ141" s="217"/>
      <c r="DA141" s="217"/>
      <c r="DB141" s="217"/>
      <c r="DC141" s="217"/>
      <c r="DD141" s="217"/>
      <c r="DE141" s="217"/>
      <c r="DF141" s="217"/>
      <c r="DG141" s="217"/>
      <c r="DH141" s="217"/>
      <c r="DI141" s="217"/>
      <c r="DJ141" s="217"/>
      <c r="DK141" s="217"/>
      <c r="DL141" s="217"/>
      <c r="DM141" s="217"/>
      <c r="DN141" s="217"/>
      <c r="DO141" s="217"/>
      <c r="DP141" s="217"/>
      <c r="DQ141" s="217"/>
      <c r="DR141" s="217"/>
      <c r="DS141" s="217"/>
      <c r="DT141" s="217"/>
    </row>
    <row r="142" spans="1:124" s="207" customFormat="1" ht="13">
      <c r="A142" s="883" t="str">
        <f>A4</f>
        <v>Uncon</v>
      </c>
      <c r="B142" s="471" t="s">
        <v>57</v>
      </c>
      <c r="C142" s="2168">
        <f>SUM(C5,C40,C88)+C20+C108+C64+C124</f>
        <v>127245</v>
      </c>
      <c r="D142" s="2169">
        <f t="shared" ref="D142:S142" si="128">SUM(D5,D40,D88)+D20+D108+D64+D124</f>
        <v>207940</v>
      </c>
      <c r="E142" s="2169">
        <f t="shared" si="128"/>
        <v>425715</v>
      </c>
      <c r="F142" s="2169">
        <f t="shared" si="128"/>
        <v>292960</v>
      </c>
      <c r="G142" s="2170">
        <f t="shared" si="128"/>
        <v>1053860</v>
      </c>
      <c r="H142" s="2169">
        <f t="shared" si="128"/>
        <v>268945</v>
      </c>
      <c r="I142" s="2169">
        <f t="shared" si="128"/>
        <v>456475</v>
      </c>
      <c r="J142" s="2169">
        <f t="shared" si="128"/>
        <v>260855</v>
      </c>
      <c r="K142" s="2169">
        <f t="shared" si="128"/>
        <v>278105</v>
      </c>
      <c r="L142" s="2170">
        <f t="shared" si="128"/>
        <v>1264380</v>
      </c>
      <c r="M142" s="2169">
        <f t="shared" si="128"/>
        <v>254940</v>
      </c>
      <c r="N142" s="2169">
        <f t="shared" si="128"/>
        <v>496145</v>
      </c>
      <c r="O142" s="2169">
        <f t="shared" si="128"/>
        <v>357575</v>
      </c>
      <c r="P142" s="2169">
        <f t="shared" si="128"/>
        <v>127160</v>
      </c>
      <c r="Q142" s="2169">
        <f t="shared" si="128"/>
        <v>36180</v>
      </c>
      <c r="R142" s="2170">
        <f t="shared" si="128"/>
        <v>1272000</v>
      </c>
      <c r="S142" s="2170">
        <f t="shared" si="128"/>
        <v>3590240</v>
      </c>
      <c r="T142" s="805" t="s">
        <v>116</v>
      </c>
      <c r="U142" s="806"/>
      <c r="V142" s="217"/>
      <c r="W142" s="217"/>
      <c r="X142" s="219"/>
      <c r="Y142" s="219"/>
      <c r="Z142" s="219"/>
      <c r="AA142" s="217"/>
      <c r="AB142" s="217"/>
      <c r="AC142" s="217"/>
      <c r="AD142" s="217"/>
      <c r="AE142" s="217"/>
      <c r="AF142" s="217"/>
      <c r="AG142" s="217"/>
      <c r="AH142" s="217"/>
      <c r="AI142" s="217"/>
      <c r="AJ142" s="217"/>
      <c r="AK142" s="217"/>
      <c r="AL142" s="217"/>
      <c r="AM142" s="217"/>
      <c r="AN142" s="217"/>
      <c r="AO142" s="217"/>
      <c r="AP142" s="217"/>
      <c r="AQ142" s="217"/>
      <c r="AR142" s="217"/>
      <c r="AS142" s="217"/>
      <c r="AT142" s="217"/>
      <c r="AU142" s="217"/>
      <c r="AV142" s="217"/>
      <c r="AW142" s="217"/>
      <c r="AX142" s="217"/>
      <c r="AY142" s="217"/>
      <c r="AZ142" s="217"/>
      <c r="BA142" s="217"/>
      <c r="BB142" s="217"/>
      <c r="BC142" s="217"/>
      <c r="BD142" s="217"/>
      <c r="BE142" s="217"/>
      <c r="BF142" s="217"/>
      <c r="BG142" s="217"/>
      <c r="BH142" s="217"/>
      <c r="BI142" s="217"/>
      <c r="BJ142" s="217"/>
      <c r="BK142" s="217"/>
      <c r="BL142" s="217"/>
      <c r="BM142" s="217"/>
      <c r="BN142" s="217"/>
      <c r="BO142" s="217"/>
      <c r="BP142" s="217"/>
      <c r="BQ142" s="217"/>
      <c r="BR142" s="217"/>
      <c r="BS142" s="217"/>
      <c r="BT142" s="217"/>
      <c r="BU142" s="217"/>
      <c r="BV142" s="217"/>
      <c r="BW142" s="217"/>
      <c r="BX142" s="217"/>
      <c r="BY142" s="217"/>
      <c r="BZ142" s="217"/>
      <c r="CA142" s="217"/>
      <c r="CB142" s="217"/>
      <c r="CC142" s="217"/>
      <c r="CD142" s="217"/>
      <c r="CE142" s="217"/>
      <c r="CF142" s="217"/>
      <c r="CG142" s="217"/>
      <c r="CH142" s="217"/>
      <c r="CI142" s="217"/>
      <c r="CJ142" s="217"/>
      <c r="CK142" s="217"/>
      <c r="CL142" s="217"/>
      <c r="CM142" s="217"/>
      <c r="CN142" s="217"/>
      <c r="CO142" s="217"/>
      <c r="CP142" s="217"/>
      <c r="CQ142" s="217"/>
      <c r="CR142" s="217"/>
      <c r="CS142" s="217"/>
      <c r="CT142" s="217"/>
      <c r="CU142" s="217"/>
      <c r="CV142" s="217"/>
      <c r="CW142" s="217"/>
      <c r="CX142" s="217"/>
      <c r="CY142" s="217"/>
      <c r="CZ142" s="217"/>
      <c r="DA142" s="217"/>
      <c r="DB142" s="217"/>
      <c r="DC142" s="217"/>
      <c r="DD142" s="217"/>
      <c r="DE142" s="217"/>
      <c r="DF142" s="217"/>
      <c r="DG142" s="217"/>
      <c r="DH142" s="217"/>
      <c r="DI142" s="217"/>
      <c r="DJ142" s="217"/>
      <c r="DK142" s="217"/>
      <c r="DL142" s="217"/>
      <c r="DM142" s="217"/>
      <c r="DN142" s="217"/>
      <c r="DO142" s="217"/>
      <c r="DP142" s="217"/>
      <c r="DQ142" s="217"/>
      <c r="DR142" s="217"/>
      <c r="DS142" s="217"/>
      <c r="DT142" s="217"/>
    </row>
    <row r="143" spans="1:124" s="207" customFormat="1" ht="13">
      <c r="A143" s="472" t="str">
        <f>A7</f>
        <v>MS2409A0</v>
      </c>
      <c r="B143" s="466" t="s">
        <v>57</v>
      </c>
      <c r="C143" s="2171">
        <f>SUM(C8,C47,C95)+C25+C111+C71+C131</f>
        <v>0</v>
      </c>
      <c r="D143" s="2172">
        <f t="shared" ref="D143:S143" si="129">SUM(D8,D47,D95)+D25+D111+D71+D131</f>
        <v>265225</v>
      </c>
      <c r="E143" s="2172">
        <f t="shared" si="129"/>
        <v>495675</v>
      </c>
      <c r="F143" s="2172">
        <f t="shared" si="129"/>
        <v>292960</v>
      </c>
      <c r="G143" s="2173">
        <f t="shared" si="129"/>
        <v>1053860</v>
      </c>
      <c r="H143" s="2172">
        <f t="shared" si="129"/>
        <v>268945</v>
      </c>
      <c r="I143" s="2172">
        <f t="shared" si="129"/>
        <v>456475</v>
      </c>
      <c r="J143" s="2172">
        <f t="shared" si="129"/>
        <v>260855</v>
      </c>
      <c r="K143" s="2172">
        <f t="shared" si="129"/>
        <v>278105</v>
      </c>
      <c r="L143" s="2173">
        <f t="shared" si="129"/>
        <v>1264380</v>
      </c>
      <c r="M143" s="2172">
        <f t="shared" si="129"/>
        <v>254940</v>
      </c>
      <c r="N143" s="2172">
        <f t="shared" si="129"/>
        <v>496145</v>
      </c>
      <c r="O143" s="2172">
        <f t="shared" si="129"/>
        <v>357575</v>
      </c>
      <c r="P143" s="2172">
        <f t="shared" si="129"/>
        <v>127160</v>
      </c>
      <c r="Q143" s="2172">
        <f t="shared" si="129"/>
        <v>36180</v>
      </c>
      <c r="R143" s="2173">
        <f t="shared" si="129"/>
        <v>1272000</v>
      </c>
      <c r="S143" s="2173">
        <f t="shared" si="129"/>
        <v>3590240</v>
      </c>
      <c r="T143" s="806"/>
      <c r="U143" s="807"/>
      <c r="V143" s="217"/>
      <c r="W143" s="217"/>
      <c r="X143" s="219"/>
      <c r="Y143" s="219"/>
      <c r="Z143" s="219"/>
      <c r="AA143" s="217"/>
      <c r="AB143" s="217"/>
      <c r="AC143" s="217"/>
      <c r="AD143" s="217"/>
      <c r="AE143" s="217"/>
      <c r="AF143" s="217"/>
      <c r="AG143" s="217"/>
      <c r="AH143" s="217"/>
      <c r="AI143" s="217"/>
      <c r="AJ143" s="217"/>
      <c r="AK143" s="217"/>
      <c r="AL143" s="217"/>
      <c r="AM143" s="217"/>
      <c r="AN143" s="217"/>
      <c r="AO143" s="217"/>
      <c r="AP143" s="217"/>
      <c r="AQ143" s="217"/>
      <c r="AR143" s="217"/>
      <c r="AS143" s="217"/>
      <c r="AT143" s="217"/>
      <c r="AU143" s="217"/>
      <c r="AV143" s="217"/>
      <c r="AW143" s="217"/>
      <c r="AX143" s="217"/>
      <c r="AY143" s="217"/>
      <c r="AZ143" s="217"/>
      <c r="BA143" s="217"/>
      <c r="BB143" s="217"/>
      <c r="BC143" s="217"/>
      <c r="BD143" s="217"/>
      <c r="BE143" s="217"/>
      <c r="BF143" s="217"/>
      <c r="BG143" s="217"/>
      <c r="BH143" s="217"/>
      <c r="BI143" s="217"/>
      <c r="BJ143" s="217"/>
      <c r="BK143" s="217"/>
      <c r="BL143" s="217"/>
      <c r="BM143" s="217"/>
      <c r="BN143" s="217"/>
      <c r="BO143" s="217"/>
      <c r="BP143" s="217"/>
      <c r="BQ143" s="217"/>
      <c r="BR143" s="217"/>
      <c r="BS143" s="217"/>
      <c r="BT143" s="217"/>
      <c r="BU143" s="217"/>
      <c r="BV143" s="217"/>
      <c r="BW143" s="217"/>
      <c r="BX143" s="217"/>
      <c r="BY143" s="217"/>
      <c r="BZ143" s="217"/>
      <c r="CA143" s="217"/>
      <c r="CB143" s="217"/>
      <c r="CC143" s="217"/>
      <c r="CD143" s="217"/>
      <c r="CE143" s="217"/>
      <c r="CF143" s="217"/>
      <c r="CG143" s="217"/>
      <c r="CH143" s="217"/>
      <c r="CI143" s="217"/>
      <c r="CJ143" s="217"/>
      <c r="CK143" s="217"/>
      <c r="CL143" s="217"/>
      <c r="CM143" s="217"/>
      <c r="CN143" s="217"/>
      <c r="CO143" s="217"/>
      <c r="CP143" s="217"/>
      <c r="CQ143" s="217"/>
      <c r="CR143" s="217"/>
      <c r="CS143" s="217"/>
      <c r="CT143" s="217"/>
      <c r="CU143" s="217"/>
      <c r="CV143" s="217"/>
      <c r="CW143" s="217"/>
      <c r="CX143" s="217"/>
      <c r="CY143" s="217"/>
      <c r="CZ143" s="217"/>
      <c r="DA143" s="217"/>
      <c r="DB143" s="217"/>
      <c r="DC143" s="217"/>
      <c r="DD143" s="217"/>
      <c r="DE143" s="217"/>
      <c r="DF143" s="217"/>
      <c r="DG143" s="217"/>
      <c r="DH143" s="217"/>
      <c r="DI143" s="217"/>
      <c r="DJ143" s="217"/>
      <c r="DK143" s="217"/>
      <c r="DL143" s="217"/>
      <c r="DM143" s="217"/>
      <c r="DN143" s="217"/>
      <c r="DO143" s="217"/>
      <c r="DP143" s="217"/>
      <c r="DQ143" s="217"/>
      <c r="DR143" s="217"/>
      <c r="DS143" s="217"/>
      <c r="DT143" s="217"/>
    </row>
    <row r="144" spans="1:124" s="207" customFormat="1" ht="17.149999999999999" customHeight="1">
      <c r="A144" s="415" t="s">
        <v>52</v>
      </c>
      <c r="B144" s="473"/>
      <c r="C144" s="2171">
        <f>C143-C142</f>
        <v>-127245</v>
      </c>
      <c r="D144" s="2172">
        <f>D143-D142</f>
        <v>57285</v>
      </c>
      <c r="E144" s="2172">
        <f>E143-E142</f>
        <v>69960</v>
      </c>
      <c r="F144" s="2172">
        <f>F143-F142</f>
        <v>0</v>
      </c>
      <c r="G144" s="2173">
        <f>SUM(C144:F144)</f>
        <v>0</v>
      </c>
      <c r="H144" s="2172">
        <f>H143-H142</f>
        <v>0</v>
      </c>
      <c r="I144" s="2172">
        <f>I143-I142</f>
        <v>0</v>
      </c>
      <c r="J144" s="2172">
        <f>J143-J142</f>
        <v>0</v>
      </c>
      <c r="K144" s="2172">
        <f>K143-K142</f>
        <v>0</v>
      </c>
      <c r="L144" s="2173">
        <f>SUM(H144:K144)</f>
        <v>0</v>
      </c>
      <c r="M144" s="2172">
        <f>M143-M142</f>
        <v>0</v>
      </c>
      <c r="N144" s="2172">
        <f>N143-N142</f>
        <v>0</v>
      </c>
      <c r="O144" s="2172">
        <f>O143-O142</f>
        <v>0</v>
      </c>
      <c r="P144" s="2172">
        <f>P143-P142</f>
        <v>0</v>
      </c>
      <c r="Q144" s="2172">
        <f>Q143-Q142</f>
        <v>0</v>
      </c>
      <c r="R144" s="2173">
        <f>SUM(M144:Q144)</f>
        <v>0</v>
      </c>
      <c r="S144" s="2173">
        <f>R144+L144+G144</f>
        <v>0</v>
      </c>
      <c r="T144" s="218"/>
      <c r="U144" s="218"/>
      <c r="V144" s="217"/>
      <c r="W144" s="217"/>
      <c r="X144" s="219"/>
      <c r="Y144" s="219"/>
      <c r="Z144" s="219"/>
      <c r="AA144" s="217"/>
      <c r="AB144" s="217"/>
      <c r="AC144" s="217"/>
      <c r="AD144" s="217"/>
      <c r="AE144" s="217"/>
      <c r="AF144" s="217"/>
      <c r="AG144" s="217"/>
      <c r="AH144" s="217"/>
      <c r="AI144" s="217"/>
      <c r="AJ144" s="217"/>
      <c r="AK144" s="217"/>
      <c r="AL144" s="217"/>
      <c r="AM144" s="217"/>
      <c r="AN144" s="217"/>
      <c r="AO144" s="217"/>
      <c r="AP144" s="217"/>
      <c r="AQ144" s="217"/>
      <c r="AR144" s="217"/>
      <c r="AS144" s="217"/>
      <c r="AT144" s="217"/>
      <c r="AU144" s="217"/>
      <c r="AV144" s="217"/>
      <c r="AW144" s="217"/>
      <c r="AX144" s="217"/>
      <c r="AY144" s="217"/>
      <c r="AZ144" s="217"/>
      <c r="BA144" s="217"/>
      <c r="BB144" s="217"/>
      <c r="BC144" s="217"/>
      <c r="BD144" s="217"/>
      <c r="BE144" s="217"/>
      <c r="BF144" s="217"/>
      <c r="BG144" s="217"/>
      <c r="BH144" s="217"/>
      <c r="BI144" s="217"/>
      <c r="BJ144" s="217"/>
      <c r="BK144" s="217"/>
      <c r="BL144" s="217"/>
      <c r="BM144" s="217"/>
      <c r="BN144" s="217"/>
      <c r="BO144" s="217"/>
      <c r="BP144" s="217"/>
      <c r="BQ144" s="217"/>
      <c r="BR144" s="217"/>
      <c r="BS144" s="217"/>
      <c r="BT144" s="217"/>
      <c r="BU144" s="217"/>
      <c r="BV144" s="217"/>
      <c r="BW144" s="217"/>
      <c r="BX144" s="217"/>
      <c r="BY144" s="217"/>
      <c r="BZ144" s="217"/>
      <c r="CA144" s="217"/>
      <c r="CB144" s="217"/>
      <c r="CC144" s="217"/>
      <c r="CD144" s="217"/>
      <c r="CE144" s="217"/>
      <c r="CF144" s="217"/>
      <c r="CG144" s="217"/>
      <c r="CH144" s="217"/>
      <c r="CI144" s="217"/>
      <c r="CJ144" s="217"/>
      <c r="CK144" s="217"/>
      <c r="CL144" s="217"/>
      <c r="CM144" s="217"/>
      <c r="CN144" s="217"/>
      <c r="CO144" s="217"/>
      <c r="CP144" s="217"/>
      <c r="CQ144" s="217"/>
      <c r="CR144" s="217"/>
      <c r="CS144" s="217"/>
      <c r="CT144" s="217"/>
      <c r="CU144" s="217"/>
      <c r="CV144" s="217"/>
      <c r="CW144" s="217"/>
      <c r="CX144" s="217"/>
      <c r="CY144" s="217"/>
      <c r="CZ144" s="217"/>
      <c r="DA144" s="217"/>
      <c r="DB144" s="217"/>
      <c r="DC144" s="217"/>
      <c r="DD144" s="217"/>
      <c r="DE144" s="217"/>
      <c r="DF144" s="217"/>
      <c r="DG144" s="217"/>
      <c r="DH144" s="217"/>
      <c r="DI144" s="217"/>
      <c r="DJ144" s="217"/>
      <c r="DK144" s="217"/>
      <c r="DL144" s="217"/>
      <c r="DM144" s="217"/>
      <c r="DN144" s="217"/>
      <c r="DO144" s="217"/>
      <c r="DP144" s="217"/>
      <c r="DQ144" s="217"/>
      <c r="DR144" s="217"/>
      <c r="DS144" s="217"/>
      <c r="DT144" s="217"/>
    </row>
    <row r="145" spans="1:124" s="207" customFormat="1" ht="9" customHeight="1" thickBot="1">
      <c r="A145" s="412"/>
      <c r="B145" s="474"/>
      <c r="C145" s="846"/>
      <c r="D145" s="469"/>
      <c r="E145" s="469"/>
      <c r="F145" s="469"/>
      <c r="G145" s="413"/>
      <c r="H145" s="469"/>
      <c r="I145" s="469"/>
      <c r="J145" s="469"/>
      <c r="K145" s="469"/>
      <c r="L145" s="413"/>
      <c r="M145" s="469"/>
      <c r="N145" s="469"/>
      <c r="O145" s="469"/>
      <c r="P145" s="469"/>
      <c r="Q145" s="469"/>
      <c r="R145" s="413"/>
      <c r="S145" s="414"/>
      <c r="T145" s="218"/>
      <c r="U145" s="218"/>
      <c r="V145" s="217"/>
      <c r="W145" s="217"/>
      <c r="X145" s="219"/>
      <c r="Y145" s="219"/>
      <c r="Z145" s="219"/>
      <c r="AA145" s="217"/>
      <c r="AB145" s="217"/>
      <c r="AC145" s="217"/>
      <c r="AD145" s="217"/>
      <c r="AE145" s="217"/>
      <c r="AF145" s="217"/>
      <c r="AG145" s="217"/>
      <c r="AH145" s="217"/>
      <c r="AI145" s="217"/>
      <c r="AJ145" s="217"/>
      <c r="AK145" s="217"/>
      <c r="AL145" s="217"/>
      <c r="AM145" s="217"/>
      <c r="AN145" s="217"/>
      <c r="AO145" s="217"/>
      <c r="AP145" s="217"/>
      <c r="AQ145" s="217"/>
      <c r="AR145" s="217"/>
      <c r="AS145" s="217"/>
      <c r="AT145" s="217"/>
      <c r="AU145" s="217"/>
      <c r="AV145" s="217"/>
      <c r="AW145" s="217"/>
      <c r="AX145" s="217"/>
      <c r="AY145" s="217"/>
      <c r="AZ145" s="217"/>
      <c r="BA145" s="217"/>
      <c r="BB145" s="217"/>
      <c r="BC145" s="217"/>
      <c r="BD145" s="217"/>
      <c r="BE145" s="217"/>
      <c r="BF145" s="217"/>
      <c r="BG145" s="217"/>
      <c r="BH145" s="217"/>
      <c r="BI145" s="217"/>
      <c r="BJ145" s="217"/>
      <c r="BK145" s="217"/>
      <c r="BL145" s="217"/>
      <c r="BM145" s="217"/>
      <c r="BN145" s="217"/>
      <c r="BO145" s="217"/>
      <c r="BP145" s="217"/>
      <c r="BQ145" s="217"/>
      <c r="BR145" s="217"/>
      <c r="BS145" s="217"/>
      <c r="BT145" s="217"/>
      <c r="BU145" s="217"/>
      <c r="BV145" s="217"/>
      <c r="BW145" s="217"/>
      <c r="BX145" s="217"/>
      <c r="BY145" s="217"/>
      <c r="BZ145" s="217"/>
      <c r="CA145" s="217"/>
      <c r="CB145" s="217"/>
      <c r="CC145" s="217"/>
      <c r="CD145" s="217"/>
      <c r="CE145" s="217"/>
      <c r="CF145" s="217"/>
      <c r="CG145" s="217"/>
      <c r="CH145" s="217"/>
      <c r="CI145" s="217"/>
      <c r="CJ145" s="217"/>
      <c r="CK145" s="217"/>
      <c r="CL145" s="217"/>
      <c r="CM145" s="217"/>
      <c r="CN145" s="217"/>
      <c r="CO145" s="217"/>
      <c r="CP145" s="217"/>
      <c r="CQ145" s="217"/>
      <c r="CR145" s="217"/>
      <c r="CS145" s="217"/>
      <c r="CT145" s="217"/>
      <c r="CU145" s="217"/>
      <c r="CV145" s="217"/>
      <c r="CW145" s="217"/>
      <c r="CX145" s="217"/>
      <c r="CY145" s="217"/>
      <c r="CZ145" s="217"/>
      <c r="DA145" s="217"/>
      <c r="DB145" s="217"/>
      <c r="DC145" s="217"/>
      <c r="DD145" s="217"/>
      <c r="DE145" s="217"/>
      <c r="DF145" s="217"/>
      <c r="DG145" s="217"/>
      <c r="DH145" s="217"/>
      <c r="DI145" s="217"/>
      <c r="DJ145" s="217"/>
      <c r="DK145" s="217"/>
      <c r="DL145" s="217"/>
      <c r="DM145" s="217"/>
      <c r="DN145" s="217"/>
      <c r="DO145" s="217"/>
      <c r="DP145" s="217"/>
      <c r="DQ145" s="217"/>
      <c r="DR145" s="217"/>
      <c r="DS145" s="217"/>
      <c r="DT145" s="217"/>
    </row>
    <row r="146" spans="1:124" outlineLevel="1">
      <c r="A146" s="374" t="s">
        <v>44</v>
      </c>
      <c r="B146" s="375"/>
      <c r="C146" s="376"/>
      <c r="D146" s="376"/>
      <c r="E146" s="376"/>
      <c r="F146" s="376"/>
      <c r="G146" s="223"/>
      <c r="H146" s="376"/>
      <c r="I146" s="376"/>
      <c r="J146" s="376"/>
      <c r="K146" s="376"/>
      <c r="L146" s="223"/>
      <c r="M146" s="376"/>
      <c r="N146" s="376"/>
      <c r="O146" s="376"/>
      <c r="P146" s="376"/>
      <c r="Q146" s="376"/>
      <c r="R146" s="223"/>
      <c r="S146" s="224"/>
      <c r="U146" s="198"/>
      <c r="V146" s="187"/>
      <c r="W146" s="187"/>
      <c r="X146" s="187"/>
      <c r="Y146" s="187"/>
      <c r="Z146" s="187"/>
      <c r="AA146" s="187"/>
      <c r="AB146" s="187"/>
    </row>
    <row r="147" spans="1:124" ht="13.5" outlineLevel="1" thickBot="1">
      <c r="A147" s="377"/>
      <c r="B147" s="242"/>
      <c r="C147" s="378"/>
      <c r="D147" s="378"/>
      <c r="E147" s="378"/>
      <c r="F147" s="378"/>
      <c r="G147" s="379"/>
      <c r="H147" s="378"/>
      <c r="I147" s="378"/>
      <c r="J147" s="378"/>
      <c r="K147" s="378"/>
      <c r="L147" s="379"/>
      <c r="M147" s="378"/>
      <c r="N147" s="378"/>
      <c r="O147" s="378"/>
      <c r="P147" s="378"/>
      <c r="Q147" s="378"/>
      <c r="R147" s="203"/>
      <c r="S147" s="204"/>
      <c r="W147" s="187"/>
      <c r="Y147" s="187"/>
      <c r="AB147" s="187"/>
    </row>
    <row r="148" spans="1:124" ht="13" outlineLevel="1">
      <c r="A148" s="373" t="s">
        <v>45</v>
      </c>
      <c r="B148" s="194"/>
      <c r="C148" s="380"/>
      <c r="D148" s="380"/>
      <c r="E148" s="380"/>
      <c r="F148" s="380"/>
      <c r="G148" s="223"/>
      <c r="H148" s="380"/>
      <c r="I148" s="380"/>
      <c r="J148" s="380"/>
      <c r="K148" s="380"/>
      <c r="L148" s="223"/>
      <c r="M148" s="380"/>
      <c r="N148" s="380"/>
      <c r="O148" s="380"/>
      <c r="P148" s="380"/>
      <c r="Q148" s="380"/>
      <c r="R148" s="223"/>
      <c r="S148" s="193"/>
      <c r="U148" s="198"/>
      <c r="V148" s="187"/>
      <c r="W148" s="187"/>
      <c r="X148" s="187"/>
      <c r="Y148" s="187"/>
      <c r="Z148" s="187"/>
      <c r="AA148" s="187"/>
      <c r="AB148" s="187"/>
    </row>
    <row r="149" spans="1:124" ht="13.5" outlineLevel="1" thickBot="1">
      <c r="A149" s="377"/>
      <c r="B149" s="242"/>
      <c r="C149" s="378"/>
      <c r="D149" s="378" t="s">
        <v>30</v>
      </c>
      <c r="E149" s="378" t="s">
        <v>30</v>
      </c>
      <c r="F149" s="378"/>
      <c r="G149" s="379"/>
      <c r="H149" s="378"/>
      <c r="I149" s="378"/>
      <c r="J149" s="378"/>
      <c r="K149" s="378"/>
      <c r="L149" s="379"/>
      <c r="M149" s="378"/>
      <c r="N149" s="378"/>
      <c r="O149" s="378"/>
      <c r="P149" s="378"/>
      <c r="Q149" s="378"/>
      <c r="R149" s="381"/>
      <c r="S149" s="204"/>
      <c r="U149" s="198"/>
      <c r="V149" s="187"/>
      <c r="W149" s="187"/>
      <c r="X149" s="187"/>
      <c r="Y149" s="187"/>
      <c r="Z149" s="187"/>
      <c r="AA149" s="187"/>
      <c r="AB149" s="187"/>
    </row>
    <row r="150" spans="1:124" s="207" customFormat="1" ht="12.65" customHeight="1">
      <c r="A150" s="416"/>
      <c r="B150" s="466"/>
      <c r="C150" s="470"/>
      <c r="D150" s="470"/>
      <c r="E150" s="470"/>
      <c r="F150" s="470"/>
      <c r="G150" s="417"/>
      <c r="H150" s="470"/>
      <c r="I150" s="470"/>
      <c r="J150" s="470"/>
      <c r="K150" s="470"/>
      <c r="L150" s="417"/>
      <c r="M150" s="470"/>
      <c r="N150" s="470"/>
      <c r="O150" s="470"/>
      <c r="P150" s="470"/>
      <c r="Q150" s="470"/>
      <c r="R150" s="417"/>
      <c r="S150" s="674"/>
      <c r="T150" s="218"/>
      <c r="U150" s="218"/>
      <c r="V150" s="217"/>
      <c r="W150" s="217"/>
      <c r="X150" s="219"/>
      <c r="Y150" s="219"/>
      <c r="Z150" s="219"/>
      <c r="AA150" s="217"/>
      <c r="AB150" s="217"/>
      <c r="AC150" s="217"/>
      <c r="AD150" s="217"/>
      <c r="AE150" s="217"/>
      <c r="AF150" s="217"/>
      <c r="AG150" s="217"/>
      <c r="AH150" s="217"/>
      <c r="AI150" s="217"/>
      <c r="AJ150" s="217"/>
      <c r="AK150" s="217"/>
      <c r="AL150" s="217"/>
      <c r="AM150" s="217"/>
      <c r="AN150" s="217"/>
      <c r="AO150" s="217"/>
      <c r="AP150" s="217"/>
      <c r="AQ150" s="217"/>
      <c r="AR150" s="217"/>
      <c r="AS150" s="217"/>
      <c r="AT150" s="217"/>
      <c r="AU150" s="217"/>
      <c r="AV150" s="217"/>
      <c r="AW150" s="217"/>
      <c r="AX150" s="217"/>
      <c r="AY150" s="217"/>
      <c r="AZ150" s="217"/>
      <c r="BA150" s="217"/>
      <c r="BB150" s="217"/>
      <c r="BC150" s="217"/>
      <c r="BD150" s="217"/>
      <c r="BE150" s="217"/>
      <c r="BF150" s="217"/>
      <c r="BG150" s="217"/>
      <c r="BH150" s="217"/>
      <c r="BI150" s="217"/>
      <c r="BJ150" s="217"/>
      <c r="BK150" s="217"/>
      <c r="BL150" s="217"/>
      <c r="BM150" s="217"/>
      <c r="BN150" s="217"/>
      <c r="BO150" s="217"/>
      <c r="BP150" s="217"/>
      <c r="BQ150" s="217"/>
      <c r="BR150" s="217"/>
      <c r="BS150" s="217"/>
      <c r="BT150" s="217"/>
      <c r="BU150" s="217"/>
      <c r="BV150" s="217"/>
      <c r="BW150" s="217"/>
      <c r="BX150" s="217"/>
      <c r="BY150" s="217"/>
      <c r="BZ150" s="217"/>
      <c r="CA150" s="217"/>
      <c r="CB150" s="217"/>
      <c r="CC150" s="217"/>
      <c r="CD150" s="217"/>
      <c r="CE150" s="217"/>
      <c r="CF150" s="217"/>
      <c r="CG150" s="217"/>
      <c r="CH150" s="217"/>
      <c r="CI150" s="217"/>
      <c r="CJ150" s="217"/>
      <c r="CK150" s="217"/>
      <c r="CL150" s="217"/>
      <c r="CM150" s="217"/>
      <c r="CN150" s="217"/>
      <c r="CO150" s="217"/>
      <c r="CP150" s="217"/>
      <c r="CQ150" s="217"/>
      <c r="CR150" s="217"/>
      <c r="CS150" s="217"/>
      <c r="CT150" s="217"/>
      <c r="CU150" s="217"/>
      <c r="CV150" s="217"/>
      <c r="CW150" s="217"/>
      <c r="CX150" s="217"/>
      <c r="CY150" s="217"/>
      <c r="CZ150" s="217"/>
      <c r="DA150" s="217"/>
      <c r="DB150" s="217"/>
      <c r="DC150" s="217"/>
      <c r="DD150" s="217"/>
      <c r="DE150" s="217"/>
      <c r="DF150" s="217"/>
      <c r="DG150" s="217"/>
      <c r="DH150" s="217"/>
      <c r="DI150" s="217"/>
      <c r="DJ150" s="217"/>
      <c r="DK150" s="217"/>
      <c r="DL150" s="217"/>
      <c r="DM150" s="217"/>
      <c r="DN150" s="217"/>
      <c r="DO150" s="217"/>
      <c r="DP150" s="217"/>
      <c r="DQ150" s="217"/>
      <c r="DR150" s="217"/>
      <c r="DS150" s="217"/>
      <c r="DT150" s="217"/>
    </row>
    <row r="152" spans="1:124">
      <c r="D152" s="480" t="s">
        <v>30</v>
      </c>
      <c r="S152" s="822"/>
      <c r="U152" s="198"/>
      <c r="V152" s="187"/>
      <c r="W152" s="187"/>
      <c r="X152" s="187"/>
      <c r="Y152" s="187"/>
      <c r="Z152" s="187"/>
      <c r="AA152" s="187"/>
      <c r="AB152" s="187"/>
      <c r="AC152" s="267"/>
      <c r="AD152" s="267"/>
      <c r="AE152" s="267"/>
      <c r="AF152" s="267"/>
      <c r="AG152" s="267"/>
      <c r="AH152" s="267"/>
      <c r="AI152" s="267"/>
    </row>
    <row r="154" spans="1:124">
      <c r="U154" s="198"/>
      <c r="W154" s="187"/>
      <c r="X154" s="187"/>
      <c r="Y154" s="187"/>
      <c r="Z154" s="187"/>
      <c r="AA154" s="187"/>
      <c r="AB154" s="187"/>
      <c r="AC154" s="267"/>
      <c r="AD154" s="267"/>
      <c r="AE154" s="267"/>
      <c r="AF154" s="267"/>
      <c r="AG154" s="267"/>
      <c r="AH154" s="267"/>
      <c r="AI154" s="267"/>
    </row>
    <row r="157" spans="1:124">
      <c r="U157" s="198"/>
      <c r="V157" s="187"/>
      <c r="Y157" s="187"/>
      <c r="Z157" s="187"/>
      <c r="AA157" s="187"/>
      <c r="AB157" s="187"/>
      <c r="AC157" s="267"/>
      <c r="AD157" s="267"/>
      <c r="AE157" s="267"/>
      <c r="AF157" s="267"/>
      <c r="AG157" s="267"/>
      <c r="AH157" s="267"/>
      <c r="AI157" s="267"/>
    </row>
    <row r="158" spans="1:124">
      <c r="U158" s="198"/>
      <c r="V158" s="187"/>
      <c r="X158" s="187"/>
      <c r="Y158" s="187"/>
      <c r="Z158" s="187"/>
      <c r="AA158" s="187"/>
      <c r="AB158" s="187"/>
      <c r="AC158" s="267"/>
      <c r="AD158" s="267"/>
      <c r="AE158" s="267"/>
      <c r="AF158" s="267"/>
      <c r="AG158" s="267"/>
      <c r="AH158" s="267"/>
      <c r="AI158" s="267"/>
    </row>
    <row r="159" spans="1:124">
      <c r="U159" s="198"/>
      <c r="V159" s="187"/>
      <c r="W159" s="187"/>
      <c r="X159" s="187"/>
      <c r="Y159" s="187"/>
      <c r="Z159" s="187"/>
      <c r="AA159" s="187"/>
      <c r="AB159" s="187"/>
      <c r="AD159" s="267"/>
      <c r="AE159" s="267"/>
      <c r="AF159" s="267"/>
      <c r="AG159" s="267"/>
      <c r="AH159" s="267"/>
      <c r="AI159" s="267"/>
    </row>
    <row r="160" spans="1:124">
      <c r="C160" s="480"/>
      <c r="D160" s="480"/>
      <c r="E160" s="480"/>
      <c r="F160" s="480"/>
      <c r="G160" s="480"/>
      <c r="H160" s="480"/>
      <c r="I160" s="480"/>
      <c r="J160" s="480"/>
      <c r="K160" s="480"/>
      <c r="L160" s="480"/>
      <c r="M160" s="480"/>
      <c r="N160" s="480"/>
      <c r="O160" s="480"/>
      <c r="P160" s="480"/>
      <c r="Q160" s="480"/>
      <c r="R160" s="480"/>
      <c r="S160" s="480"/>
      <c r="U160" s="198"/>
      <c r="V160" s="187"/>
      <c r="W160" s="187"/>
      <c r="X160" s="187"/>
      <c r="Y160" s="187"/>
      <c r="Z160" s="187"/>
      <c r="AA160" s="187"/>
      <c r="AB160" s="187"/>
      <c r="AC160" s="267"/>
      <c r="AD160" s="267"/>
      <c r="AE160" s="267"/>
      <c r="AF160" s="267"/>
      <c r="AG160" s="267"/>
      <c r="AH160" s="267"/>
      <c r="AI160" s="267"/>
    </row>
    <row r="161" spans="3:35">
      <c r="C161" s="480"/>
      <c r="D161" s="480"/>
      <c r="E161" s="480"/>
      <c r="F161" s="480"/>
      <c r="G161" s="480"/>
      <c r="H161" s="480"/>
      <c r="I161" s="480"/>
      <c r="J161" s="480"/>
      <c r="K161" s="480"/>
      <c r="L161" s="480"/>
      <c r="M161" s="480"/>
      <c r="N161" s="480"/>
      <c r="O161" s="480"/>
      <c r="P161" s="480"/>
      <c r="Q161" s="480"/>
      <c r="R161" s="480"/>
      <c r="S161" s="480"/>
      <c r="U161" s="198"/>
      <c r="V161" s="187"/>
      <c r="W161" s="187"/>
      <c r="X161" s="187"/>
      <c r="Y161" s="187"/>
      <c r="Z161" s="187"/>
      <c r="AA161" s="187"/>
      <c r="AB161" s="187"/>
      <c r="AC161" s="267"/>
      <c r="AD161" s="267"/>
      <c r="AE161" s="267"/>
      <c r="AF161" s="267"/>
      <c r="AG161" s="267"/>
      <c r="AH161" s="267"/>
      <c r="AI161" s="267"/>
    </row>
    <row r="162" spans="3:35">
      <c r="C162" s="480"/>
      <c r="D162" s="480"/>
      <c r="E162" s="480"/>
      <c r="F162" s="480"/>
      <c r="G162" s="480"/>
      <c r="H162" s="480"/>
      <c r="I162" s="480"/>
      <c r="J162" s="480"/>
      <c r="K162" s="480"/>
      <c r="L162" s="480"/>
      <c r="M162" s="480"/>
      <c r="N162" s="480"/>
      <c r="O162" s="480"/>
      <c r="P162" s="480"/>
      <c r="Q162" s="480"/>
      <c r="R162" s="480"/>
      <c r="S162" s="480"/>
    </row>
    <row r="163" spans="3:35">
      <c r="C163" s="480"/>
      <c r="D163" s="480"/>
      <c r="E163" s="480"/>
      <c r="F163" s="480"/>
      <c r="G163" s="480"/>
      <c r="H163" s="480"/>
      <c r="I163" s="480"/>
      <c r="J163" s="480"/>
      <c r="K163" s="480"/>
      <c r="L163" s="480"/>
      <c r="M163" s="480"/>
      <c r="N163" s="480"/>
      <c r="O163" s="480"/>
      <c r="P163" s="480"/>
      <c r="Q163" s="480"/>
      <c r="R163" s="480"/>
      <c r="S163" s="480"/>
    </row>
    <row r="164" spans="3:35">
      <c r="V164" s="187"/>
      <c r="Y164" s="187"/>
      <c r="AA164" s="187"/>
      <c r="AC164" s="267"/>
      <c r="AD164" s="267"/>
      <c r="AE164" s="267"/>
      <c r="AF164" s="267"/>
      <c r="AG164" s="267"/>
      <c r="AH164" s="267"/>
      <c r="AI164" s="267"/>
    </row>
    <row r="166" spans="3:35">
      <c r="V166" s="187"/>
      <c r="Y166" s="187"/>
      <c r="AB166" s="187"/>
      <c r="AC166" s="267"/>
      <c r="AD166" s="267"/>
    </row>
    <row r="167" spans="3:35">
      <c r="Z167" s="187"/>
      <c r="AA167" s="187"/>
      <c r="AB167" s="187"/>
      <c r="AC167" s="267"/>
      <c r="AD167" s="267"/>
      <c r="AE167" s="267"/>
      <c r="AF167" s="267"/>
      <c r="AG167" s="267"/>
      <c r="AH167" s="267"/>
    </row>
    <row r="168" spans="3:35">
      <c r="V168" s="187"/>
      <c r="W168" s="187"/>
      <c r="X168" s="187"/>
      <c r="Y168" s="187"/>
      <c r="Z168" s="187"/>
      <c r="AD168" s="267"/>
    </row>
    <row r="169" spans="3:35">
      <c r="V169" s="187"/>
      <c r="X169" s="187"/>
      <c r="Y169" s="187"/>
      <c r="Z169" s="187"/>
      <c r="AB169" s="187"/>
      <c r="AD169" s="267"/>
    </row>
    <row r="170" spans="3:35">
      <c r="V170" s="187"/>
      <c r="W170" s="187"/>
      <c r="X170" s="187"/>
      <c r="Y170" s="187"/>
      <c r="Z170" s="187"/>
      <c r="AA170" s="187"/>
      <c r="AB170" s="187"/>
      <c r="AC170" s="267"/>
      <c r="AD170" s="267"/>
      <c r="AE170" s="267"/>
      <c r="AF170" s="267"/>
      <c r="AG170" s="267"/>
      <c r="AH170" s="267"/>
      <c r="AI170" s="267"/>
    </row>
    <row r="173" spans="3:35">
      <c r="U173" s="198"/>
      <c r="V173" s="187"/>
      <c r="W173" s="187"/>
      <c r="Y173" s="187"/>
      <c r="AE173" s="267"/>
    </row>
    <row r="176" spans="3:35">
      <c r="U176" s="198"/>
      <c r="V176" s="187"/>
      <c r="W176" s="187"/>
      <c r="X176" s="187"/>
      <c r="Y176" s="187"/>
      <c r="Z176" s="187"/>
      <c r="AA176" s="187"/>
      <c r="AB176" s="187"/>
      <c r="AC176" s="267"/>
      <c r="AD176" s="267"/>
      <c r="AE176" s="267"/>
      <c r="AF176" s="267"/>
      <c r="AG176" s="267"/>
      <c r="AH176" s="267"/>
      <c r="AI176" s="267"/>
    </row>
    <row r="177" spans="21:35">
      <c r="U177" s="198"/>
      <c r="V177" s="187"/>
      <c r="W177" s="187"/>
      <c r="X177" s="187"/>
      <c r="Y177" s="187"/>
      <c r="AA177" s="187"/>
      <c r="AB177" s="187"/>
      <c r="AC177" s="267"/>
      <c r="AD177" s="267"/>
      <c r="AE177" s="267"/>
      <c r="AF177" s="267"/>
      <c r="AG177" s="267"/>
      <c r="AH177" s="267"/>
      <c r="AI177" s="267"/>
    </row>
    <row r="178" spans="21:35">
      <c r="U178" s="198"/>
      <c r="Y178" s="187"/>
      <c r="AD178" s="267"/>
      <c r="AE178" s="267"/>
      <c r="AF178" s="267"/>
      <c r="AG178" s="267"/>
      <c r="AH178" s="267"/>
      <c r="AI178" s="267"/>
    </row>
    <row r="179" spans="21:35">
      <c r="AA179" s="187"/>
      <c r="AB179" s="187"/>
      <c r="AC179" s="267"/>
      <c r="AD179" s="267"/>
    </row>
    <row r="180" spans="21:35">
      <c r="U180" s="198"/>
      <c r="V180" s="187"/>
      <c r="W180" s="187"/>
      <c r="X180" s="187"/>
      <c r="Y180" s="187"/>
      <c r="Z180" s="187"/>
      <c r="AA180" s="187"/>
      <c r="AB180" s="187"/>
      <c r="AC180" s="267"/>
      <c r="AD180" s="267"/>
      <c r="AE180" s="267"/>
      <c r="AF180" s="267"/>
      <c r="AG180" s="267"/>
      <c r="AH180" s="267"/>
      <c r="AI180" s="267"/>
    </row>
    <row r="181" spans="21:35">
      <c r="U181" s="198"/>
      <c r="V181" s="187"/>
      <c r="W181" s="187"/>
      <c r="X181" s="187"/>
      <c r="Y181" s="187"/>
      <c r="Z181" s="187"/>
      <c r="AA181" s="187"/>
      <c r="AB181" s="187"/>
      <c r="AC181" s="267"/>
      <c r="AD181" s="267"/>
      <c r="AE181" s="267"/>
      <c r="AF181" s="267"/>
      <c r="AG181" s="267"/>
      <c r="AH181" s="267"/>
      <c r="AI181" s="267"/>
    </row>
    <row r="183" spans="21:35">
      <c r="U183" s="198"/>
      <c r="V183" s="187"/>
      <c r="Y183" s="187"/>
      <c r="Z183" s="187"/>
      <c r="AB183" s="187"/>
      <c r="AC183" s="267"/>
      <c r="AD183" s="267"/>
      <c r="AE183" s="267"/>
      <c r="AF183" s="267"/>
      <c r="AG183" s="267"/>
      <c r="AH183" s="267"/>
      <c r="AI183" s="267"/>
    </row>
    <row r="184" spans="21:35">
      <c r="V184" s="187"/>
      <c r="W184" s="187"/>
      <c r="X184" s="187"/>
      <c r="Y184" s="187"/>
      <c r="Z184" s="187"/>
      <c r="AA184" s="187"/>
      <c r="AB184" s="187"/>
      <c r="AC184" s="267"/>
      <c r="AD184" s="267"/>
      <c r="AE184" s="267"/>
      <c r="AF184" s="267"/>
      <c r="AG184" s="267"/>
      <c r="AH184" s="267"/>
      <c r="AI184" s="267"/>
    </row>
    <row r="185" spans="21:35">
      <c r="U185" s="198"/>
      <c r="V185" s="187"/>
      <c r="X185" s="187"/>
      <c r="Y185" s="187"/>
      <c r="Z185" s="187"/>
      <c r="AA185" s="187"/>
      <c r="AB185" s="187"/>
      <c r="AC185" s="267"/>
      <c r="AD185" s="267"/>
      <c r="AE185" s="267"/>
      <c r="AF185" s="267"/>
      <c r="AG185" s="267"/>
      <c r="AH185" s="267"/>
      <c r="AI185" s="267"/>
    </row>
    <row r="186" spans="21:35">
      <c r="U186" s="198"/>
      <c r="V186" s="187"/>
      <c r="W186" s="187"/>
      <c r="X186" s="187"/>
      <c r="Y186" s="187"/>
      <c r="Z186" s="187"/>
      <c r="AA186" s="187"/>
      <c r="AB186" s="187"/>
      <c r="AC186" s="267"/>
      <c r="AD186" s="267"/>
      <c r="AE186" s="267"/>
      <c r="AF186" s="267"/>
      <c r="AG186" s="267"/>
      <c r="AH186" s="267"/>
      <c r="AI186" s="267"/>
    </row>
    <row r="187" spans="21:35">
      <c r="U187" s="198"/>
      <c r="V187" s="187"/>
      <c r="X187" s="187"/>
      <c r="Y187" s="187"/>
      <c r="Z187" s="187"/>
      <c r="AA187" s="187"/>
      <c r="AB187" s="187"/>
      <c r="AC187" s="267"/>
      <c r="AD187" s="267"/>
      <c r="AE187" s="267"/>
      <c r="AF187" s="267"/>
      <c r="AG187" s="267"/>
      <c r="AH187" s="267"/>
      <c r="AI187" s="267"/>
    </row>
    <row r="188" spans="21:35">
      <c r="U188" s="198"/>
      <c r="V188" s="187"/>
      <c r="W188" s="187"/>
      <c r="X188" s="187"/>
      <c r="Y188" s="187"/>
      <c r="Z188" s="187"/>
      <c r="AA188" s="187"/>
      <c r="AB188" s="187"/>
      <c r="AC188" s="267"/>
      <c r="AD188" s="267"/>
      <c r="AE188" s="267"/>
      <c r="AF188" s="267"/>
      <c r="AG188" s="267"/>
      <c r="AH188" s="267"/>
      <c r="AI188" s="267"/>
    </row>
    <row r="190" spans="21:35">
      <c r="AI190" s="267"/>
    </row>
    <row r="191" spans="21:35">
      <c r="AI191" s="267"/>
    </row>
    <row r="192" spans="21:35">
      <c r="AH192" s="267"/>
      <c r="AI192" s="267"/>
    </row>
    <row r="204" spans="24:35">
      <c r="AB204" s="187"/>
      <c r="AD204" s="267"/>
      <c r="AE204" s="267"/>
      <c r="AF204" s="267"/>
      <c r="AG204" s="267"/>
    </row>
    <row r="205" spans="24:35">
      <c r="AC205" s="267"/>
      <c r="AD205" s="267"/>
    </row>
    <row r="207" spans="24:35">
      <c r="X207" s="187"/>
      <c r="Y207" s="187"/>
      <c r="Z207" s="187"/>
      <c r="AA207" s="187"/>
      <c r="AB207" s="187"/>
      <c r="AC207" s="267"/>
      <c r="AD207" s="267"/>
      <c r="AE207" s="267"/>
      <c r="AF207" s="267"/>
      <c r="AG207" s="267"/>
      <c r="AH207" s="267"/>
      <c r="AI207" s="267"/>
    </row>
    <row r="209" spans="21:35">
      <c r="AB209" s="187"/>
      <c r="AD209" s="267"/>
      <c r="AE209" s="267"/>
    </row>
    <row r="211" spans="21:35">
      <c r="U211" s="198"/>
      <c r="V211" s="187"/>
      <c r="Y211" s="187"/>
      <c r="AA211" s="187"/>
      <c r="AB211" s="187"/>
      <c r="AC211" s="267"/>
      <c r="AD211" s="267"/>
      <c r="AE211" s="267"/>
      <c r="AF211" s="267"/>
      <c r="AG211" s="267"/>
      <c r="AH211" s="267"/>
      <c r="AI211" s="267"/>
    </row>
    <row r="212" spans="21:35">
      <c r="U212" s="198"/>
      <c r="V212" s="187"/>
      <c r="W212" s="187"/>
      <c r="X212" s="187"/>
      <c r="Y212" s="187"/>
      <c r="Z212" s="187"/>
      <c r="AA212" s="187"/>
      <c r="AB212" s="187"/>
      <c r="AC212" s="267"/>
      <c r="AD212" s="267"/>
      <c r="AE212" s="267"/>
      <c r="AF212" s="267"/>
      <c r="AG212" s="267"/>
      <c r="AH212" s="267"/>
      <c r="AI212" s="267"/>
    </row>
    <row r="213" spans="21:35">
      <c r="AE213" s="267"/>
      <c r="AF213" s="267"/>
      <c r="AG213" s="267"/>
      <c r="AH213" s="267"/>
      <c r="AI213" s="267"/>
    </row>
    <row r="215" spans="21:35">
      <c r="AC215" s="267"/>
      <c r="AD215" s="267"/>
      <c r="AE215" s="267"/>
      <c r="AF215" s="267"/>
      <c r="AG215" s="267"/>
      <c r="AH215" s="267"/>
      <c r="AI215" s="267"/>
    </row>
    <row r="218" spans="21:35">
      <c r="AC218" s="267"/>
      <c r="AD218" s="267"/>
      <c r="AE218" s="267"/>
      <c r="AF218" s="267"/>
      <c r="AG218" s="267"/>
      <c r="AH218" s="267"/>
      <c r="AI218" s="267"/>
    </row>
    <row r="219" spans="21:35">
      <c r="U219" s="198"/>
      <c r="V219" s="187"/>
      <c r="W219" s="187"/>
      <c r="X219" s="187"/>
      <c r="Y219" s="187"/>
      <c r="Z219" s="187"/>
      <c r="AA219" s="187"/>
      <c r="AB219" s="187"/>
      <c r="AC219" s="267"/>
      <c r="AD219" s="267"/>
      <c r="AE219" s="267"/>
      <c r="AF219" s="267"/>
      <c r="AG219" s="267"/>
      <c r="AH219" s="267"/>
      <c r="AI219" s="267"/>
    </row>
    <row r="227" spans="21:35">
      <c r="W227" s="187"/>
      <c r="X227" s="187"/>
      <c r="Y227" s="187"/>
      <c r="AC227" s="267"/>
      <c r="AD227" s="267"/>
      <c r="AE227" s="267"/>
      <c r="AF227" s="267"/>
      <c r="AG227" s="267"/>
      <c r="AH227" s="267"/>
      <c r="AI227" s="267"/>
    </row>
    <row r="228" spans="21:35">
      <c r="U228" s="198"/>
      <c r="W228" s="187"/>
      <c r="X228" s="187"/>
      <c r="Y228" s="187"/>
      <c r="Z228" s="187"/>
      <c r="AA228" s="187"/>
      <c r="AD228" s="267"/>
    </row>
    <row r="229" spans="21:35">
      <c r="U229" s="198"/>
      <c r="V229" s="187"/>
      <c r="W229" s="187"/>
      <c r="X229" s="187"/>
      <c r="Y229" s="187"/>
      <c r="AA229" s="187"/>
      <c r="AB229" s="187"/>
      <c r="AC229" s="267"/>
      <c r="AD229" s="267"/>
    </row>
    <row r="230" spans="21:35">
      <c r="U230" s="198"/>
      <c r="V230" s="187"/>
      <c r="W230" s="187"/>
      <c r="X230" s="187"/>
      <c r="Y230" s="187"/>
      <c r="Z230" s="187"/>
      <c r="AA230" s="187"/>
      <c r="AB230" s="187"/>
      <c r="AC230" s="267"/>
      <c r="AD230" s="267"/>
      <c r="AE230" s="267"/>
      <c r="AF230" s="267"/>
      <c r="AG230" s="267"/>
      <c r="AH230" s="267"/>
      <c r="AI230" s="267"/>
    </row>
    <row r="232" spans="21:35">
      <c r="Y232" s="187"/>
    </row>
    <row r="233" spans="21:35">
      <c r="Y233" s="187"/>
      <c r="AD233" s="267"/>
    </row>
    <row r="234" spans="21:35">
      <c r="U234" s="198"/>
      <c r="V234" s="187"/>
      <c r="X234" s="187"/>
      <c r="Y234" s="187"/>
      <c r="Z234" s="187"/>
      <c r="AA234" s="187"/>
      <c r="AB234" s="187"/>
      <c r="AC234" s="267"/>
      <c r="AD234" s="267"/>
      <c r="AE234" s="267"/>
      <c r="AF234" s="267"/>
      <c r="AG234" s="267"/>
      <c r="AH234" s="267"/>
      <c r="AI234" s="267"/>
    </row>
    <row r="237" spans="21:35">
      <c r="U237" s="198"/>
      <c r="V237" s="187"/>
      <c r="W237" s="187"/>
    </row>
    <row r="238" spans="21:35">
      <c r="U238" s="198"/>
      <c r="V238" s="187"/>
      <c r="W238" s="187"/>
    </row>
    <row r="241" spans="21:23">
      <c r="U241" s="198"/>
      <c r="V241" s="187"/>
      <c r="W241" s="187"/>
    </row>
    <row r="242" spans="21:23">
      <c r="U242" s="198"/>
      <c r="V242" s="187"/>
      <c r="W242" s="187"/>
    </row>
    <row r="244" spans="21:23">
      <c r="W244" s="187"/>
    </row>
    <row r="245" spans="21:23">
      <c r="W245" s="187"/>
    </row>
    <row r="246" spans="21:23">
      <c r="W246" s="187"/>
    </row>
    <row r="252" spans="21:23">
      <c r="W252" s="187"/>
    </row>
    <row r="254" spans="21:23">
      <c r="W254" s="187"/>
    </row>
    <row r="255" spans="21:23">
      <c r="U255" s="198"/>
      <c r="V255" s="187"/>
      <c r="W255" s="187"/>
    </row>
    <row r="256" spans="21:23">
      <c r="U256" s="198"/>
      <c r="V256" s="187"/>
      <c r="W256" s="187"/>
    </row>
    <row r="257" spans="21:23">
      <c r="U257" s="198"/>
      <c r="V257" s="187"/>
      <c r="W257" s="187"/>
    </row>
    <row r="258" spans="21:23">
      <c r="U258" s="198"/>
      <c r="V258" s="187"/>
      <c r="W258" s="187"/>
    </row>
    <row r="259" spans="21:23">
      <c r="U259" s="198"/>
      <c r="V259" s="187"/>
      <c r="W259" s="187"/>
    </row>
    <row r="262" spans="21:23">
      <c r="U262" s="198"/>
      <c r="V262" s="187"/>
      <c r="W262" s="187"/>
    </row>
    <row r="264" spans="21:23">
      <c r="U264" s="198"/>
      <c r="V264" s="187"/>
      <c r="W264" s="187"/>
    </row>
    <row r="265" spans="21:23">
      <c r="U265" s="198"/>
      <c r="V265" s="187"/>
      <c r="W265" s="187"/>
    </row>
    <row r="266" spans="21:23">
      <c r="U266" s="198"/>
      <c r="V266" s="187"/>
      <c r="W266" s="187"/>
    </row>
    <row r="267" spans="21:23">
      <c r="U267" s="198"/>
      <c r="V267" s="187"/>
      <c r="W267" s="187"/>
    </row>
    <row r="268" spans="21:23">
      <c r="U268" s="198"/>
      <c r="V268" s="187"/>
      <c r="W268" s="187"/>
    </row>
    <row r="269" spans="21:23">
      <c r="U269" s="198"/>
      <c r="V269" s="187"/>
      <c r="W269" s="187"/>
    </row>
    <row r="273" spans="21:23">
      <c r="U273" s="198"/>
      <c r="V273" s="187"/>
      <c r="W273" s="187"/>
    </row>
    <row r="275" spans="21:23">
      <c r="U275" s="198"/>
      <c r="V275" s="187"/>
      <c r="W275" s="187"/>
    </row>
    <row r="276" spans="21:23">
      <c r="U276" s="198"/>
      <c r="V276" s="187"/>
      <c r="W276" s="187"/>
    </row>
    <row r="277" spans="21:23">
      <c r="U277" s="198"/>
      <c r="V277" s="187"/>
      <c r="W277" s="187"/>
    </row>
    <row r="278" spans="21:23">
      <c r="U278" s="198"/>
      <c r="V278" s="187"/>
      <c r="W278" s="187"/>
    </row>
    <row r="279" spans="21:23">
      <c r="U279" s="198"/>
      <c r="V279" s="187"/>
      <c r="W279" s="187"/>
    </row>
    <row r="283" spans="21:23">
      <c r="U283" s="198"/>
      <c r="V283" s="187"/>
      <c r="W283" s="187"/>
    </row>
    <row r="286" spans="21:23">
      <c r="U286" s="198"/>
      <c r="V286" s="187"/>
      <c r="W286" s="187"/>
    </row>
    <row r="287" spans="21:23">
      <c r="U287" s="198"/>
      <c r="V287" s="187"/>
      <c r="W287" s="187"/>
    </row>
    <row r="288" spans="21:23">
      <c r="U288" s="198"/>
      <c r="V288" s="187"/>
      <c r="W288" s="187"/>
    </row>
    <row r="289" spans="21:23">
      <c r="U289" s="198"/>
      <c r="V289" s="187"/>
      <c r="W289" s="187"/>
    </row>
    <row r="290" spans="21:23">
      <c r="U290" s="198"/>
      <c r="V290" s="187"/>
      <c r="W290" s="187"/>
    </row>
    <row r="291" spans="21:23">
      <c r="U291" s="198"/>
      <c r="V291" s="187"/>
      <c r="W291" s="187"/>
    </row>
    <row r="294" spans="21:23">
      <c r="U294" s="198"/>
      <c r="V294" s="187"/>
      <c r="W294" s="187"/>
    </row>
    <row r="295" spans="21:23">
      <c r="U295" s="198"/>
      <c r="V295" s="187"/>
      <c r="W295" s="187"/>
    </row>
    <row r="296" spans="21:23">
      <c r="U296" s="198"/>
      <c r="V296" s="187"/>
      <c r="W296" s="187"/>
    </row>
    <row r="297" spans="21:23">
      <c r="U297" s="198"/>
      <c r="V297" s="187"/>
      <c r="W297" s="187"/>
    </row>
    <row r="298" spans="21:23">
      <c r="U298" s="198"/>
      <c r="V298" s="187"/>
      <c r="W298" s="187"/>
    </row>
    <row r="299" spans="21:23">
      <c r="U299" s="198"/>
      <c r="V299" s="187"/>
      <c r="W299" s="187"/>
    </row>
    <row r="307" spans="21:23">
      <c r="U307" s="198"/>
      <c r="V307" s="187"/>
      <c r="W307" s="187"/>
    </row>
    <row r="310" spans="21:23">
      <c r="V310" s="187"/>
      <c r="W310" s="187"/>
    </row>
    <row r="311" spans="21:23">
      <c r="V311" s="187"/>
      <c r="W311" s="187"/>
    </row>
    <row r="313" spans="21:23">
      <c r="U313" s="198"/>
      <c r="V313" s="187"/>
      <c r="W313" s="187"/>
    </row>
    <row r="314" spans="21:23">
      <c r="W314" s="187"/>
    </row>
    <row r="315" spans="21:23">
      <c r="V315" s="187"/>
      <c r="W315" s="187"/>
    </row>
    <row r="317" spans="21:23">
      <c r="U317" s="198"/>
      <c r="V317" s="187"/>
      <c r="W317" s="187"/>
    </row>
    <row r="318" spans="21:23">
      <c r="U318" s="198"/>
      <c r="V318" s="187"/>
      <c r="W318" s="187"/>
    </row>
    <row r="320" spans="21:23">
      <c r="W320" s="187"/>
    </row>
    <row r="321" spans="21:23">
      <c r="W321" s="187"/>
    </row>
    <row r="322" spans="21:23">
      <c r="V322" s="187"/>
      <c r="W322" s="187"/>
    </row>
    <row r="325" spans="21:23">
      <c r="V325" s="187"/>
      <c r="W325" s="187"/>
    </row>
    <row r="326" spans="21:23">
      <c r="U326" s="198"/>
      <c r="V326" s="187"/>
      <c r="W326" s="187"/>
    </row>
    <row r="334" spans="21:23">
      <c r="U334" s="198"/>
      <c r="V334" s="187"/>
      <c r="W334" s="187"/>
    </row>
    <row r="337" spans="21:23">
      <c r="U337" s="198"/>
      <c r="V337" s="187"/>
      <c r="W337" s="187"/>
    </row>
    <row r="338" spans="21:23">
      <c r="U338" s="198"/>
      <c r="V338" s="187"/>
    </row>
    <row r="339" spans="21:23">
      <c r="U339" s="198"/>
      <c r="V339" s="187"/>
      <c r="W339" s="187"/>
    </row>
    <row r="340" spans="21:23">
      <c r="U340" s="198"/>
      <c r="V340" s="187"/>
      <c r="W340" s="187"/>
    </row>
    <row r="343" spans="21:23">
      <c r="U343" s="198"/>
      <c r="W343" s="187"/>
    </row>
    <row r="344" spans="21:23">
      <c r="U344" s="198"/>
      <c r="V344" s="187"/>
      <c r="W344" s="187"/>
    </row>
    <row r="345" spans="21:23">
      <c r="U345" s="198"/>
      <c r="V345" s="187"/>
      <c r="W345" s="187"/>
    </row>
    <row r="346" spans="21:23">
      <c r="U346" s="268"/>
      <c r="V346" s="70"/>
      <c r="W346" s="70"/>
    </row>
    <row r="347" spans="21:23">
      <c r="U347" s="268"/>
      <c r="V347" s="70"/>
      <c r="W347" s="70"/>
    </row>
    <row r="348" spans="21:23">
      <c r="U348" s="268"/>
      <c r="V348" s="70"/>
      <c r="W348" s="70"/>
    </row>
    <row r="349" spans="21:23">
      <c r="U349" s="268"/>
      <c r="V349" s="70"/>
      <c r="W349" s="70"/>
    </row>
    <row r="350" spans="21:23">
      <c r="U350" s="268"/>
      <c r="V350" s="70"/>
      <c r="W350" s="70"/>
    </row>
    <row r="351" spans="21:23">
      <c r="U351" s="268"/>
      <c r="V351" s="70"/>
      <c r="W351" s="70"/>
    </row>
    <row r="352" spans="21:23">
      <c r="U352" s="268"/>
      <c r="V352" s="70"/>
      <c r="W352" s="70"/>
    </row>
    <row r="353" spans="21:23">
      <c r="U353" s="268"/>
      <c r="V353" s="70"/>
      <c r="W353" s="70"/>
    </row>
    <row r="354" spans="21:23">
      <c r="U354" s="268"/>
      <c r="V354" s="70"/>
      <c r="W354" s="70"/>
    </row>
    <row r="355" spans="21:23">
      <c r="U355" s="268"/>
      <c r="V355" s="70"/>
      <c r="W355" s="70"/>
    </row>
    <row r="356" spans="21:23">
      <c r="U356" s="268"/>
      <c r="V356" s="70"/>
      <c r="W356" s="70"/>
    </row>
    <row r="357" spans="21:23">
      <c r="U357" s="268"/>
      <c r="V357" s="70"/>
      <c r="W357" s="70"/>
    </row>
    <row r="358" spans="21:23">
      <c r="U358" s="268"/>
      <c r="V358" s="70"/>
      <c r="W358" s="70"/>
    </row>
    <row r="359" spans="21:23">
      <c r="U359" s="268"/>
      <c r="V359" s="70"/>
      <c r="W359" s="70"/>
    </row>
    <row r="360" spans="21:23">
      <c r="U360" s="268"/>
      <c r="V360" s="70"/>
      <c r="W360" s="70"/>
    </row>
    <row r="361" spans="21:23">
      <c r="U361" s="268"/>
      <c r="V361" s="70"/>
      <c r="W361" s="70"/>
    </row>
    <row r="362" spans="21:23" ht="13">
      <c r="U362" s="269"/>
      <c r="V362" s="270"/>
      <c r="W362" s="270"/>
    </row>
    <row r="363" spans="21:23">
      <c r="U363" s="268"/>
      <c r="V363" s="70"/>
      <c r="W363" s="70"/>
    </row>
    <row r="364" spans="21:23">
      <c r="U364" s="268"/>
      <c r="V364" s="70"/>
      <c r="W364" s="70"/>
    </row>
    <row r="365" spans="21:23">
      <c r="U365" s="268"/>
      <c r="V365" s="70"/>
      <c r="W365" s="70"/>
    </row>
    <row r="366" spans="21:23">
      <c r="U366" s="268"/>
      <c r="V366" s="70"/>
      <c r="W366" s="70"/>
    </row>
    <row r="367" spans="21:23">
      <c r="U367" s="268"/>
      <c r="V367" s="70"/>
      <c r="W367" s="70"/>
    </row>
    <row r="368" spans="21:23">
      <c r="U368" s="268"/>
      <c r="V368" s="70"/>
      <c r="W368" s="70"/>
    </row>
    <row r="369" spans="21:23">
      <c r="U369" s="268"/>
      <c r="V369" s="70"/>
      <c r="W369" s="70"/>
    </row>
    <row r="370" spans="21:23">
      <c r="U370" s="268"/>
      <c r="V370" s="70"/>
      <c r="W370" s="70"/>
    </row>
    <row r="371" spans="21:23">
      <c r="U371" s="268"/>
      <c r="V371" s="70"/>
      <c r="W371" s="70"/>
    </row>
    <row r="372" spans="21:23">
      <c r="U372" s="268"/>
      <c r="V372" s="70"/>
      <c r="W372" s="70"/>
    </row>
    <row r="373" spans="21:23">
      <c r="U373" s="268"/>
      <c r="V373" s="70"/>
      <c r="W373" s="70"/>
    </row>
    <row r="374" spans="21:23">
      <c r="U374" s="268"/>
      <c r="V374" s="70"/>
      <c r="W374" s="70"/>
    </row>
    <row r="375" spans="21:23">
      <c r="U375" s="268"/>
      <c r="V375" s="70"/>
      <c r="W375" s="70"/>
    </row>
    <row r="376" spans="21:23">
      <c r="U376" s="268"/>
      <c r="V376" s="70"/>
      <c r="W376" s="70"/>
    </row>
    <row r="377" spans="21:23">
      <c r="U377" s="266"/>
    </row>
  </sheetData>
  <phoneticPr fontId="189" type="noConversion"/>
  <pageMargins left="0.46" right="0.19" top="0.47" bottom="0.47" header="0.5" footer="0.5"/>
  <pageSetup paperSize="9" scale="62" orientation="landscape" horizontalDpi="300" verticalDpi="300" r:id="rId1"/>
  <headerFooter alignWithMargins="0">
    <oddFooter>&amp;C&amp;1#&amp;"Calibri"&amp;10&amp;K008000Seagate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5C182-BFBC-433F-8772-7F44DF0907FF}">
  <sheetPr codeName="Sheet1"/>
  <dimension ref="D1:J101"/>
  <sheetViews>
    <sheetView topLeftCell="A61" workbookViewId="0">
      <selection activeCell="E79" sqref="E79"/>
    </sheetView>
  </sheetViews>
  <sheetFormatPr defaultRowHeight="15"/>
  <cols>
    <col min="4" max="4" width="12.33203125" bestFit="1" customWidth="1"/>
    <col min="5" max="5" width="17.25" bestFit="1" customWidth="1"/>
  </cols>
  <sheetData>
    <row r="1" spans="4:10">
      <c r="D1" t="s">
        <v>104</v>
      </c>
      <c r="E1" t="s">
        <v>625</v>
      </c>
    </row>
    <row r="2" spans="4:10">
      <c r="D2" t="s">
        <v>125</v>
      </c>
      <c r="E2" t="s">
        <v>626</v>
      </c>
      <c r="F2" t="str">
        <f>VLOOKUP(E2,I:J,2,0)</f>
        <v>Legacy</v>
      </c>
      <c r="I2" t="s">
        <v>626</v>
      </c>
      <c r="J2" t="s">
        <v>623</v>
      </c>
    </row>
    <row r="3" spans="4:10">
      <c r="D3" t="s">
        <v>234</v>
      </c>
      <c r="E3" t="s">
        <v>629</v>
      </c>
      <c r="F3" t="str">
        <f t="shared" ref="F3:F66" si="0">VLOOKUP(E3,I:J,2,0)</f>
        <v>Mass</v>
      </c>
      <c r="I3" t="s">
        <v>627</v>
      </c>
      <c r="J3" t="s">
        <v>623</v>
      </c>
    </row>
    <row r="4" spans="4:10">
      <c r="D4" t="s">
        <v>235</v>
      </c>
      <c r="E4" t="s">
        <v>628</v>
      </c>
      <c r="F4" t="str">
        <f t="shared" si="0"/>
        <v>Mass</v>
      </c>
      <c r="I4" t="s">
        <v>629</v>
      </c>
      <c r="J4" t="s">
        <v>624</v>
      </c>
    </row>
    <row r="5" spans="4:10">
      <c r="D5" t="s">
        <v>163</v>
      </c>
      <c r="E5" t="s">
        <v>626</v>
      </c>
      <c r="F5" t="str">
        <f t="shared" si="0"/>
        <v>Legacy</v>
      </c>
      <c r="I5" t="s">
        <v>628</v>
      </c>
      <c r="J5" t="s">
        <v>624</v>
      </c>
    </row>
    <row r="6" spans="4:10">
      <c r="D6" t="s">
        <v>236</v>
      </c>
      <c r="E6" t="s">
        <v>629</v>
      </c>
      <c r="F6" t="str">
        <f t="shared" si="0"/>
        <v>Mass</v>
      </c>
    </row>
    <row r="7" spans="4:10">
      <c r="D7" t="s">
        <v>173</v>
      </c>
      <c r="E7" t="s">
        <v>628</v>
      </c>
      <c r="F7" t="str">
        <f t="shared" si="0"/>
        <v>Mass</v>
      </c>
    </row>
    <row r="8" spans="4:10">
      <c r="D8" t="s">
        <v>237</v>
      </c>
      <c r="E8" t="s">
        <v>628</v>
      </c>
      <c r="F8" t="str">
        <f t="shared" si="0"/>
        <v>Mass</v>
      </c>
    </row>
    <row r="9" spans="4:10">
      <c r="D9" t="s">
        <v>295</v>
      </c>
      <c r="E9" t="s">
        <v>628</v>
      </c>
      <c r="F9" t="str">
        <f t="shared" si="0"/>
        <v>Mass</v>
      </c>
    </row>
    <row r="10" spans="4:10">
      <c r="D10" t="s">
        <v>148</v>
      </c>
      <c r="E10" t="s">
        <v>627</v>
      </c>
      <c r="F10" t="str">
        <f t="shared" si="0"/>
        <v>Legacy</v>
      </c>
    </row>
    <row r="11" spans="4:10">
      <c r="D11" t="s">
        <v>239</v>
      </c>
      <c r="E11" t="s">
        <v>627</v>
      </c>
      <c r="F11" t="str">
        <f t="shared" si="0"/>
        <v>Legacy</v>
      </c>
    </row>
    <row r="12" spans="4:10">
      <c r="D12" t="s">
        <v>269</v>
      </c>
      <c r="E12" t="s">
        <v>628</v>
      </c>
      <c r="F12" t="str">
        <f t="shared" si="0"/>
        <v>Mass</v>
      </c>
    </row>
    <row r="13" spans="4:10">
      <c r="D13" t="s">
        <v>244</v>
      </c>
      <c r="E13" t="s">
        <v>627</v>
      </c>
      <c r="F13" t="str">
        <f t="shared" si="0"/>
        <v>Legacy</v>
      </c>
    </row>
    <row r="14" spans="4:10">
      <c r="D14" t="s">
        <v>250</v>
      </c>
      <c r="E14" t="s">
        <v>626</v>
      </c>
      <c r="F14" t="str">
        <f t="shared" si="0"/>
        <v>Legacy</v>
      </c>
    </row>
    <row r="15" spans="4:10">
      <c r="D15" t="s">
        <v>252</v>
      </c>
      <c r="E15" t="s">
        <v>628</v>
      </c>
      <c r="F15" t="str">
        <f t="shared" si="0"/>
        <v>Mass</v>
      </c>
    </row>
    <row r="16" spans="4:10">
      <c r="D16" t="s">
        <v>305</v>
      </c>
      <c r="E16" t="s">
        <v>628</v>
      </c>
      <c r="F16" t="str">
        <f t="shared" si="0"/>
        <v>Mass</v>
      </c>
    </row>
    <row r="17" spans="4:6">
      <c r="D17" t="s">
        <v>332</v>
      </c>
      <c r="E17" t="s">
        <v>628</v>
      </c>
      <c r="F17" t="str">
        <f t="shared" si="0"/>
        <v>Mass</v>
      </c>
    </row>
    <row r="18" spans="4:6">
      <c r="D18" t="s">
        <v>198</v>
      </c>
      <c r="E18" t="s">
        <v>627</v>
      </c>
      <c r="F18" t="str">
        <f t="shared" si="0"/>
        <v>Legacy</v>
      </c>
    </row>
    <row r="19" spans="4:6">
      <c r="D19" t="s">
        <v>254</v>
      </c>
      <c r="E19" t="s">
        <v>628</v>
      </c>
      <c r="F19" t="str">
        <f t="shared" si="0"/>
        <v>Mass</v>
      </c>
    </row>
    <row r="20" spans="4:6">
      <c r="D20" t="s">
        <v>246</v>
      </c>
      <c r="E20" t="s">
        <v>627</v>
      </c>
      <c r="F20" t="str">
        <f t="shared" si="0"/>
        <v>Legacy</v>
      </c>
    </row>
    <row r="21" spans="4:6">
      <c r="D21" t="s">
        <v>396</v>
      </c>
      <c r="E21" t="s">
        <v>628</v>
      </c>
      <c r="F21" t="str">
        <f t="shared" si="0"/>
        <v>Mass</v>
      </c>
    </row>
    <row r="22" spans="4:6">
      <c r="D22" t="s">
        <v>291</v>
      </c>
      <c r="E22" t="s">
        <v>626</v>
      </c>
      <c r="F22" t="str">
        <f t="shared" si="0"/>
        <v>Legacy</v>
      </c>
    </row>
    <row r="23" spans="4:6">
      <c r="D23" t="s">
        <v>306</v>
      </c>
      <c r="E23" t="s">
        <v>628</v>
      </c>
      <c r="F23" t="str">
        <f t="shared" si="0"/>
        <v>Mass</v>
      </c>
    </row>
    <row r="24" spans="4:6">
      <c r="D24" t="s">
        <v>387</v>
      </c>
      <c r="E24" t="s">
        <v>628</v>
      </c>
      <c r="F24" t="str">
        <f t="shared" si="0"/>
        <v>Mass</v>
      </c>
    </row>
    <row r="25" spans="4:6">
      <c r="D25" t="s">
        <v>220</v>
      </c>
      <c r="E25" t="s">
        <v>627</v>
      </c>
      <c r="F25" t="str">
        <f t="shared" si="0"/>
        <v>Legacy</v>
      </c>
    </row>
    <row r="26" spans="4:6">
      <c r="D26" t="s">
        <v>566</v>
      </c>
      <c r="E26" t="s">
        <v>628</v>
      </c>
      <c r="F26" t="str">
        <f t="shared" si="0"/>
        <v>Mass</v>
      </c>
    </row>
    <row r="27" spans="4:6">
      <c r="D27" t="s">
        <v>311</v>
      </c>
      <c r="E27" t="s">
        <v>626</v>
      </c>
      <c r="F27" t="str">
        <f t="shared" si="0"/>
        <v>Legacy</v>
      </c>
    </row>
    <row r="28" spans="4:6">
      <c r="D28" t="s">
        <v>309</v>
      </c>
      <c r="E28" t="s">
        <v>629</v>
      </c>
      <c r="F28" t="str">
        <f t="shared" si="0"/>
        <v>Mass</v>
      </c>
    </row>
    <row r="29" spans="4:6">
      <c r="D29" t="s">
        <v>257</v>
      </c>
      <c r="E29" t="s">
        <v>628</v>
      </c>
      <c r="F29" t="str">
        <f t="shared" si="0"/>
        <v>Mass</v>
      </c>
    </row>
    <row r="30" spans="4:6">
      <c r="D30" t="s">
        <v>248</v>
      </c>
      <c r="E30" t="s">
        <v>627</v>
      </c>
      <c r="F30" t="str">
        <f t="shared" si="0"/>
        <v>Legacy</v>
      </c>
    </row>
    <row r="31" spans="4:6">
      <c r="D31" t="s">
        <v>274</v>
      </c>
      <c r="E31" t="s">
        <v>627</v>
      </c>
      <c r="F31" t="str">
        <f t="shared" si="0"/>
        <v>Legacy</v>
      </c>
    </row>
    <row r="32" spans="4:6">
      <c r="D32" t="s">
        <v>340</v>
      </c>
      <c r="E32" t="s">
        <v>627</v>
      </c>
      <c r="F32" t="str">
        <f t="shared" si="0"/>
        <v>Legacy</v>
      </c>
    </row>
    <row r="33" spans="4:6">
      <c r="D33" t="s">
        <v>344</v>
      </c>
      <c r="E33" t="s">
        <v>627</v>
      </c>
      <c r="F33" t="str">
        <f t="shared" si="0"/>
        <v>Legacy</v>
      </c>
    </row>
    <row r="34" spans="4:6">
      <c r="D34" t="s">
        <v>345</v>
      </c>
      <c r="E34" t="s">
        <v>627</v>
      </c>
      <c r="F34" t="str">
        <f t="shared" si="0"/>
        <v>Legacy</v>
      </c>
    </row>
    <row r="35" spans="4:6">
      <c r="D35" t="s">
        <v>346</v>
      </c>
      <c r="E35" t="s">
        <v>627</v>
      </c>
      <c r="F35" t="str">
        <f t="shared" si="0"/>
        <v>Legacy</v>
      </c>
    </row>
    <row r="36" spans="4:6">
      <c r="D36" t="s">
        <v>347</v>
      </c>
      <c r="E36" t="s">
        <v>627</v>
      </c>
      <c r="F36" t="str">
        <f t="shared" si="0"/>
        <v>Legacy</v>
      </c>
    </row>
    <row r="37" spans="4:6">
      <c r="D37" t="s">
        <v>693</v>
      </c>
      <c r="E37" t="s">
        <v>626</v>
      </c>
      <c r="F37" t="str">
        <f t="shared" si="0"/>
        <v>Legacy</v>
      </c>
    </row>
    <row r="38" spans="4:6">
      <c r="D38" t="s">
        <v>714</v>
      </c>
      <c r="E38" t="s">
        <v>629</v>
      </c>
      <c r="F38" t="str">
        <f t="shared" si="0"/>
        <v>Mass</v>
      </c>
    </row>
    <row r="39" spans="4:6">
      <c r="D39" t="s">
        <v>695</v>
      </c>
      <c r="E39" t="s">
        <v>629</v>
      </c>
      <c r="F39" t="str">
        <f t="shared" si="0"/>
        <v>Mass</v>
      </c>
    </row>
    <row r="40" spans="4:6">
      <c r="D40" t="s">
        <v>606</v>
      </c>
      <c r="E40" t="s">
        <v>628</v>
      </c>
      <c r="F40" t="str">
        <f t="shared" si="0"/>
        <v>Mass</v>
      </c>
    </row>
    <row r="41" spans="4:6">
      <c r="D41" t="s">
        <v>605</v>
      </c>
      <c r="E41" t="s">
        <v>628</v>
      </c>
      <c r="F41" t="str">
        <f t="shared" si="0"/>
        <v>Mass</v>
      </c>
    </row>
    <row r="42" spans="4:6">
      <c r="D42" t="s">
        <v>595</v>
      </c>
      <c r="E42" t="s">
        <v>626</v>
      </c>
      <c r="F42" t="str">
        <f t="shared" si="0"/>
        <v>Legacy</v>
      </c>
    </row>
    <row r="43" spans="4:6">
      <c r="D43" t="s">
        <v>597</v>
      </c>
      <c r="E43" t="s">
        <v>629</v>
      </c>
      <c r="F43" t="str">
        <f t="shared" si="0"/>
        <v>Mass</v>
      </c>
    </row>
    <row r="44" spans="4:6">
      <c r="D44" t="s">
        <v>724</v>
      </c>
      <c r="E44" t="s">
        <v>629</v>
      </c>
      <c r="F44" t="str">
        <f t="shared" si="0"/>
        <v>Mass</v>
      </c>
    </row>
    <row r="45" spans="4:6">
      <c r="D45" t="s">
        <v>607</v>
      </c>
      <c r="E45" t="s">
        <v>628</v>
      </c>
      <c r="F45" t="str">
        <f t="shared" si="0"/>
        <v>Mass</v>
      </c>
    </row>
    <row r="46" spans="4:6">
      <c r="D46" t="s">
        <v>600</v>
      </c>
      <c r="E46" t="s">
        <v>628</v>
      </c>
      <c r="F46" t="str">
        <f t="shared" si="0"/>
        <v>Mass</v>
      </c>
    </row>
    <row r="47" spans="4:6">
      <c r="D47" t="s">
        <v>630</v>
      </c>
      <c r="E47" t="s">
        <v>626</v>
      </c>
      <c r="F47" t="str">
        <f t="shared" si="0"/>
        <v>Legacy</v>
      </c>
    </row>
    <row r="48" spans="4:6">
      <c r="D48" t="s">
        <v>569</v>
      </c>
      <c r="E48" t="s">
        <v>629</v>
      </c>
      <c r="F48" t="str">
        <f t="shared" si="0"/>
        <v>Mass</v>
      </c>
    </row>
    <row r="49" spans="4:6">
      <c r="D49" t="s">
        <v>716</v>
      </c>
      <c r="E49" t="s">
        <v>629</v>
      </c>
      <c r="F49" t="str">
        <f t="shared" si="0"/>
        <v>Mass</v>
      </c>
    </row>
    <row r="50" spans="4:6">
      <c r="D50" t="s">
        <v>608</v>
      </c>
      <c r="E50" t="s">
        <v>628</v>
      </c>
      <c r="F50" t="str">
        <f t="shared" si="0"/>
        <v>Mass</v>
      </c>
    </row>
    <row r="51" spans="4:6">
      <c r="D51" t="s">
        <v>571</v>
      </c>
      <c r="E51" t="s">
        <v>628</v>
      </c>
      <c r="F51" t="str">
        <f t="shared" si="0"/>
        <v>Mass</v>
      </c>
    </row>
    <row r="52" spans="4:6">
      <c r="D52" t="s">
        <v>596</v>
      </c>
      <c r="E52" t="s">
        <v>626</v>
      </c>
      <c r="F52" t="str">
        <f t="shared" si="0"/>
        <v>Legacy</v>
      </c>
    </row>
    <row r="53" spans="4:6">
      <c r="D53" t="s">
        <v>599</v>
      </c>
      <c r="E53" t="s">
        <v>629</v>
      </c>
      <c r="F53" t="str">
        <f t="shared" si="0"/>
        <v>Mass</v>
      </c>
    </row>
    <row r="54" spans="4:6">
      <c r="D54" t="s">
        <v>718</v>
      </c>
      <c r="E54" t="s">
        <v>629</v>
      </c>
      <c r="F54" t="str">
        <f t="shared" si="0"/>
        <v>Mass</v>
      </c>
    </row>
    <row r="55" spans="4:6">
      <c r="D55" t="s">
        <v>759</v>
      </c>
      <c r="E55" t="s">
        <v>629</v>
      </c>
      <c r="F55" t="str">
        <f t="shared" si="0"/>
        <v>Mass</v>
      </c>
    </row>
    <row r="56" spans="4:6">
      <c r="D56" t="s">
        <v>609</v>
      </c>
      <c r="E56" t="s">
        <v>628</v>
      </c>
      <c r="F56" t="str">
        <f t="shared" si="0"/>
        <v>Mass</v>
      </c>
    </row>
    <row r="57" spans="4:6">
      <c r="D57" t="s">
        <v>573</v>
      </c>
      <c r="E57" t="s">
        <v>628</v>
      </c>
      <c r="F57" t="str">
        <f t="shared" si="0"/>
        <v>Mass</v>
      </c>
    </row>
    <row r="58" spans="4:6">
      <c r="D58" t="s">
        <v>645</v>
      </c>
      <c r="E58" t="s">
        <v>626</v>
      </c>
      <c r="F58" t="str">
        <f t="shared" si="0"/>
        <v>Legacy</v>
      </c>
    </row>
    <row r="59" spans="4:6">
      <c r="D59" t="s">
        <v>601</v>
      </c>
      <c r="E59" t="s">
        <v>629</v>
      </c>
      <c r="F59" t="str">
        <f t="shared" si="0"/>
        <v>Mass</v>
      </c>
    </row>
    <row r="60" spans="4:6">
      <c r="D60" t="s">
        <v>722</v>
      </c>
      <c r="E60" t="s">
        <v>629</v>
      </c>
      <c r="F60" t="str">
        <f t="shared" si="0"/>
        <v>Mass</v>
      </c>
    </row>
    <row r="61" spans="4:6">
      <c r="D61" t="s">
        <v>760</v>
      </c>
      <c r="E61" t="s">
        <v>629</v>
      </c>
      <c r="F61" t="str">
        <f t="shared" si="0"/>
        <v>Mass</v>
      </c>
    </row>
    <row r="62" spans="4:6">
      <c r="D62" t="s">
        <v>602</v>
      </c>
      <c r="E62" t="s">
        <v>628</v>
      </c>
      <c r="F62" t="str">
        <f t="shared" si="0"/>
        <v>Mass</v>
      </c>
    </row>
    <row r="63" spans="4:6">
      <c r="D63" t="s">
        <v>659</v>
      </c>
      <c r="E63" t="s">
        <v>628</v>
      </c>
      <c r="F63" t="str">
        <f t="shared" si="0"/>
        <v>Mass</v>
      </c>
    </row>
    <row r="64" spans="4:6">
      <c r="D64" t="s">
        <v>647</v>
      </c>
      <c r="E64" t="s">
        <v>626</v>
      </c>
      <c r="F64" t="str">
        <f t="shared" si="0"/>
        <v>Legacy</v>
      </c>
    </row>
    <row r="65" spans="4:6">
      <c r="D65" t="s">
        <v>594</v>
      </c>
      <c r="E65" t="s">
        <v>629</v>
      </c>
      <c r="F65" t="str">
        <f t="shared" si="0"/>
        <v>Mass</v>
      </c>
    </row>
    <row r="66" spans="4:6">
      <c r="D66" t="s">
        <v>712</v>
      </c>
      <c r="E66" t="s">
        <v>629</v>
      </c>
      <c r="F66" t="str">
        <f t="shared" si="0"/>
        <v>Mass</v>
      </c>
    </row>
    <row r="67" spans="4:6">
      <c r="D67" t="s">
        <v>761</v>
      </c>
      <c r="E67" t="s">
        <v>629</v>
      </c>
      <c r="F67" t="str">
        <f t="shared" ref="F67:F101" si="1">VLOOKUP(E67,I:J,2,0)</f>
        <v>Mass</v>
      </c>
    </row>
    <row r="68" spans="4:6">
      <c r="D68" t="s">
        <v>603</v>
      </c>
      <c r="E68" t="s">
        <v>628</v>
      </c>
      <c r="F68" t="str">
        <f t="shared" si="1"/>
        <v>Mass</v>
      </c>
    </row>
    <row r="69" spans="4:6">
      <c r="D69" t="s">
        <v>604</v>
      </c>
      <c r="E69" t="s">
        <v>628</v>
      </c>
      <c r="F69" t="str">
        <f t="shared" si="1"/>
        <v>Mass</v>
      </c>
    </row>
    <row r="70" spans="4:6">
      <c r="D70" t="s">
        <v>412</v>
      </c>
      <c r="E70" t="s">
        <v>627</v>
      </c>
      <c r="F70" t="str">
        <f t="shared" si="1"/>
        <v>Legacy</v>
      </c>
    </row>
    <row r="71" spans="4:6">
      <c r="D71" t="s">
        <v>349</v>
      </c>
      <c r="E71" t="s">
        <v>627</v>
      </c>
      <c r="F71" t="str">
        <f t="shared" si="1"/>
        <v>Legacy</v>
      </c>
    </row>
    <row r="72" spans="4:6">
      <c r="D72" t="s">
        <v>400</v>
      </c>
      <c r="E72" t="s">
        <v>627</v>
      </c>
      <c r="F72" t="str">
        <f t="shared" si="1"/>
        <v>Legacy</v>
      </c>
    </row>
    <row r="73" spans="4:6">
      <c r="D73" t="s">
        <v>594</v>
      </c>
      <c r="E73" t="s">
        <v>629</v>
      </c>
      <c r="F73" t="str">
        <f t="shared" si="1"/>
        <v>Mass</v>
      </c>
    </row>
    <row r="74" spans="4:6">
      <c r="D74" t="s">
        <v>631</v>
      </c>
      <c r="E74" t="s">
        <v>627</v>
      </c>
      <c r="F74" t="str">
        <f t="shared" si="1"/>
        <v>Legacy</v>
      </c>
    </row>
    <row r="75" spans="4:6">
      <c r="D75" t="s">
        <v>389</v>
      </c>
      <c r="E75" t="s">
        <v>627</v>
      </c>
      <c r="F75" t="str">
        <f t="shared" si="1"/>
        <v>Legacy</v>
      </c>
    </row>
    <row r="76" spans="4:6">
      <c r="D76" t="s">
        <v>610</v>
      </c>
      <c r="E76" t="s">
        <v>628</v>
      </c>
      <c r="F76" t="str">
        <f t="shared" si="1"/>
        <v>Mass</v>
      </c>
    </row>
    <row r="77" spans="4:6">
      <c r="D77" t="s">
        <v>953</v>
      </c>
      <c r="E77" t="s">
        <v>628</v>
      </c>
      <c r="F77" t="str">
        <f t="shared" si="1"/>
        <v>Mass</v>
      </c>
    </row>
    <row r="78" spans="4:6">
      <c r="D78" t="s">
        <v>957</v>
      </c>
      <c r="E78" t="s">
        <v>628</v>
      </c>
      <c r="F78" t="str">
        <f t="shared" si="1"/>
        <v>Mass</v>
      </c>
    </row>
    <row r="79" spans="4:6">
      <c r="D79" t="s">
        <v>465</v>
      </c>
      <c r="E79" t="s">
        <v>626</v>
      </c>
      <c r="F79" t="str">
        <f t="shared" si="1"/>
        <v>Legacy</v>
      </c>
    </row>
    <row r="80" spans="4:6">
      <c r="F80" t="e">
        <f t="shared" si="1"/>
        <v>#N/A</v>
      </c>
    </row>
    <row r="81" spans="6:6">
      <c r="F81" t="e">
        <f t="shared" si="1"/>
        <v>#N/A</v>
      </c>
    </row>
    <row r="82" spans="6:6">
      <c r="F82" t="e">
        <f t="shared" si="1"/>
        <v>#N/A</v>
      </c>
    </row>
    <row r="83" spans="6:6">
      <c r="F83" t="e">
        <f t="shared" si="1"/>
        <v>#N/A</v>
      </c>
    </row>
    <row r="84" spans="6:6">
      <c r="F84" t="e">
        <f t="shared" si="1"/>
        <v>#N/A</v>
      </c>
    </row>
    <row r="85" spans="6:6">
      <c r="F85" t="e">
        <f t="shared" si="1"/>
        <v>#N/A</v>
      </c>
    </row>
    <row r="86" spans="6:6">
      <c r="F86" t="e">
        <f t="shared" si="1"/>
        <v>#N/A</v>
      </c>
    </row>
    <row r="87" spans="6:6">
      <c r="F87" t="e">
        <f t="shared" si="1"/>
        <v>#N/A</v>
      </c>
    </row>
    <row r="88" spans="6:6">
      <c r="F88" t="e">
        <f t="shared" si="1"/>
        <v>#N/A</v>
      </c>
    </row>
    <row r="89" spans="6:6">
      <c r="F89" t="e">
        <f t="shared" si="1"/>
        <v>#N/A</v>
      </c>
    </row>
    <row r="90" spans="6:6">
      <c r="F90" t="e">
        <f t="shared" si="1"/>
        <v>#N/A</v>
      </c>
    </row>
    <row r="91" spans="6:6">
      <c r="F91" t="e">
        <f t="shared" si="1"/>
        <v>#N/A</v>
      </c>
    </row>
    <row r="92" spans="6:6">
      <c r="F92" t="e">
        <f t="shared" si="1"/>
        <v>#N/A</v>
      </c>
    </row>
    <row r="93" spans="6:6">
      <c r="F93" t="e">
        <f t="shared" si="1"/>
        <v>#N/A</v>
      </c>
    </row>
    <row r="94" spans="6:6">
      <c r="F94" t="e">
        <f t="shared" si="1"/>
        <v>#N/A</v>
      </c>
    </row>
    <row r="95" spans="6:6">
      <c r="F95" t="e">
        <f t="shared" si="1"/>
        <v>#N/A</v>
      </c>
    </row>
    <row r="96" spans="6:6">
      <c r="F96" t="e">
        <f t="shared" si="1"/>
        <v>#N/A</v>
      </c>
    </row>
    <row r="97" spans="6:6">
      <c r="F97" t="e">
        <f t="shared" si="1"/>
        <v>#N/A</v>
      </c>
    </row>
    <row r="98" spans="6:6">
      <c r="F98" t="e">
        <f t="shared" si="1"/>
        <v>#N/A</v>
      </c>
    </row>
    <row r="99" spans="6:6">
      <c r="F99" t="e">
        <f t="shared" si="1"/>
        <v>#N/A</v>
      </c>
    </row>
    <row r="100" spans="6:6">
      <c r="F100" t="e">
        <f t="shared" si="1"/>
        <v>#N/A</v>
      </c>
    </row>
    <row r="101" spans="6:6">
      <c r="F101" t="e">
        <f t="shared" si="1"/>
        <v>#N/A</v>
      </c>
    </row>
  </sheetData>
  <phoneticPr fontId="189" type="noConversion"/>
  <pageMargins left="0.7" right="0.7" top="0.75" bottom="0.75" header="0.3" footer="0.3"/>
  <pageSetup orientation="portrait" r:id="rId1"/>
  <headerFooter>
    <oddFooter>&amp;C&amp;1#&amp;"Calibri"&amp;10&amp;K008000Seagate Internal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A25B5-5F7A-45FA-9628-6AE9E7B18B60}">
  <sheetPr codeName="Sheet13">
    <pageSetUpPr fitToPage="1"/>
  </sheetPr>
  <dimension ref="A1:DR425"/>
  <sheetViews>
    <sheetView showGridLines="0" topLeftCell="A92" zoomScale="90" zoomScaleNormal="90" workbookViewId="0">
      <selection activeCell="E130" sqref="E130"/>
    </sheetView>
  </sheetViews>
  <sheetFormatPr defaultColWidth="8" defaultRowHeight="12.5" outlineLevelRow="1" outlineLevelCol="1"/>
  <cols>
    <col min="1" max="1" width="15.58203125" style="1" customWidth="1"/>
    <col min="2" max="2" width="11.58203125" style="1" customWidth="1"/>
    <col min="3" max="3" width="9" style="263" customWidth="1" outlineLevel="1"/>
    <col min="4" max="6" width="9.08203125" style="263" customWidth="1" outlineLevel="1"/>
    <col min="7" max="7" width="10.08203125" style="264" customWidth="1"/>
    <col min="8" max="11" width="8.58203125" style="263" customWidth="1" outlineLevel="1"/>
    <col min="12" max="12" width="10.58203125" style="264" bestFit="1" customWidth="1"/>
    <col min="13" max="13" width="9.08203125" style="263" customWidth="1" outlineLevel="1"/>
    <col min="14" max="17" width="8.58203125" style="263" customWidth="1" outlineLevel="1"/>
    <col min="18" max="18" width="11.08203125" style="264" bestFit="1" customWidth="1"/>
    <col min="19" max="19" width="11" style="265" customWidth="1"/>
    <col min="20" max="20" width="12.08203125" style="240" customWidth="1"/>
    <col min="21" max="21" width="9.58203125" style="283" customWidth="1"/>
    <col min="22" max="23" width="9.08203125" style="283" bestFit="1" customWidth="1"/>
    <col min="24" max="26" width="8.08203125" style="283" customWidth="1"/>
    <col min="27" max="30" width="8" style="283" customWidth="1"/>
    <col min="31" max="16384" width="8" style="1"/>
  </cols>
  <sheetData>
    <row r="1" spans="1:122" s="2" customFormat="1" ht="13">
      <c r="A1" s="171"/>
      <c r="B1" s="1562"/>
      <c r="C1" s="1553" t="s">
        <v>35</v>
      </c>
      <c r="D1" s="173" t="s">
        <v>35</v>
      </c>
      <c r="E1" s="173" t="s">
        <v>35</v>
      </c>
      <c r="F1" s="173" t="s">
        <v>35</v>
      </c>
      <c r="G1" s="174" t="s">
        <v>1048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1049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1050</v>
      </c>
      <c r="S1" s="175" t="s">
        <v>1051</v>
      </c>
      <c r="T1" s="933" t="s">
        <v>46</v>
      </c>
      <c r="U1" s="933" t="s">
        <v>47</v>
      </c>
      <c r="V1" s="933" t="s">
        <v>103</v>
      </c>
      <c r="W1" s="282"/>
      <c r="X1" s="282"/>
      <c r="Y1" s="282"/>
      <c r="Z1" s="282"/>
      <c r="AA1" s="282"/>
      <c r="AB1" s="282"/>
      <c r="AC1" s="282"/>
      <c r="AD1" s="282"/>
    </row>
    <row r="2" spans="1:122" s="2" customFormat="1" ht="13.5" thickBot="1">
      <c r="A2" s="271" t="s">
        <v>46</v>
      </c>
      <c r="B2" s="1563"/>
      <c r="C2" s="1554">
        <v>40</v>
      </c>
      <c r="D2" s="178">
        <f>C2+1</f>
        <v>41</v>
      </c>
      <c r="E2" s="178">
        <f>D2+1</f>
        <v>42</v>
      </c>
      <c r="F2" s="178">
        <f>E2+1</f>
        <v>43</v>
      </c>
      <c r="G2" s="179" t="s">
        <v>32</v>
      </c>
      <c r="H2" s="178">
        <f>F2+1</f>
        <v>44</v>
      </c>
      <c r="I2" s="178">
        <f>H2+1</f>
        <v>45</v>
      </c>
      <c r="J2" s="178">
        <f>I2+1</f>
        <v>46</v>
      </c>
      <c r="K2" s="178">
        <f>J2+1</f>
        <v>47</v>
      </c>
      <c r="L2" s="179" t="s">
        <v>32</v>
      </c>
      <c r="M2" s="178">
        <f>K2+1</f>
        <v>48</v>
      </c>
      <c r="N2" s="178">
        <f>M2+1</f>
        <v>49</v>
      </c>
      <c r="O2" s="178">
        <f>N2+1</f>
        <v>50</v>
      </c>
      <c r="P2" s="178">
        <f>O2+1</f>
        <v>51</v>
      </c>
      <c r="Q2" s="178">
        <f>P2+1</f>
        <v>52</v>
      </c>
      <c r="R2" s="179" t="s">
        <v>32</v>
      </c>
      <c r="S2" s="180" t="s">
        <v>32</v>
      </c>
      <c r="T2" s="934">
        <f>T142</f>
        <v>0</v>
      </c>
      <c r="U2" s="934">
        <f>T304</f>
        <v>0</v>
      </c>
      <c r="V2" s="934">
        <f>T407</f>
        <v>0</v>
      </c>
      <c r="W2" s="935" t="s">
        <v>159</v>
      </c>
      <c r="X2" s="282"/>
      <c r="Y2" s="282"/>
      <c r="Z2" s="282"/>
      <c r="AA2" s="282"/>
      <c r="AB2" s="282"/>
      <c r="AC2" s="282"/>
      <c r="AD2" s="282"/>
    </row>
    <row r="3" spans="1:122" s="207" customFormat="1" ht="15" customHeight="1">
      <c r="A3" s="211"/>
      <c r="B3" s="1564"/>
      <c r="C3" s="212"/>
      <c r="D3" s="212"/>
      <c r="E3" s="212"/>
      <c r="F3" s="212"/>
      <c r="G3" s="236"/>
      <c r="H3" s="212"/>
      <c r="I3" s="212"/>
      <c r="J3" s="212"/>
      <c r="K3" s="212"/>
      <c r="L3" s="236"/>
      <c r="M3" s="212"/>
      <c r="N3" s="212"/>
      <c r="O3" s="212"/>
      <c r="P3" s="212"/>
      <c r="Q3" s="212"/>
      <c r="R3" s="183"/>
      <c r="S3" s="276"/>
      <c r="T3" s="218"/>
      <c r="U3" s="217"/>
      <c r="V3" s="219"/>
      <c r="W3" s="219"/>
      <c r="X3" s="219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217"/>
      <c r="BO3" s="217"/>
      <c r="BP3" s="217"/>
      <c r="BQ3" s="217"/>
      <c r="BR3" s="217"/>
      <c r="BS3" s="217"/>
      <c r="BT3" s="217"/>
      <c r="BU3" s="217"/>
      <c r="BV3" s="217"/>
      <c r="BW3" s="217"/>
      <c r="BX3" s="217"/>
      <c r="BY3" s="217"/>
      <c r="BZ3" s="217"/>
      <c r="CA3" s="217"/>
      <c r="CB3" s="217"/>
      <c r="CC3" s="217"/>
      <c r="CD3" s="217"/>
      <c r="CE3" s="217"/>
      <c r="CF3" s="217"/>
      <c r="CG3" s="217"/>
      <c r="CH3" s="217"/>
      <c r="CI3" s="217"/>
      <c r="CJ3" s="217"/>
      <c r="CK3" s="217"/>
      <c r="CL3" s="217"/>
      <c r="CM3" s="217"/>
      <c r="CN3" s="217"/>
      <c r="CO3" s="217"/>
      <c r="CP3" s="217"/>
      <c r="CQ3" s="217"/>
      <c r="CR3" s="217"/>
      <c r="CS3" s="217"/>
      <c r="CT3" s="217"/>
      <c r="CU3" s="217"/>
      <c r="CV3" s="217"/>
      <c r="CW3" s="217"/>
      <c r="CX3" s="217"/>
      <c r="CY3" s="217"/>
      <c r="CZ3" s="217"/>
      <c r="DA3" s="217"/>
      <c r="DB3" s="217"/>
      <c r="DC3" s="217"/>
      <c r="DD3" s="217"/>
      <c r="DE3" s="217"/>
      <c r="DF3" s="217"/>
      <c r="DG3" s="217"/>
      <c r="DH3" s="217"/>
      <c r="DI3" s="217"/>
      <c r="DJ3" s="217"/>
      <c r="DK3" s="217"/>
      <c r="DL3" s="217"/>
      <c r="DM3" s="217"/>
      <c r="DN3" s="217"/>
      <c r="DO3" s="217"/>
      <c r="DP3" s="217"/>
      <c r="DQ3" s="217"/>
      <c r="DR3" s="217"/>
    </row>
    <row r="4" spans="1:122" ht="13" collapsed="1">
      <c r="A4" s="677" t="s">
        <v>147</v>
      </c>
      <c r="B4" s="182" t="s">
        <v>140</v>
      </c>
      <c r="C4" s="6">
        <f>SUMIF('Wuxi Summary'!$BB:$BB,'SiteCommit vs Uncon'!$T4,'Wuxi Summary'!BG:BG)</f>
        <v>0</v>
      </c>
      <c r="D4" s="6">
        <f>SUMIF('Wuxi Summary'!$BB:$BB,'SiteCommit vs Uncon'!$T4,'Wuxi Summary'!BH:BH)</f>
        <v>0</v>
      </c>
      <c r="E4" s="6">
        <f>SUMIF('Wuxi Summary'!$BB:$BB,'SiteCommit vs Uncon'!$T4,'Wuxi Summary'!BI:BI)</f>
        <v>0</v>
      </c>
      <c r="F4" s="6">
        <f>SUMIF('Wuxi Summary'!$BB:$BB,'SiteCommit vs Uncon'!$T4,'Wuxi Summary'!BJ:BJ)</f>
        <v>0</v>
      </c>
      <c r="G4" s="200">
        <f>SUM(C4:F4)</f>
        <v>0</v>
      </c>
      <c r="H4" s="6">
        <f>SUMIF('Wuxi Summary'!$BB:$BB,'SiteCommit vs Uncon'!$T4,'Wuxi Summary'!BK:BK)</f>
        <v>0</v>
      </c>
      <c r="I4" s="6">
        <f>SUMIF('Wuxi Summary'!$BB:$BB,'SiteCommit vs Uncon'!$T4,'Wuxi Summary'!BL:BL)</f>
        <v>0</v>
      </c>
      <c r="J4" s="6">
        <f>SUMIF('Wuxi Summary'!$BB:$BB,'SiteCommit vs Uncon'!$T4,'Wuxi Summary'!BM:BM)</f>
        <v>0</v>
      </c>
      <c r="K4" s="6">
        <f>SUMIF('Wuxi Summary'!$BB:$BB,'SiteCommit vs Uncon'!$T4,'Wuxi Summary'!BN:BN)</f>
        <v>0</v>
      </c>
      <c r="L4" s="200">
        <f>SUM(H4:K4)</f>
        <v>0</v>
      </c>
      <c r="M4" s="6">
        <f>SUMIF('Wuxi Summary'!$BB:$BB,'SiteCommit vs Uncon'!$T4,'Wuxi Summary'!BO:BO)</f>
        <v>0</v>
      </c>
      <c r="N4" s="6">
        <f>SUMIF('Wuxi Summary'!$BB:$BB,'SiteCommit vs Uncon'!$T4,'Wuxi Summary'!BP:BP)</f>
        <v>0</v>
      </c>
      <c r="O4" s="6">
        <f>SUMIF('Wuxi Summary'!$BB:$BB,'SiteCommit vs Uncon'!$T4,'Wuxi Summary'!BQ:BQ)</f>
        <v>0</v>
      </c>
      <c r="P4" s="6">
        <f>SUMIF('Wuxi Summary'!$BB:$BB,'SiteCommit vs Uncon'!$T4,'Wuxi Summary'!BR:BR)</f>
        <v>0</v>
      </c>
      <c r="Q4" s="6">
        <f>SUMIF('Wuxi Summary'!$BB:$BB,'SiteCommit vs Uncon'!$T4,'Wuxi Summary'!BS:BS)</f>
        <v>0</v>
      </c>
      <c r="R4" s="183">
        <f>SUM(M4:Q4)</f>
        <v>0</v>
      </c>
      <c r="S4" s="197">
        <f>R4+L4+G4</f>
        <v>0</v>
      </c>
      <c r="T4" s="198" t="s">
        <v>477</v>
      </c>
      <c r="U4" s="187"/>
      <c r="V4" s="187"/>
      <c r="W4" s="187"/>
      <c r="X4" s="187"/>
      <c r="Y4" s="187"/>
      <c r="Z4" s="186"/>
      <c r="AA4" s="186"/>
      <c r="AB4" s="186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</row>
    <row r="5" spans="1:122">
      <c r="A5" s="188" t="s">
        <v>539</v>
      </c>
      <c r="B5" s="182" t="s">
        <v>41</v>
      </c>
      <c r="C5" s="6">
        <f>SUMIF('Wuxi Summary'!$BB:$BB,'SiteCommit vs Uncon'!$T5,'Wuxi Summary'!BG:BG)</f>
        <v>0</v>
      </c>
      <c r="D5" s="6">
        <f>SUMIF('Wuxi Summary'!$BB:$BB,'SiteCommit vs Uncon'!$T5,'Wuxi Summary'!BH:BH)</f>
        <v>0</v>
      </c>
      <c r="E5" s="6">
        <f>SUMIF('Wuxi Summary'!$BB:$BB,'SiteCommit vs Uncon'!$T5,'Wuxi Summary'!BI:BI)</f>
        <v>0</v>
      </c>
      <c r="F5" s="6">
        <f>SUMIF('Wuxi Summary'!$BB:$BB,'SiteCommit vs Uncon'!$T5,'Wuxi Summary'!BJ:BJ)</f>
        <v>0</v>
      </c>
      <c r="G5" s="200">
        <f>SUM(C5:F5)</f>
        <v>0</v>
      </c>
      <c r="H5" s="6">
        <f>SUMIF('Wuxi Summary'!$BB:$BB,'SiteCommit vs Uncon'!$T5,'Wuxi Summary'!BK:BK)</f>
        <v>0</v>
      </c>
      <c r="I5" s="6">
        <f>SUMIF('Wuxi Summary'!$BB:$BB,'SiteCommit vs Uncon'!$T5,'Wuxi Summary'!BL:BL)</f>
        <v>0</v>
      </c>
      <c r="J5" s="6">
        <f>SUMIF('Wuxi Summary'!$BB:$BB,'SiteCommit vs Uncon'!$T5,'Wuxi Summary'!BM:BM)</f>
        <v>0</v>
      </c>
      <c r="K5" s="6">
        <f>SUMIF('Wuxi Summary'!$BB:$BB,'SiteCommit vs Uncon'!$T5,'Wuxi Summary'!BN:BN)</f>
        <v>0</v>
      </c>
      <c r="L5" s="200">
        <f>SUM(H5:K5)</f>
        <v>0</v>
      </c>
      <c r="M5" s="6">
        <f>SUMIF('Wuxi Summary'!$BB:$BB,'SiteCommit vs Uncon'!$T5,'Wuxi Summary'!BO:BO)</f>
        <v>0</v>
      </c>
      <c r="N5" s="6">
        <f>SUMIF('Wuxi Summary'!$BB:$BB,'SiteCommit vs Uncon'!$T5,'Wuxi Summary'!BP:BP)</f>
        <v>0</v>
      </c>
      <c r="O5" s="6">
        <f>SUMIF('Wuxi Summary'!$BB:$BB,'SiteCommit vs Uncon'!$T5,'Wuxi Summary'!BQ:BQ)</f>
        <v>0</v>
      </c>
      <c r="P5" s="6">
        <f>SUMIF('Wuxi Summary'!$BB:$BB,'SiteCommit vs Uncon'!$T5,'Wuxi Summary'!BR:BR)</f>
        <v>0</v>
      </c>
      <c r="Q5" s="6">
        <f>SUMIF('Wuxi Summary'!$BB:$BB,'SiteCommit vs Uncon'!$T5,'Wuxi Summary'!BS:BS)</f>
        <v>0</v>
      </c>
      <c r="R5" s="183">
        <f>SUM(M5:Q5)</f>
        <v>0</v>
      </c>
      <c r="S5" s="197">
        <f>R5+L5+G5</f>
        <v>0</v>
      </c>
      <c r="T5" s="198" t="s">
        <v>478</v>
      </c>
      <c r="U5" s="187"/>
      <c r="V5" s="187"/>
      <c r="W5" s="187"/>
      <c r="X5" s="187"/>
      <c r="Y5" s="187"/>
      <c r="Z5" s="186"/>
      <c r="AA5" s="186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</row>
    <row r="6" spans="1:122" s="207" customFormat="1" ht="13">
      <c r="A6" s="1109" t="s">
        <v>30</v>
      </c>
      <c r="B6" s="1565" t="s">
        <v>32</v>
      </c>
      <c r="C6" s="1111">
        <f>SUM(C4:C5)</f>
        <v>0</v>
      </c>
      <c r="D6" s="1111">
        <f t="shared" ref="D6:R6" si="0">SUM(D4:D5)</f>
        <v>0</v>
      </c>
      <c r="E6" s="1111">
        <f t="shared" si="0"/>
        <v>0</v>
      </c>
      <c r="F6" s="1111">
        <f t="shared" si="0"/>
        <v>0</v>
      </c>
      <c r="G6" s="1112">
        <f t="shared" si="0"/>
        <v>0</v>
      </c>
      <c r="H6" s="1110">
        <f t="shared" si="0"/>
        <v>0</v>
      </c>
      <c r="I6" s="1111">
        <f t="shared" si="0"/>
        <v>0</v>
      </c>
      <c r="J6" s="1111">
        <f t="shared" si="0"/>
        <v>0</v>
      </c>
      <c r="K6" s="1111">
        <f t="shared" si="0"/>
        <v>0</v>
      </c>
      <c r="L6" s="1112">
        <f t="shared" si="0"/>
        <v>0</v>
      </c>
      <c r="M6" s="1111">
        <f t="shared" si="0"/>
        <v>0</v>
      </c>
      <c r="N6" s="1111">
        <f t="shared" si="0"/>
        <v>0</v>
      </c>
      <c r="O6" s="1111">
        <f t="shared" si="0"/>
        <v>0</v>
      </c>
      <c r="P6" s="1111">
        <f t="shared" si="0"/>
        <v>0</v>
      </c>
      <c r="Q6" s="1111">
        <f t="shared" si="0"/>
        <v>0</v>
      </c>
      <c r="R6" s="1112">
        <f t="shared" si="0"/>
        <v>0</v>
      </c>
      <c r="S6" s="1113">
        <f>SUM(S4:S5)</f>
        <v>0</v>
      </c>
      <c r="T6" s="218"/>
      <c r="U6" s="217"/>
      <c r="V6" s="219"/>
      <c r="W6" s="219"/>
      <c r="X6" s="219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217"/>
      <c r="AS6" s="217"/>
      <c r="AT6" s="217"/>
      <c r="AU6" s="217"/>
      <c r="AV6" s="217"/>
      <c r="AW6" s="217"/>
      <c r="AX6" s="217"/>
      <c r="AY6" s="217"/>
      <c r="AZ6" s="217"/>
      <c r="BA6" s="217"/>
      <c r="BB6" s="217"/>
      <c r="BC6" s="217"/>
      <c r="BD6" s="217"/>
      <c r="BE6" s="217"/>
      <c r="BF6" s="217"/>
      <c r="BG6" s="217"/>
      <c r="BH6" s="217"/>
      <c r="BI6" s="217"/>
      <c r="BJ6" s="217"/>
      <c r="BK6" s="217"/>
      <c r="BL6" s="217"/>
      <c r="BM6" s="217"/>
      <c r="BN6" s="217"/>
      <c r="BO6" s="217"/>
      <c r="BP6" s="217"/>
      <c r="BQ6" s="217"/>
      <c r="BR6" s="217"/>
      <c r="BS6" s="217"/>
      <c r="BT6" s="217"/>
      <c r="BU6" s="217"/>
      <c r="BV6" s="217"/>
      <c r="BW6" s="217"/>
      <c r="BX6" s="217"/>
      <c r="BY6" s="217"/>
      <c r="BZ6" s="217"/>
      <c r="CA6" s="217"/>
      <c r="CB6" s="217"/>
      <c r="CC6" s="217"/>
      <c r="CD6" s="217"/>
      <c r="CE6" s="217"/>
      <c r="CF6" s="217"/>
      <c r="CG6" s="217"/>
      <c r="CH6" s="217"/>
      <c r="CI6" s="217"/>
      <c r="CJ6" s="217"/>
      <c r="CK6" s="217"/>
      <c r="CL6" s="217"/>
      <c r="CM6" s="217"/>
      <c r="CN6" s="217"/>
      <c r="CO6" s="217"/>
      <c r="CP6" s="217"/>
      <c r="CQ6" s="217"/>
      <c r="CR6" s="217"/>
      <c r="CS6" s="217"/>
      <c r="CT6" s="217"/>
      <c r="CU6" s="217"/>
      <c r="CV6" s="217"/>
      <c r="CW6" s="217"/>
      <c r="CX6" s="217"/>
      <c r="CY6" s="217"/>
      <c r="CZ6" s="217"/>
      <c r="DA6" s="217"/>
      <c r="DB6" s="217"/>
      <c r="DC6" s="217"/>
      <c r="DD6" s="217"/>
      <c r="DE6" s="217"/>
      <c r="DF6" s="217"/>
      <c r="DG6" s="217"/>
      <c r="DH6" s="217"/>
      <c r="DI6" s="217"/>
      <c r="DJ6" s="217"/>
      <c r="DK6" s="217"/>
      <c r="DL6" s="217"/>
      <c r="DM6" s="217"/>
      <c r="DN6" s="217"/>
      <c r="DO6" s="217"/>
      <c r="DP6" s="217"/>
      <c r="DQ6" s="217"/>
      <c r="DR6" s="217"/>
    </row>
    <row r="7" spans="1:122" s="186" customFormat="1">
      <c r="A7" s="188" t="str">
        <f>A4</f>
        <v>PHARAOHOASIS</v>
      </c>
      <c r="B7" s="182" t="str">
        <f>B4</f>
        <v>1x</v>
      </c>
      <c r="C7" s="10">
        <f>'Wuxi Summary'!G20</f>
        <v>0</v>
      </c>
      <c r="D7" s="10">
        <f>'Wuxi Summary'!H20</f>
        <v>0</v>
      </c>
      <c r="E7" s="10">
        <f>'Wuxi Summary'!I20</f>
        <v>0</v>
      </c>
      <c r="F7" s="10">
        <f>'Wuxi Summary'!J20</f>
        <v>0</v>
      </c>
      <c r="G7" s="241">
        <f t="shared" ref="G7:G12" si="1">SUM(C7:F7)</f>
        <v>0</v>
      </c>
      <c r="H7" s="10">
        <f>'Wuxi Summary'!N20</f>
        <v>0</v>
      </c>
      <c r="I7" s="10">
        <f>'Wuxi Summary'!O20</f>
        <v>0</v>
      </c>
      <c r="J7" s="10">
        <f>'Wuxi Summary'!P20</f>
        <v>0</v>
      </c>
      <c r="K7" s="10">
        <f>'Wuxi Summary'!Q20</f>
        <v>0</v>
      </c>
      <c r="L7" s="241">
        <f t="shared" ref="L7:L12" si="2">SUM(H7:K7)</f>
        <v>0</v>
      </c>
      <c r="M7" s="10">
        <f>'Wuxi Summary'!U20</f>
        <v>0</v>
      </c>
      <c r="N7" s="10">
        <f>'Wuxi Summary'!V20</f>
        <v>0</v>
      </c>
      <c r="O7" s="10">
        <f>'Wuxi Summary'!W20</f>
        <v>0</v>
      </c>
      <c r="P7" s="10">
        <f>'Wuxi Summary'!X20</f>
        <v>0</v>
      </c>
      <c r="Q7" s="10">
        <f>'Wuxi Summary'!Y20</f>
        <v>0</v>
      </c>
      <c r="R7" s="183">
        <f t="shared" ref="R7:R12" si="3">SUM(M7:Q7)</f>
        <v>0</v>
      </c>
      <c r="S7" s="197">
        <f t="shared" ref="S7:S12" si="4">R7+L7+G7</f>
        <v>0</v>
      </c>
      <c r="T7" s="938"/>
      <c r="U7" s="187"/>
      <c r="V7" s="187"/>
      <c r="W7" s="187"/>
      <c r="X7" s="187"/>
      <c r="Y7" s="187"/>
    </row>
    <row r="8" spans="1:122" s="186" customFormat="1">
      <c r="A8" s="195" t="str">
        <f>$A$36</f>
        <v>MS2409A0</v>
      </c>
      <c r="B8" s="182" t="str">
        <f>B5</f>
        <v>2x</v>
      </c>
      <c r="C8" s="10">
        <f>'Wuxi Summary'!G21</f>
        <v>0</v>
      </c>
      <c r="D8" s="10">
        <f>'Wuxi Summary'!H21</f>
        <v>0</v>
      </c>
      <c r="E8" s="10">
        <f>'Wuxi Summary'!I21</f>
        <v>0</v>
      </c>
      <c r="F8" s="10">
        <f>'Wuxi Summary'!J21</f>
        <v>0</v>
      </c>
      <c r="G8" s="241">
        <f t="shared" si="1"/>
        <v>0</v>
      </c>
      <c r="H8" s="10">
        <f>'Wuxi Summary'!N21</f>
        <v>0</v>
      </c>
      <c r="I8" s="10">
        <f>'Wuxi Summary'!O21</f>
        <v>0</v>
      </c>
      <c r="J8" s="10">
        <f>'Wuxi Summary'!P21</f>
        <v>0</v>
      </c>
      <c r="K8" s="10">
        <f>'Wuxi Summary'!Q21</f>
        <v>0</v>
      </c>
      <c r="L8" s="241">
        <f t="shared" si="2"/>
        <v>0</v>
      </c>
      <c r="M8" s="10">
        <f>'Wuxi Summary'!U21</f>
        <v>0</v>
      </c>
      <c r="N8" s="10">
        <f>'Wuxi Summary'!V21</f>
        <v>0</v>
      </c>
      <c r="O8" s="10">
        <f>'Wuxi Summary'!W21</f>
        <v>0</v>
      </c>
      <c r="P8" s="10">
        <f>'Wuxi Summary'!X21</f>
        <v>0</v>
      </c>
      <c r="Q8" s="10">
        <f>'Wuxi Summary'!Y21</f>
        <v>0</v>
      </c>
      <c r="R8" s="183">
        <f t="shared" si="3"/>
        <v>0</v>
      </c>
      <c r="S8" s="197">
        <f t="shared" si="4"/>
        <v>0</v>
      </c>
      <c r="T8" s="938"/>
      <c r="U8" s="187"/>
      <c r="V8" s="187"/>
      <c r="W8" s="187"/>
      <c r="X8" s="187"/>
      <c r="Y8" s="187"/>
    </row>
    <row r="9" spans="1:122" s="194" customFormat="1">
      <c r="A9" s="189" t="s">
        <v>30</v>
      </c>
      <c r="B9" s="190" t="s">
        <v>32</v>
      </c>
      <c r="C9" s="191">
        <f>SUM(C7:C8)</f>
        <v>0</v>
      </c>
      <c r="D9" s="191">
        <f>SUM(D7:D8)</f>
        <v>0</v>
      </c>
      <c r="E9" s="191">
        <f>SUM(E7:E8)</f>
        <v>0</v>
      </c>
      <c r="F9" s="191">
        <f>SUM(F7:F8)</f>
        <v>0</v>
      </c>
      <c r="G9" s="192">
        <f t="shared" si="1"/>
        <v>0</v>
      </c>
      <c r="H9" s="232">
        <f>SUM(H7:H8)</f>
        <v>0</v>
      </c>
      <c r="I9" s="191">
        <f>SUM(I7:I8)</f>
        <v>0</v>
      </c>
      <c r="J9" s="191">
        <f>SUM(J7:J8)</f>
        <v>0</v>
      </c>
      <c r="K9" s="191">
        <f>SUM(K7:K8)</f>
        <v>0</v>
      </c>
      <c r="L9" s="192">
        <f t="shared" si="2"/>
        <v>0</v>
      </c>
      <c r="M9" s="191">
        <f>SUM(M7:M8)</f>
        <v>0</v>
      </c>
      <c r="N9" s="191">
        <f>SUM(N7:N8)</f>
        <v>0</v>
      </c>
      <c r="O9" s="191">
        <f>SUM(O7:O8)</f>
        <v>0</v>
      </c>
      <c r="P9" s="191">
        <f>SUM(P7:P8)</f>
        <v>0</v>
      </c>
      <c r="Q9" s="233">
        <f>SUM(Q7:Q8)</f>
        <v>0</v>
      </c>
      <c r="R9" s="192">
        <f t="shared" si="3"/>
        <v>0</v>
      </c>
      <c r="S9" s="193">
        <f t="shared" si="4"/>
        <v>0</v>
      </c>
      <c r="T9" s="938"/>
      <c r="U9" s="187"/>
      <c r="V9" s="186"/>
      <c r="W9" s="187"/>
      <c r="X9" s="187"/>
      <c r="Y9" s="187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</row>
    <row r="10" spans="1:122">
      <c r="A10" s="199" t="s">
        <v>17</v>
      </c>
      <c r="B10" s="182" t="str">
        <f>B7</f>
        <v>1x</v>
      </c>
      <c r="C10" s="6">
        <f t="shared" ref="C10:F11" si="5">C7-C4</f>
        <v>0</v>
      </c>
      <c r="D10" s="6">
        <f t="shared" si="5"/>
        <v>0</v>
      </c>
      <c r="E10" s="6">
        <f t="shared" si="5"/>
        <v>0</v>
      </c>
      <c r="F10" s="6">
        <f t="shared" si="5"/>
        <v>0</v>
      </c>
      <c r="G10" s="200">
        <f t="shared" si="1"/>
        <v>0</v>
      </c>
      <c r="H10" s="230">
        <f>H7-H4</f>
        <v>0</v>
      </c>
      <c r="I10" s="6">
        <f t="shared" ref="H10:J11" si="6">I7-I4</f>
        <v>0</v>
      </c>
      <c r="J10" s="6">
        <f t="shared" si="6"/>
        <v>0</v>
      </c>
      <c r="K10" s="6">
        <f>K7-K4</f>
        <v>0</v>
      </c>
      <c r="L10" s="200">
        <f t="shared" si="2"/>
        <v>0</v>
      </c>
      <c r="M10" s="6">
        <f t="shared" ref="M10:Q11" si="7">M7-M4</f>
        <v>0</v>
      </c>
      <c r="N10" s="6">
        <f t="shared" si="7"/>
        <v>0</v>
      </c>
      <c r="O10" s="6">
        <f t="shared" si="7"/>
        <v>0</v>
      </c>
      <c r="P10" s="6">
        <f t="shared" si="7"/>
        <v>0</v>
      </c>
      <c r="Q10" s="7">
        <f t="shared" si="7"/>
        <v>0</v>
      </c>
      <c r="R10" s="200">
        <f t="shared" si="3"/>
        <v>0</v>
      </c>
      <c r="S10" s="184">
        <f t="shared" si="4"/>
        <v>0</v>
      </c>
      <c r="T10" s="938"/>
      <c r="U10" s="187"/>
      <c r="V10" s="186"/>
      <c r="W10" s="187"/>
      <c r="X10" s="187"/>
      <c r="Y10" s="187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</row>
    <row r="11" spans="1:122">
      <c r="A11" s="199"/>
      <c r="B11" s="182" t="str">
        <f>B8</f>
        <v>2x</v>
      </c>
      <c r="C11" s="6">
        <f t="shared" si="5"/>
        <v>0</v>
      </c>
      <c r="D11" s="6">
        <f t="shared" si="5"/>
        <v>0</v>
      </c>
      <c r="E11" s="6">
        <f t="shared" si="5"/>
        <v>0</v>
      </c>
      <c r="F11" s="6">
        <f t="shared" si="5"/>
        <v>0</v>
      </c>
      <c r="G11" s="200">
        <f t="shared" si="1"/>
        <v>0</v>
      </c>
      <c r="H11" s="230">
        <f t="shared" si="6"/>
        <v>0</v>
      </c>
      <c r="I11" s="6">
        <f t="shared" si="6"/>
        <v>0</v>
      </c>
      <c r="J11" s="6">
        <f t="shared" si="6"/>
        <v>0</v>
      </c>
      <c r="K11" s="6">
        <f>K8-K5</f>
        <v>0</v>
      </c>
      <c r="L11" s="200">
        <f t="shared" si="2"/>
        <v>0</v>
      </c>
      <c r="M11" s="6">
        <f t="shared" si="7"/>
        <v>0</v>
      </c>
      <c r="N11" s="6">
        <f t="shared" si="7"/>
        <v>0</v>
      </c>
      <c r="O11" s="6">
        <f t="shared" si="7"/>
        <v>0</v>
      </c>
      <c r="P11" s="6">
        <f t="shared" si="7"/>
        <v>0</v>
      </c>
      <c r="Q11" s="7">
        <f t="shared" si="7"/>
        <v>0</v>
      </c>
      <c r="R11" s="200">
        <f t="shared" si="3"/>
        <v>0</v>
      </c>
      <c r="S11" s="184">
        <f t="shared" si="4"/>
        <v>0</v>
      </c>
      <c r="T11" s="938"/>
      <c r="U11" s="187"/>
      <c r="V11" s="186"/>
      <c r="W11" s="187"/>
      <c r="X11" s="187"/>
      <c r="Y11" s="187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186"/>
      <c r="BJ11" s="186"/>
      <c r="BK11" s="186"/>
      <c r="BL11" s="186"/>
      <c r="BM11" s="186"/>
      <c r="BN11" s="186"/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6"/>
      <c r="CA11" s="186"/>
      <c r="CB11" s="186"/>
      <c r="CC11" s="186"/>
      <c r="CD11" s="186"/>
      <c r="CE11" s="186"/>
      <c r="CF11" s="186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</row>
    <row r="12" spans="1:122" s="194" customFormat="1" ht="13" thickBot="1">
      <c r="A12" s="201"/>
      <c r="B12" s="1566" t="s">
        <v>32</v>
      </c>
      <c r="C12" s="1555">
        <f>SUM(C10:C11)</f>
        <v>0</v>
      </c>
      <c r="D12" s="202">
        <f>SUM(D10:D11)</f>
        <v>0</v>
      </c>
      <c r="E12" s="202">
        <f>SUM(E10:E11)</f>
        <v>0</v>
      </c>
      <c r="F12" s="202">
        <f>SUM(F10:F11)</f>
        <v>0</v>
      </c>
      <c r="G12" s="203">
        <f t="shared" si="1"/>
        <v>0</v>
      </c>
      <c r="H12" s="243">
        <f>SUM(H10:H11)</f>
        <v>0</v>
      </c>
      <c r="I12" s="202">
        <f>SUM(I10:I11)</f>
        <v>0</v>
      </c>
      <c r="J12" s="202">
        <f>SUM(J10:J11)</f>
        <v>0</v>
      </c>
      <c r="K12" s="202">
        <f>SUM(K10:K11)</f>
        <v>0</v>
      </c>
      <c r="L12" s="203">
        <f t="shared" si="2"/>
        <v>0</v>
      </c>
      <c r="M12" s="202">
        <f>SUM(M10:M11)</f>
        <v>0</v>
      </c>
      <c r="N12" s="202">
        <f>SUM(N10:N11)</f>
        <v>0</v>
      </c>
      <c r="O12" s="202">
        <f>SUM(O10:O11)</f>
        <v>0</v>
      </c>
      <c r="P12" s="202">
        <f>SUM(P10:P11)</f>
        <v>0</v>
      </c>
      <c r="Q12" s="244">
        <f>SUM(Q10:Q11)</f>
        <v>0</v>
      </c>
      <c r="R12" s="203">
        <f t="shared" si="3"/>
        <v>0</v>
      </c>
      <c r="S12" s="204">
        <f t="shared" si="4"/>
        <v>0</v>
      </c>
      <c r="T12" s="938"/>
      <c r="U12" s="187"/>
      <c r="V12" s="186"/>
      <c r="W12" s="187"/>
      <c r="X12" s="187"/>
      <c r="Y12" s="187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</row>
    <row r="13" spans="1:122" s="207" customFormat="1" ht="13" outlineLevel="1">
      <c r="A13" s="245" t="s">
        <v>40</v>
      </c>
      <c r="B13" s="1567">
        <v>0</v>
      </c>
      <c r="C13" s="1556">
        <f>C10*2+C11*4</f>
        <v>0</v>
      </c>
      <c r="D13" s="210">
        <f>D10*1+D11*2</f>
        <v>0</v>
      </c>
      <c r="E13" s="210">
        <f t="shared" ref="E13:S13" si="8">E10*1+E11*2</f>
        <v>0</v>
      </c>
      <c r="F13" s="210">
        <f t="shared" si="8"/>
        <v>0</v>
      </c>
      <c r="G13" s="206">
        <f t="shared" si="8"/>
        <v>0</v>
      </c>
      <c r="H13" s="210">
        <f t="shared" si="8"/>
        <v>0</v>
      </c>
      <c r="I13" s="210">
        <f t="shared" si="8"/>
        <v>0</v>
      </c>
      <c r="J13" s="210">
        <f t="shared" si="8"/>
        <v>0</v>
      </c>
      <c r="K13" s="210">
        <f t="shared" si="8"/>
        <v>0</v>
      </c>
      <c r="L13" s="206">
        <f t="shared" si="8"/>
        <v>0</v>
      </c>
      <c r="M13" s="210">
        <f t="shared" si="8"/>
        <v>0</v>
      </c>
      <c r="N13" s="210">
        <f t="shared" si="8"/>
        <v>0</v>
      </c>
      <c r="O13" s="210">
        <f t="shared" si="8"/>
        <v>0</v>
      </c>
      <c r="P13" s="210">
        <f t="shared" si="8"/>
        <v>0</v>
      </c>
      <c r="Q13" s="210">
        <f t="shared" si="8"/>
        <v>0</v>
      </c>
      <c r="R13" s="206">
        <f t="shared" si="8"/>
        <v>0</v>
      </c>
      <c r="S13" s="224">
        <f t="shared" si="8"/>
        <v>0</v>
      </c>
      <c r="T13" s="939"/>
      <c r="U13" s="217"/>
      <c r="V13" s="219"/>
      <c r="W13" s="219"/>
      <c r="X13" s="219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</row>
    <row r="14" spans="1:122" s="207" customFormat="1" ht="13.5" outlineLevel="1" thickBot="1">
      <c r="A14" s="213" t="s">
        <v>43</v>
      </c>
      <c r="B14" s="1568" t="s">
        <v>30</v>
      </c>
      <c r="C14" s="1557">
        <f>C10+C11</f>
        <v>0</v>
      </c>
      <c r="D14" s="214">
        <f t="shared" ref="D14:S14" si="9">D10+D11</f>
        <v>0</v>
      </c>
      <c r="E14" s="214">
        <f t="shared" si="9"/>
        <v>0</v>
      </c>
      <c r="F14" s="214">
        <f t="shared" si="9"/>
        <v>0</v>
      </c>
      <c r="G14" s="215">
        <f t="shared" si="9"/>
        <v>0</v>
      </c>
      <c r="H14" s="214">
        <f t="shared" si="9"/>
        <v>0</v>
      </c>
      <c r="I14" s="214">
        <f t="shared" si="9"/>
        <v>0</v>
      </c>
      <c r="J14" s="214">
        <f t="shared" si="9"/>
        <v>0</v>
      </c>
      <c r="K14" s="214">
        <f t="shared" si="9"/>
        <v>0</v>
      </c>
      <c r="L14" s="215">
        <f t="shared" si="9"/>
        <v>0</v>
      </c>
      <c r="M14" s="214">
        <f t="shared" si="9"/>
        <v>0</v>
      </c>
      <c r="N14" s="214">
        <f t="shared" si="9"/>
        <v>0</v>
      </c>
      <c r="O14" s="214">
        <f t="shared" si="9"/>
        <v>0</v>
      </c>
      <c r="P14" s="214">
        <f t="shared" si="9"/>
        <v>0</v>
      </c>
      <c r="Q14" s="214">
        <f t="shared" si="9"/>
        <v>0</v>
      </c>
      <c r="R14" s="215">
        <f t="shared" si="9"/>
        <v>0</v>
      </c>
      <c r="S14" s="204">
        <f t="shared" si="9"/>
        <v>0</v>
      </c>
      <c r="T14" s="939"/>
      <c r="U14" s="217"/>
      <c r="V14" s="219"/>
      <c r="W14" s="219"/>
      <c r="X14" s="219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</row>
    <row r="15" spans="1:122" s="207" customFormat="1" ht="15" customHeight="1">
      <c r="A15" s="211"/>
      <c r="B15" s="1564"/>
      <c r="C15" s="212"/>
      <c r="D15" s="212"/>
      <c r="E15" s="212"/>
      <c r="F15" s="212"/>
      <c r="G15" s="236"/>
      <c r="H15" s="212"/>
      <c r="I15" s="212"/>
      <c r="J15" s="212"/>
      <c r="K15" s="212"/>
      <c r="L15" s="236"/>
      <c r="M15" s="212"/>
      <c r="N15" s="212"/>
      <c r="O15" s="212"/>
      <c r="P15" s="212"/>
      <c r="Q15" s="212"/>
      <c r="R15" s="183"/>
      <c r="S15" s="276"/>
      <c r="T15" s="218"/>
      <c r="U15" s="217"/>
      <c r="V15" s="219"/>
      <c r="W15" s="219"/>
      <c r="X15" s="219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</row>
    <row r="16" spans="1:122" ht="13">
      <c r="A16" s="181" t="s">
        <v>162</v>
      </c>
      <c r="B16" s="182" t="s">
        <v>141</v>
      </c>
      <c r="C16" s="6">
        <f>SUMIF('Wuxi Summary'!$BB:$BB,'SiteCommit vs Uncon'!$T16,'Wuxi Summary'!BG:BG)</f>
        <v>0</v>
      </c>
      <c r="D16" s="6">
        <f>SUMIF('Wuxi Summary'!$BB:$BB,'SiteCommit vs Uncon'!$T16,'Wuxi Summary'!BH:BH)</f>
        <v>0</v>
      </c>
      <c r="E16" s="6">
        <f>SUMIF('Wuxi Summary'!$BB:$BB,'SiteCommit vs Uncon'!$T16,'Wuxi Summary'!BI:BI)</f>
        <v>0</v>
      </c>
      <c r="F16" s="6">
        <f>SUMIF('Wuxi Summary'!$BB:$BB,'SiteCommit vs Uncon'!$T16,'Wuxi Summary'!BJ:BJ)</f>
        <v>0</v>
      </c>
      <c r="G16" s="200">
        <f>SUM(C16:F16)</f>
        <v>0</v>
      </c>
      <c r="H16" s="6">
        <f>SUMIF('Wuxi Summary'!$BB:$BB,'SiteCommit vs Uncon'!$T16,'Wuxi Summary'!BK:BK)</f>
        <v>0</v>
      </c>
      <c r="I16" s="6">
        <f>SUMIF('Wuxi Summary'!$BB:$BB,'SiteCommit vs Uncon'!$T16,'Wuxi Summary'!BL:BL)</f>
        <v>0</v>
      </c>
      <c r="J16" s="6">
        <f>SUMIF('Wuxi Summary'!$BB:$BB,'SiteCommit vs Uncon'!$T16,'Wuxi Summary'!BM:BM)</f>
        <v>0</v>
      </c>
      <c r="K16" s="6">
        <f>SUMIF('Wuxi Summary'!$BB:$BB,'SiteCommit vs Uncon'!$T16,'Wuxi Summary'!BN:BN)</f>
        <v>0</v>
      </c>
      <c r="L16" s="200">
        <f>SUM(H16:K16)</f>
        <v>0</v>
      </c>
      <c r="M16" s="6">
        <f>SUMIF('Wuxi Summary'!$BB:$BB,'SiteCommit vs Uncon'!$T16,'Wuxi Summary'!BO:BO)</f>
        <v>0</v>
      </c>
      <c r="N16" s="6">
        <f>SUMIF('Wuxi Summary'!$BB:$BB,'SiteCommit vs Uncon'!$T16,'Wuxi Summary'!BP:BP)</f>
        <v>0</v>
      </c>
      <c r="O16" s="6">
        <f>SUMIF('Wuxi Summary'!$BB:$BB,'SiteCommit vs Uncon'!$T16,'Wuxi Summary'!BQ:BQ)</f>
        <v>0</v>
      </c>
      <c r="P16" s="6">
        <f>SUMIF('Wuxi Summary'!$BB:$BB,'SiteCommit vs Uncon'!$T16,'Wuxi Summary'!BR:BR)</f>
        <v>0</v>
      </c>
      <c r="Q16" s="6">
        <f>SUMIF('Wuxi Summary'!$BB:$BB,'SiteCommit vs Uncon'!$T16,'Wuxi Summary'!BS:BS)</f>
        <v>0</v>
      </c>
      <c r="R16" s="664">
        <f>SUM(M16:Q16)</f>
        <v>0</v>
      </c>
      <c r="S16" s="665">
        <f>R16+L16+G16</f>
        <v>0</v>
      </c>
      <c r="T16" s="198" t="s">
        <v>499</v>
      </c>
      <c r="U16" s="187"/>
      <c r="V16" s="187"/>
      <c r="W16" s="187"/>
      <c r="X16" s="187"/>
      <c r="Y16" s="187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</row>
    <row r="17" spans="1:122" ht="13">
      <c r="A17" s="181" t="str">
        <f>A5</f>
        <v>Site Uncon</v>
      </c>
      <c r="B17" s="182" t="s">
        <v>111</v>
      </c>
      <c r="C17" s="6">
        <f>SUMIF('Wuxi Summary'!$BB:$BB,'SiteCommit vs Uncon'!$T17,'Wuxi Summary'!BG:BG)</f>
        <v>0</v>
      </c>
      <c r="D17" s="6">
        <f>SUMIF('Wuxi Summary'!$BB:$BB,'SiteCommit vs Uncon'!$T17,'Wuxi Summary'!BH:BH)</f>
        <v>0</v>
      </c>
      <c r="E17" s="6">
        <f>SUMIF('Wuxi Summary'!$BB:$BB,'SiteCommit vs Uncon'!$T17,'Wuxi Summary'!BI:BI)</f>
        <v>0</v>
      </c>
      <c r="F17" s="6">
        <f>SUMIF('Wuxi Summary'!$BB:$BB,'SiteCommit vs Uncon'!$T17,'Wuxi Summary'!BJ:BJ)</f>
        <v>0</v>
      </c>
      <c r="G17" s="200">
        <f>SUM(C17:F17)</f>
        <v>0</v>
      </c>
      <c r="H17" s="6">
        <f>SUMIF('Wuxi Summary'!$BB:$BB,'SiteCommit vs Uncon'!$T17,'Wuxi Summary'!BK:BK)</f>
        <v>0</v>
      </c>
      <c r="I17" s="6">
        <f>SUMIF('Wuxi Summary'!$BB:$BB,'SiteCommit vs Uncon'!$T17,'Wuxi Summary'!BL:BL)</f>
        <v>0</v>
      </c>
      <c r="J17" s="6">
        <f>SUMIF('Wuxi Summary'!$BB:$BB,'SiteCommit vs Uncon'!$T17,'Wuxi Summary'!BM:BM)</f>
        <v>0</v>
      </c>
      <c r="K17" s="6">
        <f>SUMIF('Wuxi Summary'!$BB:$BB,'SiteCommit vs Uncon'!$T17,'Wuxi Summary'!BN:BN)</f>
        <v>0</v>
      </c>
      <c r="L17" s="200">
        <f>SUM(H17:K17)</f>
        <v>0</v>
      </c>
      <c r="M17" s="6">
        <f>SUMIF('Wuxi Summary'!$BB:$BB,'SiteCommit vs Uncon'!$T17,'Wuxi Summary'!BO:BO)</f>
        <v>0</v>
      </c>
      <c r="N17" s="6">
        <f>SUMIF('Wuxi Summary'!$BB:$BB,'SiteCommit vs Uncon'!$T17,'Wuxi Summary'!BP:BP)</f>
        <v>0</v>
      </c>
      <c r="O17" s="6">
        <f>SUMIF('Wuxi Summary'!$BB:$BB,'SiteCommit vs Uncon'!$T17,'Wuxi Summary'!BQ:BQ)</f>
        <v>0</v>
      </c>
      <c r="P17" s="6">
        <f>SUMIF('Wuxi Summary'!$BB:$BB,'SiteCommit vs Uncon'!$T17,'Wuxi Summary'!BR:BR)</f>
        <v>0</v>
      </c>
      <c r="Q17" s="6">
        <f>SUMIF('Wuxi Summary'!$BB:$BB,'SiteCommit vs Uncon'!$T17,'Wuxi Summary'!BS:BS)</f>
        <v>0</v>
      </c>
      <c r="R17" s="183">
        <f>SUM(M17:Q17)</f>
        <v>0</v>
      </c>
      <c r="S17" s="197">
        <f>R17+L17+G17</f>
        <v>0</v>
      </c>
      <c r="T17" s="198" t="s">
        <v>479</v>
      </c>
      <c r="U17" s="187"/>
      <c r="V17" s="187"/>
      <c r="W17" s="187"/>
      <c r="X17" s="187"/>
      <c r="Y17" s="187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</row>
    <row r="18" spans="1:122" s="207" customFormat="1" ht="13">
      <c r="A18" s="1109" t="s">
        <v>30</v>
      </c>
      <c r="B18" s="1565" t="s">
        <v>32</v>
      </c>
      <c r="C18" s="1111">
        <f>SUM(C16:C17)</f>
        <v>0</v>
      </c>
      <c r="D18" s="1111">
        <f t="shared" ref="D18" si="10">SUM(D16:D17)</f>
        <v>0</v>
      </c>
      <c r="E18" s="1111">
        <f t="shared" ref="E18" si="11">SUM(E16:E17)</f>
        <v>0</v>
      </c>
      <c r="F18" s="1111">
        <f t="shared" ref="F18" si="12">SUM(F16:F17)</f>
        <v>0</v>
      </c>
      <c r="G18" s="1112">
        <f>SUM(G16:G17)</f>
        <v>0</v>
      </c>
      <c r="H18" s="1110">
        <f t="shared" ref="H18" si="13">SUM(H16:H17)</f>
        <v>0</v>
      </c>
      <c r="I18" s="1111">
        <f t="shared" ref="I18" si="14">SUM(I16:I17)</f>
        <v>0</v>
      </c>
      <c r="J18" s="1111">
        <f t="shared" ref="J18" si="15">SUM(J16:J17)</f>
        <v>0</v>
      </c>
      <c r="K18" s="1111">
        <f t="shared" ref="K18" si="16">SUM(K16:K17)</f>
        <v>0</v>
      </c>
      <c r="L18" s="1112">
        <f t="shared" ref="L18" si="17">SUM(L16:L17)</f>
        <v>0</v>
      </c>
      <c r="M18" s="1111">
        <f t="shared" ref="M18" si="18">SUM(M16:M17)</f>
        <v>0</v>
      </c>
      <c r="N18" s="1111">
        <f t="shared" ref="N18" si="19">SUM(N16:N17)</f>
        <v>0</v>
      </c>
      <c r="O18" s="1111">
        <f t="shared" ref="O18" si="20">SUM(O16:O17)</f>
        <v>0</v>
      </c>
      <c r="P18" s="1111">
        <f t="shared" ref="P18" si="21">SUM(P16:P17)</f>
        <v>0</v>
      </c>
      <c r="Q18" s="1111">
        <f t="shared" ref="Q18" si="22">SUM(Q16:Q17)</f>
        <v>0</v>
      </c>
      <c r="R18" s="1112">
        <f t="shared" ref="R18" si="23">SUM(R16:R17)</f>
        <v>0</v>
      </c>
      <c r="S18" s="1113">
        <f>SUM(S16:S17)</f>
        <v>0</v>
      </c>
      <c r="T18" s="218"/>
      <c r="U18" s="217"/>
      <c r="V18" s="219"/>
      <c r="W18" s="219"/>
      <c r="X18" s="219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  <c r="AY18" s="217"/>
      <c r="AZ18" s="217"/>
      <c r="BA18" s="217"/>
      <c r="BB18" s="217"/>
      <c r="BC18" s="217"/>
      <c r="BD18" s="217"/>
      <c r="BE18" s="217"/>
      <c r="BF18" s="217"/>
      <c r="BG18" s="217"/>
      <c r="BH18" s="217"/>
      <c r="BI18" s="217"/>
      <c r="BJ18" s="217"/>
      <c r="BK18" s="217"/>
      <c r="BL18" s="217"/>
      <c r="BM18" s="217"/>
      <c r="BN18" s="217"/>
      <c r="BO18" s="217"/>
      <c r="BP18" s="217"/>
      <c r="BQ18" s="217"/>
      <c r="BR18" s="217"/>
      <c r="BS18" s="217"/>
      <c r="BT18" s="217"/>
      <c r="BU18" s="217"/>
      <c r="BV18" s="217"/>
      <c r="BW18" s="217"/>
      <c r="BX18" s="217"/>
      <c r="BY18" s="217"/>
      <c r="BZ18" s="217"/>
      <c r="CA18" s="217"/>
      <c r="CB18" s="217"/>
      <c r="CC18" s="217"/>
      <c r="CD18" s="217"/>
      <c r="CE18" s="217"/>
      <c r="CF18" s="217"/>
      <c r="CG18" s="217"/>
      <c r="CH18" s="217"/>
      <c r="CI18" s="217"/>
      <c r="CJ18" s="217"/>
      <c r="CK18" s="217"/>
      <c r="CL18" s="217"/>
      <c r="CM18" s="217"/>
      <c r="CN18" s="217"/>
      <c r="CO18" s="217"/>
      <c r="CP18" s="217"/>
      <c r="CQ18" s="217"/>
      <c r="CR18" s="217"/>
      <c r="CS18" s="217"/>
      <c r="CT18" s="217"/>
      <c r="CU18" s="217"/>
      <c r="CV18" s="217"/>
      <c r="CW18" s="217"/>
      <c r="CX18" s="217"/>
      <c r="CY18" s="217"/>
      <c r="CZ18" s="217"/>
      <c r="DA18" s="217"/>
      <c r="DB18" s="217"/>
      <c r="DC18" s="217"/>
      <c r="DD18" s="217"/>
      <c r="DE18" s="217"/>
      <c r="DF18" s="217"/>
      <c r="DG18" s="217"/>
      <c r="DH18" s="217"/>
      <c r="DI18" s="217"/>
      <c r="DJ18" s="217"/>
      <c r="DK18" s="217"/>
      <c r="DL18" s="217"/>
      <c r="DM18" s="217"/>
      <c r="DN18" s="217"/>
      <c r="DO18" s="217"/>
      <c r="DP18" s="217"/>
      <c r="DQ18" s="217"/>
      <c r="DR18" s="217"/>
    </row>
    <row r="19" spans="1:122" s="186" customFormat="1">
      <c r="A19" s="188" t="str">
        <f>A16</f>
        <v>HEPBURNOASIS</v>
      </c>
      <c r="B19" s="182" t="s">
        <v>141</v>
      </c>
      <c r="C19" s="8">
        <f>'Wuxi Summary'!G35</f>
        <v>0</v>
      </c>
      <c r="D19" s="8">
        <f>'Wuxi Summary'!H35</f>
        <v>0</v>
      </c>
      <c r="E19" s="8">
        <f>'Wuxi Summary'!I35</f>
        <v>0</v>
      </c>
      <c r="F19" s="8">
        <f>'Wuxi Summary'!J35</f>
        <v>0</v>
      </c>
      <c r="G19" s="663">
        <f>SUM(C19:F19)</f>
        <v>0</v>
      </c>
      <c r="H19" s="8">
        <f>'Wuxi Summary'!N35</f>
        <v>0</v>
      </c>
      <c r="I19" s="8">
        <f>'Wuxi Summary'!O35</f>
        <v>0</v>
      </c>
      <c r="J19" s="8">
        <f>'Wuxi Summary'!P35</f>
        <v>0</v>
      </c>
      <c r="K19" s="8">
        <f>'Wuxi Summary'!Q35</f>
        <v>0</v>
      </c>
      <c r="L19" s="663">
        <f>SUM(H19:K19)</f>
        <v>0</v>
      </c>
      <c r="M19" s="8">
        <f>'Wuxi Summary'!U35</f>
        <v>0</v>
      </c>
      <c r="N19" s="8">
        <f>'Wuxi Summary'!V35</f>
        <v>0</v>
      </c>
      <c r="O19" s="8">
        <f>'Wuxi Summary'!W35</f>
        <v>0</v>
      </c>
      <c r="P19" s="8">
        <f>'Wuxi Summary'!X35</f>
        <v>0</v>
      </c>
      <c r="Q19" s="8">
        <f>'Wuxi Summary'!Y35</f>
        <v>0</v>
      </c>
      <c r="R19" s="664">
        <f>SUM(M19:Q19)</f>
        <v>0</v>
      </c>
      <c r="S19" s="665">
        <f>R19+L19+G19</f>
        <v>0</v>
      </c>
      <c r="T19" s="198"/>
      <c r="U19" s="187"/>
      <c r="V19" s="187"/>
      <c r="W19" s="187"/>
      <c r="X19" s="187"/>
      <c r="Y19" s="187"/>
    </row>
    <row r="20" spans="1:122" s="186" customFormat="1">
      <c r="A20" s="195" t="str">
        <f>A36</f>
        <v>MS2409A0</v>
      </c>
      <c r="B20" s="182" t="s">
        <v>111</v>
      </c>
      <c r="C20" s="8">
        <f>'Wuxi Summary'!G36</f>
        <v>0</v>
      </c>
      <c r="D20" s="8">
        <f>'Wuxi Summary'!H36</f>
        <v>0</v>
      </c>
      <c r="E20" s="8">
        <f>'Wuxi Summary'!I36</f>
        <v>0</v>
      </c>
      <c r="F20" s="8">
        <f>'Wuxi Summary'!J36</f>
        <v>0</v>
      </c>
      <c r="G20" s="663">
        <f>SUM(C20:F20)</f>
        <v>0</v>
      </c>
      <c r="H20" s="8">
        <f>'Wuxi Summary'!N36</f>
        <v>0</v>
      </c>
      <c r="I20" s="8">
        <f>'Wuxi Summary'!O36</f>
        <v>0</v>
      </c>
      <c r="J20" s="8">
        <f>'Wuxi Summary'!P36</f>
        <v>0</v>
      </c>
      <c r="K20" s="8">
        <f>'Wuxi Summary'!Q36</f>
        <v>0</v>
      </c>
      <c r="L20" s="663">
        <f>SUM(H20:K20)</f>
        <v>0</v>
      </c>
      <c r="M20" s="8">
        <f>'Wuxi Summary'!U36</f>
        <v>0</v>
      </c>
      <c r="N20" s="8">
        <f>'Wuxi Summary'!V36</f>
        <v>0</v>
      </c>
      <c r="O20" s="8">
        <f>'Wuxi Summary'!W36</f>
        <v>0</v>
      </c>
      <c r="P20" s="8">
        <f>'Wuxi Summary'!X36</f>
        <v>0</v>
      </c>
      <c r="Q20" s="8">
        <f>'Wuxi Summary'!Y36</f>
        <v>0</v>
      </c>
      <c r="R20" s="664">
        <f>SUM(M20:Q20)</f>
        <v>0</v>
      </c>
      <c r="S20" s="665">
        <f>R20+L20+G20</f>
        <v>0</v>
      </c>
      <c r="T20" s="198"/>
      <c r="U20" s="187"/>
      <c r="V20" s="187"/>
      <c r="W20" s="187"/>
      <c r="X20" s="187"/>
      <c r="Y20" s="187"/>
    </row>
    <row r="21" spans="1:122" s="194" customFormat="1">
      <c r="A21" s="189" t="s">
        <v>30</v>
      </c>
      <c r="B21" s="190" t="s">
        <v>32</v>
      </c>
      <c r="C21" s="191">
        <f>SUM(C19:C20)</f>
        <v>0</v>
      </c>
      <c r="D21" s="191">
        <f t="shared" ref="D21:S21" si="24">SUM(D19:D20)</f>
        <v>0</v>
      </c>
      <c r="E21" s="191">
        <f t="shared" si="24"/>
        <v>0</v>
      </c>
      <c r="F21" s="191">
        <f t="shared" si="24"/>
        <v>0</v>
      </c>
      <c r="G21" s="192">
        <f>SUM(G19:G20)</f>
        <v>0</v>
      </c>
      <c r="H21" s="191">
        <f t="shared" si="24"/>
        <v>0</v>
      </c>
      <c r="I21" s="191">
        <f t="shared" si="24"/>
        <v>0</v>
      </c>
      <c r="J21" s="191">
        <f t="shared" si="24"/>
        <v>0</v>
      </c>
      <c r="K21" s="191">
        <f t="shared" si="24"/>
        <v>0</v>
      </c>
      <c r="L21" s="192">
        <f t="shared" si="24"/>
        <v>0</v>
      </c>
      <c r="M21" s="191">
        <f t="shared" si="24"/>
        <v>0</v>
      </c>
      <c r="N21" s="191">
        <f t="shared" si="24"/>
        <v>0</v>
      </c>
      <c r="O21" s="191">
        <f t="shared" si="24"/>
        <v>0</v>
      </c>
      <c r="P21" s="191">
        <f t="shared" si="24"/>
        <v>0</v>
      </c>
      <c r="Q21" s="191">
        <f t="shared" si="24"/>
        <v>0</v>
      </c>
      <c r="R21" s="192">
        <f t="shared" si="24"/>
        <v>0</v>
      </c>
      <c r="S21" s="193">
        <f t="shared" si="24"/>
        <v>0</v>
      </c>
      <c r="T21" s="198"/>
      <c r="U21" s="187"/>
      <c r="V21" s="186"/>
      <c r="W21" s="187"/>
      <c r="X21" s="187"/>
      <c r="Y21" s="187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6"/>
      <c r="CA21" s="186"/>
      <c r="CB21" s="186"/>
      <c r="CC21" s="186"/>
      <c r="CD21" s="186"/>
      <c r="CE21" s="186"/>
      <c r="CF21" s="186"/>
      <c r="CG21" s="186"/>
      <c r="CH21" s="186"/>
      <c r="CI21" s="186"/>
      <c r="CJ21" s="186"/>
      <c r="CK21" s="186"/>
      <c r="CL21" s="186"/>
      <c r="CM21" s="186"/>
      <c r="CN21" s="186"/>
      <c r="CO21" s="186"/>
      <c r="CP21" s="186"/>
      <c r="CQ21" s="186"/>
      <c r="CR21" s="186"/>
      <c r="CS21" s="186"/>
      <c r="CT21" s="186"/>
      <c r="CU21" s="186"/>
      <c r="CV21" s="186"/>
      <c r="CW21" s="186"/>
      <c r="CX21" s="186"/>
      <c r="CY21" s="186"/>
      <c r="CZ21" s="186"/>
      <c r="DA21" s="186"/>
      <c r="DB21" s="186"/>
      <c r="DC21" s="186"/>
      <c r="DD21" s="186"/>
      <c r="DE21" s="186"/>
      <c r="DF21" s="186"/>
      <c r="DG21" s="186"/>
      <c r="DH21" s="186"/>
      <c r="DI21" s="186"/>
      <c r="DJ21" s="186"/>
      <c r="DK21" s="186"/>
      <c r="DL21" s="186"/>
      <c r="DM21" s="186"/>
      <c r="DN21" s="186"/>
      <c r="DO21" s="186"/>
      <c r="DP21" s="186"/>
      <c r="DQ21" s="186"/>
      <c r="DR21" s="186"/>
    </row>
    <row r="22" spans="1:122">
      <c r="A22" s="453" t="s">
        <v>17</v>
      </c>
      <c r="B22" s="454" t="s">
        <v>140</v>
      </c>
      <c r="C22" s="456">
        <f t="shared" ref="C22:F23" si="25">C19-C16</f>
        <v>0</v>
      </c>
      <c r="D22" s="456">
        <f t="shared" si="25"/>
        <v>0</v>
      </c>
      <c r="E22" s="456">
        <f t="shared" si="25"/>
        <v>0</v>
      </c>
      <c r="F22" s="456">
        <f t="shared" si="25"/>
        <v>0</v>
      </c>
      <c r="G22" s="418">
        <f>SUM(C22:F22)</f>
        <v>0</v>
      </c>
      <c r="H22" s="456">
        <f t="shared" ref="H22:J23" si="26">H19-H16</f>
        <v>0</v>
      </c>
      <c r="I22" s="456">
        <f t="shared" si="26"/>
        <v>0</v>
      </c>
      <c r="J22" s="456">
        <f t="shared" si="26"/>
        <v>0</v>
      </c>
      <c r="K22" s="456">
        <f>K19-K16</f>
        <v>0</v>
      </c>
      <c r="L22" s="418">
        <f>SUM(H22:K22)</f>
        <v>0</v>
      </c>
      <c r="M22" s="456">
        <f t="shared" ref="M22:Q23" si="27">M19-M16</f>
        <v>0</v>
      </c>
      <c r="N22" s="456">
        <f t="shared" si="27"/>
        <v>0</v>
      </c>
      <c r="O22" s="456">
        <f t="shared" si="27"/>
        <v>0</v>
      </c>
      <c r="P22" s="456">
        <f t="shared" si="27"/>
        <v>0</v>
      </c>
      <c r="Q22" s="456">
        <f t="shared" si="27"/>
        <v>0</v>
      </c>
      <c r="R22" s="418">
        <f>SUM(M22:Q22)</f>
        <v>0</v>
      </c>
      <c r="S22" s="419">
        <f>R22+L22+G22</f>
        <v>0</v>
      </c>
      <c r="T22" s="627"/>
      <c r="U22" s="187"/>
      <c r="V22" s="625"/>
      <c r="W22" s="625"/>
      <c r="X22" s="625"/>
      <c r="Y22" s="187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6"/>
      <c r="CA22" s="186"/>
      <c r="CB22" s="186"/>
      <c r="CC22" s="186"/>
      <c r="CD22" s="186"/>
      <c r="CE22" s="186"/>
      <c r="CF22" s="186"/>
      <c r="CG22" s="186"/>
      <c r="CH22" s="186"/>
      <c r="CI22" s="186"/>
      <c r="CJ22" s="186"/>
      <c r="CK22" s="186"/>
      <c r="CL22" s="186"/>
      <c r="CM22" s="186"/>
      <c r="CN22" s="186"/>
      <c r="CO22" s="186"/>
      <c r="CP22" s="186"/>
      <c r="CQ22" s="186"/>
      <c r="CR22" s="186"/>
      <c r="CS22" s="186"/>
      <c r="CT22" s="186"/>
      <c r="CU22" s="186"/>
      <c r="CV22" s="186"/>
      <c r="CW22" s="186"/>
      <c r="CX22" s="186"/>
      <c r="CY22" s="186"/>
      <c r="CZ22" s="186"/>
      <c r="DA22" s="186"/>
      <c r="DB22" s="186"/>
      <c r="DC22" s="186"/>
      <c r="DD22" s="186"/>
      <c r="DE22" s="186"/>
      <c r="DF22" s="186"/>
      <c r="DG22" s="186"/>
      <c r="DH22" s="186"/>
      <c r="DI22" s="186"/>
      <c r="DJ22" s="186"/>
      <c r="DK22" s="186"/>
      <c r="DL22" s="186"/>
      <c r="DM22" s="186"/>
      <c r="DN22" s="186"/>
      <c r="DO22" s="186"/>
      <c r="DP22" s="186"/>
      <c r="DQ22" s="186"/>
      <c r="DR22" s="186"/>
    </row>
    <row r="23" spans="1:122">
      <c r="A23" s="453"/>
      <c r="B23" s="454" t="s">
        <v>41</v>
      </c>
      <c r="C23" s="456">
        <f t="shared" si="25"/>
        <v>0</v>
      </c>
      <c r="D23" s="456">
        <f t="shared" si="25"/>
        <v>0</v>
      </c>
      <c r="E23" s="456">
        <f t="shared" si="25"/>
        <v>0</v>
      </c>
      <c r="F23" s="456">
        <f t="shared" si="25"/>
        <v>0</v>
      </c>
      <c r="G23" s="418">
        <f>SUM(C23:F23)</f>
        <v>0</v>
      </c>
      <c r="H23" s="456">
        <f t="shared" si="26"/>
        <v>0</v>
      </c>
      <c r="I23" s="456">
        <f t="shared" si="26"/>
        <v>0</v>
      </c>
      <c r="J23" s="456">
        <f t="shared" si="26"/>
        <v>0</v>
      </c>
      <c r="K23" s="456">
        <f>K20-K17</f>
        <v>0</v>
      </c>
      <c r="L23" s="418">
        <f>SUM(H23:K23)</f>
        <v>0</v>
      </c>
      <c r="M23" s="456">
        <f t="shared" si="27"/>
        <v>0</v>
      </c>
      <c r="N23" s="456">
        <f t="shared" si="27"/>
        <v>0</v>
      </c>
      <c r="O23" s="456">
        <f t="shared" si="27"/>
        <v>0</v>
      </c>
      <c r="P23" s="456">
        <f t="shared" si="27"/>
        <v>0</v>
      </c>
      <c r="Q23" s="456">
        <f t="shared" si="27"/>
        <v>0</v>
      </c>
      <c r="R23" s="418">
        <f>SUM(M23:Q23)</f>
        <v>0</v>
      </c>
      <c r="S23" s="419">
        <f>R23+L23+G23</f>
        <v>0</v>
      </c>
      <c r="T23" s="627"/>
      <c r="U23" s="187"/>
      <c r="V23" s="625"/>
      <c r="W23" s="625"/>
      <c r="X23" s="625"/>
      <c r="Y23" s="187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86"/>
      <c r="BT23" s="186"/>
      <c r="BU23" s="186"/>
      <c r="BV23" s="186"/>
      <c r="BW23" s="186"/>
      <c r="BX23" s="186"/>
      <c r="BY23" s="186"/>
      <c r="BZ23" s="186"/>
      <c r="CA23" s="186"/>
      <c r="CB23" s="186"/>
      <c r="CC23" s="186"/>
      <c r="CD23" s="186"/>
      <c r="CE23" s="186"/>
      <c r="CF23" s="186"/>
      <c r="CG23" s="186"/>
      <c r="CH23" s="186"/>
      <c r="CI23" s="186"/>
      <c r="CJ23" s="186"/>
      <c r="CK23" s="186"/>
      <c r="CL23" s="186"/>
      <c r="CM23" s="186"/>
      <c r="CN23" s="186"/>
      <c r="CO23" s="186"/>
      <c r="CP23" s="186"/>
      <c r="CQ23" s="186"/>
      <c r="CR23" s="186"/>
      <c r="CS23" s="186"/>
      <c r="CT23" s="186"/>
      <c r="CU23" s="186"/>
      <c r="CV23" s="186"/>
      <c r="CW23" s="186"/>
      <c r="CX23" s="186"/>
      <c r="CY23" s="186"/>
      <c r="CZ23" s="186"/>
      <c r="DA23" s="186"/>
      <c r="DB23" s="186"/>
      <c r="DC23" s="186"/>
      <c r="DD23" s="186"/>
      <c r="DE23" s="186"/>
      <c r="DF23" s="186"/>
      <c r="DG23" s="186"/>
      <c r="DH23" s="186"/>
      <c r="DI23" s="186"/>
      <c r="DJ23" s="186"/>
      <c r="DK23" s="186"/>
      <c r="DL23" s="186"/>
      <c r="DM23" s="186"/>
      <c r="DN23" s="186"/>
      <c r="DO23" s="186"/>
      <c r="DP23" s="186"/>
      <c r="DQ23" s="186"/>
      <c r="DR23" s="186"/>
    </row>
    <row r="24" spans="1:122" s="194" customFormat="1" ht="13" thickBot="1">
      <c r="A24" s="458"/>
      <c r="B24" s="1569" t="s">
        <v>32</v>
      </c>
      <c r="C24" s="1558">
        <f>SUM(C22:C23)</f>
        <v>0</v>
      </c>
      <c r="D24" s="461">
        <f>SUM(D22:D23)</f>
        <v>0</v>
      </c>
      <c r="E24" s="461">
        <f>SUM(E22:E23)</f>
        <v>0</v>
      </c>
      <c r="F24" s="461">
        <f>SUM(F22:F23)</f>
        <v>0</v>
      </c>
      <c r="G24" s="413">
        <f>SUM(C24:F24)</f>
        <v>0</v>
      </c>
      <c r="H24" s="461">
        <f>SUM(H22:H23)</f>
        <v>0</v>
      </c>
      <c r="I24" s="461">
        <f>SUM(I22:I23)</f>
        <v>0</v>
      </c>
      <c r="J24" s="461">
        <f>SUM(J22:J23)</f>
        <v>0</v>
      </c>
      <c r="K24" s="461">
        <f>SUM(K22:K23)</f>
        <v>0</v>
      </c>
      <c r="L24" s="413">
        <f>SUM(H24:K24)</f>
        <v>0</v>
      </c>
      <c r="M24" s="461">
        <f>SUM(M22:M23)</f>
        <v>0</v>
      </c>
      <c r="N24" s="461">
        <f>SUM(N22:N23)</f>
        <v>0</v>
      </c>
      <c r="O24" s="461">
        <f>SUM(O22:O23)</f>
        <v>0</v>
      </c>
      <c r="P24" s="461">
        <f>SUM(P22:P23)</f>
        <v>0</v>
      </c>
      <c r="Q24" s="461">
        <f>SUM(Q22:Q23)</f>
        <v>0</v>
      </c>
      <c r="R24" s="413">
        <f>SUM(M24:Q24)</f>
        <v>0</v>
      </c>
      <c r="S24" s="414">
        <f>R24+L24+G24</f>
        <v>0</v>
      </c>
      <c r="T24" s="198"/>
      <c r="U24" s="187"/>
      <c r="V24" s="186"/>
      <c r="W24" s="187"/>
      <c r="X24" s="187"/>
      <c r="Y24" s="187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6"/>
      <c r="AO24" s="186"/>
      <c r="AP24" s="186"/>
      <c r="AQ24" s="186"/>
      <c r="AR24" s="186"/>
      <c r="AS24" s="186"/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86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6"/>
      <c r="BS24" s="186"/>
      <c r="BT24" s="186"/>
      <c r="BU24" s="186"/>
      <c r="BV24" s="186"/>
      <c r="BW24" s="186"/>
      <c r="BX24" s="186"/>
      <c r="BY24" s="186"/>
      <c r="BZ24" s="186"/>
      <c r="CA24" s="186"/>
      <c r="CB24" s="186"/>
      <c r="CC24" s="186"/>
      <c r="CD24" s="186"/>
      <c r="CE24" s="186"/>
      <c r="CF24" s="186"/>
      <c r="CG24" s="186"/>
      <c r="CH24" s="186"/>
      <c r="CI24" s="186"/>
      <c r="CJ24" s="186"/>
      <c r="CK24" s="186"/>
      <c r="CL24" s="186"/>
      <c r="CM24" s="186"/>
      <c r="CN24" s="186"/>
      <c r="CO24" s="186"/>
      <c r="CP24" s="186"/>
      <c r="CQ24" s="186"/>
      <c r="CR24" s="186"/>
      <c r="CS24" s="186"/>
      <c r="CT24" s="186"/>
      <c r="CU24" s="186"/>
      <c r="CV24" s="186"/>
      <c r="CW24" s="186"/>
      <c r="CX24" s="186"/>
      <c r="CY24" s="186"/>
      <c r="CZ24" s="186"/>
      <c r="DA24" s="186"/>
      <c r="DB24" s="186"/>
      <c r="DC24" s="186"/>
      <c r="DD24" s="186"/>
      <c r="DE24" s="186"/>
      <c r="DF24" s="186"/>
      <c r="DG24" s="186"/>
      <c r="DH24" s="186"/>
      <c r="DI24" s="186"/>
      <c r="DJ24" s="186"/>
      <c r="DK24" s="186"/>
      <c r="DL24" s="186"/>
      <c r="DM24" s="186"/>
      <c r="DN24" s="186"/>
      <c r="DO24" s="186"/>
      <c r="DP24" s="186"/>
      <c r="DQ24" s="186"/>
      <c r="DR24" s="186"/>
    </row>
    <row r="25" spans="1:122" s="207" customFormat="1" ht="13" outlineLevel="1">
      <c r="A25" s="245" t="s">
        <v>40</v>
      </c>
      <c r="B25" s="1567">
        <v>0</v>
      </c>
      <c r="C25" s="1556">
        <f>C22*2</f>
        <v>0</v>
      </c>
      <c r="D25" s="210">
        <f>D22*2</f>
        <v>0</v>
      </c>
      <c r="E25" s="210">
        <f>E22*2</f>
        <v>0</v>
      </c>
      <c r="F25" s="210">
        <f>F22*2</f>
        <v>0</v>
      </c>
      <c r="G25" s="206">
        <f t="shared" ref="G25:S25" si="28">G22*2</f>
        <v>0</v>
      </c>
      <c r="H25" s="210">
        <f t="shared" si="28"/>
        <v>0</v>
      </c>
      <c r="I25" s="210">
        <f t="shared" si="28"/>
        <v>0</v>
      </c>
      <c r="J25" s="210">
        <f t="shared" si="28"/>
        <v>0</v>
      </c>
      <c r="K25" s="210">
        <f t="shared" si="28"/>
        <v>0</v>
      </c>
      <c r="L25" s="206">
        <f t="shared" si="28"/>
        <v>0</v>
      </c>
      <c r="M25" s="210">
        <f t="shared" si="28"/>
        <v>0</v>
      </c>
      <c r="N25" s="210">
        <f t="shared" si="28"/>
        <v>0</v>
      </c>
      <c r="O25" s="210">
        <f t="shared" si="28"/>
        <v>0</v>
      </c>
      <c r="P25" s="210">
        <f t="shared" si="28"/>
        <v>0</v>
      </c>
      <c r="Q25" s="210">
        <f t="shared" si="28"/>
        <v>0</v>
      </c>
      <c r="R25" s="206">
        <f t="shared" si="28"/>
        <v>0</v>
      </c>
      <c r="S25" s="224">
        <f t="shared" si="28"/>
        <v>0</v>
      </c>
      <c r="T25" s="218"/>
      <c r="U25" s="217"/>
      <c r="V25" s="219"/>
      <c r="W25" s="219"/>
      <c r="X25" s="219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217"/>
      <c r="AQ25" s="217"/>
      <c r="AR25" s="217"/>
      <c r="AS25" s="217"/>
      <c r="AT25" s="217"/>
      <c r="AU25" s="217"/>
      <c r="AV25" s="217"/>
      <c r="AW25" s="217"/>
      <c r="AX25" s="217"/>
      <c r="AY25" s="217"/>
      <c r="AZ25" s="217"/>
      <c r="BA25" s="217"/>
      <c r="BB25" s="217"/>
      <c r="BC25" s="217"/>
      <c r="BD25" s="217"/>
      <c r="BE25" s="217"/>
      <c r="BF25" s="217"/>
      <c r="BG25" s="217"/>
      <c r="BH25" s="217"/>
      <c r="BI25" s="217"/>
      <c r="BJ25" s="217"/>
      <c r="BK25" s="217"/>
      <c r="BL25" s="217"/>
      <c r="BM25" s="217"/>
      <c r="BN25" s="217"/>
      <c r="BO25" s="217"/>
      <c r="BP25" s="217"/>
      <c r="BQ25" s="217"/>
      <c r="BR25" s="217"/>
      <c r="BS25" s="217"/>
      <c r="BT25" s="217"/>
      <c r="BU25" s="217"/>
      <c r="BV25" s="217"/>
      <c r="BW25" s="217"/>
      <c r="BX25" s="217"/>
      <c r="BY25" s="217"/>
      <c r="BZ25" s="217"/>
      <c r="CA25" s="217"/>
      <c r="CB25" s="217"/>
      <c r="CC25" s="217"/>
      <c r="CD25" s="217"/>
      <c r="CE25" s="217"/>
      <c r="CF25" s="217"/>
      <c r="CG25" s="217"/>
      <c r="CH25" s="217"/>
      <c r="CI25" s="217"/>
      <c r="CJ25" s="217"/>
      <c r="CK25" s="217"/>
      <c r="CL25" s="217"/>
      <c r="CM25" s="217"/>
      <c r="CN25" s="217"/>
      <c r="CO25" s="217"/>
      <c r="CP25" s="217"/>
      <c r="CQ25" s="217"/>
      <c r="CR25" s="217"/>
      <c r="CS25" s="217"/>
      <c r="CT25" s="217"/>
      <c r="CU25" s="217"/>
      <c r="CV25" s="217"/>
      <c r="CW25" s="217"/>
      <c r="CX25" s="217"/>
      <c r="CY25" s="217"/>
      <c r="CZ25" s="217"/>
      <c r="DA25" s="217"/>
      <c r="DB25" s="217"/>
      <c r="DC25" s="217"/>
      <c r="DD25" s="217"/>
      <c r="DE25" s="217"/>
      <c r="DF25" s="217"/>
      <c r="DG25" s="217"/>
      <c r="DH25" s="217"/>
      <c r="DI25" s="217"/>
      <c r="DJ25" s="217"/>
      <c r="DK25" s="217"/>
      <c r="DL25" s="217"/>
      <c r="DM25" s="217"/>
      <c r="DN25" s="217"/>
      <c r="DO25" s="217"/>
      <c r="DP25" s="217"/>
      <c r="DQ25" s="217"/>
      <c r="DR25" s="217"/>
    </row>
    <row r="26" spans="1:122" s="207" customFormat="1" ht="13.5" outlineLevel="1" thickBot="1">
      <c r="A26" s="213" t="s">
        <v>43</v>
      </c>
      <c r="B26" s="1568" t="s">
        <v>30</v>
      </c>
      <c r="C26" s="1557">
        <f>C22</f>
        <v>0</v>
      </c>
      <c r="D26" s="214">
        <f>D22</f>
        <v>0</v>
      </c>
      <c r="E26" s="214">
        <f>E22</f>
        <v>0</v>
      </c>
      <c r="F26" s="214">
        <f>F22</f>
        <v>0</v>
      </c>
      <c r="G26" s="215">
        <f t="shared" ref="G26:S26" si="29">G22</f>
        <v>0</v>
      </c>
      <c r="H26" s="214">
        <f t="shared" si="29"/>
        <v>0</v>
      </c>
      <c r="I26" s="214">
        <f t="shared" si="29"/>
        <v>0</v>
      </c>
      <c r="J26" s="214">
        <f t="shared" si="29"/>
        <v>0</v>
      </c>
      <c r="K26" s="214">
        <f t="shared" si="29"/>
        <v>0</v>
      </c>
      <c r="L26" s="215">
        <f t="shared" si="29"/>
        <v>0</v>
      </c>
      <c r="M26" s="214">
        <f t="shared" si="29"/>
        <v>0</v>
      </c>
      <c r="N26" s="214">
        <f t="shared" si="29"/>
        <v>0</v>
      </c>
      <c r="O26" s="214">
        <f t="shared" si="29"/>
        <v>0</v>
      </c>
      <c r="P26" s="214">
        <f t="shared" si="29"/>
        <v>0</v>
      </c>
      <c r="Q26" s="214">
        <f t="shared" si="29"/>
        <v>0</v>
      </c>
      <c r="R26" s="215">
        <f t="shared" si="29"/>
        <v>0</v>
      </c>
      <c r="S26" s="204">
        <f t="shared" si="29"/>
        <v>0</v>
      </c>
      <c r="T26" s="218"/>
      <c r="U26" s="217"/>
      <c r="V26" s="219"/>
      <c r="W26" s="219"/>
      <c r="X26" s="219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217"/>
      <c r="AP26" s="217"/>
      <c r="AQ26" s="217"/>
      <c r="AR26" s="217"/>
      <c r="AS26" s="217"/>
      <c r="AT26" s="217"/>
      <c r="AU26" s="217"/>
      <c r="AV26" s="217"/>
      <c r="AW26" s="217"/>
      <c r="AX26" s="217"/>
      <c r="AY26" s="217"/>
      <c r="AZ26" s="217"/>
      <c r="BA26" s="217"/>
      <c r="BB26" s="217"/>
      <c r="BC26" s="217"/>
      <c r="BD26" s="217"/>
      <c r="BE26" s="217"/>
      <c r="BF26" s="217"/>
      <c r="BG26" s="217"/>
      <c r="BH26" s="217"/>
      <c r="BI26" s="217"/>
      <c r="BJ26" s="217"/>
      <c r="BK26" s="217"/>
      <c r="BL26" s="217"/>
      <c r="BM26" s="217"/>
      <c r="BN26" s="217"/>
      <c r="BO26" s="217"/>
      <c r="BP26" s="217"/>
      <c r="BQ26" s="217"/>
      <c r="BR26" s="217"/>
      <c r="BS26" s="217"/>
      <c r="BT26" s="217"/>
      <c r="BU26" s="217"/>
      <c r="BV26" s="217"/>
      <c r="BW26" s="217"/>
      <c r="BX26" s="217"/>
      <c r="BY26" s="217"/>
      <c r="BZ26" s="217"/>
      <c r="CA26" s="217"/>
      <c r="CB26" s="217"/>
      <c r="CC26" s="217"/>
      <c r="CD26" s="217"/>
      <c r="CE26" s="217"/>
      <c r="CF26" s="217"/>
      <c r="CG26" s="217"/>
      <c r="CH26" s="217"/>
      <c r="CI26" s="217"/>
      <c r="CJ26" s="217"/>
      <c r="CK26" s="217"/>
      <c r="CL26" s="217"/>
      <c r="CM26" s="217"/>
      <c r="CN26" s="217"/>
      <c r="CO26" s="217"/>
      <c r="CP26" s="217"/>
      <c r="CQ26" s="217"/>
      <c r="CR26" s="217"/>
      <c r="CS26" s="217"/>
      <c r="CT26" s="217"/>
      <c r="CU26" s="217"/>
      <c r="CV26" s="217"/>
      <c r="CW26" s="217"/>
      <c r="CX26" s="217"/>
      <c r="CY26" s="217"/>
      <c r="CZ26" s="217"/>
      <c r="DA26" s="217"/>
      <c r="DB26" s="217"/>
      <c r="DC26" s="217"/>
      <c r="DD26" s="217"/>
      <c r="DE26" s="217"/>
      <c r="DF26" s="217"/>
      <c r="DG26" s="217"/>
      <c r="DH26" s="217"/>
      <c r="DI26" s="217"/>
      <c r="DJ26" s="217"/>
      <c r="DK26" s="217"/>
      <c r="DL26" s="217"/>
      <c r="DM26" s="217"/>
      <c r="DN26" s="217"/>
      <c r="DO26" s="217"/>
      <c r="DP26" s="217"/>
      <c r="DQ26" s="217"/>
      <c r="DR26" s="217"/>
    </row>
    <row r="27" spans="1:122" s="207" customFormat="1" ht="17.25" customHeight="1">
      <c r="A27" s="211"/>
      <c r="B27" s="1564"/>
      <c r="C27" s="212"/>
      <c r="D27" s="212"/>
      <c r="E27" s="212"/>
      <c r="F27" s="212"/>
      <c r="G27" s="236"/>
      <c r="H27" s="212"/>
      <c r="I27" s="212"/>
      <c r="J27" s="212"/>
      <c r="K27" s="212"/>
      <c r="L27" s="236">
        <f>SUM(H27:K27)</f>
        <v>0</v>
      </c>
      <c r="M27" s="212"/>
      <c r="N27" s="212"/>
      <c r="O27" s="212"/>
      <c r="P27" s="212"/>
      <c r="Q27" s="212"/>
      <c r="R27" s="236"/>
      <c r="S27" s="391"/>
      <c r="T27" s="218"/>
      <c r="U27" s="217"/>
      <c r="V27" s="219"/>
      <c r="W27" s="219"/>
      <c r="X27" s="219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217"/>
      <c r="AQ27" s="217"/>
      <c r="AR27" s="217"/>
      <c r="AS27" s="217"/>
      <c r="AT27" s="217"/>
      <c r="AU27" s="217"/>
      <c r="AV27" s="217"/>
      <c r="AW27" s="217"/>
      <c r="AX27" s="217"/>
      <c r="AY27" s="217"/>
      <c r="AZ27" s="217"/>
      <c r="BA27" s="217"/>
      <c r="BB27" s="217"/>
      <c r="BC27" s="217"/>
      <c r="BD27" s="217"/>
      <c r="BE27" s="217"/>
      <c r="BF27" s="217"/>
      <c r="BG27" s="217"/>
      <c r="BH27" s="217"/>
      <c r="BI27" s="217"/>
      <c r="BJ27" s="217"/>
      <c r="BK27" s="217"/>
      <c r="BL27" s="217"/>
      <c r="BM27" s="217"/>
      <c r="BN27" s="217"/>
      <c r="BO27" s="217"/>
      <c r="BP27" s="217"/>
      <c r="BQ27" s="217"/>
      <c r="BR27" s="217"/>
      <c r="BS27" s="217"/>
      <c r="BT27" s="217"/>
      <c r="BU27" s="217"/>
      <c r="BV27" s="217"/>
      <c r="BW27" s="217"/>
      <c r="BX27" s="217"/>
      <c r="BY27" s="217"/>
      <c r="BZ27" s="217"/>
      <c r="CA27" s="217"/>
      <c r="CB27" s="217"/>
      <c r="CC27" s="217"/>
      <c r="CD27" s="217"/>
      <c r="CE27" s="217"/>
      <c r="CF27" s="217"/>
      <c r="CG27" s="217"/>
      <c r="CH27" s="217"/>
      <c r="CI27" s="217"/>
      <c r="CJ27" s="217"/>
      <c r="CK27" s="217"/>
      <c r="CL27" s="217"/>
      <c r="CM27" s="217"/>
      <c r="CN27" s="217"/>
      <c r="CO27" s="217"/>
      <c r="CP27" s="217"/>
      <c r="CQ27" s="217"/>
      <c r="CR27" s="217"/>
      <c r="CS27" s="217"/>
      <c r="CT27" s="217"/>
      <c r="CU27" s="217"/>
      <c r="CV27" s="217"/>
      <c r="CW27" s="217"/>
      <c r="CX27" s="217"/>
      <c r="CY27" s="217"/>
      <c r="CZ27" s="217"/>
      <c r="DA27" s="217"/>
      <c r="DB27" s="217"/>
      <c r="DC27" s="217"/>
      <c r="DD27" s="217"/>
      <c r="DE27" s="217"/>
      <c r="DF27" s="217"/>
      <c r="DG27" s="217"/>
      <c r="DH27" s="217"/>
      <c r="DI27" s="217"/>
      <c r="DJ27" s="217"/>
      <c r="DK27" s="217"/>
      <c r="DL27" s="217"/>
      <c r="DM27" s="217"/>
      <c r="DN27" s="217"/>
      <c r="DO27" s="217"/>
      <c r="DP27" s="217"/>
      <c r="DQ27" s="217"/>
      <c r="DR27" s="217"/>
    </row>
    <row r="28" spans="1:122" s="207" customFormat="1" ht="13">
      <c r="A28" s="181" t="s">
        <v>313</v>
      </c>
      <c r="B28" s="182" t="s">
        <v>316</v>
      </c>
      <c r="C28" s="10">
        <f>SUMIF('Wuxi Summary'!$BB:$BB,'SiteCommit vs Uncon'!$T28,'Wuxi Summary'!BG:BG)</f>
        <v>0</v>
      </c>
      <c r="D28" s="10">
        <f>SUMIF('Wuxi Summary'!$BB:$BB,'SiteCommit vs Uncon'!$T28,'Wuxi Summary'!BH:BH)</f>
        <v>0</v>
      </c>
      <c r="E28" s="10">
        <f>SUMIF('Wuxi Summary'!$BB:$BB,'SiteCommit vs Uncon'!$T28,'Wuxi Summary'!BI:BI)</f>
        <v>0</v>
      </c>
      <c r="F28" s="10">
        <f>SUMIF('Wuxi Summary'!$BB:$BB,'SiteCommit vs Uncon'!$T28,'Wuxi Summary'!BJ:BJ)</f>
        <v>0</v>
      </c>
      <c r="G28" s="241">
        <f t="shared" ref="G28:G32" si="30">SUM(C28:F28)</f>
        <v>0</v>
      </c>
      <c r="H28" s="229">
        <f>SUMIF('Wuxi Summary'!$BB:$BB,'SiteCommit vs Uncon'!$T28,'Wuxi Summary'!BK:BK)</f>
        <v>0</v>
      </c>
      <c r="I28" s="10">
        <f>SUMIF('Wuxi Summary'!$BB:$BB,'SiteCommit vs Uncon'!$T28,'Wuxi Summary'!BL:BL)</f>
        <v>0</v>
      </c>
      <c r="J28" s="10">
        <f>SUMIF('Wuxi Summary'!$BB:$BB,'SiteCommit vs Uncon'!$T28,'Wuxi Summary'!BM:BM)</f>
        <v>0</v>
      </c>
      <c r="K28" s="10">
        <f>SUMIF('Wuxi Summary'!$BB:$BB,'SiteCommit vs Uncon'!$T28,'Wuxi Summary'!BN:BN)</f>
        <v>0</v>
      </c>
      <c r="L28" s="241">
        <f t="shared" ref="L28:L33" si="31">SUM(H28:K28)</f>
        <v>0</v>
      </c>
      <c r="M28" s="10">
        <f>SUMIF('Wuxi Summary'!$BB:$BB,'SiteCommit vs Uncon'!$T28,'Wuxi Summary'!BO:BO)</f>
        <v>0</v>
      </c>
      <c r="N28" s="10">
        <f>SUMIF('Wuxi Summary'!$BB:$BB,'SiteCommit vs Uncon'!$T28,'Wuxi Summary'!BP:BP)</f>
        <v>0</v>
      </c>
      <c r="O28" s="10">
        <f>SUMIF('Wuxi Summary'!$BB:$BB,'SiteCommit vs Uncon'!$T28,'Wuxi Summary'!BQ:BQ)</f>
        <v>0</v>
      </c>
      <c r="P28" s="10">
        <f>SUMIF('Wuxi Summary'!$BB:$BB,'SiteCommit vs Uncon'!$T28,'Wuxi Summary'!BR:BR)</f>
        <v>0</v>
      </c>
      <c r="Q28" s="10">
        <f>SUMIF('Wuxi Summary'!$BB:$BB,'SiteCommit vs Uncon'!$T28,'Wuxi Summary'!BS:BS)</f>
        <v>0</v>
      </c>
      <c r="R28" s="183">
        <f t="shared" ref="R28:R33" si="32">SUM(M28:Q28)</f>
        <v>0</v>
      </c>
      <c r="S28" s="197">
        <f t="shared" ref="S28:S33" si="33">R28+L28+G28</f>
        <v>0</v>
      </c>
      <c r="T28" s="218" t="s">
        <v>481</v>
      </c>
      <c r="U28" s="217"/>
      <c r="V28" s="219"/>
      <c r="W28" s="219"/>
      <c r="X28" s="219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</row>
    <row r="29" spans="1:122" s="207" customFormat="1" ht="13">
      <c r="A29" s="195" t="str">
        <f>A5</f>
        <v>Site Uncon</v>
      </c>
      <c r="B29" s="182" t="s">
        <v>259</v>
      </c>
      <c r="C29" s="10">
        <f>SUMIF('Wuxi Summary'!$BB:$BB,'SiteCommit vs Uncon'!$T29,'Wuxi Summary'!BG:BG)</f>
        <v>0</v>
      </c>
      <c r="D29" s="10">
        <f>SUMIF('Wuxi Summary'!$BB:$BB,'SiteCommit vs Uncon'!$T29,'Wuxi Summary'!BH:BH)</f>
        <v>0</v>
      </c>
      <c r="E29" s="10">
        <f>SUMIF('Wuxi Summary'!$BB:$BB,'SiteCommit vs Uncon'!$T29,'Wuxi Summary'!BI:BI)</f>
        <v>0</v>
      </c>
      <c r="F29" s="10">
        <f>SUMIF('Wuxi Summary'!$BB:$BB,'SiteCommit vs Uncon'!$T29,'Wuxi Summary'!BJ:BJ)</f>
        <v>0</v>
      </c>
      <c r="G29" s="241">
        <f t="shared" si="30"/>
        <v>0</v>
      </c>
      <c r="H29" s="229">
        <f>SUMIF('Wuxi Summary'!$BB:$BB,'SiteCommit vs Uncon'!$T29,'Wuxi Summary'!BK:BK)</f>
        <v>0</v>
      </c>
      <c r="I29" s="10">
        <f>SUMIF('Wuxi Summary'!$BB:$BB,'SiteCommit vs Uncon'!$T29,'Wuxi Summary'!BL:BL)</f>
        <v>0</v>
      </c>
      <c r="J29" s="10">
        <f>SUMIF('Wuxi Summary'!$BB:$BB,'SiteCommit vs Uncon'!$T29,'Wuxi Summary'!BM:BM)</f>
        <v>0</v>
      </c>
      <c r="K29" s="10">
        <f>SUMIF('Wuxi Summary'!$BB:$BB,'SiteCommit vs Uncon'!$T29,'Wuxi Summary'!BN:BN)</f>
        <v>0</v>
      </c>
      <c r="L29" s="241">
        <f t="shared" si="31"/>
        <v>0</v>
      </c>
      <c r="M29" s="10">
        <f>SUMIF('Wuxi Summary'!$BB:$BB,'SiteCommit vs Uncon'!$T29,'Wuxi Summary'!BO:BO)</f>
        <v>0</v>
      </c>
      <c r="N29" s="10">
        <f>SUMIF('Wuxi Summary'!$BB:$BB,'SiteCommit vs Uncon'!$T29,'Wuxi Summary'!BP:BP)</f>
        <v>0</v>
      </c>
      <c r="O29" s="10">
        <f>SUMIF('Wuxi Summary'!$BB:$BB,'SiteCommit vs Uncon'!$T29,'Wuxi Summary'!BQ:BQ)</f>
        <v>0</v>
      </c>
      <c r="P29" s="10">
        <f>SUMIF('Wuxi Summary'!$BB:$BB,'SiteCommit vs Uncon'!$T29,'Wuxi Summary'!BR:BR)</f>
        <v>0</v>
      </c>
      <c r="Q29" s="10">
        <f>SUMIF('Wuxi Summary'!$BB:$BB,'SiteCommit vs Uncon'!$T29,'Wuxi Summary'!BS:BS)</f>
        <v>0</v>
      </c>
      <c r="R29" s="183">
        <f t="shared" si="32"/>
        <v>0</v>
      </c>
      <c r="S29" s="197">
        <f t="shared" si="33"/>
        <v>0</v>
      </c>
      <c r="T29" s="218" t="s">
        <v>480</v>
      </c>
      <c r="U29" s="217"/>
      <c r="V29" s="219"/>
      <c r="W29" s="219"/>
      <c r="X29" s="219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217"/>
      <c r="AQ29" s="217"/>
      <c r="AR29" s="217"/>
      <c r="AS29" s="217"/>
      <c r="AT29" s="217"/>
      <c r="AU29" s="217"/>
      <c r="AV29" s="217"/>
      <c r="AW29" s="217"/>
      <c r="AX29" s="217"/>
      <c r="AY29" s="217"/>
      <c r="AZ29" s="217"/>
      <c r="BA29" s="217"/>
      <c r="BB29" s="217"/>
      <c r="BC29" s="217"/>
      <c r="BD29" s="217"/>
      <c r="BE29" s="217"/>
      <c r="BF29" s="217"/>
      <c r="BG29" s="217"/>
      <c r="BH29" s="217"/>
      <c r="BI29" s="217"/>
      <c r="BJ29" s="217"/>
      <c r="BK29" s="217"/>
      <c r="BL29" s="217"/>
      <c r="BM29" s="217"/>
      <c r="BN29" s="217"/>
      <c r="BO29" s="217"/>
      <c r="BP29" s="217"/>
      <c r="BQ29" s="217"/>
      <c r="BR29" s="217"/>
      <c r="BS29" s="217"/>
      <c r="BT29" s="217"/>
      <c r="BU29" s="217"/>
      <c r="BV29" s="217"/>
      <c r="BW29" s="217"/>
      <c r="BX29" s="217"/>
      <c r="BY29" s="217"/>
      <c r="BZ29" s="217"/>
      <c r="CA29" s="217"/>
      <c r="CB29" s="217"/>
      <c r="CC29" s="217"/>
      <c r="CD29" s="217"/>
      <c r="CE29" s="217"/>
      <c r="CF29" s="217"/>
      <c r="CG29" s="217"/>
      <c r="CH29" s="217"/>
      <c r="CI29" s="217"/>
      <c r="CJ29" s="217"/>
      <c r="CK29" s="217"/>
      <c r="CL29" s="217"/>
      <c r="CM29" s="217"/>
      <c r="CN29" s="217"/>
      <c r="CO29" s="217"/>
      <c r="CP29" s="217"/>
      <c r="CQ29" s="217"/>
      <c r="CR29" s="217"/>
      <c r="CS29" s="217"/>
      <c r="CT29" s="217"/>
      <c r="CU29" s="217"/>
      <c r="CV29" s="217"/>
      <c r="CW29" s="217"/>
      <c r="CX29" s="217"/>
      <c r="CY29" s="217"/>
      <c r="CZ29" s="217"/>
      <c r="DA29" s="217"/>
      <c r="DB29" s="217"/>
      <c r="DC29" s="217"/>
      <c r="DD29" s="217"/>
      <c r="DE29" s="217"/>
      <c r="DF29" s="217"/>
      <c r="DG29" s="217"/>
      <c r="DH29" s="217"/>
      <c r="DI29" s="217"/>
      <c r="DJ29" s="217"/>
      <c r="DK29" s="217"/>
      <c r="DL29" s="217"/>
      <c r="DM29" s="217"/>
      <c r="DN29" s="217"/>
      <c r="DO29" s="217"/>
      <c r="DP29" s="217"/>
      <c r="DQ29" s="217"/>
      <c r="DR29" s="217"/>
    </row>
    <row r="30" spans="1:122" s="207" customFormat="1" ht="13">
      <c r="A30" s="188"/>
      <c r="B30" s="182" t="s">
        <v>203</v>
      </c>
      <c r="C30" s="10">
        <f>SUMIF('Wuxi Summary'!$BB:$BB,'SiteCommit vs Uncon'!$T30,'Wuxi Summary'!BG:BG)</f>
        <v>0</v>
      </c>
      <c r="D30" s="10">
        <f>SUMIF('Wuxi Summary'!$BB:$BB,'SiteCommit vs Uncon'!$T30,'Wuxi Summary'!BH:BH)</f>
        <v>0</v>
      </c>
      <c r="E30" s="10">
        <f>SUMIF('Wuxi Summary'!$BB:$BB,'SiteCommit vs Uncon'!$T30,'Wuxi Summary'!BI:BI)</f>
        <v>0</v>
      </c>
      <c r="F30" s="10">
        <f>SUMIF('Wuxi Summary'!$BB:$BB,'SiteCommit vs Uncon'!$T30,'Wuxi Summary'!BJ:BJ)</f>
        <v>0</v>
      </c>
      <c r="G30" s="241">
        <f t="shared" si="30"/>
        <v>0</v>
      </c>
      <c r="H30" s="229">
        <f>SUMIF('Wuxi Summary'!$BB:$BB,'SiteCommit vs Uncon'!$T30,'Wuxi Summary'!BK:BK)</f>
        <v>0</v>
      </c>
      <c r="I30" s="10">
        <f>SUMIF('Wuxi Summary'!$BB:$BB,'SiteCommit vs Uncon'!$T30,'Wuxi Summary'!BL:BL)</f>
        <v>0</v>
      </c>
      <c r="J30" s="10">
        <f>SUMIF('Wuxi Summary'!$BB:$BB,'SiteCommit vs Uncon'!$T30,'Wuxi Summary'!BM:BM)</f>
        <v>0</v>
      </c>
      <c r="K30" s="10">
        <f>SUMIF('Wuxi Summary'!$BB:$BB,'SiteCommit vs Uncon'!$T30,'Wuxi Summary'!BN:BN)</f>
        <v>0</v>
      </c>
      <c r="L30" s="241">
        <f t="shared" si="31"/>
        <v>0</v>
      </c>
      <c r="M30" s="10">
        <f>SUMIF('Wuxi Summary'!$BB:$BB,'SiteCommit vs Uncon'!$T30,'Wuxi Summary'!BO:BO)</f>
        <v>0</v>
      </c>
      <c r="N30" s="10">
        <f>SUMIF('Wuxi Summary'!$BB:$BB,'SiteCommit vs Uncon'!$T30,'Wuxi Summary'!BP:BP)</f>
        <v>0</v>
      </c>
      <c r="O30" s="10">
        <f>SUMIF('Wuxi Summary'!$BB:$BB,'SiteCommit vs Uncon'!$T30,'Wuxi Summary'!BQ:BQ)</f>
        <v>0</v>
      </c>
      <c r="P30" s="10">
        <f>SUMIF('Wuxi Summary'!$BB:$BB,'SiteCommit vs Uncon'!$T30,'Wuxi Summary'!BR:BR)</f>
        <v>0</v>
      </c>
      <c r="Q30" s="10">
        <f>SUMIF('Wuxi Summary'!$BB:$BB,'SiteCommit vs Uncon'!$T30,'Wuxi Summary'!BS:BS)</f>
        <v>0</v>
      </c>
      <c r="R30" s="183">
        <f t="shared" si="32"/>
        <v>0</v>
      </c>
      <c r="S30" s="197">
        <f t="shared" si="33"/>
        <v>0</v>
      </c>
      <c r="T30" s="218" t="s">
        <v>483</v>
      </c>
      <c r="U30" s="217"/>
      <c r="V30" s="219"/>
      <c r="W30" s="219"/>
      <c r="X30" s="219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</row>
    <row r="31" spans="1:122" s="207" customFormat="1" ht="13">
      <c r="A31" s="188"/>
      <c r="B31" s="182" t="s">
        <v>204</v>
      </c>
      <c r="C31" s="10">
        <f>SUMIF('Wuxi Summary'!$BB:$BB,'SiteCommit vs Uncon'!$T31,'Wuxi Summary'!BG:BG)</f>
        <v>0</v>
      </c>
      <c r="D31" s="10">
        <f>SUMIF('Wuxi Summary'!$BB:$BB,'SiteCommit vs Uncon'!$T31,'Wuxi Summary'!BH:BH)</f>
        <v>0</v>
      </c>
      <c r="E31" s="10">
        <f>SUMIF('Wuxi Summary'!$BB:$BB,'SiteCommit vs Uncon'!$T31,'Wuxi Summary'!BI:BI)</f>
        <v>0</v>
      </c>
      <c r="F31" s="10">
        <f>SUMIF('Wuxi Summary'!$BB:$BB,'SiteCommit vs Uncon'!$T31,'Wuxi Summary'!BJ:BJ)</f>
        <v>0</v>
      </c>
      <c r="G31" s="241">
        <f t="shared" si="30"/>
        <v>0</v>
      </c>
      <c r="H31" s="229">
        <f>SUMIF('Wuxi Summary'!$BB:$BB,'SiteCommit vs Uncon'!$T31,'Wuxi Summary'!BK:BK)</f>
        <v>0</v>
      </c>
      <c r="I31" s="10">
        <f>SUMIF('Wuxi Summary'!$BB:$BB,'SiteCommit vs Uncon'!$T31,'Wuxi Summary'!BL:BL)</f>
        <v>0</v>
      </c>
      <c r="J31" s="10">
        <f>SUMIF('Wuxi Summary'!$BB:$BB,'SiteCommit vs Uncon'!$T31,'Wuxi Summary'!BM:BM)</f>
        <v>0</v>
      </c>
      <c r="K31" s="10">
        <f>SUMIF('Wuxi Summary'!$BB:$BB,'SiteCommit vs Uncon'!$T31,'Wuxi Summary'!BN:BN)</f>
        <v>0</v>
      </c>
      <c r="L31" s="241">
        <f t="shared" si="31"/>
        <v>0</v>
      </c>
      <c r="M31" s="10">
        <f>SUMIF('Wuxi Summary'!$BB:$BB,'SiteCommit vs Uncon'!$T31,'Wuxi Summary'!BO:BO)</f>
        <v>0</v>
      </c>
      <c r="N31" s="10">
        <f>SUMIF('Wuxi Summary'!$BB:$BB,'SiteCommit vs Uncon'!$T31,'Wuxi Summary'!BP:BP)</f>
        <v>0</v>
      </c>
      <c r="O31" s="10">
        <f>SUMIF('Wuxi Summary'!$BB:$BB,'SiteCommit vs Uncon'!$T31,'Wuxi Summary'!BQ:BQ)</f>
        <v>0</v>
      </c>
      <c r="P31" s="10">
        <f>SUMIF('Wuxi Summary'!$BB:$BB,'SiteCommit vs Uncon'!$T31,'Wuxi Summary'!BR:BR)</f>
        <v>0</v>
      </c>
      <c r="Q31" s="10">
        <f>SUMIF('Wuxi Summary'!$BB:$BB,'SiteCommit vs Uncon'!$T31,'Wuxi Summary'!BS:BS)</f>
        <v>0</v>
      </c>
      <c r="R31" s="183">
        <f t="shared" si="32"/>
        <v>0</v>
      </c>
      <c r="S31" s="197">
        <f t="shared" si="33"/>
        <v>0</v>
      </c>
      <c r="T31" s="218" t="s">
        <v>484</v>
      </c>
      <c r="U31" s="217"/>
      <c r="V31" s="219"/>
      <c r="W31" s="219"/>
      <c r="X31" s="219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</row>
    <row r="32" spans="1:122" s="207" customFormat="1" ht="13">
      <c r="A32" s="181"/>
      <c r="B32" s="182" t="s">
        <v>317</v>
      </c>
      <c r="C32" s="10">
        <f>SUMIF('Wuxi Summary'!$BB:$BB,'SiteCommit vs Uncon'!$T32,'Wuxi Summary'!BG:BG)</f>
        <v>0</v>
      </c>
      <c r="D32" s="10">
        <f>SUMIF('Wuxi Summary'!$BB:$BB,'SiteCommit vs Uncon'!$T32,'Wuxi Summary'!BH:BH)</f>
        <v>0</v>
      </c>
      <c r="E32" s="10">
        <f>SUMIF('Wuxi Summary'!$BB:$BB,'SiteCommit vs Uncon'!$T32,'Wuxi Summary'!BI:BI)</f>
        <v>0</v>
      </c>
      <c r="F32" s="10">
        <f>SUMIF('Wuxi Summary'!$BB:$BB,'SiteCommit vs Uncon'!$T32,'Wuxi Summary'!BJ:BJ)</f>
        <v>0</v>
      </c>
      <c r="G32" s="241">
        <f t="shared" si="30"/>
        <v>0</v>
      </c>
      <c r="H32" s="229">
        <f>SUMIF('Wuxi Summary'!$BB:$BB,'SiteCommit vs Uncon'!$T32,'Wuxi Summary'!BK:BK)</f>
        <v>0</v>
      </c>
      <c r="I32" s="10">
        <f>SUMIF('Wuxi Summary'!$BB:$BB,'SiteCommit vs Uncon'!$T32,'Wuxi Summary'!BL:BL)</f>
        <v>0</v>
      </c>
      <c r="J32" s="10">
        <f>SUMIF('Wuxi Summary'!$BB:$BB,'SiteCommit vs Uncon'!$T32,'Wuxi Summary'!BM:BM)</f>
        <v>0</v>
      </c>
      <c r="K32" s="10">
        <f>SUMIF('Wuxi Summary'!$BB:$BB,'SiteCommit vs Uncon'!$T32,'Wuxi Summary'!BN:BN)</f>
        <v>0</v>
      </c>
      <c r="L32" s="241">
        <f t="shared" si="31"/>
        <v>0</v>
      </c>
      <c r="M32" s="10">
        <f>SUMIF('Wuxi Summary'!$BB:$BB,'SiteCommit vs Uncon'!$T32,'Wuxi Summary'!BO:BO)</f>
        <v>0</v>
      </c>
      <c r="N32" s="10">
        <f>SUMIF('Wuxi Summary'!$BB:$BB,'SiteCommit vs Uncon'!$T32,'Wuxi Summary'!BP:BP)</f>
        <v>0</v>
      </c>
      <c r="O32" s="10">
        <f>SUMIF('Wuxi Summary'!$BB:$BB,'SiteCommit vs Uncon'!$T32,'Wuxi Summary'!BQ:BQ)</f>
        <v>0</v>
      </c>
      <c r="P32" s="10">
        <f>SUMIF('Wuxi Summary'!$BB:$BB,'SiteCommit vs Uncon'!$T32,'Wuxi Summary'!BR:BR)</f>
        <v>0</v>
      </c>
      <c r="Q32" s="10">
        <f>SUMIF('Wuxi Summary'!$BB:$BB,'SiteCommit vs Uncon'!$T32,'Wuxi Summary'!BS:BS)</f>
        <v>0</v>
      </c>
      <c r="R32" s="183">
        <f t="shared" si="32"/>
        <v>0</v>
      </c>
      <c r="S32" s="197">
        <f t="shared" si="33"/>
        <v>0</v>
      </c>
      <c r="T32" s="218" t="s">
        <v>486</v>
      </c>
      <c r="U32" s="217"/>
      <c r="V32" s="219"/>
      <c r="W32" s="219"/>
      <c r="X32" s="219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</row>
    <row r="33" spans="1:122" s="207" customFormat="1" ht="13">
      <c r="A33" s="188"/>
      <c r="B33" s="182" t="s">
        <v>258</v>
      </c>
      <c r="C33" s="10">
        <f>SUMIF('Wuxi Summary'!$BB:$BB,'SiteCommit vs Uncon'!$T33,'Wuxi Summary'!BG:BG)</f>
        <v>0</v>
      </c>
      <c r="D33" s="10">
        <f>SUMIF('Wuxi Summary'!$BB:$BB,'SiteCommit vs Uncon'!$T33,'Wuxi Summary'!BH:BH)</f>
        <v>0</v>
      </c>
      <c r="E33" s="10">
        <f>SUMIF('Wuxi Summary'!$BB:$BB,'SiteCommit vs Uncon'!$T33,'Wuxi Summary'!BI:BI)</f>
        <v>0</v>
      </c>
      <c r="F33" s="10">
        <f>SUMIF('Wuxi Summary'!$BB:$BB,'SiteCommit vs Uncon'!$T33,'Wuxi Summary'!BJ:BJ)</f>
        <v>0</v>
      </c>
      <c r="G33" s="241">
        <f>SUM(C33:F33)</f>
        <v>0</v>
      </c>
      <c r="H33" s="229">
        <f>SUMIF('Wuxi Summary'!$BB:$BB,'SiteCommit vs Uncon'!$T33,'Wuxi Summary'!BK:BK)</f>
        <v>0</v>
      </c>
      <c r="I33" s="10">
        <f>SUMIF('Wuxi Summary'!$BB:$BB,'SiteCommit vs Uncon'!$T33,'Wuxi Summary'!BL:BL)</f>
        <v>0</v>
      </c>
      <c r="J33" s="10">
        <f>SUMIF('Wuxi Summary'!$BB:$BB,'SiteCommit vs Uncon'!$T33,'Wuxi Summary'!BM:BM)</f>
        <v>0</v>
      </c>
      <c r="K33" s="10">
        <f>SUMIF('Wuxi Summary'!$BB:$BB,'SiteCommit vs Uncon'!$T33,'Wuxi Summary'!BN:BN)</f>
        <v>0</v>
      </c>
      <c r="L33" s="241">
        <f t="shared" si="31"/>
        <v>0</v>
      </c>
      <c r="M33" s="10">
        <f>SUMIF('Wuxi Summary'!$BB:$BB,'SiteCommit vs Uncon'!$T33,'Wuxi Summary'!BO:BO)</f>
        <v>0</v>
      </c>
      <c r="N33" s="10">
        <f>SUMIF('Wuxi Summary'!$BB:$BB,'SiteCommit vs Uncon'!$T33,'Wuxi Summary'!BP:BP)</f>
        <v>0</v>
      </c>
      <c r="O33" s="10">
        <f>SUMIF('Wuxi Summary'!$BB:$BB,'SiteCommit vs Uncon'!$T33,'Wuxi Summary'!BQ:BQ)</f>
        <v>0</v>
      </c>
      <c r="P33" s="10">
        <f>SUMIF('Wuxi Summary'!$BB:$BB,'SiteCommit vs Uncon'!$T33,'Wuxi Summary'!BR:BR)</f>
        <v>0</v>
      </c>
      <c r="Q33" s="10">
        <f>SUMIF('Wuxi Summary'!$BB:$BB,'SiteCommit vs Uncon'!$T33,'Wuxi Summary'!BS:BS)</f>
        <v>0</v>
      </c>
      <c r="R33" s="183">
        <f t="shared" si="32"/>
        <v>0</v>
      </c>
      <c r="S33" s="197">
        <f t="shared" si="33"/>
        <v>0</v>
      </c>
      <c r="T33" s="218" t="s">
        <v>485</v>
      </c>
      <c r="U33" s="217"/>
      <c r="V33" s="219"/>
      <c r="W33" s="219"/>
      <c r="X33" s="219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</row>
    <row r="34" spans="1:122" s="207" customFormat="1" ht="13">
      <c r="A34" s="1109" t="s">
        <v>30</v>
      </c>
      <c r="B34" s="1565" t="s">
        <v>32</v>
      </c>
      <c r="C34" s="1111">
        <f>SUM(C28:C33)</f>
        <v>0</v>
      </c>
      <c r="D34" s="1111">
        <f t="shared" ref="D34:S34" si="34">SUM(D28:D33)</f>
        <v>0</v>
      </c>
      <c r="E34" s="1111">
        <f t="shared" si="34"/>
        <v>0</v>
      </c>
      <c r="F34" s="1111">
        <f t="shared" si="34"/>
        <v>0</v>
      </c>
      <c r="G34" s="1112">
        <f>SUM(G28:G33)</f>
        <v>0</v>
      </c>
      <c r="H34" s="1110">
        <f t="shared" si="34"/>
        <v>0</v>
      </c>
      <c r="I34" s="1111">
        <f t="shared" si="34"/>
        <v>0</v>
      </c>
      <c r="J34" s="1111">
        <f t="shared" si="34"/>
        <v>0</v>
      </c>
      <c r="K34" s="1111">
        <f t="shared" si="34"/>
        <v>0</v>
      </c>
      <c r="L34" s="1112">
        <f t="shared" si="34"/>
        <v>0</v>
      </c>
      <c r="M34" s="1111">
        <f t="shared" si="34"/>
        <v>0</v>
      </c>
      <c r="N34" s="1111">
        <f t="shared" si="34"/>
        <v>0</v>
      </c>
      <c r="O34" s="1111">
        <f t="shared" si="34"/>
        <v>0</v>
      </c>
      <c r="P34" s="1111">
        <f t="shared" si="34"/>
        <v>0</v>
      </c>
      <c r="Q34" s="1111">
        <f t="shared" si="34"/>
        <v>0</v>
      </c>
      <c r="R34" s="1112">
        <f t="shared" si="34"/>
        <v>0</v>
      </c>
      <c r="S34" s="1113">
        <f t="shared" si="34"/>
        <v>0</v>
      </c>
      <c r="T34" s="218"/>
      <c r="U34" s="217"/>
      <c r="V34" s="219"/>
      <c r="W34" s="219"/>
      <c r="X34" s="219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V34" s="217"/>
      <c r="AW34" s="217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  <c r="BH34" s="217"/>
      <c r="BI34" s="217"/>
      <c r="BJ34" s="217"/>
      <c r="BK34" s="217"/>
      <c r="BL34" s="217"/>
      <c r="BM34" s="217"/>
      <c r="BN34" s="217"/>
      <c r="BO34" s="217"/>
      <c r="BP34" s="217"/>
      <c r="BQ34" s="217"/>
      <c r="BR34" s="217"/>
      <c r="BS34" s="217"/>
      <c r="BT34" s="217"/>
      <c r="BU34" s="217"/>
      <c r="BV34" s="217"/>
      <c r="BW34" s="217"/>
      <c r="BX34" s="217"/>
      <c r="BY34" s="217"/>
      <c r="BZ34" s="217"/>
      <c r="CA34" s="217"/>
      <c r="CB34" s="217"/>
      <c r="CC34" s="217"/>
      <c r="CD34" s="217"/>
      <c r="CE34" s="217"/>
      <c r="CF34" s="217"/>
      <c r="CG34" s="217"/>
      <c r="CH34" s="217"/>
      <c r="CI34" s="217"/>
      <c r="CJ34" s="217"/>
      <c r="CK34" s="217"/>
      <c r="CL34" s="217"/>
      <c r="CM34" s="217"/>
      <c r="CN34" s="217"/>
      <c r="CO34" s="217"/>
      <c r="CP34" s="217"/>
      <c r="CQ34" s="217"/>
      <c r="CR34" s="217"/>
      <c r="CS34" s="217"/>
      <c r="CT34" s="217"/>
      <c r="CU34" s="217"/>
      <c r="CV34" s="217"/>
      <c r="CW34" s="217"/>
      <c r="CX34" s="217"/>
      <c r="CY34" s="217"/>
      <c r="CZ34" s="217"/>
      <c r="DA34" s="217"/>
      <c r="DB34" s="217"/>
      <c r="DC34" s="217"/>
      <c r="DD34" s="217"/>
      <c r="DE34" s="217"/>
      <c r="DF34" s="217"/>
      <c r="DG34" s="217"/>
      <c r="DH34" s="217"/>
      <c r="DI34" s="217"/>
      <c r="DJ34" s="217"/>
      <c r="DK34" s="217"/>
      <c r="DL34" s="217"/>
      <c r="DM34" s="217"/>
      <c r="DN34" s="217"/>
      <c r="DO34" s="217"/>
      <c r="DP34" s="217"/>
      <c r="DQ34" s="217"/>
      <c r="DR34" s="217"/>
    </row>
    <row r="35" spans="1:122" s="207" customFormat="1" ht="13">
      <c r="A35" s="188" t="str">
        <f>A28</f>
        <v>V11LC</v>
      </c>
      <c r="B35" s="182" t="str">
        <f>B28</f>
        <v>1Header 1TB</v>
      </c>
      <c r="C35" s="10">
        <f>'Wuxi Summary'!G74</f>
        <v>0</v>
      </c>
      <c r="D35" s="10">
        <f>'Wuxi Summary'!H74</f>
        <v>0</v>
      </c>
      <c r="E35" s="10">
        <f>'Wuxi Summary'!I74</f>
        <v>0</v>
      </c>
      <c r="F35" s="10">
        <f>'Wuxi Summary'!J74</f>
        <v>0</v>
      </c>
      <c r="G35" s="241">
        <f t="shared" ref="G35:G40" si="35">SUM(C35:F35)</f>
        <v>0</v>
      </c>
      <c r="H35" s="10">
        <f>'Wuxi Summary'!N74</f>
        <v>0</v>
      </c>
      <c r="I35" s="10">
        <f>'Wuxi Summary'!O74</f>
        <v>0</v>
      </c>
      <c r="J35" s="10">
        <f>'Wuxi Summary'!P74</f>
        <v>0</v>
      </c>
      <c r="K35" s="10">
        <f>'Wuxi Summary'!Q74</f>
        <v>0</v>
      </c>
      <c r="L35" s="241">
        <f t="shared" ref="L35:L40" si="36">SUM(H35:K35)</f>
        <v>0</v>
      </c>
      <c r="M35" s="10">
        <f>'Wuxi Summary'!U74</f>
        <v>0</v>
      </c>
      <c r="N35" s="10">
        <f>'Wuxi Summary'!V74</f>
        <v>0</v>
      </c>
      <c r="O35" s="10">
        <f>'Wuxi Summary'!W74</f>
        <v>0</v>
      </c>
      <c r="P35" s="10">
        <f>'Wuxi Summary'!X74</f>
        <v>0</v>
      </c>
      <c r="Q35" s="10">
        <f>'Wuxi Summary'!Y74</f>
        <v>0</v>
      </c>
      <c r="R35" s="183">
        <f t="shared" ref="R35:R40" si="37">SUM(M35:Q35)</f>
        <v>0</v>
      </c>
      <c r="S35" s="197">
        <f t="shared" ref="S35:S50" si="38">R35+L35+G35</f>
        <v>0</v>
      </c>
      <c r="T35" s="936"/>
      <c r="U35" s="217"/>
      <c r="V35" s="219"/>
      <c r="W35" s="219"/>
      <c r="X35" s="219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217"/>
      <c r="AQ35" s="217"/>
      <c r="AR35" s="217"/>
      <c r="AS35" s="217"/>
      <c r="AT35" s="217"/>
      <c r="AU35" s="217"/>
      <c r="AV35" s="217"/>
      <c r="AW35" s="217"/>
      <c r="AX35" s="217"/>
      <c r="AY35" s="217"/>
      <c r="AZ35" s="217"/>
      <c r="BA35" s="217"/>
      <c r="BB35" s="217"/>
      <c r="BC35" s="217"/>
      <c r="BD35" s="217"/>
      <c r="BE35" s="217"/>
      <c r="BF35" s="217"/>
      <c r="BG35" s="217"/>
      <c r="BH35" s="217"/>
      <c r="BI35" s="217"/>
      <c r="BJ35" s="217"/>
      <c r="BK35" s="217"/>
      <c r="BL35" s="217"/>
      <c r="BM35" s="217"/>
      <c r="BN35" s="217"/>
      <c r="BO35" s="217"/>
      <c r="BP35" s="217"/>
      <c r="BQ35" s="217"/>
      <c r="BR35" s="217"/>
      <c r="BS35" s="217"/>
      <c r="BT35" s="217"/>
      <c r="BU35" s="217"/>
      <c r="BV35" s="217"/>
      <c r="BW35" s="217"/>
      <c r="BX35" s="217"/>
      <c r="BY35" s="217"/>
      <c r="BZ35" s="217"/>
      <c r="CA35" s="217"/>
      <c r="CB35" s="217"/>
      <c r="CC35" s="217"/>
      <c r="CD35" s="217"/>
      <c r="CE35" s="217"/>
      <c r="CF35" s="217"/>
      <c r="CG35" s="217"/>
      <c r="CH35" s="217"/>
      <c r="CI35" s="217"/>
      <c r="CJ35" s="217"/>
      <c r="CK35" s="217"/>
      <c r="CL35" s="217"/>
      <c r="CM35" s="217"/>
      <c r="CN35" s="217"/>
      <c r="CO35" s="217"/>
      <c r="CP35" s="217"/>
      <c r="CQ35" s="217"/>
      <c r="CR35" s="217"/>
      <c r="CS35" s="217"/>
      <c r="CT35" s="217"/>
      <c r="CU35" s="217"/>
      <c r="CV35" s="217"/>
      <c r="CW35" s="217"/>
      <c r="CX35" s="217"/>
      <c r="CY35" s="217"/>
      <c r="CZ35" s="217"/>
      <c r="DA35" s="217"/>
      <c r="DB35" s="217"/>
      <c r="DC35" s="217"/>
      <c r="DD35" s="217"/>
      <c r="DE35" s="217"/>
      <c r="DF35" s="217"/>
      <c r="DG35" s="217"/>
      <c r="DH35" s="217"/>
      <c r="DI35" s="217"/>
      <c r="DJ35" s="217"/>
      <c r="DK35" s="217"/>
      <c r="DL35" s="217"/>
      <c r="DM35" s="217"/>
      <c r="DN35" s="217"/>
      <c r="DO35" s="217"/>
      <c r="DP35" s="217"/>
      <c r="DQ35" s="217"/>
      <c r="DR35" s="217"/>
    </row>
    <row r="36" spans="1:122" s="207" customFormat="1" ht="13">
      <c r="A36" s="195" t="str">
        <f>'Drive Summary'!AD2</f>
        <v>MS2409A0</v>
      </c>
      <c r="B36" s="182" t="str">
        <f>B29</f>
        <v>2Header 2TB</v>
      </c>
      <c r="C36" s="10">
        <f>'Wuxi Summary'!G75</f>
        <v>0</v>
      </c>
      <c r="D36" s="10">
        <f>'Wuxi Summary'!H75</f>
        <v>0</v>
      </c>
      <c r="E36" s="10">
        <f>'Wuxi Summary'!I75</f>
        <v>0</v>
      </c>
      <c r="F36" s="10">
        <f>'Wuxi Summary'!J75</f>
        <v>0</v>
      </c>
      <c r="G36" s="241">
        <f t="shared" si="35"/>
        <v>0</v>
      </c>
      <c r="H36" s="10">
        <f>'Wuxi Summary'!N75</f>
        <v>0</v>
      </c>
      <c r="I36" s="10">
        <f>'Wuxi Summary'!O75</f>
        <v>0</v>
      </c>
      <c r="J36" s="10">
        <f>'Wuxi Summary'!P75</f>
        <v>0</v>
      </c>
      <c r="K36" s="10">
        <f>'Wuxi Summary'!Q75</f>
        <v>0</v>
      </c>
      <c r="L36" s="241">
        <f t="shared" si="36"/>
        <v>0</v>
      </c>
      <c r="M36" s="10">
        <f>'Wuxi Summary'!U75</f>
        <v>0</v>
      </c>
      <c r="N36" s="10">
        <f>'Wuxi Summary'!V75</f>
        <v>0</v>
      </c>
      <c r="O36" s="10">
        <f>'Wuxi Summary'!W75</f>
        <v>0</v>
      </c>
      <c r="P36" s="10">
        <f>'Wuxi Summary'!X75</f>
        <v>0</v>
      </c>
      <c r="Q36" s="10">
        <f>'Wuxi Summary'!Y75</f>
        <v>0</v>
      </c>
      <c r="R36" s="183">
        <f t="shared" si="37"/>
        <v>0</v>
      </c>
      <c r="S36" s="197">
        <f t="shared" si="38"/>
        <v>0</v>
      </c>
      <c r="T36" s="936"/>
      <c r="U36" s="217"/>
      <c r="V36" s="219"/>
      <c r="W36" s="219"/>
      <c r="X36" s="219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217"/>
      <c r="AS36" s="217"/>
      <c r="AT36" s="217"/>
      <c r="AU36" s="217"/>
      <c r="AV36" s="217"/>
      <c r="AW36" s="217"/>
      <c r="AX36" s="217"/>
      <c r="AY36" s="217"/>
      <c r="AZ36" s="217"/>
      <c r="BA36" s="217"/>
      <c r="BB36" s="217"/>
      <c r="BC36" s="217"/>
      <c r="BD36" s="217"/>
      <c r="BE36" s="217"/>
      <c r="BF36" s="217"/>
      <c r="BG36" s="217"/>
      <c r="BH36" s="217"/>
      <c r="BI36" s="217"/>
      <c r="BJ36" s="217"/>
      <c r="BK36" s="217"/>
      <c r="BL36" s="217"/>
      <c r="BM36" s="217"/>
      <c r="BN36" s="217"/>
      <c r="BO36" s="217"/>
      <c r="BP36" s="217"/>
      <c r="BQ36" s="217"/>
      <c r="BR36" s="217"/>
      <c r="BS36" s="217"/>
      <c r="BT36" s="217"/>
      <c r="BU36" s="217"/>
      <c r="BV36" s="217"/>
      <c r="BW36" s="217"/>
      <c r="BX36" s="217"/>
      <c r="BY36" s="217"/>
      <c r="BZ36" s="217"/>
      <c r="CA36" s="217"/>
      <c r="CB36" s="217"/>
      <c r="CC36" s="217"/>
      <c r="CD36" s="217"/>
      <c r="CE36" s="217"/>
      <c r="CF36" s="217"/>
      <c r="CG36" s="217"/>
      <c r="CH36" s="217"/>
      <c r="CI36" s="217"/>
      <c r="CJ36" s="217"/>
      <c r="CK36" s="217"/>
      <c r="CL36" s="217"/>
      <c r="CM36" s="217"/>
      <c r="CN36" s="217"/>
      <c r="CO36" s="217"/>
      <c r="CP36" s="217"/>
      <c r="CQ36" s="217"/>
      <c r="CR36" s="217"/>
      <c r="CS36" s="217"/>
      <c r="CT36" s="217"/>
      <c r="CU36" s="217"/>
      <c r="CV36" s="217"/>
      <c r="CW36" s="217"/>
      <c r="CX36" s="217"/>
      <c r="CY36" s="217"/>
      <c r="CZ36" s="217"/>
      <c r="DA36" s="217"/>
      <c r="DB36" s="217"/>
      <c r="DC36" s="217"/>
      <c r="DD36" s="217"/>
      <c r="DE36" s="217"/>
      <c r="DF36" s="217"/>
      <c r="DG36" s="217"/>
      <c r="DH36" s="217"/>
      <c r="DI36" s="217"/>
      <c r="DJ36" s="217"/>
      <c r="DK36" s="217"/>
      <c r="DL36" s="217"/>
      <c r="DM36" s="217"/>
      <c r="DN36" s="217"/>
      <c r="DO36" s="217"/>
      <c r="DP36" s="217"/>
      <c r="DQ36" s="217"/>
      <c r="DR36" s="217"/>
    </row>
    <row r="37" spans="1:122" s="207" customFormat="1" ht="13">
      <c r="A37" s="195"/>
      <c r="B37" s="182" t="str">
        <f>B30</f>
        <v>4Header 3TB</v>
      </c>
      <c r="C37" s="10">
        <f>'Wuxi Summary'!G76</f>
        <v>0</v>
      </c>
      <c r="D37" s="10">
        <f>'Wuxi Summary'!H76</f>
        <v>0</v>
      </c>
      <c r="E37" s="10">
        <f>'Wuxi Summary'!I76</f>
        <v>0</v>
      </c>
      <c r="F37" s="10">
        <f>'Wuxi Summary'!J76</f>
        <v>0</v>
      </c>
      <c r="G37" s="241">
        <f t="shared" si="35"/>
        <v>0</v>
      </c>
      <c r="H37" s="10">
        <f>'Wuxi Summary'!N76</f>
        <v>0</v>
      </c>
      <c r="I37" s="10">
        <f>'Wuxi Summary'!O76</f>
        <v>0</v>
      </c>
      <c r="J37" s="10">
        <f>'Wuxi Summary'!P76</f>
        <v>0</v>
      </c>
      <c r="K37" s="10">
        <f>'Wuxi Summary'!Q76</f>
        <v>0</v>
      </c>
      <c r="L37" s="241">
        <f t="shared" si="36"/>
        <v>0</v>
      </c>
      <c r="M37" s="10">
        <f>'Wuxi Summary'!U76</f>
        <v>0</v>
      </c>
      <c r="N37" s="10">
        <f>'Wuxi Summary'!V76</f>
        <v>0</v>
      </c>
      <c r="O37" s="10">
        <f>'Wuxi Summary'!W76</f>
        <v>0</v>
      </c>
      <c r="P37" s="10">
        <f>'Wuxi Summary'!X76</f>
        <v>0</v>
      </c>
      <c r="Q37" s="10">
        <f>'Wuxi Summary'!Y76</f>
        <v>0</v>
      </c>
      <c r="R37" s="183">
        <f t="shared" si="37"/>
        <v>0</v>
      </c>
      <c r="S37" s="197">
        <f t="shared" si="38"/>
        <v>0</v>
      </c>
      <c r="T37" s="936"/>
      <c r="U37" s="217"/>
      <c r="V37" s="219"/>
      <c r="W37" s="219"/>
      <c r="X37" s="219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217"/>
      <c r="AS37" s="217"/>
      <c r="AT37" s="217"/>
      <c r="AU37" s="217"/>
      <c r="AV37" s="217"/>
      <c r="AW37" s="217"/>
      <c r="AX37" s="217"/>
      <c r="AY37" s="217"/>
      <c r="AZ37" s="217"/>
      <c r="BA37" s="217"/>
      <c r="BB37" s="217"/>
      <c r="BC37" s="217"/>
      <c r="BD37" s="217"/>
      <c r="BE37" s="217"/>
      <c r="BF37" s="217"/>
      <c r="BG37" s="217"/>
      <c r="BH37" s="217"/>
      <c r="BI37" s="217"/>
      <c r="BJ37" s="217"/>
      <c r="BK37" s="217"/>
      <c r="BL37" s="217"/>
      <c r="BM37" s="217"/>
      <c r="BN37" s="217"/>
      <c r="BO37" s="217"/>
      <c r="BP37" s="217"/>
      <c r="BQ37" s="217"/>
      <c r="BR37" s="217"/>
      <c r="BS37" s="217"/>
      <c r="BT37" s="217"/>
      <c r="BU37" s="217"/>
      <c r="BV37" s="217"/>
      <c r="BW37" s="217"/>
      <c r="BX37" s="217"/>
      <c r="BY37" s="217"/>
      <c r="BZ37" s="217"/>
      <c r="CA37" s="217"/>
      <c r="CB37" s="217"/>
      <c r="CC37" s="217"/>
      <c r="CD37" s="217"/>
      <c r="CE37" s="217"/>
      <c r="CF37" s="217"/>
      <c r="CG37" s="217"/>
      <c r="CH37" s="217"/>
      <c r="CI37" s="217"/>
      <c r="CJ37" s="217"/>
      <c r="CK37" s="217"/>
      <c r="CL37" s="217"/>
      <c r="CM37" s="217"/>
      <c r="CN37" s="217"/>
      <c r="CO37" s="217"/>
      <c r="CP37" s="217"/>
      <c r="CQ37" s="217"/>
      <c r="CR37" s="217"/>
      <c r="CS37" s="217"/>
      <c r="CT37" s="217"/>
      <c r="CU37" s="217"/>
      <c r="CV37" s="217"/>
      <c r="CW37" s="217"/>
      <c r="CX37" s="217"/>
      <c r="CY37" s="217"/>
      <c r="CZ37" s="217"/>
      <c r="DA37" s="217"/>
      <c r="DB37" s="217"/>
      <c r="DC37" s="217"/>
      <c r="DD37" s="217"/>
      <c r="DE37" s="217"/>
      <c r="DF37" s="217"/>
      <c r="DG37" s="217"/>
      <c r="DH37" s="217"/>
      <c r="DI37" s="217"/>
      <c r="DJ37" s="217"/>
      <c r="DK37" s="217"/>
      <c r="DL37" s="217"/>
      <c r="DM37" s="217"/>
      <c r="DN37" s="217"/>
      <c r="DO37" s="217"/>
      <c r="DP37" s="217"/>
      <c r="DQ37" s="217"/>
      <c r="DR37" s="217"/>
    </row>
    <row r="38" spans="1:122" s="207" customFormat="1" ht="13">
      <c r="A38" s="195"/>
      <c r="B38" s="182" t="str">
        <f>B31</f>
        <v>4Header 4TB</v>
      </c>
      <c r="C38" s="10">
        <f>'Wuxi Summary'!G77</f>
        <v>0</v>
      </c>
      <c r="D38" s="10">
        <f>'Wuxi Summary'!H77</f>
        <v>0</v>
      </c>
      <c r="E38" s="10">
        <f>'Wuxi Summary'!I77</f>
        <v>0</v>
      </c>
      <c r="F38" s="10">
        <f>'Wuxi Summary'!J77</f>
        <v>0</v>
      </c>
      <c r="G38" s="241">
        <f t="shared" si="35"/>
        <v>0</v>
      </c>
      <c r="H38" s="10">
        <f>'Wuxi Summary'!N77</f>
        <v>0</v>
      </c>
      <c r="I38" s="10">
        <f>'Wuxi Summary'!O77</f>
        <v>0</v>
      </c>
      <c r="J38" s="10">
        <f>'Wuxi Summary'!P77</f>
        <v>0</v>
      </c>
      <c r="K38" s="10">
        <f>'Wuxi Summary'!Q77</f>
        <v>0</v>
      </c>
      <c r="L38" s="241">
        <f t="shared" si="36"/>
        <v>0</v>
      </c>
      <c r="M38" s="10">
        <f>'Wuxi Summary'!U77</f>
        <v>0</v>
      </c>
      <c r="N38" s="10">
        <f>'Wuxi Summary'!V77</f>
        <v>0</v>
      </c>
      <c r="O38" s="10">
        <f>'Wuxi Summary'!W77</f>
        <v>0</v>
      </c>
      <c r="P38" s="10">
        <f>'Wuxi Summary'!X77</f>
        <v>0</v>
      </c>
      <c r="Q38" s="10">
        <f>'Wuxi Summary'!Y77</f>
        <v>0</v>
      </c>
      <c r="R38" s="183">
        <f t="shared" si="37"/>
        <v>0</v>
      </c>
      <c r="S38" s="197">
        <f t="shared" si="38"/>
        <v>0</v>
      </c>
      <c r="T38" s="936"/>
      <c r="U38" s="217"/>
      <c r="V38" s="219"/>
      <c r="W38" s="219"/>
      <c r="X38" s="219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</row>
    <row r="39" spans="1:122" s="207" customFormat="1" ht="13">
      <c r="A39" s="188"/>
      <c r="B39" s="182" t="str">
        <f>B32</f>
        <v>8Header 6TB</v>
      </c>
      <c r="C39" s="10">
        <f>'Wuxi Summary'!G78</f>
        <v>0</v>
      </c>
      <c r="D39" s="10">
        <f>'Wuxi Summary'!H78</f>
        <v>0</v>
      </c>
      <c r="E39" s="10">
        <f>'Wuxi Summary'!I78</f>
        <v>0</v>
      </c>
      <c r="F39" s="10">
        <f>'Wuxi Summary'!J78</f>
        <v>0</v>
      </c>
      <c r="G39" s="241">
        <f t="shared" si="35"/>
        <v>0</v>
      </c>
      <c r="H39" s="10">
        <f>'Wuxi Summary'!N78</f>
        <v>0</v>
      </c>
      <c r="I39" s="10">
        <f>'Wuxi Summary'!O78</f>
        <v>0</v>
      </c>
      <c r="J39" s="10">
        <f>'Wuxi Summary'!P78</f>
        <v>0</v>
      </c>
      <c r="K39" s="10">
        <f>'Wuxi Summary'!Q78</f>
        <v>0</v>
      </c>
      <c r="L39" s="241">
        <f t="shared" si="36"/>
        <v>0</v>
      </c>
      <c r="M39" s="10">
        <f>'Wuxi Summary'!U78</f>
        <v>0</v>
      </c>
      <c r="N39" s="10">
        <f>'Wuxi Summary'!V78</f>
        <v>0</v>
      </c>
      <c r="O39" s="10">
        <f>'Wuxi Summary'!W78</f>
        <v>0</v>
      </c>
      <c r="P39" s="10">
        <f>'Wuxi Summary'!X78</f>
        <v>0</v>
      </c>
      <c r="Q39" s="10">
        <f>'Wuxi Summary'!Y78</f>
        <v>0</v>
      </c>
      <c r="R39" s="183">
        <f t="shared" si="37"/>
        <v>0</v>
      </c>
      <c r="S39" s="197">
        <f t="shared" si="38"/>
        <v>0</v>
      </c>
      <c r="T39" s="936"/>
      <c r="U39" s="217"/>
      <c r="V39" s="219"/>
      <c r="W39" s="219"/>
      <c r="X39" s="219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217"/>
      <c r="AP39" s="217"/>
      <c r="AQ39" s="217"/>
      <c r="AR39" s="217"/>
      <c r="AS39" s="217"/>
      <c r="AT39" s="217"/>
      <c r="AU39" s="217"/>
      <c r="AV39" s="217"/>
      <c r="AW39" s="217"/>
      <c r="AX39" s="217"/>
      <c r="AY39" s="217"/>
      <c r="AZ39" s="217"/>
      <c r="BA39" s="217"/>
      <c r="BB39" s="217"/>
      <c r="BC39" s="217"/>
      <c r="BD39" s="217"/>
      <c r="BE39" s="217"/>
      <c r="BF39" s="217"/>
      <c r="BG39" s="217"/>
      <c r="BH39" s="217"/>
      <c r="BI39" s="217"/>
      <c r="BJ39" s="217"/>
      <c r="BK39" s="217"/>
      <c r="BL39" s="217"/>
      <c r="BM39" s="217"/>
      <c r="BN39" s="217"/>
      <c r="BO39" s="217"/>
      <c r="BP39" s="217"/>
      <c r="BQ39" s="217"/>
      <c r="BR39" s="217"/>
      <c r="BS39" s="217"/>
      <c r="BT39" s="217"/>
      <c r="BU39" s="217"/>
      <c r="BV39" s="217"/>
      <c r="BW39" s="217"/>
      <c r="BX39" s="217"/>
      <c r="BY39" s="217"/>
      <c r="BZ39" s="217"/>
      <c r="CA39" s="217"/>
      <c r="CB39" s="217"/>
      <c r="CC39" s="217"/>
      <c r="CD39" s="217"/>
      <c r="CE39" s="217"/>
      <c r="CF39" s="217"/>
      <c r="CG39" s="217"/>
      <c r="CH39" s="217"/>
      <c r="CI39" s="217"/>
      <c r="CJ39" s="217"/>
      <c r="CK39" s="217"/>
      <c r="CL39" s="217"/>
      <c r="CM39" s="217"/>
      <c r="CN39" s="217"/>
      <c r="CO39" s="217"/>
      <c r="CP39" s="217"/>
      <c r="CQ39" s="217"/>
      <c r="CR39" s="217"/>
      <c r="CS39" s="217"/>
      <c r="CT39" s="217"/>
      <c r="CU39" s="217"/>
      <c r="CV39" s="217"/>
      <c r="CW39" s="217"/>
      <c r="CX39" s="217"/>
      <c r="CY39" s="217"/>
      <c r="CZ39" s="217"/>
      <c r="DA39" s="217"/>
      <c r="DB39" s="217"/>
      <c r="DC39" s="217"/>
      <c r="DD39" s="217"/>
      <c r="DE39" s="217"/>
      <c r="DF39" s="217"/>
      <c r="DG39" s="217"/>
      <c r="DH39" s="217"/>
      <c r="DI39" s="217"/>
      <c r="DJ39" s="217"/>
      <c r="DK39" s="217"/>
      <c r="DL39" s="217"/>
      <c r="DM39" s="217"/>
      <c r="DN39" s="217"/>
      <c r="DO39" s="217"/>
      <c r="DP39" s="217"/>
      <c r="DQ39" s="217"/>
      <c r="DR39" s="217"/>
    </row>
    <row r="40" spans="1:122" s="207" customFormat="1" ht="13">
      <c r="A40" s="188"/>
      <c r="B40" s="182" t="str">
        <f>B33</f>
        <v>8Header 8TB</v>
      </c>
      <c r="C40" s="10">
        <f>'Wuxi Summary'!G79</f>
        <v>0</v>
      </c>
      <c r="D40" s="10">
        <f>'Wuxi Summary'!H79</f>
        <v>0</v>
      </c>
      <c r="E40" s="10">
        <f>'Wuxi Summary'!I79</f>
        <v>0</v>
      </c>
      <c r="F40" s="10">
        <f>'Wuxi Summary'!J79</f>
        <v>0</v>
      </c>
      <c r="G40" s="241">
        <f t="shared" si="35"/>
        <v>0</v>
      </c>
      <c r="H40" s="10">
        <f>'Wuxi Summary'!N79</f>
        <v>0</v>
      </c>
      <c r="I40" s="10">
        <f>'Wuxi Summary'!O79</f>
        <v>0</v>
      </c>
      <c r="J40" s="10">
        <f>'Wuxi Summary'!P79</f>
        <v>0</v>
      </c>
      <c r="K40" s="10">
        <f>'Wuxi Summary'!Q79</f>
        <v>0</v>
      </c>
      <c r="L40" s="241">
        <f t="shared" si="36"/>
        <v>0</v>
      </c>
      <c r="M40" s="10">
        <f>'Wuxi Summary'!U79</f>
        <v>0</v>
      </c>
      <c r="N40" s="10">
        <f>'Wuxi Summary'!V79</f>
        <v>0</v>
      </c>
      <c r="O40" s="10">
        <f>'Wuxi Summary'!W79</f>
        <v>0</v>
      </c>
      <c r="P40" s="10">
        <f>'Wuxi Summary'!X79</f>
        <v>0</v>
      </c>
      <c r="Q40" s="10">
        <f>'Wuxi Summary'!Y79</f>
        <v>0</v>
      </c>
      <c r="R40" s="183">
        <f t="shared" si="37"/>
        <v>0</v>
      </c>
      <c r="S40" s="197">
        <f t="shared" si="38"/>
        <v>0</v>
      </c>
      <c r="T40" s="936"/>
      <c r="U40" s="217"/>
      <c r="V40" s="219"/>
      <c r="W40" s="219"/>
      <c r="X40" s="219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</row>
    <row r="41" spans="1:122" s="207" customFormat="1" ht="13">
      <c r="A41" s="189" t="s">
        <v>30</v>
      </c>
      <c r="B41" s="190" t="s">
        <v>32</v>
      </c>
      <c r="C41" s="191">
        <f>SUM(C35:C40)</f>
        <v>0</v>
      </c>
      <c r="D41" s="191">
        <f t="shared" ref="D41:S41" si="39">SUM(D35:D40)</f>
        <v>0</v>
      </c>
      <c r="E41" s="191">
        <f t="shared" si="39"/>
        <v>0</v>
      </c>
      <c r="F41" s="191">
        <f t="shared" si="39"/>
        <v>0</v>
      </c>
      <c r="G41" s="192">
        <f t="shared" si="39"/>
        <v>0</v>
      </c>
      <c r="H41" s="232">
        <f t="shared" si="39"/>
        <v>0</v>
      </c>
      <c r="I41" s="191">
        <f t="shared" si="39"/>
        <v>0</v>
      </c>
      <c r="J41" s="191">
        <f t="shared" si="39"/>
        <v>0</v>
      </c>
      <c r="K41" s="191">
        <f t="shared" si="39"/>
        <v>0</v>
      </c>
      <c r="L41" s="192">
        <f t="shared" si="39"/>
        <v>0</v>
      </c>
      <c r="M41" s="191">
        <f t="shared" si="39"/>
        <v>0</v>
      </c>
      <c r="N41" s="191">
        <f t="shared" si="39"/>
        <v>0</v>
      </c>
      <c r="O41" s="191">
        <f t="shared" si="39"/>
        <v>0</v>
      </c>
      <c r="P41" s="191">
        <f t="shared" si="39"/>
        <v>0</v>
      </c>
      <c r="Q41" s="233">
        <f t="shared" si="39"/>
        <v>0</v>
      </c>
      <c r="R41" s="192">
        <f t="shared" si="39"/>
        <v>0</v>
      </c>
      <c r="S41" s="193">
        <f t="shared" si="39"/>
        <v>0</v>
      </c>
      <c r="T41" s="936"/>
      <c r="U41" s="217"/>
      <c r="V41" s="219"/>
      <c r="W41" s="219"/>
      <c r="X41" s="219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7"/>
      <c r="AP41" s="217"/>
      <c r="AQ41" s="217"/>
      <c r="AR41" s="217"/>
      <c r="AS41" s="217"/>
      <c r="AT41" s="217"/>
      <c r="AU41" s="217"/>
      <c r="AV41" s="217"/>
      <c r="AW41" s="217"/>
      <c r="AX41" s="217"/>
      <c r="AY41" s="217"/>
      <c r="AZ41" s="217"/>
      <c r="BA41" s="217"/>
      <c r="BB41" s="217"/>
      <c r="BC41" s="217"/>
      <c r="BD41" s="217"/>
      <c r="BE41" s="217"/>
      <c r="BF41" s="217"/>
      <c r="BG41" s="217"/>
      <c r="BH41" s="217"/>
      <c r="BI41" s="217"/>
      <c r="BJ41" s="217"/>
      <c r="BK41" s="217"/>
      <c r="BL41" s="217"/>
      <c r="BM41" s="217"/>
      <c r="BN41" s="217"/>
      <c r="BO41" s="217"/>
      <c r="BP41" s="217"/>
      <c r="BQ41" s="217"/>
      <c r="BR41" s="217"/>
      <c r="BS41" s="217"/>
      <c r="BT41" s="217"/>
      <c r="BU41" s="217"/>
      <c r="BV41" s="217"/>
      <c r="BW41" s="217"/>
      <c r="BX41" s="217"/>
      <c r="BY41" s="217"/>
      <c r="BZ41" s="217"/>
      <c r="CA41" s="217"/>
      <c r="CB41" s="217"/>
      <c r="CC41" s="217"/>
      <c r="CD41" s="217"/>
      <c r="CE41" s="217"/>
      <c r="CF41" s="217"/>
      <c r="CG41" s="217"/>
      <c r="CH41" s="217"/>
      <c r="CI41" s="217"/>
      <c r="CJ41" s="217"/>
      <c r="CK41" s="217"/>
      <c r="CL41" s="217"/>
      <c r="CM41" s="217"/>
      <c r="CN41" s="217"/>
      <c r="CO41" s="217"/>
      <c r="CP41" s="217"/>
      <c r="CQ41" s="217"/>
      <c r="CR41" s="217"/>
      <c r="CS41" s="217"/>
      <c r="CT41" s="217"/>
      <c r="CU41" s="217"/>
      <c r="CV41" s="217"/>
      <c r="CW41" s="217"/>
      <c r="CX41" s="217"/>
      <c r="CY41" s="217"/>
      <c r="CZ41" s="217"/>
      <c r="DA41" s="217"/>
      <c r="DB41" s="217"/>
      <c r="DC41" s="217"/>
      <c r="DD41" s="217"/>
      <c r="DE41" s="217"/>
      <c r="DF41" s="217"/>
      <c r="DG41" s="217"/>
      <c r="DH41" s="217"/>
      <c r="DI41" s="217"/>
      <c r="DJ41" s="217"/>
      <c r="DK41" s="217"/>
      <c r="DL41" s="217"/>
      <c r="DM41" s="217"/>
      <c r="DN41" s="217"/>
      <c r="DO41" s="217"/>
      <c r="DP41" s="217"/>
      <c r="DQ41" s="217"/>
      <c r="DR41" s="217"/>
    </row>
    <row r="42" spans="1:122" s="207" customFormat="1" ht="13">
      <c r="A42" s="199" t="s">
        <v>17</v>
      </c>
      <c r="B42" s="182" t="str">
        <f t="shared" ref="B42:B47" si="40">B35</f>
        <v>1Header 1TB</v>
      </c>
      <c r="C42" s="6">
        <f t="shared" ref="C42:S47" si="41">C35-C28</f>
        <v>0</v>
      </c>
      <c r="D42" s="6">
        <f t="shared" si="41"/>
        <v>0</v>
      </c>
      <c r="E42" s="6">
        <f t="shared" si="41"/>
        <v>0</v>
      </c>
      <c r="F42" s="6">
        <f t="shared" si="41"/>
        <v>0</v>
      </c>
      <c r="G42" s="200">
        <f t="shared" si="41"/>
        <v>0</v>
      </c>
      <c r="H42" s="230">
        <f t="shared" si="41"/>
        <v>0</v>
      </c>
      <c r="I42" s="6">
        <f t="shared" si="41"/>
        <v>0</v>
      </c>
      <c r="J42" s="6">
        <f t="shared" si="41"/>
        <v>0</v>
      </c>
      <c r="K42" s="6">
        <f t="shared" si="41"/>
        <v>0</v>
      </c>
      <c r="L42" s="200">
        <f t="shared" si="41"/>
        <v>0</v>
      </c>
      <c r="M42" s="6">
        <f t="shared" si="41"/>
        <v>0</v>
      </c>
      <c r="N42" s="6">
        <f t="shared" si="41"/>
        <v>0</v>
      </c>
      <c r="O42" s="6">
        <f t="shared" si="41"/>
        <v>0</v>
      </c>
      <c r="P42" s="6">
        <f t="shared" si="41"/>
        <v>0</v>
      </c>
      <c r="Q42" s="7">
        <f t="shared" si="41"/>
        <v>0</v>
      </c>
      <c r="R42" s="200">
        <f t="shared" si="41"/>
        <v>0</v>
      </c>
      <c r="S42" s="184">
        <f t="shared" si="41"/>
        <v>0</v>
      </c>
      <c r="T42" s="936"/>
      <c r="U42" s="217"/>
      <c r="V42" s="219"/>
      <c r="W42" s="219"/>
      <c r="X42" s="219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217"/>
      <c r="AP42" s="217"/>
      <c r="AQ42" s="217"/>
      <c r="AR42" s="217"/>
      <c r="AS42" s="217"/>
      <c r="AT42" s="217"/>
      <c r="AU42" s="217"/>
      <c r="AV42" s="217"/>
      <c r="AW42" s="217"/>
      <c r="AX42" s="217"/>
      <c r="AY42" s="217"/>
      <c r="AZ42" s="217"/>
      <c r="BA42" s="217"/>
      <c r="BB42" s="217"/>
      <c r="BC42" s="217"/>
      <c r="BD42" s="217"/>
      <c r="BE42" s="217"/>
      <c r="BF42" s="217"/>
      <c r="BG42" s="217"/>
      <c r="BH42" s="217"/>
      <c r="BI42" s="217"/>
      <c r="BJ42" s="217"/>
      <c r="BK42" s="217"/>
      <c r="BL42" s="217"/>
      <c r="BM42" s="217"/>
      <c r="BN42" s="217"/>
      <c r="BO42" s="217"/>
      <c r="BP42" s="217"/>
      <c r="BQ42" s="217"/>
      <c r="BR42" s="217"/>
      <c r="BS42" s="217"/>
      <c r="BT42" s="217"/>
      <c r="BU42" s="217"/>
      <c r="BV42" s="217"/>
      <c r="BW42" s="217"/>
      <c r="BX42" s="217"/>
      <c r="BY42" s="217"/>
      <c r="BZ42" s="217"/>
      <c r="CA42" s="217"/>
      <c r="CB42" s="217"/>
      <c r="CC42" s="217"/>
      <c r="CD42" s="217"/>
      <c r="CE42" s="217"/>
      <c r="CF42" s="217"/>
      <c r="CG42" s="217"/>
      <c r="CH42" s="217"/>
      <c r="CI42" s="217"/>
      <c r="CJ42" s="217"/>
      <c r="CK42" s="217"/>
      <c r="CL42" s="217"/>
      <c r="CM42" s="217"/>
      <c r="CN42" s="217"/>
      <c r="CO42" s="217"/>
      <c r="CP42" s="217"/>
      <c r="CQ42" s="217"/>
      <c r="CR42" s="217"/>
      <c r="CS42" s="217"/>
      <c r="CT42" s="217"/>
      <c r="CU42" s="217"/>
      <c r="CV42" s="217"/>
      <c r="CW42" s="217"/>
      <c r="CX42" s="217"/>
      <c r="CY42" s="217"/>
      <c r="CZ42" s="217"/>
      <c r="DA42" s="217"/>
      <c r="DB42" s="217"/>
      <c r="DC42" s="217"/>
      <c r="DD42" s="217"/>
      <c r="DE42" s="217"/>
      <c r="DF42" s="217"/>
      <c r="DG42" s="217"/>
      <c r="DH42" s="217"/>
      <c r="DI42" s="217"/>
      <c r="DJ42" s="217"/>
      <c r="DK42" s="217"/>
      <c r="DL42" s="217"/>
      <c r="DM42" s="217"/>
      <c r="DN42" s="217"/>
      <c r="DO42" s="217"/>
      <c r="DP42" s="217"/>
      <c r="DQ42" s="217"/>
      <c r="DR42" s="217"/>
    </row>
    <row r="43" spans="1:122" s="207" customFormat="1" ht="13">
      <c r="A43" s="199"/>
      <c r="B43" s="182" t="str">
        <f t="shared" si="40"/>
        <v>2Header 2TB</v>
      </c>
      <c r="C43" s="6">
        <f t="shared" si="41"/>
        <v>0</v>
      </c>
      <c r="D43" s="6">
        <f t="shared" si="41"/>
        <v>0</v>
      </c>
      <c r="E43" s="6">
        <f t="shared" si="41"/>
        <v>0</v>
      </c>
      <c r="F43" s="6">
        <f t="shared" si="41"/>
        <v>0</v>
      </c>
      <c r="G43" s="200">
        <f t="shared" si="41"/>
        <v>0</v>
      </c>
      <c r="H43" s="230">
        <f t="shared" si="41"/>
        <v>0</v>
      </c>
      <c r="I43" s="6">
        <f t="shared" si="41"/>
        <v>0</v>
      </c>
      <c r="J43" s="6">
        <f t="shared" si="41"/>
        <v>0</v>
      </c>
      <c r="K43" s="6">
        <f t="shared" si="41"/>
        <v>0</v>
      </c>
      <c r="L43" s="200">
        <f t="shared" si="41"/>
        <v>0</v>
      </c>
      <c r="M43" s="6">
        <f t="shared" si="41"/>
        <v>0</v>
      </c>
      <c r="N43" s="6">
        <f t="shared" si="41"/>
        <v>0</v>
      </c>
      <c r="O43" s="6">
        <f t="shared" si="41"/>
        <v>0</v>
      </c>
      <c r="P43" s="6">
        <f t="shared" si="41"/>
        <v>0</v>
      </c>
      <c r="Q43" s="7">
        <f t="shared" si="41"/>
        <v>0</v>
      </c>
      <c r="R43" s="200">
        <f t="shared" si="41"/>
        <v>0</v>
      </c>
      <c r="S43" s="184">
        <f t="shared" si="41"/>
        <v>0</v>
      </c>
      <c r="T43" s="936"/>
      <c r="U43" s="217"/>
      <c r="V43" s="219"/>
      <c r="W43" s="219"/>
      <c r="X43" s="219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217"/>
      <c r="AS43" s="217"/>
      <c r="AT43" s="217"/>
      <c r="AU43" s="217"/>
      <c r="AV43" s="217"/>
      <c r="AW43" s="217"/>
      <c r="AX43" s="217"/>
      <c r="AY43" s="217"/>
      <c r="AZ43" s="217"/>
      <c r="BA43" s="217"/>
      <c r="BB43" s="217"/>
      <c r="BC43" s="217"/>
      <c r="BD43" s="217"/>
      <c r="BE43" s="217"/>
      <c r="BF43" s="217"/>
      <c r="BG43" s="217"/>
      <c r="BH43" s="217"/>
      <c r="BI43" s="217"/>
      <c r="BJ43" s="217"/>
      <c r="BK43" s="217"/>
      <c r="BL43" s="217"/>
      <c r="BM43" s="217"/>
      <c r="BN43" s="217"/>
      <c r="BO43" s="217"/>
      <c r="BP43" s="217"/>
      <c r="BQ43" s="217"/>
      <c r="BR43" s="217"/>
      <c r="BS43" s="217"/>
      <c r="BT43" s="217"/>
      <c r="BU43" s="217"/>
      <c r="BV43" s="217"/>
      <c r="BW43" s="217"/>
      <c r="BX43" s="217"/>
      <c r="BY43" s="217"/>
      <c r="BZ43" s="217"/>
      <c r="CA43" s="217"/>
      <c r="CB43" s="217"/>
      <c r="CC43" s="217"/>
      <c r="CD43" s="217"/>
      <c r="CE43" s="217"/>
      <c r="CF43" s="217"/>
      <c r="CG43" s="217"/>
      <c r="CH43" s="217"/>
      <c r="CI43" s="217"/>
      <c r="CJ43" s="217"/>
      <c r="CK43" s="217"/>
      <c r="CL43" s="217"/>
      <c r="CM43" s="217"/>
      <c r="CN43" s="217"/>
      <c r="CO43" s="217"/>
      <c r="CP43" s="217"/>
      <c r="CQ43" s="217"/>
      <c r="CR43" s="217"/>
      <c r="CS43" s="217"/>
      <c r="CT43" s="217"/>
      <c r="CU43" s="217"/>
      <c r="CV43" s="217"/>
      <c r="CW43" s="217"/>
      <c r="CX43" s="217"/>
      <c r="CY43" s="217"/>
      <c r="CZ43" s="217"/>
      <c r="DA43" s="217"/>
      <c r="DB43" s="217"/>
      <c r="DC43" s="217"/>
      <c r="DD43" s="217"/>
      <c r="DE43" s="217"/>
      <c r="DF43" s="217"/>
      <c r="DG43" s="217"/>
      <c r="DH43" s="217"/>
      <c r="DI43" s="217"/>
      <c r="DJ43" s="217"/>
      <c r="DK43" s="217"/>
      <c r="DL43" s="217"/>
      <c r="DM43" s="217"/>
      <c r="DN43" s="217"/>
      <c r="DO43" s="217"/>
      <c r="DP43" s="217"/>
      <c r="DQ43" s="217"/>
      <c r="DR43" s="217"/>
    </row>
    <row r="44" spans="1:122" s="207" customFormat="1" ht="13">
      <c r="A44" s="199"/>
      <c r="B44" s="182" t="str">
        <f t="shared" si="40"/>
        <v>4Header 3TB</v>
      </c>
      <c r="C44" s="6">
        <f t="shared" si="41"/>
        <v>0</v>
      </c>
      <c r="D44" s="6">
        <f t="shared" si="41"/>
        <v>0</v>
      </c>
      <c r="E44" s="6">
        <f t="shared" si="41"/>
        <v>0</v>
      </c>
      <c r="F44" s="6">
        <f t="shared" si="41"/>
        <v>0</v>
      </c>
      <c r="G44" s="200">
        <f t="shared" si="41"/>
        <v>0</v>
      </c>
      <c r="H44" s="230">
        <f t="shared" si="41"/>
        <v>0</v>
      </c>
      <c r="I44" s="6">
        <f t="shared" si="41"/>
        <v>0</v>
      </c>
      <c r="J44" s="6">
        <f t="shared" si="41"/>
        <v>0</v>
      </c>
      <c r="K44" s="6">
        <f t="shared" si="41"/>
        <v>0</v>
      </c>
      <c r="L44" s="200">
        <f t="shared" si="41"/>
        <v>0</v>
      </c>
      <c r="M44" s="6">
        <f t="shared" si="41"/>
        <v>0</v>
      </c>
      <c r="N44" s="6">
        <f t="shared" si="41"/>
        <v>0</v>
      </c>
      <c r="O44" s="6">
        <f t="shared" si="41"/>
        <v>0</v>
      </c>
      <c r="P44" s="6">
        <f t="shared" si="41"/>
        <v>0</v>
      </c>
      <c r="Q44" s="7">
        <f t="shared" si="41"/>
        <v>0</v>
      </c>
      <c r="R44" s="200">
        <f t="shared" si="41"/>
        <v>0</v>
      </c>
      <c r="S44" s="184">
        <f t="shared" si="41"/>
        <v>0</v>
      </c>
      <c r="T44" s="936"/>
      <c r="U44" s="217"/>
      <c r="V44" s="219"/>
      <c r="W44" s="219"/>
      <c r="X44" s="219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217"/>
      <c r="AS44" s="217"/>
      <c r="AT44" s="217"/>
      <c r="AU44" s="217"/>
      <c r="AV44" s="217"/>
      <c r="AW44" s="217"/>
      <c r="AX44" s="217"/>
      <c r="AY44" s="217"/>
      <c r="AZ44" s="217"/>
      <c r="BA44" s="217"/>
      <c r="BB44" s="217"/>
      <c r="BC44" s="217"/>
      <c r="BD44" s="217"/>
      <c r="BE44" s="217"/>
      <c r="BF44" s="217"/>
      <c r="BG44" s="217"/>
      <c r="BH44" s="217"/>
      <c r="BI44" s="217"/>
      <c r="BJ44" s="217"/>
      <c r="BK44" s="217"/>
      <c r="BL44" s="217"/>
      <c r="BM44" s="217"/>
      <c r="BN44" s="217"/>
      <c r="BO44" s="217"/>
      <c r="BP44" s="217"/>
      <c r="BQ44" s="217"/>
      <c r="BR44" s="217"/>
      <c r="BS44" s="217"/>
      <c r="BT44" s="217"/>
      <c r="BU44" s="217"/>
      <c r="BV44" s="217"/>
      <c r="BW44" s="217"/>
      <c r="BX44" s="217"/>
      <c r="BY44" s="217"/>
      <c r="BZ44" s="217"/>
      <c r="CA44" s="217"/>
      <c r="CB44" s="217"/>
      <c r="CC44" s="217"/>
      <c r="CD44" s="217"/>
      <c r="CE44" s="217"/>
      <c r="CF44" s="217"/>
      <c r="CG44" s="217"/>
      <c r="CH44" s="217"/>
      <c r="CI44" s="217"/>
      <c r="CJ44" s="217"/>
      <c r="CK44" s="217"/>
      <c r="CL44" s="217"/>
      <c r="CM44" s="217"/>
      <c r="CN44" s="217"/>
      <c r="CO44" s="217"/>
      <c r="CP44" s="217"/>
      <c r="CQ44" s="217"/>
      <c r="CR44" s="217"/>
      <c r="CS44" s="217"/>
      <c r="CT44" s="217"/>
      <c r="CU44" s="217"/>
      <c r="CV44" s="217"/>
      <c r="CW44" s="217"/>
      <c r="CX44" s="217"/>
      <c r="CY44" s="217"/>
      <c r="CZ44" s="217"/>
      <c r="DA44" s="217"/>
      <c r="DB44" s="217"/>
      <c r="DC44" s="217"/>
      <c r="DD44" s="217"/>
      <c r="DE44" s="217"/>
      <c r="DF44" s="217"/>
      <c r="DG44" s="217"/>
      <c r="DH44" s="217"/>
      <c r="DI44" s="217"/>
      <c r="DJ44" s="217"/>
      <c r="DK44" s="217"/>
      <c r="DL44" s="217"/>
      <c r="DM44" s="217"/>
      <c r="DN44" s="217"/>
      <c r="DO44" s="217"/>
      <c r="DP44" s="217"/>
      <c r="DQ44" s="217"/>
      <c r="DR44" s="217"/>
    </row>
    <row r="45" spans="1:122" s="207" customFormat="1" ht="13">
      <c r="A45" s="199"/>
      <c r="B45" s="182" t="str">
        <f t="shared" si="40"/>
        <v>4Header 4TB</v>
      </c>
      <c r="C45" s="6">
        <f t="shared" si="41"/>
        <v>0</v>
      </c>
      <c r="D45" s="6">
        <f t="shared" si="41"/>
        <v>0</v>
      </c>
      <c r="E45" s="6">
        <f t="shared" si="41"/>
        <v>0</v>
      </c>
      <c r="F45" s="6">
        <f t="shared" si="41"/>
        <v>0</v>
      </c>
      <c r="G45" s="200">
        <f t="shared" si="41"/>
        <v>0</v>
      </c>
      <c r="H45" s="230">
        <f t="shared" si="41"/>
        <v>0</v>
      </c>
      <c r="I45" s="6">
        <f t="shared" si="41"/>
        <v>0</v>
      </c>
      <c r="J45" s="6">
        <f t="shared" si="41"/>
        <v>0</v>
      </c>
      <c r="K45" s="6">
        <f t="shared" si="41"/>
        <v>0</v>
      </c>
      <c r="L45" s="200">
        <f t="shared" si="41"/>
        <v>0</v>
      </c>
      <c r="M45" s="6">
        <f t="shared" si="41"/>
        <v>0</v>
      </c>
      <c r="N45" s="6">
        <f t="shared" si="41"/>
        <v>0</v>
      </c>
      <c r="O45" s="6">
        <f t="shared" si="41"/>
        <v>0</v>
      </c>
      <c r="P45" s="6">
        <f t="shared" si="41"/>
        <v>0</v>
      </c>
      <c r="Q45" s="7">
        <f t="shared" si="41"/>
        <v>0</v>
      </c>
      <c r="R45" s="200">
        <f t="shared" si="41"/>
        <v>0</v>
      </c>
      <c r="S45" s="184">
        <f t="shared" si="41"/>
        <v>0</v>
      </c>
      <c r="T45" s="936"/>
      <c r="U45" s="217"/>
      <c r="V45" s="219"/>
      <c r="W45" s="219"/>
      <c r="X45" s="219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  <c r="AP45" s="217"/>
      <c r="AQ45" s="217"/>
      <c r="AR45" s="217"/>
      <c r="AS45" s="217"/>
      <c r="AT45" s="217"/>
      <c r="AU45" s="217"/>
      <c r="AV45" s="217"/>
      <c r="AW45" s="217"/>
      <c r="AX45" s="217"/>
      <c r="AY45" s="217"/>
      <c r="AZ45" s="217"/>
      <c r="BA45" s="217"/>
      <c r="BB45" s="217"/>
      <c r="BC45" s="217"/>
      <c r="BD45" s="217"/>
      <c r="BE45" s="217"/>
      <c r="BF45" s="217"/>
      <c r="BG45" s="217"/>
      <c r="BH45" s="217"/>
      <c r="BI45" s="217"/>
      <c r="BJ45" s="217"/>
      <c r="BK45" s="217"/>
      <c r="BL45" s="217"/>
      <c r="BM45" s="217"/>
      <c r="BN45" s="217"/>
      <c r="BO45" s="217"/>
      <c r="BP45" s="217"/>
      <c r="BQ45" s="217"/>
      <c r="BR45" s="217"/>
      <c r="BS45" s="217"/>
      <c r="BT45" s="217"/>
      <c r="BU45" s="217"/>
      <c r="BV45" s="217"/>
      <c r="BW45" s="217"/>
      <c r="BX45" s="217"/>
      <c r="BY45" s="217"/>
      <c r="BZ45" s="217"/>
      <c r="CA45" s="217"/>
      <c r="CB45" s="217"/>
      <c r="CC45" s="217"/>
      <c r="CD45" s="217"/>
      <c r="CE45" s="217"/>
      <c r="CF45" s="217"/>
      <c r="CG45" s="217"/>
      <c r="CH45" s="217"/>
      <c r="CI45" s="217"/>
      <c r="CJ45" s="217"/>
      <c r="CK45" s="217"/>
      <c r="CL45" s="217"/>
      <c r="CM45" s="217"/>
      <c r="CN45" s="217"/>
      <c r="CO45" s="217"/>
      <c r="CP45" s="217"/>
      <c r="CQ45" s="217"/>
      <c r="CR45" s="217"/>
      <c r="CS45" s="217"/>
      <c r="CT45" s="217"/>
      <c r="CU45" s="217"/>
      <c r="CV45" s="217"/>
      <c r="CW45" s="217"/>
      <c r="CX45" s="217"/>
      <c r="CY45" s="217"/>
      <c r="CZ45" s="217"/>
      <c r="DA45" s="217"/>
      <c r="DB45" s="217"/>
      <c r="DC45" s="217"/>
      <c r="DD45" s="217"/>
      <c r="DE45" s="217"/>
      <c r="DF45" s="217"/>
      <c r="DG45" s="217"/>
      <c r="DH45" s="217"/>
      <c r="DI45" s="217"/>
      <c r="DJ45" s="217"/>
      <c r="DK45" s="217"/>
      <c r="DL45" s="217"/>
      <c r="DM45" s="217"/>
      <c r="DN45" s="217"/>
      <c r="DO45" s="217"/>
      <c r="DP45" s="217"/>
      <c r="DQ45" s="217"/>
      <c r="DR45" s="217"/>
    </row>
    <row r="46" spans="1:122" s="207" customFormat="1" ht="13">
      <c r="A46" s="199"/>
      <c r="B46" s="182" t="str">
        <f t="shared" si="40"/>
        <v>8Header 6TB</v>
      </c>
      <c r="C46" s="6">
        <f t="shared" si="41"/>
        <v>0</v>
      </c>
      <c r="D46" s="6">
        <f t="shared" si="41"/>
        <v>0</v>
      </c>
      <c r="E46" s="6">
        <f t="shared" si="41"/>
        <v>0</v>
      </c>
      <c r="F46" s="6">
        <f t="shared" si="41"/>
        <v>0</v>
      </c>
      <c r="G46" s="200">
        <f t="shared" si="41"/>
        <v>0</v>
      </c>
      <c r="H46" s="230">
        <f t="shared" si="41"/>
        <v>0</v>
      </c>
      <c r="I46" s="6">
        <f t="shared" si="41"/>
        <v>0</v>
      </c>
      <c r="J46" s="6">
        <f t="shared" si="41"/>
        <v>0</v>
      </c>
      <c r="K46" s="6">
        <f t="shared" si="41"/>
        <v>0</v>
      </c>
      <c r="L46" s="200">
        <f t="shared" si="41"/>
        <v>0</v>
      </c>
      <c r="M46" s="6">
        <f t="shared" si="41"/>
        <v>0</v>
      </c>
      <c r="N46" s="6">
        <f t="shared" si="41"/>
        <v>0</v>
      </c>
      <c r="O46" s="6">
        <f t="shared" si="41"/>
        <v>0</v>
      </c>
      <c r="P46" s="6">
        <f t="shared" si="41"/>
        <v>0</v>
      </c>
      <c r="Q46" s="7">
        <f t="shared" si="41"/>
        <v>0</v>
      </c>
      <c r="R46" s="200">
        <f t="shared" si="41"/>
        <v>0</v>
      </c>
      <c r="S46" s="184">
        <f t="shared" si="41"/>
        <v>0</v>
      </c>
      <c r="T46" s="936"/>
      <c r="U46" s="217"/>
      <c r="V46" s="219"/>
      <c r="W46" s="219"/>
      <c r="X46" s="219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  <c r="AP46" s="217"/>
      <c r="AQ46" s="217"/>
      <c r="AR46" s="217"/>
      <c r="AS46" s="217"/>
      <c r="AT46" s="217"/>
      <c r="AU46" s="217"/>
      <c r="AV46" s="217"/>
      <c r="AW46" s="217"/>
      <c r="AX46" s="217"/>
      <c r="AY46" s="217"/>
      <c r="AZ46" s="217"/>
      <c r="BA46" s="217"/>
      <c r="BB46" s="217"/>
      <c r="BC46" s="217"/>
      <c r="BD46" s="217"/>
      <c r="BE46" s="217"/>
      <c r="BF46" s="217"/>
      <c r="BG46" s="217"/>
      <c r="BH46" s="217"/>
      <c r="BI46" s="217"/>
      <c r="BJ46" s="217"/>
      <c r="BK46" s="217"/>
      <c r="BL46" s="217"/>
      <c r="BM46" s="217"/>
      <c r="BN46" s="217"/>
      <c r="BO46" s="217"/>
      <c r="BP46" s="217"/>
      <c r="BQ46" s="217"/>
      <c r="BR46" s="217"/>
      <c r="BS46" s="217"/>
      <c r="BT46" s="217"/>
      <c r="BU46" s="217"/>
      <c r="BV46" s="217"/>
      <c r="BW46" s="217"/>
      <c r="BX46" s="217"/>
      <c r="BY46" s="217"/>
      <c r="BZ46" s="217"/>
      <c r="CA46" s="217"/>
      <c r="CB46" s="217"/>
      <c r="CC46" s="217"/>
      <c r="CD46" s="217"/>
      <c r="CE46" s="217"/>
      <c r="CF46" s="217"/>
      <c r="CG46" s="217"/>
      <c r="CH46" s="217"/>
      <c r="CI46" s="217"/>
      <c r="CJ46" s="217"/>
      <c r="CK46" s="217"/>
      <c r="CL46" s="217"/>
      <c r="CM46" s="217"/>
      <c r="CN46" s="217"/>
      <c r="CO46" s="217"/>
      <c r="CP46" s="217"/>
      <c r="CQ46" s="217"/>
      <c r="CR46" s="217"/>
      <c r="CS46" s="217"/>
      <c r="CT46" s="217"/>
      <c r="CU46" s="217"/>
      <c r="CV46" s="217"/>
      <c r="CW46" s="217"/>
      <c r="CX46" s="217"/>
      <c r="CY46" s="217"/>
      <c r="CZ46" s="217"/>
      <c r="DA46" s="217"/>
      <c r="DB46" s="217"/>
      <c r="DC46" s="217"/>
      <c r="DD46" s="217"/>
      <c r="DE46" s="217"/>
      <c r="DF46" s="217"/>
      <c r="DG46" s="217"/>
      <c r="DH46" s="217"/>
      <c r="DI46" s="217"/>
      <c r="DJ46" s="217"/>
      <c r="DK46" s="217"/>
      <c r="DL46" s="217"/>
      <c r="DM46" s="217"/>
      <c r="DN46" s="217"/>
      <c r="DO46" s="217"/>
      <c r="DP46" s="217"/>
      <c r="DQ46" s="217"/>
      <c r="DR46" s="217"/>
    </row>
    <row r="47" spans="1:122" s="207" customFormat="1" ht="13">
      <c r="A47" s="199"/>
      <c r="B47" s="182" t="str">
        <f t="shared" si="40"/>
        <v>8Header 8TB</v>
      </c>
      <c r="C47" s="6">
        <f t="shared" si="41"/>
        <v>0</v>
      </c>
      <c r="D47" s="6">
        <f t="shared" si="41"/>
        <v>0</v>
      </c>
      <c r="E47" s="6">
        <f t="shared" si="41"/>
        <v>0</v>
      </c>
      <c r="F47" s="6">
        <f t="shared" si="41"/>
        <v>0</v>
      </c>
      <c r="G47" s="200">
        <f t="shared" si="41"/>
        <v>0</v>
      </c>
      <c r="H47" s="230">
        <f t="shared" si="41"/>
        <v>0</v>
      </c>
      <c r="I47" s="6">
        <f t="shared" si="41"/>
        <v>0</v>
      </c>
      <c r="J47" s="6">
        <f t="shared" si="41"/>
        <v>0</v>
      </c>
      <c r="K47" s="6">
        <f t="shared" si="41"/>
        <v>0</v>
      </c>
      <c r="L47" s="200">
        <f t="shared" si="41"/>
        <v>0</v>
      </c>
      <c r="M47" s="6">
        <f t="shared" si="41"/>
        <v>0</v>
      </c>
      <c r="N47" s="6">
        <f t="shared" si="41"/>
        <v>0</v>
      </c>
      <c r="O47" s="6">
        <f t="shared" si="41"/>
        <v>0</v>
      </c>
      <c r="P47" s="6">
        <f t="shared" si="41"/>
        <v>0</v>
      </c>
      <c r="Q47" s="7">
        <f t="shared" si="41"/>
        <v>0</v>
      </c>
      <c r="R47" s="200">
        <f t="shared" si="41"/>
        <v>0</v>
      </c>
      <c r="S47" s="184">
        <f t="shared" si="41"/>
        <v>0</v>
      </c>
      <c r="T47" s="936"/>
      <c r="U47" s="217"/>
      <c r="V47" s="219"/>
      <c r="W47" s="219"/>
      <c r="X47" s="219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217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17"/>
      <c r="BW47" s="217"/>
      <c r="BX47" s="217"/>
      <c r="BY47" s="217"/>
      <c r="BZ47" s="217"/>
      <c r="CA47" s="217"/>
      <c r="CB47" s="217"/>
      <c r="CC47" s="217"/>
      <c r="CD47" s="217"/>
      <c r="CE47" s="217"/>
      <c r="CF47" s="217"/>
      <c r="CG47" s="217"/>
      <c r="CH47" s="217"/>
      <c r="CI47" s="217"/>
      <c r="CJ47" s="217"/>
      <c r="CK47" s="217"/>
      <c r="CL47" s="217"/>
      <c r="CM47" s="217"/>
      <c r="CN47" s="217"/>
      <c r="CO47" s="217"/>
      <c r="CP47" s="217"/>
      <c r="CQ47" s="217"/>
      <c r="CR47" s="217"/>
      <c r="CS47" s="217"/>
      <c r="CT47" s="217"/>
      <c r="CU47" s="217"/>
      <c r="CV47" s="217"/>
      <c r="CW47" s="217"/>
      <c r="CX47" s="217"/>
      <c r="CY47" s="217"/>
      <c r="CZ47" s="217"/>
      <c r="DA47" s="217"/>
      <c r="DB47" s="217"/>
      <c r="DC47" s="217"/>
      <c r="DD47" s="217"/>
      <c r="DE47" s="217"/>
      <c r="DF47" s="217"/>
      <c r="DG47" s="217"/>
      <c r="DH47" s="217"/>
      <c r="DI47" s="217"/>
      <c r="DJ47" s="217"/>
      <c r="DK47" s="217"/>
      <c r="DL47" s="217"/>
      <c r="DM47" s="217"/>
      <c r="DN47" s="217"/>
      <c r="DO47" s="217"/>
      <c r="DP47" s="217"/>
      <c r="DQ47" s="217"/>
      <c r="DR47" s="217"/>
    </row>
    <row r="48" spans="1:122" s="688" customFormat="1" ht="13.5" thickBot="1">
      <c r="A48" s="678"/>
      <c r="B48" s="1571" t="s">
        <v>32</v>
      </c>
      <c r="C48" s="681">
        <f>SUM(C42:C47)</f>
        <v>0</v>
      </c>
      <c r="D48" s="681">
        <f>SUM(D42:D47)</f>
        <v>0</v>
      </c>
      <c r="E48" s="681">
        <f>SUM(E42:E47)</f>
        <v>0</v>
      </c>
      <c r="F48" s="681">
        <f>SUM(F42:F47)</f>
        <v>0</v>
      </c>
      <c r="G48" s="682">
        <f>SUM(C48:F48)</f>
        <v>0</v>
      </c>
      <c r="H48" s="683">
        <f>SUM(H42:H47)</f>
        <v>0</v>
      </c>
      <c r="I48" s="684">
        <f>SUM(I42:I47)</f>
        <v>0</v>
      </c>
      <c r="J48" s="684">
        <f>SUM(J42:J47)</f>
        <v>0</v>
      </c>
      <c r="K48" s="684">
        <f>SUM(K42:K47)</f>
        <v>0</v>
      </c>
      <c r="L48" s="682">
        <f>SUM(H48:K48)</f>
        <v>0</v>
      </c>
      <c r="M48" s="684">
        <f>SUM(M42:M47)</f>
        <v>0</v>
      </c>
      <c r="N48" s="684">
        <f>SUM(N42:N47)</f>
        <v>0</v>
      </c>
      <c r="O48" s="684">
        <f>SUM(O42:O47)</f>
        <v>0</v>
      </c>
      <c r="P48" s="684">
        <f>SUM(P42:P47)</f>
        <v>0</v>
      </c>
      <c r="Q48" s="685">
        <f>SUM(Q42:Q47)</f>
        <v>0</v>
      </c>
      <c r="R48" s="682">
        <f>SUM(M48:Q48)</f>
        <v>0</v>
      </c>
      <c r="S48" s="682">
        <f t="shared" si="38"/>
        <v>0</v>
      </c>
      <c r="T48" s="937"/>
      <c r="U48" s="686"/>
      <c r="V48" s="687"/>
      <c r="W48" s="687"/>
      <c r="X48" s="687"/>
      <c r="Y48" s="686"/>
      <c r="Z48" s="686"/>
      <c r="AA48" s="686"/>
      <c r="AB48" s="686"/>
      <c r="AC48" s="686"/>
      <c r="AD48" s="686"/>
      <c r="AE48" s="686"/>
      <c r="AF48" s="686"/>
      <c r="AG48" s="686"/>
      <c r="AH48" s="686"/>
      <c r="AI48" s="686"/>
      <c r="AJ48" s="686"/>
      <c r="AK48" s="686"/>
      <c r="AL48" s="686"/>
      <c r="AM48" s="686"/>
      <c r="AN48" s="686"/>
      <c r="AO48" s="686"/>
      <c r="AP48" s="686"/>
      <c r="AQ48" s="686"/>
      <c r="AR48" s="686"/>
      <c r="AS48" s="686"/>
      <c r="AT48" s="686"/>
      <c r="AU48" s="686"/>
      <c r="AV48" s="686"/>
      <c r="AW48" s="686"/>
      <c r="AX48" s="686"/>
      <c r="AY48" s="686"/>
      <c r="AZ48" s="686"/>
      <c r="BA48" s="686"/>
      <c r="BB48" s="686"/>
      <c r="BC48" s="686"/>
      <c r="BD48" s="686"/>
      <c r="BE48" s="686"/>
      <c r="BF48" s="686"/>
      <c r="BG48" s="686"/>
      <c r="BH48" s="686"/>
      <c r="BI48" s="686"/>
      <c r="BJ48" s="686"/>
      <c r="BK48" s="686"/>
      <c r="BL48" s="686"/>
      <c r="BM48" s="686"/>
      <c r="BN48" s="686"/>
      <c r="BO48" s="686"/>
      <c r="BP48" s="686"/>
      <c r="BQ48" s="686"/>
      <c r="BR48" s="686"/>
      <c r="BS48" s="686"/>
      <c r="BT48" s="686"/>
      <c r="BU48" s="686"/>
      <c r="BV48" s="686"/>
      <c r="BW48" s="686"/>
      <c r="BX48" s="686"/>
      <c r="BY48" s="686"/>
      <c r="BZ48" s="686"/>
      <c r="CA48" s="686"/>
      <c r="CB48" s="686"/>
      <c r="CC48" s="686"/>
      <c r="CD48" s="686"/>
      <c r="CE48" s="686"/>
      <c r="CF48" s="686"/>
      <c r="CG48" s="686"/>
      <c r="CH48" s="686"/>
      <c r="CI48" s="686"/>
      <c r="CJ48" s="686"/>
      <c r="CK48" s="686"/>
      <c r="CL48" s="686"/>
      <c r="CM48" s="686"/>
      <c r="CN48" s="686"/>
      <c r="CO48" s="686"/>
      <c r="CP48" s="686"/>
      <c r="CQ48" s="686"/>
      <c r="CR48" s="686"/>
      <c r="CS48" s="686"/>
      <c r="CT48" s="686"/>
      <c r="CU48" s="686"/>
      <c r="CV48" s="686"/>
      <c r="CW48" s="686"/>
      <c r="CX48" s="686"/>
      <c r="CY48" s="686"/>
      <c r="CZ48" s="686"/>
      <c r="DA48" s="686"/>
      <c r="DB48" s="686"/>
      <c r="DC48" s="686"/>
      <c r="DD48" s="686"/>
      <c r="DE48" s="686"/>
      <c r="DF48" s="686"/>
      <c r="DG48" s="686"/>
      <c r="DH48" s="686"/>
      <c r="DI48" s="686"/>
      <c r="DJ48" s="686"/>
      <c r="DK48" s="686"/>
      <c r="DL48" s="686"/>
      <c r="DM48" s="686"/>
      <c r="DN48" s="686"/>
      <c r="DO48" s="686"/>
      <c r="DP48" s="686"/>
      <c r="DQ48" s="686"/>
      <c r="DR48" s="686"/>
    </row>
    <row r="49" spans="1:122" s="207" customFormat="1" ht="13" outlineLevel="1">
      <c r="A49" s="245" t="s">
        <v>40</v>
      </c>
      <c r="B49" s="1567">
        <v>0</v>
      </c>
      <c r="C49" s="1556">
        <f>C42+C43*2+C44*4+C45*4+C46*8+C47*8</f>
        <v>0</v>
      </c>
      <c r="D49" s="210">
        <f t="shared" ref="D49:F49" si="42">D42+D43*2+D44*4+D45*4+D46*8+D47*8</f>
        <v>0</v>
      </c>
      <c r="E49" s="210">
        <f t="shared" si="42"/>
        <v>0</v>
      </c>
      <c r="F49" s="251">
        <f t="shared" si="42"/>
        <v>0</v>
      </c>
      <c r="G49" s="206">
        <f>SUM(C49:F49)</f>
        <v>0</v>
      </c>
      <c r="H49" s="210">
        <f t="shared" ref="H49:K49" si="43">H42+H43*2+H44*4+H45*4+H46*8+H47*8</f>
        <v>0</v>
      </c>
      <c r="I49" s="210">
        <f t="shared" si="43"/>
        <v>0</v>
      </c>
      <c r="J49" s="210">
        <f t="shared" si="43"/>
        <v>0</v>
      </c>
      <c r="K49" s="210">
        <f t="shared" si="43"/>
        <v>0</v>
      </c>
      <c r="L49" s="206">
        <f>SUM(H49:K49)</f>
        <v>0</v>
      </c>
      <c r="M49" s="210">
        <f t="shared" ref="M49:Q49" si="44">M42+M43*2+M44*4+M45*4+M46*8+M47*8</f>
        <v>0</v>
      </c>
      <c r="N49" s="210">
        <f t="shared" si="44"/>
        <v>0</v>
      </c>
      <c r="O49" s="210">
        <f t="shared" si="44"/>
        <v>0</v>
      </c>
      <c r="P49" s="210">
        <f t="shared" si="44"/>
        <v>0</v>
      </c>
      <c r="Q49" s="210">
        <f t="shared" si="44"/>
        <v>0</v>
      </c>
      <c r="R49" s="206">
        <f>SUM(M49:Q49)</f>
        <v>0</v>
      </c>
      <c r="S49" s="224">
        <f>R49+L49+G49</f>
        <v>0</v>
      </c>
      <c r="T49" s="218"/>
      <c r="U49" s="217"/>
      <c r="V49" s="219"/>
      <c r="W49" s="219"/>
      <c r="X49" s="219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217"/>
      <c r="AP49" s="217"/>
      <c r="AQ49" s="217"/>
      <c r="AR49" s="217"/>
      <c r="AS49" s="217"/>
      <c r="AT49" s="217"/>
      <c r="AU49" s="217"/>
      <c r="AV49" s="217"/>
      <c r="AW49" s="217"/>
      <c r="AX49" s="217"/>
      <c r="AY49" s="217"/>
      <c r="AZ49" s="217"/>
      <c r="BA49" s="217"/>
      <c r="BB49" s="217"/>
      <c r="BC49" s="217"/>
      <c r="BD49" s="217"/>
      <c r="BE49" s="217"/>
      <c r="BF49" s="217"/>
      <c r="BG49" s="217"/>
      <c r="BH49" s="217"/>
      <c r="BI49" s="217"/>
      <c r="BJ49" s="217"/>
      <c r="BK49" s="217"/>
      <c r="BL49" s="217"/>
      <c r="BM49" s="217"/>
      <c r="BN49" s="217"/>
      <c r="BO49" s="217"/>
      <c r="BP49" s="217"/>
      <c r="BQ49" s="217"/>
      <c r="BR49" s="217"/>
      <c r="BS49" s="217"/>
      <c r="BT49" s="217"/>
      <c r="BU49" s="217"/>
      <c r="BV49" s="217"/>
      <c r="BW49" s="217"/>
      <c r="BX49" s="217"/>
      <c r="BY49" s="217"/>
      <c r="BZ49" s="217"/>
      <c r="CA49" s="217"/>
      <c r="CB49" s="217"/>
      <c r="CC49" s="217"/>
      <c r="CD49" s="217"/>
      <c r="CE49" s="217"/>
      <c r="CF49" s="217"/>
      <c r="CG49" s="217"/>
      <c r="CH49" s="217"/>
      <c r="CI49" s="217"/>
      <c r="CJ49" s="217"/>
      <c r="CK49" s="217"/>
      <c r="CL49" s="217"/>
      <c r="CM49" s="217"/>
      <c r="CN49" s="217"/>
      <c r="CO49" s="217"/>
      <c r="CP49" s="217"/>
      <c r="CQ49" s="217"/>
      <c r="CR49" s="217"/>
      <c r="CS49" s="217"/>
      <c r="CT49" s="217"/>
      <c r="CU49" s="217"/>
      <c r="CV49" s="217"/>
      <c r="CW49" s="217"/>
      <c r="CX49" s="217"/>
      <c r="CY49" s="217"/>
      <c r="CZ49" s="217"/>
      <c r="DA49" s="217"/>
      <c r="DB49" s="217"/>
      <c r="DC49" s="217"/>
      <c r="DD49" s="217"/>
      <c r="DE49" s="217"/>
      <c r="DF49" s="217"/>
      <c r="DG49" s="217"/>
      <c r="DH49" s="217"/>
      <c r="DI49" s="217"/>
      <c r="DJ49" s="217"/>
      <c r="DK49" s="217"/>
      <c r="DL49" s="217"/>
      <c r="DM49" s="217"/>
      <c r="DN49" s="217"/>
      <c r="DO49" s="217"/>
      <c r="DP49" s="217"/>
      <c r="DQ49" s="217"/>
      <c r="DR49" s="217"/>
    </row>
    <row r="50" spans="1:122" s="207" customFormat="1" ht="13.5" outlineLevel="1" thickBot="1">
      <c r="A50" s="213" t="s">
        <v>43</v>
      </c>
      <c r="B50" s="1568" t="s">
        <v>30</v>
      </c>
      <c r="C50" s="1557">
        <f>C42+C43+C44*2+C45*2+C46*4</f>
        <v>0</v>
      </c>
      <c r="D50" s="214">
        <f t="shared" ref="D50:F50" si="45">D42+D43+D44*2+D45*2+D46*4</f>
        <v>0</v>
      </c>
      <c r="E50" s="214">
        <f t="shared" si="45"/>
        <v>0</v>
      </c>
      <c r="F50" s="250">
        <f t="shared" si="45"/>
        <v>0</v>
      </c>
      <c r="G50" s="215">
        <f>SUM(C50:F50)</f>
        <v>0</v>
      </c>
      <c r="H50" s="214">
        <f t="shared" ref="H50:K50" si="46">H42+H43+H44*2+H45*2+H46*4</f>
        <v>0</v>
      </c>
      <c r="I50" s="214">
        <f t="shared" si="46"/>
        <v>0</v>
      </c>
      <c r="J50" s="214">
        <f t="shared" si="46"/>
        <v>0</v>
      </c>
      <c r="K50" s="214">
        <f t="shared" si="46"/>
        <v>0</v>
      </c>
      <c r="L50" s="215">
        <f>SUM(H50:K50)</f>
        <v>0</v>
      </c>
      <c r="M50" s="214">
        <f t="shared" ref="M50:Q50" si="47">M42+M43+M44*2+M45*2+M46*4</f>
        <v>0</v>
      </c>
      <c r="N50" s="214">
        <f t="shared" si="47"/>
        <v>0</v>
      </c>
      <c r="O50" s="214">
        <f t="shared" si="47"/>
        <v>0</v>
      </c>
      <c r="P50" s="214">
        <f t="shared" si="47"/>
        <v>0</v>
      </c>
      <c r="Q50" s="214">
        <f t="shared" si="47"/>
        <v>0</v>
      </c>
      <c r="R50" s="215">
        <f>SUM(M50:Q50)</f>
        <v>0</v>
      </c>
      <c r="S50" s="204">
        <f t="shared" si="38"/>
        <v>0</v>
      </c>
      <c r="T50" s="218"/>
      <c r="U50" s="217"/>
      <c r="V50" s="219"/>
      <c r="W50" s="219"/>
      <c r="X50" s="219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217"/>
      <c r="AS50" s="217"/>
      <c r="AT50" s="217"/>
      <c r="AU50" s="217"/>
      <c r="AV50" s="217"/>
      <c r="AW50" s="217"/>
      <c r="AX50" s="217"/>
      <c r="AY50" s="217"/>
      <c r="AZ50" s="217"/>
      <c r="BA50" s="217"/>
      <c r="BB50" s="217"/>
      <c r="BC50" s="217"/>
      <c r="BD50" s="217"/>
      <c r="BE50" s="217"/>
      <c r="BF50" s="217"/>
      <c r="BG50" s="217"/>
      <c r="BH50" s="217"/>
      <c r="BI50" s="217"/>
      <c r="BJ50" s="217"/>
      <c r="BK50" s="217"/>
      <c r="BL50" s="217"/>
      <c r="BM50" s="217"/>
      <c r="BN50" s="217"/>
      <c r="BO50" s="217"/>
      <c r="BP50" s="217"/>
      <c r="BQ50" s="217"/>
      <c r="BR50" s="217"/>
      <c r="BS50" s="217"/>
      <c r="BT50" s="217"/>
      <c r="BU50" s="217"/>
      <c r="BV50" s="217"/>
      <c r="BW50" s="217"/>
      <c r="BX50" s="217"/>
      <c r="BY50" s="217"/>
      <c r="BZ50" s="217"/>
      <c r="CA50" s="217"/>
      <c r="CB50" s="217"/>
      <c r="CC50" s="217"/>
      <c r="CD50" s="217"/>
      <c r="CE50" s="217"/>
      <c r="CF50" s="217"/>
      <c r="CG50" s="217"/>
      <c r="CH50" s="217"/>
      <c r="CI50" s="217"/>
      <c r="CJ50" s="217"/>
      <c r="CK50" s="217"/>
      <c r="CL50" s="217"/>
      <c r="CM50" s="217"/>
      <c r="CN50" s="217"/>
      <c r="CO50" s="217"/>
      <c r="CP50" s="217"/>
      <c r="CQ50" s="217"/>
      <c r="CR50" s="217"/>
      <c r="CS50" s="217"/>
      <c r="CT50" s="217"/>
      <c r="CU50" s="217"/>
      <c r="CV50" s="217"/>
      <c r="CW50" s="217"/>
      <c r="CX50" s="217"/>
      <c r="CY50" s="217"/>
      <c r="CZ50" s="217"/>
      <c r="DA50" s="217"/>
      <c r="DB50" s="217"/>
      <c r="DC50" s="217"/>
      <c r="DD50" s="217"/>
      <c r="DE50" s="217"/>
      <c r="DF50" s="217"/>
      <c r="DG50" s="217"/>
      <c r="DH50" s="217"/>
      <c r="DI50" s="217"/>
      <c r="DJ50" s="217"/>
      <c r="DK50" s="217"/>
      <c r="DL50" s="217"/>
      <c r="DM50" s="217"/>
      <c r="DN50" s="217"/>
      <c r="DO50" s="217"/>
      <c r="DP50" s="217"/>
      <c r="DQ50" s="217"/>
      <c r="DR50" s="217"/>
    </row>
    <row r="51" spans="1:122" s="207" customFormat="1" ht="14.25" customHeight="1" thickBot="1">
      <c r="A51" s="211"/>
      <c r="B51" s="1564"/>
      <c r="C51" s="212"/>
      <c r="D51" s="212"/>
      <c r="E51" s="212"/>
      <c r="F51" s="212"/>
      <c r="G51" s="236"/>
      <c r="H51" s="212"/>
      <c r="I51" s="212"/>
      <c r="J51" s="212"/>
      <c r="K51" s="212"/>
      <c r="L51" s="236">
        <f>SUM(H51:K51)</f>
        <v>0</v>
      </c>
      <c r="M51" s="212"/>
      <c r="N51" s="212"/>
      <c r="O51" s="212"/>
      <c r="P51" s="212"/>
      <c r="Q51" s="212"/>
      <c r="R51" s="236"/>
      <c r="S51" s="391"/>
      <c r="T51" s="218"/>
      <c r="U51" s="217"/>
      <c r="V51" s="219"/>
      <c r="W51" s="219"/>
      <c r="X51" s="219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217"/>
      <c r="AP51" s="217"/>
      <c r="AQ51" s="217"/>
      <c r="AR51" s="217"/>
      <c r="AS51" s="217"/>
      <c r="AT51" s="217"/>
      <c r="AU51" s="217"/>
      <c r="AV51" s="217"/>
      <c r="AW51" s="217"/>
      <c r="AX51" s="217"/>
      <c r="AY51" s="217"/>
      <c r="AZ51" s="217"/>
      <c r="BA51" s="217"/>
      <c r="BB51" s="217"/>
      <c r="BC51" s="217"/>
      <c r="BD51" s="217"/>
      <c r="BE51" s="217"/>
      <c r="BF51" s="217"/>
      <c r="BG51" s="217"/>
      <c r="BH51" s="217"/>
      <c r="BI51" s="217"/>
      <c r="BJ51" s="217"/>
      <c r="BK51" s="217"/>
      <c r="BL51" s="217"/>
      <c r="BM51" s="217"/>
      <c r="BN51" s="217"/>
      <c r="BO51" s="217"/>
      <c r="BP51" s="217"/>
      <c r="BQ51" s="217"/>
      <c r="BR51" s="217"/>
      <c r="BS51" s="217"/>
      <c r="BT51" s="217"/>
      <c r="BU51" s="217"/>
      <c r="BV51" s="217"/>
      <c r="BW51" s="217"/>
      <c r="BX51" s="217"/>
      <c r="BY51" s="217"/>
      <c r="BZ51" s="217"/>
      <c r="CA51" s="217"/>
      <c r="CB51" s="217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7"/>
      <c r="DR51" s="217"/>
    </row>
    <row r="52" spans="1:122" s="207" customFormat="1" ht="14.25" customHeight="1">
      <c r="A52" s="441" t="s">
        <v>195</v>
      </c>
      <c r="B52" s="1570" t="s">
        <v>476</v>
      </c>
      <c r="C52" s="1559">
        <f>SUMIF('Wuxi Summary'!$BB:$BB,'SiteCommit vs Uncon'!$T52,'Wuxi Summary'!BG:BG)</f>
        <v>0</v>
      </c>
      <c r="D52" s="1293">
        <f>SUMIF('Wuxi Summary'!$BB:$BB,'SiteCommit vs Uncon'!$T52,'Wuxi Summary'!BH:BH)</f>
        <v>0</v>
      </c>
      <c r="E52" s="1293">
        <f>SUMIF('Wuxi Summary'!$BB:$BB,'SiteCommit vs Uncon'!$T52,'Wuxi Summary'!BI:BI)</f>
        <v>0</v>
      </c>
      <c r="F52" s="1293">
        <f>SUMIF('Wuxi Summary'!$BB:$BB,'SiteCommit vs Uncon'!$T52,'Wuxi Summary'!BJ:BJ)</f>
        <v>0</v>
      </c>
      <c r="G52" s="273">
        <f t="shared" ref="G52:G57" si="48">SUM(C52:F52)</f>
        <v>0</v>
      </c>
      <c r="H52" s="1293">
        <f>SUMIF('Wuxi Summary'!$BB:$BB,'SiteCommit vs Uncon'!$T52,'Wuxi Summary'!BK:BK)</f>
        <v>0</v>
      </c>
      <c r="I52" s="1293">
        <f>SUMIF('Wuxi Summary'!$BB:$BB,'SiteCommit vs Uncon'!$T52,'Wuxi Summary'!BL:BL)</f>
        <v>0</v>
      </c>
      <c r="J52" s="1293">
        <f>SUMIF('Wuxi Summary'!$BB:$BB,'SiteCommit vs Uncon'!$T52,'Wuxi Summary'!BM:BM)</f>
        <v>0</v>
      </c>
      <c r="K52" s="1293">
        <f>SUMIF('Wuxi Summary'!$BB:$BB,'SiteCommit vs Uncon'!$T52,'Wuxi Summary'!BN:BN)</f>
        <v>0</v>
      </c>
      <c r="L52" s="273">
        <f t="shared" ref="L52:L57" si="49">SUM(H52:K52)</f>
        <v>0</v>
      </c>
      <c r="M52" s="1293">
        <f>SUMIF('Wuxi Summary'!$BB:$BB,'SiteCommit vs Uncon'!$T52,'Wuxi Summary'!BO:BO)</f>
        <v>0</v>
      </c>
      <c r="N52" s="1293">
        <f>SUMIF('Wuxi Summary'!$BB:$BB,'SiteCommit vs Uncon'!$T52,'Wuxi Summary'!BP:BP)</f>
        <v>0</v>
      </c>
      <c r="O52" s="1293">
        <f>SUMIF('Wuxi Summary'!$BB:$BB,'SiteCommit vs Uncon'!$T52,'Wuxi Summary'!BQ:BQ)</f>
        <v>0</v>
      </c>
      <c r="P52" s="1293">
        <f>SUMIF('Wuxi Summary'!$BB:$BB,'SiteCommit vs Uncon'!$T52,'Wuxi Summary'!BR:BR)</f>
        <v>0</v>
      </c>
      <c r="Q52" s="1293">
        <f>SUMIF('Wuxi Summary'!$BB:$BB,'SiteCommit vs Uncon'!$T52,'Wuxi Summary'!BS:BS)</f>
        <v>0</v>
      </c>
      <c r="R52" s="842">
        <f t="shared" ref="R52:R57" si="50">SUM(M52:Q52)</f>
        <v>0</v>
      </c>
      <c r="S52" s="837">
        <f t="shared" ref="S52:S57" si="51">R52+L52+G52</f>
        <v>0</v>
      </c>
      <c r="T52" s="218" t="s">
        <v>482</v>
      </c>
      <c r="U52" s="217"/>
      <c r="V52" s="219"/>
      <c r="W52" s="219"/>
      <c r="X52" s="219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217"/>
      <c r="AS52" s="217"/>
      <c r="AT52" s="217"/>
      <c r="AU52" s="217"/>
      <c r="AV52" s="217"/>
      <c r="AW52" s="217"/>
      <c r="AX52" s="217"/>
      <c r="AY52" s="217"/>
      <c r="AZ52" s="217"/>
      <c r="BA52" s="217"/>
      <c r="BB52" s="217"/>
      <c r="BC52" s="217"/>
      <c r="BD52" s="217"/>
      <c r="BE52" s="217"/>
      <c r="BF52" s="217"/>
      <c r="BG52" s="217"/>
      <c r="BH52" s="217"/>
      <c r="BI52" s="217"/>
      <c r="BJ52" s="217"/>
      <c r="BK52" s="217"/>
      <c r="BL52" s="217"/>
      <c r="BM52" s="217"/>
      <c r="BN52" s="217"/>
      <c r="BO52" s="217"/>
      <c r="BP52" s="217"/>
      <c r="BQ52" s="217"/>
      <c r="BR52" s="217"/>
      <c r="BS52" s="217"/>
      <c r="BT52" s="217"/>
      <c r="BU52" s="217"/>
      <c r="BV52" s="217"/>
      <c r="BW52" s="217"/>
      <c r="BX52" s="217"/>
      <c r="BY52" s="217"/>
      <c r="BZ52" s="217"/>
      <c r="CA52" s="217"/>
      <c r="CB52" s="217"/>
      <c r="CC52" s="217"/>
      <c r="CD52" s="217"/>
      <c r="CE52" s="217"/>
      <c r="CF52" s="217"/>
      <c r="CG52" s="217"/>
      <c r="CH52" s="217"/>
      <c r="CI52" s="217"/>
      <c r="CJ52" s="217"/>
      <c r="CK52" s="217"/>
      <c r="CL52" s="217"/>
      <c r="CM52" s="217"/>
      <c r="CN52" s="217"/>
      <c r="CO52" s="217"/>
      <c r="CP52" s="217"/>
      <c r="CQ52" s="217"/>
      <c r="CR52" s="217"/>
      <c r="CS52" s="217"/>
      <c r="CT52" s="217"/>
      <c r="CU52" s="217"/>
      <c r="CV52" s="217"/>
      <c r="CW52" s="217"/>
      <c r="CX52" s="217"/>
      <c r="CY52" s="217"/>
      <c r="CZ52" s="217"/>
      <c r="DA52" s="217"/>
      <c r="DB52" s="217"/>
      <c r="DC52" s="217"/>
      <c r="DD52" s="217"/>
      <c r="DE52" s="217"/>
      <c r="DF52" s="217"/>
      <c r="DG52" s="217"/>
      <c r="DH52" s="217"/>
      <c r="DI52" s="217"/>
      <c r="DJ52" s="217"/>
      <c r="DK52" s="217"/>
      <c r="DL52" s="217"/>
      <c r="DM52" s="217"/>
      <c r="DN52" s="217"/>
      <c r="DO52" s="217"/>
      <c r="DP52" s="217"/>
      <c r="DQ52" s="217"/>
      <c r="DR52" s="217"/>
    </row>
    <row r="53" spans="1:122" s="207" customFormat="1" ht="14.25" customHeight="1">
      <c r="A53" s="1139" t="str">
        <f>A29</f>
        <v>Site Uncon</v>
      </c>
      <c r="B53" s="182" t="s">
        <v>263</v>
      </c>
      <c r="C53" s="6">
        <f>SUMIF('Wuxi Summary'!$BB:$BB,'SiteCommit vs Uncon'!$T53,'Wuxi Summary'!BG:BG)</f>
        <v>0</v>
      </c>
      <c r="D53" s="6">
        <f>SUMIF('Wuxi Summary'!$BB:$BB,'SiteCommit vs Uncon'!$T53,'Wuxi Summary'!BH:BH)</f>
        <v>0</v>
      </c>
      <c r="E53" s="6">
        <f>SUMIF('Wuxi Summary'!$BB:$BB,'SiteCommit vs Uncon'!$T53,'Wuxi Summary'!BI:BI)</f>
        <v>0</v>
      </c>
      <c r="F53" s="6">
        <f>SUMIF('Wuxi Summary'!$BB:$BB,'SiteCommit vs Uncon'!$T53,'Wuxi Summary'!BJ:BJ)</f>
        <v>0</v>
      </c>
      <c r="G53" s="200">
        <f t="shared" si="48"/>
        <v>0</v>
      </c>
      <c r="H53" s="6">
        <f>SUMIF('Wuxi Summary'!$BB:$BB,'SiteCommit vs Uncon'!$T53,'Wuxi Summary'!BK:BK)</f>
        <v>0</v>
      </c>
      <c r="I53" s="6">
        <f>SUMIF('Wuxi Summary'!$BB:$BB,'SiteCommit vs Uncon'!$T53,'Wuxi Summary'!BL:BL)</f>
        <v>0</v>
      </c>
      <c r="J53" s="6">
        <f>SUMIF('Wuxi Summary'!$BB:$BB,'SiteCommit vs Uncon'!$T53,'Wuxi Summary'!BM:BM)</f>
        <v>0</v>
      </c>
      <c r="K53" s="6">
        <f>SUMIF('Wuxi Summary'!$BB:$BB,'SiteCommit vs Uncon'!$T53,'Wuxi Summary'!BN:BN)</f>
        <v>0</v>
      </c>
      <c r="L53" s="200">
        <f t="shared" si="49"/>
        <v>0</v>
      </c>
      <c r="M53" s="6">
        <f>SUMIF('Wuxi Summary'!$BB:$BB,'SiteCommit vs Uncon'!$T53,'Wuxi Summary'!BO:BO)</f>
        <v>0</v>
      </c>
      <c r="N53" s="6">
        <f>SUMIF('Wuxi Summary'!$BB:$BB,'SiteCommit vs Uncon'!$T53,'Wuxi Summary'!BP:BP)</f>
        <v>0</v>
      </c>
      <c r="O53" s="6">
        <f>SUMIF('Wuxi Summary'!$BB:$BB,'SiteCommit vs Uncon'!$T53,'Wuxi Summary'!BQ:BQ)</f>
        <v>0</v>
      </c>
      <c r="P53" s="6">
        <f>SUMIF('Wuxi Summary'!$BB:$BB,'SiteCommit vs Uncon'!$T53,'Wuxi Summary'!BR:BR)</f>
        <v>0</v>
      </c>
      <c r="Q53" s="6">
        <f>SUMIF('Wuxi Summary'!$BB:$BB,'SiteCommit vs Uncon'!$T53,'Wuxi Summary'!BS:BS)</f>
        <v>0</v>
      </c>
      <c r="R53" s="664">
        <f t="shared" si="50"/>
        <v>0</v>
      </c>
      <c r="S53" s="665">
        <f t="shared" si="51"/>
        <v>0</v>
      </c>
      <c r="T53" s="218" t="s">
        <v>487</v>
      </c>
      <c r="U53" s="217"/>
      <c r="V53" s="219"/>
      <c r="W53" s="219"/>
      <c r="X53" s="219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217"/>
      <c r="AS53" s="217"/>
      <c r="AT53" s="217"/>
      <c r="AU53" s="217"/>
      <c r="AV53" s="217"/>
      <c r="AW53" s="217"/>
      <c r="AX53" s="217"/>
      <c r="AY53" s="217"/>
      <c r="AZ53" s="217"/>
      <c r="BA53" s="217"/>
      <c r="BB53" s="217"/>
      <c r="BC53" s="217"/>
      <c r="BD53" s="217"/>
      <c r="BE53" s="217"/>
      <c r="BF53" s="217"/>
      <c r="BG53" s="217"/>
      <c r="BH53" s="217"/>
      <c r="BI53" s="217"/>
      <c r="BJ53" s="217"/>
      <c r="BK53" s="217"/>
      <c r="BL53" s="217"/>
      <c r="BM53" s="217"/>
      <c r="BN53" s="217"/>
      <c r="BO53" s="217"/>
      <c r="BP53" s="217"/>
      <c r="BQ53" s="217"/>
      <c r="BR53" s="217"/>
      <c r="BS53" s="217"/>
      <c r="BT53" s="217"/>
      <c r="BU53" s="217"/>
      <c r="BV53" s="217"/>
      <c r="BW53" s="217"/>
      <c r="BX53" s="217"/>
      <c r="BY53" s="217"/>
      <c r="BZ53" s="217"/>
      <c r="CA53" s="217"/>
      <c r="CB53" s="217"/>
      <c r="CC53" s="217"/>
      <c r="CD53" s="217"/>
      <c r="CE53" s="217"/>
      <c r="CF53" s="217"/>
      <c r="CG53" s="217"/>
      <c r="CH53" s="217"/>
      <c r="CI53" s="217"/>
      <c r="CJ53" s="217"/>
      <c r="CK53" s="217"/>
      <c r="CL53" s="217"/>
      <c r="CM53" s="217"/>
      <c r="CN53" s="217"/>
      <c r="CO53" s="217"/>
      <c r="CP53" s="217"/>
      <c r="CQ53" s="217"/>
      <c r="CR53" s="217"/>
      <c r="CS53" s="217"/>
      <c r="CT53" s="217"/>
      <c r="CU53" s="217"/>
      <c r="CV53" s="217"/>
      <c r="CW53" s="217"/>
      <c r="CX53" s="217"/>
      <c r="CY53" s="217"/>
      <c r="CZ53" s="217"/>
      <c r="DA53" s="217"/>
      <c r="DB53" s="217"/>
      <c r="DC53" s="217"/>
      <c r="DD53" s="217"/>
      <c r="DE53" s="217"/>
      <c r="DF53" s="217"/>
      <c r="DG53" s="217"/>
      <c r="DH53" s="217"/>
      <c r="DI53" s="217"/>
      <c r="DJ53" s="217"/>
      <c r="DK53" s="217"/>
      <c r="DL53" s="217"/>
      <c r="DM53" s="217"/>
      <c r="DN53" s="217"/>
      <c r="DO53" s="217"/>
      <c r="DP53" s="217"/>
      <c r="DQ53" s="217"/>
      <c r="DR53" s="217"/>
    </row>
    <row r="54" spans="1:122" s="207" customFormat="1" ht="14.25" customHeight="1">
      <c r="A54" s="1139"/>
      <c r="B54" s="182" t="s">
        <v>205</v>
      </c>
      <c r="C54" s="6">
        <f>SUMIF('Wuxi Summary'!$BB:$BB,'SiteCommit vs Uncon'!$T54,'Wuxi Summary'!BG:BG)</f>
        <v>0</v>
      </c>
      <c r="D54" s="6">
        <f>SUMIF('Wuxi Summary'!$BB:$BB,'SiteCommit vs Uncon'!$T54,'Wuxi Summary'!BH:BH)</f>
        <v>0</v>
      </c>
      <c r="E54" s="6">
        <f>SUMIF('Wuxi Summary'!$BB:$BB,'SiteCommit vs Uncon'!$T54,'Wuxi Summary'!BI:BI)</f>
        <v>0</v>
      </c>
      <c r="F54" s="6">
        <f>SUMIF('Wuxi Summary'!$BB:$BB,'SiteCommit vs Uncon'!$T54,'Wuxi Summary'!BJ:BJ)</f>
        <v>0</v>
      </c>
      <c r="G54" s="200">
        <f t="shared" si="48"/>
        <v>0</v>
      </c>
      <c r="H54" s="6">
        <f>SUMIF('Wuxi Summary'!$BB:$BB,'SiteCommit vs Uncon'!$T54,'Wuxi Summary'!BK:BK)</f>
        <v>0</v>
      </c>
      <c r="I54" s="6">
        <f>SUMIF('Wuxi Summary'!$BB:$BB,'SiteCommit vs Uncon'!$T54,'Wuxi Summary'!BL:BL)</f>
        <v>0</v>
      </c>
      <c r="J54" s="6">
        <f>SUMIF('Wuxi Summary'!$BB:$BB,'SiteCommit vs Uncon'!$T54,'Wuxi Summary'!BM:BM)</f>
        <v>0</v>
      </c>
      <c r="K54" s="6">
        <f>SUMIF('Wuxi Summary'!$BB:$BB,'SiteCommit vs Uncon'!$T54,'Wuxi Summary'!BN:BN)</f>
        <v>0</v>
      </c>
      <c r="L54" s="200">
        <f t="shared" si="49"/>
        <v>0</v>
      </c>
      <c r="M54" s="6">
        <f>SUMIF('Wuxi Summary'!$BB:$BB,'SiteCommit vs Uncon'!$T54,'Wuxi Summary'!BO:BO)</f>
        <v>0</v>
      </c>
      <c r="N54" s="6">
        <f>SUMIF('Wuxi Summary'!$BB:$BB,'SiteCommit vs Uncon'!$T54,'Wuxi Summary'!BP:BP)</f>
        <v>0</v>
      </c>
      <c r="O54" s="6">
        <f>SUMIF('Wuxi Summary'!$BB:$BB,'SiteCommit vs Uncon'!$T54,'Wuxi Summary'!BQ:BQ)</f>
        <v>0</v>
      </c>
      <c r="P54" s="6">
        <f>SUMIF('Wuxi Summary'!$BB:$BB,'SiteCommit vs Uncon'!$T54,'Wuxi Summary'!BR:BR)</f>
        <v>0</v>
      </c>
      <c r="Q54" s="6">
        <f>SUMIF('Wuxi Summary'!$BB:$BB,'SiteCommit vs Uncon'!$T54,'Wuxi Summary'!BS:BS)</f>
        <v>0</v>
      </c>
      <c r="R54" s="664">
        <f t="shared" si="50"/>
        <v>0</v>
      </c>
      <c r="S54" s="665">
        <f t="shared" si="51"/>
        <v>0</v>
      </c>
      <c r="T54" s="218" t="s">
        <v>488</v>
      </c>
      <c r="U54" s="217"/>
      <c r="V54" s="219"/>
      <c r="W54" s="219"/>
      <c r="X54" s="219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217"/>
      <c r="AP54" s="217"/>
      <c r="AQ54" s="217"/>
      <c r="AR54" s="217"/>
      <c r="AS54" s="217"/>
      <c r="AT54" s="217"/>
      <c r="AU54" s="217"/>
      <c r="AV54" s="217"/>
      <c r="AW54" s="217"/>
      <c r="AX54" s="217"/>
      <c r="AY54" s="217"/>
      <c r="AZ54" s="217"/>
      <c r="BA54" s="217"/>
      <c r="BB54" s="217"/>
      <c r="BC54" s="217"/>
      <c r="BD54" s="217"/>
      <c r="BE54" s="217"/>
      <c r="BF54" s="217"/>
      <c r="BG54" s="217"/>
      <c r="BH54" s="217"/>
      <c r="BI54" s="217"/>
      <c r="BJ54" s="217"/>
      <c r="BK54" s="217"/>
      <c r="BL54" s="217"/>
      <c r="BM54" s="217"/>
      <c r="BN54" s="217"/>
      <c r="BO54" s="217"/>
      <c r="BP54" s="217"/>
      <c r="BQ54" s="217"/>
      <c r="BR54" s="217"/>
      <c r="BS54" s="217"/>
      <c r="BT54" s="217"/>
      <c r="BU54" s="217"/>
      <c r="BV54" s="217"/>
      <c r="BW54" s="217"/>
      <c r="BX54" s="217"/>
      <c r="BY54" s="217"/>
      <c r="BZ54" s="217"/>
      <c r="CA54" s="217"/>
      <c r="CB54" s="217"/>
      <c r="CC54" s="217"/>
      <c r="CD54" s="217"/>
      <c r="CE54" s="217"/>
      <c r="CF54" s="217"/>
      <c r="CG54" s="217"/>
      <c r="CH54" s="217"/>
      <c r="CI54" s="217"/>
      <c r="CJ54" s="217"/>
      <c r="CK54" s="217"/>
      <c r="CL54" s="217"/>
      <c r="CM54" s="217"/>
      <c r="CN54" s="217"/>
      <c r="CO54" s="217"/>
      <c r="CP54" s="217"/>
      <c r="CQ54" s="217"/>
      <c r="CR54" s="217"/>
      <c r="CS54" s="217"/>
      <c r="CT54" s="217"/>
      <c r="CU54" s="217"/>
      <c r="CV54" s="217"/>
      <c r="CW54" s="217"/>
      <c r="CX54" s="217"/>
      <c r="CY54" s="217"/>
      <c r="CZ54" s="217"/>
      <c r="DA54" s="217"/>
      <c r="DB54" s="217"/>
      <c r="DC54" s="217"/>
      <c r="DD54" s="217"/>
      <c r="DE54" s="217"/>
      <c r="DF54" s="217"/>
      <c r="DG54" s="217"/>
      <c r="DH54" s="217"/>
      <c r="DI54" s="217"/>
      <c r="DJ54" s="217"/>
      <c r="DK54" s="217"/>
      <c r="DL54" s="217"/>
      <c r="DM54" s="217"/>
      <c r="DN54" s="217"/>
      <c r="DO54" s="217"/>
      <c r="DP54" s="217"/>
      <c r="DQ54" s="217"/>
      <c r="DR54" s="217"/>
    </row>
    <row r="55" spans="1:122" s="207" customFormat="1" ht="14.25" customHeight="1">
      <c r="A55" s="1139"/>
      <c r="B55" s="182" t="s">
        <v>206</v>
      </c>
      <c r="C55" s="6">
        <f>SUMIF('Wuxi Summary'!$BB:$BB,'SiteCommit vs Uncon'!$T55,'Wuxi Summary'!BG:BG)</f>
        <v>0</v>
      </c>
      <c r="D55" s="6">
        <f>SUMIF('Wuxi Summary'!$BB:$BB,'SiteCommit vs Uncon'!$T55,'Wuxi Summary'!BH:BH)</f>
        <v>0</v>
      </c>
      <c r="E55" s="6">
        <f>SUMIF('Wuxi Summary'!$BB:$BB,'SiteCommit vs Uncon'!$T55,'Wuxi Summary'!BI:BI)</f>
        <v>0</v>
      </c>
      <c r="F55" s="6">
        <f>SUMIF('Wuxi Summary'!$BB:$BB,'SiteCommit vs Uncon'!$T55,'Wuxi Summary'!BJ:BJ)</f>
        <v>0</v>
      </c>
      <c r="G55" s="200">
        <f t="shared" si="48"/>
        <v>0</v>
      </c>
      <c r="H55" s="6">
        <f>SUMIF('Wuxi Summary'!$BB:$BB,'SiteCommit vs Uncon'!$T55,'Wuxi Summary'!BK:BK)</f>
        <v>0</v>
      </c>
      <c r="I55" s="6">
        <f>SUMIF('Wuxi Summary'!$BB:$BB,'SiteCommit vs Uncon'!$T55,'Wuxi Summary'!BL:BL)</f>
        <v>0</v>
      </c>
      <c r="J55" s="6">
        <f>SUMIF('Wuxi Summary'!$BB:$BB,'SiteCommit vs Uncon'!$T55,'Wuxi Summary'!BM:BM)</f>
        <v>0</v>
      </c>
      <c r="K55" s="6">
        <f>SUMIF('Wuxi Summary'!$BB:$BB,'SiteCommit vs Uncon'!$T55,'Wuxi Summary'!BN:BN)</f>
        <v>0</v>
      </c>
      <c r="L55" s="200">
        <f t="shared" si="49"/>
        <v>0</v>
      </c>
      <c r="M55" s="6">
        <f>SUMIF('Wuxi Summary'!$BB:$BB,'SiteCommit vs Uncon'!$T55,'Wuxi Summary'!BO:BO)</f>
        <v>0</v>
      </c>
      <c r="N55" s="6">
        <f>SUMIF('Wuxi Summary'!$BB:$BB,'SiteCommit vs Uncon'!$T55,'Wuxi Summary'!BP:BP)</f>
        <v>0</v>
      </c>
      <c r="O55" s="6">
        <f>SUMIF('Wuxi Summary'!$BB:$BB,'SiteCommit vs Uncon'!$T55,'Wuxi Summary'!BQ:BQ)</f>
        <v>0</v>
      </c>
      <c r="P55" s="6">
        <f>SUMIF('Wuxi Summary'!$BB:$BB,'SiteCommit vs Uncon'!$T55,'Wuxi Summary'!BR:BR)</f>
        <v>0</v>
      </c>
      <c r="Q55" s="6">
        <f>SUMIF('Wuxi Summary'!$BB:$BB,'SiteCommit vs Uncon'!$T55,'Wuxi Summary'!BS:BS)</f>
        <v>0</v>
      </c>
      <c r="R55" s="664">
        <f t="shared" si="50"/>
        <v>0</v>
      </c>
      <c r="S55" s="665">
        <f t="shared" si="51"/>
        <v>0</v>
      </c>
      <c r="T55" s="218" t="s">
        <v>489</v>
      </c>
      <c r="U55" s="217"/>
      <c r="V55" s="219"/>
      <c r="W55" s="219"/>
      <c r="X55" s="219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217"/>
      <c r="AP55" s="217"/>
      <c r="AQ55" s="217"/>
      <c r="AR55" s="217"/>
      <c r="AS55" s="217"/>
      <c r="AT55" s="217"/>
      <c r="AU55" s="217"/>
      <c r="AV55" s="217"/>
      <c r="AW55" s="217"/>
      <c r="AX55" s="217"/>
      <c r="AY55" s="217"/>
      <c r="AZ55" s="217"/>
      <c r="BA55" s="217"/>
      <c r="BB55" s="217"/>
      <c r="BC55" s="217"/>
      <c r="BD55" s="217"/>
      <c r="BE55" s="217"/>
      <c r="BF55" s="217"/>
      <c r="BG55" s="217"/>
      <c r="BH55" s="217"/>
      <c r="BI55" s="217"/>
      <c r="BJ55" s="217"/>
      <c r="BK55" s="217"/>
      <c r="BL55" s="217"/>
      <c r="BM55" s="217"/>
      <c r="BN55" s="217"/>
      <c r="BO55" s="217"/>
      <c r="BP55" s="217"/>
      <c r="BQ55" s="217"/>
      <c r="BR55" s="217"/>
      <c r="BS55" s="217"/>
      <c r="BT55" s="217"/>
      <c r="BU55" s="217"/>
      <c r="BV55" s="217"/>
      <c r="BW55" s="217"/>
      <c r="BX55" s="217"/>
      <c r="BY55" s="217"/>
      <c r="BZ55" s="217"/>
      <c r="CA55" s="217"/>
      <c r="CB55" s="217"/>
      <c r="CC55" s="217"/>
      <c r="CD55" s="217"/>
      <c r="CE55" s="217"/>
      <c r="CF55" s="217"/>
      <c r="CG55" s="217"/>
      <c r="CH55" s="217"/>
      <c r="CI55" s="217"/>
      <c r="CJ55" s="217"/>
      <c r="CK55" s="217"/>
      <c r="CL55" s="217"/>
      <c r="CM55" s="217"/>
      <c r="CN55" s="217"/>
      <c r="CO55" s="217"/>
      <c r="CP55" s="217"/>
      <c r="CQ55" s="217"/>
      <c r="CR55" s="217"/>
      <c r="CS55" s="217"/>
      <c r="CT55" s="217"/>
      <c r="CU55" s="217"/>
      <c r="CV55" s="217"/>
      <c r="CW55" s="217"/>
      <c r="CX55" s="217"/>
      <c r="CY55" s="217"/>
      <c r="CZ55" s="217"/>
      <c r="DA55" s="217"/>
      <c r="DB55" s="217"/>
      <c r="DC55" s="217"/>
      <c r="DD55" s="217"/>
      <c r="DE55" s="217"/>
      <c r="DF55" s="217"/>
      <c r="DG55" s="217"/>
      <c r="DH55" s="217"/>
      <c r="DI55" s="217"/>
      <c r="DJ55" s="217"/>
      <c r="DK55" s="217"/>
      <c r="DL55" s="217"/>
      <c r="DM55" s="217"/>
      <c r="DN55" s="217"/>
      <c r="DO55" s="217"/>
      <c r="DP55" s="217"/>
      <c r="DQ55" s="217"/>
      <c r="DR55" s="217"/>
    </row>
    <row r="56" spans="1:122" s="207" customFormat="1" ht="14.25" customHeight="1">
      <c r="A56" s="181"/>
      <c r="B56" s="182" t="s">
        <v>224</v>
      </c>
      <c r="C56" s="6">
        <f>SUMIF('Wuxi Summary'!$BB:$BB,'SiteCommit vs Uncon'!$T56,'Wuxi Summary'!BG:BG)</f>
        <v>0</v>
      </c>
      <c r="D56" s="6">
        <f>SUMIF('Wuxi Summary'!$BB:$BB,'SiteCommit vs Uncon'!$T56,'Wuxi Summary'!BH:BH)</f>
        <v>0</v>
      </c>
      <c r="E56" s="6">
        <f>SUMIF('Wuxi Summary'!$BB:$BB,'SiteCommit vs Uncon'!$T56,'Wuxi Summary'!BI:BI)</f>
        <v>0</v>
      </c>
      <c r="F56" s="6">
        <f>SUMIF('Wuxi Summary'!$BB:$BB,'SiteCommit vs Uncon'!$T56,'Wuxi Summary'!BJ:BJ)</f>
        <v>0</v>
      </c>
      <c r="G56" s="200">
        <f t="shared" si="48"/>
        <v>0</v>
      </c>
      <c r="H56" s="6">
        <f>SUMIF('Wuxi Summary'!$BB:$BB,'SiteCommit vs Uncon'!$T56,'Wuxi Summary'!BK:BK)</f>
        <v>0</v>
      </c>
      <c r="I56" s="6">
        <f>SUMIF('Wuxi Summary'!$BB:$BB,'SiteCommit vs Uncon'!$T56,'Wuxi Summary'!BL:BL)</f>
        <v>0</v>
      </c>
      <c r="J56" s="6">
        <f>SUMIF('Wuxi Summary'!$BB:$BB,'SiteCommit vs Uncon'!$T56,'Wuxi Summary'!BM:BM)</f>
        <v>0</v>
      </c>
      <c r="K56" s="6">
        <f>SUMIF('Wuxi Summary'!$BB:$BB,'SiteCommit vs Uncon'!$T56,'Wuxi Summary'!BN:BN)</f>
        <v>0</v>
      </c>
      <c r="L56" s="200">
        <f t="shared" si="49"/>
        <v>0</v>
      </c>
      <c r="M56" s="6">
        <f>SUMIF('Wuxi Summary'!$BB:$BB,'SiteCommit vs Uncon'!$T56,'Wuxi Summary'!BO:BO)</f>
        <v>0</v>
      </c>
      <c r="N56" s="6">
        <f>SUMIF('Wuxi Summary'!$BB:$BB,'SiteCommit vs Uncon'!$T56,'Wuxi Summary'!BP:BP)</f>
        <v>0</v>
      </c>
      <c r="O56" s="6">
        <f>SUMIF('Wuxi Summary'!$BB:$BB,'SiteCommit vs Uncon'!$T56,'Wuxi Summary'!BQ:BQ)</f>
        <v>0</v>
      </c>
      <c r="P56" s="6">
        <f>SUMIF('Wuxi Summary'!$BB:$BB,'SiteCommit vs Uncon'!$T56,'Wuxi Summary'!BR:BR)</f>
        <v>0</v>
      </c>
      <c r="Q56" s="6">
        <f>SUMIF('Wuxi Summary'!$BB:$BB,'SiteCommit vs Uncon'!$T56,'Wuxi Summary'!BS:BS)</f>
        <v>0</v>
      </c>
      <c r="R56" s="664">
        <f t="shared" si="50"/>
        <v>0</v>
      </c>
      <c r="S56" s="665">
        <f t="shared" si="51"/>
        <v>0</v>
      </c>
      <c r="T56" s="218" t="s">
        <v>490</v>
      </c>
      <c r="U56" s="217"/>
      <c r="V56" s="219"/>
      <c r="W56" s="219"/>
      <c r="X56" s="219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217"/>
      <c r="AS56" s="217"/>
      <c r="AT56" s="217"/>
      <c r="AU56" s="217"/>
      <c r="AV56" s="217"/>
      <c r="AW56" s="217"/>
      <c r="AX56" s="217"/>
      <c r="AY56" s="217"/>
      <c r="AZ56" s="217"/>
      <c r="BA56" s="217"/>
      <c r="BB56" s="217"/>
      <c r="BC56" s="217"/>
      <c r="BD56" s="217"/>
      <c r="BE56" s="217"/>
      <c r="BF56" s="217"/>
      <c r="BG56" s="217"/>
      <c r="BH56" s="217"/>
      <c r="BI56" s="217"/>
      <c r="BJ56" s="217"/>
      <c r="BK56" s="217"/>
      <c r="BL56" s="217"/>
      <c r="BM56" s="217"/>
      <c r="BN56" s="217"/>
      <c r="BO56" s="217"/>
      <c r="BP56" s="217"/>
      <c r="BQ56" s="217"/>
      <c r="BR56" s="217"/>
      <c r="BS56" s="217"/>
      <c r="BT56" s="217"/>
      <c r="BU56" s="217"/>
      <c r="BV56" s="217"/>
      <c r="BW56" s="217"/>
      <c r="BX56" s="217"/>
      <c r="BY56" s="217"/>
      <c r="BZ56" s="217"/>
      <c r="CA56" s="217"/>
      <c r="CB56" s="217"/>
      <c r="CC56" s="217"/>
      <c r="CD56" s="217"/>
      <c r="CE56" s="217"/>
      <c r="CF56" s="217"/>
      <c r="CG56" s="217"/>
      <c r="CH56" s="217"/>
      <c r="CI56" s="217"/>
      <c r="CJ56" s="217"/>
      <c r="CK56" s="217"/>
      <c r="CL56" s="217"/>
      <c r="CM56" s="217"/>
      <c r="CN56" s="217"/>
      <c r="CO56" s="217"/>
      <c r="CP56" s="217"/>
      <c r="CQ56" s="217"/>
      <c r="CR56" s="217"/>
      <c r="CS56" s="217"/>
      <c r="CT56" s="217"/>
      <c r="CU56" s="217"/>
      <c r="CV56" s="217"/>
      <c r="CW56" s="217"/>
      <c r="CX56" s="217"/>
      <c r="CY56" s="217"/>
      <c r="CZ56" s="217"/>
      <c r="DA56" s="217"/>
      <c r="DB56" s="217"/>
      <c r="DC56" s="217"/>
      <c r="DD56" s="217"/>
      <c r="DE56" s="217"/>
      <c r="DF56" s="217"/>
      <c r="DG56" s="217"/>
      <c r="DH56" s="217"/>
      <c r="DI56" s="217"/>
      <c r="DJ56" s="217"/>
      <c r="DK56" s="217"/>
      <c r="DL56" s="217"/>
      <c r="DM56" s="217"/>
      <c r="DN56" s="217"/>
      <c r="DO56" s="217"/>
      <c r="DP56" s="217"/>
      <c r="DQ56" s="217"/>
      <c r="DR56" s="217"/>
    </row>
    <row r="57" spans="1:122" s="207" customFormat="1" ht="14.25" customHeight="1">
      <c r="A57" s="181"/>
      <c r="B57" s="182" t="s">
        <v>264</v>
      </c>
      <c r="C57" s="6">
        <f>SUMIF('Wuxi Summary'!$BB:$BB,'SiteCommit vs Uncon'!$T57,'Wuxi Summary'!BG:BG)</f>
        <v>0</v>
      </c>
      <c r="D57" s="6">
        <f>SUMIF('Wuxi Summary'!$BB:$BB,'SiteCommit vs Uncon'!$T57,'Wuxi Summary'!BH:BH)</f>
        <v>0</v>
      </c>
      <c r="E57" s="6">
        <f>SUMIF('Wuxi Summary'!$BB:$BB,'SiteCommit vs Uncon'!$T57,'Wuxi Summary'!BI:BI)</f>
        <v>0</v>
      </c>
      <c r="F57" s="6">
        <f>SUMIF('Wuxi Summary'!$BB:$BB,'SiteCommit vs Uncon'!$T57,'Wuxi Summary'!BJ:BJ)</f>
        <v>0</v>
      </c>
      <c r="G57" s="200">
        <f t="shared" si="48"/>
        <v>0</v>
      </c>
      <c r="H57" s="6">
        <f>SUMIF('Wuxi Summary'!$BB:$BB,'SiteCommit vs Uncon'!$T57,'Wuxi Summary'!BK:BK)</f>
        <v>0</v>
      </c>
      <c r="I57" s="6">
        <f>SUMIF('Wuxi Summary'!$BB:$BB,'SiteCommit vs Uncon'!$T57,'Wuxi Summary'!BL:BL)</f>
        <v>0</v>
      </c>
      <c r="J57" s="6">
        <f>SUMIF('Wuxi Summary'!$BB:$BB,'SiteCommit vs Uncon'!$T57,'Wuxi Summary'!BM:BM)</f>
        <v>0</v>
      </c>
      <c r="K57" s="6">
        <f>SUMIF('Wuxi Summary'!$BB:$BB,'SiteCommit vs Uncon'!$T57,'Wuxi Summary'!BN:BN)</f>
        <v>0</v>
      </c>
      <c r="L57" s="200">
        <f t="shared" si="49"/>
        <v>0</v>
      </c>
      <c r="M57" s="6">
        <f>SUMIF('Wuxi Summary'!$BB:$BB,'SiteCommit vs Uncon'!$T57,'Wuxi Summary'!BO:BO)</f>
        <v>0</v>
      </c>
      <c r="N57" s="6">
        <f>SUMIF('Wuxi Summary'!$BB:$BB,'SiteCommit vs Uncon'!$T57,'Wuxi Summary'!BP:BP)</f>
        <v>0</v>
      </c>
      <c r="O57" s="6">
        <f>SUMIF('Wuxi Summary'!$BB:$BB,'SiteCommit vs Uncon'!$T57,'Wuxi Summary'!BQ:BQ)</f>
        <v>0</v>
      </c>
      <c r="P57" s="6">
        <f>SUMIF('Wuxi Summary'!$BB:$BB,'SiteCommit vs Uncon'!$T57,'Wuxi Summary'!BR:BR)</f>
        <v>0</v>
      </c>
      <c r="Q57" s="6">
        <f>SUMIF('Wuxi Summary'!$BB:$BB,'SiteCommit vs Uncon'!$T57,'Wuxi Summary'!BS:BS)</f>
        <v>0</v>
      </c>
      <c r="R57" s="664">
        <f t="shared" si="50"/>
        <v>0</v>
      </c>
      <c r="S57" s="665">
        <f t="shared" si="51"/>
        <v>0</v>
      </c>
      <c r="T57" s="218" t="s">
        <v>491</v>
      </c>
      <c r="U57" s="217"/>
      <c r="V57" s="219"/>
      <c r="W57" s="219"/>
      <c r="X57" s="219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</row>
    <row r="58" spans="1:122" s="207" customFormat="1" ht="13">
      <c r="A58" s="1109"/>
      <c r="B58" s="1565" t="s">
        <v>32</v>
      </c>
      <c r="C58" s="1111">
        <f>SUM(C52:C57)</f>
        <v>0</v>
      </c>
      <c r="D58" s="1111">
        <f t="shared" ref="D58:S58" si="52">SUM(D52:D57)</f>
        <v>0</v>
      </c>
      <c r="E58" s="1111">
        <f t="shared" si="52"/>
        <v>0</v>
      </c>
      <c r="F58" s="1111">
        <f t="shared" si="52"/>
        <v>0</v>
      </c>
      <c r="G58" s="1112">
        <f t="shared" si="52"/>
        <v>0</v>
      </c>
      <c r="H58" s="1110">
        <f t="shared" si="52"/>
        <v>0</v>
      </c>
      <c r="I58" s="1111">
        <f t="shared" si="52"/>
        <v>0</v>
      </c>
      <c r="J58" s="1111">
        <f t="shared" si="52"/>
        <v>0</v>
      </c>
      <c r="K58" s="1111">
        <f t="shared" si="52"/>
        <v>0</v>
      </c>
      <c r="L58" s="1112">
        <f t="shared" si="52"/>
        <v>0</v>
      </c>
      <c r="M58" s="1111">
        <f t="shared" si="52"/>
        <v>0</v>
      </c>
      <c r="N58" s="1111">
        <f t="shared" si="52"/>
        <v>0</v>
      </c>
      <c r="O58" s="1111">
        <f t="shared" si="52"/>
        <v>0</v>
      </c>
      <c r="P58" s="1111">
        <f t="shared" si="52"/>
        <v>0</v>
      </c>
      <c r="Q58" s="1111">
        <f t="shared" si="52"/>
        <v>0</v>
      </c>
      <c r="R58" s="1112">
        <f t="shared" si="52"/>
        <v>0</v>
      </c>
      <c r="S58" s="1113">
        <f t="shared" si="52"/>
        <v>0</v>
      </c>
      <c r="T58" s="218"/>
      <c r="U58" s="217"/>
      <c r="V58" s="219"/>
      <c r="W58" s="219"/>
      <c r="X58" s="219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217"/>
      <c r="AP58" s="217"/>
      <c r="AQ58" s="217"/>
      <c r="AR58" s="217"/>
      <c r="AS58" s="217"/>
      <c r="AT58" s="217"/>
      <c r="AU58" s="217"/>
      <c r="AV58" s="217"/>
      <c r="AW58" s="217"/>
      <c r="AX58" s="217"/>
      <c r="AY58" s="217"/>
      <c r="AZ58" s="217"/>
      <c r="BA58" s="217"/>
      <c r="BB58" s="217"/>
      <c r="BC58" s="217"/>
      <c r="BD58" s="217"/>
      <c r="BE58" s="217"/>
      <c r="BF58" s="217"/>
      <c r="BG58" s="217"/>
      <c r="BH58" s="217"/>
      <c r="BI58" s="217"/>
      <c r="BJ58" s="217"/>
      <c r="BK58" s="217"/>
      <c r="BL58" s="217"/>
      <c r="BM58" s="217"/>
      <c r="BN58" s="217"/>
      <c r="BO58" s="217"/>
      <c r="BP58" s="217"/>
      <c r="BQ58" s="217"/>
      <c r="BR58" s="217"/>
      <c r="BS58" s="217"/>
      <c r="BT58" s="217"/>
      <c r="BU58" s="217"/>
      <c r="BV58" s="217"/>
      <c r="BW58" s="217"/>
      <c r="BX58" s="217"/>
      <c r="BY58" s="217"/>
      <c r="BZ58" s="217"/>
      <c r="CA58" s="217"/>
      <c r="CB58" s="217"/>
      <c r="CC58" s="217"/>
      <c r="CD58" s="217"/>
      <c r="CE58" s="217"/>
      <c r="CF58" s="217"/>
      <c r="CG58" s="217"/>
      <c r="CH58" s="217"/>
      <c r="CI58" s="217"/>
      <c r="CJ58" s="217"/>
      <c r="CK58" s="217"/>
      <c r="CL58" s="217"/>
      <c r="CM58" s="217"/>
      <c r="CN58" s="217"/>
      <c r="CO58" s="217"/>
      <c r="CP58" s="217"/>
      <c r="CQ58" s="217"/>
      <c r="CR58" s="217"/>
      <c r="CS58" s="217"/>
      <c r="CT58" s="217"/>
      <c r="CU58" s="217"/>
      <c r="CV58" s="217"/>
      <c r="CW58" s="217"/>
      <c r="CX58" s="217"/>
      <c r="CY58" s="217"/>
      <c r="CZ58" s="217"/>
      <c r="DA58" s="217"/>
      <c r="DB58" s="217"/>
      <c r="DC58" s="217"/>
      <c r="DD58" s="217"/>
      <c r="DE58" s="217"/>
      <c r="DF58" s="217"/>
      <c r="DG58" s="217"/>
      <c r="DH58" s="217"/>
      <c r="DI58" s="217"/>
      <c r="DJ58" s="217"/>
      <c r="DK58" s="217"/>
      <c r="DL58" s="217"/>
      <c r="DM58" s="217"/>
      <c r="DN58" s="217"/>
      <c r="DO58" s="217"/>
      <c r="DP58" s="217"/>
      <c r="DQ58" s="217"/>
      <c r="DR58" s="217"/>
    </row>
    <row r="59" spans="1:122" s="207" customFormat="1" ht="14.25" customHeight="1">
      <c r="A59" s="181" t="s">
        <v>195</v>
      </c>
      <c r="B59" s="182" t="s">
        <v>476</v>
      </c>
      <c r="C59" s="8">
        <f>'Wuxi Summary'!G115</f>
        <v>0</v>
      </c>
      <c r="D59" s="8">
        <f>'Wuxi Summary'!H115</f>
        <v>0</v>
      </c>
      <c r="E59" s="8">
        <f>'Wuxi Summary'!I115</f>
        <v>0</v>
      </c>
      <c r="F59" s="8">
        <f>'Wuxi Summary'!J115</f>
        <v>0</v>
      </c>
      <c r="G59" s="664">
        <f t="shared" ref="G59:G64" si="53">SUM(C59:F59)</f>
        <v>0</v>
      </c>
      <c r="H59" s="8">
        <f>'Wuxi Summary'!N115</f>
        <v>0</v>
      </c>
      <c r="I59" s="8">
        <f>'Wuxi Summary'!O115</f>
        <v>0</v>
      </c>
      <c r="J59" s="8">
        <f>'Wuxi Summary'!P115</f>
        <v>0</v>
      </c>
      <c r="K59" s="8">
        <f>'Wuxi Summary'!Q115</f>
        <v>0</v>
      </c>
      <c r="L59" s="664">
        <f t="shared" ref="L59:L64" si="54">SUM(H59:K59)</f>
        <v>0</v>
      </c>
      <c r="M59" s="8">
        <f>'Wuxi Summary'!U115</f>
        <v>0</v>
      </c>
      <c r="N59" s="8">
        <f>'Wuxi Summary'!V115</f>
        <v>0</v>
      </c>
      <c r="O59" s="8">
        <f>'Wuxi Summary'!W115</f>
        <v>0</v>
      </c>
      <c r="P59" s="8">
        <f>'Wuxi Summary'!X115</f>
        <v>0</v>
      </c>
      <c r="Q59" s="8">
        <f>'Wuxi Summary'!Y115</f>
        <v>0</v>
      </c>
      <c r="R59" s="664">
        <f>SUM(M59:Q59)</f>
        <v>0</v>
      </c>
      <c r="S59" s="665">
        <f>R59+L59+G59</f>
        <v>0</v>
      </c>
      <c r="T59" s="218"/>
      <c r="U59" s="217"/>
      <c r="V59" s="219"/>
      <c r="W59" s="219"/>
      <c r="X59" s="219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217"/>
      <c r="AS59" s="217"/>
      <c r="AT59" s="217"/>
      <c r="AU59" s="217"/>
      <c r="AV59" s="217"/>
      <c r="AW59" s="217"/>
      <c r="AX59" s="217"/>
      <c r="AY59" s="217"/>
      <c r="AZ59" s="217"/>
      <c r="BA59" s="217"/>
      <c r="BB59" s="217"/>
      <c r="BC59" s="217"/>
      <c r="BD59" s="217"/>
      <c r="BE59" s="217"/>
      <c r="BF59" s="217"/>
      <c r="BG59" s="217"/>
      <c r="BH59" s="217"/>
      <c r="BI59" s="217"/>
      <c r="BJ59" s="217"/>
      <c r="BK59" s="217"/>
      <c r="BL59" s="217"/>
      <c r="BM59" s="217"/>
      <c r="BN59" s="217"/>
      <c r="BO59" s="217"/>
      <c r="BP59" s="217"/>
      <c r="BQ59" s="217"/>
      <c r="BR59" s="217"/>
      <c r="BS59" s="217"/>
      <c r="BT59" s="217"/>
      <c r="BU59" s="217"/>
      <c r="BV59" s="217"/>
      <c r="BW59" s="217"/>
      <c r="BX59" s="217"/>
      <c r="BY59" s="217"/>
      <c r="BZ59" s="217"/>
      <c r="CA59" s="217"/>
      <c r="CB59" s="217"/>
      <c r="CC59" s="217"/>
      <c r="CD59" s="217"/>
      <c r="CE59" s="217"/>
      <c r="CF59" s="217"/>
      <c r="CG59" s="217"/>
      <c r="CH59" s="217"/>
      <c r="CI59" s="217"/>
      <c r="CJ59" s="217"/>
      <c r="CK59" s="217"/>
      <c r="CL59" s="217"/>
      <c r="CM59" s="217"/>
      <c r="CN59" s="217"/>
      <c r="CO59" s="217"/>
      <c r="CP59" s="217"/>
      <c r="CQ59" s="217"/>
      <c r="CR59" s="217"/>
      <c r="CS59" s="217"/>
      <c r="CT59" s="217"/>
      <c r="CU59" s="217"/>
      <c r="CV59" s="217"/>
      <c r="CW59" s="217"/>
      <c r="CX59" s="217"/>
      <c r="CY59" s="217"/>
      <c r="CZ59" s="217"/>
      <c r="DA59" s="217"/>
      <c r="DB59" s="217"/>
      <c r="DC59" s="217"/>
      <c r="DD59" s="217"/>
      <c r="DE59" s="217"/>
      <c r="DF59" s="217"/>
      <c r="DG59" s="217"/>
      <c r="DH59" s="217"/>
      <c r="DI59" s="217"/>
      <c r="DJ59" s="217"/>
      <c r="DK59" s="217"/>
      <c r="DL59" s="217"/>
      <c r="DM59" s="217"/>
      <c r="DN59" s="217"/>
      <c r="DO59" s="217"/>
      <c r="DP59" s="217"/>
      <c r="DQ59" s="217"/>
      <c r="DR59" s="217"/>
    </row>
    <row r="60" spans="1:122" s="207" customFormat="1" ht="14.25" customHeight="1">
      <c r="A60" s="1139" t="str">
        <f>A36</f>
        <v>MS2409A0</v>
      </c>
      <c r="B60" s="182" t="s">
        <v>263</v>
      </c>
      <c r="C60" s="8">
        <f>'Wuxi Summary'!G116</f>
        <v>0</v>
      </c>
      <c r="D60" s="8">
        <f>'Wuxi Summary'!H116</f>
        <v>0</v>
      </c>
      <c r="E60" s="8">
        <f>'Wuxi Summary'!I116</f>
        <v>0</v>
      </c>
      <c r="F60" s="8">
        <f>'Wuxi Summary'!J116</f>
        <v>0</v>
      </c>
      <c r="G60" s="664">
        <f t="shared" si="53"/>
        <v>0</v>
      </c>
      <c r="H60" s="8">
        <f>'Wuxi Summary'!N116</f>
        <v>0</v>
      </c>
      <c r="I60" s="8">
        <f>'Wuxi Summary'!O116</f>
        <v>0</v>
      </c>
      <c r="J60" s="8">
        <f>'Wuxi Summary'!P116</f>
        <v>0</v>
      </c>
      <c r="K60" s="8">
        <f>'Wuxi Summary'!Q116</f>
        <v>0</v>
      </c>
      <c r="L60" s="664">
        <f t="shared" si="54"/>
        <v>0</v>
      </c>
      <c r="M60" s="8">
        <f>'Wuxi Summary'!U116</f>
        <v>0</v>
      </c>
      <c r="N60" s="8">
        <f>'Wuxi Summary'!V116</f>
        <v>0</v>
      </c>
      <c r="O60" s="8">
        <f>'Wuxi Summary'!W116</f>
        <v>0</v>
      </c>
      <c r="P60" s="8">
        <f>'Wuxi Summary'!X116</f>
        <v>0</v>
      </c>
      <c r="Q60" s="8">
        <f>'Wuxi Summary'!Y116</f>
        <v>0</v>
      </c>
      <c r="R60" s="664">
        <f t="shared" ref="R60:R65" si="55">SUM(M60:Q60)</f>
        <v>0</v>
      </c>
      <c r="S60" s="665">
        <f t="shared" ref="S60:S65" si="56">R60+L60+G60</f>
        <v>0</v>
      </c>
      <c r="T60" s="218"/>
      <c r="U60" s="217"/>
      <c r="V60" s="219"/>
      <c r="W60" s="219"/>
      <c r="X60" s="219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217"/>
      <c r="AP60" s="217"/>
      <c r="AQ60" s="217"/>
      <c r="AR60" s="217"/>
      <c r="AS60" s="217"/>
      <c r="AT60" s="217"/>
      <c r="AU60" s="217"/>
      <c r="AV60" s="217"/>
      <c r="AW60" s="217"/>
      <c r="AX60" s="217"/>
      <c r="AY60" s="217"/>
      <c r="AZ60" s="217"/>
      <c r="BA60" s="217"/>
      <c r="BB60" s="217"/>
      <c r="BC60" s="217"/>
      <c r="BD60" s="217"/>
      <c r="BE60" s="217"/>
      <c r="BF60" s="217"/>
      <c r="BG60" s="217"/>
      <c r="BH60" s="217"/>
      <c r="BI60" s="217"/>
      <c r="BJ60" s="217"/>
      <c r="BK60" s="217"/>
      <c r="BL60" s="217"/>
      <c r="BM60" s="217"/>
      <c r="BN60" s="217"/>
      <c r="BO60" s="217"/>
      <c r="BP60" s="217"/>
      <c r="BQ60" s="217"/>
      <c r="BR60" s="217"/>
      <c r="BS60" s="217"/>
      <c r="BT60" s="217"/>
      <c r="BU60" s="217"/>
      <c r="BV60" s="217"/>
      <c r="BW60" s="217"/>
      <c r="BX60" s="217"/>
      <c r="BY60" s="217"/>
      <c r="BZ60" s="217"/>
      <c r="CA60" s="217"/>
      <c r="CB60" s="217"/>
      <c r="CC60" s="217"/>
      <c r="CD60" s="217"/>
      <c r="CE60" s="217"/>
      <c r="CF60" s="217"/>
      <c r="CG60" s="217"/>
      <c r="CH60" s="217"/>
      <c r="CI60" s="217"/>
      <c r="CJ60" s="217"/>
      <c r="CK60" s="217"/>
      <c r="CL60" s="217"/>
      <c r="CM60" s="217"/>
      <c r="CN60" s="217"/>
      <c r="CO60" s="217"/>
      <c r="CP60" s="217"/>
      <c r="CQ60" s="217"/>
      <c r="CR60" s="217"/>
      <c r="CS60" s="217"/>
      <c r="CT60" s="217"/>
      <c r="CU60" s="217"/>
      <c r="CV60" s="217"/>
      <c r="CW60" s="217"/>
      <c r="CX60" s="217"/>
      <c r="CY60" s="217"/>
      <c r="CZ60" s="217"/>
      <c r="DA60" s="217"/>
      <c r="DB60" s="217"/>
      <c r="DC60" s="217"/>
      <c r="DD60" s="217"/>
      <c r="DE60" s="217"/>
      <c r="DF60" s="217"/>
      <c r="DG60" s="217"/>
      <c r="DH60" s="217"/>
      <c r="DI60" s="217"/>
      <c r="DJ60" s="217"/>
      <c r="DK60" s="217"/>
      <c r="DL60" s="217"/>
      <c r="DM60" s="217"/>
      <c r="DN60" s="217"/>
      <c r="DO60" s="217"/>
      <c r="DP60" s="217"/>
      <c r="DQ60" s="217"/>
      <c r="DR60" s="217"/>
    </row>
    <row r="61" spans="1:122" s="207" customFormat="1" ht="14.25" customHeight="1">
      <c r="A61" s="1139"/>
      <c r="B61" s="182" t="s">
        <v>205</v>
      </c>
      <c r="C61" s="8">
        <f>'Wuxi Summary'!G117</f>
        <v>0</v>
      </c>
      <c r="D61" s="8">
        <f>'Wuxi Summary'!H117</f>
        <v>0</v>
      </c>
      <c r="E61" s="8">
        <f>'Wuxi Summary'!I117</f>
        <v>0</v>
      </c>
      <c r="F61" s="8">
        <f>'Wuxi Summary'!J117</f>
        <v>0</v>
      </c>
      <c r="G61" s="664">
        <f t="shared" si="53"/>
        <v>0</v>
      </c>
      <c r="H61" s="8">
        <f>'Wuxi Summary'!N117</f>
        <v>0</v>
      </c>
      <c r="I61" s="8">
        <f>'Wuxi Summary'!O117</f>
        <v>0</v>
      </c>
      <c r="J61" s="8">
        <f>'Wuxi Summary'!P117</f>
        <v>0</v>
      </c>
      <c r="K61" s="8">
        <f>'Wuxi Summary'!Q117</f>
        <v>0</v>
      </c>
      <c r="L61" s="664">
        <f t="shared" si="54"/>
        <v>0</v>
      </c>
      <c r="M61" s="8">
        <f>'Wuxi Summary'!U117</f>
        <v>0</v>
      </c>
      <c r="N61" s="8">
        <f>'Wuxi Summary'!V117</f>
        <v>0</v>
      </c>
      <c r="O61" s="8">
        <f>'Wuxi Summary'!W117</f>
        <v>0</v>
      </c>
      <c r="P61" s="8">
        <f>'Wuxi Summary'!X117</f>
        <v>0</v>
      </c>
      <c r="Q61" s="8">
        <f>'Wuxi Summary'!Y117</f>
        <v>0</v>
      </c>
      <c r="R61" s="664">
        <f t="shared" si="55"/>
        <v>0</v>
      </c>
      <c r="S61" s="665">
        <f t="shared" si="56"/>
        <v>0</v>
      </c>
      <c r="T61" s="218"/>
      <c r="U61" s="217"/>
      <c r="V61" s="219"/>
      <c r="W61" s="219"/>
      <c r="X61" s="219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217"/>
      <c r="AP61" s="217"/>
      <c r="AQ61" s="217"/>
      <c r="AR61" s="217"/>
      <c r="AS61" s="217"/>
      <c r="AT61" s="217"/>
      <c r="AU61" s="217"/>
      <c r="AV61" s="217"/>
      <c r="AW61" s="217"/>
      <c r="AX61" s="217"/>
      <c r="AY61" s="217"/>
      <c r="AZ61" s="217"/>
      <c r="BA61" s="217"/>
      <c r="BB61" s="217"/>
      <c r="BC61" s="217"/>
      <c r="BD61" s="217"/>
      <c r="BE61" s="217"/>
      <c r="BF61" s="217"/>
      <c r="BG61" s="217"/>
      <c r="BH61" s="217"/>
      <c r="BI61" s="217"/>
      <c r="BJ61" s="217"/>
      <c r="BK61" s="217"/>
      <c r="BL61" s="217"/>
      <c r="BM61" s="217"/>
      <c r="BN61" s="217"/>
      <c r="BO61" s="217"/>
      <c r="BP61" s="217"/>
      <c r="BQ61" s="217"/>
      <c r="BR61" s="217"/>
      <c r="BS61" s="217"/>
      <c r="BT61" s="217"/>
      <c r="BU61" s="217"/>
      <c r="BV61" s="217"/>
      <c r="BW61" s="217"/>
      <c r="BX61" s="217"/>
      <c r="BY61" s="217"/>
      <c r="BZ61" s="217"/>
      <c r="CA61" s="217"/>
      <c r="CB61" s="217"/>
      <c r="CC61" s="217"/>
      <c r="CD61" s="217"/>
      <c r="CE61" s="217"/>
      <c r="CF61" s="217"/>
      <c r="CG61" s="217"/>
      <c r="CH61" s="217"/>
      <c r="CI61" s="217"/>
      <c r="CJ61" s="217"/>
      <c r="CK61" s="217"/>
      <c r="CL61" s="217"/>
      <c r="CM61" s="217"/>
      <c r="CN61" s="217"/>
      <c r="CO61" s="217"/>
      <c r="CP61" s="217"/>
      <c r="CQ61" s="217"/>
      <c r="CR61" s="217"/>
      <c r="CS61" s="217"/>
      <c r="CT61" s="217"/>
      <c r="CU61" s="217"/>
      <c r="CV61" s="217"/>
      <c r="CW61" s="217"/>
      <c r="CX61" s="217"/>
      <c r="CY61" s="217"/>
      <c r="CZ61" s="217"/>
      <c r="DA61" s="217"/>
      <c r="DB61" s="217"/>
      <c r="DC61" s="217"/>
      <c r="DD61" s="217"/>
      <c r="DE61" s="217"/>
      <c r="DF61" s="217"/>
      <c r="DG61" s="217"/>
      <c r="DH61" s="217"/>
      <c r="DI61" s="217"/>
      <c r="DJ61" s="217"/>
      <c r="DK61" s="217"/>
      <c r="DL61" s="217"/>
      <c r="DM61" s="217"/>
      <c r="DN61" s="217"/>
      <c r="DO61" s="217"/>
      <c r="DP61" s="217"/>
      <c r="DQ61" s="217"/>
      <c r="DR61" s="217"/>
    </row>
    <row r="62" spans="1:122" s="207" customFormat="1" ht="14.25" customHeight="1">
      <c r="A62" s="1139"/>
      <c r="B62" s="182" t="s">
        <v>206</v>
      </c>
      <c r="C62" s="8">
        <f>'Wuxi Summary'!G118</f>
        <v>0</v>
      </c>
      <c r="D62" s="8">
        <f>'Wuxi Summary'!H118</f>
        <v>0</v>
      </c>
      <c r="E62" s="8">
        <f>'Wuxi Summary'!I118</f>
        <v>0</v>
      </c>
      <c r="F62" s="8">
        <f>'Wuxi Summary'!J118</f>
        <v>0</v>
      </c>
      <c r="G62" s="664">
        <f t="shared" si="53"/>
        <v>0</v>
      </c>
      <c r="H62" s="8">
        <f>'Wuxi Summary'!N118</f>
        <v>0</v>
      </c>
      <c r="I62" s="8">
        <f>'Wuxi Summary'!O118</f>
        <v>0</v>
      </c>
      <c r="J62" s="8">
        <f>'Wuxi Summary'!P118</f>
        <v>0</v>
      </c>
      <c r="K62" s="8">
        <f>'Wuxi Summary'!Q118</f>
        <v>0</v>
      </c>
      <c r="L62" s="664">
        <f t="shared" si="54"/>
        <v>0</v>
      </c>
      <c r="M62" s="8">
        <f>'Wuxi Summary'!U118</f>
        <v>0</v>
      </c>
      <c r="N62" s="8">
        <f>'Wuxi Summary'!V118</f>
        <v>0</v>
      </c>
      <c r="O62" s="8">
        <f>'Wuxi Summary'!W118</f>
        <v>0</v>
      </c>
      <c r="P62" s="8">
        <f>'Wuxi Summary'!X118</f>
        <v>0</v>
      </c>
      <c r="Q62" s="8">
        <f>'Wuxi Summary'!Y118</f>
        <v>0</v>
      </c>
      <c r="R62" s="664">
        <f t="shared" si="55"/>
        <v>0</v>
      </c>
      <c r="S62" s="665">
        <f t="shared" si="56"/>
        <v>0</v>
      </c>
      <c r="T62" s="218"/>
      <c r="U62" s="217"/>
      <c r="V62" s="219"/>
      <c r="W62" s="219"/>
      <c r="X62" s="219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217"/>
      <c r="AS62" s="217"/>
      <c r="AT62" s="217"/>
      <c r="AU62" s="217"/>
      <c r="AV62" s="217"/>
      <c r="AW62" s="217"/>
      <c r="AX62" s="217"/>
      <c r="AY62" s="217"/>
      <c r="AZ62" s="217"/>
      <c r="BA62" s="217"/>
      <c r="BB62" s="217"/>
      <c r="BC62" s="217"/>
      <c r="BD62" s="217"/>
      <c r="BE62" s="217"/>
      <c r="BF62" s="217"/>
      <c r="BG62" s="217"/>
      <c r="BH62" s="217"/>
      <c r="BI62" s="217"/>
      <c r="BJ62" s="217"/>
      <c r="BK62" s="217"/>
      <c r="BL62" s="217"/>
      <c r="BM62" s="217"/>
      <c r="BN62" s="217"/>
      <c r="BO62" s="217"/>
      <c r="BP62" s="217"/>
      <c r="BQ62" s="217"/>
      <c r="BR62" s="217"/>
      <c r="BS62" s="217"/>
      <c r="BT62" s="217"/>
      <c r="BU62" s="217"/>
      <c r="BV62" s="217"/>
      <c r="BW62" s="217"/>
      <c r="BX62" s="217"/>
      <c r="BY62" s="217"/>
      <c r="BZ62" s="217"/>
      <c r="CA62" s="217"/>
      <c r="CB62" s="217"/>
      <c r="CC62" s="217"/>
      <c r="CD62" s="217"/>
      <c r="CE62" s="217"/>
      <c r="CF62" s="217"/>
      <c r="CG62" s="217"/>
      <c r="CH62" s="217"/>
      <c r="CI62" s="217"/>
      <c r="CJ62" s="217"/>
      <c r="CK62" s="217"/>
      <c r="CL62" s="217"/>
      <c r="CM62" s="217"/>
      <c r="CN62" s="217"/>
      <c r="CO62" s="217"/>
      <c r="CP62" s="217"/>
      <c r="CQ62" s="217"/>
      <c r="CR62" s="217"/>
      <c r="CS62" s="217"/>
      <c r="CT62" s="217"/>
      <c r="CU62" s="217"/>
      <c r="CV62" s="217"/>
      <c r="CW62" s="217"/>
      <c r="CX62" s="217"/>
      <c r="CY62" s="217"/>
      <c r="CZ62" s="217"/>
      <c r="DA62" s="217"/>
      <c r="DB62" s="217"/>
      <c r="DC62" s="217"/>
      <c r="DD62" s="217"/>
      <c r="DE62" s="217"/>
      <c r="DF62" s="217"/>
      <c r="DG62" s="217"/>
      <c r="DH62" s="217"/>
      <c r="DI62" s="217"/>
      <c r="DJ62" s="217"/>
      <c r="DK62" s="217"/>
      <c r="DL62" s="217"/>
      <c r="DM62" s="217"/>
      <c r="DN62" s="217"/>
      <c r="DO62" s="217"/>
      <c r="DP62" s="217"/>
      <c r="DQ62" s="217"/>
      <c r="DR62" s="217"/>
    </row>
    <row r="63" spans="1:122" s="207" customFormat="1" ht="14.25" customHeight="1">
      <c r="A63" s="181"/>
      <c r="B63" s="182" t="s">
        <v>224</v>
      </c>
      <c r="C63" s="8">
        <f>'Wuxi Summary'!G119</f>
        <v>0</v>
      </c>
      <c r="D63" s="8">
        <f>'Wuxi Summary'!H119</f>
        <v>0</v>
      </c>
      <c r="E63" s="8">
        <f>'Wuxi Summary'!I119</f>
        <v>0</v>
      </c>
      <c r="F63" s="8">
        <f>'Wuxi Summary'!J119</f>
        <v>0</v>
      </c>
      <c r="G63" s="664">
        <f t="shared" si="53"/>
        <v>0</v>
      </c>
      <c r="H63" s="8">
        <f>'Wuxi Summary'!N119</f>
        <v>0</v>
      </c>
      <c r="I63" s="8">
        <f>'Wuxi Summary'!O119</f>
        <v>0</v>
      </c>
      <c r="J63" s="8">
        <f>'Wuxi Summary'!P119</f>
        <v>0</v>
      </c>
      <c r="K63" s="8">
        <f>'Wuxi Summary'!Q119</f>
        <v>0</v>
      </c>
      <c r="L63" s="664">
        <f t="shared" si="54"/>
        <v>0</v>
      </c>
      <c r="M63" s="8">
        <f>'Wuxi Summary'!U119</f>
        <v>0</v>
      </c>
      <c r="N63" s="8">
        <f>'Wuxi Summary'!V119</f>
        <v>0</v>
      </c>
      <c r="O63" s="8">
        <f>'Wuxi Summary'!W119</f>
        <v>0</v>
      </c>
      <c r="P63" s="8">
        <f>'Wuxi Summary'!X119</f>
        <v>0</v>
      </c>
      <c r="Q63" s="8">
        <f>'Wuxi Summary'!Y119</f>
        <v>0</v>
      </c>
      <c r="R63" s="664">
        <f t="shared" si="55"/>
        <v>0</v>
      </c>
      <c r="S63" s="665">
        <f t="shared" si="56"/>
        <v>0</v>
      </c>
      <c r="T63" s="218"/>
      <c r="U63" s="217"/>
      <c r="V63" s="219"/>
      <c r="W63" s="219"/>
      <c r="X63" s="219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217"/>
      <c r="AS63" s="217"/>
      <c r="AT63" s="217"/>
      <c r="AU63" s="217"/>
      <c r="AV63" s="217"/>
      <c r="AW63" s="217"/>
      <c r="AX63" s="217"/>
      <c r="AY63" s="217"/>
      <c r="AZ63" s="217"/>
      <c r="BA63" s="217"/>
      <c r="BB63" s="217"/>
      <c r="BC63" s="217"/>
      <c r="BD63" s="217"/>
      <c r="BE63" s="217"/>
      <c r="BF63" s="217"/>
      <c r="BG63" s="217"/>
      <c r="BH63" s="217"/>
      <c r="BI63" s="217"/>
      <c r="BJ63" s="217"/>
      <c r="BK63" s="217"/>
      <c r="BL63" s="217"/>
      <c r="BM63" s="217"/>
      <c r="BN63" s="217"/>
      <c r="BO63" s="217"/>
      <c r="BP63" s="217"/>
      <c r="BQ63" s="217"/>
      <c r="BR63" s="217"/>
      <c r="BS63" s="217"/>
      <c r="BT63" s="217"/>
      <c r="BU63" s="217"/>
      <c r="BV63" s="217"/>
      <c r="BW63" s="217"/>
      <c r="BX63" s="217"/>
      <c r="BY63" s="217"/>
      <c r="BZ63" s="217"/>
      <c r="CA63" s="217"/>
      <c r="CB63" s="217"/>
      <c r="CC63" s="217"/>
      <c r="CD63" s="217"/>
      <c r="CE63" s="217"/>
      <c r="CF63" s="217"/>
      <c r="CG63" s="217"/>
      <c r="CH63" s="217"/>
      <c r="CI63" s="217"/>
      <c r="CJ63" s="217"/>
      <c r="CK63" s="217"/>
      <c r="CL63" s="217"/>
      <c r="CM63" s="217"/>
      <c r="CN63" s="217"/>
      <c r="CO63" s="217"/>
      <c r="CP63" s="217"/>
      <c r="CQ63" s="217"/>
      <c r="CR63" s="217"/>
      <c r="CS63" s="217"/>
      <c r="CT63" s="217"/>
      <c r="CU63" s="217"/>
      <c r="CV63" s="217"/>
      <c r="CW63" s="217"/>
      <c r="CX63" s="217"/>
      <c r="CY63" s="217"/>
      <c r="CZ63" s="217"/>
      <c r="DA63" s="217"/>
      <c r="DB63" s="217"/>
      <c r="DC63" s="217"/>
      <c r="DD63" s="217"/>
      <c r="DE63" s="217"/>
      <c r="DF63" s="217"/>
      <c r="DG63" s="217"/>
      <c r="DH63" s="217"/>
      <c r="DI63" s="217"/>
      <c r="DJ63" s="217"/>
      <c r="DK63" s="217"/>
      <c r="DL63" s="217"/>
      <c r="DM63" s="217"/>
      <c r="DN63" s="217"/>
      <c r="DO63" s="217"/>
      <c r="DP63" s="217"/>
      <c r="DQ63" s="217"/>
      <c r="DR63" s="217"/>
    </row>
    <row r="64" spans="1:122" s="207" customFormat="1" ht="14.25" customHeight="1">
      <c r="A64" s="181"/>
      <c r="B64" s="182" t="s">
        <v>264</v>
      </c>
      <c r="C64" s="8">
        <f>'Wuxi Summary'!G120</f>
        <v>0</v>
      </c>
      <c r="D64" s="8">
        <f>'Wuxi Summary'!H120</f>
        <v>0</v>
      </c>
      <c r="E64" s="8">
        <f>'Wuxi Summary'!I120</f>
        <v>0</v>
      </c>
      <c r="F64" s="8">
        <f>'Wuxi Summary'!J120</f>
        <v>0</v>
      </c>
      <c r="G64" s="664">
        <f t="shared" si="53"/>
        <v>0</v>
      </c>
      <c r="H64" s="8">
        <f>'Wuxi Summary'!N120</f>
        <v>0</v>
      </c>
      <c r="I64" s="8">
        <f>'Wuxi Summary'!O120</f>
        <v>0</v>
      </c>
      <c r="J64" s="8">
        <f>'Wuxi Summary'!P120</f>
        <v>0</v>
      </c>
      <c r="K64" s="8">
        <f>'Wuxi Summary'!Q120</f>
        <v>0</v>
      </c>
      <c r="L64" s="664">
        <f t="shared" si="54"/>
        <v>0</v>
      </c>
      <c r="M64" s="8">
        <f>'Wuxi Summary'!U120</f>
        <v>0</v>
      </c>
      <c r="N64" s="8">
        <f>'Wuxi Summary'!V120</f>
        <v>0</v>
      </c>
      <c r="O64" s="8">
        <f>'Wuxi Summary'!W120</f>
        <v>0</v>
      </c>
      <c r="P64" s="8">
        <f>'Wuxi Summary'!X120</f>
        <v>0</v>
      </c>
      <c r="Q64" s="8">
        <f>'Wuxi Summary'!Y120</f>
        <v>0</v>
      </c>
      <c r="R64" s="664">
        <f t="shared" si="55"/>
        <v>0</v>
      </c>
      <c r="S64" s="665">
        <f t="shared" si="56"/>
        <v>0</v>
      </c>
      <c r="T64" s="218"/>
      <c r="U64" s="217"/>
      <c r="V64" s="219"/>
      <c r="W64" s="219"/>
      <c r="X64" s="219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217"/>
      <c r="AP64" s="217"/>
      <c r="AQ64" s="217"/>
      <c r="AR64" s="217"/>
      <c r="AS64" s="217"/>
      <c r="AT64" s="217"/>
      <c r="AU64" s="217"/>
      <c r="AV64" s="217"/>
      <c r="AW64" s="217"/>
      <c r="AX64" s="217"/>
      <c r="AY64" s="217"/>
      <c r="AZ64" s="217"/>
      <c r="BA64" s="217"/>
      <c r="BB64" s="217"/>
      <c r="BC64" s="217"/>
      <c r="BD64" s="217"/>
      <c r="BE64" s="217"/>
      <c r="BF64" s="217"/>
      <c r="BG64" s="217"/>
      <c r="BH64" s="217"/>
      <c r="BI64" s="217"/>
      <c r="BJ64" s="217"/>
      <c r="BK64" s="217"/>
      <c r="BL64" s="217"/>
      <c r="BM64" s="217"/>
      <c r="BN64" s="217"/>
      <c r="BO64" s="217"/>
      <c r="BP64" s="217"/>
      <c r="BQ64" s="217"/>
      <c r="BR64" s="217"/>
      <c r="BS64" s="217"/>
      <c r="BT64" s="217"/>
      <c r="BU64" s="217"/>
      <c r="BV64" s="217"/>
      <c r="BW64" s="217"/>
      <c r="BX64" s="217"/>
      <c r="BY64" s="217"/>
      <c r="BZ64" s="217"/>
      <c r="CA64" s="217"/>
      <c r="CB64" s="217"/>
      <c r="CC64" s="217"/>
      <c r="CD64" s="217"/>
      <c r="CE64" s="217"/>
      <c r="CF64" s="217"/>
      <c r="CG64" s="217"/>
      <c r="CH64" s="217"/>
      <c r="CI64" s="217"/>
      <c r="CJ64" s="217"/>
      <c r="CK64" s="217"/>
      <c r="CL64" s="217"/>
      <c r="CM64" s="217"/>
      <c r="CN64" s="217"/>
      <c r="CO64" s="217"/>
      <c r="CP64" s="217"/>
      <c r="CQ64" s="217"/>
      <c r="CR64" s="217"/>
      <c r="CS64" s="217"/>
      <c r="CT64" s="217"/>
      <c r="CU64" s="217"/>
      <c r="CV64" s="217"/>
      <c r="CW64" s="217"/>
      <c r="CX64" s="217"/>
      <c r="CY64" s="217"/>
      <c r="CZ64" s="217"/>
      <c r="DA64" s="217"/>
      <c r="DB64" s="217"/>
      <c r="DC64" s="217"/>
      <c r="DD64" s="217"/>
      <c r="DE64" s="217"/>
      <c r="DF64" s="217"/>
      <c r="DG64" s="217"/>
      <c r="DH64" s="217"/>
      <c r="DI64" s="217"/>
      <c r="DJ64" s="217"/>
      <c r="DK64" s="217"/>
      <c r="DL64" s="217"/>
      <c r="DM64" s="217"/>
      <c r="DN64" s="217"/>
      <c r="DO64" s="217"/>
      <c r="DP64" s="217"/>
      <c r="DQ64" s="217"/>
      <c r="DR64" s="217"/>
    </row>
    <row r="65" spans="1:122" s="207" customFormat="1" ht="14.25" customHeight="1">
      <c r="A65" s="841"/>
      <c r="B65" s="190" t="s">
        <v>32</v>
      </c>
      <c r="C65" s="191">
        <f>SUM(C59:C64)</f>
        <v>0</v>
      </c>
      <c r="D65" s="191">
        <f t="shared" ref="D65:Q65" si="57">SUM(D59:D64)</f>
        <v>0</v>
      </c>
      <c r="E65" s="191">
        <f t="shared" si="57"/>
        <v>0</v>
      </c>
      <c r="F65" s="191">
        <f t="shared" si="57"/>
        <v>0</v>
      </c>
      <c r="G65" s="192">
        <f t="shared" si="57"/>
        <v>0</v>
      </c>
      <c r="H65" s="191">
        <f t="shared" si="57"/>
        <v>0</v>
      </c>
      <c r="I65" s="191">
        <f t="shared" si="57"/>
        <v>0</v>
      </c>
      <c r="J65" s="191">
        <f t="shared" si="57"/>
        <v>0</v>
      </c>
      <c r="K65" s="191">
        <f t="shared" si="57"/>
        <v>0</v>
      </c>
      <c r="L65" s="192">
        <f t="shared" si="57"/>
        <v>0</v>
      </c>
      <c r="M65" s="191">
        <f t="shared" si="57"/>
        <v>0</v>
      </c>
      <c r="N65" s="191">
        <f t="shared" si="57"/>
        <v>0</v>
      </c>
      <c r="O65" s="191">
        <f t="shared" si="57"/>
        <v>0</v>
      </c>
      <c r="P65" s="191">
        <f t="shared" si="57"/>
        <v>0</v>
      </c>
      <c r="Q65" s="191">
        <f t="shared" si="57"/>
        <v>0</v>
      </c>
      <c r="R65" s="664">
        <f t="shared" si="55"/>
        <v>0</v>
      </c>
      <c r="S65" s="665">
        <f t="shared" si="56"/>
        <v>0</v>
      </c>
      <c r="T65" s="218"/>
      <c r="U65" s="217"/>
      <c r="V65" s="219"/>
      <c r="W65" s="219"/>
      <c r="X65" s="219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217"/>
      <c r="AP65" s="217"/>
      <c r="AQ65" s="217"/>
      <c r="AR65" s="217"/>
      <c r="AS65" s="217"/>
      <c r="AT65" s="217"/>
      <c r="AU65" s="217"/>
      <c r="AV65" s="217"/>
      <c r="AW65" s="217"/>
      <c r="AX65" s="217"/>
      <c r="AY65" s="217"/>
      <c r="AZ65" s="217"/>
      <c r="BA65" s="217"/>
      <c r="BB65" s="217"/>
      <c r="BC65" s="217"/>
      <c r="BD65" s="217"/>
      <c r="BE65" s="217"/>
      <c r="BF65" s="217"/>
      <c r="BG65" s="217"/>
      <c r="BH65" s="217"/>
      <c r="BI65" s="217"/>
      <c r="BJ65" s="217"/>
      <c r="BK65" s="217"/>
      <c r="BL65" s="217"/>
      <c r="BM65" s="217"/>
      <c r="BN65" s="217"/>
      <c r="BO65" s="217"/>
      <c r="BP65" s="217"/>
      <c r="BQ65" s="217"/>
      <c r="BR65" s="217"/>
      <c r="BS65" s="217"/>
      <c r="BT65" s="217"/>
      <c r="BU65" s="217"/>
      <c r="BV65" s="217"/>
      <c r="BW65" s="217"/>
      <c r="BX65" s="217"/>
      <c r="BY65" s="217"/>
      <c r="BZ65" s="217"/>
      <c r="CA65" s="217"/>
      <c r="CB65" s="217"/>
      <c r="CC65" s="217"/>
      <c r="CD65" s="217"/>
      <c r="CE65" s="217"/>
      <c r="CF65" s="217"/>
      <c r="CG65" s="217"/>
      <c r="CH65" s="217"/>
      <c r="CI65" s="217"/>
      <c r="CJ65" s="217"/>
      <c r="CK65" s="217"/>
      <c r="CL65" s="217"/>
      <c r="CM65" s="217"/>
      <c r="CN65" s="217"/>
      <c r="CO65" s="217"/>
      <c r="CP65" s="217"/>
      <c r="CQ65" s="217"/>
      <c r="CR65" s="217"/>
      <c r="CS65" s="217"/>
      <c r="CT65" s="217"/>
      <c r="CU65" s="217"/>
      <c r="CV65" s="217"/>
      <c r="CW65" s="217"/>
      <c r="CX65" s="217"/>
      <c r="CY65" s="217"/>
      <c r="CZ65" s="217"/>
      <c r="DA65" s="217"/>
      <c r="DB65" s="217"/>
      <c r="DC65" s="217"/>
      <c r="DD65" s="217"/>
      <c r="DE65" s="217"/>
      <c r="DF65" s="217"/>
      <c r="DG65" s="217"/>
      <c r="DH65" s="217"/>
      <c r="DI65" s="217"/>
      <c r="DJ65" s="217"/>
      <c r="DK65" s="217"/>
      <c r="DL65" s="217"/>
      <c r="DM65" s="217"/>
      <c r="DN65" s="217"/>
      <c r="DO65" s="217"/>
      <c r="DP65" s="217"/>
      <c r="DQ65" s="217"/>
      <c r="DR65" s="217"/>
    </row>
    <row r="66" spans="1:122" s="207" customFormat="1" ht="14.25" customHeight="1">
      <c r="A66" s="453" t="s">
        <v>17</v>
      </c>
      <c r="B66" s="454" t="s">
        <v>476</v>
      </c>
      <c r="C66" s="456">
        <f t="shared" ref="C66:S71" si="58">C59-C52</f>
        <v>0</v>
      </c>
      <c r="D66" s="456">
        <f t="shared" si="58"/>
        <v>0</v>
      </c>
      <c r="E66" s="456">
        <f t="shared" si="58"/>
        <v>0</v>
      </c>
      <c r="F66" s="456">
        <f t="shared" si="58"/>
        <v>0</v>
      </c>
      <c r="G66" s="418">
        <f t="shared" si="58"/>
        <v>0</v>
      </c>
      <c r="H66" s="456">
        <f t="shared" si="58"/>
        <v>0</v>
      </c>
      <c r="I66" s="456">
        <f t="shared" si="58"/>
        <v>0</v>
      </c>
      <c r="J66" s="456">
        <f t="shared" si="58"/>
        <v>0</v>
      </c>
      <c r="K66" s="456">
        <f t="shared" si="58"/>
        <v>0</v>
      </c>
      <c r="L66" s="418">
        <f t="shared" si="58"/>
        <v>0</v>
      </c>
      <c r="M66" s="456">
        <f t="shared" si="58"/>
        <v>0</v>
      </c>
      <c r="N66" s="456">
        <f t="shared" si="58"/>
        <v>0</v>
      </c>
      <c r="O66" s="456">
        <f t="shared" si="58"/>
        <v>0</v>
      </c>
      <c r="P66" s="456">
        <f t="shared" si="58"/>
        <v>0</v>
      </c>
      <c r="Q66" s="456">
        <f t="shared" si="58"/>
        <v>0</v>
      </c>
      <c r="R66" s="418">
        <f t="shared" si="58"/>
        <v>0</v>
      </c>
      <c r="S66" s="419">
        <f t="shared" si="58"/>
        <v>0</v>
      </c>
      <c r="T66" s="218"/>
      <c r="U66" s="217"/>
      <c r="V66" s="219"/>
      <c r="W66" s="219"/>
      <c r="X66" s="219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217"/>
      <c r="AS66" s="217"/>
      <c r="AT66" s="217"/>
      <c r="AU66" s="217"/>
      <c r="AV66" s="217"/>
      <c r="AW66" s="217"/>
      <c r="AX66" s="217"/>
      <c r="AY66" s="217"/>
      <c r="AZ66" s="217"/>
      <c r="BA66" s="217"/>
      <c r="BB66" s="217"/>
      <c r="BC66" s="217"/>
      <c r="BD66" s="217"/>
      <c r="BE66" s="217"/>
      <c r="BF66" s="217"/>
      <c r="BG66" s="217"/>
      <c r="BH66" s="217"/>
      <c r="BI66" s="217"/>
      <c r="BJ66" s="217"/>
      <c r="BK66" s="217"/>
      <c r="BL66" s="217"/>
      <c r="BM66" s="217"/>
      <c r="BN66" s="217"/>
      <c r="BO66" s="217"/>
      <c r="BP66" s="217"/>
      <c r="BQ66" s="217"/>
      <c r="BR66" s="217"/>
      <c r="BS66" s="217"/>
      <c r="BT66" s="217"/>
      <c r="BU66" s="217"/>
      <c r="BV66" s="217"/>
      <c r="BW66" s="217"/>
      <c r="BX66" s="217"/>
      <c r="BY66" s="217"/>
      <c r="BZ66" s="217"/>
      <c r="CA66" s="217"/>
      <c r="CB66" s="217"/>
      <c r="CC66" s="217"/>
      <c r="CD66" s="217"/>
      <c r="CE66" s="217"/>
      <c r="CF66" s="217"/>
      <c r="CG66" s="217"/>
      <c r="CH66" s="217"/>
      <c r="CI66" s="217"/>
      <c r="CJ66" s="217"/>
      <c r="CK66" s="217"/>
      <c r="CL66" s="217"/>
      <c r="CM66" s="217"/>
      <c r="CN66" s="217"/>
      <c r="CO66" s="217"/>
      <c r="CP66" s="217"/>
      <c r="CQ66" s="217"/>
      <c r="CR66" s="217"/>
      <c r="CS66" s="217"/>
      <c r="CT66" s="217"/>
      <c r="CU66" s="217"/>
      <c r="CV66" s="217"/>
      <c r="CW66" s="217"/>
      <c r="CX66" s="217"/>
      <c r="CY66" s="217"/>
      <c r="CZ66" s="217"/>
      <c r="DA66" s="217"/>
      <c r="DB66" s="217"/>
      <c r="DC66" s="217"/>
      <c r="DD66" s="217"/>
      <c r="DE66" s="217"/>
      <c r="DF66" s="217"/>
      <c r="DG66" s="217"/>
      <c r="DH66" s="217"/>
      <c r="DI66" s="217"/>
      <c r="DJ66" s="217"/>
      <c r="DK66" s="217"/>
      <c r="DL66" s="217"/>
      <c r="DM66" s="217"/>
      <c r="DN66" s="217"/>
      <c r="DO66" s="217"/>
      <c r="DP66" s="217"/>
      <c r="DQ66" s="217"/>
      <c r="DR66" s="217"/>
    </row>
    <row r="67" spans="1:122" s="207" customFormat="1" ht="14.25" customHeight="1">
      <c r="A67" s="453"/>
      <c r="B67" s="454" t="s">
        <v>263</v>
      </c>
      <c r="C67" s="456">
        <f t="shared" si="58"/>
        <v>0</v>
      </c>
      <c r="D67" s="456">
        <f t="shared" si="58"/>
        <v>0</v>
      </c>
      <c r="E67" s="456">
        <f t="shared" si="58"/>
        <v>0</v>
      </c>
      <c r="F67" s="456">
        <f t="shared" si="58"/>
        <v>0</v>
      </c>
      <c r="G67" s="418">
        <f t="shared" si="58"/>
        <v>0</v>
      </c>
      <c r="H67" s="456">
        <f t="shared" si="58"/>
        <v>0</v>
      </c>
      <c r="I67" s="456">
        <f t="shared" si="58"/>
        <v>0</v>
      </c>
      <c r="J67" s="456">
        <f t="shared" si="58"/>
        <v>0</v>
      </c>
      <c r="K67" s="456">
        <f t="shared" si="58"/>
        <v>0</v>
      </c>
      <c r="L67" s="418">
        <f t="shared" si="58"/>
        <v>0</v>
      </c>
      <c r="M67" s="456">
        <f t="shared" si="58"/>
        <v>0</v>
      </c>
      <c r="N67" s="456">
        <f t="shared" si="58"/>
        <v>0</v>
      </c>
      <c r="O67" s="456">
        <f t="shared" si="58"/>
        <v>0</v>
      </c>
      <c r="P67" s="456">
        <f t="shared" si="58"/>
        <v>0</v>
      </c>
      <c r="Q67" s="456">
        <f t="shared" si="58"/>
        <v>0</v>
      </c>
      <c r="R67" s="418">
        <f t="shared" si="58"/>
        <v>0</v>
      </c>
      <c r="S67" s="419">
        <f t="shared" si="58"/>
        <v>0</v>
      </c>
      <c r="T67" s="218"/>
      <c r="U67" s="217"/>
      <c r="V67" s="219"/>
      <c r="W67" s="219"/>
      <c r="X67" s="219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O67" s="217"/>
      <c r="AP67" s="217"/>
      <c r="AQ67" s="217"/>
      <c r="AR67" s="217"/>
      <c r="AS67" s="217"/>
      <c r="AT67" s="217"/>
      <c r="AU67" s="217"/>
      <c r="AV67" s="217"/>
      <c r="AW67" s="217"/>
      <c r="AX67" s="217"/>
      <c r="AY67" s="217"/>
      <c r="AZ67" s="217"/>
      <c r="BA67" s="217"/>
      <c r="BB67" s="217"/>
      <c r="BC67" s="217"/>
      <c r="BD67" s="217"/>
      <c r="BE67" s="217"/>
      <c r="BF67" s="217"/>
      <c r="BG67" s="217"/>
      <c r="BH67" s="217"/>
      <c r="BI67" s="217"/>
      <c r="BJ67" s="217"/>
      <c r="BK67" s="217"/>
      <c r="BL67" s="217"/>
      <c r="BM67" s="217"/>
      <c r="BN67" s="217"/>
      <c r="BO67" s="217"/>
      <c r="BP67" s="217"/>
      <c r="BQ67" s="217"/>
      <c r="BR67" s="217"/>
      <c r="BS67" s="217"/>
      <c r="BT67" s="217"/>
      <c r="BU67" s="217"/>
      <c r="BV67" s="217"/>
      <c r="BW67" s="217"/>
      <c r="BX67" s="217"/>
      <c r="BY67" s="217"/>
      <c r="BZ67" s="217"/>
      <c r="CA67" s="217"/>
      <c r="CB67" s="217"/>
      <c r="CC67" s="217"/>
      <c r="CD67" s="217"/>
      <c r="CE67" s="217"/>
      <c r="CF67" s="217"/>
      <c r="CG67" s="217"/>
      <c r="CH67" s="217"/>
      <c r="CI67" s="217"/>
      <c r="CJ67" s="217"/>
      <c r="CK67" s="217"/>
      <c r="CL67" s="217"/>
      <c r="CM67" s="217"/>
      <c r="CN67" s="217"/>
      <c r="CO67" s="217"/>
      <c r="CP67" s="217"/>
      <c r="CQ67" s="217"/>
      <c r="CR67" s="217"/>
      <c r="CS67" s="217"/>
      <c r="CT67" s="217"/>
      <c r="CU67" s="217"/>
      <c r="CV67" s="217"/>
      <c r="CW67" s="217"/>
      <c r="CX67" s="217"/>
      <c r="CY67" s="217"/>
      <c r="CZ67" s="217"/>
      <c r="DA67" s="217"/>
      <c r="DB67" s="217"/>
      <c r="DC67" s="217"/>
      <c r="DD67" s="217"/>
      <c r="DE67" s="217"/>
      <c r="DF67" s="217"/>
      <c r="DG67" s="217"/>
      <c r="DH67" s="217"/>
      <c r="DI67" s="217"/>
      <c r="DJ67" s="217"/>
      <c r="DK67" s="217"/>
      <c r="DL67" s="217"/>
      <c r="DM67" s="217"/>
      <c r="DN67" s="217"/>
      <c r="DO67" s="217"/>
      <c r="DP67" s="217"/>
      <c r="DQ67" s="217"/>
      <c r="DR67" s="217"/>
    </row>
    <row r="68" spans="1:122" s="207" customFormat="1" ht="14.25" customHeight="1">
      <c r="A68" s="453"/>
      <c r="B68" s="454" t="s">
        <v>205</v>
      </c>
      <c r="C68" s="456">
        <f t="shared" si="58"/>
        <v>0</v>
      </c>
      <c r="D68" s="456">
        <f t="shared" si="58"/>
        <v>0</v>
      </c>
      <c r="E68" s="456">
        <f t="shared" si="58"/>
        <v>0</v>
      </c>
      <c r="F68" s="456">
        <f t="shared" si="58"/>
        <v>0</v>
      </c>
      <c r="G68" s="418">
        <f t="shared" si="58"/>
        <v>0</v>
      </c>
      <c r="H68" s="456">
        <f t="shared" si="58"/>
        <v>0</v>
      </c>
      <c r="I68" s="456">
        <f t="shared" si="58"/>
        <v>0</v>
      </c>
      <c r="J68" s="456">
        <f t="shared" si="58"/>
        <v>0</v>
      </c>
      <c r="K68" s="456">
        <f t="shared" si="58"/>
        <v>0</v>
      </c>
      <c r="L68" s="418">
        <f t="shared" si="58"/>
        <v>0</v>
      </c>
      <c r="M68" s="456">
        <f t="shared" si="58"/>
        <v>0</v>
      </c>
      <c r="N68" s="456">
        <f t="shared" si="58"/>
        <v>0</v>
      </c>
      <c r="O68" s="456">
        <f t="shared" si="58"/>
        <v>0</v>
      </c>
      <c r="P68" s="456">
        <f t="shared" si="58"/>
        <v>0</v>
      </c>
      <c r="Q68" s="456">
        <f t="shared" si="58"/>
        <v>0</v>
      </c>
      <c r="R68" s="418">
        <f t="shared" si="58"/>
        <v>0</v>
      </c>
      <c r="S68" s="419">
        <f t="shared" si="58"/>
        <v>0</v>
      </c>
      <c r="T68" s="218"/>
      <c r="U68" s="217"/>
      <c r="V68" s="219"/>
      <c r="W68" s="219"/>
      <c r="X68" s="219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  <c r="AO68" s="217"/>
      <c r="AP68" s="217"/>
      <c r="AQ68" s="217"/>
      <c r="AR68" s="217"/>
      <c r="AS68" s="217"/>
      <c r="AT68" s="217"/>
      <c r="AU68" s="217"/>
      <c r="AV68" s="217"/>
      <c r="AW68" s="217"/>
      <c r="AX68" s="217"/>
      <c r="AY68" s="217"/>
      <c r="AZ68" s="217"/>
      <c r="BA68" s="217"/>
      <c r="BB68" s="217"/>
      <c r="BC68" s="217"/>
      <c r="BD68" s="217"/>
      <c r="BE68" s="217"/>
      <c r="BF68" s="217"/>
      <c r="BG68" s="217"/>
      <c r="BH68" s="217"/>
      <c r="BI68" s="217"/>
      <c r="BJ68" s="217"/>
      <c r="BK68" s="217"/>
      <c r="BL68" s="217"/>
      <c r="BM68" s="217"/>
      <c r="BN68" s="217"/>
      <c r="BO68" s="217"/>
      <c r="BP68" s="217"/>
      <c r="BQ68" s="217"/>
      <c r="BR68" s="217"/>
      <c r="BS68" s="217"/>
      <c r="BT68" s="217"/>
      <c r="BU68" s="217"/>
      <c r="BV68" s="217"/>
      <c r="BW68" s="217"/>
      <c r="BX68" s="217"/>
      <c r="BY68" s="217"/>
      <c r="BZ68" s="217"/>
      <c r="CA68" s="217"/>
      <c r="CB68" s="217"/>
      <c r="CC68" s="217"/>
      <c r="CD68" s="217"/>
      <c r="CE68" s="217"/>
      <c r="CF68" s="217"/>
      <c r="CG68" s="217"/>
      <c r="CH68" s="217"/>
      <c r="CI68" s="217"/>
      <c r="CJ68" s="217"/>
      <c r="CK68" s="217"/>
      <c r="CL68" s="217"/>
      <c r="CM68" s="217"/>
      <c r="CN68" s="217"/>
      <c r="CO68" s="217"/>
      <c r="CP68" s="217"/>
      <c r="CQ68" s="217"/>
      <c r="CR68" s="217"/>
      <c r="CS68" s="217"/>
      <c r="CT68" s="217"/>
      <c r="CU68" s="217"/>
      <c r="CV68" s="217"/>
      <c r="CW68" s="217"/>
      <c r="CX68" s="217"/>
      <c r="CY68" s="217"/>
      <c r="CZ68" s="217"/>
      <c r="DA68" s="217"/>
      <c r="DB68" s="217"/>
      <c r="DC68" s="217"/>
      <c r="DD68" s="217"/>
      <c r="DE68" s="217"/>
      <c r="DF68" s="217"/>
      <c r="DG68" s="217"/>
      <c r="DH68" s="217"/>
      <c r="DI68" s="217"/>
      <c r="DJ68" s="217"/>
      <c r="DK68" s="217"/>
      <c r="DL68" s="217"/>
      <c r="DM68" s="217"/>
      <c r="DN68" s="217"/>
      <c r="DO68" s="217"/>
      <c r="DP68" s="217"/>
      <c r="DQ68" s="217"/>
      <c r="DR68" s="217"/>
    </row>
    <row r="69" spans="1:122" s="207" customFormat="1" ht="14.25" customHeight="1">
      <c r="A69" s="453"/>
      <c r="B69" s="454" t="s">
        <v>206</v>
      </c>
      <c r="C69" s="456">
        <f t="shared" si="58"/>
        <v>0</v>
      </c>
      <c r="D69" s="456">
        <f t="shared" si="58"/>
        <v>0</v>
      </c>
      <c r="E69" s="456">
        <f t="shared" si="58"/>
        <v>0</v>
      </c>
      <c r="F69" s="456">
        <f t="shared" si="58"/>
        <v>0</v>
      </c>
      <c r="G69" s="418">
        <f t="shared" si="58"/>
        <v>0</v>
      </c>
      <c r="H69" s="456">
        <f t="shared" si="58"/>
        <v>0</v>
      </c>
      <c r="I69" s="456">
        <f t="shared" si="58"/>
        <v>0</v>
      </c>
      <c r="J69" s="456">
        <f t="shared" si="58"/>
        <v>0</v>
      </c>
      <c r="K69" s="456">
        <f t="shared" si="58"/>
        <v>0</v>
      </c>
      <c r="L69" s="418">
        <f t="shared" si="58"/>
        <v>0</v>
      </c>
      <c r="M69" s="456">
        <f t="shared" si="58"/>
        <v>0</v>
      </c>
      <c r="N69" s="456">
        <f t="shared" si="58"/>
        <v>0</v>
      </c>
      <c r="O69" s="456">
        <f t="shared" si="58"/>
        <v>0</v>
      </c>
      <c r="P69" s="456">
        <f t="shared" si="58"/>
        <v>0</v>
      </c>
      <c r="Q69" s="456">
        <f t="shared" si="58"/>
        <v>0</v>
      </c>
      <c r="R69" s="418">
        <f t="shared" si="58"/>
        <v>0</v>
      </c>
      <c r="S69" s="419">
        <f t="shared" si="58"/>
        <v>0</v>
      </c>
      <c r="T69" s="218"/>
      <c r="U69" s="217"/>
      <c r="V69" s="219"/>
      <c r="W69" s="219"/>
      <c r="X69" s="219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217"/>
      <c r="AS69" s="217"/>
      <c r="AT69" s="217"/>
      <c r="AU69" s="217"/>
      <c r="AV69" s="217"/>
      <c r="AW69" s="217"/>
      <c r="AX69" s="217"/>
      <c r="AY69" s="217"/>
      <c r="AZ69" s="217"/>
      <c r="BA69" s="217"/>
      <c r="BB69" s="217"/>
      <c r="BC69" s="217"/>
      <c r="BD69" s="217"/>
      <c r="BE69" s="217"/>
      <c r="BF69" s="217"/>
      <c r="BG69" s="217"/>
      <c r="BH69" s="217"/>
      <c r="BI69" s="217"/>
      <c r="BJ69" s="217"/>
      <c r="BK69" s="217"/>
      <c r="BL69" s="217"/>
      <c r="BM69" s="217"/>
      <c r="BN69" s="217"/>
      <c r="BO69" s="217"/>
      <c r="BP69" s="217"/>
      <c r="BQ69" s="217"/>
      <c r="BR69" s="217"/>
      <c r="BS69" s="217"/>
      <c r="BT69" s="217"/>
      <c r="BU69" s="217"/>
      <c r="BV69" s="217"/>
      <c r="BW69" s="217"/>
      <c r="BX69" s="217"/>
      <c r="BY69" s="217"/>
      <c r="BZ69" s="217"/>
      <c r="CA69" s="217"/>
      <c r="CB69" s="217"/>
      <c r="CC69" s="217"/>
      <c r="CD69" s="217"/>
      <c r="CE69" s="217"/>
      <c r="CF69" s="217"/>
      <c r="CG69" s="217"/>
      <c r="CH69" s="217"/>
      <c r="CI69" s="217"/>
      <c r="CJ69" s="217"/>
      <c r="CK69" s="217"/>
      <c r="CL69" s="217"/>
      <c r="CM69" s="217"/>
      <c r="CN69" s="217"/>
      <c r="CO69" s="217"/>
      <c r="CP69" s="217"/>
      <c r="CQ69" s="217"/>
      <c r="CR69" s="217"/>
      <c r="CS69" s="217"/>
      <c r="CT69" s="217"/>
      <c r="CU69" s="217"/>
      <c r="CV69" s="217"/>
      <c r="CW69" s="217"/>
      <c r="CX69" s="217"/>
      <c r="CY69" s="217"/>
      <c r="CZ69" s="217"/>
      <c r="DA69" s="217"/>
      <c r="DB69" s="217"/>
      <c r="DC69" s="217"/>
      <c r="DD69" s="217"/>
      <c r="DE69" s="217"/>
      <c r="DF69" s="217"/>
      <c r="DG69" s="217"/>
      <c r="DH69" s="217"/>
      <c r="DI69" s="217"/>
      <c r="DJ69" s="217"/>
      <c r="DK69" s="217"/>
      <c r="DL69" s="217"/>
      <c r="DM69" s="217"/>
      <c r="DN69" s="217"/>
      <c r="DO69" s="217"/>
      <c r="DP69" s="217"/>
      <c r="DQ69" s="217"/>
      <c r="DR69" s="217"/>
    </row>
    <row r="70" spans="1:122" s="207" customFormat="1" ht="14.25" customHeight="1">
      <c r="A70" s="453"/>
      <c r="B70" s="454" t="s">
        <v>224</v>
      </c>
      <c r="C70" s="456">
        <f t="shared" si="58"/>
        <v>0</v>
      </c>
      <c r="D70" s="456">
        <f t="shared" si="58"/>
        <v>0</v>
      </c>
      <c r="E70" s="456">
        <f t="shared" si="58"/>
        <v>0</v>
      </c>
      <c r="F70" s="456">
        <f t="shared" si="58"/>
        <v>0</v>
      </c>
      <c r="G70" s="418">
        <f t="shared" si="58"/>
        <v>0</v>
      </c>
      <c r="H70" s="456">
        <f t="shared" si="58"/>
        <v>0</v>
      </c>
      <c r="I70" s="456">
        <f t="shared" si="58"/>
        <v>0</v>
      </c>
      <c r="J70" s="456">
        <f t="shared" si="58"/>
        <v>0</v>
      </c>
      <c r="K70" s="456">
        <f t="shared" si="58"/>
        <v>0</v>
      </c>
      <c r="L70" s="418">
        <f t="shared" si="58"/>
        <v>0</v>
      </c>
      <c r="M70" s="456">
        <f t="shared" si="58"/>
        <v>0</v>
      </c>
      <c r="N70" s="456">
        <f t="shared" si="58"/>
        <v>0</v>
      </c>
      <c r="O70" s="456">
        <f t="shared" si="58"/>
        <v>0</v>
      </c>
      <c r="P70" s="456">
        <f t="shared" si="58"/>
        <v>0</v>
      </c>
      <c r="Q70" s="456">
        <f t="shared" si="58"/>
        <v>0</v>
      </c>
      <c r="R70" s="418">
        <f t="shared" si="58"/>
        <v>0</v>
      </c>
      <c r="S70" s="419">
        <f t="shared" si="58"/>
        <v>0</v>
      </c>
      <c r="T70" s="218"/>
      <c r="U70" s="217"/>
      <c r="V70" s="219"/>
      <c r="W70" s="219"/>
      <c r="X70" s="219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</row>
    <row r="71" spans="1:122" s="207" customFormat="1" ht="14.25" customHeight="1">
      <c r="A71" s="453"/>
      <c r="B71" s="454" t="s">
        <v>264</v>
      </c>
      <c r="C71" s="456">
        <f t="shared" si="58"/>
        <v>0</v>
      </c>
      <c r="D71" s="456">
        <f t="shared" si="58"/>
        <v>0</v>
      </c>
      <c r="E71" s="456">
        <f t="shared" si="58"/>
        <v>0</v>
      </c>
      <c r="F71" s="456">
        <f t="shared" si="58"/>
        <v>0</v>
      </c>
      <c r="G71" s="418">
        <f t="shared" si="58"/>
        <v>0</v>
      </c>
      <c r="H71" s="456">
        <f t="shared" si="58"/>
        <v>0</v>
      </c>
      <c r="I71" s="456">
        <f t="shared" si="58"/>
        <v>0</v>
      </c>
      <c r="J71" s="456">
        <f t="shared" si="58"/>
        <v>0</v>
      </c>
      <c r="K71" s="456">
        <f t="shared" si="58"/>
        <v>0</v>
      </c>
      <c r="L71" s="418">
        <f t="shared" si="58"/>
        <v>0</v>
      </c>
      <c r="M71" s="456">
        <f t="shared" si="58"/>
        <v>0</v>
      </c>
      <c r="N71" s="456">
        <f t="shared" si="58"/>
        <v>0</v>
      </c>
      <c r="O71" s="456">
        <f t="shared" si="58"/>
        <v>0</v>
      </c>
      <c r="P71" s="456">
        <f t="shared" si="58"/>
        <v>0</v>
      </c>
      <c r="Q71" s="456">
        <f t="shared" si="58"/>
        <v>0</v>
      </c>
      <c r="R71" s="418">
        <f t="shared" si="58"/>
        <v>0</v>
      </c>
      <c r="S71" s="419">
        <f t="shared" si="58"/>
        <v>0</v>
      </c>
      <c r="T71" s="218"/>
      <c r="U71" s="217"/>
      <c r="V71" s="219"/>
      <c r="W71" s="219"/>
      <c r="X71" s="219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  <c r="AL71" s="217"/>
      <c r="AM71" s="217"/>
      <c r="AN71" s="217"/>
      <c r="AO71" s="217"/>
      <c r="AP71" s="217"/>
      <c r="AQ71" s="217"/>
      <c r="AR71" s="217"/>
      <c r="AS71" s="217"/>
      <c r="AT71" s="217"/>
      <c r="AU71" s="217"/>
      <c r="AV71" s="217"/>
      <c r="AW71" s="217"/>
      <c r="AX71" s="217"/>
      <c r="AY71" s="217"/>
      <c r="AZ71" s="217"/>
      <c r="BA71" s="217"/>
      <c r="BB71" s="217"/>
      <c r="BC71" s="217"/>
      <c r="BD71" s="217"/>
      <c r="BE71" s="217"/>
      <c r="BF71" s="217"/>
      <c r="BG71" s="217"/>
      <c r="BH71" s="217"/>
      <c r="BI71" s="217"/>
      <c r="BJ71" s="217"/>
      <c r="BK71" s="217"/>
      <c r="BL71" s="217"/>
      <c r="BM71" s="217"/>
      <c r="BN71" s="217"/>
      <c r="BO71" s="217"/>
      <c r="BP71" s="217"/>
      <c r="BQ71" s="217"/>
      <c r="BR71" s="217"/>
      <c r="BS71" s="217"/>
      <c r="BT71" s="217"/>
      <c r="BU71" s="217"/>
      <c r="BV71" s="217"/>
      <c r="BW71" s="217"/>
      <c r="BX71" s="217"/>
      <c r="BY71" s="217"/>
      <c r="BZ71" s="217"/>
      <c r="CA71" s="217"/>
      <c r="CB71" s="217"/>
      <c r="CC71" s="217"/>
      <c r="CD71" s="217"/>
      <c r="CE71" s="217"/>
      <c r="CF71" s="217"/>
      <c r="CG71" s="217"/>
      <c r="CH71" s="217"/>
      <c r="CI71" s="217"/>
      <c r="CJ71" s="217"/>
      <c r="CK71" s="217"/>
      <c r="CL71" s="217"/>
      <c r="CM71" s="217"/>
      <c r="CN71" s="217"/>
      <c r="CO71" s="217"/>
      <c r="CP71" s="217"/>
      <c r="CQ71" s="217"/>
      <c r="CR71" s="217"/>
      <c r="CS71" s="217"/>
      <c r="CT71" s="217"/>
      <c r="CU71" s="217"/>
      <c r="CV71" s="217"/>
      <c r="CW71" s="217"/>
      <c r="CX71" s="217"/>
      <c r="CY71" s="217"/>
      <c r="CZ71" s="217"/>
      <c r="DA71" s="217"/>
      <c r="DB71" s="217"/>
      <c r="DC71" s="217"/>
      <c r="DD71" s="217"/>
      <c r="DE71" s="217"/>
      <c r="DF71" s="217"/>
      <c r="DG71" s="217"/>
      <c r="DH71" s="217"/>
      <c r="DI71" s="217"/>
      <c r="DJ71" s="217"/>
      <c r="DK71" s="217"/>
      <c r="DL71" s="217"/>
      <c r="DM71" s="217"/>
      <c r="DN71" s="217"/>
      <c r="DO71" s="217"/>
      <c r="DP71" s="217"/>
      <c r="DQ71" s="217"/>
      <c r="DR71" s="217"/>
    </row>
    <row r="72" spans="1:122" s="207" customFormat="1" ht="14.25" customHeight="1" thickBot="1">
      <c r="A72" s="453"/>
      <c r="B72" s="454" t="s">
        <v>32</v>
      </c>
      <c r="C72" s="456">
        <f>SUM(C66:C71)</f>
        <v>0</v>
      </c>
      <c r="D72" s="456">
        <f t="shared" ref="D72:S72" si="59">SUM(D66:D71)</f>
        <v>0</v>
      </c>
      <c r="E72" s="456">
        <f t="shared" si="59"/>
        <v>0</v>
      </c>
      <c r="F72" s="456">
        <f t="shared" si="59"/>
        <v>0</v>
      </c>
      <c r="G72" s="418">
        <f t="shared" si="59"/>
        <v>0</v>
      </c>
      <c r="H72" s="456">
        <f t="shared" si="59"/>
        <v>0</v>
      </c>
      <c r="I72" s="456">
        <f t="shared" si="59"/>
        <v>0</v>
      </c>
      <c r="J72" s="456">
        <f t="shared" si="59"/>
        <v>0</v>
      </c>
      <c r="K72" s="456">
        <f t="shared" si="59"/>
        <v>0</v>
      </c>
      <c r="L72" s="418">
        <f t="shared" si="59"/>
        <v>0</v>
      </c>
      <c r="M72" s="456">
        <f t="shared" si="59"/>
        <v>0</v>
      </c>
      <c r="N72" s="456">
        <f t="shared" si="59"/>
        <v>0</v>
      </c>
      <c r="O72" s="456">
        <f t="shared" si="59"/>
        <v>0</v>
      </c>
      <c r="P72" s="456">
        <f t="shared" si="59"/>
        <v>0</v>
      </c>
      <c r="Q72" s="456">
        <f t="shared" si="59"/>
        <v>0</v>
      </c>
      <c r="R72" s="418">
        <f t="shared" si="59"/>
        <v>0</v>
      </c>
      <c r="S72" s="419">
        <f t="shared" si="59"/>
        <v>0</v>
      </c>
      <c r="T72" s="218"/>
      <c r="U72" s="217"/>
      <c r="V72" s="219"/>
      <c r="W72" s="219"/>
      <c r="X72" s="219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</row>
    <row r="73" spans="1:122" s="207" customFormat="1" ht="14.25" customHeight="1" outlineLevel="1">
      <c r="A73" s="245" t="s">
        <v>40</v>
      </c>
      <c r="B73" s="1567"/>
      <c r="C73" s="1556">
        <f>C66*2+C67*4+C68*4+C69*6+C70*8+C71*8</f>
        <v>0</v>
      </c>
      <c r="D73" s="210">
        <f t="shared" ref="D73:S73" si="60">D66*2+D67*4+D68*4+D69*6+D70*8+D71*8</f>
        <v>0</v>
      </c>
      <c r="E73" s="210">
        <f t="shared" si="60"/>
        <v>0</v>
      </c>
      <c r="F73" s="210">
        <f t="shared" si="60"/>
        <v>0</v>
      </c>
      <c r="G73" s="206">
        <f t="shared" si="60"/>
        <v>0</v>
      </c>
      <c r="H73" s="210">
        <f t="shared" si="60"/>
        <v>0</v>
      </c>
      <c r="I73" s="210">
        <f t="shared" si="60"/>
        <v>0</v>
      </c>
      <c r="J73" s="210">
        <f t="shared" si="60"/>
        <v>0</v>
      </c>
      <c r="K73" s="210">
        <f t="shared" si="60"/>
        <v>0</v>
      </c>
      <c r="L73" s="206">
        <f t="shared" si="60"/>
        <v>0</v>
      </c>
      <c r="M73" s="210">
        <f t="shared" si="60"/>
        <v>0</v>
      </c>
      <c r="N73" s="210">
        <f t="shared" si="60"/>
        <v>0</v>
      </c>
      <c r="O73" s="210">
        <f t="shared" si="60"/>
        <v>0</v>
      </c>
      <c r="P73" s="210">
        <f t="shared" si="60"/>
        <v>0</v>
      </c>
      <c r="Q73" s="210">
        <f t="shared" si="60"/>
        <v>0</v>
      </c>
      <c r="R73" s="206">
        <f t="shared" si="60"/>
        <v>0</v>
      </c>
      <c r="S73" s="837">
        <f t="shared" si="60"/>
        <v>0</v>
      </c>
      <c r="T73" s="218"/>
      <c r="U73" s="217"/>
      <c r="V73" s="219"/>
      <c r="W73" s="219"/>
      <c r="X73" s="219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  <c r="AL73" s="217"/>
      <c r="AM73" s="217"/>
      <c r="AN73" s="217"/>
      <c r="AO73" s="217"/>
      <c r="AP73" s="217"/>
      <c r="AQ73" s="217"/>
      <c r="AR73" s="217"/>
      <c r="AS73" s="217"/>
      <c r="AT73" s="217"/>
      <c r="AU73" s="217"/>
      <c r="AV73" s="217"/>
      <c r="AW73" s="217"/>
      <c r="AX73" s="217"/>
      <c r="AY73" s="217"/>
      <c r="AZ73" s="217"/>
      <c r="BA73" s="217"/>
      <c r="BB73" s="217"/>
      <c r="BC73" s="217"/>
      <c r="BD73" s="217"/>
      <c r="BE73" s="217"/>
      <c r="BF73" s="217"/>
      <c r="BG73" s="217"/>
      <c r="BH73" s="217"/>
      <c r="BI73" s="217"/>
      <c r="BJ73" s="217"/>
      <c r="BK73" s="217"/>
      <c r="BL73" s="217"/>
      <c r="BM73" s="217"/>
      <c r="BN73" s="217"/>
      <c r="BO73" s="217"/>
      <c r="BP73" s="217"/>
      <c r="BQ73" s="217"/>
      <c r="BR73" s="217"/>
      <c r="BS73" s="217"/>
      <c r="BT73" s="217"/>
      <c r="BU73" s="217"/>
      <c r="BV73" s="217"/>
      <c r="BW73" s="217"/>
      <c r="BX73" s="217"/>
      <c r="BY73" s="217"/>
      <c r="BZ73" s="217"/>
      <c r="CA73" s="217"/>
      <c r="CB73" s="217"/>
      <c r="CC73" s="217"/>
      <c r="CD73" s="217"/>
      <c r="CE73" s="217"/>
      <c r="CF73" s="217"/>
      <c r="CG73" s="217"/>
      <c r="CH73" s="217"/>
      <c r="CI73" s="217"/>
      <c r="CJ73" s="217"/>
      <c r="CK73" s="217"/>
      <c r="CL73" s="217"/>
      <c r="CM73" s="217"/>
      <c r="CN73" s="217"/>
      <c r="CO73" s="217"/>
      <c r="CP73" s="217"/>
      <c r="CQ73" s="217"/>
      <c r="CR73" s="217"/>
      <c r="CS73" s="217"/>
      <c r="CT73" s="217"/>
      <c r="CU73" s="217"/>
      <c r="CV73" s="217"/>
      <c r="CW73" s="217"/>
      <c r="CX73" s="217"/>
      <c r="CY73" s="217"/>
      <c r="CZ73" s="217"/>
      <c r="DA73" s="217"/>
      <c r="DB73" s="217"/>
      <c r="DC73" s="217"/>
      <c r="DD73" s="217"/>
      <c r="DE73" s="217"/>
      <c r="DF73" s="217"/>
      <c r="DG73" s="217"/>
      <c r="DH73" s="217"/>
      <c r="DI73" s="217"/>
      <c r="DJ73" s="217"/>
      <c r="DK73" s="217"/>
      <c r="DL73" s="217"/>
      <c r="DM73" s="217"/>
      <c r="DN73" s="217"/>
      <c r="DO73" s="217"/>
      <c r="DP73" s="217"/>
      <c r="DQ73" s="217"/>
      <c r="DR73" s="217"/>
    </row>
    <row r="74" spans="1:122" s="207" customFormat="1" ht="14.25" customHeight="1" outlineLevel="1" thickBot="1">
      <c r="A74" s="213" t="s">
        <v>43</v>
      </c>
      <c r="B74" s="1568"/>
      <c r="C74" s="1557">
        <f>C66+C67*2+C68*2+C69*3+C70*4+C71*4</f>
        <v>0</v>
      </c>
      <c r="D74" s="214">
        <f t="shared" ref="D74:S74" si="61">D66+D67*2+D68*2+D69*3+D70*4+D71*4</f>
        <v>0</v>
      </c>
      <c r="E74" s="214">
        <f t="shared" si="61"/>
        <v>0</v>
      </c>
      <c r="F74" s="214">
        <f t="shared" si="61"/>
        <v>0</v>
      </c>
      <c r="G74" s="215">
        <f t="shared" si="61"/>
        <v>0</v>
      </c>
      <c r="H74" s="214">
        <f t="shared" si="61"/>
        <v>0</v>
      </c>
      <c r="I74" s="214">
        <f t="shared" si="61"/>
        <v>0</v>
      </c>
      <c r="J74" s="214">
        <f t="shared" si="61"/>
        <v>0</v>
      </c>
      <c r="K74" s="214">
        <f t="shared" si="61"/>
        <v>0</v>
      </c>
      <c r="L74" s="215">
        <f t="shared" si="61"/>
        <v>0</v>
      </c>
      <c r="M74" s="214">
        <f t="shared" si="61"/>
        <v>0</v>
      </c>
      <c r="N74" s="214">
        <f t="shared" si="61"/>
        <v>0</v>
      </c>
      <c r="O74" s="214">
        <f t="shared" si="61"/>
        <v>0</v>
      </c>
      <c r="P74" s="214">
        <f t="shared" si="61"/>
        <v>0</v>
      </c>
      <c r="Q74" s="214">
        <f t="shared" si="61"/>
        <v>0</v>
      </c>
      <c r="R74" s="215">
        <f t="shared" si="61"/>
        <v>0</v>
      </c>
      <c r="S74" s="838">
        <f t="shared" si="61"/>
        <v>0</v>
      </c>
      <c r="T74" s="218"/>
      <c r="U74" s="217"/>
      <c r="V74" s="219"/>
      <c r="W74" s="219"/>
      <c r="X74" s="219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  <c r="AL74" s="217"/>
      <c r="AM74" s="217"/>
      <c r="AN74" s="217"/>
      <c r="AO74" s="217"/>
      <c r="AP74" s="217"/>
      <c r="AQ74" s="217"/>
      <c r="AR74" s="217"/>
      <c r="AS74" s="217"/>
      <c r="AT74" s="217"/>
      <c r="AU74" s="217"/>
      <c r="AV74" s="217"/>
      <c r="AW74" s="217"/>
      <c r="AX74" s="217"/>
      <c r="AY74" s="217"/>
      <c r="AZ74" s="217"/>
      <c r="BA74" s="217"/>
      <c r="BB74" s="217"/>
      <c r="BC74" s="217"/>
      <c r="BD74" s="217"/>
      <c r="BE74" s="217"/>
      <c r="BF74" s="217"/>
      <c r="BG74" s="217"/>
      <c r="BH74" s="217"/>
      <c r="BI74" s="217"/>
      <c r="BJ74" s="217"/>
      <c r="BK74" s="217"/>
      <c r="BL74" s="217"/>
      <c r="BM74" s="217"/>
      <c r="BN74" s="217"/>
      <c r="BO74" s="217"/>
      <c r="BP74" s="217"/>
      <c r="BQ74" s="217"/>
      <c r="BR74" s="217"/>
      <c r="BS74" s="217"/>
      <c r="BT74" s="217"/>
      <c r="BU74" s="217"/>
      <c r="BV74" s="217"/>
      <c r="BW74" s="217"/>
      <c r="BX74" s="217"/>
      <c r="BY74" s="217"/>
      <c r="BZ74" s="217"/>
      <c r="CA74" s="217"/>
      <c r="CB74" s="217"/>
      <c r="CC74" s="217"/>
      <c r="CD74" s="217"/>
      <c r="CE74" s="217"/>
      <c r="CF74" s="217"/>
      <c r="CG74" s="217"/>
      <c r="CH74" s="217"/>
      <c r="CI74" s="217"/>
      <c r="CJ74" s="217"/>
      <c r="CK74" s="217"/>
      <c r="CL74" s="217"/>
      <c r="CM74" s="217"/>
      <c r="CN74" s="217"/>
      <c r="CO74" s="217"/>
      <c r="CP74" s="217"/>
      <c r="CQ74" s="217"/>
      <c r="CR74" s="217"/>
      <c r="CS74" s="217"/>
      <c r="CT74" s="217"/>
      <c r="CU74" s="217"/>
      <c r="CV74" s="217"/>
      <c r="CW74" s="217"/>
      <c r="CX74" s="217"/>
      <c r="CY74" s="217"/>
      <c r="CZ74" s="217"/>
      <c r="DA74" s="217"/>
      <c r="DB74" s="217"/>
      <c r="DC74" s="217"/>
      <c r="DD74" s="217"/>
      <c r="DE74" s="217"/>
      <c r="DF74" s="217"/>
      <c r="DG74" s="217"/>
      <c r="DH74" s="217"/>
      <c r="DI74" s="217"/>
      <c r="DJ74" s="217"/>
      <c r="DK74" s="217"/>
      <c r="DL74" s="217"/>
      <c r="DM74" s="217"/>
      <c r="DN74" s="217"/>
      <c r="DO74" s="217"/>
      <c r="DP74" s="217"/>
      <c r="DQ74" s="217"/>
      <c r="DR74" s="217"/>
    </row>
    <row r="75" spans="1:122" s="207" customFormat="1" ht="14.25" customHeight="1">
      <c r="A75" s="211"/>
      <c r="B75" s="1564"/>
      <c r="C75" s="212"/>
      <c r="D75" s="212"/>
      <c r="E75" s="212"/>
      <c r="F75" s="212"/>
      <c r="G75" s="236"/>
      <c r="H75" s="212"/>
      <c r="I75" s="212"/>
      <c r="J75" s="212"/>
      <c r="K75" s="212"/>
      <c r="L75" s="236">
        <f>SUM(H75:K75)</f>
        <v>0</v>
      </c>
      <c r="M75" s="212"/>
      <c r="N75" s="212"/>
      <c r="O75" s="212"/>
      <c r="P75" s="212"/>
      <c r="Q75" s="212"/>
      <c r="R75" s="236"/>
      <c r="S75" s="391"/>
      <c r="T75" s="218"/>
      <c r="U75" s="217"/>
      <c r="V75" s="219"/>
      <c r="W75" s="219"/>
      <c r="X75" s="219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217"/>
      <c r="AS75" s="217"/>
      <c r="AT75" s="217"/>
      <c r="AU75" s="217"/>
      <c r="AV75" s="217"/>
      <c r="AW75" s="217"/>
      <c r="AX75" s="217"/>
      <c r="AY75" s="217"/>
      <c r="AZ75" s="217"/>
      <c r="BA75" s="217"/>
      <c r="BB75" s="217"/>
      <c r="BC75" s="217"/>
      <c r="BD75" s="217"/>
      <c r="BE75" s="217"/>
      <c r="BF75" s="217"/>
      <c r="BG75" s="217"/>
      <c r="BH75" s="217"/>
      <c r="BI75" s="217"/>
      <c r="BJ75" s="217"/>
      <c r="BK75" s="217"/>
      <c r="BL75" s="217"/>
      <c r="BM75" s="217"/>
      <c r="BN75" s="217"/>
      <c r="BO75" s="217"/>
      <c r="BP75" s="217"/>
      <c r="BQ75" s="217"/>
      <c r="BR75" s="217"/>
      <c r="BS75" s="217"/>
      <c r="BT75" s="217"/>
      <c r="BU75" s="217"/>
      <c r="BV75" s="217"/>
      <c r="BW75" s="217"/>
      <c r="BX75" s="217"/>
      <c r="BY75" s="217"/>
      <c r="BZ75" s="217"/>
      <c r="CA75" s="217"/>
      <c r="CB75" s="217"/>
      <c r="CC75" s="217"/>
      <c r="CD75" s="217"/>
      <c r="CE75" s="217"/>
      <c r="CF75" s="217"/>
      <c r="CG75" s="217"/>
      <c r="CH75" s="217"/>
      <c r="CI75" s="217"/>
      <c r="CJ75" s="217"/>
      <c r="CK75" s="217"/>
      <c r="CL75" s="217"/>
      <c r="CM75" s="217"/>
      <c r="CN75" s="217"/>
      <c r="CO75" s="217"/>
      <c r="CP75" s="217"/>
      <c r="CQ75" s="217"/>
      <c r="CR75" s="217"/>
      <c r="CS75" s="217"/>
      <c r="CT75" s="217"/>
      <c r="CU75" s="217"/>
      <c r="CV75" s="217"/>
      <c r="CW75" s="217"/>
      <c r="CX75" s="217"/>
      <c r="CY75" s="217"/>
      <c r="CZ75" s="217"/>
      <c r="DA75" s="217"/>
      <c r="DB75" s="217"/>
      <c r="DC75" s="217"/>
      <c r="DD75" s="217"/>
      <c r="DE75" s="217"/>
      <c r="DF75" s="217"/>
      <c r="DG75" s="217"/>
      <c r="DH75" s="217"/>
      <c r="DI75" s="217"/>
      <c r="DJ75" s="217"/>
      <c r="DK75" s="217"/>
      <c r="DL75" s="217"/>
      <c r="DM75" s="217"/>
      <c r="DN75" s="217"/>
      <c r="DO75" s="217"/>
      <c r="DP75" s="217"/>
      <c r="DQ75" s="217"/>
      <c r="DR75" s="217"/>
    </row>
    <row r="76" spans="1:122" s="207" customFormat="1" ht="15" customHeight="1">
      <c r="A76" s="211"/>
      <c r="B76" s="1564"/>
      <c r="C76" s="212"/>
      <c r="D76" s="212"/>
      <c r="E76" s="212"/>
      <c r="F76" s="212"/>
      <c r="G76" s="183"/>
      <c r="H76" s="212"/>
      <c r="I76" s="212"/>
      <c r="J76" s="212"/>
      <c r="K76" s="212"/>
      <c r="L76" s="183"/>
      <c r="M76" s="212"/>
      <c r="N76" s="212"/>
      <c r="O76" s="212"/>
      <c r="P76" s="212"/>
      <c r="Q76" s="212"/>
      <c r="R76" s="183"/>
      <c r="S76" s="276"/>
      <c r="T76" s="636"/>
      <c r="U76" s="217"/>
      <c r="V76" s="219"/>
      <c r="W76" s="1174"/>
      <c r="X76" s="219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  <c r="AL76" s="217"/>
      <c r="AM76" s="217"/>
      <c r="AN76" s="217"/>
      <c r="AO76" s="217"/>
      <c r="AP76" s="217"/>
      <c r="AQ76" s="217"/>
      <c r="AR76" s="217"/>
      <c r="AS76" s="217"/>
      <c r="AT76" s="217"/>
      <c r="AU76" s="217"/>
      <c r="AV76" s="217"/>
      <c r="AW76" s="217"/>
      <c r="AX76" s="217"/>
      <c r="AY76" s="217"/>
      <c r="AZ76" s="217"/>
      <c r="BA76" s="217"/>
      <c r="BB76" s="217"/>
      <c r="BC76" s="217"/>
      <c r="BD76" s="217"/>
      <c r="BE76" s="217"/>
      <c r="BF76" s="217"/>
      <c r="BG76" s="217"/>
      <c r="BH76" s="217"/>
      <c r="BI76" s="217"/>
      <c r="BJ76" s="217"/>
      <c r="BK76" s="217"/>
      <c r="BL76" s="217"/>
      <c r="BM76" s="217"/>
      <c r="BN76" s="217"/>
      <c r="BO76" s="217"/>
      <c r="BP76" s="217"/>
      <c r="BQ76" s="217"/>
      <c r="BR76" s="217"/>
      <c r="BS76" s="217"/>
      <c r="BT76" s="217"/>
      <c r="BU76" s="217"/>
      <c r="BV76" s="217"/>
      <c r="BW76" s="217"/>
      <c r="BX76" s="217"/>
      <c r="BY76" s="217"/>
      <c r="BZ76" s="217"/>
      <c r="CA76" s="217"/>
      <c r="CB76" s="217"/>
      <c r="CC76" s="217"/>
      <c r="CD76" s="217"/>
      <c r="CE76" s="217"/>
      <c r="CF76" s="217"/>
      <c r="CG76" s="217"/>
      <c r="CH76" s="217"/>
      <c r="CI76" s="217"/>
      <c r="CJ76" s="217"/>
      <c r="CK76" s="217"/>
      <c r="CL76" s="217"/>
      <c r="CM76" s="217"/>
      <c r="CN76" s="217"/>
      <c r="CO76" s="217"/>
      <c r="CP76" s="217"/>
      <c r="CQ76" s="217"/>
      <c r="CR76" s="217"/>
      <c r="CS76" s="217"/>
      <c r="CT76" s="217"/>
      <c r="CU76" s="217"/>
      <c r="CV76" s="217"/>
      <c r="CW76" s="217"/>
      <c r="CX76" s="217"/>
      <c r="CY76" s="217"/>
      <c r="CZ76" s="217"/>
      <c r="DA76" s="217"/>
      <c r="DB76" s="217"/>
      <c r="DC76" s="217"/>
      <c r="DD76" s="217"/>
      <c r="DE76" s="217"/>
      <c r="DF76" s="217"/>
      <c r="DG76" s="217"/>
      <c r="DH76" s="217"/>
      <c r="DI76" s="217"/>
      <c r="DJ76" s="217"/>
      <c r="DK76" s="217"/>
      <c r="DL76" s="217"/>
      <c r="DM76" s="217"/>
      <c r="DN76" s="217"/>
      <c r="DO76" s="217"/>
      <c r="DP76" s="217"/>
      <c r="DQ76" s="217"/>
      <c r="DR76" s="217"/>
    </row>
    <row r="77" spans="1:122" s="207" customFormat="1" ht="13">
      <c r="A77" s="181" t="s">
        <v>339</v>
      </c>
      <c r="B77" s="182" t="s">
        <v>316</v>
      </c>
      <c r="C77" s="10">
        <f>SUMIF('Wuxi Summary'!$BB:$BB,'SiteCommit vs Uncon'!$T77,'Wuxi Summary'!BG:BG)</f>
        <v>0</v>
      </c>
      <c r="D77" s="10">
        <f>SUMIF('Wuxi Summary'!$BB:$BB,'SiteCommit vs Uncon'!$T77,'Wuxi Summary'!BH:BH)</f>
        <v>0</v>
      </c>
      <c r="E77" s="10">
        <f>SUMIF('Wuxi Summary'!$BB:$BB,'SiteCommit vs Uncon'!$T77,'Wuxi Summary'!BI:BI)</f>
        <v>0</v>
      </c>
      <c r="F77" s="10">
        <f>SUMIF('Wuxi Summary'!$BB:$BB,'SiteCommit vs Uncon'!$T77,'Wuxi Summary'!BJ:BJ)</f>
        <v>0</v>
      </c>
      <c r="G77" s="241">
        <f t="shared" ref="G77:G82" si="62">SUM(C77:F77)</f>
        <v>0</v>
      </c>
      <c r="H77" s="10">
        <f>SUMIF('Wuxi Summary'!$BB:$BB,'SiteCommit vs Uncon'!$T77,'Wuxi Summary'!BK:BK)</f>
        <v>0</v>
      </c>
      <c r="I77" s="10">
        <f>SUMIF('Wuxi Summary'!$BB:$BB,'SiteCommit vs Uncon'!$T77,'Wuxi Summary'!BL:BL)</f>
        <v>0</v>
      </c>
      <c r="J77" s="10">
        <f>SUMIF('Wuxi Summary'!$BB:$BB,'SiteCommit vs Uncon'!$T77,'Wuxi Summary'!BM:BM)</f>
        <v>0</v>
      </c>
      <c r="K77" s="10">
        <f>SUMIF('Wuxi Summary'!$BB:$BB,'SiteCommit vs Uncon'!$T77,'Wuxi Summary'!BN:BN)</f>
        <v>0</v>
      </c>
      <c r="L77" s="241">
        <f t="shared" ref="L77:L82" si="63">SUM(H77:K77)</f>
        <v>0</v>
      </c>
      <c r="M77" s="10">
        <f>SUMIF('Wuxi Summary'!$BB:$BB,'SiteCommit vs Uncon'!$T77,'Wuxi Summary'!BO:BO)</f>
        <v>0</v>
      </c>
      <c r="N77" s="10">
        <f>SUMIF('Wuxi Summary'!$BB:$BB,'SiteCommit vs Uncon'!$T77,'Wuxi Summary'!BP:BP)</f>
        <v>0</v>
      </c>
      <c r="O77" s="10">
        <f>SUMIF('Wuxi Summary'!$BB:$BB,'SiteCommit vs Uncon'!$T77,'Wuxi Summary'!BQ:BQ)</f>
        <v>0</v>
      </c>
      <c r="P77" s="10">
        <f>SUMIF('Wuxi Summary'!$BB:$BB,'SiteCommit vs Uncon'!$T77,'Wuxi Summary'!BR:BR)</f>
        <v>0</v>
      </c>
      <c r="Q77" s="10">
        <f>SUMIF('Wuxi Summary'!$BB:$BB,'SiteCommit vs Uncon'!$T77,'Wuxi Summary'!BS:BS)</f>
        <v>0</v>
      </c>
      <c r="R77" s="183">
        <f t="shared" ref="R77:R82" si="64">SUM(M77:Q77)</f>
        <v>0</v>
      </c>
      <c r="S77" s="197">
        <f t="shared" ref="S77:S82" si="65">R77+L77+G77</f>
        <v>0</v>
      </c>
      <c r="T77" s="218" t="s">
        <v>495</v>
      </c>
      <c r="U77" s="217"/>
      <c r="V77" s="219"/>
      <c r="W77" s="219"/>
      <c r="X77" s="219"/>
      <c r="Y77" s="217"/>
      <c r="Z77" s="217"/>
      <c r="AA77" s="217"/>
      <c r="AB77" s="217"/>
      <c r="AC77" s="217"/>
      <c r="AD77" s="217"/>
      <c r="AE77" s="217"/>
      <c r="AF77" s="217"/>
      <c r="AG77" s="217"/>
      <c r="AH77" s="217"/>
      <c r="AI77" s="217"/>
      <c r="AJ77" s="217"/>
      <c r="AK77" s="217"/>
      <c r="AL77" s="217"/>
      <c r="AM77" s="217"/>
      <c r="AN77" s="217"/>
      <c r="AO77" s="217"/>
      <c r="AP77" s="217"/>
      <c r="AQ77" s="217"/>
      <c r="AR77" s="217"/>
      <c r="AS77" s="217"/>
      <c r="AT77" s="217"/>
      <c r="AU77" s="217"/>
      <c r="AV77" s="217"/>
      <c r="AW77" s="217"/>
      <c r="AX77" s="217"/>
      <c r="AY77" s="217"/>
      <c r="AZ77" s="217"/>
      <c r="BA77" s="217"/>
      <c r="BB77" s="217"/>
      <c r="BC77" s="217"/>
      <c r="BD77" s="217"/>
      <c r="BE77" s="217"/>
      <c r="BF77" s="217"/>
      <c r="BG77" s="217"/>
      <c r="BH77" s="217"/>
      <c r="BI77" s="217"/>
      <c r="BJ77" s="217"/>
      <c r="BK77" s="217"/>
      <c r="BL77" s="217"/>
      <c r="BM77" s="217"/>
      <c r="BN77" s="217"/>
      <c r="BO77" s="217"/>
      <c r="BP77" s="217"/>
      <c r="BQ77" s="217"/>
      <c r="BR77" s="217"/>
      <c r="BS77" s="217"/>
      <c r="BT77" s="217"/>
      <c r="BU77" s="217"/>
      <c r="BV77" s="217"/>
      <c r="BW77" s="217"/>
      <c r="BX77" s="217"/>
      <c r="BY77" s="217"/>
      <c r="BZ77" s="217"/>
      <c r="CA77" s="217"/>
      <c r="CB77" s="217"/>
      <c r="CC77" s="217"/>
      <c r="CD77" s="217"/>
      <c r="CE77" s="217"/>
      <c r="CF77" s="217"/>
      <c r="CG77" s="217"/>
      <c r="CH77" s="217"/>
      <c r="CI77" s="217"/>
      <c r="CJ77" s="217"/>
      <c r="CK77" s="217"/>
      <c r="CL77" s="217"/>
      <c r="CM77" s="217"/>
      <c r="CN77" s="217"/>
      <c r="CO77" s="217"/>
      <c r="CP77" s="217"/>
      <c r="CQ77" s="217"/>
      <c r="CR77" s="217"/>
      <c r="CS77" s="217"/>
      <c r="CT77" s="217"/>
      <c r="CU77" s="217"/>
      <c r="CV77" s="217"/>
      <c r="CW77" s="217"/>
      <c r="CX77" s="217"/>
      <c r="CY77" s="217"/>
      <c r="CZ77" s="217"/>
      <c r="DA77" s="217"/>
      <c r="DB77" s="217"/>
      <c r="DC77" s="217"/>
      <c r="DD77" s="217"/>
      <c r="DE77" s="217"/>
      <c r="DF77" s="217"/>
      <c r="DG77" s="217"/>
      <c r="DH77" s="217"/>
      <c r="DI77" s="217"/>
      <c r="DJ77" s="217"/>
      <c r="DK77" s="217"/>
      <c r="DL77" s="217"/>
      <c r="DM77" s="217"/>
      <c r="DN77" s="217"/>
      <c r="DO77" s="217"/>
      <c r="DP77" s="217"/>
      <c r="DQ77" s="217"/>
      <c r="DR77" s="217"/>
    </row>
    <row r="78" spans="1:122" s="207" customFormat="1" ht="13">
      <c r="A78" s="188" t="str">
        <f>A29</f>
        <v>Site Uncon</v>
      </c>
      <c r="B78" s="182" t="s">
        <v>259</v>
      </c>
      <c r="C78" s="10">
        <f>SUMIF('Wuxi Summary'!$BB:$BB,'SiteCommit vs Uncon'!$T78,'Wuxi Summary'!BG:BG)</f>
        <v>0</v>
      </c>
      <c r="D78" s="10">
        <f>SUMIF('Wuxi Summary'!$BB:$BB,'SiteCommit vs Uncon'!$T78,'Wuxi Summary'!BH:BH)</f>
        <v>500</v>
      </c>
      <c r="E78" s="10">
        <f>SUMIF('Wuxi Summary'!$BB:$BB,'SiteCommit vs Uncon'!$T78,'Wuxi Summary'!BI:BI)</f>
        <v>19700</v>
      </c>
      <c r="F78" s="10">
        <f>SUMIF('Wuxi Summary'!$BB:$BB,'SiteCommit vs Uncon'!$T78,'Wuxi Summary'!BJ:BJ)</f>
        <v>625</v>
      </c>
      <c r="G78" s="241">
        <f t="shared" si="62"/>
        <v>20825</v>
      </c>
      <c r="H78" s="10">
        <f>SUMIF('Wuxi Summary'!$BB:$BB,'SiteCommit vs Uncon'!$T78,'Wuxi Summary'!BK:BK)</f>
        <v>500</v>
      </c>
      <c r="I78" s="10">
        <f>SUMIF('Wuxi Summary'!$BB:$BB,'SiteCommit vs Uncon'!$T78,'Wuxi Summary'!BL:BL)</f>
        <v>24500</v>
      </c>
      <c r="J78" s="10">
        <f>SUMIF('Wuxi Summary'!$BB:$BB,'SiteCommit vs Uncon'!$T78,'Wuxi Summary'!BM:BM)</f>
        <v>25</v>
      </c>
      <c r="K78" s="10">
        <f>SUMIF('Wuxi Summary'!$BB:$BB,'SiteCommit vs Uncon'!$T78,'Wuxi Summary'!BN:BN)</f>
        <v>500</v>
      </c>
      <c r="L78" s="241">
        <f t="shared" si="63"/>
        <v>25525</v>
      </c>
      <c r="M78" s="10">
        <f>SUMIF('Wuxi Summary'!$BB:$BB,'SiteCommit vs Uncon'!$T78,'Wuxi Summary'!BO:BO)</f>
        <v>1700</v>
      </c>
      <c r="N78" s="10">
        <f>SUMIF('Wuxi Summary'!$BB:$BB,'SiteCommit vs Uncon'!$T78,'Wuxi Summary'!BP:BP)</f>
        <v>38900</v>
      </c>
      <c r="O78" s="10">
        <f>SUMIF('Wuxi Summary'!$BB:$BB,'SiteCommit vs Uncon'!$T78,'Wuxi Summary'!BQ:BQ)</f>
        <v>0</v>
      </c>
      <c r="P78" s="10">
        <f>SUMIF('Wuxi Summary'!$BB:$BB,'SiteCommit vs Uncon'!$T78,'Wuxi Summary'!BR:BR)</f>
        <v>1000</v>
      </c>
      <c r="Q78" s="10">
        <f>SUMIF('Wuxi Summary'!$BB:$BB,'SiteCommit vs Uncon'!$T78,'Wuxi Summary'!BS:BS)</f>
        <v>500</v>
      </c>
      <c r="R78" s="183">
        <f t="shared" si="64"/>
        <v>42100</v>
      </c>
      <c r="S78" s="197">
        <f t="shared" si="65"/>
        <v>88450</v>
      </c>
      <c r="T78" s="218" t="s">
        <v>496</v>
      </c>
      <c r="U78" s="217"/>
      <c r="V78" s="219"/>
      <c r="W78" s="219"/>
      <c r="X78" s="219"/>
      <c r="Y78" s="217"/>
      <c r="Z78" s="217"/>
      <c r="AA78" s="217"/>
      <c r="AB78" s="217"/>
      <c r="AC78" s="217"/>
      <c r="AD78" s="217"/>
      <c r="AE78" s="217"/>
      <c r="AF78" s="217"/>
      <c r="AG78" s="217"/>
      <c r="AH78" s="217"/>
      <c r="AI78" s="217"/>
      <c r="AJ78" s="217"/>
      <c r="AK78" s="217"/>
      <c r="AL78" s="217"/>
      <c r="AM78" s="217"/>
      <c r="AN78" s="217"/>
      <c r="AO78" s="217"/>
      <c r="AP78" s="217"/>
      <c r="AQ78" s="217"/>
      <c r="AR78" s="217"/>
      <c r="AS78" s="217"/>
      <c r="AT78" s="217"/>
      <c r="AU78" s="217"/>
      <c r="AV78" s="217"/>
      <c r="AW78" s="217"/>
      <c r="AX78" s="217"/>
      <c r="AY78" s="217"/>
      <c r="AZ78" s="217"/>
      <c r="BA78" s="217"/>
      <c r="BB78" s="217"/>
      <c r="BC78" s="217"/>
      <c r="BD78" s="217"/>
      <c r="BE78" s="217"/>
      <c r="BF78" s="217"/>
      <c r="BG78" s="217"/>
      <c r="BH78" s="217"/>
      <c r="BI78" s="217"/>
      <c r="BJ78" s="217"/>
      <c r="BK78" s="217"/>
      <c r="BL78" s="217"/>
      <c r="BM78" s="217"/>
      <c r="BN78" s="217"/>
      <c r="BO78" s="217"/>
      <c r="BP78" s="217"/>
      <c r="BQ78" s="217"/>
      <c r="BR78" s="217"/>
      <c r="BS78" s="217"/>
      <c r="BT78" s="217"/>
      <c r="BU78" s="217"/>
      <c r="BV78" s="217"/>
      <c r="BW78" s="217"/>
      <c r="BX78" s="217"/>
      <c r="BY78" s="217"/>
      <c r="BZ78" s="217"/>
      <c r="CA78" s="217"/>
      <c r="CB78" s="217"/>
      <c r="CC78" s="217"/>
      <c r="CD78" s="217"/>
      <c r="CE78" s="217"/>
      <c r="CF78" s="217"/>
      <c r="CG78" s="217"/>
      <c r="CH78" s="217"/>
      <c r="CI78" s="217"/>
      <c r="CJ78" s="217"/>
      <c r="CK78" s="217"/>
      <c r="CL78" s="217"/>
      <c r="CM78" s="217"/>
      <c r="CN78" s="217"/>
      <c r="CO78" s="217"/>
      <c r="CP78" s="217"/>
      <c r="CQ78" s="217"/>
      <c r="CR78" s="217"/>
      <c r="CS78" s="217"/>
      <c r="CT78" s="217"/>
      <c r="CU78" s="217"/>
      <c r="CV78" s="217"/>
      <c r="CW78" s="217"/>
      <c r="CX78" s="217"/>
      <c r="CY78" s="217"/>
      <c r="CZ78" s="217"/>
      <c r="DA78" s="217"/>
      <c r="DB78" s="217"/>
      <c r="DC78" s="217"/>
      <c r="DD78" s="217"/>
      <c r="DE78" s="217"/>
      <c r="DF78" s="217"/>
      <c r="DG78" s="217"/>
      <c r="DH78" s="217"/>
      <c r="DI78" s="217"/>
      <c r="DJ78" s="217"/>
      <c r="DK78" s="217"/>
      <c r="DL78" s="217"/>
      <c r="DM78" s="217"/>
      <c r="DN78" s="217"/>
      <c r="DO78" s="217"/>
      <c r="DP78" s="217"/>
      <c r="DQ78" s="217"/>
      <c r="DR78" s="217"/>
    </row>
    <row r="79" spans="1:122" s="207" customFormat="1" ht="13">
      <c r="A79" s="181"/>
      <c r="B79" s="182" t="s">
        <v>354</v>
      </c>
      <c r="C79" s="10">
        <f>SUMIF('Wuxi Summary'!$BB:$BB,'SiteCommit vs Uncon'!$T79,'Wuxi Summary'!BG:BG)</f>
        <v>25</v>
      </c>
      <c r="D79" s="10">
        <f>SUMIF('Wuxi Summary'!$BB:$BB,'SiteCommit vs Uncon'!$T79,'Wuxi Summary'!BH:BH)</f>
        <v>75</v>
      </c>
      <c r="E79" s="10">
        <f>SUMIF('Wuxi Summary'!$BB:$BB,'SiteCommit vs Uncon'!$T79,'Wuxi Summary'!BI:BI)</f>
        <v>175</v>
      </c>
      <c r="F79" s="10">
        <f>SUMIF('Wuxi Summary'!$BB:$BB,'SiteCommit vs Uncon'!$T79,'Wuxi Summary'!BJ:BJ)</f>
        <v>0</v>
      </c>
      <c r="G79" s="241">
        <f t="shared" si="62"/>
        <v>275</v>
      </c>
      <c r="H79" s="10">
        <f>SUMIF('Wuxi Summary'!$BB:$BB,'SiteCommit vs Uncon'!$T79,'Wuxi Summary'!BK:BK)</f>
        <v>225</v>
      </c>
      <c r="I79" s="10">
        <f>SUMIF('Wuxi Summary'!$BB:$BB,'SiteCommit vs Uncon'!$T79,'Wuxi Summary'!BL:BL)</f>
        <v>50</v>
      </c>
      <c r="J79" s="10">
        <f>SUMIF('Wuxi Summary'!$BB:$BB,'SiteCommit vs Uncon'!$T79,'Wuxi Summary'!BM:BM)</f>
        <v>0</v>
      </c>
      <c r="K79" s="10">
        <f>SUMIF('Wuxi Summary'!$BB:$BB,'SiteCommit vs Uncon'!$T79,'Wuxi Summary'!BN:BN)</f>
        <v>75</v>
      </c>
      <c r="L79" s="241">
        <f t="shared" si="63"/>
        <v>350</v>
      </c>
      <c r="M79" s="10">
        <f>SUMIF('Wuxi Summary'!$BB:$BB,'SiteCommit vs Uncon'!$T79,'Wuxi Summary'!BO:BO)</f>
        <v>175</v>
      </c>
      <c r="N79" s="10">
        <f>SUMIF('Wuxi Summary'!$BB:$BB,'SiteCommit vs Uncon'!$T79,'Wuxi Summary'!BP:BP)</f>
        <v>25</v>
      </c>
      <c r="O79" s="10">
        <f>SUMIF('Wuxi Summary'!$BB:$BB,'SiteCommit vs Uncon'!$T79,'Wuxi Summary'!BQ:BQ)</f>
        <v>75</v>
      </c>
      <c r="P79" s="10">
        <f>SUMIF('Wuxi Summary'!$BB:$BB,'SiteCommit vs Uncon'!$T79,'Wuxi Summary'!BR:BR)</f>
        <v>25</v>
      </c>
      <c r="Q79" s="10">
        <f>SUMIF('Wuxi Summary'!$BB:$BB,'SiteCommit vs Uncon'!$T79,'Wuxi Summary'!BS:BS)</f>
        <v>50</v>
      </c>
      <c r="R79" s="183">
        <f t="shared" si="64"/>
        <v>350</v>
      </c>
      <c r="S79" s="197">
        <f t="shared" si="65"/>
        <v>975</v>
      </c>
      <c r="T79" s="218" t="s">
        <v>497</v>
      </c>
      <c r="U79" s="217"/>
      <c r="V79" s="219"/>
      <c r="W79" s="219"/>
      <c r="X79" s="219"/>
      <c r="Y79" s="217"/>
      <c r="Z79" s="217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</row>
    <row r="80" spans="1:122" s="207" customFormat="1" ht="13">
      <c r="A80" s="181"/>
      <c r="B80" s="182" t="s">
        <v>204</v>
      </c>
      <c r="C80" s="10">
        <f>SUMIF('Wuxi Summary'!$BB:$BB,'SiteCommit vs Uncon'!$T80,'Wuxi Summary'!BG:BG)</f>
        <v>1550</v>
      </c>
      <c r="D80" s="10">
        <f>SUMIF('Wuxi Summary'!$BB:$BB,'SiteCommit vs Uncon'!$T80,'Wuxi Summary'!BH:BH)</f>
        <v>2350</v>
      </c>
      <c r="E80" s="10">
        <f>SUMIF('Wuxi Summary'!$BB:$BB,'SiteCommit vs Uncon'!$T80,'Wuxi Summary'!BI:BI)</f>
        <v>4250</v>
      </c>
      <c r="F80" s="10">
        <f>SUMIF('Wuxi Summary'!$BB:$BB,'SiteCommit vs Uncon'!$T80,'Wuxi Summary'!BJ:BJ)</f>
        <v>2050</v>
      </c>
      <c r="G80" s="241">
        <f t="shared" si="62"/>
        <v>10200</v>
      </c>
      <c r="H80" s="10">
        <f>SUMIF('Wuxi Summary'!$BB:$BB,'SiteCommit vs Uncon'!$T80,'Wuxi Summary'!BK:BK)</f>
        <v>2350</v>
      </c>
      <c r="I80" s="10">
        <f>SUMIF('Wuxi Summary'!$BB:$BB,'SiteCommit vs Uncon'!$T80,'Wuxi Summary'!BL:BL)</f>
        <v>5125</v>
      </c>
      <c r="J80" s="10">
        <f>SUMIF('Wuxi Summary'!$BB:$BB,'SiteCommit vs Uncon'!$T80,'Wuxi Summary'!BM:BM)</f>
        <v>2325</v>
      </c>
      <c r="K80" s="10">
        <f>SUMIF('Wuxi Summary'!$BB:$BB,'SiteCommit vs Uncon'!$T80,'Wuxi Summary'!BN:BN)</f>
        <v>7000</v>
      </c>
      <c r="L80" s="241">
        <f t="shared" si="63"/>
        <v>16800</v>
      </c>
      <c r="M80" s="10">
        <f>SUMIF('Wuxi Summary'!$BB:$BB,'SiteCommit vs Uncon'!$T80,'Wuxi Summary'!BO:BO)</f>
        <v>3525</v>
      </c>
      <c r="N80" s="10">
        <f>SUMIF('Wuxi Summary'!$BB:$BB,'SiteCommit vs Uncon'!$T80,'Wuxi Summary'!BP:BP)</f>
        <v>5700</v>
      </c>
      <c r="O80" s="10">
        <f>SUMIF('Wuxi Summary'!$BB:$BB,'SiteCommit vs Uncon'!$T80,'Wuxi Summary'!BQ:BQ)</f>
        <v>8025</v>
      </c>
      <c r="P80" s="10">
        <f>SUMIF('Wuxi Summary'!$BB:$BB,'SiteCommit vs Uncon'!$T80,'Wuxi Summary'!BR:BR)</f>
        <v>2525</v>
      </c>
      <c r="Q80" s="10">
        <f>SUMIF('Wuxi Summary'!$BB:$BB,'SiteCommit vs Uncon'!$T80,'Wuxi Summary'!BS:BS)</f>
        <v>1225</v>
      </c>
      <c r="R80" s="183">
        <f t="shared" si="64"/>
        <v>21000</v>
      </c>
      <c r="S80" s="197">
        <f t="shared" si="65"/>
        <v>48000</v>
      </c>
      <c r="T80" s="218" t="s">
        <v>492</v>
      </c>
      <c r="U80" s="217"/>
      <c r="V80" s="219"/>
      <c r="W80" s="219"/>
      <c r="X80" s="219"/>
      <c r="Y80" s="217"/>
      <c r="Z80" s="217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</row>
    <row r="81" spans="1:122" s="207" customFormat="1" ht="13">
      <c r="A81" s="188"/>
      <c r="B81" s="182" t="s">
        <v>221</v>
      </c>
      <c r="C81" s="10">
        <f>SUMIF('Wuxi Summary'!$BB:$BB,'SiteCommit vs Uncon'!$T81,'Wuxi Summary'!BG:BG)</f>
        <v>240</v>
      </c>
      <c r="D81" s="8">
        <f>SUMIF('Wuxi Summary'!$BB:$BB,'SiteCommit vs Uncon'!$T81,'Wuxi Summary'!BH:BH)</f>
        <v>240</v>
      </c>
      <c r="E81" s="8">
        <f>SUMIF('Wuxi Summary'!$BB:$BB,'SiteCommit vs Uncon'!$T81,'Wuxi Summary'!BI:BI)</f>
        <v>1140</v>
      </c>
      <c r="F81" s="8">
        <f>SUMIF('Wuxi Summary'!$BB:$BB,'SiteCommit vs Uncon'!$T81,'Wuxi Summary'!BJ:BJ)</f>
        <v>720</v>
      </c>
      <c r="G81" s="663">
        <f t="shared" si="62"/>
        <v>2340</v>
      </c>
      <c r="H81" s="8">
        <f>SUMIF('Wuxi Summary'!$BB:$BB,'SiteCommit vs Uncon'!$T81,'Wuxi Summary'!BK:BK)</f>
        <v>800</v>
      </c>
      <c r="I81" s="8">
        <f>SUMIF('Wuxi Summary'!$BB:$BB,'SiteCommit vs Uncon'!$T81,'Wuxi Summary'!BL:BL)</f>
        <v>1500</v>
      </c>
      <c r="J81" s="8">
        <f>SUMIF('Wuxi Summary'!$BB:$BB,'SiteCommit vs Uncon'!$T81,'Wuxi Summary'!BM:BM)</f>
        <v>740</v>
      </c>
      <c r="K81" s="8">
        <f>SUMIF('Wuxi Summary'!$BB:$BB,'SiteCommit vs Uncon'!$T81,'Wuxi Summary'!BN:BN)</f>
        <v>2420</v>
      </c>
      <c r="L81" s="663">
        <f t="shared" si="63"/>
        <v>5460</v>
      </c>
      <c r="M81" s="8">
        <f>SUMIF('Wuxi Summary'!$BB:$BB,'SiteCommit vs Uncon'!$T81,'Wuxi Summary'!BO:BO)</f>
        <v>820</v>
      </c>
      <c r="N81" s="8">
        <f>SUMIF('Wuxi Summary'!$BB:$BB,'SiteCommit vs Uncon'!$T81,'Wuxi Summary'!BP:BP)</f>
        <v>1780</v>
      </c>
      <c r="O81" s="8">
        <f>SUMIF('Wuxi Summary'!$BB:$BB,'SiteCommit vs Uncon'!$T81,'Wuxi Summary'!BQ:BQ)</f>
        <v>3020</v>
      </c>
      <c r="P81" s="8">
        <f>SUMIF('Wuxi Summary'!$BB:$BB,'SiteCommit vs Uncon'!$T81,'Wuxi Summary'!BR:BR)</f>
        <v>300</v>
      </c>
      <c r="Q81" s="8">
        <f>SUMIF('Wuxi Summary'!$BB:$BB,'SiteCommit vs Uncon'!$T81,'Wuxi Summary'!BS:BS)</f>
        <v>720</v>
      </c>
      <c r="R81" s="664">
        <f t="shared" si="64"/>
        <v>6640</v>
      </c>
      <c r="S81" s="665">
        <f t="shared" si="65"/>
        <v>14440</v>
      </c>
      <c r="T81" s="218" t="s">
        <v>493</v>
      </c>
      <c r="U81" s="217"/>
      <c r="V81" s="219"/>
      <c r="W81" s="219"/>
      <c r="X81" s="219"/>
      <c r="Y81" s="217"/>
      <c r="Z81" s="217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</row>
    <row r="82" spans="1:122" s="207" customFormat="1" ht="13">
      <c r="A82" s="188"/>
      <c r="B82" s="182" t="s">
        <v>258</v>
      </c>
      <c r="C82" s="10">
        <f>SUMIF('Wuxi Summary'!$BB:$BB,'SiteCommit vs Uncon'!$T82,'Wuxi Summary'!BG:BG)</f>
        <v>1160</v>
      </c>
      <c r="D82" s="8">
        <f>SUMIF('Wuxi Summary'!$BB:$BB,'SiteCommit vs Uncon'!$T82,'Wuxi Summary'!BH:BH)</f>
        <v>2880</v>
      </c>
      <c r="E82" s="8">
        <f>SUMIF('Wuxi Summary'!$BB:$BB,'SiteCommit vs Uncon'!$T82,'Wuxi Summary'!BI:BI)</f>
        <v>3620</v>
      </c>
      <c r="F82" s="8">
        <f>SUMIF('Wuxi Summary'!$BB:$BB,'SiteCommit vs Uncon'!$T82,'Wuxi Summary'!BJ:BJ)</f>
        <v>2660</v>
      </c>
      <c r="G82" s="663">
        <f t="shared" si="62"/>
        <v>10320</v>
      </c>
      <c r="H82" s="8">
        <f>SUMIF('Wuxi Summary'!$BB:$BB,'SiteCommit vs Uncon'!$T82,'Wuxi Summary'!BK:BK)</f>
        <v>2980</v>
      </c>
      <c r="I82" s="8">
        <f>SUMIF('Wuxi Summary'!$BB:$BB,'SiteCommit vs Uncon'!$T82,'Wuxi Summary'!BL:BL)</f>
        <v>3220</v>
      </c>
      <c r="J82" s="8">
        <f>SUMIF('Wuxi Summary'!$BB:$BB,'SiteCommit vs Uncon'!$T82,'Wuxi Summary'!BM:BM)</f>
        <v>2680</v>
      </c>
      <c r="K82" s="8">
        <f>SUMIF('Wuxi Summary'!$BB:$BB,'SiteCommit vs Uncon'!$T82,'Wuxi Summary'!BN:BN)</f>
        <v>6500</v>
      </c>
      <c r="L82" s="663">
        <f t="shared" si="63"/>
        <v>15380</v>
      </c>
      <c r="M82" s="8">
        <f>SUMIF('Wuxi Summary'!$BB:$BB,'SiteCommit vs Uncon'!$T82,'Wuxi Summary'!BO:BO)</f>
        <v>2580</v>
      </c>
      <c r="N82" s="8">
        <f>SUMIF('Wuxi Summary'!$BB:$BB,'SiteCommit vs Uncon'!$T82,'Wuxi Summary'!BP:BP)</f>
        <v>3780</v>
      </c>
      <c r="O82" s="8">
        <f>SUMIF('Wuxi Summary'!$BB:$BB,'SiteCommit vs Uncon'!$T82,'Wuxi Summary'!BQ:BQ)</f>
        <v>8100</v>
      </c>
      <c r="P82" s="8">
        <f>SUMIF('Wuxi Summary'!$BB:$BB,'SiteCommit vs Uncon'!$T82,'Wuxi Summary'!BR:BR)</f>
        <v>3100</v>
      </c>
      <c r="Q82" s="8">
        <f>SUMIF('Wuxi Summary'!$BB:$BB,'SiteCommit vs Uncon'!$T82,'Wuxi Summary'!BS:BS)</f>
        <v>2460</v>
      </c>
      <c r="R82" s="664">
        <f t="shared" si="64"/>
        <v>20020</v>
      </c>
      <c r="S82" s="665">
        <f t="shared" si="65"/>
        <v>45720</v>
      </c>
      <c r="T82" s="218" t="s">
        <v>494</v>
      </c>
      <c r="U82" s="217"/>
      <c r="V82" s="219"/>
      <c r="W82" s="219"/>
      <c r="X82" s="219"/>
      <c r="Y82" s="217"/>
      <c r="Z82" s="217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</row>
    <row r="83" spans="1:122" s="207" customFormat="1" ht="13">
      <c r="A83" s="1109" t="s">
        <v>30</v>
      </c>
      <c r="B83" s="1565" t="s">
        <v>32</v>
      </c>
      <c r="C83" s="1111">
        <f>SUM(C77:C82)</f>
        <v>2975</v>
      </c>
      <c r="D83" s="1111">
        <f t="shared" ref="D83:S83" si="66">SUM(D77:D82)</f>
        <v>6045</v>
      </c>
      <c r="E83" s="1111">
        <f t="shared" si="66"/>
        <v>28885</v>
      </c>
      <c r="F83" s="1111">
        <f t="shared" si="66"/>
        <v>6055</v>
      </c>
      <c r="G83" s="1112">
        <f t="shared" si="66"/>
        <v>43960</v>
      </c>
      <c r="H83" s="1110">
        <f t="shared" si="66"/>
        <v>6855</v>
      </c>
      <c r="I83" s="1111">
        <f t="shared" si="66"/>
        <v>34395</v>
      </c>
      <c r="J83" s="1111">
        <f t="shared" si="66"/>
        <v>5770</v>
      </c>
      <c r="K83" s="1111">
        <f t="shared" si="66"/>
        <v>16495</v>
      </c>
      <c r="L83" s="1112">
        <f t="shared" si="66"/>
        <v>63515</v>
      </c>
      <c r="M83" s="1111">
        <f t="shared" si="66"/>
        <v>8800</v>
      </c>
      <c r="N83" s="1111">
        <f t="shared" si="66"/>
        <v>50185</v>
      </c>
      <c r="O83" s="1111">
        <f t="shared" si="66"/>
        <v>19220</v>
      </c>
      <c r="P83" s="1111">
        <f t="shared" si="66"/>
        <v>6950</v>
      </c>
      <c r="Q83" s="1111">
        <f t="shared" si="66"/>
        <v>4955</v>
      </c>
      <c r="R83" s="1112">
        <f t="shared" si="66"/>
        <v>90110</v>
      </c>
      <c r="S83" s="1113">
        <f t="shared" si="66"/>
        <v>197585</v>
      </c>
      <c r="T83" s="218"/>
      <c r="U83" s="217"/>
      <c r="V83" s="219"/>
      <c r="W83" s="219"/>
      <c r="X83" s="219"/>
      <c r="Y83" s="217"/>
      <c r="Z83" s="217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</row>
    <row r="84" spans="1:122" s="207" customFormat="1" ht="13">
      <c r="A84" s="188" t="str">
        <f>A77</f>
        <v>V15</v>
      </c>
      <c r="B84" s="182" t="s">
        <v>316</v>
      </c>
      <c r="C84" s="10">
        <f>'Wuxi Summary'!G143</f>
        <v>0</v>
      </c>
      <c r="D84" s="10">
        <f>'Wuxi Summary'!H143</f>
        <v>0</v>
      </c>
      <c r="E84" s="10">
        <f>'Wuxi Summary'!I143</f>
        <v>0</v>
      </c>
      <c r="F84" s="10">
        <f>'Wuxi Summary'!J143</f>
        <v>0</v>
      </c>
      <c r="G84" s="241">
        <f>SUM(C84:F84)</f>
        <v>0</v>
      </c>
      <c r="H84" s="10">
        <f>'Wuxi Summary'!N143</f>
        <v>0</v>
      </c>
      <c r="I84" s="10">
        <f>'Wuxi Summary'!O143</f>
        <v>0</v>
      </c>
      <c r="J84" s="10">
        <f>'Wuxi Summary'!P143</f>
        <v>0</v>
      </c>
      <c r="K84" s="10">
        <f>'Wuxi Summary'!Q143</f>
        <v>0</v>
      </c>
      <c r="L84" s="241">
        <f>SUM(H84:K84)</f>
        <v>0</v>
      </c>
      <c r="M84" s="10">
        <f>'Wuxi Summary'!U143</f>
        <v>0</v>
      </c>
      <c r="N84" s="10">
        <f>'Wuxi Summary'!V143</f>
        <v>0</v>
      </c>
      <c r="O84" s="10">
        <f>'Wuxi Summary'!W143</f>
        <v>0</v>
      </c>
      <c r="P84" s="10">
        <f>'Wuxi Summary'!X143</f>
        <v>0</v>
      </c>
      <c r="Q84" s="10">
        <f>'Wuxi Summary'!Y143</f>
        <v>0</v>
      </c>
      <c r="R84" s="183">
        <f>SUM(M84:Q84)</f>
        <v>0</v>
      </c>
      <c r="S84" s="197">
        <f>R84+L84+G84</f>
        <v>0</v>
      </c>
      <c r="T84" s="936"/>
      <c r="U84" s="217"/>
      <c r="V84" s="219"/>
      <c r="W84" s="219"/>
      <c r="X84" s="219"/>
      <c r="Y84" s="217"/>
      <c r="Z84" s="217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</row>
    <row r="85" spans="1:122" s="207" customFormat="1" ht="13">
      <c r="A85" s="195" t="str">
        <f>A36</f>
        <v>MS2409A0</v>
      </c>
      <c r="B85" s="182" t="s">
        <v>259</v>
      </c>
      <c r="C85" s="10">
        <f>'Wuxi Summary'!G144</f>
        <v>0</v>
      </c>
      <c r="D85" s="10">
        <f>'Wuxi Summary'!H144</f>
        <v>500</v>
      </c>
      <c r="E85" s="10">
        <f>'Wuxi Summary'!I144</f>
        <v>19700</v>
      </c>
      <c r="F85" s="10">
        <f>'Wuxi Summary'!J144</f>
        <v>625</v>
      </c>
      <c r="G85" s="241">
        <f t="shared" ref="G85:G89" si="67">SUM(C85:F85)</f>
        <v>20825</v>
      </c>
      <c r="H85" s="10">
        <f>'Wuxi Summary'!N144</f>
        <v>500</v>
      </c>
      <c r="I85" s="10">
        <f>'Wuxi Summary'!O144</f>
        <v>24500</v>
      </c>
      <c r="J85" s="10">
        <f>'Wuxi Summary'!P144</f>
        <v>25</v>
      </c>
      <c r="K85" s="10">
        <f>'Wuxi Summary'!Q144</f>
        <v>500</v>
      </c>
      <c r="L85" s="241">
        <f t="shared" ref="L85:L89" si="68">SUM(H85:K85)</f>
        <v>25525</v>
      </c>
      <c r="M85" s="10">
        <f>'Wuxi Summary'!U144</f>
        <v>1700</v>
      </c>
      <c r="N85" s="10">
        <f>'Wuxi Summary'!V144</f>
        <v>38900</v>
      </c>
      <c r="O85" s="10">
        <f>'Wuxi Summary'!W144</f>
        <v>0</v>
      </c>
      <c r="P85" s="10">
        <f>'Wuxi Summary'!X144</f>
        <v>1000</v>
      </c>
      <c r="Q85" s="10">
        <f>'Wuxi Summary'!Y144</f>
        <v>500</v>
      </c>
      <c r="R85" s="183">
        <f t="shared" ref="R85:R89" si="69">SUM(M85:Q85)</f>
        <v>42100</v>
      </c>
      <c r="S85" s="197">
        <f t="shared" ref="S85:S89" si="70">R85+L85+G85</f>
        <v>88450</v>
      </c>
      <c r="T85" s="936"/>
      <c r="U85" s="217"/>
      <c r="V85" s="219"/>
      <c r="W85" s="219"/>
      <c r="X85" s="219"/>
      <c r="Y85" s="217"/>
      <c r="Z85" s="217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</row>
    <row r="86" spans="1:122" s="207" customFormat="1" ht="13">
      <c r="A86" s="188"/>
      <c r="B86" s="182" t="s">
        <v>354</v>
      </c>
      <c r="C86" s="10">
        <f>'Wuxi Summary'!G145</f>
        <v>0</v>
      </c>
      <c r="D86" s="10">
        <f>'Wuxi Summary'!H145</f>
        <v>100</v>
      </c>
      <c r="E86" s="10">
        <f>'Wuxi Summary'!I145</f>
        <v>175</v>
      </c>
      <c r="F86" s="10">
        <f>'Wuxi Summary'!J145</f>
        <v>0</v>
      </c>
      <c r="G86" s="241">
        <f t="shared" si="67"/>
        <v>275</v>
      </c>
      <c r="H86" s="10">
        <f>'Wuxi Summary'!N145</f>
        <v>225</v>
      </c>
      <c r="I86" s="10">
        <f>'Wuxi Summary'!O145</f>
        <v>50</v>
      </c>
      <c r="J86" s="10">
        <f>'Wuxi Summary'!P145</f>
        <v>0</v>
      </c>
      <c r="K86" s="10">
        <f>'Wuxi Summary'!Q145</f>
        <v>75</v>
      </c>
      <c r="L86" s="241">
        <f t="shared" si="68"/>
        <v>350</v>
      </c>
      <c r="M86" s="10">
        <f>'Wuxi Summary'!U145</f>
        <v>175</v>
      </c>
      <c r="N86" s="10">
        <f>'Wuxi Summary'!V145</f>
        <v>25</v>
      </c>
      <c r="O86" s="10">
        <f>'Wuxi Summary'!W145</f>
        <v>75</v>
      </c>
      <c r="P86" s="10">
        <f>'Wuxi Summary'!X145</f>
        <v>25</v>
      </c>
      <c r="Q86" s="10">
        <f>'Wuxi Summary'!Y145</f>
        <v>50</v>
      </c>
      <c r="R86" s="183">
        <f t="shared" si="69"/>
        <v>350</v>
      </c>
      <c r="S86" s="197">
        <f t="shared" si="70"/>
        <v>975</v>
      </c>
      <c r="T86" s="936"/>
      <c r="U86" s="217"/>
      <c r="V86" s="219"/>
      <c r="W86" s="219"/>
      <c r="X86" s="219"/>
      <c r="Y86" s="217"/>
      <c r="Z86" s="217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</row>
    <row r="87" spans="1:122" s="207" customFormat="1" ht="13">
      <c r="A87" s="188"/>
      <c r="B87" s="182" t="s">
        <v>204</v>
      </c>
      <c r="C87" s="10">
        <f>'Wuxi Summary'!G146</f>
        <v>0</v>
      </c>
      <c r="D87" s="10">
        <f>'Wuxi Summary'!H146</f>
        <v>3900</v>
      </c>
      <c r="E87" s="10">
        <f>'Wuxi Summary'!I146</f>
        <v>4250</v>
      </c>
      <c r="F87" s="10">
        <f>'Wuxi Summary'!J146</f>
        <v>2050</v>
      </c>
      <c r="G87" s="241">
        <f t="shared" si="67"/>
        <v>10200</v>
      </c>
      <c r="H87" s="10">
        <f>'Wuxi Summary'!N146</f>
        <v>2350</v>
      </c>
      <c r="I87" s="10">
        <f>'Wuxi Summary'!O146</f>
        <v>5125</v>
      </c>
      <c r="J87" s="10">
        <f>'Wuxi Summary'!P146</f>
        <v>2325</v>
      </c>
      <c r="K87" s="10">
        <f>'Wuxi Summary'!Q146</f>
        <v>7000</v>
      </c>
      <c r="L87" s="241">
        <f t="shared" si="68"/>
        <v>16800</v>
      </c>
      <c r="M87" s="10">
        <f>'Wuxi Summary'!U146</f>
        <v>3525</v>
      </c>
      <c r="N87" s="10">
        <f>'Wuxi Summary'!V146</f>
        <v>5700</v>
      </c>
      <c r="O87" s="10">
        <f>'Wuxi Summary'!W146</f>
        <v>8025</v>
      </c>
      <c r="P87" s="10">
        <f>'Wuxi Summary'!X146</f>
        <v>2525</v>
      </c>
      <c r="Q87" s="10">
        <f>'Wuxi Summary'!Y146</f>
        <v>1225</v>
      </c>
      <c r="R87" s="183">
        <f t="shared" si="69"/>
        <v>21000</v>
      </c>
      <c r="S87" s="197">
        <f t="shared" si="70"/>
        <v>48000</v>
      </c>
      <c r="T87" s="936"/>
      <c r="U87" s="217"/>
      <c r="V87" s="219"/>
      <c r="W87" s="219"/>
      <c r="X87" s="219"/>
      <c r="Y87" s="217"/>
      <c r="Z87" s="217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</row>
    <row r="88" spans="1:122" s="207" customFormat="1" ht="13">
      <c r="A88" s="188"/>
      <c r="B88" s="182" t="s">
        <v>221</v>
      </c>
      <c r="C88" s="10">
        <f>'Wuxi Summary'!G147</f>
        <v>0</v>
      </c>
      <c r="D88" s="8">
        <f>'Wuxi Summary'!H147</f>
        <v>0</v>
      </c>
      <c r="E88" s="8">
        <f>'Wuxi Summary'!I147</f>
        <v>1620</v>
      </c>
      <c r="F88" s="8">
        <f>'Wuxi Summary'!J147</f>
        <v>720</v>
      </c>
      <c r="G88" s="663">
        <f t="shared" si="67"/>
        <v>2340</v>
      </c>
      <c r="H88" s="10">
        <f>'Wuxi Summary'!N147</f>
        <v>800</v>
      </c>
      <c r="I88" s="10">
        <f>'Wuxi Summary'!O147</f>
        <v>1500</v>
      </c>
      <c r="J88" s="10">
        <f>'Wuxi Summary'!P147</f>
        <v>740</v>
      </c>
      <c r="K88" s="10">
        <f>'Wuxi Summary'!Q147</f>
        <v>2420</v>
      </c>
      <c r="L88" s="663">
        <f t="shared" si="68"/>
        <v>5460</v>
      </c>
      <c r="M88" s="10">
        <f>'Wuxi Summary'!U147</f>
        <v>820</v>
      </c>
      <c r="N88" s="10">
        <f>'Wuxi Summary'!V147</f>
        <v>1780</v>
      </c>
      <c r="O88" s="10">
        <f>'Wuxi Summary'!W147</f>
        <v>3020</v>
      </c>
      <c r="P88" s="10">
        <f>'Wuxi Summary'!X147</f>
        <v>300</v>
      </c>
      <c r="Q88" s="10">
        <f>'Wuxi Summary'!Y147</f>
        <v>720</v>
      </c>
      <c r="R88" s="183">
        <f t="shared" si="69"/>
        <v>6640</v>
      </c>
      <c r="S88" s="197">
        <f t="shared" si="70"/>
        <v>14440</v>
      </c>
      <c r="T88" s="936"/>
      <c r="U88" s="217"/>
      <c r="V88" s="219"/>
      <c r="W88" s="219"/>
      <c r="X88" s="219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</row>
    <row r="89" spans="1:122" s="207" customFormat="1" ht="13">
      <c r="A89" s="188"/>
      <c r="B89" s="182" t="s">
        <v>258</v>
      </c>
      <c r="C89" s="10">
        <f>'Wuxi Summary'!G148</f>
        <v>0</v>
      </c>
      <c r="D89" s="8">
        <f>'Wuxi Summary'!H148</f>
        <v>0</v>
      </c>
      <c r="E89" s="8">
        <f>'Wuxi Summary'!I148</f>
        <v>7660</v>
      </c>
      <c r="F89" s="8">
        <f>'Wuxi Summary'!J148</f>
        <v>2660</v>
      </c>
      <c r="G89" s="663">
        <f t="shared" si="67"/>
        <v>10320</v>
      </c>
      <c r="H89" s="10">
        <f>'Wuxi Summary'!N148</f>
        <v>2980</v>
      </c>
      <c r="I89" s="10">
        <f>'Wuxi Summary'!O148</f>
        <v>3220</v>
      </c>
      <c r="J89" s="10">
        <f>'Wuxi Summary'!P148</f>
        <v>2680</v>
      </c>
      <c r="K89" s="10">
        <f>'Wuxi Summary'!Q148</f>
        <v>6500</v>
      </c>
      <c r="L89" s="663">
        <f t="shared" si="68"/>
        <v>15380</v>
      </c>
      <c r="M89" s="10">
        <f>'Wuxi Summary'!U148</f>
        <v>2580</v>
      </c>
      <c r="N89" s="10">
        <f>'Wuxi Summary'!V148</f>
        <v>3780</v>
      </c>
      <c r="O89" s="10">
        <f>'Wuxi Summary'!W148</f>
        <v>8100</v>
      </c>
      <c r="P89" s="10">
        <f>'Wuxi Summary'!X148</f>
        <v>3100</v>
      </c>
      <c r="Q89" s="10">
        <f>'Wuxi Summary'!Y148</f>
        <v>2460</v>
      </c>
      <c r="R89" s="183">
        <f t="shared" si="69"/>
        <v>20020</v>
      </c>
      <c r="S89" s="197">
        <f t="shared" si="70"/>
        <v>45720</v>
      </c>
      <c r="T89" s="936"/>
      <c r="U89" s="217"/>
      <c r="V89" s="219"/>
      <c r="W89" s="219"/>
      <c r="X89" s="219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</row>
    <row r="90" spans="1:122" s="207" customFormat="1" ht="13">
      <c r="A90" s="189" t="s">
        <v>30</v>
      </c>
      <c r="B90" s="190" t="s">
        <v>32</v>
      </c>
      <c r="C90" s="191">
        <f>SUM(C84:C89)</f>
        <v>0</v>
      </c>
      <c r="D90" s="191">
        <f t="shared" ref="D90:S90" si="71">SUM(D84:D89)</f>
        <v>4500</v>
      </c>
      <c r="E90" s="191">
        <f t="shared" si="71"/>
        <v>33405</v>
      </c>
      <c r="F90" s="191">
        <f t="shared" si="71"/>
        <v>6055</v>
      </c>
      <c r="G90" s="192">
        <f t="shared" si="71"/>
        <v>43960</v>
      </c>
      <c r="H90" s="232">
        <f t="shared" si="71"/>
        <v>6855</v>
      </c>
      <c r="I90" s="191">
        <f t="shared" si="71"/>
        <v>34395</v>
      </c>
      <c r="J90" s="191">
        <f t="shared" si="71"/>
        <v>5770</v>
      </c>
      <c r="K90" s="191">
        <f t="shared" si="71"/>
        <v>16495</v>
      </c>
      <c r="L90" s="192">
        <f t="shared" si="71"/>
        <v>63515</v>
      </c>
      <c r="M90" s="191">
        <f t="shared" si="71"/>
        <v>8800</v>
      </c>
      <c r="N90" s="191">
        <f t="shared" si="71"/>
        <v>50185</v>
      </c>
      <c r="O90" s="191">
        <f t="shared" si="71"/>
        <v>19220</v>
      </c>
      <c r="P90" s="191">
        <f t="shared" si="71"/>
        <v>6950</v>
      </c>
      <c r="Q90" s="233">
        <f t="shared" si="71"/>
        <v>4955</v>
      </c>
      <c r="R90" s="192">
        <f t="shared" si="71"/>
        <v>90110</v>
      </c>
      <c r="S90" s="193">
        <f t="shared" si="71"/>
        <v>197585</v>
      </c>
      <c r="T90" s="936"/>
      <c r="U90" s="217"/>
      <c r="V90" s="219"/>
      <c r="W90" s="219"/>
      <c r="X90" s="219"/>
      <c r="Y90" s="217"/>
      <c r="Z90" s="217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</row>
    <row r="91" spans="1:122" s="207" customFormat="1" ht="13">
      <c r="A91" s="199" t="s">
        <v>17</v>
      </c>
      <c r="B91" s="182" t="s">
        <v>316</v>
      </c>
      <c r="C91" s="6">
        <f t="shared" ref="C91:Q96" si="72">C84-C77</f>
        <v>0</v>
      </c>
      <c r="D91" s="6">
        <f t="shared" si="72"/>
        <v>0</v>
      </c>
      <c r="E91" s="6">
        <f t="shared" si="72"/>
        <v>0</v>
      </c>
      <c r="F91" s="6">
        <f t="shared" si="72"/>
        <v>0</v>
      </c>
      <c r="G91" s="200">
        <f>SUM(C91:F91)</f>
        <v>0</v>
      </c>
      <c r="H91" s="230">
        <f t="shared" si="72"/>
        <v>0</v>
      </c>
      <c r="I91" s="6">
        <f t="shared" si="72"/>
        <v>0</v>
      </c>
      <c r="J91" s="6">
        <f t="shared" si="72"/>
        <v>0</v>
      </c>
      <c r="K91" s="6">
        <f t="shared" si="72"/>
        <v>0</v>
      </c>
      <c r="L91" s="200">
        <f>SUM(H91:K91)</f>
        <v>0</v>
      </c>
      <c r="M91" s="6">
        <f t="shared" si="72"/>
        <v>0</v>
      </c>
      <c r="N91" s="6">
        <f t="shared" si="72"/>
        <v>0</v>
      </c>
      <c r="O91" s="6">
        <f t="shared" si="72"/>
        <v>0</v>
      </c>
      <c r="P91" s="6">
        <f t="shared" si="72"/>
        <v>0</v>
      </c>
      <c r="Q91" s="7">
        <f t="shared" si="72"/>
        <v>0</v>
      </c>
      <c r="R91" s="200">
        <f>SUM(M91:Q91)</f>
        <v>0</v>
      </c>
      <c r="S91" s="184">
        <f>R91+L91+G91</f>
        <v>0</v>
      </c>
      <c r="T91" s="936"/>
      <c r="U91" s="217"/>
      <c r="V91" s="219"/>
      <c r="W91" s="219"/>
      <c r="X91" s="219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</row>
    <row r="92" spans="1:122" s="207" customFormat="1" ht="13">
      <c r="A92" s="199"/>
      <c r="B92" s="182" t="s">
        <v>259</v>
      </c>
      <c r="C92" s="6">
        <f t="shared" si="72"/>
        <v>0</v>
      </c>
      <c r="D92" s="6">
        <f t="shared" si="72"/>
        <v>0</v>
      </c>
      <c r="E92" s="6">
        <f t="shared" si="72"/>
        <v>0</v>
      </c>
      <c r="F92" s="6">
        <f t="shared" si="72"/>
        <v>0</v>
      </c>
      <c r="G92" s="200">
        <f t="shared" ref="G92:G97" si="73">SUM(C92:F92)</f>
        <v>0</v>
      </c>
      <c r="H92" s="230">
        <f t="shared" si="72"/>
        <v>0</v>
      </c>
      <c r="I92" s="6">
        <f t="shared" si="72"/>
        <v>0</v>
      </c>
      <c r="J92" s="6">
        <f t="shared" si="72"/>
        <v>0</v>
      </c>
      <c r="K92" s="6">
        <f t="shared" si="72"/>
        <v>0</v>
      </c>
      <c r="L92" s="200">
        <f t="shared" ref="L92:L97" si="74">SUM(H92:K92)</f>
        <v>0</v>
      </c>
      <c r="M92" s="6">
        <f t="shared" si="72"/>
        <v>0</v>
      </c>
      <c r="N92" s="6">
        <f t="shared" si="72"/>
        <v>0</v>
      </c>
      <c r="O92" s="6">
        <f t="shared" si="72"/>
        <v>0</v>
      </c>
      <c r="P92" s="6">
        <f t="shared" si="72"/>
        <v>0</v>
      </c>
      <c r="Q92" s="7">
        <f t="shared" si="72"/>
        <v>0</v>
      </c>
      <c r="R92" s="200">
        <f t="shared" ref="R92:R97" si="75">SUM(M92:Q92)</f>
        <v>0</v>
      </c>
      <c r="S92" s="184">
        <f t="shared" ref="S92:S97" si="76">R92+L92+G92</f>
        <v>0</v>
      </c>
      <c r="T92" s="936"/>
      <c r="U92" s="217"/>
      <c r="V92" s="219"/>
      <c r="W92" s="219"/>
      <c r="X92" s="219"/>
      <c r="Y92" s="217"/>
      <c r="Z92" s="217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</row>
    <row r="93" spans="1:122" s="207" customFormat="1" ht="13">
      <c r="A93" s="199"/>
      <c r="B93" s="182" t="s">
        <v>354</v>
      </c>
      <c r="C93" s="6">
        <f t="shared" si="72"/>
        <v>-25</v>
      </c>
      <c r="D93" s="6">
        <f t="shared" si="72"/>
        <v>25</v>
      </c>
      <c r="E93" s="6">
        <f t="shared" si="72"/>
        <v>0</v>
      </c>
      <c r="F93" s="6">
        <f t="shared" si="72"/>
        <v>0</v>
      </c>
      <c r="G93" s="200">
        <f t="shared" si="73"/>
        <v>0</v>
      </c>
      <c r="H93" s="230">
        <f t="shared" si="72"/>
        <v>0</v>
      </c>
      <c r="I93" s="6">
        <f t="shared" si="72"/>
        <v>0</v>
      </c>
      <c r="J93" s="6">
        <f t="shared" si="72"/>
        <v>0</v>
      </c>
      <c r="K93" s="6">
        <f t="shared" si="72"/>
        <v>0</v>
      </c>
      <c r="L93" s="200">
        <f t="shared" si="74"/>
        <v>0</v>
      </c>
      <c r="M93" s="6">
        <f t="shared" si="72"/>
        <v>0</v>
      </c>
      <c r="N93" s="6">
        <f t="shared" si="72"/>
        <v>0</v>
      </c>
      <c r="O93" s="6">
        <f t="shared" si="72"/>
        <v>0</v>
      </c>
      <c r="P93" s="6">
        <f t="shared" si="72"/>
        <v>0</v>
      </c>
      <c r="Q93" s="7">
        <f t="shared" si="72"/>
        <v>0</v>
      </c>
      <c r="R93" s="200">
        <f t="shared" si="75"/>
        <v>0</v>
      </c>
      <c r="S93" s="184">
        <f t="shared" si="76"/>
        <v>0</v>
      </c>
      <c r="T93" s="936"/>
      <c r="U93" s="217"/>
      <c r="V93" s="219"/>
      <c r="W93" s="219"/>
      <c r="X93" s="219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</row>
    <row r="94" spans="1:122" s="207" customFormat="1" ht="13">
      <c r="A94" s="199"/>
      <c r="B94" s="182" t="s">
        <v>204</v>
      </c>
      <c r="C94" s="6">
        <f t="shared" si="72"/>
        <v>-1550</v>
      </c>
      <c r="D94" s="6">
        <f t="shared" si="72"/>
        <v>1550</v>
      </c>
      <c r="E94" s="6">
        <f t="shared" si="72"/>
        <v>0</v>
      </c>
      <c r="F94" s="6">
        <f t="shared" si="72"/>
        <v>0</v>
      </c>
      <c r="G94" s="200">
        <f t="shared" si="73"/>
        <v>0</v>
      </c>
      <c r="H94" s="230">
        <f t="shared" si="72"/>
        <v>0</v>
      </c>
      <c r="I94" s="6">
        <f t="shared" si="72"/>
        <v>0</v>
      </c>
      <c r="J94" s="6">
        <f t="shared" si="72"/>
        <v>0</v>
      </c>
      <c r="K94" s="6">
        <f t="shared" si="72"/>
        <v>0</v>
      </c>
      <c r="L94" s="200">
        <f t="shared" si="74"/>
        <v>0</v>
      </c>
      <c r="M94" s="6">
        <f t="shared" si="72"/>
        <v>0</v>
      </c>
      <c r="N94" s="6">
        <f t="shared" si="72"/>
        <v>0</v>
      </c>
      <c r="O94" s="6">
        <f t="shared" si="72"/>
        <v>0</v>
      </c>
      <c r="P94" s="6">
        <f t="shared" si="72"/>
        <v>0</v>
      </c>
      <c r="Q94" s="7">
        <f t="shared" si="72"/>
        <v>0</v>
      </c>
      <c r="R94" s="200">
        <f t="shared" si="75"/>
        <v>0</v>
      </c>
      <c r="S94" s="184">
        <f t="shared" si="76"/>
        <v>0</v>
      </c>
      <c r="T94" s="936"/>
      <c r="U94" s="217"/>
      <c r="V94" s="219"/>
      <c r="W94" s="219"/>
      <c r="X94" s="219"/>
      <c r="Y94" s="217"/>
      <c r="Z94" s="217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</row>
    <row r="95" spans="1:122" s="207" customFormat="1" ht="13">
      <c r="A95" s="199"/>
      <c r="B95" s="182" t="s">
        <v>221</v>
      </c>
      <c r="C95" s="6">
        <f t="shared" si="72"/>
        <v>-240</v>
      </c>
      <c r="D95" s="6">
        <f t="shared" si="72"/>
        <v>-240</v>
      </c>
      <c r="E95" s="6">
        <f t="shared" si="72"/>
        <v>480</v>
      </c>
      <c r="F95" s="6">
        <f t="shared" si="72"/>
        <v>0</v>
      </c>
      <c r="G95" s="200">
        <f t="shared" si="73"/>
        <v>0</v>
      </c>
      <c r="H95" s="230">
        <f t="shared" si="72"/>
        <v>0</v>
      </c>
      <c r="I95" s="6">
        <f t="shared" si="72"/>
        <v>0</v>
      </c>
      <c r="J95" s="6">
        <f t="shared" si="72"/>
        <v>0</v>
      </c>
      <c r="K95" s="6">
        <f t="shared" si="72"/>
        <v>0</v>
      </c>
      <c r="L95" s="200">
        <f t="shared" si="74"/>
        <v>0</v>
      </c>
      <c r="M95" s="6">
        <f t="shared" si="72"/>
        <v>0</v>
      </c>
      <c r="N95" s="6">
        <f t="shared" si="72"/>
        <v>0</v>
      </c>
      <c r="O95" s="6">
        <f t="shared" si="72"/>
        <v>0</v>
      </c>
      <c r="P95" s="6">
        <f t="shared" si="72"/>
        <v>0</v>
      </c>
      <c r="Q95" s="7">
        <f t="shared" si="72"/>
        <v>0</v>
      </c>
      <c r="R95" s="200">
        <f t="shared" si="75"/>
        <v>0</v>
      </c>
      <c r="S95" s="184">
        <f t="shared" si="76"/>
        <v>0</v>
      </c>
      <c r="T95" s="936"/>
      <c r="U95" s="217"/>
      <c r="V95" s="219"/>
      <c r="W95" s="219"/>
      <c r="X95" s="219"/>
      <c r="Y95" s="217"/>
      <c r="Z95" s="217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</row>
    <row r="96" spans="1:122" s="207" customFormat="1" ht="13">
      <c r="A96" s="199"/>
      <c r="B96" s="182" t="s">
        <v>258</v>
      </c>
      <c r="C96" s="6">
        <f t="shared" si="72"/>
        <v>-1160</v>
      </c>
      <c r="D96" s="6">
        <f t="shared" si="72"/>
        <v>-2880</v>
      </c>
      <c r="E96" s="6">
        <f t="shared" si="72"/>
        <v>4040</v>
      </c>
      <c r="F96" s="6">
        <f t="shared" si="72"/>
        <v>0</v>
      </c>
      <c r="G96" s="200">
        <f t="shared" si="73"/>
        <v>0</v>
      </c>
      <c r="H96" s="230">
        <f t="shared" si="72"/>
        <v>0</v>
      </c>
      <c r="I96" s="6">
        <f t="shared" si="72"/>
        <v>0</v>
      </c>
      <c r="J96" s="6">
        <f t="shared" si="72"/>
        <v>0</v>
      </c>
      <c r="K96" s="6">
        <f t="shared" si="72"/>
        <v>0</v>
      </c>
      <c r="L96" s="200">
        <f t="shared" si="74"/>
        <v>0</v>
      </c>
      <c r="M96" s="6">
        <f t="shared" si="72"/>
        <v>0</v>
      </c>
      <c r="N96" s="6">
        <f t="shared" si="72"/>
        <v>0</v>
      </c>
      <c r="O96" s="6">
        <f t="shared" si="72"/>
        <v>0</v>
      </c>
      <c r="P96" s="6">
        <f t="shared" si="72"/>
        <v>0</v>
      </c>
      <c r="Q96" s="7">
        <f t="shared" si="72"/>
        <v>0</v>
      </c>
      <c r="R96" s="200">
        <f t="shared" si="75"/>
        <v>0</v>
      </c>
      <c r="S96" s="184">
        <f t="shared" si="76"/>
        <v>0</v>
      </c>
      <c r="T96" s="936"/>
      <c r="U96" s="217"/>
      <c r="V96" s="219"/>
      <c r="W96" s="219"/>
      <c r="X96" s="219"/>
      <c r="Y96" s="217"/>
      <c r="Z96" s="217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</row>
    <row r="97" spans="1:122" s="207" customFormat="1" ht="13.5" thickBot="1">
      <c r="A97" s="201"/>
      <c r="B97" s="1566" t="s">
        <v>32</v>
      </c>
      <c r="C97" s="191">
        <f>SUM(C91:C96)</f>
        <v>-2975</v>
      </c>
      <c r="D97" s="191">
        <f t="shared" ref="D97:F97" si="77">SUM(D91:D96)</f>
        <v>-1545</v>
      </c>
      <c r="E97" s="191">
        <f t="shared" si="77"/>
        <v>4520</v>
      </c>
      <c r="F97" s="191">
        <f t="shared" si="77"/>
        <v>0</v>
      </c>
      <c r="G97" s="203">
        <f t="shared" si="73"/>
        <v>0</v>
      </c>
      <c r="H97" s="243">
        <f t="shared" ref="H97:K97" si="78">SUM(H91:H96)</f>
        <v>0</v>
      </c>
      <c r="I97" s="202">
        <f t="shared" si="78"/>
        <v>0</v>
      </c>
      <c r="J97" s="202">
        <f t="shared" si="78"/>
        <v>0</v>
      </c>
      <c r="K97" s="202">
        <f t="shared" si="78"/>
        <v>0</v>
      </c>
      <c r="L97" s="203">
        <f t="shared" si="74"/>
        <v>0</v>
      </c>
      <c r="M97" s="202">
        <f t="shared" ref="M97:Q97" si="79">SUM(M91:M96)</f>
        <v>0</v>
      </c>
      <c r="N97" s="202">
        <f t="shared" si="79"/>
        <v>0</v>
      </c>
      <c r="O97" s="202">
        <f t="shared" si="79"/>
        <v>0</v>
      </c>
      <c r="P97" s="202">
        <f t="shared" si="79"/>
        <v>0</v>
      </c>
      <c r="Q97" s="244">
        <f t="shared" si="79"/>
        <v>0</v>
      </c>
      <c r="R97" s="203">
        <f t="shared" si="75"/>
        <v>0</v>
      </c>
      <c r="S97" s="204">
        <f t="shared" si="76"/>
        <v>0</v>
      </c>
      <c r="T97" s="936"/>
      <c r="U97" s="217"/>
      <c r="V97" s="219"/>
      <c r="W97" s="219"/>
      <c r="X97" s="219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</row>
    <row r="98" spans="1:122" s="207" customFormat="1" ht="13" outlineLevel="1">
      <c r="A98" s="245" t="s">
        <v>40</v>
      </c>
      <c r="B98" s="1567"/>
      <c r="C98" s="1556">
        <f>C91*1+C92*2+C93*3+C94*4+C95*6+C96*8</f>
        <v>-16995</v>
      </c>
      <c r="D98" s="210">
        <f t="shared" ref="D98:S98" si="80">D91*1+D92*2+D93*3+D94*4+D95*6+D96*8</f>
        <v>-18205</v>
      </c>
      <c r="E98" s="210">
        <f t="shared" si="80"/>
        <v>35200</v>
      </c>
      <c r="F98" s="251">
        <f t="shared" si="80"/>
        <v>0</v>
      </c>
      <c r="G98" s="206">
        <f t="shared" si="80"/>
        <v>0</v>
      </c>
      <c r="H98" s="210">
        <f t="shared" si="80"/>
        <v>0</v>
      </c>
      <c r="I98" s="210">
        <f t="shared" si="80"/>
        <v>0</v>
      </c>
      <c r="J98" s="210">
        <f t="shared" si="80"/>
        <v>0</v>
      </c>
      <c r="K98" s="210">
        <f t="shared" si="80"/>
        <v>0</v>
      </c>
      <c r="L98" s="206">
        <f t="shared" si="80"/>
        <v>0</v>
      </c>
      <c r="M98" s="210">
        <f t="shared" si="80"/>
        <v>0</v>
      </c>
      <c r="N98" s="210">
        <f t="shared" si="80"/>
        <v>0</v>
      </c>
      <c r="O98" s="210">
        <f t="shared" si="80"/>
        <v>0</v>
      </c>
      <c r="P98" s="210">
        <f t="shared" si="80"/>
        <v>0</v>
      </c>
      <c r="Q98" s="210">
        <f t="shared" si="80"/>
        <v>0</v>
      </c>
      <c r="R98" s="206">
        <f t="shared" si="80"/>
        <v>0</v>
      </c>
      <c r="S98" s="224">
        <f t="shared" si="80"/>
        <v>0</v>
      </c>
      <c r="T98" s="936"/>
      <c r="U98" s="217"/>
      <c r="V98" s="219"/>
      <c r="W98" s="219"/>
      <c r="X98" s="219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</row>
    <row r="99" spans="1:122" s="207" customFormat="1" ht="13.5" outlineLevel="1" thickBot="1">
      <c r="A99" s="213" t="s">
        <v>43</v>
      </c>
      <c r="B99" s="1568" t="s">
        <v>30</v>
      </c>
      <c r="C99" s="1557">
        <f>C91+C92+C93*2+C94*2+C95*3+C96*4</f>
        <v>-8510</v>
      </c>
      <c r="D99" s="214">
        <f t="shared" ref="D99:S99" si="81">D91+D92+D93*2+D94*2+D95*3+D96*4</f>
        <v>-9090</v>
      </c>
      <c r="E99" s="214">
        <f t="shared" si="81"/>
        <v>17600</v>
      </c>
      <c r="F99" s="250">
        <f t="shared" si="81"/>
        <v>0</v>
      </c>
      <c r="G99" s="215">
        <f t="shared" si="81"/>
        <v>0</v>
      </c>
      <c r="H99" s="214">
        <f t="shared" si="81"/>
        <v>0</v>
      </c>
      <c r="I99" s="214">
        <f t="shared" si="81"/>
        <v>0</v>
      </c>
      <c r="J99" s="214">
        <f t="shared" si="81"/>
        <v>0</v>
      </c>
      <c r="K99" s="214">
        <f t="shared" si="81"/>
        <v>0</v>
      </c>
      <c r="L99" s="215">
        <f t="shared" si="81"/>
        <v>0</v>
      </c>
      <c r="M99" s="214">
        <f t="shared" si="81"/>
        <v>0</v>
      </c>
      <c r="N99" s="214">
        <f t="shared" si="81"/>
        <v>0</v>
      </c>
      <c r="O99" s="214">
        <f t="shared" si="81"/>
        <v>0</v>
      </c>
      <c r="P99" s="214">
        <f t="shared" si="81"/>
        <v>0</v>
      </c>
      <c r="Q99" s="214">
        <f t="shared" si="81"/>
        <v>0</v>
      </c>
      <c r="R99" s="215">
        <f t="shared" si="81"/>
        <v>0</v>
      </c>
      <c r="S99" s="204">
        <f t="shared" si="81"/>
        <v>0</v>
      </c>
      <c r="T99" s="936"/>
      <c r="U99" s="217"/>
      <c r="V99" s="219"/>
      <c r="W99" s="219"/>
      <c r="X99" s="219"/>
      <c r="Y99" s="217"/>
      <c r="Z99" s="217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</row>
    <row r="100" spans="1:122" s="207" customFormat="1" ht="15" customHeight="1">
      <c r="A100" s="211"/>
      <c r="B100" s="1564"/>
      <c r="C100" s="212"/>
      <c r="D100" s="212"/>
      <c r="E100" s="212"/>
      <c r="F100" s="212"/>
      <c r="G100" s="236"/>
      <c r="H100" s="212"/>
      <c r="I100" s="212"/>
      <c r="J100" s="212"/>
      <c r="K100" s="212"/>
      <c r="L100" s="236">
        <f>SUM(H100:K100)</f>
        <v>0</v>
      </c>
      <c r="M100" s="212"/>
      <c r="N100" s="212"/>
      <c r="O100" s="212"/>
      <c r="P100" s="212"/>
      <c r="Q100" s="212"/>
      <c r="R100" s="183"/>
      <c r="S100" s="276"/>
      <c r="T100" s="218"/>
      <c r="U100" s="836"/>
      <c r="V100" s="219"/>
      <c r="W100" s="219"/>
      <c r="X100" s="219"/>
      <c r="Y100" s="217"/>
      <c r="Z100" s="217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217"/>
      <c r="AS100" s="217"/>
      <c r="AT100" s="217"/>
      <c r="AU100" s="217"/>
      <c r="AV100" s="217"/>
      <c r="AW100" s="217"/>
      <c r="AX100" s="217"/>
      <c r="AY100" s="217"/>
      <c r="AZ100" s="217"/>
      <c r="BA100" s="217"/>
      <c r="BB100" s="217"/>
      <c r="BC100" s="217"/>
      <c r="BD100" s="217"/>
      <c r="BE100" s="217"/>
      <c r="BF100" s="217"/>
      <c r="BG100" s="217"/>
      <c r="BH100" s="217"/>
      <c r="BI100" s="217"/>
      <c r="BJ100" s="217"/>
      <c r="BK100" s="217"/>
      <c r="BL100" s="217"/>
      <c r="BM100" s="217"/>
      <c r="BN100" s="217"/>
      <c r="BO100" s="217"/>
      <c r="BP100" s="217"/>
      <c r="BQ100" s="217"/>
      <c r="BR100" s="217"/>
      <c r="BS100" s="217"/>
      <c r="BT100" s="217"/>
      <c r="BU100" s="217"/>
      <c r="BV100" s="217"/>
      <c r="BW100" s="217"/>
      <c r="BX100" s="217"/>
      <c r="BY100" s="217"/>
      <c r="BZ100" s="217"/>
      <c r="CA100" s="217"/>
      <c r="CB100" s="217"/>
      <c r="CC100" s="217"/>
      <c r="CD100" s="217"/>
      <c r="CE100" s="217"/>
      <c r="CF100" s="217"/>
      <c r="CG100" s="217"/>
      <c r="CH100" s="217"/>
      <c r="CI100" s="217"/>
      <c r="CJ100" s="217"/>
      <c r="CK100" s="217"/>
      <c r="CL100" s="217"/>
      <c r="CM100" s="217"/>
      <c r="CN100" s="217"/>
      <c r="CO100" s="217"/>
      <c r="CP100" s="217"/>
      <c r="CQ100" s="217"/>
      <c r="CR100" s="217"/>
      <c r="CS100" s="217"/>
      <c r="CT100" s="217"/>
      <c r="CU100" s="217"/>
      <c r="CV100" s="217"/>
      <c r="CW100" s="217"/>
      <c r="CX100" s="217"/>
      <c r="CY100" s="217"/>
      <c r="CZ100" s="217"/>
      <c r="DA100" s="217"/>
      <c r="DB100" s="217"/>
      <c r="DC100" s="217"/>
      <c r="DD100" s="217"/>
      <c r="DE100" s="217"/>
      <c r="DF100" s="217"/>
      <c r="DG100" s="217"/>
      <c r="DH100" s="217"/>
      <c r="DI100" s="217"/>
      <c r="DJ100" s="217"/>
      <c r="DK100" s="217"/>
      <c r="DL100" s="217"/>
      <c r="DM100" s="217"/>
      <c r="DN100" s="217"/>
      <c r="DO100" s="217"/>
      <c r="DP100" s="217"/>
      <c r="DQ100" s="217"/>
      <c r="DR100" s="217"/>
    </row>
    <row r="101" spans="1:122" ht="13" collapsed="1">
      <c r="A101" s="181" t="s">
        <v>341</v>
      </c>
      <c r="B101" s="182" t="s">
        <v>543</v>
      </c>
      <c r="C101" s="6">
        <f>SUMIF('Wuxi Summary'!$BB:$BB,'SiteCommit vs Uncon'!$T101,'Wuxi Summary'!BG:BG)</f>
        <v>9775</v>
      </c>
      <c r="D101" s="6">
        <f>SUMIF('Wuxi Summary'!$BB:$BB,'SiteCommit vs Uncon'!$T101,'Wuxi Summary'!BH:BH)</f>
        <v>6675</v>
      </c>
      <c r="E101" s="6">
        <f>SUMIF('Wuxi Summary'!$BB:$BB,'SiteCommit vs Uncon'!$T101,'Wuxi Summary'!BI:BI)</f>
        <v>11900</v>
      </c>
      <c r="F101" s="6">
        <f>SUMIF('Wuxi Summary'!$BB:$BB,'SiteCommit vs Uncon'!$T101,'Wuxi Summary'!BJ:BJ)</f>
        <v>15575</v>
      </c>
      <c r="G101" s="200">
        <f t="shared" ref="G101" si="82">SUM(C101:F101)</f>
        <v>43925</v>
      </c>
      <c r="H101" s="6">
        <f>SUMIF('Wuxi Summary'!$BB:$BB,'SiteCommit vs Uncon'!$T101,'Wuxi Summary'!BK:BK)</f>
        <v>14675</v>
      </c>
      <c r="I101" s="6">
        <f>SUMIF('Wuxi Summary'!$BB:$BB,'SiteCommit vs Uncon'!$T101,'Wuxi Summary'!BL:BL)</f>
        <v>19050</v>
      </c>
      <c r="J101" s="6">
        <f>SUMIF('Wuxi Summary'!$BB:$BB,'SiteCommit vs Uncon'!$T101,'Wuxi Summary'!BM:BM)</f>
        <v>14600</v>
      </c>
      <c r="K101" s="6">
        <f>SUMIF('Wuxi Summary'!$BB:$BB,'SiteCommit vs Uncon'!$T101,'Wuxi Summary'!BN:BN)</f>
        <v>15025</v>
      </c>
      <c r="L101" s="200">
        <f t="shared" ref="L101" si="83">SUM(H101:K101)</f>
        <v>63350</v>
      </c>
      <c r="M101" s="6">
        <f>SUMIF('Wuxi Summary'!$BB:$BB,'SiteCommit vs Uncon'!$T101,'Wuxi Summary'!BO:BO)</f>
        <v>18375</v>
      </c>
      <c r="N101" s="6">
        <f>SUMIF('Wuxi Summary'!$BB:$BB,'SiteCommit vs Uncon'!$T101,'Wuxi Summary'!BP:BP)</f>
        <v>6250</v>
      </c>
      <c r="O101" s="6">
        <f>SUMIF('Wuxi Summary'!$BB:$BB,'SiteCommit vs Uncon'!$T101,'Wuxi Summary'!BQ:BQ)</f>
        <v>10500</v>
      </c>
      <c r="P101" s="6">
        <f>SUMIF('Wuxi Summary'!$BB:$BB,'SiteCommit vs Uncon'!$T101,'Wuxi Summary'!BR:BR)</f>
        <v>950</v>
      </c>
      <c r="Q101" s="6">
        <f>SUMIF('Wuxi Summary'!$BB:$BB,'SiteCommit vs Uncon'!$T101,'Wuxi Summary'!BS:BS)</f>
        <v>0</v>
      </c>
      <c r="R101" s="183">
        <f t="shared" ref="R101" si="84">SUM(M101:Q101)</f>
        <v>36075</v>
      </c>
      <c r="S101" s="197">
        <f t="shared" ref="S101" si="85">R101+L101+G101</f>
        <v>143350</v>
      </c>
      <c r="T101" s="198" t="s">
        <v>545</v>
      </c>
      <c r="U101" s="187"/>
      <c r="V101" s="187"/>
      <c r="W101" s="187"/>
      <c r="X101" s="187"/>
      <c r="Y101" s="187"/>
      <c r="Z101" s="186"/>
      <c r="AA101" s="186"/>
      <c r="AB101" s="186"/>
      <c r="AC101" s="186"/>
      <c r="AD101" s="186"/>
      <c r="AE101" s="186"/>
      <c r="AF101" s="186"/>
      <c r="AG101" s="186"/>
      <c r="AH101" s="186"/>
      <c r="AI101" s="186"/>
      <c r="AJ101" s="186"/>
      <c r="AK101" s="186"/>
      <c r="AL101" s="186"/>
      <c r="AM101" s="186"/>
      <c r="AN101" s="186"/>
      <c r="AO101" s="186"/>
      <c r="AP101" s="186"/>
      <c r="AQ101" s="186"/>
      <c r="AR101" s="186"/>
      <c r="AS101" s="186"/>
      <c r="AT101" s="186"/>
      <c r="AU101" s="186"/>
      <c r="AV101" s="186"/>
      <c r="AW101" s="186"/>
      <c r="AX101" s="186"/>
      <c r="AY101" s="186"/>
      <c r="AZ101" s="186"/>
      <c r="BA101" s="186"/>
      <c r="BB101" s="186"/>
      <c r="BC101" s="186"/>
      <c r="BD101" s="186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6"/>
      <c r="BS101" s="186"/>
      <c r="BT101" s="186"/>
      <c r="BU101" s="186"/>
      <c r="BV101" s="186"/>
      <c r="BW101" s="186"/>
      <c r="BX101" s="186"/>
      <c r="BY101" s="186"/>
      <c r="BZ101" s="186"/>
      <c r="CA101" s="186"/>
      <c r="CB101" s="186"/>
      <c r="CC101" s="186"/>
      <c r="CD101" s="186"/>
      <c r="CE101" s="186"/>
      <c r="CF101" s="186"/>
      <c r="CG101" s="186"/>
      <c r="CH101" s="186"/>
      <c r="CI101" s="186"/>
      <c r="CJ101" s="186"/>
      <c r="CK101" s="186"/>
      <c r="CL101" s="186"/>
      <c r="CM101" s="186"/>
      <c r="CN101" s="186"/>
      <c r="CO101" s="186"/>
      <c r="CP101" s="186"/>
      <c r="CQ101" s="186"/>
      <c r="CR101" s="186"/>
      <c r="CS101" s="186"/>
      <c r="CT101" s="186"/>
      <c r="CU101" s="186"/>
      <c r="CV101" s="186"/>
      <c r="CW101" s="186"/>
      <c r="CX101" s="186"/>
      <c r="CY101" s="186"/>
      <c r="CZ101" s="186"/>
      <c r="DA101" s="186"/>
      <c r="DB101" s="186"/>
      <c r="DC101" s="186"/>
      <c r="DD101" s="186"/>
      <c r="DE101" s="186"/>
      <c r="DF101" s="186"/>
      <c r="DG101" s="186"/>
      <c r="DH101" s="186"/>
      <c r="DI101" s="186"/>
      <c r="DJ101" s="186"/>
      <c r="DK101" s="186"/>
      <c r="DL101" s="186"/>
      <c r="DM101" s="186"/>
      <c r="DN101" s="186"/>
      <c r="DO101" s="186"/>
      <c r="DP101" s="186"/>
      <c r="DQ101" s="186"/>
      <c r="DR101" s="186"/>
    </row>
    <row r="102" spans="1:122">
      <c r="A102" s="188" t="str">
        <f>A5</f>
        <v>Site Uncon</v>
      </c>
      <c r="B102" s="182" t="s">
        <v>74</v>
      </c>
      <c r="C102" s="6">
        <f>SUMIF('Wuxi Summary'!$BB:$BB,'SiteCommit vs Uncon'!$T102,'Wuxi Summary'!BG:BG)</f>
        <v>1300</v>
      </c>
      <c r="D102" s="6">
        <f>SUMIF('Wuxi Summary'!$BB:$BB,'SiteCommit vs Uncon'!$T102,'Wuxi Summary'!BH:BH)</f>
        <v>2050</v>
      </c>
      <c r="E102" s="6">
        <f>SUMIF('Wuxi Summary'!$BB:$BB,'SiteCommit vs Uncon'!$T102,'Wuxi Summary'!BI:BI)</f>
        <v>7350</v>
      </c>
      <c r="F102" s="6">
        <f>SUMIF('Wuxi Summary'!$BB:$BB,'SiteCommit vs Uncon'!$T102,'Wuxi Summary'!BJ:BJ)</f>
        <v>2025</v>
      </c>
      <c r="G102" s="200">
        <f t="shared" ref="G102" si="86">SUM(C102:F102)</f>
        <v>12725</v>
      </c>
      <c r="H102" s="6">
        <f>SUMIF('Wuxi Summary'!$BB:$BB,'SiteCommit vs Uncon'!$T102,'Wuxi Summary'!BK:BK)</f>
        <v>2075</v>
      </c>
      <c r="I102" s="6">
        <f>SUMIF('Wuxi Summary'!$BB:$BB,'SiteCommit vs Uncon'!$T102,'Wuxi Summary'!BL:BL)</f>
        <v>8800</v>
      </c>
      <c r="J102" s="6">
        <f>SUMIF('Wuxi Summary'!$BB:$BB,'SiteCommit vs Uncon'!$T102,'Wuxi Summary'!BM:BM)</f>
        <v>1925</v>
      </c>
      <c r="K102" s="6">
        <f>SUMIF('Wuxi Summary'!$BB:$BB,'SiteCommit vs Uncon'!$T102,'Wuxi Summary'!BN:BN)</f>
        <v>17000</v>
      </c>
      <c r="L102" s="200">
        <f t="shared" ref="L102" si="87">SUM(H102:K102)</f>
        <v>29800</v>
      </c>
      <c r="M102" s="6">
        <f>SUMIF('Wuxi Summary'!$BB:$BB,'SiteCommit vs Uncon'!$T102,'Wuxi Summary'!BO:BO)</f>
        <v>2725</v>
      </c>
      <c r="N102" s="6">
        <f>SUMIF('Wuxi Summary'!$BB:$BB,'SiteCommit vs Uncon'!$T102,'Wuxi Summary'!BP:BP)</f>
        <v>13025</v>
      </c>
      <c r="O102" s="6">
        <f>SUMIF('Wuxi Summary'!$BB:$BB,'SiteCommit vs Uncon'!$T102,'Wuxi Summary'!BQ:BQ)</f>
        <v>14250</v>
      </c>
      <c r="P102" s="6">
        <f>SUMIF('Wuxi Summary'!$BB:$BB,'SiteCommit vs Uncon'!$T102,'Wuxi Summary'!BR:BR)</f>
        <v>2000</v>
      </c>
      <c r="Q102" s="6">
        <f>SUMIF('Wuxi Summary'!$BB:$BB,'SiteCommit vs Uncon'!$T102,'Wuxi Summary'!BS:BS)</f>
        <v>2150</v>
      </c>
      <c r="R102" s="183">
        <f t="shared" ref="R102" si="88">SUM(M102:Q102)</f>
        <v>34150</v>
      </c>
      <c r="S102" s="197">
        <f t="shared" ref="S102" si="89">R102+L102+G102</f>
        <v>76675</v>
      </c>
      <c r="T102" s="198" t="s">
        <v>498</v>
      </c>
      <c r="U102" s="187"/>
      <c r="V102" s="187"/>
      <c r="W102" s="187"/>
      <c r="X102" s="187"/>
      <c r="Y102" s="187"/>
      <c r="Z102" s="186"/>
      <c r="AA102" s="186"/>
      <c r="AB102" s="186"/>
      <c r="AC102" s="186"/>
      <c r="AD102" s="186"/>
      <c r="AE102" s="186"/>
      <c r="AF102" s="186"/>
      <c r="AG102" s="186"/>
      <c r="AH102" s="186"/>
      <c r="AI102" s="186"/>
      <c r="AJ102" s="186"/>
      <c r="AK102" s="186"/>
      <c r="AL102" s="186"/>
      <c r="AM102" s="186"/>
      <c r="AN102" s="186"/>
      <c r="AO102" s="186"/>
      <c r="AP102" s="186"/>
      <c r="AQ102" s="186"/>
      <c r="AR102" s="186"/>
      <c r="AS102" s="186"/>
      <c r="AT102" s="186"/>
      <c r="AU102" s="186"/>
      <c r="AV102" s="186"/>
      <c r="AW102" s="186"/>
      <c r="AX102" s="186"/>
      <c r="AY102" s="186"/>
      <c r="AZ102" s="186"/>
      <c r="BA102" s="186"/>
      <c r="BB102" s="186"/>
      <c r="BC102" s="186"/>
      <c r="BD102" s="186"/>
      <c r="BE102" s="186"/>
      <c r="BF102" s="186"/>
      <c r="BG102" s="186"/>
      <c r="BH102" s="186"/>
      <c r="BI102" s="186"/>
      <c r="BJ102" s="186"/>
      <c r="BK102" s="186"/>
      <c r="BL102" s="186"/>
      <c r="BM102" s="186"/>
      <c r="BN102" s="186"/>
      <c r="BO102" s="186"/>
      <c r="BP102" s="186"/>
      <c r="BQ102" s="186"/>
      <c r="BR102" s="186"/>
      <c r="BS102" s="186"/>
      <c r="BT102" s="186"/>
      <c r="BU102" s="186"/>
      <c r="BV102" s="186"/>
      <c r="BW102" s="186"/>
      <c r="BX102" s="186"/>
      <c r="BY102" s="186"/>
      <c r="BZ102" s="186"/>
      <c r="CA102" s="186"/>
      <c r="CB102" s="186"/>
      <c r="CC102" s="186"/>
      <c r="CD102" s="186"/>
      <c r="CE102" s="186"/>
      <c r="CF102" s="186"/>
      <c r="CG102" s="186"/>
      <c r="CH102" s="186"/>
      <c r="CI102" s="186"/>
      <c r="CJ102" s="186"/>
      <c r="CK102" s="186"/>
      <c r="CL102" s="186"/>
      <c r="CM102" s="186"/>
      <c r="CN102" s="186"/>
      <c r="CO102" s="186"/>
      <c r="CP102" s="186"/>
      <c r="CQ102" s="186"/>
      <c r="CR102" s="186"/>
      <c r="CS102" s="186"/>
      <c r="CT102" s="186"/>
      <c r="CU102" s="186"/>
      <c r="CV102" s="186"/>
      <c r="CW102" s="186"/>
      <c r="CX102" s="186"/>
      <c r="CY102" s="186"/>
      <c r="CZ102" s="186"/>
      <c r="DA102" s="186"/>
      <c r="DB102" s="186"/>
      <c r="DC102" s="186"/>
      <c r="DD102" s="186"/>
      <c r="DE102" s="186"/>
      <c r="DF102" s="186"/>
      <c r="DG102" s="186"/>
      <c r="DH102" s="186"/>
      <c r="DI102" s="186"/>
      <c r="DJ102" s="186"/>
      <c r="DK102" s="186"/>
      <c r="DL102" s="186"/>
      <c r="DM102" s="186"/>
      <c r="DN102" s="186"/>
      <c r="DO102" s="186"/>
      <c r="DP102" s="186"/>
      <c r="DQ102" s="186"/>
      <c r="DR102" s="186"/>
    </row>
    <row r="103" spans="1:122" s="207" customFormat="1" ht="13">
      <c r="A103" s="1109" t="s">
        <v>30</v>
      </c>
      <c r="B103" s="1565" t="s">
        <v>32</v>
      </c>
      <c r="C103" s="1111">
        <f>SUM(C101:C102)</f>
        <v>11075</v>
      </c>
      <c r="D103" s="1111">
        <f t="shared" ref="D103:S103" si="90">SUM(D101:D102)</f>
        <v>8725</v>
      </c>
      <c r="E103" s="1111">
        <f t="shared" si="90"/>
        <v>19250</v>
      </c>
      <c r="F103" s="1111">
        <f t="shared" si="90"/>
        <v>17600</v>
      </c>
      <c r="G103" s="1112">
        <f t="shared" si="90"/>
        <v>56650</v>
      </c>
      <c r="H103" s="1110">
        <f t="shared" si="90"/>
        <v>16750</v>
      </c>
      <c r="I103" s="1111">
        <f t="shared" si="90"/>
        <v>27850</v>
      </c>
      <c r="J103" s="1111">
        <f t="shared" si="90"/>
        <v>16525</v>
      </c>
      <c r="K103" s="1111">
        <f t="shared" si="90"/>
        <v>32025</v>
      </c>
      <c r="L103" s="1112">
        <f t="shared" si="90"/>
        <v>93150</v>
      </c>
      <c r="M103" s="1111">
        <f t="shared" si="90"/>
        <v>21100</v>
      </c>
      <c r="N103" s="1111">
        <f t="shared" si="90"/>
        <v>19275</v>
      </c>
      <c r="O103" s="1111">
        <f t="shared" si="90"/>
        <v>24750</v>
      </c>
      <c r="P103" s="1111">
        <f t="shared" si="90"/>
        <v>2950</v>
      </c>
      <c r="Q103" s="1111">
        <f t="shared" si="90"/>
        <v>2150</v>
      </c>
      <c r="R103" s="1112">
        <f t="shared" si="90"/>
        <v>70225</v>
      </c>
      <c r="S103" s="1113">
        <f t="shared" si="90"/>
        <v>220025</v>
      </c>
      <c r="T103" s="218"/>
      <c r="U103" s="217"/>
      <c r="V103" s="219"/>
      <c r="W103" s="219"/>
      <c r="X103" s="219"/>
      <c r="Y103" s="217"/>
      <c r="Z103" s="217"/>
      <c r="AA103" s="217"/>
      <c r="AB103" s="217"/>
      <c r="AC103" s="217"/>
      <c r="AD103" s="217"/>
      <c r="AE103" s="217"/>
      <c r="AF103" s="217"/>
      <c r="AG103" s="217"/>
      <c r="AH103" s="217"/>
      <c r="AI103" s="217"/>
      <c r="AJ103" s="217"/>
      <c r="AK103" s="217"/>
      <c r="AL103" s="217"/>
      <c r="AM103" s="217"/>
      <c r="AN103" s="217"/>
      <c r="AO103" s="217"/>
      <c r="AP103" s="217"/>
      <c r="AQ103" s="217"/>
      <c r="AR103" s="217"/>
      <c r="AS103" s="217"/>
      <c r="AT103" s="217"/>
      <c r="AU103" s="217"/>
      <c r="AV103" s="217"/>
      <c r="AW103" s="217"/>
      <c r="AX103" s="217"/>
      <c r="AY103" s="217"/>
      <c r="AZ103" s="217"/>
      <c r="BA103" s="217"/>
      <c r="BB103" s="217"/>
      <c r="BC103" s="217"/>
      <c r="BD103" s="217"/>
      <c r="BE103" s="217"/>
      <c r="BF103" s="217"/>
      <c r="BG103" s="217"/>
      <c r="BH103" s="217"/>
      <c r="BI103" s="217"/>
      <c r="BJ103" s="217"/>
      <c r="BK103" s="217"/>
      <c r="BL103" s="217"/>
      <c r="BM103" s="217"/>
      <c r="BN103" s="217"/>
      <c r="BO103" s="217"/>
      <c r="BP103" s="217"/>
      <c r="BQ103" s="217"/>
      <c r="BR103" s="217"/>
      <c r="BS103" s="217"/>
      <c r="BT103" s="217"/>
      <c r="BU103" s="217"/>
      <c r="BV103" s="217"/>
      <c r="BW103" s="217"/>
      <c r="BX103" s="217"/>
      <c r="BY103" s="217"/>
      <c r="BZ103" s="217"/>
      <c r="CA103" s="217"/>
      <c r="CB103" s="217"/>
      <c r="CC103" s="217"/>
      <c r="CD103" s="217"/>
      <c r="CE103" s="217"/>
      <c r="CF103" s="217"/>
      <c r="CG103" s="217"/>
      <c r="CH103" s="217"/>
      <c r="CI103" s="217"/>
      <c r="CJ103" s="217"/>
      <c r="CK103" s="217"/>
      <c r="CL103" s="217"/>
      <c r="CM103" s="217"/>
      <c r="CN103" s="217"/>
      <c r="CO103" s="217"/>
      <c r="CP103" s="217"/>
      <c r="CQ103" s="217"/>
      <c r="CR103" s="217"/>
      <c r="CS103" s="217"/>
      <c r="CT103" s="217"/>
      <c r="CU103" s="217"/>
      <c r="CV103" s="217"/>
      <c r="CW103" s="217"/>
      <c r="CX103" s="217"/>
      <c r="CY103" s="217"/>
      <c r="CZ103" s="217"/>
      <c r="DA103" s="217"/>
      <c r="DB103" s="217"/>
      <c r="DC103" s="217"/>
      <c r="DD103" s="217"/>
      <c r="DE103" s="217"/>
      <c r="DF103" s="217"/>
      <c r="DG103" s="217"/>
      <c r="DH103" s="217"/>
      <c r="DI103" s="217"/>
      <c r="DJ103" s="217"/>
      <c r="DK103" s="217"/>
      <c r="DL103" s="217"/>
      <c r="DM103" s="217"/>
      <c r="DN103" s="217"/>
      <c r="DO103" s="217"/>
      <c r="DP103" s="217"/>
      <c r="DQ103" s="217"/>
      <c r="DR103" s="217"/>
    </row>
    <row r="104" spans="1:122" s="186" customFormat="1">
      <c r="A104" s="188" t="str">
        <f>A101</f>
        <v>V15X</v>
      </c>
      <c r="B104" s="182" t="s">
        <v>543</v>
      </c>
      <c r="C104" s="10">
        <f>'Wuxi Summary'!G158</f>
        <v>0</v>
      </c>
      <c r="D104" s="10">
        <f>'Wuxi Summary'!H158</f>
        <v>16450</v>
      </c>
      <c r="E104" s="10">
        <f>'Wuxi Summary'!I158</f>
        <v>11900</v>
      </c>
      <c r="F104" s="10">
        <f>'Wuxi Summary'!J158</f>
        <v>15575</v>
      </c>
      <c r="G104" s="241">
        <f>SUM(C104:F104)</f>
        <v>43925</v>
      </c>
      <c r="H104" s="10">
        <f>'Wuxi Summary'!N158</f>
        <v>14675</v>
      </c>
      <c r="I104" s="10">
        <f>'Wuxi Summary'!O158</f>
        <v>19050</v>
      </c>
      <c r="J104" s="10">
        <f>'Wuxi Summary'!P158</f>
        <v>14600</v>
      </c>
      <c r="K104" s="10">
        <f>'Wuxi Summary'!Q158</f>
        <v>15025</v>
      </c>
      <c r="L104" s="241">
        <f>SUM(H104:K104)</f>
        <v>63350</v>
      </c>
      <c r="M104" s="10">
        <f>'Wuxi Summary'!U158</f>
        <v>18375</v>
      </c>
      <c r="N104" s="10">
        <f>'Wuxi Summary'!V158</f>
        <v>6250</v>
      </c>
      <c r="O104" s="10">
        <f>'Wuxi Summary'!W158</f>
        <v>10500</v>
      </c>
      <c r="P104" s="10">
        <f>'Wuxi Summary'!X158</f>
        <v>950</v>
      </c>
      <c r="Q104" s="10">
        <f>'Wuxi Summary'!Y158</f>
        <v>0</v>
      </c>
      <c r="R104" s="183">
        <f>SUM(M104:Q104)</f>
        <v>36075</v>
      </c>
      <c r="S104" s="197">
        <f>R104+L104+G104</f>
        <v>143350</v>
      </c>
      <c r="T104" s="198"/>
      <c r="U104" s="187"/>
      <c r="V104" s="187"/>
      <c r="W104" s="187"/>
      <c r="X104" s="187"/>
      <c r="Y104" s="187"/>
    </row>
    <row r="105" spans="1:122" s="186" customFormat="1">
      <c r="A105" s="195" t="str">
        <f>A8</f>
        <v>MS2409A0</v>
      </c>
      <c r="B105" s="182" t="s">
        <v>74</v>
      </c>
      <c r="C105" s="10">
        <f>'Wuxi Summary'!G159</f>
        <v>0</v>
      </c>
      <c r="D105" s="10">
        <f>'Wuxi Summary'!H159</f>
        <v>3350</v>
      </c>
      <c r="E105" s="10">
        <f>'Wuxi Summary'!I159</f>
        <v>7350</v>
      </c>
      <c r="F105" s="10">
        <f>'Wuxi Summary'!J159</f>
        <v>2025</v>
      </c>
      <c r="G105" s="241">
        <f>SUM(C105:F105)</f>
        <v>12725</v>
      </c>
      <c r="H105" s="10">
        <f>'Wuxi Summary'!N159</f>
        <v>2075</v>
      </c>
      <c r="I105" s="10">
        <f>'Wuxi Summary'!O159</f>
        <v>8800</v>
      </c>
      <c r="J105" s="10">
        <f>'Wuxi Summary'!P159</f>
        <v>1925</v>
      </c>
      <c r="K105" s="10">
        <f>'Wuxi Summary'!Q159</f>
        <v>17000</v>
      </c>
      <c r="L105" s="241">
        <f>SUM(H105:K105)</f>
        <v>29800</v>
      </c>
      <c r="M105" s="10">
        <f>'Wuxi Summary'!U159</f>
        <v>2725</v>
      </c>
      <c r="N105" s="10">
        <f>'Wuxi Summary'!V159</f>
        <v>13025</v>
      </c>
      <c r="O105" s="10">
        <f>'Wuxi Summary'!W159</f>
        <v>14250</v>
      </c>
      <c r="P105" s="10">
        <f>'Wuxi Summary'!X159</f>
        <v>2000</v>
      </c>
      <c r="Q105" s="10">
        <f>'Wuxi Summary'!Y159</f>
        <v>2150</v>
      </c>
      <c r="R105" s="183">
        <f>SUM(M105:Q105)</f>
        <v>34150</v>
      </c>
      <c r="S105" s="197">
        <f>R105+L105+G105</f>
        <v>76675</v>
      </c>
      <c r="T105" s="198"/>
      <c r="U105" s="187"/>
      <c r="V105" s="187"/>
      <c r="W105" s="187"/>
      <c r="X105" s="187"/>
      <c r="Y105" s="187"/>
    </row>
    <row r="106" spans="1:122" s="194" customFormat="1">
      <c r="A106" s="189" t="s">
        <v>30</v>
      </c>
      <c r="B106" s="190" t="s">
        <v>32</v>
      </c>
      <c r="C106" s="191">
        <f>SUM(C104:C105)</f>
        <v>0</v>
      </c>
      <c r="D106" s="191">
        <f t="shared" ref="D106:R106" si="91">SUM(D104:D105)</f>
        <v>19800</v>
      </c>
      <c r="E106" s="191">
        <f t="shared" si="91"/>
        <v>19250</v>
      </c>
      <c r="F106" s="191">
        <f t="shared" si="91"/>
        <v>17600</v>
      </c>
      <c r="G106" s="192">
        <f t="shared" si="91"/>
        <v>56650</v>
      </c>
      <c r="H106" s="232">
        <f t="shared" si="91"/>
        <v>16750</v>
      </c>
      <c r="I106" s="191">
        <f t="shared" si="91"/>
        <v>27850</v>
      </c>
      <c r="J106" s="191">
        <f t="shared" si="91"/>
        <v>16525</v>
      </c>
      <c r="K106" s="191">
        <f t="shared" si="91"/>
        <v>32025</v>
      </c>
      <c r="L106" s="192">
        <f t="shared" si="91"/>
        <v>93150</v>
      </c>
      <c r="M106" s="191">
        <f t="shared" si="91"/>
        <v>21100</v>
      </c>
      <c r="N106" s="191">
        <f t="shared" si="91"/>
        <v>19275</v>
      </c>
      <c r="O106" s="191">
        <f t="shared" si="91"/>
        <v>24750</v>
      </c>
      <c r="P106" s="191">
        <f t="shared" si="91"/>
        <v>2950</v>
      </c>
      <c r="Q106" s="233">
        <f t="shared" si="91"/>
        <v>2150</v>
      </c>
      <c r="R106" s="192">
        <f t="shared" si="91"/>
        <v>70225</v>
      </c>
      <c r="S106" s="193">
        <f>G106+L106+R106</f>
        <v>220025</v>
      </c>
      <c r="T106" s="198"/>
      <c r="U106" s="187"/>
      <c r="V106" s="186"/>
      <c r="W106" s="187"/>
      <c r="X106" s="187"/>
      <c r="Y106" s="187"/>
      <c r="Z106" s="186"/>
      <c r="AA106" s="186"/>
      <c r="AB106" s="186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</row>
    <row r="107" spans="1:122">
      <c r="A107" s="453" t="s">
        <v>17</v>
      </c>
      <c r="B107" s="454" t="s">
        <v>543</v>
      </c>
      <c r="C107" s="456">
        <f t="shared" ref="C107:F108" si="92">C104-C101</f>
        <v>-9775</v>
      </c>
      <c r="D107" s="456">
        <f t="shared" si="92"/>
        <v>9775</v>
      </c>
      <c r="E107" s="456">
        <f t="shared" si="92"/>
        <v>0</v>
      </c>
      <c r="F107" s="456">
        <f t="shared" si="92"/>
        <v>0</v>
      </c>
      <c r="G107" s="418">
        <f>SUM(C107:F107)</f>
        <v>0</v>
      </c>
      <c r="H107" s="456">
        <f t="shared" ref="H107:K108" si="93">H104-H101</f>
        <v>0</v>
      </c>
      <c r="I107" s="456">
        <f t="shared" si="93"/>
        <v>0</v>
      </c>
      <c r="J107" s="456">
        <f t="shared" si="93"/>
        <v>0</v>
      </c>
      <c r="K107" s="456">
        <f t="shared" si="93"/>
        <v>0</v>
      </c>
      <c r="L107" s="418">
        <f>SUM(H107:K107)</f>
        <v>0</v>
      </c>
      <c r="M107" s="456">
        <f t="shared" ref="M107:Q108" si="94">M104-M101</f>
        <v>0</v>
      </c>
      <c r="N107" s="456">
        <f t="shared" si="94"/>
        <v>0</v>
      </c>
      <c r="O107" s="456">
        <f t="shared" si="94"/>
        <v>0</v>
      </c>
      <c r="P107" s="456">
        <f t="shared" si="94"/>
        <v>0</v>
      </c>
      <c r="Q107" s="456">
        <f t="shared" si="94"/>
        <v>0</v>
      </c>
      <c r="R107" s="418">
        <f>SUM(M107:Q107)</f>
        <v>0</v>
      </c>
      <c r="S107" s="419">
        <f>R107+L107+G107</f>
        <v>0</v>
      </c>
      <c r="T107" s="627"/>
      <c r="U107" s="187"/>
      <c r="V107" s="625"/>
      <c r="W107" s="625"/>
      <c r="X107" s="625"/>
      <c r="Y107" s="187"/>
      <c r="Z107" s="186"/>
      <c r="AA107" s="186"/>
      <c r="AB107" s="186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</row>
    <row r="108" spans="1:122">
      <c r="A108" s="453"/>
      <c r="B108" s="454" t="s">
        <v>74</v>
      </c>
      <c r="C108" s="456">
        <f t="shared" si="92"/>
        <v>-1300</v>
      </c>
      <c r="D108" s="456">
        <f t="shared" si="92"/>
        <v>1300</v>
      </c>
      <c r="E108" s="456">
        <f t="shared" si="92"/>
        <v>0</v>
      </c>
      <c r="F108" s="456">
        <f t="shared" si="92"/>
        <v>0</v>
      </c>
      <c r="G108" s="418">
        <f>SUM(C108:F108)</f>
        <v>0</v>
      </c>
      <c r="H108" s="456">
        <f t="shared" si="93"/>
        <v>0</v>
      </c>
      <c r="I108" s="456">
        <f t="shared" si="93"/>
        <v>0</v>
      </c>
      <c r="J108" s="456">
        <f t="shared" si="93"/>
        <v>0</v>
      </c>
      <c r="K108" s="456">
        <f t="shared" si="93"/>
        <v>0</v>
      </c>
      <c r="L108" s="418">
        <f>SUM(H108:K108)</f>
        <v>0</v>
      </c>
      <c r="M108" s="456">
        <f t="shared" si="94"/>
        <v>0</v>
      </c>
      <c r="N108" s="456">
        <f t="shared" si="94"/>
        <v>0</v>
      </c>
      <c r="O108" s="456">
        <f t="shared" si="94"/>
        <v>0</v>
      </c>
      <c r="P108" s="456">
        <f t="shared" si="94"/>
        <v>0</v>
      </c>
      <c r="Q108" s="456">
        <f t="shared" si="94"/>
        <v>0</v>
      </c>
      <c r="R108" s="418">
        <f>SUM(M108:Q108)</f>
        <v>0</v>
      </c>
      <c r="S108" s="419">
        <f>R108+L108+G108</f>
        <v>0</v>
      </c>
      <c r="T108" s="627"/>
      <c r="U108" s="187"/>
      <c r="V108" s="625"/>
      <c r="W108" s="625"/>
      <c r="X108" s="625"/>
      <c r="Y108" s="187"/>
      <c r="Z108" s="186"/>
      <c r="AA108" s="186"/>
      <c r="AB108" s="186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</row>
    <row r="109" spans="1:122" s="194" customFormat="1" ht="13" thickBot="1">
      <c r="A109" s="458"/>
      <c r="B109" s="1569" t="s">
        <v>32</v>
      </c>
      <c r="C109" s="1558">
        <f>SUM(C107:C108)</f>
        <v>-11075</v>
      </c>
      <c r="D109" s="461">
        <f>SUM(D107:D108)</f>
        <v>11075</v>
      </c>
      <c r="E109" s="461">
        <f>SUM(E107:E108)</f>
        <v>0</v>
      </c>
      <c r="F109" s="461">
        <f>SUM(F107:F108)</f>
        <v>0</v>
      </c>
      <c r="G109" s="413">
        <f>SUM(C109:F109)</f>
        <v>0</v>
      </c>
      <c r="H109" s="461">
        <f>SUM(H107:H108)</f>
        <v>0</v>
      </c>
      <c r="I109" s="461">
        <f>SUM(I107:I108)</f>
        <v>0</v>
      </c>
      <c r="J109" s="461">
        <f>SUM(J107:J108)</f>
        <v>0</v>
      </c>
      <c r="K109" s="461">
        <f>SUM(K107:K108)</f>
        <v>0</v>
      </c>
      <c r="L109" s="413">
        <f>SUM(H109:K109)</f>
        <v>0</v>
      </c>
      <c r="M109" s="461">
        <f>SUM(M107:M108)</f>
        <v>0</v>
      </c>
      <c r="N109" s="461">
        <f>SUM(N107:N108)</f>
        <v>0</v>
      </c>
      <c r="O109" s="461">
        <f>SUM(O107:O108)</f>
        <v>0</v>
      </c>
      <c r="P109" s="461">
        <f>SUM(P107:P108)</f>
        <v>0</v>
      </c>
      <c r="Q109" s="461">
        <f>SUM(Q107:Q108)</f>
        <v>0</v>
      </c>
      <c r="R109" s="413">
        <f>SUM(M109:Q109)</f>
        <v>0</v>
      </c>
      <c r="S109" s="414">
        <f>R109+L109+G109</f>
        <v>0</v>
      </c>
      <c r="T109" s="198"/>
      <c r="U109" s="187"/>
      <c r="V109" s="186"/>
      <c r="W109" s="187"/>
      <c r="X109" s="187"/>
      <c r="Y109" s="187"/>
      <c r="Z109" s="186"/>
      <c r="AA109" s="186"/>
      <c r="AB109" s="186"/>
      <c r="AC109" s="186"/>
      <c r="AD109" s="186"/>
      <c r="AE109" s="186"/>
      <c r="AF109" s="186"/>
      <c r="AG109" s="186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6"/>
      <c r="CA109" s="186"/>
      <c r="CB109" s="186"/>
      <c r="CC109" s="186"/>
      <c r="CD109" s="186"/>
      <c r="CE109" s="186"/>
      <c r="CF109" s="186"/>
      <c r="CG109" s="186"/>
      <c r="CH109" s="186"/>
      <c r="CI109" s="186"/>
      <c r="CJ109" s="186"/>
      <c r="CK109" s="186"/>
      <c r="CL109" s="186"/>
      <c r="CM109" s="186"/>
      <c r="CN109" s="186"/>
      <c r="CO109" s="186"/>
      <c r="CP109" s="186"/>
      <c r="CQ109" s="186"/>
      <c r="CR109" s="186"/>
      <c r="CS109" s="186"/>
      <c r="CT109" s="186"/>
      <c r="CU109" s="186"/>
      <c r="CV109" s="186"/>
      <c r="CW109" s="186"/>
      <c r="CX109" s="186"/>
      <c r="CY109" s="186"/>
      <c r="CZ109" s="186"/>
      <c r="DA109" s="186"/>
      <c r="DB109" s="186"/>
      <c r="DC109" s="186"/>
      <c r="DD109" s="186"/>
      <c r="DE109" s="186"/>
      <c r="DF109" s="186"/>
      <c r="DG109" s="186"/>
      <c r="DH109" s="186"/>
      <c r="DI109" s="186"/>
      <c r="DJ109" s="186"/>
      <c r="DK109" s="186"/>
      <c r="DL109" s="186"/>
      <c r="DM109" s="186"/>
      <c r="DN109" s="186"/>
      <c r="DO109" s="186"/>
      <c r="DP109" s="186"/>
      <c r="DQ109" s="186"/>
      <c r="DR109" s="186"/>
    </row>
    <row r="110" spans="1:122" s="207" customFormat="1" ht="13" outlineLevel="1">
      <c r="A110" s="245" t="s">
        <v>40</v>
      </c>
      <c r="B110" s="1567"/>
      <c r="C110" s="1556">
        <f>C107*1+C108*2</f>
        <v>-12375</v>
      </c>
      <c r="D110" s="210">
        <f t="shared" ref="D110:S110" si="95">D107*1+D108*2</f>
        <v>12375</v>
      </c>
      <c r="E110" s="210">
        <f t="shared" si="95"/>
        <v>0</v>
      </c>
      <c r="F110" s="210">
        <f t="shared" si="95"/>
        <v>0</v>
      </c>
      <c r="G110" s="206">
        <f t="shared" si="95"/>
        <v>0</v>
      </c>
      <c r="H110" s="210">
        <f t="shared" si="95"/>
        <v>0</v>
      </c>
      <c r="I110" s="210">
        <f t="shared" si="95"/>
        <v>0</v>
      </c>
      <c r="J110" s="210">
        <f t="shared" si="95"/>
        <v>0</v>
      </c>
      <c r="K110" s="210">
        <f t="shared" si="95"/>
        <v>0</v>
      </c>
      <c r="L110" s="206">
        <f t="shared" si="95"/>
        <v>0</v>
      </c>
      <c r="M110" s="210">
        <f t="shared" si="95"/>
        <v>0</v>
      </c>
      <c r="N110" s="210">
        <f t="shared" si="95"/>
        <v>0</v>
      </c>
      <c r="O110" s="210">
        <f t="shared" si="95"/>
        <v>0</v>
      </c>
      <c r="P110" s="210">
        <f t="shared" si="95"/>
        <v>0</v>
      </c>
      <c r="Q110" s="210">
        <f t="shared" si="95"/>
        <v>0</v>
      </c>
      <c r="R110" s="206">
        <f t="shared" si="95"/>
        <v>0</v>
      </c>
      <c r="S110" s="224">
        <f t="shared" si="95"/>
        <v>0</v>
      </c>
      <c r="T110" s="218"/>
      <c r="U110" s="217"/>
      <c r="V110" s="219"/>
      <c r="W110" s="219"/>
      <c r="X110" s="219"/>
      <c r="Y110" s="217"/>
      <c r="Z110" s="217"/>
      <c r="AA110" s="217"/>
      <c r="AB110" s="217"/>
      <c r="AC110" s="217"/>
      <c r="AD110" s="217"/>
      <c r="AE110" s="217"/>
      <c r="AF110" s="217"/>
      <c r="AG110" s="217"/>
      <c r="AH110" s="217"/>
      <c r="AI110" s="217"/>
      <c r="AJ110" s="217"/>
      <c r="AK110" s="217"/>
      <c r="AL110" s="217"/>
      <c r="AM110" s="217"/>
      <c r="AN110" s="217"/>
      <c r="AO110" s="217"/>
      <c r="AP110" s="217"/>
      <c r="AQ110" s="217"/>
      <c r="AR110" s="217"/>
      <c r="AS110" s="217"/>
      <c r="AT110" s="217"/>
      <c r="AU110" s="217"/>
      <c r="AV110" s="217"/>
      <c r="AW110" s="217"/>
      <c r="AX110" s="217"/>
      <c r="AY110" s="217"/>
      <c r="AZ110" s="217"/>
      <c r="BA110" s="217"/>
      <c r="BB110" s="217"/>
      <c r="BC110" s="217"/>
      <c r="BD110" s="217"/>
      <c r="BE110" s="217"/>
      <c r="BF110" s="217"/>
      <c r="BG110" s="217"/>
      <c r="BH110" s="217"/>
      <c r="BI110" s="217"/>
      <c r="BJ110" s="217"/>
      <c r="BK110" s="217"/>
      <c r="BL110" s="217"/>
      <c r="BM110" s="217"/>
      <c r="BN110" s="217"/>
      <c r="BO110" s="217"/>
      <c r="BP110" s="217"/>
      <c r="BQ110" s="217"/>
      <c r="BR110" s="217"/>
      <c r="BS110" s="217"/>
      <c r="BT110" s="217"/>
      <c r="BU110" s="217"/>
      <c r="BV110" s="217"/>
      <c r="BW110" s="217"/>
      <c r="BX110" s="217"/>
      <c r="BY110" s="217"/>
      <c r="BZ110" s="217"/>
      <c r="CA110" s="217"/>
      <c r="CB110" s="217"/>
      <c r="CC110" s="217"/>
      <c r="CD110" s="217"/>
      <c r="CE110" s="217"/>
      <c r="CF110" s="217"/>
      <c r="CG110" s="217"/>
      <c r="CH110" s="217"/>
      <c r="CI110" s="217"/>
      <c r="CJ110" s="217"/>
      <c r="CK110" s="217"/>
      <c r="CL110" s="217"/>
      <c r="CM110" s="217"/>
      <c r="CN110" s="217"/>
      <c r="CO110" s="217"/>
      <c r="CP110" s="217"/>
      <c r="CQ110" s="217"/>
      <c r="CR110" s="217"/>
      <c r="CS110" s="217"/>
      <c r="CT110" s="217"/>
      <c r="CU110" s="217"/>
      <c r="CV110" s="217"/>
      <c r="CW110" s="217"/>
      <c r="CX110" s="217"/>
      <c r="CY110" s="217"/>
      <c r="CZ110" s="217"/>
      <c r="DA110" s="217"/>
      <c r="DB110" s="217"/>
      <c r="DC110" s="217"/>
      <c r="DD110" s="217"/>
      <c r="DE110" s="217"/>
      <c r="DF110" s="217"/>
      <c r="DG110" s="217"/>
      <c r="DH110" s="217"/>
      <c r="DI110" s="217"/>
      <c r="DJ110" s="217"/>
      <c r="DK110" s="217"/>
      <c r="DL110" s="217"/>
      <c r="DM110" s="217"/>
      <c r="DN110" s="217"/>
      <c r="DO110" s="217"/>
      <c r="DP110" s="217"/>
      <c r="DQ110" s="217"/>
      <c r="DR110" s="217"/>
    </row>
    <row r="111" spans="1:122" s="207" customFormat="1" ht="13.5" outlineLevel="1" thickBot="1">
      <c r="A111" s="213" t="s">
        <v>43</v>
      </c>
      <c r="B111" s="1568" t="s">
        <v>30</v>
      </c>
      <c r="C111" s="1557">
        <f>C107+C108</f>
        <v>-11075</v>
      </c>
      <c r="D111" s="214">
        <f t="shared" ref="D111:S111" si="96">D107+D108</f>
        <v>11075</v>
      </c>
      <c r="E111" s="214">
        <f t="shared" si="96"/>
        <v>0</v>
      </c>
      <c r="F111" s="214">
        <f t="shared" si="96"/>
        <v>0</v>
      </c>
      <c r="G111" s="215">
        <f t="shared" si="96"/>
        <v>0</v>
      </c>
      <c r="H111" s="214">
        <f t="shared" si="96"/>
        <v>0</v>
      </c>
      <c r="I111" s="214">
        <f t="shared" si="96"/>
        <v>0</v>
      </c>
      <c r="J111" s="214">
        <f t="shared" si="96"/>
        <v>0</v>
      </c>
      <c r="K111" s="214">
        <f t="shared" si="96"/>
        <v>0</v>
      </c>
      <c r="L111" s="215">
        <f t="shared" si="96"/>
        <v>0</v>
      </c>
      <c r="M111" s="214">
        <f t="shared" si="96"/>
        <v>0</v>
      </c>
      <c r="N111" s="214">
        <f t="shared" si="96"/>
        <v>0</v>
      </c>
      <c r="O111" s="214">
        <f t="shared" si="96"/>
        <v>0</v>
      </c>
      <c r="P111" s="214">
        <f t="shared" si="96"/>
        <v>0</v>
      </c>
      <c r="Q111" s="214">
        <f t="shared" si="96"/>
        <v>0</v>
      </c>
      <c r="R111" s="215">
        <f t="shared" si="96"/>
        <v>0</v>
      </c>
      <c r="S111" s="204">
        <f t="shared" si="96"/>
        <v>0</v>
      </c>
      <c r="T111" s="218"/>
      <c r="U111" s="217"/>
      <c r="V111" s="219"/>
      <c r="W111" s="219"/>
      <c r="X111" s="219"/>
      <c r="Y111" s="217"/>
      <c r="Z111" s="217"/>
      <c r="AA111" s="217"/>
      <c r="AB111" s="217"/>
      <c r="AC111" s="217"/>
      <c r="AD111" s="217"/>
      <c r="AE111" s="217"/>
      <c r="AF111" s="217"/>
      <c r="AG111" s="217"/>
      <c r="AH111" s="217"/>
      <c r="AI111" s="217"/>
      <c r="AJ111" s="217"/>
      <c r="AK111" s="217"/>
      <c r="AL111" s="217"/>
      <c r="AM111" s="217"/>
      <c r="AN111" s="217"/>
      <c r="AO111" s="217"/>
      <c r="AP111" s="217"/>
      <c r="AQ111" s="217"/>
      <c r="AR111" s="217"/>
      <c r="AS111" s="217"/>
      <c r="AT111" s="217"/>
      <c r="AU111" s="217"/>
      <c r="AV111" s="217"/>
      <c r="AW111" s="217"/>
      <c r="AX111" s="217"/>
      <c r="AY111" s="217"/>
      <c r="AZ111" s="217"/>
      <c r="BA111" s="217"/>
      <c r="BB111" s="217"/>
      <c r="BC111" s="217"/>
      <c r="BD111" s="217"/>
      <c r="BE111" s="217"/>
      <c r="BF111" s="217"/>
      <c r="BG111" s="217"/>
      <c r="BH111" s="217"/>
      <c r="BI111" s="217"/>
      <c r="BJ111" s="217"/>
      <c r="BK111" s="217"/>
      <c r="BL111" s="217"/>
      <c r="BM111" s="217"/>
      <c r="BN111" s="217"/>
      <c r="BO111" s="217"/>
      <c r="BP111" s="217"/>
      <c r="BQ111" s="217"/>
      <c r="BR111" s="217"/>
      <c r="BS111" s="217"/>
      <c r="BT111" s="217"/>
      <c r="BU111" s="217"/>
      <c r="BV111" s="217"/>
      <c r="BW111" s="217"/>
      <c r="BX111" s="217"/>
      <c r="BY111" s="217"/>
      <c r="BZ111" s="217"/>
      <c r="CA111" s="217"/>
      <c r="CB111" s="217"/>
      <c r="CC111" s="217"/>
      <c r="CD111" s="217"/>
      <c r="CE111" s="217"/>
      <c r="CF111" s="217"/>
      <c r="CG111" s="217"/>
      <c r="CH111" s="217"/>
      <c r="CI111" s="217"/>
      <c r="CJ111" s="217"/>
      <c r="CK111" s="217"/>
      <c r="CL111" s="217"/>
      <c r="CM111" s="217"/>
      <c r="CN111" s="217"/>
      <c r="CO111" s="217"/>
      <c r="CP111" s="217"/>
      <c r="CQ111" s="217"/>
      <c r="CR111" s="217"/>
      <c r="CS111" s="217"/>
      <c r="CT111" s="217"/>
      <c r="CU111" s="217"/>
      <c r="CV111" s="217"/>
      <c r="CW111" s="217"/>
      <c r="CX111" s="217"/>
      <c r="CY111" s="217"/>
      <c r="CZ111" s="217"/>
      <c r="DA111" s="217"/>
      <c r="DB111" s="217"/>
      <c r="DC111" s="217"/>
      <c r="DD111" s="217"/>
      <c r="DE111" s="217"/>
      <c r="DF111" s="217"/>
      <c r="DG111" s="217"/>
      <c r="DH111" s="217"/>
      <c r="DI111" s="217"/>
      <c r="DJ111" s="217"/>
      <c r="DK111" s="217"/>
      <c r="DL111" s="217"/>
      <c r="DM111" s="217"/>
      <c r="DN111" s="217"/>
      <c r="DO111" s="217"/>
      <c r="DP111" s="217"/>
      <c r="DQ111" s="217"/>
      <c r="DR111" s="217"/>
    </row>
    <row r="112" spans="1:122" s="207" customFormat="1" ht="13" outlineLevel="1">
      <c r="A112" s="211"/>
      <c r="B112" s="1564"/>
      <c r="C112" s="212"/>
      <c r="D112" s="212"/>
      <c r="E112" s="212"/>
      <c r="F112" s="212"/>
      <c r="G112" s="183"/>
      <c r="H112" s="212"/>
      <c r="I112" s="212"/>
      <c r="J112" s="212"/>
      <c r="K112" s="212"/>
      <c r="L112" s="183"/>
      <c r="M112" s="212"/>
      <c r="N112" s="212"/>
      <c r="O112" s="212"/>
      <c r="P112" s="212"/>
      <c r="Q112" s="212"/>
      <c r="R112" s="183"/>
      <c r="S112" s="276"/>
      <c r="T112" s="936"/>
      <c r="U112" s="217"/>
      <c r="V112" s="219"/>
      <c r="W112" s="219"/>
      <c r="X112" s="219"/>
      <c r="Y112" s="217"/>
      <c r="Z112" s="217"/>
      <c r="AA112" s="217"/>
      <c r="AB112" s="217"/>
      <c r="AC112" s="217"/>
      <c r="AD112" s="217"/>
      <c r="AE112" s="217"/>
      <c r="AF112" s="217"/>
      <c r="AG112" s="217"/>
      <c r="AH112" s="217"/>
      <c r="AI112" s="217"/>
      <c r="AJ112" s="217"/>
      <c r="AK112" s="217"/>
      <c r="AL112" s="217"/>
      <c r="AM112" s="217"/>
      <c r="AN112" s="217"/>
      <c r="AO112" s="217"/>
      <c r="AP112" s="217"/>
      <c r="AQ112" s="217"/>
      <c r="AR112" s="217"/>
      <c r="AS112" s="217"/>
      <c r="AT112" s="217"/>
      <c r="AU112" s="217"/>
      <c r="AV112" s="217"/>
      <c r="AW112" s="217"/>
      <c r="AX112" s="217"/>
      <c r="AY112" s="217"/>
      <c r="AZ112" s="217"/>
      <c r="BA112" s="217"/>
      <c r="BB112" s="217"/>
      <c r="BC112" s="217"/>
      <c r="BD112" s="217"/>
      <c r="BE112" s="217"/>
      <c r="BF112" s="217"/>
      <c r="BG112" s="217"/>
      <c r="BH112" s="217"/>
      <c r="BI112" s="217"/>
      <c r="BJ112" s="217"/>
      <c r="BK112" s="217"/>
      <c r="BL112" s="217"/>
      <c r="BM112" s="217"/>
      <c r="BN112" s="217"/>
      <c r="BO112" s="217"/>
      <c r="BP112" s="217"/>
      <c r="BQ112" s="217"/>
      <c r="BR112" s="217"/>
      <c r="BS112" s="217"/>
      <c r="BT112" s="217"/>
      <c r="BU112" s="217"/>
      <c r="BV112" s="217"/>
      <c r="BW112" s="217"/>
      <c r="BX112" s="217"/>
      <c r="BY112" s="217"/>
      <c r="BZ112" s="217"/>
      <c r="CA112" s="217"/>
      <c r="CB112" s="217"/>
      <c r="CC112" s="217"/>
      <c r="CD112" s="217"/>
      <c r="CE112" s="217"/>
      <c r="CF112" s="217"/>
      <c r="CG112" s="217"/>
      <c r="CH112" s="217"/>
      <c r="CI112" s="217"/>
      <c r="CJ112" s="217"/>
      <c r="CK112" s="217"/>
      <c r="CL112" s="217"/>
      <c r="CM112" s="217"/>
      <c r="CN112" s="217"/>
      <c r="CO112" s="217"/>
      <c r="CP112" s="217"/>
      <c r="CQ112" s="217"/>
      <c r="CR112" s="217"/>
      <c r="CS112" s="217"/>
      <c r="CT112" s="217"/>
      <c r="CU112" s="217"/>
      <c r="CV112" s="217"/>
      <c r="CW112" s="217"/>
      <c r="CX112" s="217"/>
      <c r="CY112" s="217"/>
      <c r="CZ112" s="217"/>
      <c r="DA112" s="217"/>
      <c r="DB112" s="217"/>
      <c r="DC112" s="217"/>
      <c r="DD112" s="217"/>
      <c r="DE112" s="217"/>
      <c r="DF112" s="217"/>
      <c r="DG112" s="217"/>
      <c r="DH112" s="217"/>
      <c r="DI112" s="217"/>
      <c r="DJ112" s="217"/>
      <c r="DK112" s="217"/>
      <c r="DL112" s="217"/>
      <c r="DM112" s="217"/>
      <c r="DN112" s="217"/>
      <c r="DO112" s="217"/>
      <c r="DP112" s="217"/>
      <c r="DQ112" s="217"/>
      <c r="DR112" s="217"/>
    </row>
    <row r="113" spans="1:122" ht="13">
      <c r="A113" s="181" t="s">
        <v>403</v>
      </c>
      <c r="B113" s="182" t="s">
        <v>543</v>
      </c>
      <c r="C113" s="6">
        <f>SUMIF('Wuxi Summary'!$BB:$BB,'SiteCommit vs Uncon'!$T113,'Wuxi Summary'!BG:BG)</f>
        <v>3700</v>
      </c>
      <c r="D113" s="6">
        <f>SUMIF('Wuxi Summary'!$BB:$BB,'SiteCommit vs Uncon'!$T113,'Wuxi Summary'!BH:BH)</f>
        <v>5950</v>
      </c>
      <c r="E113" s="6">
        <f>SUMIF('Wuxi Summary'!$BB:$BB,'SiteCommit vs Uncon'!$T113,'Wuxi Summary'!BI:BI)</f>
        <v>8650</v>
      </c>
      <c r="F113" s="6">
        <f>SUMIF('Wuxi Summary'!$BB:$BB,'SiteCommit vs Uncon'!$T113,'Wuxi Summary'!BJ:BJ)</f>
        <v>5500</v>
      </c>
      <c r="G113" s="200">
        <f t="shared" ref="G113:G114" si="97">SUM(C113:F113)</f>
        <v>23800</v>
      </c>
      <c r="H113" s="6">
        <f>SUMIF('Wuxi Summary'!$BB:$BB,'SiteCommit vs Uncon'!$T113,'Wuxi Summary'!BK:BK)</f>
        <v>5525</v>
      </c>
      <c r="I113" s="6">
        <f>SUMIF('Wuxi Summary'!$BB:$BB,'SiteCommit vs Uncon'!$T113,'Wuxi Summary'!BL:BL)</f>
        <v>7375</v>
      </c>
      <c r="J113" s="6">
        <f>SUMIF('Wuxi Summary'!$BB:$BB,'SiteCommit vs Uncon'!$T113,'Wuxi Summary'!BM:BM)</f>
        <v>5075</v>
      </c>
      <c r="K113" s="6">
        <f>SUMIF('Wuxi Summary'!$BB:$BB,'SiteCommit vs Uncon'!$T113,'Wuxi Summary'!BN:BN)</f>
        <v>4050</v>
      </c>
      <c r="L113" s="200">
        <f t="shared" ref="L113:L114" si="98">SUM(H113:K113)</f>
        <v>22025</v>
      </c>
      <c r="M113" s="6">
        <f>SUMIF('Wuxi Summary'!$BB:$BB,'SiteCommit vs Uncon'!$T113,'Wuxi Summary'!BO:BO)</f>
        <v>3575</v>
      </c>
      <c r="N113" s="6">
        <f>SUMIF('Wuxi Summary'!$BB:$BB,'SiteCommit vs Uncon'!$T113,'Wuxi Summary'!BP:BP)</f>
        <v>8025</v>
      </c>
      <c r="O113" s="6">
        <f>SUMIF('Wuxi Summary'!$BB:$BB,'SiteCommit vs Uncon'!$T113,'Wuxi Summary'!BQ:BQ)</f>
        <v>9525</v>
      </c>
      <c r="P113" s="6">
        <f>SUMIF('Wuxi Summary'!$BB:$BB,'SiteCommit vs Uncon'!$T113,'Wuxi Summary'!BR:BR)</f>
        <v>1700</v>
      </c>
      <c r="Q113" s="6">
        <f>SUMIF('Wuxi Summary'!$BB:$BB,'SiteCommit vs Uncon'!$T113,'Wuxi Summary'!BS:BS)</f>
        <v>225</v>
      </c>
      <c r="R113" s="183">
        <f t="shared" ref="R113:R114" si="99">SUM(M113:Q113)</f>
        <v>23050</v>
      </c>
      <c r="S113" s="197">
        <f t="shared" ref="S113:S114" si="100">R113+L113+G113</f>
        <v>68875</v>
      </c>
      <c r="T113" s="198" t="s">
        <v>727</v>
      </c>
      <c r="U113" s="187"/>
      <c r="V113" s="187"/>
      <c r="W113" s="187"/>
      <c r="X113" s="187"/>
      <c r="Y113" s="187"/>
      <c r="Z113" s="186"/>
      <c r="AA113" s="186"/>
      <c r="AB113" s="186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</row>
    <row r="114" spans="1:122">
      <c r="A114" s="188" t="str">
        <f>A17</f>
        <v>Site Uncon</v>
      </c>
      <c r="B114" s="182" t="s">
        <v>74</v>
      </c>
      <c r="C114" s="6">
        <f>SUMIF('Wuxi Summary'!$BB:$BB,'SiteCommit vs Uncon'!$T114,'Wuxi Summary'!BG:BG)</f>
        <v>7400</v>
      </c>
      <c r="D114" s="6">
        <f>SUMIF('Wuxi Summary'!$BB:$BB,'SiteCommit vs Uncon'!$T114,'Wuxi Summary'!BH:BH)</f>
        <v>15125</v>
      </c>
      <c r="E114" s="6">
        <f>SUMIF('Wuxi Summary'!$BB:$BB,'SiteCommit vs Uncon'!$T114,'Wuxi Summary'!BI:BI)</f>
        <v>39525</v>
      </c>
      <c r="F114" s="6">
        <f>SUMIF('Wuxi Summary'!$BB:$BB,'SiteCommit vs Uncon'!$T114,'Wuxi Summary'!BJ:BJ)</f>
        <v>10175</v>
      </c>
      <c r="G114" s="200">
        <f t="shared" si="97"/>
        <v>72225</v>
      </c>
      <c r="H114" s="6">
        <f>SUMIF('Wuxi Summary'!$BB:$BB,'SiteCommit vs Uncon'!$T114,'Wuxi Summary'!BK:BK)</f>
        <v>11400</v>
      </c>
      <c r="I114" s="6">
        <f>SUMIF('Wuxi Summary'!$BB:$BB,'SiteCommit vs Uncon'!$T114,'Wuxi Summary'!BL:BL)</f>
        <v>39325</v>
      </c>
      <c r="J114" s="6">
        <f>SUMIF('Wuxi Summary'!$BB:$BB,'SiteCommit vs Uncon'!$T114,'Wuxi Summary'!BM:BM)</f>
        <v>8275</v>
      </c>
      <c r="K114" s="6">
        <f>SUMIF('Wuxi Summary'!$BB:$BB,'SiteCommit vs Uncon'!$T114,'Wuxi Summary'!BN:BN)</f>
        <v>13175</v>
      </c>
      <c r="L114" s="200">
        <f t="shared" si="98"/>
        <v>72175</v>
      </c>
      <c r="M114" s="6">
        <f>SUMIF('Wuxi Summary'!$BB:$BB,'SiteCommit vs Uncon'!$T114,'Wuxi Summary'!BO:BO)</f>
        <v>11075</v>
      </c>
      <c r="N114" s="6">
        <f>SUMIF('Wuxi Summary'!$BB:$BB,'SiteCommit vs Uncon'!$T114,'Wuxi Summary'!BP:BP)</f>
        <v>60350</v>
      </c>
      <c r="O114" s="6">
        <f>SUMIF('Wuxi Summary'!$BB:$BB,'SiteCommit vs Uncon'!$T114,'Wuxi Summary'!BQ:BQ)</f>
        <v>14925</v>
      </c>
      <c r="P114" s="6">
        <f>SUMIF('Wuxi Summary'!$BB:$BB,'SiteCommit vs Uncon'!$T114,'Wuxi Summary'!BR:BR)</f>
        <v>8000</v>
      </c>
      <c r="Q114" s="6">
        <f>SUMIF('Wuxi Summary'!$BB:$BB,'SiteCommit vs Uncon'!$T114,'Wuxi Summary'!BS:BS)</f>
        <v>550</v>
      </c>
      <c r="R114" s="183">
        <f t="shared" si="99"/>
        <v>94900</v>
      </c>
      <c r="S114" s="197">
        <f t="shared" si="100"/>
        <v>239300</v>
      </c>
      <c r="T114" s="198" t="s">
        <v>728</v>
      </c>
      <c r="U114" s="187"/>
      <c r="V114" s="187"/>
      <c r="W114" s="187"/>
      <c r="X114" s="187"/>
      <c r="Y114" s="187"/>
      <c r="Z114" s="186"/>
      <c r="AA114" s="186"/>
      <c r="AB114" s="186"/>
      <c r="AC114" s="186"/>
      <c r="AD114" s="186"/>
      <c r="AE114" s="186"/>
      <c r="AF114" s="186"/>
      <c r="AG114" s="186"/>
      <c r="AH114" s="186"/>
      <c r="AI114" s="186"/>
      <c r="AJ114" s="186"/>
      <c r="AK114" s="186"/>
      <c r="AL114" s="186"/>
      <c r="AM114" s="186"/>
      <c r="AN114" s="186"/>
      <c r="AO114" s="186"/>
      <c r="AP114" s="186"/>
      <c r="AQ114" s="186"/>
      <c r="AR114" s="186"/>
      <c r="AS114" s="186"/>
      <c r="AT114" s="186"/>
      <c r="AU114" s="186"/>
      <c r="AV114" s="186"/>
      <c r="AW114" s="186"/>
      <c r="AX114" s="186"/>
      <c r="AY114" s="186"/>
      <c r="AZ114" s="186"/>
      <c r="BA114" s="186"/>
      <c r="BB114" s="186"/>
      <c r="BC114" s="186"/>
      <c r="BD114" s="186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6"/>
      <c r="BS114" s="186"/>
      <c r="BT114" s="186"/>
      <c r="BU114" s="186"/>
      <c r="BV114" s="186"/>
      <c r="BW114" s="186"/>
      <c r="BX114" s="186"/>
      <c r="BY114" s="186"/>
      <c r="BZ114" s="186"/>
      <c r="CA114" s="186"/>
      <c r="CB114" s="186"/>
      <c r="CC114" s="186"/>
      <c r="CD114" s="186"/>
      <c r="CE114" s="186"/>
      <c r="CF114" s="186"/>
      <c r="CG114" s="186"/>
      <c r="CH114" s="186"/>
      <c r="CI114" s="186"/>
      <c r="CJ114" s="186"/>
      <c r="CK114" s="186"/>
      <c r="CL114" s="186"/>
      <c r="CM114" s="186"/>
      <c r="CN114" s="186"/>
      <c r="CO114" s="186"/>
      <c r="CP114" s="186"/>
      <c r="CQ114" s="186"/>
      <c r="CR114" s="186"/>
      <c r="CS114" s="186"/>
      <c r="CT114" s="186"/>
      <c r="CU114" s="186"/>
      <c r="CV114" s="186"/>
      <c r="CW114" s="186"/>
      <c r="CX114" s="186"/>
      <c r="CY114" s="186"/>
      <c r="CZ114" s="186"/>
      <c r="DA114" s="186"/>
      <c r="DB114" s="186"/>
      <c r="DC114" s="186"/>
      <c r="DD114" s="186"/>
      <c r="DE114" s="186"/>
      <c r="DF114" s="186"/>
      <c r="DG114" s="186"/>
      <c r="DH114" s="186"/>
      <c r="DI114" s="186"/>
      <c r="DJ114" s="186"/>
      <c r="DK114" s="186"/>
      <c r="DL114" s="186"/>
      <c r="DM114" s="186"/>
      <c r="DN114" s="186"/>
      <c r="DO114" s="186"/>
      <c r="DP114" s="186"/>
      <c r="DQ114" s="186"/>
      <c r="DR114" s="186"/>
    </row>
    <row r="115" spans="1:122">
      <c r="A115" s="188"/>
      <c r="B115" s="182" t="s">
        <v>589</v>
      </c>
      <c r="C115" s="6">
        <f>SUMIF('Wuxi Summary'!$BB:$BB,'SiteCommit vs Uncon'!$T115,'Wuxi Summary'!BG:BG)</f>
        <v>1125</v>
      </c>
      <c r="D115" s="6">
        <f>SUMIF('Wuxi Summary'!$BB:$BB,'SiteCommit vs Uncon'!$T115,'Wuxi Summary'!BH:BH)</f>
        <v>425</v>
      </c>
      <c r="E115" s="6">
        <f>SUMIF('Wuxi Summary'!$BB:$BB,'SiteCommit vs Uncon'!$T115,'Wuxi Summary'!BI:BI)</f>
        <v>375</v>
      </c>
      <c r="F115" s="6">
        <f>SUMIF('Wuxi Summary'!$BB:$BB,'SiteCommit vs Uncon'!$T115,'Wuxi Summary'!BJ:BJ)</f>
        <v>150</v>
      </c>
      <c r="G115" s="200">
        <f t="shared" ref="G115:G118" si="101">SUM(C115:F115)</f>
        <v>2075</v>
      </c>
      <c r="H115" s="6">
        <f>SUMIF('Wuxi Summary'!$BB:$BB,'SiteCommit vs Uncon'!$T115,'Wuxi Summary'!BK:BK)</f>
        <v>1350</v>
      </c>
      <c r="I115" s="6">
        <f>SUMIF('Wuxi Summary'!$BB:$BB,'SiteCommit vs Uncon'!$T115,'Wuxi Summary'!BL:BL)</f>
        <v>525</v>
      </c>
      <c r="J115" s="6">
        <f>SUMIF('Wuxi Summary'!$BB:$BB,'SiteCommit vs Uncon'!$T115,'Wuxi Summary'!BM:BM)</f>
        <v>200</v>
      </c>
      <c r="K115" s="6">
        <f>SUMIF('Wuxi Summary'!$BB:$BB,'SiteCommit vs Uncon'!$T115,'Wuxi Summary'!BN:BN)</f>
        <v>950</v>
      </c>
      <c r="L115" s="200">
        <f t="shared" ref="L115:L118" si="102">SUM(H115:K115)</f>
        <v>3025</v>
      </c>
      <c r="M115" s="6">
        <f>SUMIF('Wuxi Summary'!$BB:$BB,'SiteCommit vs Uncon'!$T115,'Wuxi Summary'!BO:BO)</f>
        <v>1475</v>
      </c>
      <c r="N115" s="6">
        <f>SUMIF('Wuxi Summary'!$BB:$BB,'SiteCommit vs Uncon'!$T115,'Wuxi Summary'!BP:BP)</f>
        <v>300</v>
      </c>
      <c r="O115" s="6">
        <f>SUMIF('Wuxi Summary'!$BB:$BB,'SiteCommit vs Uncon'!$T115,'Wuxi Summary'!BQ:BQ)</f>
        <v>1125</v>
      </c>
      <c r="P115" s="6">
        <f>SUMIF('Wuxi Summary'!$BB:$BB,'SiteCommit vs Uncon'!$T115,'Wuxi Summary'!BR:BR)</f>
        <v>250</v>
      </c>
      <c r="Q115" s="6">
        <f>SUMIF('Wuxi Summary'!$BB:$BB,'SiteCommit vs Uncon'!$T115,'Wuxi Summary'!BS:BS)</f>
        <v>150</v>
      </c>
      <c r="R115" s="183">
        <f t="shared" ref="R115:R118" si="103">SUM(M115:Q115)</f>
        <v>3300</v>
      </c>
      <c r="S115" s="197">
        <f t="shared" ref="S115:S118" si="104">R115+L115+G115</f>
        <v>8400</v>
      </c>
      <c r="T115" s="198" t="s">
        <v>729</v>
      </c>
      <c r="U115" s="187"/>
      <c r="V115" s="187"/>
      <c r="W115" s="187"/>
      <c r="X115" s="187"/>
      <c r="Y115" s="187"/>
      <c r="Z115" s="186"/>
      <c r="AA115" s="186"/>
      <c r="AB115" s="186"/>
      <c r="AC115" s="186"/>
      <c r="AD115" s="186"/>
      <c r="AE115" s="186"/>
      <c r="AF115" s="186"/>
      <c r="AG115" s="186"/>
      <c r="AH115" s="186"/>
      <c r="AI115" s="186"/>
      <c r="AJ115" s="186"/>
      <c r="AK115" s="186"/>
      <c r="AL115" s="186"/>
      <c r="AM115" s="186"/>
      <c r="AN115" s="186"/>
      <c r="AO115" s="186"/>
      <c r="AP115" s="186"/>
      <c r="AQ115" s="186"/>
      <c r="AR115" s="186"/>
      <c r="AS115" s="186"/>
      <c r="AT115" s="186"/>
      <c r="AU115" s="186"/>
      <c r="AV115" s="186"/>
      <c r="AW115" s="186"/>
      <c r="AX115" s="186"/>
      <c r="AY115" s="186"/>
      <c r="AZ115" s="186"/>
      <c r="BA115" s="186"/>
      <c r="BB115" s="186"/>
      <c r="BC115" s="186"/>
      <c r="BD115" s="186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6"/>
      <c r="BS115" s="186"/>
      <c r="BT115" s="186"/>
      <c r="BU115" s="186"/>
      <c r="BV115" s="186"/>
      <c r="BW115" s="186"/>
      <c r="BX115" s="186"/>
      <c r="BY115" s="186"/>
      <c r="BZ115" s="186"/>
      <c r="CA115" s="186"/>
      <c r="CB115" s="186"/>
      <c r="CC115" s="186"/>
      <c r="CD115" s="186"/>
      <c r="CE115" s="186"/>
      <c r="CF115" s="186"/>
      <c r="CG115" s="186"/>
      <c r="CH115" s="186"/>
      <c r="CI115" s="186"/>
      <c r="CJ115" s="186"/>
      <c r="CK115" s="186"/>
      <c r="CL115" s="186"/>
      <c r="CM115" s="186"/>
      <c r="CN115" s="186"/>
      <c r="CO115" s="186"/>
      <c r="CP115" s="186"/>
      <c r="CQ115" s="186"/>
      <c r="CR115" s="186"/>
      <c r="CS115" s="186"/>
      <c r="CT115" s="186"/>
      <c r="CU115" s="186"/>
      <c r="CV115" s="186"/>
      <c r="CW115" s="186"/>
      <c r="CX115" s="186"/>
      <c r="CY115" s="186"/>
      <c r="CZ115" s="186"/>
      <c r="DA115" s="186"/>
      <c r="DB115" s="186"/>
      <c r="DC115" s="186"/>
      <c r="DD115" s="186"/>
      <c r="DE115" s="186"/>
      <c r="DF115" s="186"/>
      <c r="DG115" s="186"/>
      <c r="DH115" s="186"/>
      <c r="DI115" s="186"/>
      <c r="DJ115" s="186"/>
      <c r="DK115" s="186"/>
      <c r="DL115" s="186"/>
      <c r="DM115" s="186"/>
      <c r="DN115" s="186"/>
      <c r="DO115" s="186"/>
      <c r="DP115" s="186"/>
      <c r="DQ115" s="186"/>
      <c r="DR115" s="186"/>
    </row>
    <row r="116" spans="1:122">
      <c r="A116" s="188"/>
      <c r="B116" s="182" t="s">
        <v>590</v>
      </c>
      <c r="C116" s="6">
        <f>SUMIF('Wuxi Summary'!$BB:$BB,'SiteCommit vs Uncon'!$T116,'Wuxi Summary'!BG:BG)</f>
        <v>16125</v>
      </c>
      <c r="D116" s="6">
        <f>SUMIF('Wuxi Summary'!$BB:$BB,'SiteCommit vs Uncon'!$T116,'Wuxi Summary'!BH:BH)</f>
        <v>33050</v>
      </c>
      <c r="E116" s="6">
        <f>SUMIF('Wuxi Summary'!$BB:$BB,'SiteCommit vs Uncon'!$T116,'Wuxi Summary'!BI:BI)</f>
        <v>56400</v>
      </c>
      <c r="F116" s="6">
        <f>SUMIF('Wuxi Summary'!$BB:$BB,'SiteCommit vs Uncon'!$T116,'Wuxi Summary'!BJ:BJ)</f>
        <v>47375</v>
      </c>
      <c r="G116" s="200">
        <f t="shared" si="101"/>
        <v>152950</v>
      </c>
      <c r="H116" s="6">
        <f>SUMIF('Wuxi Summary'!$BB:$BB,'SiteCommit vs Uncon'!$T116,'Wuxi Summary'!BK:BK)</f>
        <v>42950</v>
      </c>
      <c r="I116" s="6">
        <f>SUMIF('Wuxi Summary'!$BB:$BB,'SiteCommit vs Uncon'!$T116,'Wuxi Summary'!BL:BL)</f>
        <v>57625</v>
      </c>
      <c r="J116" s="6">
        <f>SUMIF('Wuxi Summary'!$BB:$BB,'SiteCommit vs Uncon'!$T116,'Wuxi Summary'!BM:BM)</f>
        <v>40200</v>
      </c>
      <c r="K116" s="6">
        <f>SUMIF('Wuxi Summary'!$BB:$BB,'SiteCommit vs Uncon'!$T116,'Wuxi Summary'!BN:BN)</f>
        <v>21650</v>
      </c>
      <c r="L116" s="200">
        <f t="shared" si="102"/>
        <v>162425</v>
      </c>
      <c r="M116" s="6">
        <f>SUMIF('Wuxi Summary'!$BB:$BB,'SiteCommit vs Uncon'!$T116,'Wuxi Summary'!BO:BO)</f>
        <v>41100</v>
      </c>
      <c r="N116" s="6">
        <f>SUMIF('Wuxi Summary'!$BB:$BB,'SiteCommit vs Uncon'!$T116,'Wuxi Summary'!BP:BP)</f>
        <v>61800</v>
      </c>
      <c r="O116" s="6">
        <f>SUMIF('Wuxi Summary'!$BB:$BB,'SiteCommit vs Uncon'!$T116,'Wuxi Summary'!BQ:BQ)</f>
        <v>43550</v>
      </c>
      <c r="P116" s="6">
        <f>SUMIF('Wuxi Summary'!$BB:$BB,'SiteCommit vs Uncon'!$T116,'Wuxi Summary'!BR:BR)</f>
        <v>22275</v>
      </c>
      <c r="Q116" s="6">
        <f>SUMIF('Wuxi Summary'!$BB:$BB,'SiteCommit vs Uncon'!$T116,'Wuxi Summary'!BS:BS)</f>
        <v>4975</v>
      </c>
      <c r="R116" s="183">
        <f t="shared" si="103"/>
        <v>173700</v>
      </c>
      <c r="S116" s="197">
        <f t="shared" si="104"/>
        <v>489075</v>
      </c>
      <c r="T116" s="198" t="s">
        <v>726</v>
      </c>
      <c r="U116" s="187"/>
      <c r="V116" s="187"/>
      <c r="W116" s="187"/>
      <c r="X116" s="187"/>
      <c r="Y116" s="187"/>
      <c r="Z116" s="186"/>
      <c r="AA116" s="186"/>
      <c r="AB116" s="186"/>
      <c r="AC116" s="186"/>
      <c r="AD116" s="186"/>
      <c r="AE116" s="186"/>
      <c r="AF116" s="186"/>
      <c r="AG116" s="186"/>
      <c r="AH116" s="186"/>
      <c r="AI116" s="186"/>
      <c r="AJ116" s="186"/>
      <c r="AK116" s="186"/>
      <c r="AL116" s="186"/>
      <c r="AM116" s="186"/>
      <c r="AN116" s="186"/>
      <c r="AO116" s="186"/>
      <c r="AP116" s="186"/>
      <c r="AQ116" s="186"/>
      <c r="AR116" s="186"/>
      <c r="AS116" s="186"/>
      <c r="AT116" s="186"/>
      <c r="AU116" s="186"/>
      <c r="AV116" s="186"/>
      <c r="AW116" s="186"/>
      <c r="AX116" s="186"/>
      <c r="AY116" s="186"/>
      <c r="AZ116" s="186"/>
      <c r="BA116" s="186"/>
      <c r="BB116" s="186"/>
      <c r="BC116" s="186"/>
      <c r="BD116" s="186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6"/>
      <c r="BS116" s="186"/>
      <c r="BT116" s="186"/>
      <c r="BU116" s="186"/>
      <c r="BV116" s="186"/>
      <c r="BW116" s="186"/>
      <c r="BX116" s="186"/>
      <c r="BY116" s="186"/>
      <c r="BZ116" s="186"/>
      <c r="CA116" s="186"/>
      <c r="CB116" s="186"/>
      <c r="CC116" s="186"/>
      <c r="CD116" s="186"/>
      <c r="CE116" s="186"/>
      <c r="CF116" s="186"/>
      <c r="CG116" s="186"/>
      <c r="CH116" s="186"/>
      <c r="CI116" s="186"/>
      <c r="CJ116" s="186"/>
      <c r="CK116" s="186"/>
      <c r="CL116" s="186"/>
      <c r="CM116" s="186"/>
      <c r="CN116" s="186"/>
      <c r="CO116" s="186"/>
      <c r="CP116" s="186"/>
      <c r="CQ116" s="186"/>
      <c r="CR116" s="186"/>
      <c r="CS116" s="186"/>
      <c r="CT116" s="186"/>
      <c r="CU116" s="186"/>
      <c r="CV116" s="186"/>
      <c r="CW116" s="186"/>
      <c r="CX116" s="186"/>
      <c r="CY116" s="186"/>
      <c r="CZ116" s="186"/>
      <c r="DA116" s="186"/>
      <c r="DB116" s="186"/>
      <c r="DC116" s="186"/>
      <c r="DD116" s="186"/>
      <c r="DE116" s="186"/>
      <c r="DF116" s="186"/>
      <c r="DG116" s="186"/>
      <c r="DH116" s="186"/>
      <c r="DI116" s="186"/>
      <c r="DJ116" s="186"/>
      <c r="DK116" s="186"/>
      <c r="DL116" s="186"/>
      <c r="DM116" s="186"/>
      <c r="DN116" s="186"/>
      <c r="DO116" s="186"/>
      <c r="DP116" s="186"/>
      <c r="DQ116" s="186"/>
      <c r="DR116" s="186"/>
    </row>
    <row r="117" spans="1:122">
      <c r="A117" s="188"/>
      <c r="B117" s="182" t="s">
        <v>654</v>
      </c>
      <c r="C117" s="6">
        <f>SUMIF('Wuxi Summary'!$BB:$BB,'SiteCommit vs Uncon'!$T117,'Wuxi Summary'!BG:BG)</f>
        <v>3180</v>
      </c>
      <c r="D117" s="6">
        <f>SUMIF('Wuxi Summary'!$BB:$BB,'SiteCommit vs Uncon'!$T117,'Wuxi Summary'!BH:BH)</f>
        <v>11640</v>
      </c>
      <c r="E117" s="6">
        <f>SUMIF('Wuxi Summary'!$BB:$BB,'SiteCommit vs Uncon'!$T117,'Wuxi Summary'!BI:BI)</f>
        <v>20240</v>
      </c>
      <c r="F117" s="6">
        <f>SUMIF('Wuxi Summary'!$BB:$BB,'SiteCommit vs Uncon'!$T117,'Wuxi Summary'!BJ:BJ)</f>
        <v>20280</v>
      </c>
      <c r="G117" s="200">
        <f t="shared" si="101"/>
        <v>55340</v>
      </c>
      <c r="H117" s="6">
        <f>SUMIF('Wuxi Summary'!$BB:$BB,'SiteCommit vs Uncon'!$T117,'Wuxi Summary'!BK:BK)</f>
        <v>14120</v>
      </c>
      <c r="I117" s="6">
        <f>SUMIF('Wuxi Summary'!$BB:$BB,'SiteCommit vs Uncon'!$T117,'Wuxi Summary'!BL:BL)</f>
        <v>17920</v>
      </c>
      <c r="J117" s="6">
        <f>SUMIF('Wuxi Summary'!$BB:$BB,'SiteCommit vs Uncon'!$T117,'Wuxi Summary'!BM:BM)</f>
        <v>17420</v>
      </c>
      <c r="K117" s="6">
        <f>SUMIF('Wuxi Summary'!$BB:$BB,'SiteCommit vs Uncon'!$T117,'Wuxi Summary'!BN:BN)</f>
        <v>9680</v>
      </c>
      <c r="L117" s="200">
        <f t="shared" si="102"/>
        <v>59140</v>
      </c>
      <c r="M117" s="6">
        <f>SUMIF('Wuxi Summary'!$BB:$BB,'SiteCommit vs Uncon'!$T117,'Wuxi Summary'!BO:BO)</f>
        <v>11400</v>
      </c>
      <c r="N117" s="6">
        <f>SUMIF('Wuxi Summary'!$BB:$BB,'SiteCommit vs Uncon'!$T117,'Wuxi Summary'!BP:BP)</f>
        <v>18840</v>
      </c>
      <c r="O117" s="6">
        <f>SUMIF('Wuxi Summary'!$BB:$BB,'SiteCommit vs Uncon'!$T117,'Wuxi Summary'!BQ:BQ)</f>
        <v>21120</v>
      </c>
      <c r="P117" s="6">
        <f>SUMIF('Wuxi Summary'!$BB:$BB,'SiteCommit vs Uncon'!$T117,'Wuxi Summary'!BR:BR)</f>
        <v>7900</v>
      </c>
      <c r="Q117" s="6">
        <f>SUMIF('Wuxi Summary'!$BB:$BB,'SiteCommit vs Uncon'!$T117,'Wuxi Summary'!BS:BS)</f>
        <v>120</v>
      </c>
      <c r="R117" s="183">
        <f t="shared" si="103"/>
        <v>59380</v>
      </c>
      <c r="S117" s="197">
        <f t="shared" si="104"/>
        <v>173860</v>
      </c>
      <c r="T117" s="198" t="s">
        <v>730</v>
      </c>
      <c r="U117" s="187"/>
      <c r="V117" s="187"/>
      <c r="W117" s="187"/>
      <c r="X117" s="187"/>
      <c r="Y117" s="187"/>
      <c r="Z117" s="186"/>
      <c r="AA117" s="186"/>
      <c r="AB117" s="186"/>
      <c r="AC117" s="186"/>
      <c r="AD117" s="186"/>
      <c r="AE117" s="186"/>
      <c r="AF117" s="186"/>
      <c r="AG117" s="186"/>
      <c r="AH117" s="186"/>
      <c r="AI117" s="186"/>
      <c r="AJ117" s="186"/>
      <c r="AK117" s="186"/>
      <c r="AL117" s="186"/>
      <c r="AM117" s="186"/>
      <c r="AN117" s="186"/>
      <c r="AO117" s="186"/>
      <c r="AP117" s="186"/>
      <c r="AQ117" s="186"/>
      <c r="AR117" s="186"/>
      <c r="AS117" s="186"/>
      <c r="AT117" s="186"/>
      <c r="AU117" s="186"/>
      <c r="AV117" s="186"/>
      <c r="AW117" s="186"/>
      <c r="AX117" s="186"/>
      <c r="AY117" s="186"/>
      <c r="AZ117" s="186"/>
      <c r="BA117" s="186"/>
      <c r="BB117" s="186"/>
      <c r="BC117" s="186"/>
      <c r="BD117" s="186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6"/>
      <c r="BS117" s="186"/>
      <c r="BT117" s="186"/>
      <c r="BU117" s="186"/>
      <c r="BV117" s="186"/>
      <c r="BW117" s="186"/>
      <c r="BX117" s="186"/>
      <c r="BY117" s="186"/>
      <c r="BZ117" s="186"/>
      <c r="CA117" s="186"/>
      <c r="CB117" s="186"/>
      <c r="CC117" s="186"/>
      <c r="CD117" s="186"/>
      <c r="CE117" s="186"/>
      <c r="CF117" s="186"/>
      <c r="CG117" s="186"/>
      <c r="CH117" s="186"/>
      <c r="CI117" s="186"/>
      <c r="CJ117" s="186"/>
      <c r="CK117" s="186"/>
      <c r="CL117" s="186"/>
      <c r="CM117" s="186"/>
      <c r="CN117" s="186"/>
      <c r="CO117" s="186"/>
      <c r="CP117" s="186"/>
      <c r="CQ117" s="186"/>
      <c r="CR117" s="186"/>
      <c r="CS117" s="186"/>
      <c r="CT117" s="186"/>
      <c r="CU117" s="186"/>
      <c r="CV117" s="186"/>
      <c r="CW117" s="186"/>
      <c r="CX117" s="186"/>
      <c r="CY117" s="186"/>
      <c r="CZ117" s="186"/>
      <c r="DA117" s="186"/>
      <c r="DB117" s="186"/>
      <c r="DC117" s="186"/>
      <c r="DD117" s="186"/>
      <c r="DE117" s="186"/>
      <c r="DF117" s="186"/>
      <c r="DG117" s="186"/>
      <c r="DH117" s="186"/>
      <c r="DI117" s="186"/>
      <c r="DJ117" s="186"/>
      <c r="DK117" s="186"/>
      <c r="DL117" s="186"/>
      <c r="DM117" s="186"/>
      <c r="DN117" s="186"/>
      <c r="DO117" s="186"/>
      <c r="DP117" s="186"/>
      <c r="DQ117" s="186"/>
      <c r="DR117" s="186"/>
    </row>
    <row r="118" spans="1:122">
      <c r="A118" s="188"/>
      <c r="B118" s="182" t="s">
        <v>655</v>
      </c>
      <c r="C118" s="6">
        <f>SUMIF('Wuxi Summary'!$BB:$BB,'SiteCommit vs Uncon'!$T118,'Wuxi Summary'!BG:BG)</f>
        <v>3320</v>
      </c>
      <c r="D118" s="6">
        <f>SUMIF('Wuxi Summary'!$BB:$BB,'SiteCommit vs Uncon'!$T118,'Wuxi Summary'!BH:BH)</f>
        <v>5680</v>
      </c>
      <c r="E118" s="6">
        <f>SUMIF('Wuxi Summary'!$BB:$BB,'SiteCommit vs Uncon'!$T118,'Wuxi Summary'!BI:BI)</f>
        <v>15680</v>
      </c>
      <c r="F118" s="6">
        <f>SUMIF('Wuxi Summary'!$BB:$BB,'SiteCommit vs Uncon'!$T118,'Wuxi Summary'!BJ:BJ)</f>
        <v>11840</v>
      </c>
      <c r="G118" s="200">
        <f t="shared" si="101"/>
        <v>36520</v>
      </c>
      <c r="H118" s="6">
        <f>SUMIF('Wuxi Summary'!$BB:$BB,'SiteCommit vs Uncon'!$T118,'Wuxi Summary'!BK:BK)</f>
        <v>8220</v>
      </c>
      <c r="I118" s="6">
        <f>SUMIF('Wuxi Summary'!$BB:$BB,'SiteCommit vs Uncon'!$T118,'Wuxi Summary'!BL:BL)</f>
        <v>15940</v>
      </c>
      <c r="J118" s="6">
        <f>SUMIF('Wuxi Summary'!$BB:$BB,'SiteCommit vs Uncon'!$T118,'Wuxi Summary'!BM:BM)</f>
        <v>11220</v>
      </c>
      <c r="K118" s="6">
        <f>SUMIF('Wuxi Summary'!$BB:$BB,'SiteCommit vs Uncon'!$T118,'Wuxi Summary'!BN:BN)</f>
        <v>9400</v>
      </c>
      <c r="L118" s="200">
        <f t="shared" si="102"/>
        <v>44780</v>
      </c>
      <c r="M118" s="6">
        <f>SUMIF('Wuxi Summary'!$BB:$BB,'SiteCommit vs Uncon'!$T118,'Wuxi Summary'!BO:BO)</f>
        <v>2860</v>
      </c>
      <c r="N118" s="6">
        <f>SUMIF('Wuxi Summary'!$BB:$BB,'SiteCommit vs Uncon'!$T118,'Wuxi Summary'!BP:BP)</f>
        <v>11880</v>
      </c>
      <c r="O118" s="6">
        <f>SUMIF('Wuxi Summary'!$BB:$BB,'SiteCommit vs Uncon'!$T118,'Wuxi Summary'!BQ:BQ)</f>
        <v>11220</v>
      </c>
      <c r="P118" s="6">
        <f>SUMIF('Wuxi Summary'!$BB:$BB,'SiteCommit vs Uncon'!$T118,'Wuxi Summary'!BR:BR)</f>
        <v>4140</v>
      </c>
      <c r="Q118" s="6">
        <f>SUMIF('Wuxi Summary'!$BB:$BB,'SiteCommit vs Uncon'!$T118,'Wuxi Summary'!BS:BS)</f>
        <v>1260</v>
      </c>
      <c r="R118" s="183">
        <f t="shared" si="103"/>
        <v>31360</v>
      </c>
      <c r="S118" s="197">
        <f t="shared" si="104"/>
        <v>112660</v>
      </c>
      <c r="T118" s="198" t="s">
        <v>731</v>
      </c>
      <c r="U118" s="187"/>
      <c r="V118" s="187"/>
      <c r="W118" s="187"/>
      <c r="X118" s="187"/>
      <c r="Y118" s="187"/>
      <c r="Z118" s="186"/>
      <c r="AA118" s="186"/>
      <c r="AB118" s="186"/>
      <c r="AC118" s="186"/>
      <c r="AD118" s="186"/>
      <c r="AE118" s="186"/>
      <c r="AF118" s="186"/>
      <c r="AG118" s="186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6"/>
      <c r="CA118" s="186"/>
      <c r="CB118" s="186"/>
      <c r="CC118" s="186"/>
      <c r="CD118" s="186"/>
      <c r="CE118" s="186"/>
      <c r="CF118" s="186"/>
      <c r="CG118" s="186"/>
      <c r="CH118" s="186"/>
      <c r="CI118" s="186"/>
      <c r="CJ118" s="186"/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</row>
    <row r="119" spans="1:122" s="207" customFormat="1" ht="13">
      <c r="A119" s="1109" t="s">
        <v>30</v>
      </c>
      <c r="B119" s="1565" t="s">
        <v>32</v>
      </c>
      <c r="C119" s="1111">
        <f>SUM(C113:C118)</f>
        <v>34850</v>
      </c>
      <c r="D119" s="1111">
        <f t="shared" ref="D119:S119" si="105">SUM(D113:D118)</f>
        <v>71870</v>
      </c>
      <c r="E119" s="1111">
        <f t="shared" si="105"/>
        <v>140870</v>
      </c>
      <c r="F119" s="1111">
        <f t="shared" si="105"/>
        <v>95320</v>
      </c>
      <c r="G119" s="1112">
        <f t="shared" si="105"/>
        <v>342910</v>
      </c>
      <c r="H119" s="1110">
        <f t="shared" si="105"/>
        <v>83565</v>
      </c>
      <c r="I119" s="1111">
        <f t="shared" si="105"/>
        <v>138710</v>
      </c>
      <c r="J119" s="1111">
        <f t="shared" si="105"/>
        <v>82390</v>
      </c>
      <c r="K119" s="1111">
        <f t="shared" si="105"/>
        <v>58905</v>
      </c>
      <c r="L119" s="1112">
        <f t="shared" si="105"/>
        <v>363570</v>
      </c>
      <c r="M119" s="1111">
        <f t="shared" si="105"/>
        <v>71485</v>
      </c>
      <c r="N119" s="1111">
        <f t="shared" si="105"/>
        <v>161195</v>
      </c>
      <c r="O119" s="1111">
        <f t="shared" si="105"/>
        <v>101465</v>
      </c>
      <c r="P119" s="1111">
        <f t="shared" si="105"/>
        <v>44265</v>
      </c>
      <c r="Q119" s="1111">
        <f t="shared" si="105"/>
        <v>7280</v>
      </c>
      <c r="R119" s="1112">
        <f t="shared" si="105"/>
        <v>385690</v>
      </c>
      <c r="S119" s="1113">
        <f t="shared" si="105"/>
        <v>1092170</v>
      </c>
      <c r="T119" s="218"/>
      <c r="U119" s="217"/>
      <c r="V119" s="219"/>
      <c r="W119" s="219"/>
      <c r="X119" s="219"/>
      <c r="Y119" s="217"/>
      <c r="Z119" s="217"/>
      <c r="AA119" s="217"/>
      <c r="AB119" s="217"/>
      <c r="AC119" s="217"/>
      <c r="AD119" s="217"/>
      <c r="AE119" s="217"/>
      <c r="AF119" s="217"/>
      <c r="AG119" s="217"/>
      <c r="AH119" s="217"/>
      <c r="AI119" s="217"/>
      <c r="AJ119" s="217"/>
      <c r="AK119" s="217"/>
      <c r="AL119" s="217"/>
      <c r="AM119" s="217"/>
      <c r="AN119" s="217"/>
      <c r="AO119" s="217"/>
      <c r="AP119" s="217"/>
      <c r="AQ119" s="217"/>
      <c r="AR119" s="217"/>
      <c r="AS119" s="217"/>
      <c r="AT119" s="217"/>
      <c r="AU119" s="217"/>
      <c r="AV119" s="217"/>
      <c r="AW119" s="217"/>
      <c r="AX119" s="217"/>
      <c r="AY119" s="217"/>
      <c r="AZ119" s="217"/>
      <c r="BA119" s="217"/>
      <c r="BB119" s="217"/>
      <c r="BC119" s="217"/>
      <c r="BD119" s="217"/>
      <c r="BE119" s="217"/>
      <c r="BF119" s="217"/>
      <c r="BG119" s="217"/>
      <c r="BH119" s="217"/>
      <c r="BI119" s="217"/>
      <c r="BJ119" s="217"/>
      <c r="BK119" s="217"/>
      <c r="BL119" s="217"/>
      <c r="BM119" s="217"/>
      <c r="BN119" s="217"/>
      <c r="BO119" s="217"/>
      <c r="BP119" s="217"/>
      <c r="BQ119" s="217"/>
      <c r="BR119" s="217"/>
      <c r="BS119" s="217"/>
      <c r="BT119" s="217"/>
      <c r="BU119" s="217"/>
      <c r="BV119" s="217"/>
      <c r="BW119" s="217"/>
      <c r="BX119" s="217"/>
      <c r="BY119" s="217"/>
      <c r="BZ119" s="217"/>
      <c r="CA119" s="217"/>
      <c r="CB119" s="217"/>
      <c r="CC119" s="217"/>
      <c r="CD119" s="217"/>
      <c r="CE119" s="217"/>
      <c r="CF119" s="217"/>
      <c r="CG119" s="217"/>
      <c r="CH119" s="217"/>
      <c r="CI119" s="217"/>
      <c r="CJ119" s="217"/>
      <c r="CK119" s="217"/>
      <c r="CL119" s="217"/>
      <c r="CM119" s="217"/>
      <c r="CN119" s="217"/>
      <c r="CO119" s="217"/>
      <c r="CP119" s="217"/>
      <c r="CQ119" s="217"/>
      <c r="CR119" s="217"/>
      <c r="CS119" s="217"/>
      <c r="CT119" s="217"/>
      <c r="CU119" s="217"/>
      <c r="CV119" s="217"/>
      <c r="CW119" s="217"/>
      <c r="CX119" s="217"/>
      <c r="CY119" s="217"/>
      <c r="CZ119" s="217"/>
      <c r="DA119" s="217"/>
      <c r="DB119" s="217"/>
      <c r="DC119" s="217"/>
      <c r="DD119" s="217"/>
      <c r="DE119" s="217"/>
      <c r="DF119" s="217"/>
      <c r="DG119" s="217"/>
      <c r="DH119" s="217"/>
      <c r="DI119" s="217"/>
      <c r="DJ119" s="217"/>
      <c r="DK119" s="217"/>
      <c r="DL119" s="217"/>
      <c r="DM119" s="217"/>
      <c r="DN119" s="217"/>
      <c r="DO119" s="217"/>
      <c r="DP119" s="217"/>
      <c r="DQ119" s="217"/>
      <c r="DR119" s="217"/>
    </row>
    <row r="120" spans="1:122" s="186" customFormat="1">
      <c r="A120" s="188" t="str">
        <f>A113</f>
        <v>V15CMR</v>
      </c>
      <c r="B120" s="182" t="s">
        <v>543</v>
      </c>
      <c r="C120" s="10">
        <f>'Wuxi Summary'!G211</f>
        <v>0</v>
      </c>
      <c r="D120" s="10">
        <f>'Wuxi Summary'!H211</f>
        <v>9650</v>
      </c>
      <c r="E120" s="10">
        <f>'Wuxi Summary'!I211</f>
        <v>8650</v>
      </c>
      <c r="F120" s="10">
        <f>'Wuxi Summary'!J211</f>
        <v>5500</v>
      </c>
      <c r="G120" s="241">
        <f>SUM(C120:F120)</f>
        <v>23800</v>
      </c>
      <c r="H120" s="10">
        <f>'Wuxi Summary'!N211</f>
        <v>5525</v>
      </c>
      <c r="I120" s="10">
        <f>'Wuxi Summary'!O211</f>
        <v>7375</v>
      </c>
      <c r="J120" s="10">
        <f>'Wuxi Summary'!P211</f>
        <v>5075</v>
      </c>
      <c r="K120" s="10">
        <f>'Wuxi Summary'!Q211</f>
        <v>4050</v>
      </c>
      <c r="L120" s="241">
        <f>SUM(H120:K120)</f>
        <v>22025</v>
      </c>
      <c r="M120" s="10">
        <f>'Wuxi Summary'!U211</f>
        <v>3575</v>
      </c>
      <c r="N120" s="10">
        <f>'Wuxi Summary'!V211</f>
        <v>8025</v>
      </c>
      <c r="O120" s="10">
        <f>'Wuxi Summary'!W211</f>
        <v>9525</v>
      </c>
      <c r="P120" s="10">
        <f>'Wuxi Summary'!X211</f>
        <v>1700</v>
      </c>
      <c r="Q120" s="10">
        <f>'Wuxi Summary'!Y211</f>
        <v>225</v>
      </c>
      <c r="R120" s="183">
        <f>SUM(M120:Q120)</f>
        <v>23050</v>
      </c>
      <c r="S120" s="197">
        <f>R120+L120+G120</f>
        <v>68875</v>
      </c>
      <c r="T120" s="198"/>
      <c r="U120" s="187"/>
      <c r="V120" s="187"/>
      <c r="W120" s="187"/>
      <c r="X120" s="187"/>
      <c r="Y120" s="187"/>
    </row>
    <row r="121" spans="1:122" s="186" customFormat="1">
      <c r="A121" s="195" t="str">
        <f>A20</f>
        <v>MS2409A0</v>
      </c>
      <c r="B121" s="182" t="s">
        <v>74</v>
      </c>
      <c r="C121" s="10">
        <f>'Wuxi Summary'!G212</f>
        <v>0</v>
      </c>
      <c r="D121" s="10">
        <f>'Wuxi Summary'!H212</f>
        <v>22525</v>
      </c>
      <c r="E121" s="10">
        <f>'Wuxi Summary'!I212</f>
        <v>39525</v>
      </c>
      <c r="F121" s="10">
        <f>'Wuxi Summary'!J212</f>
        <v>10175</v>
      </c>
      <c r="G121" s="241">
        <f t="shared" ref="G121:G125" si="106">SUM(C121:F121)</f>
        <v>72225</v>
      </c>
      <c r="H121" s="10">
        <f>'Wuxi Summary'!N212</f>
        <v>11400</v>
      </c>
      <c r="I121" s="10">
        <f>'Wuxi Summary'!O212</f>
        <v>39325</v>
      </c>
      <c r="J121" s="10">
        <f>'Wuxi Summary'!P212</f>
        <v>8275</v>
      </c>
      <c r="K121" s="10">
        <f>'Wuxi Summary'!Q212</f>
        <v>13175</v>
      </c>
      <c r="L121" s="241">
        <f t="shared" ref="L121:L125" si="107">SUM(H121:K121)</f>
        <v>72175</v>
      </c>
      <c r="M121" s="10">
        <f>'Wuxi Summary'!U212</f>
        <v>11075</v>
      </c>
      <c r="N121" s="10">
        <f>'Wuxi Summary'!V212</f>
        <v>60350</v>
      </c>
      <c r="O121" s="10">
        <f>'Wuxi Summary'!W212</f>
        <v>14925</v>
      </c>
      <c r="P121" s="10">
        <f>'Wuxi Summary'!X212</f>
        <v>8000</v>
      </c>
      <c r="Q121" s="10">
        <f>'Wuxi Summary'!Y212</f>
        <v>550</v>
      </c>
      <c r="R121" s="183">
        <f t="shared" ref="R121:R125" si="108">SUM(M121:Q121)</f>
        <v>94900</v>
      </c>
      <c r="S121" s="197">
        <f t="shared" ref="S121:S125" si="109">R121+L121+G121</f>
        <v>239300</v>
      </c>
      <c r="T121" s="198"/>
      <c r="U121" s="187"/>
      <c r="V121" s="187"/>
      <c r="W121" s="187"/>
      <c r="X121" s="187"/>
      <c r="Y121" s="187"/>
    </row>
    <row r="122" spans="1:122" s="186" customFormat="1">
      <c r="A122" s="195"/>
      <c r="B122" s="182" t="s">
        <v>589</v>
      </c>
      <c r="C122" s="10">
        <f>'Wuxi Summary'!G213</f>
        <v>0</v>
      </c>
      <c r="D122" s="10">
        <f>'Wuxi Summary'!H213</f>
        <v>1550</v>
      </c>
      <c r="E122" s="10">
        <f>'Wuxi Summary'!I213</f>
        <v>375</v>
      </c>
      <c r="F122" s="10">
        <f>'Wuxi Summary'!J213</f>
        <v>150</v>
      </c>
      <c r="G122" s="241">
        <f t="shared" si="106"/>
        <v>2075</v>
      </c>
      <c r="H122" s="10">
        <f>'Wuxi Summary'!N213</f>
        <v>1350</v>
      </c>
      <c r="I122" s="10">
        <f>'Wuxi Summary'!O213</f>
        <v>525</v>
      </c>
      <c r="J122" s="10">
        <f>'Wuxi Summary'!P213</f>
        <v>200</v>
      </c>
      <c r="K122" s="10">
        <f>'Wuxi Summary'!Q213</f>
        <v>950</v>
      </c>
      <c r="L122" s="241">
        <f t="shared" si="107"/>
        <v>3025</v>
      </c>
      <c r="M122" s="10">
        <f>'Wuxi Summary'!U213</f>
        <v>1475</v>
      </c>
      <c r="N122" s="10">
        <f>'Wuxi Summary'!V213</f>
        <v>300</v>
      </c>
      <c r="O122" s="10">
        <f>'Wuxi Summary'!W213</f>
        <v>1125</v>
      </c>
      <c r="P122" s="10">
        <f>'Wuxi Summary'!X213</f>
        <v>250</v>
      </c>
      <c r="Q122" s="10">
        <f>'Wuxi Summary'!Y213</f>
        <v>150</v>
      </c>
      <c r="R122" s="183">
        <f t="shared" si="108"/>
        <v>3300</v>
      </c>
      <c r="S122" s="197">
        <f t="shared" si="109"/>
        <v>8400</v>
      </c>
      <c r="T122" s="198"/>
      <c r="U122" s="187"/>
      <c r="V122" s="187"/>
      <c r="W122" s="187"/>
      <c r="X122" s="187"/>
      <c r="Y122" s="187"/>
    </row>
    <row r="123" spans="1:122" s="186" customFormat="1">
      <c r="A123" s="195"/>
      <c r="B123" s="182" t="s">
        <v>590</v>
      </c>
      <c r="C123" s="10">
        <f>'Wuxi Summary'!G214</f>
        <v>0</v>
      </c>
      <c r="D123" s="10">
        <f>'Wuxi Summary'!H214</f>
        <v>49175</v>
      </c>
      <c r="E123" s="10">
        <f>'Wuxi Summary'!I214</f>
        <v>56400</v>
      </c>
      <c r="F123" s="10">
        <f>'Wuxi Summary'!J214</f>
        <v>47375</v>
      </c>
      <c r="G123" s="241">
        <f t="shared" si="106"/>
        <v>152950</v>
      </c>
      <c r="H123" s="10">
        <f>'Wuxi Summary'!N214</f>
        <v>42950</v>
      </c>
      <c r="I123" s="10">
        <f>'Wuxi Summary'!O214</f>
        <v>57625</v>
      </c>
      <c r="J123" s="10">
        <f>'Wuxi Summary'!P214</f>
        <v>40200</v>
      </c>
      <c r="K123" s="10">
        <f>'Wuxi Summary'!Q214</f>
        <v>21650</v>
      </c>
      <c r="L123" s="241">
        <f t="shared" si="107"/>
        <v>162425</v>
      </c>
      <c r="M123" s="10">
        <f>'Wuxi Summary'!U214</f>
        <v>41100</v>
      </c>
      <c r="N123" s="10">
        <f>'Wuxi Summary'!V214</f>
        <v>61800</v>
      </c>
      <c r="O123" s="10">
        <f>'Wuxi Summary'!W214</f>
        <v>43550</v>
      </c>
      <c r="P123" s="10">
        <f>'Wuxi Summary'!X214</f>
        <v>22275</v>
      </c>
      <c r="Q123" s="10">
        <f>'Wuxi Summary'!Y214</f>
        <v>4975</v>
      </c>
      <c r="R123" s="183">
        <f t="shared" si="108"/>
        <v>173700</v>
      </c>
      <c r="S123" s="197">
        <f t="shared" si="109"/>
        <v>489075</v>
      </c>
      <c r="T123" s="198"/>
      <c r="U123" s="187"/>
      <c r="V123" s="187"/>
      <c r="W123" s="187"/>
      <c r="X123" s="187"/>
      <c r="Y123" s="187"/>
    </row>
    <row r="124" spans="1:122" s="186" customFormat="1">
      <c r="A124" s="195"/>
      <c r="B124" s="182" t="s">
        <v>654</v>
      </c>
      <c r="C124" s="10">
        <f>'Wuxi Summary'!G215</f>
        <v>0</v>
      </c>
      <c r="D124" s="10">
        <f>'Wuxi Summary'!H215</f>
        <v>0</v>
      </c>
      <c r="E124" s="10">
        <f>'Wuxi Summary'!I215</f>
        <v>35060</v>
      </c>
      <c r="F124" s="10">
        <f>'Wuxi Summary'!J215</f>
        <v>20280</v>
      </c>
      <c r="G124" s="241">
        <f t="shared" si="106"/>
        <v>55340</v>
      </c>
      <c r="H124" s="10">
        <f>'Wuxi Summary'!N215</f>
        <v>14120</v>
      </c>
      <c r="I124" s="10">
        <f>'Wuxi Summary'!O215</f>
        <v>17920</v>
      </c>
      <c r="J124" s="10">
        <f>'Wuxi Summary'!P215</f>
        <v>17420</v>
      </c>
      <c r="K124" s="10">
        <f>'Wuxi Summary'!Q215</f>
        <v>9680</v>
      </c>
      <c r="L124" s="241">
        <f t="shared" si="107"/>
        <v>59140</v>
      </c>
      <c r="M124" s="10">
        <f>'Wuxi Summary'!U215</f>
        <v>11400</v>
      </c>
      <c r="N124" s="10">
        <f>'Wuxi Summary'!V215</f>
        <v>18840</v>
      </c>
      <c r="O124" s="10">
        <f>'Wuxi Summary'!W215</f>
        <v>21120</v>
      </c>
      <c r="P124" s="10">
        <f>'Wuxi Summary'!X215</f>
        <v>7900</v>
      </c>
      <c r="Q124" s="10">
        <f>'Wuxi Summary'!Y215</f>
        <v>120</v>
      </c>
      <c r="R124" s="183">
        <f t="shared" si="108"/>
        <v>59380</v>
      </c>
      <c r="S124" s="197">
        <f t="shared" si="109"/>
        <v>173860</v>
      </c>
      <c r="T124" s="198"/>
      <c r="U124" s="187"/>
      <c r="V124" s="187"/>
      <c r="W124" s="187"/>
      <c r="X124" s="187"/>
      <c r="Y124" s="187"/>
    </row>
    <row r="125" spans="1:122" s="186" customFormat="1">
      <c r="A125" s="195"/>
      <c r="B125" s="182" t="s">
        <v>655</v>
      </c>
      <c r="C125" s="10">
        <f>'Wuxi Summary'!G216</f>
        <v>0</v>
      </c>
      <c r="D125" s="10">
        <f>'Wuxi Summary'!H216</f>
        <v>0</v>
      </c>
      <c r="E125" s="10">
        <f>'Wuxi Summary'!I216</f>
        <v>24680</v>
      </c>
      <c r="F125" s="10">
        <f>'Wuxi Summary'!J216</f>
        <v>11840</v>
      </c>
      <c r="G125" s="241">
        <f t="shared" si="106"/>
        <v>36520</v>
      </c>
      <c r="H125" s="10">
        <f>'Wuxi Summary'!N216</f>
        <v>8220</v>
      </c>
      <c r="I125" s="10">
        <f>'Wuxi Summary'!O216</f>
        <v>15940</v>
      </c>
      <c r="J125" s="10">
        <f>'Wuxi Summary'!P216</f>
        <v>11220</v>
      </c>
      <c r="K125" s="10">
        <f>'Wuxi Summary'!Q216</f>
        <v>9400</v>
      </c>
      <c r="L125" s="241">
        <f t="shared" si="107"/>
        <v>44780</v>
      </c>
      <c r="M125" s="10">
        <f>'Wuxi Summary'!U216</f>
        <v>2860</v>
      </c>
      <c r="N125" s="10">
        <f>'Wuxi Summary'!V216</f>
        <v>11880</v>
      </c>
      <c r="O125" s="10">
        <f>'Wuxi Summary'!W216</f>
        <v>11220</v>
      </c>
      <c r="P125" s="10">
        <f>'Wuxi Summary'!X216</f>
        <v>4140</v>
      </c>
      <c r="Q125" s="10">
        <f>'Wuxi Summary'!Y216</f>
        <v>1260</v>
      </c>
      <c r="R125" s="183">
        <f t="shared" si="108"/>
        <v>31360</v>
      </c>
      <c r="S125" s="197">
        <f t="shared" si="109"/>
        <v>112660</v>
      </c>
      <c r="T125" s="198"/>
      <c r="U125" s="187"/>
      <c r="V125" s="187"/>
      <c r="W125" s="187"/>
      <c r="X125" s="187"/>
      <c r="Y125" s="187"/>
    </row>
    <row r="126" spans="1:122" s="194" customFormat="1">
      <c r="A126" s="189" t="s">
        <v>30</v>
      </c>
      <c r="B126" s="190" t="s">
        <v>32</v>
      </c>
      <c r="C126" s="191">
        <f>SUM(C120:C125)</f>
        <v>0</v>
      </c>
      <c r="D126" s="191">
        <f t="shared" ref="D126:S126" si="110">SUM(D120:D125)</f>
        <v>82900</v>
      </c>
      <c r="E126" s="191">
        <f t="shared" si="110"/>
        <v>164690</v>
      </c>
      <c r="F126" s="191">
        <f t="shared" si="110"/>
        <v>95320</v>
      </c>
      <c r="G126" s="192">
        <f t="shared" si="110"/>
        <v>342910</v>
      </c>
      <c r="H126" s="232">
        <f t="shared" si="110"/>
        <v>83565</v>
      </c>
      <c r="I126" s="191">
        <f t="shared" si="110"/>
        <v>138710</v>
      </c>
      <c r="J126" s="191">
        <f t="shared" si="110"/>
        <v>82390</v>
      </c>
      <c r="K126" s="191">
        <f t="shared" si="110"/>
        <v>58905</v>
      </c>
      <c r="L126" s="192">
        <f t="shared" si="110"/>
        <v>363570</v>
      </c>
      <c r="M126" s="191">
        <f t="shared" si="110"/>
        <v>71485</v>
      </c>
      <c r="N126" s="191">
        <f t="shared" si="110"/>
        <v>161195</v>
      </c>
      <c r="O126" s="191">
        <f t="shared" si="110"/>
        <v>101465</v>
      </c>
      <c r="P126" s="191">
        <f t="shared" si="110"/>
        <v>44265</v>
      </c>
      <c r="Q126" s="233">
        <f t="shared" si="110"/>
        <v>7280</v>
      </c>
      <c r="R126" s="192">
        <f t="shared" si="110"/>
        <v>385690</v>
      </c>
      <c r="S126" s="193">
        <f t="shared" si="110"/>
        <v>1092170</v>
      </c>
      <c r="T126" s="198"/>
      <c r="U126" s="187"/>
      <c r="V126" s="186"/>
      <c r="W126" s="187"/>
      <c r="X126" s="187"/>
      <c r="Y126" s="187"/>
      <c r="Z126" s="186"/>
      <c r="AA126" s="186"/>
      <c r="AB126" s="186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</row>
    <row r="127" spans="1:122">
      <c r="A127" s="453" t="s">
        <v>17</v>
      </c>
      <c r="B127" s="454" t="s">
        <v>543</v>
      </c>
      <c r="C127" s="456">
        <f>C120-C113</f>
        <v>-3700</v>
      </c>
      <c r="D127" s="456">
        <f t="shared" ref="D127:S127" si="111">D120-D113</f>
        <v>3700</v>
      </c>
      <c r="E127" s="456">
        <f t="shared" si="111"/>
        <v>0</v>
      </c>
      <c r="F127" s="456">
        <f t="shared" si="111"/>
        <v>0</v>
      </c>
      <c r="G127" s="418">
        <f t="shared" si="111"/>
        <v>0</v>
      </c>
      <c r="H127" s="456">
        <f t="shared" si="111"/>
        <v>0</v>
      </c>
      <c r="I127" s="456">
        <f t="shared" si="111"/>
        <v>0</v>
      </c>
      <c r="J127" s="456">
        <f t="shared" si="111"/>
        <v>0</v>
      </c>
      <c r="K127" s="456">
        <f t="shared" si="111"/>
        <v>0</v>
      </c>
      <c r="L127" s="418">
        <f t="shared" si="111"/>
        <v>0</v>
      </c>
      <c r="M127" s="456">
        <f t="shared" si="111"/>
        <v>0</v>
      </c>
      <c r="N127" s="456">
        <f t="shared" si="111"/>
        <v>0</v>
      </c>
      <c r="O127" s="456">
        <f t="shared" si="111"/>
        <v>0</v>
      </c>
      <c r="P127" s="456">
        <f t="shared" si="111"/>
        <v>0</v>
      </c>
      <c r="Q127" s="456">
        <f t="shared" si="111"/>
        <v>0</v>
      </c>
      <c r="R127" s="418">
        <f t="shared" si="111"/>
        <v>0</v>
      </c>
      <c r="S127" s="419">
        <f t="shared" si="111"/>
        <v>0</v>
      </c>
      <c r="T127" s="627"/>
      <c r="U127" s="187"/>
      <c r="V127" s="625"/>
      <c r="W127" s="625"/>
      <c r="X127" s="625"/>
      <c r="Y127" s="187"/>
      <c r="Z127" s="186"/>
      <c r="AA127" s="186"/>
      <c r="AB127" s="186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</row>
    <row r="128" spans="1:122">
      <c r="A128" s="453"/>
      <c r="B128" s="454" t="s">
        <v>74</v>
      </c>
      <c r="C128" s="456">
        <f>C121-C114</f>
        <v>-7400</v>
      </c>
      <c r="D128" s="456">
        <f t="shared" ref="D128:S128" si="112">D121-D114</f>
        <v>7400</v>
      </c>
      <c r="E128" s="456">
        <f t="shared" si="112"/>
        <v>0</v>
      </c>
      <c r="F128" s="456">
        <f t="shared" si="112"/>
        <v>0</v>
      </c>
      <c r="G128" s="418">
        <f t="shared" si="112"/>
        <v>0</v>
      </c>
      <c r="H128" s="456">
        <f t="shared" si="112"/>
        <v>0</v>
      </c>
      <c r="I128" s="456">
        <f t="shared" si="112"/>
        <v>0</v>
      </c>
      <c r="J128" s="456">
        <f t="shared" si="112"/>
        <v>0</v>
      </c>
      <c r="K128" s="456">
        <f t="shared" si="112"/>
        <v>0</v>
      </c>
      <c r="L128" s="418">
        <f t="shared" si="112"/>
        <v>0</v>
      </c>
      <c r="M128" s="456">
        <f t="shared" si="112"/>
        <v>0</v>
      </c>
      <c r="N128" s="456">
        <f t="shared" si="112"/>
        <v>0</v>
      </c>
      <c r="O128" s="456">
        <f t="shared" si="112"/>
        <v>0</v>
      </c>
      <c r="P128" s="456">
        <f t="shared" si="112"/>
        <v>0</v>
      </c>
      <c r="Q128" s="456">
        <f t="shared" si="112"/>
        <v>0</v>
      </c>
      <c r="R128" s="418">
        <f t="shared" si="112"/>
        <v>0</v>
      </c>
      <c r="S128" s="419">
        <f t="shared" si="112"/>
        <v>0</v>
      </c>
      <c r="T128" s="627"/>
      <c r="U128" s="187"/>
      <c r="V128" s="625"/>
      <c r="W128" s="625"/>
      <c r="X128" s="625"/>
      <c r="Y128" s="187"/>
      <c r="Z128" s="186"/>
      <c r="AA128" s="186"/>
      <c r="AB128" s="186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</row>
    <row r="129" spans="1:122">
      <c r="A129" s="453"/>
      <c r="B129" s="454" t="s">
        <v>589</v>
      </c>
      <c r="C129" s="456">
        <f t="shared" ref="C129:S129" si="113">C122-C115</f>
        <v>-1125</v>
      </c>
      <c r="D129" s="456">
        <f t="shared" si="113"/>
        <v>1125</v>
      </c>
      <c r="E129" s="456">
        <f t="shared" si="113"/>
        <v>0</v>
      </c>
      <c r="F129" s="456">
        <f t="shared" si="113"/>
        <v>0</v>
      </c>
      <c r="G129" s="418">
        <f t="shared" si="113"/>
        <v>0</v>
      </c>
      <c r="H129" s="456">
        <f t="shared" si="113"/>
        <v>0</v>
      </c>
      <c r="I129" s="456">
        <f t="shared" si="113"/>
        <v>0</v>
      </c>
      <c r="J129" s="456">
        <f t="shared" si="113"/>
        <v>0</v>
      </c>
      <c r="K129" s="456">
        <f t="shared" si="113"/>
        <v>0</v>
      </c>
      <c r="L129" s="418">
        <f t="shared" si="113"/>
        <v>0</v>
      </c>
      <c r="M129" s="456">
        <f t="shared" si="113"/>
        <v>0</v>
      </c>
      <c r="N129" s="456">
        <f t="shared" si="113"/>
        <v>0</v>
      </c>
      <c r="O129" s="456">
        <f t="shared" si="113"/>
        <v>0</v>
      </c>
      <c r="P129" s="456">
        <f t="shared" si="113"/>
        <v>0</v>
      </c>
      <c r="Q129" s="456">
        <f t="shared" si="113"/>
        <v>0</v>
      </c>
      <c r="R129" s="418">
        <f t="shared" si="113"/>
        <v>0</v>
      </c>
      <c r="S129" s="419">
        <f t="shared" si="113"/>
        <v>0</v>
      </c>
      <c r="T129" s="627"/>
      <c r="U129" s="187"/>
      <c r="V129" s="625"/>
      <c r="W129" s="625"/>
      <c r="X129" s="625"/>
      <c r="Y129" s="187"/>
      <c r="Z129" s="186"/>
      <c r="AA129" s="186"/>
      <c r="AB129" s="186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</row>
    <row r="130" spans="1:122">
      <c r="A130" s="453"/>
      <c r="B130" s="454" t="s">
        <v>590</v>
      </c>
      <c r="C130" s="456">
        <f t="shared" ref="C130:S130" si="114">C123-C116</f>
        <v>-16125</v>
      </c>
      <c r="D130" s="456">
        <f t="shared" si="114"/>
        <v>16125</v>
      </c>
      <c r="E130" s="456">
        <f t="shared" si="114"/>
        <v>0</v>
      </c>
      <c r="F130" s="456">
        <f t="shared" si="114"/>
        <v>0</v>
      </c>
      <c r="G130" s="418">
        <f t="shared" si="114"/>
        <v>0</v>
      </c>
      <c r="H130" s="456">
        <f t="shared" si="114"/>
        <v>0</v>
      </c>
      <c r="I130" s="456">
        <f t="shared" si="114"/>
        <v>0</v>
      </c>
      <c r="J130" s="456">
        <f t="shared" si="114"/>
        <v>0</v>
      </c>
      <c r="K130" s="456">
        <f t="shared" si="114"/>
        <v>0</v>
      </c>
      <c r="L130" s="418">
        <f t="shared" si="114"/>
        <v>0</v>
      </c>
      <c r="M130" s="456">
        <f t="shared" si="114"/>
        <v>0</v>
      </c>
      <c r="N130" s="456">
        <f t="shared" si="114"/>
        <v>0</v>
      </c>
      <c r="O130" s="456">
        <f t="shared" si="114"/>
        <v>0</v>
      </c>
      <c r="P130" s="456">
        <f t="shared" si="114"/>
        <v>0</v>
      </c>
      <c r="Q130" s="456">
        <f t="shared" si="114"/>
        <v>0</v>
      </c>
      <c r="R130" s="418">
        <f t="shared" si="114"/>
        <v>0</v>
      </c>
      <c r="S130" s="419">
        <f t="shared" si="114"/>
        <v>0</v>
      </c>
      <c r="T130" s="627"/>
      <c r="U130" s="187"/>
      <c r="V130" s="625"/>
      <c r="W130" s="625"/>
      <c r="X130" s="625"/>
      <c r="Y130" s="187"/>
      <c r="Z130" s="186"/>
      <c r="AA130" s="186"/>
      <c r="AB130" s="186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</row>
    <row r="131" spans="1:122">
      <c r="A131" s="453"/>
      <c r="B131" s="454" t="s">
        <v>654</v>
      </c>
      <c r="C131" s="456">
        <f t="shared" ref="C131:S131" si="115">C124-C117</f>
        <v>-3180</v>
      </c>
      <c r="D131" s="456">
        <f t="shared" si="115"/>
        <v>-11640</v>
      </c>
      <c r="E131" s="456">
        <f t="shared" si="115"/>
        <v>14820</v>
      </c>
      <c r="F131" s="456">
        <f t="shared" si="115"/>
        <v>0</v>
      </c>
      <c r="G131" s="418">
        <f t="shared" si="115"/>
        <v>0</v>
      </c>
      <c r="H131" s="456">
        <f t="shared" si="115"/>
        <v>0</v>
      </c>
      <c r="I131" s="456">
        <f t="shared" si="115"/>
        <v>0</v>
      </c>
      <c r="J131" s="456">
        <f t="shared" si="115"/>
        <v>0</v>
      </c>
      <c r="K131" s="456">
        <f t="shared" si="115"/>
        <v>0</v>
      </c>
      <c r="L131" s="418">
        <f t="shared" si="115"/>
        <v>0</v>
      </c>
      <c r="M131" s="456">
        <f t="shared" si="115"/>
        <v>0</v>
      </c>
      <c r="N131" s="456">
        <f t="shared" si="115"/>
        <v>0</v>
      </c>
      <c r="O131" s="456">
        <f t="shared" si="115"/>
        <v>0</v>
      </c>
      <c r="P131" s="456">
        <f t="shared" si="115"/>
        <v>0</v>
      </c>
      <c r="Q131" s="456">
        <f t="shared" si="115"/>
        <v>0</v>
      </c>
      <c r="R131" s="418">
        <f t="shared" si="115"/>
        <v>0</v>
      </c>
      <c r="S131" s="419">
        <f t="shared" si="115"/>
        <v>0</v>
      </c>
      <c r="T131" s="627"/>
      <c r="U131" s="187"/>
      <c r="V131" s="625"/>
      <c r="W131" s="625"/>
      <c r="X131" s="625"/>
      <c r="Y131" s="187"/>
      <c r="Z131" s="186"/>
      <c r="AA131" s="186"/>
      <c r="AB131" s="186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</row>
    <row r="132" spans="1:122">
      <c r="A132" s="453"/>
      <c r="B132" s="454" t="s">
        <v>655</v>
      </c>
      <c r="C132" s="456">
        <f t="shared" ref="C132:S132" si="116">C125-C118</f>
        <v>-3320</v>
      </c>
      <c r="D132" s="456">
        <f t="shared" si="116"/>
        <v>-5680</v>
      </c>
      <c r="E132" s="456">
        <f t="shared" si="116"/>
        <v>9000</v>
      </c>
      <c r="F132" s="456">
        <f t="shared" si="116"/>
        <v>0</v>
      </c>
      <c r="G132" s="418">
        <f t="shared" si="116"/>
        <v>0</v>
      </c>
      <c r="H132" s="456">
        <f t="shared" si="116"/>
        <v>0</v>
      </c>
      <c r="I132" s="456">
        <f t="shared" si="116"/>
        <v>0</v>
      </c>
      <c r="J132" s="456">
        <f t="shared" si="116"/>
        <v>0</v>
      </c>
      <c r="K132" s="456">
        <f t="shared" si="116"/>
        <v>0</v>
      </c>
      <c r="L132" s="418">
        <f t="shared" si="116"/>
        <v>0</v>
      </c>
      <c r="M132" s="456">
        <f t="shared" si="116"/>
        <v>0</v>
      </c>
      <c r="N132" s="456">
        <f t="shared" si="116"/>
        <v>0</v>
      </c>
      <c r="O132" s="456">
        <f t="shared" si="116"/>
        <v>0</v>
      </c>
      <c r="P132" s="456">
        <f t="shared" si="116"/>
        <v>0</v>
      </c>
      <c r="Q132" s="456">
        <f t="shared" si="116"/>
        <v>0</v>
      </c>
      <c r="R132" s="418">
        <f t="shared" si="116"/>
        <v>0</v>
      </c>
      <c r="S132" s="419">
        <f t="shared" si="116"/>
        <v>0</v>
      </c>
      <c r="T132" s="627"/>
      <c r="U132" s="187"/>
      <c r="V132" s="625"/>
      <c r="W132" s="625"/>
      <c r="X132" s="625"/>
      <c r="Y132" s="187"/>
      <c r="Z132" s="186"/>
      <c r="AA132" s="186"/>
      <c r="AB132" s="186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</row>
    <row r="133" spans="1:122" s="194" customFormat="1" ht="13" thickBot="1">
      <c r="A133" s="458"/>
      <c r="B133" s="1569" t="s">
        <v>32</v>
      </c>
      <c r="C133" s="1558">
        <f>SUM(C127:C132)</f>
        <v>-34850</v>
      </c>
      <c r="D133" s="461">
        <f t="shared" ref="D133:S133" si="117">SUM(D127:D132)</f>
        <v>11030</v>
      </c>
      <c r="E133" s="461">
        <f t="shared" si="117"/>
        <v>23820</v>
      </c>
      <c r="F133" s="461">
        <f t="shared" si="117"/>
        <v>0</v>
      </c>
      <c r="G133" s="413">
        <f t="shared" si="117"/>
        <v>0</v>
      </c>
      <c r="H133" s="461">
        <f t="shared" si="117"/>
        <v>0</v>
      </c>
      <c r="I133" s="461">
        <f t="shared" si="117"/>
        <v>0</v>
      </c>
      <c r="J133" s="461">
        <f t="shared" si="117"/>
        <v>0</v>
      </c>
      <c r="K133" s="461">
        <f t="shared" si="117"/>
        <v>0</v>
      </c>
      <c r="L133" s="413">
        <f t="shared" si="117"/>
        <v>0</v>
      </c>
      <c r="M133" s="461">
        <f t="shared" si="117"/>
        <v>0</v>
      </c>
      <c r="N133" s="461">
        <f t="shared" si="117"/>
        <v>0</v>
      </c>
      <c r="O133" s="461">
        <f t="shared" si="117"/>
        <v>0</v>
      </c>
      <c r="P133" s="461">
        <f t="shared" si="117"/>
        <v>0</v>
      </c>
      <c r="Q133" s="461">
        <f t="shared" si="117"/>
        <v>0</v>
      </c>
      <c r="R133" s="413">
        <f t="shared" si="117"/>
        <v>0</v>
      </c>
      <c r="S133" s="414">
        <f t="shared" si="117"/>
        <v>0</v>
      </c>
      <c r="T133" s="198"/>
      <c r="U133" s="187"/>
      <c r="V133" s="186"/>
      <c r="W133" s="187"/>
      <c r="X133" s="187"/>
      <c r="Y133" s="187"/>
      <c r="Z133" s="186"/>
      <c r="AA133" s="186"/>
      <c r="AB133" s="186"/>
      <c r="AC133" s="186"/>
      <c r="AD133" s="186"/>
      <c r="AE133" s="186"/>
      <c r="AF133" s="186"/>
      <c r="AG133" s="186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6"/>
      <c r="CD133" s="186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6"/>
      <c r="DF133" s="186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</row>
    <row r="134" spans="1:122" s="207" customFormat="1" ht="13" outlineLevel="1">
      <c r="A134" s="245" t="s">
        <v>40</v>
      </c>
      <c r="B134" s="1567"/>
      <c r="C134" s="1556">
        <f>C127*1+C128*2+C129*4+C130*4+C131*6+C132*8</f>
        <v>-133140</v>
      </c>
      <c r="D134" s="210">
        <f t="shared" ref="D134:S134" si="118">D127*1+D128*2+D129*4+D130*4+D131*6+D132*8</f>
        <v>-27780</v>
      </c>
      <c r="E134" s="210">
        <f t="shared" si="118"/>
        <v>160920</v>
      </c>
      <c r="F134" s="210">
        <f t="shared" si="118"/>
        <v>0</v>
      </c>
      <c r="G134" s="206">
        <f t="shared" si="118"/>
        <v>0</v>
      </c>
      <c r="H134" s="210">
        <f t="shared" si="118"/>
        <v>0</v>
      </c>
      <c r="I134" s="210">
        <f t="shared" si="118"/>
        <v>0</v>
      </c>
      <c r="J134" s="210">
        <f t="shared" si="118"/>
        <v>0</v>
      </c>
      <c r="K134" s="210">
        <f t="shared" si="118"/>
        <v>0</v>
      </c>
      <c r="L134" s="206">
        <f t="shared" si="118"/>
        <v>0</v>
      </c>
      <c r="M134" s="210">
        <f t="shared" si="118"/>
        <v>0</v>
      </c>
      <c r="N134" s="210">
        <f t="shared" si="118"/>
        <v>0</v>
      </c>
      <c r="O134" s="210">
        <f t="shared" si="118"/>
        <v>0</v>
      </c>
      <c r="P134" s="210">
        <f t="shared" si="118"/>
        <v>0</v>
      </c>
      <c r="Q134" s="210">
        <f t="shared" si="118"/>
        <v>0</v>
      </c>
      <c r="R134" s="206">
        <f t="shared" si="118"/>
        <v>0</v>
      </c>
      <c r="S134" s="224">
        <f t="shared" si="118"/>
        <v>0</v>
      </c>
      <c r="T134" s="218"/>
      <c r="U134" s="217"/>
      <c r="V134" s="219"/>
      <c r="W134" s="219"/>
      <c r="X134" s="219"/>
      <c r="Y134" s="217"/>
      <c r="Z134" s="217"/>
      <c r="AA134" s="217"/>
      <c r="AB134" s="217"/>
      <c r="AC134" s="217"/>
      <c r="AD134" s="217"/>
      <c r="AE134" s="217"/>
      <c r="AF134" s="217"/>
      <c r="AG134" s="217"/>
      <c r="AH134" s="217"/>
      <c r="AI134" s="217"/>
      <c r="AJ134" s="217"/>
      <c r="AK134" s="217"/>
      <c r="AL134" s="217"/>
      <c r="AM134" s="217"/>
      <c r="AN134" s="217"/>
      <c r="AO134" s="217"/>
      <c r="AP134" s="217"/>
      <c r="AQ134" s="217"/>
      <c r="AR134" s="217"/>
      <c r="AS134" s="217"/>
      <c r="AT134" s="217"/>
      <c r="AU134" s="217"/>
      <c r="AV134" s="217"/>
      <c r="AW134" s="217"/>
      <c r="AX134" s="217"/>
      <c r="AY134" s="217"/>
      <c r="AZ134" s="217"/>
      <c r="BA134" s="217"/>
      <c r="BB134" s="217"/>
      <c r="BC134" s="217"/>
      <c r="BD134" s="217"/>
      <c r="BE134" s="217"/>
      <c r="BF134" s="217"/>
      <c r="BG134" s="217"/>
      <c r="BH134" s="217"/>
      <c r="BI134" s="217"/>
      <c r="BJ134" s="217"/>
      <c r="BK134" s="217"/>
      <c r="BL134" s="217"/>
      <c r="BM134" s="217"/>
      <c r="BN134" s="217"/>
      <c r="BO134" s="217"/>
      <c r="BP134" s="217"/>
      <c r="BQ134" s="217"/>
      <c r="BR134" s="217"/>
      <c r="BS134" s="217"/>
      <c r="BT134" s="217"/>
      <c r="BU134" s="217"/>
      <c r="BV134" s="217"/>
      <c r="BW134" s="217"/>
      <c r="BX134" s="217"/>
      <c r="BY134" s="217"/>
      <c r="BZ134" s="217"/>
      <c r="CA134" s="217"/>
      <c r="CB134" s="217"/>
      <c r="CC134" s="217"/>
      <c r="CD134" s="217"/>
      <c r="CE134" s="217"/>
      <c r="CF134" s="217"/>
      <c r="CG134" s="217"/>
      <c r="CH134" s="217"/>
      <c r="CI134" s="217"/>
      <c r="CJ134" s="217"/>
      <c r="CK134" s="217"/>
      <c r="CL134" s="217"/>
      <c r="CM134" s="217"/>
      <c r="CN134" s="217"/>
      <c r="CO134" s="217"/>
      <c r="CP134" s="217"/>
      <c r="CQ134" s="217"/>
      <c r="CR134" s="217"/>
      <c r="CS134" s="217"/>
      <c r="CT134" s="217"/>
      <c r="CU134" s="217"/>
      <c r="CV134" s="217"/>
      <c r="CW134" s="217"/>
      <c r="CX134" s="217"/>
      <c r="CY134" s="217"/>
      <c r="CZ134" s="217"/>
      <c r="DA134" s="217"/>
      <c r="DB134" s="217"/>
      <c r="DC134" s="217"/>
      <c r="DD134" s="217"/>
      <c r="DE134" s="217"/>
      <c r="DF134" s="217"/>
      <c r="DG134" s="217"/>
      <c r="DH134" s="217"/>
      <c r="DI134" s="217"/>
      <c r="DJ134" s="217"/>
      <c r="DK134" s="217"/>
      <c r="DL134" s="217"/>
      <c r="DM134" s="217"/>
      <c r="DN134" s="217"/>
      <c r="DO134" s="217"/>
      <c r="DP134" s="217"/>
      <c r="DQ134" s="217"/>
      <c r="DR134" s="217"/>
    </row>
    <row r="135" spans="1:122" s="207" customFormat="1" ht="13.5" outlineLevel="1" thickBot="1">
      <c r="A135" s="213" t="s">
        <v>43</v>
      </c>
      <c r="B135" s="1568" t="s">
        <v>30</v>
      </c>
      <c r="C135" s="1557">
        <f>C127+C128+C129*2+C130*2+C131*3+C132*4</f>
        <v>-68420</v>
      </c>
      <c r="D135" s="214">
        <f t="shared" ref="D135:S135" si="119">D127+D128+D129*2+D130*2+D131*3+D132*4</f>
        <v>-12040</v>
      </c>
      <c r="E135" s="214">
        <f t="shared" si="119"/>
        <v>80460</v>
      </c>
      <c r="F135" s="214">
        <f t="shared" si="119"/>
        <v>0</v>
      </c>
      <c r="G135" s="215">
        <f t="shared" si="119"/>
        <v>0</v>
      </c>
      <c r="H135" s="214">
        <f t="shared" si="119"/>
        <v>0</v>
      </c>
      <c r="I135" s="214">
        <f t="shared" si="119"/>
        <v>0</v>
      </c>
      <c r="J135" s="214">
        <f t="shared" si="119"/>
        <v>0</v>
      </c>
      <c r="K135" s="214">
        <f t="shared" si="119"/>
        <v>0</v>
      </c>
      <c r="L135" s="215">
        <f t="shared" si="119"/>
        <v>0</v>
      </c>
      <c r="M135" s="214">
        <f t="shared" si="119"/>
        <v>0</v>
      </c>
      <c r="N135" s="214">
        <f t="shared" si="119"/>
        <v>0</v>
      </c>
      <c r="O135" s="214">
        <f t="shared" si="119"/>
        <v>0</v>
      </c>
      <c r="P135" s="214">
        <f t="shared" si="119"/>
        <v>0</v>
      </c>
      <c r="Q135" s="214">
        <f t="shared" si="119"/>
        <v>0</v>
      </c>
      <c r="R135" s="215">
        <f t="shared" si="119"/>
        <v>0</v>
      </c>
      <c r="S135" s="204">
        <f t="shared" si="119"/>
        <v>0</v>
      </c>
      <c r="T135" s="218"/>
      <c r="U135" s="217"/>
      <c r="V135" s="219"/>
      <c r="W135" s="219"/>
      <c r="X135" s="219"/>
      <c r="Y135" s="217"/>
      <c r="Z135" s="217"/>
      <c r="AA135" s="217"/>
      <c r="AB135" s="217"/>
      <c r="AC135" s="217"/>
      <c r="AD135" s="217"/>
      <c r="AE135" s="217"/>
      <c r="AF135" s="217"/>
      <c r="AG135" s="217"/>
      <c r="AH135" s="217"/>
      <c r="AI135" s="217"/>
      <c r="AJ135" s="217"/>
      <c r="AK135" s="217"/>
      <c r="AL135" s="217"/>
      <c r="AM135" s="217"/>
      <c r="AN135" s="217"/>
      <c r="AO135" s="217"/>
      <c r="AP135" s="217"/>
      <c r="AQ135" s="217"/>
      <c r="AR135" s="217"/>
      <c r="AS135" s="217"/>
      <c r="AT135" s="217"/>
      <c r="AU135" s="217"/>
      <c r="AV135" s="217"/>
      <c r="AW135" s="217"/>
      <c r="AX135" s="217"/>
      <c r="AY135" s="217"/>
      <c r="AZ135" s="217"/>
      <c r="BA135" s="217"/>
      <c r="BB135" s="217"/>
      <c r="BC135" s="217"/>
      <c r="BD135" s="217"/>
      <c r="BE135" s="217"/>
      <c r="BF135" s="217"/>
      <c r="BG135" s="217"/>
      <c r="BH135" s="217"/>
      <c r="BI135" s="217"/>
      <c r="BJ135" s="217"/>
      <c r="BK135" s="217"/>
      <c r="BL135" s="217"/>
      <c r="BM135" s="217"/>
      <c r="BN135" s="217"/>
      <c r="BO135" s="217"/>
      <c r="BP135" s="217"/>
      <c r="BQ135" s="217"/>
      <c r="BR135" s="217"/>
      <c r="BS135" s="217"/>
      <c r="BT135" s="217"/>
      <c r="BU135" s="217"/>
      <c r="BV135" s="217"/>
      <c r="BW135" s="217"/>
      <c r="BX135" s="217"/>
      <c r="BY135" s="217"/>
      <c r="BZ135" s="217"/>
      <c r="CA135" s="217"/>
      <c r="CB135" s="217"/>
      <c r="CC135" s="217"/>
      <c r="CD135" s="217"/>
      <c r="CE135" s="217"/>
      <c r="CF135" s="217"/>
      <c r="CG135" s="217"/>
      <c r="CH135" s="217"/>
      <c r="CI135" s="217"/>
      <c r="CJ135" s="217"/>
      <c r="CK135" s="217"/>
      <c r="CL135" s="217"/>
      <c r="CM135" s="217"/>
      <c r="CN135" s="217"/>
      <c r="CO135" s="217"/>
      <c r="CP135" s="217"/>
      <c r="CQ135" s="217"/>
      <c r="CR135" s="217"/>
      <c r="CS135" s="217"/>
      <c r="CT135" s="217"/>
      <c r="CU135" s="217"/>
      <c r="CV135" s="217"/>
      <c r="CW135" s="217"/>
      <c r="CX135" s="217"/>
      <c r="CY135" s="217"/>
      <c r="CZ135" s="217"/>
      <c r="DA135" s="217"/>
      <c r="DB135" s="217"/>
      <c r="DC135" s="217"/>
      <c r="DD135" s="217"/>
      <c r="DE135" s="217"/>
      <c r="DF135" s="217"/>
      <c r="DG135" s="217"/>
      <c r="DH135" s="217"/>
      <c r="DI135" s="217"/>
      <c r="DJ135" s="217"/>
      <c r="DK135" s="217"/>
      <c r="DL135" s="217"/>
      <c r="DM135" s="217"/>
      <c r="DN135" s="217"/>
      <c r="DO135" s="217"/>
      <c r="DP135" s="217"/>
      <c r="DQ135" s="217"/>
      <c r="DR135" s="217"/>
    </row>
    <row r="136" spans="1:122" s="207" customFormat="1" ht="13.5" outlineLevel="1" thickBot="1">
      <c r="A136" s="211"/>
      <c r="B136" s="1564"/>
      <c r="C136" s="212"/>
      <c r="D136" s="212"/>
      <c r="E136" s="212"/>
      <c r="F136" s="212"/>
      <c r="G136" s="183"/>
      <c r="H136" s="212"/>
      <c r="I136" s="212"/>
      <c r="J136" s="212"/>
      <c r="K136" s="212"/>
      <c r="L136" s="183"/>
      <c r="M136" s="212"/>
      <c r="N136" s="212"/>
      <c r="O136" s="212"/>
      <c r="P136" s="212"/>
      <c r="Q136" s="212"/>
      <c r="R136" s="183"/>
      <c r="S136" s="276"/>
      <c r="T136" s="936"/>
      <c r="U136" s="217"/>
      <c r="V136" s="219"/>
      <c r="W136" s="219"/>
      <c r="X136" s="219"/>
      <c r="Y136" s="217"/>
      <c r="Z136" s="217"/>
      <c r="AA136" s="217"/>
      <c r="AB136" s="217"/>
      <c r="AC136" s="217"/>
      <c r="AD136" s="217"/>
      <c r="AE136" s="217"/>
      <c r="AF136" s="217"/>
      <c r="AG136" s="217"/>
      <c r="AH136" s="217"/>
      <c r="AI136" s="217"/>
      <c r="AJ136" s="217"/>
      <c r="AK136" s="217"/>
      <c r="AL136" s="217"/>
      <c r="AM136" s="217"/>
      <c r="AN136" s="217"/>
      <c r="AO136" s="217"/>
      <c r="AP136" s="217"/>
      <c r="AQ136" s="217"/>
      <c r="AR136" s="217"/>
      <c r="AS136" s="217"/>
      <c r="AT136" s="217"/>
      <c r="AU136" s="217"/>
      <c r="AV136" s="217"/>
      <c r="AW136" s="217"/>
      <c r="AX136" s="217"/>
      <c r="AY136" s="217"/>
      <c r="AZ136" s="217"/>
      <c r="BA136" s="217"/>
      <c r="BB136" s="217"/>
      <c r="BC136" s="217"/>
      <c r="BD136" s="217"/>
      <c r="BE136" s="217"/>
      <c r="BF136" s="217"/>
      <c r="BG136" s="217"/>
      <c r="BH136" s="217"/>
      <c r="BI136" s="217"/>
      <c r="BJ136" s="217"/>
      <c r="BK136" s="217"/>
      <c r="BL136" s="217"/>
      <c r="BM136" s="217"/>
      <c r="BN136" s="217"/>
      <c r="BO136" s="217"/>
      <c r="BP136" s="217"/>
      <c r="BQ136" s="217"/>
      <c r="BR136" s="217"/>
      <c r="BS136" s="217"/>
      <c r="BT136" s="217"/>
      <c r="BU136" s="217"/>
      <c r="BV136" s="217"/>
      <c r="BW136" s="217"/>
      <c r="BX136" s="217"/>
      <c r="BY136" s="217"/>
      <c r="BZ136" s="217"/>
      <c r="CA136" s="217"/>
      <c r="CB136" s="217"/>
      <c r="CC136" s="217"/>
      <c r="CD136" s="217"/>
      <c r="CE136" s="217"/>
      <c r="CF136" s="217"/>
      <c r="CG136" s="217"/>
      <c r="CH136" s="217"/>
      <c r="CI136" s="217"/>
      <c r="CJ136" s="217"/>
      <c r="CK136" s="217"/>
      <c r="CL136" s="217"/>
      <c r="CM136" s="217"/>
      <c r="CN136" s="217"/>
      <c r="CO136" s="217"/>
      <c r="CP136" s="217"/>
      <c r="CQ136" s="217"/>
      <c r="CR136" s="217"/>
      <c r="CS136" s="217"/>
      <c r="CT136" s="217"/>
      <c r="CU136" s="217"/>
      <c r="CV136" s="217"/>
      <c r="CW136" s="217"/>
      <c r="CX136" s="217"/>
      <c r="CY136" s="217"/>
      <c r="CZ136" s="217"/>
      <c r="DA136" s="217"/>
      <c r="DB136" s="217"/>
      <c r="DC136" s="217"/>
      <c r="DD136" s="217"/>
      <c r="DE136" s="217"/>
      <c r="DF136" s="217"/>
      <c r="DG136" s="217"/>
      <c r="DH136" s="217"/>
      <c r="DI136" s="217"/>
      <c r="DJ136" s="217"/>
      <c r="DK136" s="217"/>
      <c r="DL136" s="217"/>
      <c r="DM136" s="217"/>
      <c r="DN136" s="217"/>
      <c r="DO136" s="217"/>
      <c r="DP136" s="217"/>
      <c r="DQ136" s="217"/>
      <c r="DR136" s="217"/>
    </row>
    <row r="137" spans="1:122" s="207" customFormat="1" ht="13">
      <c r="A137" s="245" t="str">
        <f>A78</f>
        <v>Site Uncon</v>
      </c>
      <c r="B137" s="1572" t="s">
        <v>58</v>
      </c>
      <c r="C137" s="1556">
        <f>C58+C18+C103+C6+C83+C34+C119</f>
        <v>48900</v>
      </c>
      <c r="D137" s="210">
        <f t="shared" ref="D137:S137" si="120">D58+D18+D103+D6+D83+D34+D119</f>
        <v>86640</v>
      </c>
      <c r="E137" s="210">
        <f t="shared" si="120"/>
        <v>189005</v>
      </c>
      <c r="F137" s="210">
        <f t="shared" si="120"/>
        <v>118975</v>
      </c>
      <c r="G137" s="206">
        <f t="shared" si="120"/>
        <v>443520</v>
      </c>
      <c r="H137" s="210">
        <f t="shared" si="120"/>
        <v>107170</v>
      </c>
      <c r="I137" s="210">
        <f t="shared" si="120"/>
        <v>200955</v>
      </c>
      <c r="J137" s="210">
        <f t="shared" si="120"/>
        <v>104685</v>
      </c>
      <c r="K137" s="210">
        <f t="shared" si="120"/>
        <v>107425</v>
      </c>
      <c r="L137" s="206">
        <f t="shared" si="120"/>
        <v>520235</v>
      </c>
      <c r="M137" s="210">
        <f t="shared" si="120"/>
        <v>101385</v>
      </c>
      <c r="N137" s="210">
        <f t="shared" si="120"/>
        <v>230655</v>
      </c>
      <c r="O137" s="210">
        <f t="shared" si="120"/>
        <v>145435</v>
      </c>
      <c r="P137" s="210">
        <f t="shared" si="120"/>
        <v>54165</v>
      </c>
      <c r="Q137" s="210">
        <f t="shared" si="120"/>
        <v>14385</v>
      </c>
      <c r="R137" s="206">
        <f t="shared" si="120"/>
        <v>546025</v>
      </c>
      <c r="S137" s="278">
        <f t="shared" si="120"/>
        <v>1509780</v>
      </c>
      <c r="T137" s="956"/>
      <c r="U137" s="957"/>
      <c r="V137" s="957"/>
      <c r="W137" s="958"/>
      <c r="X137" s="219"/>
      <c r="Y137" s="217"/>
      <c r="Z137" s="217"/>
      <c r="AA137" s="217"/>
      <c r="AB137" s="217"/>
      <c r="AC137" s="217"/>
      <c r="AD137" s="217"/>
      <c r="AE137" s="217"/>
      <c r="AF137" s="217"/>
      <c r="AG137" s="217"/>
      <c r="AH137" s="217"/>
      <c r="AI137" s="217"/>
      <c r="AJ137" s="217"/>
      <c r="AK137" s="217"/>
      <c r="AL137" s="217"/>
      <c r="AM137" s="217"/>
      <c r="AN137" s="217"/>
      <c r="AO137" s="217"/>
      <c r="AP137" s="217"/>
      <c r="AQ137" s="217"/>
      <c r="AR137" s="217"/>
      <c r="AS137" s="217"/>
      <c r="AT137" s="217"/>
      <c r="AU137" s="217"/>
      <c r="AV137" s="217"/>
      <c r="AW137" s="217"/>
      <c r="AX137" s="217"/>
      <c r="AY137" s="217"/>
      <c r="AZ137" s="217"/>
      <c r="BA137" s="217"/>
      <c r="BB137" s="217"/>
      <c r="BC137" s="217"/>
      <c r="BD137" s="217"/>
      <c r="BE137" s="217"/>
      <c r="BF137" s="217"/>
      <c r="BG137" s="217"/>
      <c r="BH137" s="217"/>
      <c r="BI137" s="217"/>
      <c r="BJ137" s="217"/>
      <c r="BK137" s="217"/>
      <c r="BL137" s="217"/>
      <c r="BM137" s="217"/>
      <c r="BN137" s="217"/>
      <c r="BO137" s="217"/>
      <c r="BP137" s="217"/>
      <c r="BQ137" s="217"/>
      <c r="BR137" s="217"/>
      <c r="BS137" s="217"/>
      <c r="BT137" s="217"/>
      <c r="BU137" s="217"/>
      <c r="BV137" s="217"/>
      <c r="BW137" s="217"/>
      <c r="BX137" s="217"/>
      <c r="BY137" s="217"/>
      <c r="BZ137" s="217"/>
      <c r="CA137" s="217"/>
      <c r="CB137" s="217"/>
      <c r="CC137" s="217"/>
      <c r="CD137" s="217"/>
      <c r="CE137" s="217"/>
      <c r="CF137" s="217"/>
      <c r="CG137" s="217"/>
      <c r="CH137" s="217"/>
      <c r="CI137" s="217"/>
      <c r="CJ137" s="217"/>
      <c r="CK137" s="217"/>
      <c r="CL137" s="217"/>
      <c r="CM137" s="217"/>
      <c r="CN137" s="217"/>
      <c r="CO137" s="217"/>
      <c r="CP137" s="217"/>
      <c r="CQ137" s="217"/>
      <c r="CR137" s="217"/>
      <c r="CS137" s="217"/>
      <c r="CT137" s="217"/>
      <c r="CU137" s="217"/>
      <c r="CV137" s="217"/>
      <c r="CW137" s="217"/>
      <c r="CX137" s="217"/>
      <c r="CY137" s="217"/>
      <c r="CZ137" s="217"/>
      <c r="DA137" s="217"/>
      <c r="DB137" s="217"/>
      <c r="DC137" s="217"/>
      <c r="DD137" s="217"/>
      <c r="DE137" s="217"/>
      <c r="DF137" s="217"/>
      <c r="DG137" s="217"/>
      <c r="DH137" s="217"/>
      <c r="DI137" s="217"/>
      <c r="DJ137" s="217"/>
      <c r="DK137" s="217"/>
      <c r="DL137" s="217"/>
      <c r="DM137" s="217"/>
      <c r="DN137" s="217"/>
      <c r="DO137" s="217"/>
      <c r="DP137" s="217"/>
      <c r="DQ137" s="217"/>
      <c r="DR137" s="217"/>
    </row>
    <row r="138" spans="1:122" s="207" customFormat="1" ht="13">
      <c r="A138" s="386" t="str">
        <f>A85</f>
        <v>MS2409A0</v>
      </c>
      <c r="B138" s="1564" t="s">
        <v>58</v>
      </c>
      <c r="C138" s="212">
        <f>C21+C106+C9+C90+C41+C65+C126</f>
        <v>0</v>
      </c>
      <c r="D138" s="212">
        <f t="shared" ref="D138:S138" si="121">D21+D106+D9+D90+D41+D65+D126</f>
        <v>107200</v>
      </c>
      <c r="E138" s="212">
        <f t="shared" si="121"/>
        <v>217345</v>
      </c>
      <c r="F138" s="212">
        <f t="shared" si="121"/>
        <v>118975</v>
      </c>
      <c r="G138" s="183">
        <f t="shared" si="121"/>
        <v>443520</v>
      </c>
      <c r="H138" s="212">
        <f t="shared" si="121"/>
        <v>107170</v>
      </c>
      <c r="I138" s="212">
        <f t="shared" si="121"/>
        <v>200955</v>
      </c>
      <c r="J138" s="212">
        <f t="shared" si="121"/>
        <v>104685</v>
      </c>
      <c r="K138" s="212">
        <f t="shared" si="121"/>
        <v>107425</v>
      </c>
      <c r="L138" s="183">
        <f t="shared" si="121"/>
        <v>520235</v>
      </c>
      <c r="M138" s="212">
        <f t="shared" si="121"/>
        <v>101385</v>
      </c>
      <c r="N138" s="212">
        <f t="shared" si="121"/>
        <v>230655</v>
      </c>
      <c r="O138" s="212">
        <f t="shared" si="121"/>
        <v>145435</v>
      </c>
      <c r="P138" s="212">
        <f t="shared" si="121"/>
        <v>54165</v>
      </c>
      <c r="Q138" s="212">
        <f t="shared" si="121"/>
        <v>14385</v>
      </c>
      <c r="R138" s="183">
        <f t="shared" si="121"/>
        <v>546025</v>
      </c>
      <c r="S138" s="276">
        <f t="shared" si="121"/>
        <v>1509780</v>
      </c>
      <c r="T138" s="959"/>
      <c r="U138" s="960"/>
      <c r="V138" s="960"/>
      <c r="W138" s="960"/>
      <c r="X138" s="219"/>
      <c r="Y138" s="217"/>
      <c r="Z138" s="217"/>
      <c r="AA138" s="217"/>
      <c r="AB138" s="217"/>
      <c r="AC138" s="217"/>
      <c r="AD138" s="217"/>
      <c r="AE138" s="217"/>
      <c r="AF138" s="217"/>
      <c r="AG138" s="217"/>
      <c r="AH138" s="217"/>
      <c r="AI138" s="217"/>
      <c r="AJ138" s="217"/>
      <c r="AK138" s="217"/>
      <c r="AL138" s="217"/>
      <c r="AM138" s="217"/>
      <c r="AN138" s="217"/>
      <c r="AO138" s="217"/>
      <c r="AP138" s="217"/>
      <c r="AQ138" s="217"/>
      <c r="AR138" s="217"/>
      <c r="AS138" s="217"/>
      <c r="AT138" s="217"/>
      <c r="AU138" s="217"/>
      <c r="AV138" s="217"/>
      <c r="AW138" s="217"/>
      <c r="AX138" s="217"/>
      <c r="AY138" s="217"/>
      <c r="AZ138" s="217"/>
      <c r="BA138" s="217"/>
      <c r="BB138" s="217"/>
      <c r="BC138" s="217"/>
      <c r="BD138" s="217"/>
      <c r="BE138" s="217"/>
      <c r="BF138" s="217"/>
      <c r="BG138" s="217"/>
      <c r="BH138" s="217"/>
      <c r="BI138" s="217"/>
      <c r="BJ138" s="217"/>
      <c r="BK138" s="217"/>
      <c r="BL138" s="217"/>
      <c r="BM138" s="217"/>
      <c r="BN138" s="217"/>
      <c r="BO138" s="217"/>
      <c r="BP138" s="217"/>
      <c r="BQ138" s="217"/>
      <c r="BR138" s="217"/>
      <c r="BS138" s="217"/>
      <c r="BT138" s="217"/>
      <c r="BU138" s="217"/>
      <c r="BV138" s="217"/>
      <c r="BW138" s="217"/>
      <c r="BX138" s="217"/>
      <c r="BY138" s="217"/>
      <c r="BZ138" s="217"/>
      <c r="CA138" s="217"/>
      <c r="CB138" s="217"/>
      <c r="CC138" s="217"/>
      <c r="CD138" s="217"/>
      <c r="CE138" s="217"/>
      <c r="CF138" s="217"/>
      <c r="CG138" s="217"/>
      <c r="CH138" s="217"/>
      <c r="CI138" s="217"/>
      <c r="CJ138" s="217"/>
      <c r="CK138" s="217"/>
      <c r="CL138" s="217"/>
      <c r="CM138" s="217"/>
      <c r="CN138" s="217"/>
      <c r="CO138" s="217"/>
      <c r="CP138" s="217"/>
      <c r="CQ138" s="217"/>
      <c r="CR138" s="217"/>
      <c r="CS138" s="217"/>
      <c r="CT138" s="217"/>
      <c r="CU138" s="217"/>
      <c r="CV138" s="217"/>
      <c r="CW138" s="217"/>
      <c r="CX138" s="217"/>
      <c r="CY138" s="217"/>
      <c r="CZ138" s="217"/>
      <c r="DA138" s="217"/>
      <c r="DB138" s="217"/>
      <c r="DC138" s="217"/>
      <c r="DD138" s="217"/>
      <c r="DE138" s="217"/>
      <c r="DF138" s="217"/>
      <c r="DG138" s="217"/>
      <c r="DH138" s="217"/>
      <c r="DI138" s="217"/>
      <c r="DJ138" s="217"/>
      <c r="DK138" s="217"/>
      <c r="DL138" s="217"/>
      <c r="DM138" s="217"/>
      <c r="DN138" s="217"/>
      <c r="DO138" s="217"/>
      <c r="DP138" s="217"/>
      <c r="DQ138" s="217"/>
      <c r="DR138" s="217"/>
    </row>
    <row r="139" spans="1:122" s="207" customFormat="1" ht="13.5" thickBot="1">
      <c r="A139" s="211" t="s">
        <v>56</v>
      </c>
      <c r="B139" s="1573"/>
      <c r="C139" s="212">
        <f>C138-C137</f>
        <v>-48900</v>
      </c>
      <c r="D139" s="212">
        <f>D138-D137</f>
        <v>20560</v>
      </c>
      <c r="E139" s="212">
        <f>E138-E137</f>
        <v>28340</v>
      </c>
      <c r="F139" s="212">
        <f>F138-F137</f>
        <v>0</v>
      </c>
      <c r="G139" s="183">
        <f>SUM(C139:F139)</f>
        <v>0</v>
      </c>
      <c r="H139" s="212">
        <f>H138-H137</f>
        <v>0</v>
      </c>
      <c r="I139" s="212">
        <f>I138-I137</f>
        <v>0</v>
      </c>
      <c r="J139" s="212">
        <f>J138-J137</f>
        <v>0</v>
      </c>
      <c r="K139" s="212">
        <f>K138-K137</f>
        <v>0</v>
      </c>
      <c r="L139" s="183">
        <f>SUM(H139:K139)</f>
        <v>0</v>
      </c>
      <c r="M139" s="212">
        <f>M138-M137</f>
        <v>0</v>
      </c>
      <c r="N139" s="212">
        <f>N138-N137</f>
        <v>0</v>
      </c>
      <c r="O139" s="212">
        <f>O138-O137</f>
        <v>0</v>
      </c>
      <c r="P139" s="212">
        <f>P138-P137</f>
        <v>0</v>
      </c>
      <c r="Q139" s="212">
        <f>Q138-Q137</f>
        <v>0</v>
      </c>
      <c r="R139" s="183">
        <f>SUM(M139:Q139)</f>
        <v>0</v>
      </c>
      <c r="S139" s="277">
        <f>R139+L139+G139</f>
        <v>0</v>
      </c>
      <c r="T139" s="968"/>
      <c r="U139" s="961"/>
      <c r="V139" s="961"/>
      <c r="W139" s="961"/>
      <c r="X139" s="287"/>
      <c r="Y139" s="285"/>
      <c r="Z139" s="285"/>
      <c r="AA139" s="285"/>
      <c r="AB139" s="285"/>
      <c r="AC139" s="285"/>
      <c r="AD139" s="285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7"/>
      <c r="AO139" s="217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  <c r="BJ139" s="217"/>
      <c r="BK139" s="217"/>
      <c r="BL139" s="217"/>
      <c r="BM139" s="217"/>
      <c r="BN139" s="217"/>
      <c r="BO139" s="217"/>
      <c r="BP139" s="217"/>
      <c r="BQ139" s="217"/>
      <c r="BR139" s="217"/>
      <c r="BS139" s="217"/>
      <c r="BT139" s="217"/>
      <c r="BU139" s="217"/>
      <c r="BV139" s="217"/>
      <c r="BW139" s="217"/>
      <c r="BX139" s="217"/>
      <c r="BY139" s="217"/>
      <c r="BZ139" s="217"/>
      <c r="CA139" s="217"/>
      <c r="CB139" s="217"/>
      <c r="CC139" s="217"/>
      <c r="CD139" s="217"/>
      <c r="CE139" s="217"/>
      <c r="CF139" s="217"/>
      <c r="CG139" s="217"/>
      <c r="CH139" s="217"/>
      <c r="CI139" s="217"/>
      <c r="CJ139" s="217"/>
      <c r="CK139" s="217"/>
      <c r="CL139" s="217"/>
      <c r="CM139" s="217"/>
      <c r="CN139" s="217"/>
      <c r="CO139" s="217"/>
      <c r="CP139" s="217"/>
      <c r="CQ139" s="217"/>
      <c r="CR139" s="217"/>
      <c r="CS139" s="217"/>
      <c r="CT139" s="217"/>
      <c r="CU139" s="217"/>
      <c r="CV139" s="217"/>
      <c r="CW139" s="217"/>
      <c r="CX139" s="217"/>
      <c r="CY139" s="217"/>
      <c r="CZ139" s="217"/>
      <c r="DA139" s="217"/>
      <c r="DB139" s="217"/>
      <c r="DC139" s="217"/>
      <c r="DD139" s="217"/>
      <c r="DE139" s="217"/>
      <c r="DF139" s="217"/>
      <c r="DG139" s="217"/>
      <c r="DH139" s="217"/>
      <c r="DI139" s="217"/>
      <c r="DJ139" s="217"/>
      <c r="DK139" s="217"/>
      <c r="DL139" s="217"/>
      <c r="DM139" s="217"/>
      <c r="DN139" s="217"/>
      <c r="DO139" s="217"/>
      <c r="DP139" s="217"/>
      <c r="DQ139" s="217"/>
      <c r="DR139" s="217"/>
    </row>
    <row r="140" spans="1:122" ht="13">
      <c r="A140" s="289" t="s">
        <v>51</v>
      </c>
      <c r="B140" s="1574"/>
      <c r="C140" s="1560"/>
      <c r="D140" s="11"/>
      <c r="E140" s="11"/>
      <c r="F140" s="11"/>
      <c r="G140" s="253"/>
      <c r="H140" s="11"/>
      <c r="I140" s="11"/>
      <c r="J140" s="11"/>
      <c r="K140" s="11"/>
      <c r="L140" s="253"/>
      <c r="M140" s="11"/>
      <c r="N140" s="11"/>
      <c r="O140" s="11"/>
      <c r="P140" s="11"/>
      <c r="Q140" s="11"/>
      <c r="R140" s="253"/>
      <c r="S140" s="279"/>
      <c r="T140" s="398"/>
      <c r="U140" s="284"/>
      <c r="V140" s="284"/>
      <c r="W140" s="284"/>
      <c r="X140" s="284"/>
      <c r="Y140" s="284"/>
      <c r="Z140" s="284"/>
    </row>
    <row r="141" spans="1:122" ht="13.5" thickBot="1">
      <c r="A141" s="254" t="s">
        <v>42</v>
      </c>
      <c r="B141" s="1575"/>
      <c r="C141" s="1561"/>
      <c r="D141" s="256"/>
      <c r="E141" s="256"/>
      <c r="F141" s="256"/>
      <c r="G141" s="257"/>
      <c r="H141" s="256"/>
      <c r="I141" s="256"/>
      <c r="J141" s="256"/>
      <c r="K141" s="256"/>
      <c r="L141" s="257">
        <v>0</v>
      </c>
      <c r="M141" s="256"/>
      <c r="N141" s="256"/>
      <c r="O141" s="256"/>
      <c r="P141" s="256"/>
      <c r="Q141" s="256"/>
      <c r="R141" s="258"/>
      <c r="S141" s="280"/>
      <c r="T141" s="965"/>
      <c r="U141" s="966"/>
      <c r="V141" s="889"/>
      <c r="W141" s="284"/>
      <c r="Z141" s="284"/>
    </row>
    <row r="142" spans="1:122" ht="13">
      <c r="A142" s="259" t="s">
        <v>45</v>
      </c>
      <c r="B142" s="1576"/>
      <c r="C142" s="261"/>
      <c r="D142" s="261"/>
      <c r="E142" s="261"/>
      <c r="F142" s="261"/>
      <c r="G142" s="253"/>
      <c r="H142" s="261"/>
      <c r="I142" s="261"/>
      <c r="J142" s="261"/>
      <c r="K142" s="261"/>
      <c r="L142" s="253">
        <f>SUM(H142:K142)</f>
        <v>0</v>
      </c>
      <c r="M142" s="261"/>
      <c r="N142" s="261"/>
      <c r="O142" s="261"/>
      <c r="P142" s="261"/>
      <c r="Q142" s="261"/>
      <c r="R142" s="253"/>
      <c r="S142" s="279"/>
      <c r="T142" s="964"/>
      <c r="U142" s="967"/>
      <c r="V142" s="284"/>
      <c r="W142" s="284"/>
      <c r="X142" s="284"/>
      <c r="Y142" s="284"/>
      <c r="Z142" s="284"/>
    </row>
    <row r="143" spans="1:122" ht="13.5" thickBot="1">
      <c r="A143" s="254" t="s">
        <v>42</v>
      </c>
      <c r="B143" s="1575"/>
      <c r="C143" s="1561"/>
      <c r="D143" s="256"/>
      <c r="E143" s="256"/>
      <c r="F143" s="256"/>
      <c r="G143" s="257"/>
      <c r="H143" s="256"/>
      <c r="I143" s="256"/>
      <c r="J143" s="256"/>
      <c r="K143" s="256"/>
      <c r="L143" s="257">
        <f>SUM(H143:K143)</f>
        <v>0</v>
      </c>
      <c r="M143" s="256"/>
      <c r="N143" s="256"/>
      <c r="O143" s="256"/>
      <c r="P143" s="256"/>
      <c r="Q143" s="256"/>
      <c r="R143" s="262"/>
      <c r="S143" s="280"/>
      <c r="T143" s="949"/>
      <c r="U143" s="949"/>
      <c r="V143" s="949"/>
      <c r="W143" s="949"/>
      <c r="X143" s="949"/>
      <c r="Y143" s="949"/>
      <c r="Z143" s="949"/>
    </row>
    <row r="144" spans="1:122" s="194" customFormat="1" ht="13.5" thickBot="1">
      <c r="A144" s="285"/>
      <c r="B144" s="283"/>
      <c r="C144" s="9"/>
      <c r="D144" s="9"/>
      <c r="E144" s="9"/>
      <c r="F144" s="9"/>
      <c r="G144" s="672"/>
      <c r="H144" s="9"/>
      <c r="I144" s="9"/>
      <c r="J144" s="9"/>
      <c r="K144" s="9"/>
      <c r="L144" s="672"/>
      <c r="M144" s="9"/>
      <c r="N144" s="9"/>
      <c r="O144" s="9"/>
      <c r="P144" s="9"/>
      <c r="Q144" s="9"/>
      <c r="R144" s="408"/>
      <c r="S144" s="673"/>
      <c r="T144" s="954"/>
      <c r="U144" s="284" t="s">
        <v>284</v>
      </c>
      <c r="V144" s="284"/>
      <c r="W144" s="284"/>
      <c r="X144" s="955"/>
      <c r="Y144" s="284"/>
      <c r="Z144" s="284"/>
      <c r="AA144" s="283"/>
      <c r="AB144" s="283"/>
      <c r="AC144" s="283"/>
      <c r="AD144" s="231"/>
    </row>
    <row r="145" spans="1:122" s="2" customFormat="1" ht="13">
      <c r="A145" s="171"/>
      <c r="B145" s="1562"/>
      <c r="C145" s="1553" t="s">
        <v>35</v>
      </c>
      <c r="D145" s="173" t="s">
        <v>35</v>
      </c>
      <c r="E145" s="173" t="s">
        <v>35</v>
      </c>
      <c r="F145" s="173" t="s">
        <v>35</v>
      </c>
      <c r="G145" s="174" t="s">
        <v>613</v>
      </c>
      <c r="H145" s="173" t="s">
        <v>35</v>
      </c>
      <c r="I145" s="173" t="s">
        <v>35</v>
      </c>
      <c r="J145" s="173" t="s">
        <v>35</v>
      </c>
      <c r="K145" s="173" t="s">
        <v>35</v>
      </c>
      <c r="L145" s="174" t="s">
        <v>614</v>
      </c>
      <c r="M145" s="173" t="s">
        <v>35</v>
      </c>
      <c r="N145" s="173" t="s">
        <v>35</v>
      </c>
      <c r="O145" s="173" t="s">
        <v>35</v>
      </c>
      <c r="P145" s="173" t="s">
        <v>35</v>
      </c>
      <c r="Q145" s="173" t="s">
        <v>35</v>
      </c>
      <c r="R145" s="174" t="s">
        <v>615</v>
      </c>
      <c r="S145" s="175" t="s">
        <v>616</v>
      </c>
      <c r="T145" s="933" t="s">
        <v>46</v>
      </c>
      <c r="U145" s="933" t="s">
        <v>47</v>
      </c>
      <c r="V145" s="933" t="s">
        <v>103</v>
      </c>
      <c r="W145" s="282"/>
      <c r="X145" s="282"/>
      <c r="Y145" s="282"/>
      <c r="Z145" s="282"/>
      <c r="AA145" s="282"/>
      <c r="AB145" s="282"/>
      <c r="AC145" s="282"/>
      <c r="AD145" s="282"/>
    </row>
    <row r="146" spans="1:122" s="2" customFormat="1" ht="13.5" thickBot="1">
      <c r="A146" s="1951" t="s">
        <v>648</v>
      </c>
      <c r="B146" s="1952"/>
      <c r="C146" s="1554">
        <v>27</v>
      </c>
      <c r="D146" s="178">
        <v>28</v>
      </c>
      <c r="E146" s="178">
        <v>29</v>
      </c>
      <c r="F146" s="178">
        <v>30</v>
      </c>
      <c r="G146" s="179" t="s">
        <v>32</v>
      </c>
      <c r="H146" s="178">
        <v>31</v>
      </c>
      <c r="I146" s="178">
        <v>32</v>
      </c>
      <c r="J146" s="178">
        <v>33</v>
      </c>
      <c r="K146" s="178">
        <v>34</v>
      </c>
      <c r="L146" s="179" t="s">
        <v>32</v>
      </c>
      <c r="M146" s="178">
        <v>35</v>
      </c>
      <c r="N146" s="178">
        <v>36</v>
      </c>
      <c r="O146" s="178">
        <v>37</v>
      </c>
      <c r="P146" s="178">
        <v>38</v>
      </c>
      <c r="Q146" s="178">
        <v>39</v>
      </c>
      <c r="R146" s="179" t="s">
        <v>32</v>
      </c>
      <c r="S146" s="180" t="s">
        <v>32</v>
      </c>
      <c r="T146" s="934">
        <v>-0.38973315243194107</v>
      </c>
      <c r="U146" s="934">
        <v>-0.29229915713011689</v>
      </c>
      <c r="V146" s="934">
        <v>0</v>
      </c>
      <c r="W146" s="935" t="s">
        <v>159</v>
      </c>
      <c r="X146" s="282"/>
      <c r="Y146" s="282"/>
      <c r="Z146" s="282"/>
      <c r="AA146" s="282"/>
      <c r="AB146" s="282"/>
      <c r="AC146" s="282"/>
      <c r="AD146" s="282"/>
    </row>
    <row r="147" spans="1:122" s="194" customFormat="1" ht="13">
      <c r="A147" s="285" t="s">
        <v>972</v>
      </c>
      <c r="B147" s="283"/>
      <c r="C147" s="9">
        <f>C42+C43+C66+C67</f>
        <v>0</v>
      </c>
      <c r="D147" s="9">
        <f t="shared" ref="D147:F147" si="122">D42+D43+D66+D67</f>
        <v>0</v>
      </c>
      <c r="E147" s="9">
        <f t="shared" si="122"/>
        <v>0</v>
      </c>
      <c r="F147" s="9">
        <f t="shared" si="122"/>
        <v>0</v>
      </c>
      <c r="G147" s="672"/>
      <c r="H147" s="9">
        <f t="shared" ref="H147:K147" si="123">H42+H43+H66+H67</f>
        <v>0</v>
      </c>
      <c r="I147" s="9">
        <f t="shared" si="123"/>
        <v>0</v>
      </c>
      <c r="J147" s="9">
        <f t="shared" si="123"/>
        <v>0</v>
      </c>
      <c r="K147" s="9">
        <f t="shared" si="123"/>
        <v>0</v>
      </c>
      <c r="L147" s="672"/>
      <c r="M147" s="9">
        <f t="shared" ref="M147:Q147" si="124">M42+M43+M66+M67</f>
        <v>0</v>
      </c>
      <c r="N147" s="9">
        <f t="shared" si="124"/>
        <v>0</v>
      </c>
      <c r="O147" s="9">
        <f t="shared" si="124"/>
        <v>0</v>
      </c>
      <c r="P147" s="9">
        <f t="shared" si="124"/>
        <v>0</v>
      </c>
      <c r="Q147" s="9">
        <f t="shared" si="124"/>
        <v>0</v>
      </c>
      <c r="R147" s="408"/>
      <c r="S147" s="673"/>
      <c r="T147" s="954"/>
      <c r="U147" s="284"/>
      <c r="V147" s="284"/>
      <c r="W147" s="284"/>
      <c r="X147" s="955"/>
      <c r="Y147" s="284"/>
      <c r="Z147" s="284"/>
      <c r="AA147" s="283"/>
      <c r="AB147" s="283"/>
      <c r="AC147" s="283"/>
      <c r="AD147" s="231"/>
    </row>
    <row r="148" spans="1:122" s="194" customFormat="1" ht="13">
      <c r="A148" s="285" t="s">
        <v>391</v>
      </c>
      <c r="B148" s="283"/>
      <c r="C148" s="9">
        <f>C68+C69+C44+C45</f>
        <v>0</v>
      </c>
      <c r="D148" s="9">
        <f>D68+D69+D44+D45</f>
        <v>0</v>
      </c>
      <c r="E148" s="9">
        <f>E68+E69+E44+E45</f>
        <v>0</v>
      </c>
      <c r="F148" s="9">
        <f>F68+F69+F44+F45</f>
        <v>0</v>
      </c>
      <c r="G148" s="672"/>
      <c r="H148" s="9">
        <f>H68+H69+H44+H45</f>
        <v>0</v>
      </c>
      <c r="I148" s="9">
        <f>I68+I69+I44+I45</f>
        <v>0</v>
      </c>
      <c r="J148" s="9">
        <f>J68+J69+J44+J45</f>
        <v>0</v>
      </c>
      <c r="K148" s="9">
        <f>K68+K69+K44+K45</f>
        <v>0</v>
      </c>
      <c r="L148" s="672"/>
      <c r="M148" s="9">
        <f>M68+M69+M44+M45</f>
        <v>0</v>
      </c>
      <c r="N148" s="9">
        <f>N68+N69+N44+N45</f>
        <v>0</v>
      </c>
      <c r="O148" s="9">
        <f>O68+O69+O44+O45</f>
        <v>0</v>
      </c>
      <c r="P148" s="9">
        <f>P68+P69+P44+P45</f>
        <v>0</v>
      </c>
      <c r="Q148" s="9">
        <f>Q68+Q69+Q44+Q45</f>
        <v>0</v>
      </c>
      <c r="R148" s="408"/>
      <c r="S148" s="673"/>
      <c r="T148" s="954"/>
      <c r="U148" s="284"/>
      <c r="V148" s="284"/>
      <c r="W148" s="284"/>
      <c r="X148" s="955"/>
      <c r="Y148" s="284"/>
      <c r="Z148" s="284"/>
      <c r="AA148" s="283"/>
      <c r="AB148" s="283"/>
      <c r="AC148" s="283"/>
      <c r="AD148" s="231"/>
    </row>
    <row r="149" spans="1:122" s="194" customFormat="1" ht="13">
      <c r="A149" s="285" t="s">
        <v>392</v>
      </c>
      <c r="B149" s="283"/>
      <c r="C149" s="9">
        <f>C70+C46+C47+C71</f>
        <v>0</v>
      </c>
      <c r="D149" s="9">
        <f>D70+D46+D47+D71</f>
        <v>0</v>
      </c>
      <c r="E149" s="9">
        <f>E70+E46+E47+E71</f>
        <v>0</v>
      </c>
      <c r="F149" s="9">
        <f>F70+F46+F47+F71</f>
        <v>0</v>
      </c>
      <c r="G149" s="672"/>
      <c r="H149" s="9">
        <f>H70+H46+H47+H71</f>
        <v>0</v>
      </c>
      <c r="I149" s="9">
        <f>I70+I46+I47+I71</f>
        <v>0</v>
      </c>
      <c r="J149" s="9">
        <f>J70+J46+J47+J71</f>
        <v>0</v>
      </c>
      <c r="K149" s="9">
        <f>K70+K46+K47+K71</f>
        <v>0</v>
      </c>
      <c r="L149" s="672"/>
      <c r="M149" s="9">
        <f>M70+M46+M47+M71</f>
        <v>0</v>
      </c>
      <c r="N149" s="9">
        <f>N70+N46+N47+N71</f>
        <v>0</v>
      </c>
      <c r="O149" s="9">
        <f>O70+O46+O47+O71</f>
        <v>0</v>
      </c>
      <c r="P149" s="9">
        <f>P70+P46+P47+P71</f>
        <v>0</v>
      </c>
      <c r="Q149" s="9">
        <f>Q70+Q46+Q47+Q71</f>
        <v>0</v>
      </c>
      <c r="R149" s="408"/>
      <c r="S149" s="673"/>
      <c r="T149" s="954"/>
      <c r="U149" s="284"/>
      <c r="V149" s="284"/>
      <c r="W149" s="284"/>
      <c r="X149" s="955"/>
      <c r="Y149" s="284"/>
      <c r="Z149" s="284"/>
      <c r="AA149" s="283"/>
      <c r="AB149" s="283"/>
      <c r="AC149" s="283"/>
      <c r="AD149" s="231"/>
    </row>
    <row r="150" spans="1:122" s="194" customFormat="1" ht="13">
      <c r="A150" s="285"/>
      <c r="B150" s="283"/>
      <c r="C150" s="9"/>
      <c r="D150" s="9"/>
      <c r="E150" s="9"/>
      <c r="F150" s="9"/>
      <c r="G150" s="672"/>
      <c r="H150" s="9"/>
      <c r="I150" s="9"/>
      <c r="J150" s="9"/>
      <c r="K150" s="9"/>
      <c r="L150" s="672"/>
      <c r="M150" s="9"/>
      <c r="N150" s="9"/>
      <c r="O150" s="9"/>
      <c r="P150" s="9"/>
      <c r="Q150" s="9"/>
      <c r="R150" s="408"/>
      <c r="S150" s="673"/>
      <c r="T150" s="954"/>
      <c r="U150" s="284"/>
      <c r="V150" s="284"/>
      <c r="W150" s="284"/>
      <c r="X150" s="955"/>
      <c r="Y150" s="284"/>
      <c r="Z150" s="284"/>
      <c r="AA150" s="283"/>
      <c r="AB150" s="283"/>
      <c r="AC150" s="283"/>
      <c r="AD150" s="231"/>
    </row>
    <row r="151" spans="1:122" s="194" customFormat="1" ht="13">
      <c r="A151" s="285" t="s">
        <v>973</v>
      </c>
      <c r="B151" s="283"/>
      <c r="C151" s="9">
        <f>C91+C92+C109+C127+C128</f>
        <v>-22175</v>
      </c>
      <c r="D151" s="9">
        <f t="shared" ref="D151:Q151" si="125">D91+D92+D109+D127+D128</f>
        <v>22175</v>
      </c>
      <c r="E151" s="9">
        <f t="shared" si="125"/>
        <v>0</v>
      </c>
      <c r="F151" s="9">
        <f t="shared" si="125"/>
        <v>0</v>
      </c>
      <c r="G151" s="672">
        <f t="shared" si="125"/>
        <v>0</v>
      </c>
      <c r="H151" s="9">
        <f t="shared" si="125"/>
        <v>0</v>
      </c>
      <c r="I151" s="9">
        <f t="shared" si="125"/>
        <v>0</v>
      </c>
      <c r="J151" s="9">
        <f t="shared" si="125"/>
        <v>0</v>
      </c>
      <c r="K151" s="9">
        <f t="shared" si="125"/>
        <v>0</v>
      </c>
      <c r="L151" s="672">
        <f t="shared" si="125"/>
        <v>0</v>
      </c>
      <c r="M151" s="9">
        <f t="shared" si="125"/>
        <v>0</v>
      </c>
      <c r="N151" s="9">
        <f t="shared" si="125"/>
        <v>0</v>
      </c>
      <c r="O151" s="9">
        <f t="shared" si="125"/>
        <v>0</v>
      </c>
      <c r="P151" s="9">
        <f t="shared" si="125"/>
        <v>0</v>
      </c>
      <c r="Q151" s="9">
        <f t="shared" si="125"/>
        <v>0</v>
      </c>
      <c r="R151" s="408"/>
      <c r="S151" s="673"/>
      <c r="T151" s="954"/>
      <c r="U151" s="284"/>
      <c r="V151" s="284"/>
      <c r="W151" s="284"/>
      <c r="X151" s="955"/>
      <c r="Y151" s="284"/>
      <c r="Z151" s="284"/>
      <c r="AA151" s="283"/>
      <c r="AB151" s="283"/>
      <c r="AC151" s="283"/>
      <c r="AD151" s="231"/>
    </row>
    <row r="152" spans="1:122" s="194" customFormat="1" ht="13">
      <c r="A152" s="285" t="s">
        <v>974</v>
      </c>
      <c r="B152" s="283"/>
      <c r="C152" s="9">
        <f>C93+C94+C129+C130</f>
        <v>-18825</v>
      </c>
      <c r="D152" s="9">
        <f t="shared" ref="D152:Q152" si="126">D93+D94+D129+D130</f>
        <v>18825</v>
      </c>
      <c r="E152" s="9">
        <f t="shared" si="126"/>
        <v>0</v>
      </c>
      <c r="F152" s="9">
        <f t="shared" si="126"/>
        <v>0</v>
      </c>
      <c r="G152" s="672">
        <f t="shared" si="126"/>
        <v>0</v>
      </c>
      <c r="H152" s="9">
        <f t="shared" si="126"/>
        <v>0</v>
      </c>
      <c r="I152" s="9">
        <f t="shared" si="126"/>
        <v>0</v>
      </c>
      <c r="J152" s="9">
        <f t="shared" si="126"/>
        <v>0</v>
      </c>
      <c r="K152" s="9">
        <f t="shared" si="126"/>
        <v>0</v>
      </c>
      <c r="L152" s="672">
        <f t="shared" si="126"/>
        <v>0</v>
      </c>
      <c r="M152" s="9">
        <f t="shared" si="126"/>
        <v>0</v>
      </c>
      <c r="N152" s="9">
        <f t="shared" si="126"/>
        <v>0</v>
      </c>
      <c r="O152" s="9">
        <f t="shared" si="126"/>
        <v>0</v>
      </c>
      <c r="P152" s="9">
        <f t="shared" si="126"/>
        <v>0</v>
      </c>
      <c r="Q152" s="9">
        <f t="shared" si="126"/>
        <v>0</v>
      </c>
      <c r="R152" s="408"/>
      <c r="S152" s="673"/>
      <c r="T152" s="954"/>
      <c r="U152" s="284"/>
      <c r="V152" s="284"/>
      <c r="W152" s="284"/>
      <c r="X152" s="955"/>
      <c r="Y152" s="284"/>
      <c r="Z152" s="284"/>
      <c r="AA152" s="283"/>
      <c r="AB152" s="283"/>
      <c r="AC152" s="283"/>
      <c r="AD152" s="231"/>
    </row>
    <row r="153" spans="1:122" s="194" customFormat="1" ht="13">
      <c r="A153" s="285" t="s">
        <v>969</v>
      </c>
      <c r="B153" s="283"/>
      <c r="C153" s="9">
        <f>C95+C96+C132+C131</f>
        <v>-7900</v>
      </c>
      <c r="D153" s="9">
        <f t="shared" ref="D153:Q153" si="127">D95+D96+D132+D131</f>
        <v>-20440</v>
      </c>
      <c r="E153" s="9">
        <f t="shared" si="127"/>
        <v>28340</v>
      </c>
      <c r="F153" s="9">
        <f t="shared" si="127"/>
        <v>0</v>
      </c>
      <c r="G153" s="672">
        <f t="shared" si="127"/>
        <v>0</v>
      </c>
      <c r="H153" s="9">
        <f t="shared" si="127"/>
        <v>0</v>
      </c>
      <c r="I153" s="9">
        <f t="shared" si="127"/>
        <v>0</v>
      </c>
      <c r="J153" s="9">
        <f t="shared" si="127"/>
        <v>0</v>
      </c>
      <c r="K153" s="9">
        <f t="shared" si="127"/>
        <v>0</v>
      </c>
      <c r="L153" s="672">
        <f t="shared" si="127"/>
        <v>0</v>
      </c>
      <c r="M153" s="9">
        <f t="shared" si="127"/>
        <v>0</v>
      </c>
      <c r="N153" s="9">
        <f t="shared" si="127"/>
        <v>0</v>
      </c>
      <c r="O153" s="9">
        <f t="shared" si="127"/>
        <v>0</v>
      </c>
      <c r="P153" s="9">
        <f t="shared" si="127"/>
        <v>0</v>
      </c>
      <c r="Q153" s="9">
        <f t="shared" si="127"/>
        <v>0</v>
      </c>
      <c r="R153" s="408"/>
      <c r="S153" s="673"/>
      <c r="T153" s="954"/>
      <c r="U153" s="284"/>
      <c r="V153" s="284"/>
      <c r="W153" s="284"/>
      <c r="X153" s="955"/>
      <c r="Y153" s="284"/>
      <c r="Z153" s="284"/>
      <c r="AA153" s="283"/>
      <c r="AB153" s="283"/>
      <c r="AC153" s="283"/>
      <c r="AD153" s="231"/>
    </row>
    <row r="154" spans="1:122" ht="13" thickBot="1">
      <c r="U154" s="284" t="s">
        <v>284</v>
      </c>
      <c r="V154" s="284"/>
      <c r="W154" s="284"/>
      <c r="X154" s="284"/>
      <c r="Y154" s="284"/>
      <c r="Z154" s="284"/>
    </row>
    <row r="155" spans="1:122" s="2" customFormat="1" ht="13">
      <c r="A155" s="171"/>
      <c r="B155" s="1238"/>
      <c r="C155" s="1246" t="str">
        <f t="shared" ref="C155:S155" si="128">C1</f>
        <v>Plan</v>
      </c>
      <c r="D155" s="173" t="str">
        <f t="shared" si="128"/>
        <v>Plan</v>
      </c>
      <c r="E155" s="173" t="str">
        <f t="shared" si="128"/>
        <v>Plan</v>
      </c>
      <c r="F155" s="173" t="str">
        <f t="shared" si="128"/>
        <v>Plan</v>
      </c>
      <c r="G155" s="174" t="str">
        <f t="shared" si="128"/>
        <v>April</v>
      </c>
      <c r="H155" s="173" t="str">
        <f t="shared" si="128"/>
        <v>Plan</v>
      </c>
      <c r="I155" s="173" t="str">
        <f t="shared" si="128"/>
        <v>Plan</v>
      </c>
      <c r="J155" s="173" t="str">
        <f t="shared" si="128"/>
        <v>Plan</v>
      </c>
      <c r="K155" s="173" t="str">
        <f t="shared" si="128"/>
        <v>Plan</v>
      </c>
      <c r="L155" s="174" t="str">
        <f t="shared" si="128"/>
        <v>May</v>
      </c>
      <c r="M155" s="173" t="str">
        <f t="shared" si="128"/>
        <v>Plan</v>
      </c>
      <c r="N155" s="173" t="str">
        <f t="shared" si="128"/>
        <v>Plan</v>
      </c>
      <c r="O155" s="173" t="str">
        <f t="shared" si="128"/>
        <v>Plan</v>
      </c>
      <c r="P155" s="173" t="str">
        <f t="shared" si="128"/>
        <v>Plan</v>
      </c>
      <c r="Q155" s="173" t="str">
        <f t="shared" si="128"/>
        <v>Plan</v>
      </c>
      <c r="R155" s="174" t="str">
        <f t="shared" si="128"/>
        <v>June</v>
      </c>
      <c r="S155" s="274" t="str">
        <f t="shared" si="128"/>
        <v>Q424</v>
      </c>
      <c r="T155" s="948"/>
      <c r="U155" s="948"/>
      <c r="V155" s="948"/>
      <c r="W155" s="948"/>
      <c r="X155" s="282"/>
      <c r="Y155" s="282"/>
      <c r="Z155" s="282"/>
      <c r="AA155" s="282"/>
      <c r="AB155" s="282"/>
      <c r="AC155" s="282"/>
      <c r="AD155" s="282"/>
    </row>
    <row r="156" spans="1:122" s="2" customFormat="1" ht="13.5" thickBot="1">
      <c r="A156" s="271" t="s">
        <v>47</v>
      </c>
      <c r="B156" s="1239"/>
      <c r="C156" s="1247">
        <f t="shared" ref="C156:S156" si="129">C2</f>
        <v>40</v>
      </c>
      <c r="D156" s="178">
        <f t="shared" si="129"/>
        <v>41</v>
      </c>
      <c r="E156" s="178">
        <f t="shared" si="129"/>
        <v>42</v>
      </c>
      <c r="F156" s="178">
        <f t="shared" si="129"/>
        <v>43</v>
      </c>
      <c r="G156" s="179" t="str">
        <f t="shared" si="129"/>
        <v>Total</v>
      </c>
      <c r="H156" s="178">
        <f t="shared" si="129"/>
        <v>44</v>
      </c>
      <c r="I156" s="178">
        <f t="shared" si="129"/>
        <v>45</v>
      </c>
      <c r="J156" s="178">
        <f t="shared" si="129"/>
        <v>46</v>
      </c>
      <c r="K156" s="178">
        <f t="shared" si="129"/>
        <v>47</v>
      </c>
      <c r="L156" s="179" t="str">
        <f t="shared" si="129"/>
        <v>Total</v>
      </c>
      <c r="M156" s="178">
        <f t="shared" si="129"/>
        <v>48</v>
      </c>
      <c r="N156" s="178">
        <f t="shared" si="129"/>
        <v>49</v>
      </c>
      <c r="O156" s="178">
        <f t="shared" si="129"/>
        <v>50</v>
      </c>
      <c r="P156" s="178">
        <f t="shared" si="129"/>
        <v>51</v>
      </c>
      <c r="Q156" s="178">
        <f t="shared" si="129"/>
        <v>52</v>
      </c>
      <c r="R156" s="179" t="str">
        <f t="shared" si="129"/>
        <v>Total</v>
      </c>
      <c r="S156" s="275" t="str">
        <f t="shared" si="129"/>
        <v>Total</v>
      </c>
      <c r="T156" s="281"/>
      <c r="U156" s="282"/>
      <c r="V156" s="282"/>
      <c r="W156" s="282"/>
      <c r="X156" s="282"/>
      <c r="Y156" s="282"/>
      <c r="Z156" s="282"/>
      <c r="AA156" s="282"/>
      <c r="AB156" s="282"/>
      <c r="AC156" s="282"/>
      <c r="AD156" s="282"/>
    </row>
    <row r="157" spans="1:122" s="207" customFormat="1" ht="13">
      <c r="A157" s="211"/>
      <c r="B157" s="235"/>
      <c r="C157" s="929"/>
      <c r="D157" s="212"/>
      <c r="E157" s="212"/>
      <c r="F157" s="212"/>
      <c r="G157" s="236"/>
      <c r="H157" s="212"/>
      <c r="I157" s="212"/>
      <c r="J157" s="212"/>
      <c r="K157" s="212"/>
      <c r="L157" s="236"/>
      <c r="M157" s="212"/>
      <c r="N157" s="212"/>
      <c r="O157" s="212"/>
      <c r="P157" s="212"/>
      <c r="Q157" s="212"/>
      <c r="R157" s="183"/>
      <c r="S157" s="276"/>
      <c r="T157" s="218"/>
      <c r="U157" s="217"/>
      <c r="V157" s="219"/>
      <c r="W157" s="219"/>
      <c r="X157" s="219"/>
      <c r="Y157" s="217"/>
      <c r="Z157" s="217"/>
      <c r="AA157" s="217"/>
      <c r="AB157" s="217"/>
      <c r="AC157" s="217"/>
      <c r="AD157" s="217"/>
      <c r="AE157" s="217"/>
      <c r="AF157" s="217"/>
      <c r="AG157" s="217"/>
      <c r="AH157" s="217"/>
      <c r="AI157" s="217"/>
      <c r="AJ157" s="217"/>
      <c r="AK157" s="217"/>
      <c r="AL157" s="217"/>
      <c r="AM157" s="217"/>
      <c r="AN157" s="217"/>
      <c r="AO157" s="217"/>
      <c r="AP157" s="217"/>
      <c r="AQ157" s="217"/>
      <c r="AR157" s="217"/>
      <c r="AS157" s="217"/>
      <c r="AT157" s="217"/>
      <c r="AU157" s="217"/>
      <c r="AV157" s="217"/>
      <c r="AW157" s="217"/>
      <c r="AX157" s="217"/>
      <c r="AY157" s="217"/>
      <c r="AZ157" s="217"/>
      <c r="BA157" s="217"/>
      <c r="BB157" s="217"/>
      <c r="BC157" s="217"/>
      <c r="BD157" s="217"/>
      <c r="BE157" s="217"/>
      <c r="BF157" s="217"/>
      <c r="BG157" s="217"/>
      <c r="BH157" s="217"/>
      <c r="BI157" s="217"/>
      <c r="BJ157" s="217"/>
      <c r="BK157" s="217"/>
      <c r="BL157" s="217"/>
      <c r="BM157" s="217"/>
      <c r="BN157" s="217"/>
      <c r="BO157" s="217"/>
      <c r="BP157" s="217"/>
      <c r="BQ157" s="217"/>
      <c r="BR157" s="217"/>
      <c r="BS157" s="217"/>
      <c r="BT157" s="217"/>
      <c r="BU157" s="217"/>
      <c r="BV157" s="217"/>
      <c r="BW157" s="217"/>
      <c r="BX157" s="217"/>
      <c r="BY157" s="217"/>
      <c r="BZ157" s="217"/>
      <c r="CA157" s="217"/>
      <c r="CB157" s="217"/>
      <c r="CC157" s="217"/>
      <c r="CD157" s="217"/>
      <c r="CE157" s="217"/>
      <c r="CF157" s="217"/>
      <c r="CG157" s="217"/>
      <c r="CH157" s="217"/>
      <c r="CI157" s="217"/>
      <c r="CJ157" s="217"/>
      <c r="CK157" s="217"/>
      <c r="CL157" s="217"/>
      <c r="CM157" s="217"/>
      <c r="CN157" s="217"/>
      <c r="CO157" s="217"/>
      <c r="CP157" s="217"/>
      <c r="CQ157" s="217"/>
      <c r="CR157" s="217"/>
      <c r="CS157" s="217"/>
      <c r="CT157" s="217"/>
      <c r="CU157" s="217"/>
      <c r="CV157" s="217"/>
      <c r="CW157" s="217"/>
      <c r="CX157" s="217"/>
      <c r="CY157" s="217"/>
      <c r="CZ157" s="217"/>
      <c r="DA157" s="217"/>
      <c r="DB157" s="217"/>
      <c r="DC157" s="217"/>
      <c r="DD157" s="217"/>
      <c r="DE157" s="217"/>
      <c r="DF157" s="217"/>
      <c r="DG157" s="217"/>
      <c r="DH157" s="217"/>
      <c r="DI157" s="217"/>
      <c r="DJ157" s="217"/>
      <c r="DK157" s="217"/>
      <c r="DL157" s="217"/>
      <c r="DM157" s="217"/>
      <c r="DN157" s="217"/>
      <c r="DO157" s="217"/>
      <c r="DP157" s="217"/>
      <c r="DQ157" s="217"/>
      <c r="DR157" s="217"/>
    </row>
    <row r="158" spans="1:122" s="207" customFormat="1" ht="13">
      <c r="A158" s="211"/>
      <c r="B158" s="235"/>
      <c r="C158" s="929"/>
      <c r="D158" s="212"/>
      <c r="E158" s="212"/>
      <c r="F158" s="212"/>
      <c r="G158" s="183"/>
      <c r="H158" s="212"/>
      <c r="I158" s="212"/>
      <c r="J158" s="212"/>
      <c r="K158" s="212"/>
      <c r="L158" s="183"/>
      <c r="M158" s="212"/>
      <c r="N158" s="212"/>
      <c r="O158" s="212"/>
      <c r="P158" s="212"/>
      <c r="Q158" s="212"/>
      <c r="R158" s="183"/>
      <c r="S158" s="193"/>
      <c r="T158" s="218"/>
      <c r="U158" s="217"/>
      <c r="V158" s="219"/>
      <c r="W158" s="219"/>
      <c r="X158" s="219"/>
      <c r="Y158" s="217"/>
      <c r="Z158" s="217"/>
      <c r="AA158" s="217"/>
      <c r="AB158" s="217"/>
      <c r="AC158" s="217"/>
      <c r="AD158" s="217"/>
      <c r="AE158" s="217"/>
      <c r="AF158" s="217"/>
      <c r="AG158" s="217"/>
      <c r="AH158" s="217"/>
      <c r="AI158" s="217"/>
      <c r="AJ158" s="217"/>
      <c r="AK158" s="217"/>
      <c r="AL158" s="217"/>
      <c r="AM158" s="217"/>
      <c r="AN158" s="217"/>
      <c r="AO158" s="217"/>
      <c r="AP158" s="217"/>
      <c r="AQ158" s="217"/>
      <c r="AR158" s="217"/>
      <c r="AS158" s="217"/>
      <c r="AT158" s="217"/>
      <c r="AU158" s="217"/>
      <c r="AV158" s="217"/>
      <c r="AW158" s="217"/>
      <c r="AX158" s="217"/>
      <c r="AY158" s="217"/>
      <c r="AZ158" s="217"/>
      <c r="BA158" s="217"/>
      <c r="BB158" s="217"/>
      <c r="BC158" s="217"/>
      <c r="BD158" s="217"/>
      <c r="BE158" s="217"/>
      <c r="BF158" s="217"/>
      <c r="BG158" s="217"/>
      <c r="BH158" s="217"/>
      <c r="BI158" s="217"/>
      <c r="BJ158" s="217"/>
      <c r="BK158" s="217"/>
      <c r="BL158" s="217"/>
      <c r="BM158" s="217"/>
      <c r="BN158" s="217"/>
      <c r="BO158" s="217"/>
      <c r="BP158" s="217"/>
      <c r="BQ158" s="217"/>
      <c r="BR158" s="217"/>
      <c r="BS158" s="217"/>
      <c r="BT158" s="217"/>
      <c r="BU158" s="217"/>
      <c r="BV158" s="217"/>
      <c r="BW158" s="217"/>
      <c r="BX158" s="217"/>
      <c r="BY158" s="217"/>
      <c r="BZ158" s="217"/>
      <c r="CA158" s="217"/>
      <c r="CB158" s="217"/>
      <c r="CC158" s="217"/>
      <c r="CD158" s="217"/>
      <c r="CE158" s="217"/>
      <c r="CF158" s="217"/>
      <c r="CG158" s="217"/>
      <c r="CH158" s="217"/>
      <c r="CI158" s="217"/>
      <c r="CJ158" s="217"/>
      <c r="CK158" s="217"/>
      <c r="CL158" s="217"/>
      <c r="CM158" s="217"/>
      <c r="CN158" s="217"/>
      <c r="CO158" s="217"/>
      <c r="CP158" s="217"/>
      <c r="CQ158" s="217"/>
      <c r="CR158" s="217"/>
      <c r="CS158" s="217"/>
      <c r="CT158" s="217"/>
      <c r="CU158" s="217"/>
      <c r="CV158" s="217"/>
      <c r="CW158" s="217"/>
      <c r="CX158" s="217"/>
      <c r="CY158" s="217"/>
      <c r="CZ158" s="217"/>
      <c r="DA158" s="217"/>
      <c r="DB158" s="217"/>
      <c r="DC158" s="217"/>
      <c r="DD158" s="217"/>
      <c r="DE158" s="217"/>
      <c r="DF158" s="217"/>
      <c r="DG158" s="217"/>
      <c r="DH158" s="217"/>
      <c r="DI158" s="217"/>
      <c r="DJ158" s="217"/>
      <c r="DK158" s="217"/>
      <c r="DL158" s="217"/>
      <c r="DM158" s="217"/>
      <c r="DN158" s="217"/>
      <c r="DO158" s="217"/>
      <c r="DP158" s="217"/>
      <c r="DQ158" s="217"/>
      <c r="DR158" s="217"/>
    </row>
    <row r="159" spans="1:122" s="207" customFormat="1" ht="13">
      <c r="A159" s="181" t="s">
        <v>147</v>
      </c>
      <c r="B159" s="228" t="s">
        <v>141</v>
      </c>
      <c r="C159" s="230">
        <f>SUMIF('Korat Summary'!$BB:$BB,'SiteCommit vs Uncon'!$T159,'Korat Summary'!BG:BG)</f>
        <v>0</v>
      </c>
      <c r="D159" s="6">
        <f>SUMIF('Korat Summary'!$BB:$BB,'SiteCommit vs Uncon'!$T159,'Korat Summary'!BH:BH)</f>
        <v>0</v>
      </c>
      <c r="E159" s="6">
        <f>SUMIF('Korat Summary'!$BB:$BB,'SiteCommit vs Uncon'!$T159,'Korat Summary'!BI:BI)</f>
        <v>0</v>
      </c>
      <c r="F159" s="6">
        <f>SUMIF('Korat Summary'!$BB:$BB,'SiteCommit vs Uncon'!$T159,'Korat Summary'!BJ:BJ)</f>
        <v>0</v>
      </c>
      <c r="G159" s="200">
        <f>SUM(C159:F159)</f>
        <v>0</v>
      </c>
      <c r="H159" s="6">
        <f>SUMIF('Korat Summary'!$BB:$BB,'SiteCommit vs Uncon'!$T159,'Korat Summary'!BK:BK)</f>
        <v>0</v>
      </c>
      <c r="I159" s="6">
        <f>SUMIF('Korat Summary'!$BB:$BB,'SiteCommit vs Uncon'!$T159,'Korat Summary'!BL:BL)</f>
        <v>0</v>
      </c>
      <c r="J159" s="6">
        <f>SUMIF('Korat Summary'!$BB:$BB,'SiteCommit vs Uncon'!$T159,'Korat Summary'!BM:BM)</f>
        <v>0</v>
      </c>
      <c r="K159" s="6">
        <f>SUMIF('Korat Summary'!$BB:$BB,'SiteCommit vs Uncon'!$T159,'Korat Summary'!BN:BN)</f>
        <v>0</v>
      </c>
      <c r="L159" s="200">
        <f>SUM(H159:K159)</f>
        <v>0</v>
      </c>
      <c r="M159" s="6">
        <f>SUMIF('Korat Summary'!$BB:$BB,'SiteCommit vs Uncon'!$T159,'Korat Summary'!BO:BO)</f>
        <v>0</v>
      </c>
      <c r="N159" s="6">
        <f>SUMIF('Korat Summary'!$BB:$BB,'SiteCommit vs Uncon'!$T159,'Korat Summary'!BP:BP)</f>
        <v>0</v>
      </c>
      <c r="O159" s="6">
        <f>SUMIF('Korat Summary'!$BB:$BB,'SiteCommit vs Uncon'!$T159,'Korat Summary'!BQ:BQ)</f>
        <v>0</v>
      </c>
      <c r="P159" s="6">
        <f>SUMIF('Korat Summary'!$BB:$BB,'SiteCommit vs Uncon'!$T159,'Korat Summary'!BR:BR)</f>
        <v>0</v>
      </c>
      <c r="Q159" s="6">
        <f>SUMIF('Korat Summary'!$BB:$BB,'SiteCommit vs Uncon'!$T159,'Korat Summary'!BS:BS)</f>
        <v>0</v>
      </c>
      <c r="R159" s="664">
        <f>SUM(M159:Q159)</f>
        <v>0</v>
      </c>
      <c r="S159" s="665">
        <f>R159+L159+G159</f>
        <v>0</v>
      </c>
      <c r="T159" s="218" t="s">
        <v>500</v>
      </c>
      <c r="U159" s="217"/>
      <c r="V159" s="219"/>
      <c r="W159" s="219"/>
      <c r="X159" s="219"/>
      <c r="Y159" s="217"/>
      <c r="Z159" s="217"/>
      <c r="AA159" s="217"/>
      <c r="AB159" s="217"/>
      <c r="AC159" s="217"/>
      <c r="AD159" s="217"/>
      <c r="AE159" s="217"/>
      <c r="AF159" s="217"/>
      <c r="AG159" s="217"/>
      <c r="AH159" s="217"/>
      <c r="AI159" s="217"/>
      <c r="AJ159" s="217"/>
      <c r="AK159" s="217"/>
      <c r="AL159" s="217"/>
      <c r="AM159" s="217"/>
      <c r="AN159" s="217"/>
      <c r="AO159" s="217"/>
      <c r="AP159" s="217"/>
      <c r="AQ159" s="217"/>
      <c r="AR159" s="217"/>
      <c r="AS159" s="217"/>
      <c r="AT159" s="217"/>
      <c r="AU159" s="217"/>
      <c r="AV159" s="217"/>
      <c r="AW159" s="217"/>
      <c r="AX159" s="217"/>
      <c r="AY159" s="217"/>
      <c r="AZ159" s="217"/>
      <c r="BA159" s="217"/>
      <c r="BB159" s="217"/>
      <c r="BC159" s="217"/>
      <c r="BD159" s="217"/>
      <c r="BE159" s="217"/>
      <c r="BF159" s="217"/>
      <c r="BG159" s="217"/>
      <c r="BH159" s="217"/>
      <c r="BI159" s="217"/>
      <c r="BJ159" s="217"/>
      <c r="BK159" s="217"/>
      <c r="BL159" s="217"/>
      <c r="BM159" s="217"/>
      <c r="BN159" s="217"/>
      <c r="BO159" s="217"/>
      <c r="BP159" s="217"/>
      <c r="BQ159" s="217"/>
      <c r="BR159" s="217"/>
      <c r="BS159" s="217"/>
      <c r="BT159" s="217"/>
      <c r="BU159" s="217"/>
      <c r="BV159" s="217"/>
      <c r="BW159" s="217"/>
      <c r="BX159" s="217"/>
      <c r="BY159" s="217"/>
      <c r="BZ159" s="217"/>
      <c r="CA159" s="217"/>
      <c r="CB159" s="217"/>
      <c r="CC159" s="217"/>
      <c r="CD159" s="217"/>
      <c r="CE159" s="217"/>
      <c r="CF159" s="217"/>
      <c r="CG159" s="217"/>
      <c r="CH159" s="217"/>
      <c r="CI159" s="217"/>
      <c r="CJ159" s="217"/>
      <c r="CK159" s="217"/>
      <c r="CL159" s="217"/>
      <c r="CM159" s="217"/>
      <c r="CN159" s="217"/>
      <c r="CO159" s="217"/>
      <c r="CP159" s="217"/>
      <c r="CQ159" s="217"/>
      <c r="CR159" s="217"/>
      <c r="CS159" s="217"/>
      <c r="CT159" s="217"/>
      <c r="CU159" s="217"/>
      <c r="CV159" s="217"/>
      <c r="CW159" s="217"/>
      <c r="CX159" s="217"/>
      <c r="CY159" s="217"/>
      <c r="CZ159" s="217"/>
      <c r="DA159" s="217"/>
      <c r="DB159" s="217"/>
      <c r="DC159" s="217"/>
      <c r="DD159" s="217"/>
      <c r="DE159" s="217"/>
      <c r="DF159" s="217"/>
      <c r="DG159" s="217"/>
      <c r="DH159" s="217"/>
      <c r="DI159" s="217"/>
      <c r="DJ159" s="217"/>
      <c r="DK159" s="217"/>
      <c r="DL159" s="217"/>
      <c r="DM159" s="217"/>
      <c r="DN159" s="217"/>
      <c r="DO159" s="217"/>
      <c r="DP159" s="217"/>
      <c r="DQ159" s="217"/>
      <c r="DR159" s="217"/>
    </row>
    <row r="160" spans="1:122" s="207" customFormat="1" ht="13">
      <c r="A160" s="181" t="str">
        <f>A5</f>
        <v>Site Uncon</v>
      </c>
      <c r="B160" s="228" t="s">
        <v>111</v>
      </c>
      <c r="C160" s="230">
        <f>SUMIF('Korat Summary'!$BB:$BB,'SiteCommit vs Uncon'!$T160,'Korat Summary'!BG:BG)</f>
        <v>0</v>
      </c>
      <c r="D160" s="6">
        <f>SUMIF('Korat Summary'!$BB:$BB,'SiteCommit vs Uncon'!$T160,'Korat Summary'!BH:BH)</f>
        <v>0</v>
      </c>
      <c r="E160" s="6">
        <f>SUMIF('Korat Summary'!$BB:$BB,'SiteCommit vs Uncon'!$T160,'Korat Summary'!BI:BI)</f>
        <v>0</v>
      </c>
      <c r="F160" s="6">
        <f>SUMIF('Korat Summary'!$BB:$BB,'SiteCommit vs Uncon'!$T160,'Korat Summary'!BJ:BJ)</f>
        <v>0</v>
      </c>
      <c r="G160" s="200">
        <f>SUM(C160:F160)</f>
        <v>0</v>
      </c>
      <c r="H160" s="6">
        <f>SUMIF('Korat Summary'!$BB:$BB,'SiteCommit vs Uncon'!$T160,'Korat Summary'!BK:BK)</f>
        <v>0</v>
      </c>
      <c r="I160" s="6">
        <f>SUMIF('Korat Summary'!$BB:$BB,'SiteCommit vs Uncon'!$T160,'Korat Summary'!BL:BL)</f>
        <v>0</v>
      </c>
      <c r="J160" s="6">
        <f>SUMIF('Korat Summary'!$BB:$BB,'SiteCommit vs Uncon'!$T160,'Korat Summary'!BM:BM)</f>
        <v>0</v>
      </c>
      <c r="K160" s="6">
        <f>SUMIF('Korat Summary'!$BB:$BB,'SiteCommit vs Uncon'!$T160,'Korat Summary'!BN:BN)</f>
        <v>0</v>
      </c>
      <c r="L160" s="200">
        <f>SUM(H160:K160)</f>
        <v>0</v>
      </c>
      <c r="M160" s="6">
        <f>SUMIF('Korat Summary'!$BB:$BB,'SiteCommit vs Uncon'!$T160,'Korat Summary'!BO:BO)</f>
        <v>0</v>
      </c>
      <c r="N160" s="6">
        <f>SUMIF('Korat Summary'!$BB:$BB,'SiteCommit vs Uncon'!$T160,'Korat Summary'!BP:BP)</f>
        <v>0</v>
      </c>
      <c r="O160" s="6">
        <f>SUMIF('Korat Summary'!$BB:$BB,'SiteCommit vs Uncon'!$T160,'Korat Summary'!BQ:BQ)</f>
        <v>0</v>
      </c>
      <c r="P160" s="6">
        <f>SUMIF('Korat Summary'!$BB:$BB,'SiteCommit vs Uncon'!$T160,'Korat Summary'!BR:BR)</f>
        <v>0</v>
      </c>
      <c r="Q160" s="6">
        <f>SUMIF('Korat Summary'!$BB:$BB,'SiteCommit vs Uncon'!$T160,'Korat Summary'!BS:BS)</f>
        <v>0</v>
      </c>
      <c r="R160" s="183">
        <f>SUM(M160:Q160)</f>
        <v>0</v>
      </c>
      <c r="S160" s="197">
        <f>R160+L160+G160</f>
        <v>0</v>
      </c>
      <c r="T160" s="218" t="s">
        <v>501</v>
      </c>
      <c r="U160" s="217"/>
      <c r="V160" s="219"/>
      <c r="W160" s="219"/>
      <c r="X160" s="219"/>
      <c r="Y160" s="217"/>
      <c r="Z160" s="217"/>
      <c r="AA160" s="217"/>
      <c r="AB160" s="217"/>
      <c r="AC160" s="217"/>
      <c r="AD160" s="217"/>
      <c r="AE160" s="217"/>
      <c r="AF160" s="217"/>
      <c r="AG160" s="217"/>
      <c r="AH160" s="217"/>
      <c r="AI160" s="217"/>
      <c r="AJ160" s="217"/>
      <c r="AK160" s="217"/>
      <c r="AL160" s="217"/>
      <c r="AM160" s="217"/>
      <c r="AN160" s="217"/>
      <c r="AO160" s="217"/>
      <c r="AP160" s="217"/>
      <c r="AQ160" s="217"/>
      <c r="AR160" s="217"/>
      <c r="AS160" s="217"/>
      <c r="AT160" s="217"/>
      <c r="AU160" s="217"/>
      <c r="AV160" s="217"/>
      <c r="AW160" s="217"/>
      <c r="AX160" s="217"/>
      <c r="AY160" s="217"/>
      <c r="AZ160" s="217"/>
      <c r="BA160" s="217"/>
      <c r="BB160" s="217"/>
      <c r="BC160" s="217"/>
      <c r="BD160" s="217"/>
      <c r="BE160" s="217"/>
      <c r="BF160" s="217"/>
      <c r="BG160" s="217"/>
      <c r="BH160" s="217"/>
      <c r="BI160" s="217"/>
      <c r="BJ160" s="217"/>
      <c r="BK160" s="217"/>
      <c r="BL160" s="217"/>
      <c r="BM160" s="217"/>
      <c r="BN160" s="217"/>
      <c r="BO160" s="217"/>
      <c r="BP160" s="217"/>
      <c r="BQ160" s="217"/>
      <c r="BR160" s="217"/>
      <c r="BS160" s="217"/>
      <c r="BT160" s="217"/>
      <c r="BU160" s="217"/>
      <c r="BV160" s="217"/>
      <c r="BW160" s="217"/>
      <c r="BX160" s="217"/>
      <c r="BY160" s="217"/>
      <c r="BZ160" s="217"/>
      <c r="CA160" s="217"/>
      <c r="CB160" s="217"/>
      <c r="CC160" s="217"/>
      <c r="CD160" s="217"/>
      <c r="CE160" s="217"/>
      <c r="CF160" s="217"/>
      <c r="CG160" s="217"/>
      <c r="CH160" s="217"/>
      <c r="CI160" s="217"/>
      <c r="CJ160" s="217"/>
      <c r="CK160" s="217"/>
      <c r="CL160" s="217"/>
      <c r="CM160" s="217"/>
      <c r="CN160" s="217"/>
      <c r="CO160" s="217"/>
      <c r="CP160" s="217"/>
      <c r="CQ160" s="217"/>
      <c r="CR160" s="217"/>
      <c r="CS160" s="217"/>
      <c r="CT160" s="217"/>
      <c r="CU160" s="217"/>
      <c r="CV160" s="217"/>
      <c r="CW160" s="217"/>
      <c r="CX160" s="217"/>
      <c r="CY160" s="217"/>
      <c r="CZ160" s="217"/>
      <c r="DA160" s="217"/>
      <c r="DB160" s="217"/>
      <c r="DC160" s="217"/>
      <c r="DD160" s="217"/>
      <c r="DE160" s="217"/>
      <c r="DF160" s="217"/>
      <c r="DG160" s="217"/>
      <c r="DH160" s="217"/>
      <c r="DI160" s="217"/>
      <c r="DJ160" s="217"/>
      <c r="DK160" s="217"/>
      <c r="DL160" s="217"/>
      <c r="DM160" s="217"/>
      <c r="DN160" s="217"/>
      <c r="DO160" s="217"/>
      <c r="DP160" s="217"/>
      <c r="DQ160" s="217"/>
      <c r="DR160" s="217"/>
    </row>
    <row r="161" spans="1:122" s="207" customFormat="1" ht="13">
      <c r="A161" s="1114" t="s">
        <v>30</v>
      </c>
      <c r="B161" s="1115" t="s">
        <v>32</v>
      </c>
      <c r="C161" s="1116">
        <f>SUM(C159:C160)</f>
        <v>0</v>
      </c>
      <c r="D161" s="1117">
        <f t="shared" ref="D161:S161" si="130">SUM(D159:D160)</f>
        <v>0</v>
      </c>
      <c r="E161" s="1117">
        <f t="shared" si="130"/>
        <v>0</v>
      </c>
      <c r="F161" s="1117">
        <f t="shared" si="130"/>
        <v>0</v>
      </c>
      <c r="G161" s="1118">
        <f t="shared" si="130"/>
        <v>0</v>
      </c>
      <c r="H161" s="1117">
        <f t="shared" si="130"/>
        <v>0</v>
      </c>
      <c r="I161" s="1117">
        <f t="shared" si="130"/>
        <v>0</v>
      </c>
      <c r="J161" s="1117">
        <f t="shared" si="130"/>
        <v>0</v>
      </c>
      <c r="K161" s="1117">
        <f t="shared" si="130"/>
        <v>0</v>
      </c>
      <c r="L161" s="1118">
        <f t="shared" si="130"/>
        <v>0</v>
      </c>
      <c r="M161" s="1117">
        <f t="shared" si="130"/>
        <v>0</v>
      </c>
      <c r="N161" s="1117">
        <f t="shared" si="130"/>
        <v>0</v>
      </c>
      <c r="O161" s="1117">
        <f t="shared" si="130"/>
        <v>0</v>
      </c>
      <c r="P161" s="1117">
        <f t="shared" si="130"/>
        <v>0</v>
      </c>
      <c r="Q161" s="1117">
        <f t="shared" si="130"/>
        <v>0</v>
      </c>
      <c r="R161" s="1118">
        <f t="shared" si="130"/>
        <v>0</v>
      </c>
      <c r="S161" s="1120">
        <f t="shared" si="130"/>
        <v>0</v>
      </c>
      <c r="T161" s="218"/>
      <c r="U161" s="217"/>
      <c r="V161" s="219"/>
      <c r="W161" s="219"/>
      <c r="X161" s="219"/>
      <c r="Y161" s="217"/>
      <c r="Z161" s="217"/>
      <c r="AA161" s="217"/>
      <c r="AB161" s="217"/>
      <c r="AC161" s="217"/>
      <c r="AD161" s="217"/>
      <c r="AE161" s="217"/>
      <c r="AF161" s="217"/>
      <c r="AG161" s="217"/>
      <c r="AH161" s="217"/>
      <c r="AI161" s="217"/>
      <c r="AJ161" s="217"/>
      <c r="AK161" s="217"/>
      <c r="AL161" s="217"/>
      <c r="AM161" s="217"/>
      <c r="AN161" s="217"/>
      <c r="AO161" s="217"/>
      <c r="AP161" s="217"/>
      <c r="AQ161" s="217"/>
      <c r="AR161" s="217"/>
      <c r="AS161" s="217"/>
      <c r="AT161" s="217"/>
      <c r="AU161" s="217"/>
      <c r="AV161" s="217"/>
      <c r="AW161" s="217"/>
      <c r="AX161" s="217"/>
      <c r="AY161" s="217"/>
      <c r="AZ161" s="217"/>
      <c r="BA161" s="217"/>
      <c r="BB161" s="217"/>
      <c r="BC161" s="217"/>
      <c r="BD161" s="217"/>
      <c r="BE161" s="217"/>
      <c r="BF161" s="217"/>
      <c r="BG161" s="217"/>
      <c r="BH161" s="217"/>
      <c r="BI161" s="217"/>
      <c r="BJ161" s="217"/>
      <c r="BK161" s="217"/>
      <c r="BL161" s="217"/>
      <c r="BM161" s="217"/>
      <c r="BN161" s="217"/>
      <c r="BO161" s="217"/>
      <c r="BP161" s="217"/>
      <c r="BQ161" s="217"/>
      <c r="BR161" s="217"/>
      <c r="BS161" s="217"/>
      <c r="BT161" s="217"/>
      <c r="BU161" s="217"/>
      <c r="BV161" s="217"/>
      <c r="BW161" s="217"/>
      <c r="BX161" s="217"/>
      <c r="BY161" s="217"/>
      <c r="BZ161" s="217"/>
      <c r="CA161" s="217"/>
      <c r="CB161" s="217"/>
      <c r="CC161" s="217"/>
      <c r="CD161" s="217"/>
      <c r="CE161" s="217"/>
      <c r="CF161" s="217"/>
      <c r="CG161" s="217"/>
      <c r="CH161" s="217"/>
      <c r="CI161" s="217"/>
      <c r="CJ161" s="217"/>
      <c r="CK161" s="217"/>
      <c r="CL161" s="217"/>
      <c r="CM161" s="217"/>
      <c r="CN161" s="217"/>
      <c r="CO161" s="217"/>
      <c r="CP161" s="217"/>
      <c r="CQ161" s="217"/>
      <c r="CR161" s="217"/>
      <c r="CS161" s="217"/>
      <c r="CT161" s="217"/>
      <c r="CU161" s="217"/>
      <c r="CV161" s="217"/>
      <c r="CW161" s="217"/>
      <c r="CX161" s="217"/>
      <c r="CY161" s="217"/>
      <c r="CZ161" s="217"/>
      <c r="DA161" s="217"/>
      <c r="DB161" s="217"/>
      <c r="DC161" s="217"/>
      <c r="DD161" s="217"/>
      <c r="DE161" s="217"/>
      <c r="DF161" s="217"/>
      <c r="DG161" s="217"/>
      <c r="DH161" s="217"/>
      <c r="DI161" s="217"/>
      <c r="DJ161" s="217"/>
      <c r="DK161" s="217"/>
      <c r="DL161" s="217"/>
      <c r="DM161" s="217"/>
      <c r="DN161" s="217"/>
      <c r="DO161" s="217"/>
      <c r="DP161" s="217"/>
      <c r="DQ161" s="217"/>
      <c r="DR161" s="217"/>
    </row>
    <row r="162" spans="1:122" s="207" customFormat="1" ht="13">
      <c r="A162" s="930" t="s">
        <v>147</v>
      </c>
      <c r="B162" s="240" t="s">
        <v>141</v>
      </c>
      <c r="C162" s="1249">
        <f>'Korat Summary'!G20</f>
        <v>0</v>
      </c>
      <c r="D162" s="8">
        <f>'Korat Summary'!H20</f>
        <v>0</v>
      </c>
      <c r="E162" s="8">
        <f>'Korat Summary'!I20</f>
        <v>0</v>
      </c>
      <c r="F162" s="8">
        <f>'Korat Summary'!J20</f>
        <v>0</v>
      </c>
      <c r="G162" s="663">
        <f>SUM(C162:F162)</f>
        <v>0</v>
      </c>
      <c r="H162" s="8">
        <f>'Korat Summary'!N20</f>
        <v>0</v>
      </c>
      <c r="I162" s="8">
        <f>'Korat Summary'!O20</f>
        <v>0</v>
      </c>
      <c r="J162" s="8">
        <f>'Korat Summary'!P20</f>
        <v>0</v>
      </c>
      <c r="K162" s="8">
        <f>'Korat Summary'!Q20</f>
        <v>0</v>
      </c>
      <c r="L162" s="663">
        <f>SUM(H162:K162)</f>
        <v>0</v>
      </c>
      <c r="M162" s="8">
        <f>'Korat Summary'!U20</f>
        <v>0</v>
      </c>
      <c r="N162" s="8">
        <f>'Korat Summary'!V20</f>
        <v>0</v>
      </c>
      <c r="O162" s="8">
        <f>'Korat Summary'!W20</f>
        <v>0</v>
      </c>
      <c r="P162" s="8">
        <f>'Korat Summary'!X20</f>
        <v>0</v>
      </c>
      <c r="Q162" s="8">
        <f>'Korat Summary'!Y20</f>
        <v>0</v>
      </c>
      <c r="R162" s="664">
        <f>SUM(M162:Q162)</f>
        <v>0</v>
      </c>
      <c r="S162" s="665">
        <f>R162+L162+G162</f>
        <v>0</v>
      </c>
      <c r="T162" s="218"/>
      <c r="U162" s="217"/>
      <c r="V162" s="219"/>
      <c r="W162" s="219"/>
      <c r="X162" s="219"/>
      <c r="Y162" s="217"/>
      <c r="Z162" s="217"/>
      <c r="AA162" s="217"/>
      <c r="AB162" s="217"/>
      <c r="AC162" s="217"/>
      <c r="AD162" s="217"/>
      <c r="AE162" s="217"/>
      <c r="AF162" s="217"/>
      <c r="AG162" s="217"/>
      <c r="AH162" s="217"/>
      <c r="AI162" s="217"/>
      <c r="AJ162" s="217"/>
      <c r="AK162" s="217"/>
      <c r="AL162" s="217"/>
      <c r="AM162" s="217"/>
      <c r="AN162" s="217"/>
      <c r="AO162" s="217"/>
      <c r="AP162" s="217"/>
      <c r="AQ162" s="217"/>
      <c r="AR162" s="217"/>
      <c r="AS162" s="217"/>
      <c r="AT162" s="217"/>
      <c r="AU162" s="217"/>
      <c r="AV162" s="217"/>
      <c r="AW162" s="217"/>
      <c r="AX162" s="217"/>
      <c r="AY162" s="217"/>
      <c r="AZ162" s="217"/>
      <c r="BA162" s="217"/>
      <c r="BB162" s="217"/>
      <c r="BC162" s="217"/>
      <c r="BD162" s="217"/>
      <c r="BE162" s="217"/>
      <c r="BF162" s="217"/>
      <c r="BG162" s="217"/>
      <c r="BH162" s="217"/>
      <c r="BI162" s="217"/>
      <c r="BJ162" s="217"/>
      <c r="BK162" s="217"/>
      <c r="BL162" s="217"/>
      <c r="BM162" s="217"/>
      <c r="BN162" s="217"/>
      <c r="BO162" s="217"/>
      <c r="BP162" s="217"/>
      <c r="BQ162" s="217"/>
      <c r="BR162" s="217"/>
      <c r="BS162" s="217"/>
      <c r="BT162" s="217"/>
      <c r="BU162" s="217"/>
      <c r="BV162" s="217"/>
      <c r="BW162" s="217"/>
      <c r="BX162" s="217"/>
      <c r="BY162" s="217"/>
      <c r="BZ162" s="217"/>
      <c r="CA162" s="217"/>
      <c r="CB162" s="217"/>
      <c r="CC162" s="217"/>
      <c r="CD162" s="217"/>
      <c r="CE162" s="217"/>
      <c r="CF162" s="217"/>
      <c r="CG162" s="217"/>
      <c r="CH162" s="217"/>
      <c r="CI162" s="217"/>
      <c r="CJ162" s="217"/>
      <c r="CK162" s="217"/>
      <c r="CL162" s="217"/>
      <c r="CM162" s="217"/>
      <c r="CN162" s="217"/>
      <c r="CO162" s="217"/>
      <c r="CP162" s="217"/>
      <c r="CQ162" s="217"/>
      <c r="CR162" s="217"/>
      <c r="CS162" s="217"/>
      <c r="CT162" s="217"/>
      <c r="CU162" s="217"/>
      <c r="CV162" s="217"/>
      <c r="CW162" s="217"/>
      <c r="CX162" s="217"/>
      <c r="CY162" s="217"/>
      <c r="CZ162" s="217"/>
      <c r="DA162" s="217"/>
      <c r="DB162" s="217"/>
      <c r="DC162" s="217"/>
      <c r="DD162" s="217"/>
      <c r="DE162" s="217"/>
      <c r="DF162" s="217"/>
      <c r="DG162" s="217"/>
      <c r="DH162" s="217"/>
      <c r="DI162" s="217"/>
      <c r="DJ162" s="217"/>
      <c r="DK162" s="217"/>
      <c r="DL162" s="217"/>
      <c r="DM162" s="217"/>
      <c r="DN162" s="217"/>
      <c r="DO162" s="217"/>
      <c r="DP162" s="217"/>
      <c r="DQ162" s="217"/>
      <c r="DR162" s="217"/>
    </row>
    <row r="163" spans="1:122" s="207" customFormat="1" ht="13">
      <c r="A163" s="931" t="str">
        <f>A8</f>
        <v>MS2409A0</v>
      </c>
      <c r="B163" s="240" t="s">
        <v>111</v>
      </c>
      <c r="C163" s="1249">
        <f>'Korat Summary'!G21</f>
        <v>0</v>
      </c>
      <c r="D163" s="8">
        <f>'Korat Summary'!H21</f>
        <v>0</v>
      </c>
      <c r="E163" s="8">
        <f>'Korat Summary'!I21</f>
        <v>0</v>
      </c>
      <c r="F163" s="8">
        <f>'Korat Summary'!J21</f>
        <v>0</v>
      </c>
      <c r="G163" s="663">
        <f>SUM(C163:F163)</f>
        <v>0</v>
      </c>
      <c r="H163" s="8">
        <f>'Korat Summary'!N21</f>
        <v>0</v>
      </c>
      <c r="I163" s="8">
        <f>'Korat Summary'!O21</f>
        <v>0</v>
      </c>
      <c r="J163" s="8">
        <f>'Korat Summary'!P21</f>
        <v>0</v>
      </c>
      <c r="K163" s="8">
        <f>'Korat Summary'!Q21</f>
        <v>0</v>
      </c>
      <c r="L163" s="663">
        <f>SUM(H163:K163)</f>
        <v>0</v>
      </c>
      <c r="M163" s="8">
        <f>'Korat Summary'!U21</f>
        <v>0</v>
      </c>
      <c r="N163" s="8">
        <f>'Korat Summary'!V21</f>
        <v>0</v>
      </c>
      <c r="O163" s="8">
        <f>'Korat Summary'!W21</f>
        <v>0</v>
      </c>
      <c r="P163" s="8">
        <f>'Korat Summary'!X21</f>
        <v>0</v>
      </c>
      <c r="Q163" s="8">
        <f>'Korat Summary'!Y21</f>
        <v>0</v>
      </c>
      <c r="R163" s="664">
        <f>SUM(M163:Q163)</f>
        <v>0</v>
      </c>
      <c r="S163" s="665">
        <f>R163+L163+G163</f>
        <v>0</v>
      </c>
      <c r="T163" s="218"/>
      <c r="U163" s="217"/>
      <c r="V163" s="219"/>
      <c r="W163" s="219"/>
      <c r="X163" s="219"/>
      <c r="Y163" s="217"/>
      <c r="Z163" s="217"/>
      <c r="AA163" s="217"/>
      <c r="AB163" s="217"/>
      <c r="AC163" s="217"/>
      <c r="AD163" s="217"/>
      <c r="AE163" s="217"/>
      <c r="AF163" s="217"/>
      <c r="AG163" s="217"/>
      <c r="AH163" s="217"/>
      <c r="AI163" s="217"/>
      <c r="AJ163" s="217"/>
      <c r="AK163" s="217"/>
      <c r="AL163" s="217"/>
      <c r="AM163" s="217"/>
      <c r="AN163" s="217"/>
      <c r="AO163" s="217"/>
      <c r="AP163" s="217"/>
      <c r="AQ163" s="217"/>
      <c r="AR163" s="217"/>
      <c r="AS163" s="217"/>
      <c r="AT163" s="217"/>
      <c r="AU163" s="217"/>
      <c r="AV163" s="217"/>
      <c r="AW163" s="217"/>
      <c r="AX163" s="217"/>
      <c r="AY163" s="217"/>
      <c r="AZ163" s="217"/>
      <c r="BA163" s="217"/>
      <c r="BB163" s="217"/>
      <c r="BC163" s="217"/>
      <c r="BD163" s="217"/>
      <c r="BE163" s="217"/>
      <c r="BF163" s="217"/>
      <c r="BG163" s="217"/>
      <c r="BH163" s="217"/>
      <c r="BI163" s="217"/>
      <c r="BJ163" s="217"/>
      <c r="BK163" s="217"/>
      <c r="BL163" s="217"/>
      <c r="BM163" s="217"/>
      <c r="BN163" s="217"/>
      <c r="BO163" s="217"/>
      <c r="BP163" s="217"/>
      <c r="BQ163" s="217"/>
      <c r="BR163" s="217"/>
      <c r="BS163" s="217"/>
      <c r="BT163" s="217"/>
      <c r="BU163" s="217"/>
      <c r="BV163" s="217"/>
      <c r="BW163" s="217"/>
      <c r="BX163" s="217"/>
      <c r="BY163" s="217"/>
      <c r="BZ163" s="217"/>
      <c r="CA163" s="217"/>
      <c r="CB163" s="217"/>
      <c r="CC163" s="217"/>
      <c r="CD163" s="217"/>
      <c r="CE163" s="217"/>
      <c r="CF163" s="217"/>
      <c r="CG163" s="217"/>
      <c r="CH163" s="217"/>
      <c r="CI163" s="217"/>
      <c r="CJ163" s="217"/>
      <c r="CK163" s="217"/>
      <c r="CL163" s="217"/>
      <c r="CM163" s="217"/>
      <c r="CN163" s="217"/>
      <c r="CO163" s="217"/>
      <c r="CP163" s="217"/>
      <c r="CQ163" s="217"/>
      <c r="CR163" s="217"/>
      <c r="CS163" s="217"/>
      <c r="CT163" s="217"/>
      <c r="CU163" s="217"/>
      <c r="CV163" s="217"/>
      <c r="CW163" s="217"/>
      <c r="CX163" s="217"/>
      <c r="CY163" s="217"/>
      <c r="CZ163" s="217"/>
      <c r="DA163" s="217"/>
      <c r="DB163" s="217"/>
      <c r="DC163" s="217"/>
      <c r="DD163" s="217"/>
      <c r="DE163" s="217"/>
      <c r="DF163" s="217"/>
      <c r="DG163" s="217"/>
      <c r="DH163" s="217"/>
      <c r="DI163" s="217"/>
      <c r="DJ163" s="217"/>
      <c r="DK163" s="217"/>
      <c r="DL163" s="217"/>
      <c r="DM163" s="217"/>
      <c r="DN163" s="217"/>
      <c r="DO163" s="217"/>
      <c r="DP163" s="217"/>
      <c r="DQ163" s="217"/>
      <c r="DR163" s="217"/>
    </row>
    <row r="164" spans="1:122" s="207" customFormat="1" ht="13">
      <c r="A164" s="189" t="s">
        <v>30</v>
      </c>
      <c r="B164" s="231" t="s">
        <v>32</v>
      </c>
      <c r="C164" s="232">
        <f>SUM(C162:C163)</f>
        <v>0</v>
      </c>
      <c r="D164" s="191">
        <f t="shared" ref="D164:S164" si="131">SUM(D162:D163)</f>
        <v>0</v>
      </c>
      <c r="E164" s="191">
        <f t="shared" si="131"/>
        <v>0</v>
      </c>
      <c r="F164" s="191">
        <f t="shared" si="131"/>
        <v>0</v>
      </c>
      <c r="G164" s="192">
        <f t="shared" si="131"/>
        <v>0</v>
      </c>
      <c r="H164" s="191">
        <f t="shared" si="131"/>
        <v>0</v>
      </c>
      <c r="I164" s="191">
        <f t="shared" si="131"/>
        <v>0</v>
      </c>
      <c r="J164" s="191">
        <f t="shared" si="131"/>
        <v>0</v>
      </c>
      <c r="K164" s="191">
        <f t="shared" si="131"/>
        <v>0</v>
      </c>
      <c r="L164" s="192">
        <f t="shared" si="131"/>
        <v>0</v>
      </c>
      <c r="M164" s="191">
        <f t="shared" si="131"/>
        <v>0</v>
      </c>
      <c r="N164" s="191">
        <f t="shared" si="131"/>
        <v>0</v>
      </c>
      <c r="O164" s="191">
        <f t="shared" si="131"/>
        <v>0</v>
      </c>
      <c r="P164" s="191">
        <f t="shared" si="131"/>
        <v>0</v>
      </c>
      <c r="Q164" s="191">
        <f t="shared" si="131"/>
        <v>0</v>
      </c>
      <c r="R164" s="192">
        <f t="shared" si="131"/>
        <v>0</v>
      </c>
      <c r="S164" s="193">
        <f t="shared" si="131"/>
        <v>0</v>
      </c>
      <c r="T164" s="218"/>
      <c r="U164" s="217"/>
      <c r="V164" s="219"/>
      <c r="W164" s="219"/>
      <c r="X164" s="219"/>
      <c r="Y164" s="217"/>
      <c r="Z164" s="217"/>
      <c r="AA164" s="217"/>
      <c r="AB164" s="217"/>
      <c r="AC164" s="217"/>
      <c r="AD164" s="217"/>
      <c r="AE164" s="217"/>
      <c r="AF164" s="217"/>
      <c r="AG164" s="217"/>
      <c r="AH164" s="217"/>
      <c r="AI164" s="217"/>
      <c r="AJ164" s="217"/>
      <c r="AK164" s="217"/>
      <c r="AL164" s="217"/>
      <c r="AM164" s="217"/>
      <c r="AN164" s="217"/>
      <c r="AO164" s="217"/>
      <c r="AP164" s="217"/>
      <c r="AQ164" s="217"/>
      <c r="AR164" s="217"/>
      <c r="AS164" s="217"/>
      <c r="AT164" s="217"/>
      <c r="AU164" s="217"/>
      <c r="AV164" s="217"/>
      <c r="AW164" s="217"/>
      <c r="AX164" s="217"/>
      <c r="AY164" s="217"/>
      <c r="AZ164" s="217"/>
      <c r="BA164" s="217"/>
      <c r="BB164" s="217"/>
      <c r="BC164" s="217"/>
      <c r="BD164" s="217"/>
      <c r="BE164" s="217"/>
      <c r="BF164" s="217"/>
      <c r="BG164" s="217"/>
      <c r="BH164" s="217"/>
      <c r="BI164" s="217"/>
      <c r="BJ164" s="217"/>
      <c r="BK164" s="217"/>
      <c r="BL164" s="217"/>
      <c r="BM164" s="217"/>
      <c r="BN164" s="217"/>
      <c r="BO164" s="217"/>
      <c r="BP164" s="217"/>
      <c r="BQ164" s="217"/>
      <c r="BR164" s="217"/>
      <c r="BS164" s="217"/>
      <c r="BT164" s="217"/>
      <c r="BU164" s="217"/>
      <c r="BV164" s="217"/>
      <c r="BW164" s="217"/>
      <c r="BX164" s="217"/>
      <c r="BY164" s="217"/>
      <c r="BZ164" s="217"/>
      <c r="CA164" s="217"/>
      <c r="CB164" s="217"/>
      <c r="CC164" s="217"/>
      <c r="CD164" s="217"/>
      <c r="CE164" s="217"/>
      <c r="CF164" s="217"/>
      <c r="CG164" s="217"/>
      <c r="CH164" s="217"/>
      <c r="CI164" s="217"/>
      <c r="CJ164" s="217"/>
      <c r="CK164" s="217"/>
      <c r="CL164" s="217"/>
      <c r="CM164" s="217"/>
      <c r="CN164" s="217"/>
      <c r="CO164" s="217"/>
      <c r="CP164" s="217"/>
      <c r="CQ164" s="217"/>
      <c r="CR164" s="217"/>
      <c r="CS164" s="217"/>
      <c r="CT164" s="217"/>
      <c r="CU164" s="217"/>
      <c r="CV164" s="217"/>
      <c r="CW164" s="217"/>
      <c r="CX164" s="217"/>
      <c r="CY164" s="217"/>
      <c r="CZ164" s="217"/>
      <c r="DA164" s="217"/>
      <c r="DB164" s="217"/>
      <c r="DC164" s="217"/>
      <c r="DD164" s="217"/>
      <c r="DE164" s="217"/>
      <c r="DF164" s="217"/>
      <c r="DG164" s="217"/>
      <c r="DH164" s="217"/>
      <c r="DI164" s="217"/>
      <c r="DJ164" s="217"/>
      <c r="DK164" s="217"/>
      <c r="DL164" s="217"/>
      <c r="DM164" s="217"/>
      <c r="DN164" s="217"/>
      <c r="DO164" s="217"/>
      <c r="DP164" s="217"/>
      <c r="DQ164" s="217"/>
      <c r="DR164" s="217"/>
    </row>
    <row r="165" spans="1:122" s="207" customFormat="1" ht="13">
      <c r="A165" s="453" t="s">
        <v>17</v>
      </c>
      <c r="B165" s="468" t="s">
        <v>141</v>
      </c>
      <c r="C165" s="455">
        <f>C162-C159</f>
        <v>0</v>
      </c>
      <c r="D165" s="456">
        <f t="shared" ref="D165:S166" si="132">D162-D159</f>
        <v>0</v>
      </c>
      <c r="E165" s="456">
        <f t="shared" si="132"/>
        <v>0</v>
      </c>
      <c r="F165" s="456">
        <f t="shared" si="132"/>
        <v>0</v>
      </c>
      <c r="G165" s="418">
        <f t="shared" si="132"/>
        <v>0</v>
      </c>
      <c r="H165" s="456">
        <f t="shared" si="132"/>
        <v>0</v>
      </c>
      <c r="I165" s="456">
        <f t="shared" si="132"/>
        <v>0</v>
      </c>
      <c r="J165" s="456">
        <f t="shared" si="132"/>
        <v>0</v>
      </c>
      <c r="K165" s="456">
        <f t="shared" si="132"/>
        <v>0</v>
      </c>
      <c r="L165" s="418">
        <f t="shared" si="132"/>
        <v>0</v>
      </c>
      <c r="M165" s="456">
        <f t="shared" si="132"/>
        <v>0</v>
      </c>
      <c r="N165" s="456">
        <f t="shared" si="132"/>
        <v>0</v>
      </c>
      <c r="O165" s="456">
        <f t="shared" si="132"/>
        <v>0</v>
      </c>
      <c r="P165" s="456">
        <f t="shared" si="132"/>
        <v>0</v>
      </c>
      <c r="Q165" s="456">
        <f t="shared" si="132"/>
        <v>0</v>
      </c>
      <c r="R165" s="418">
        <f t="shared" si="132"/>
        <v>0</v>
      </c>
      <c r="S165" s="419">
        <f t="shared" si="132"/>
        <v>0</v>
      </c>
      <c r="T165" s="218"/>
      <c r="U165" s="217"/>
      <c r="V165" s="219"/>
      <c r="W165" s="219"/>
      <c r="X165" s="219"/>
      <c r="Y165" s="217"/>
      <c r="Z165" s="217"/>
      <c r="AA165" s="217"/>
      <c r="AB165" s="217"/>
      <c r="AC165" s="217"/>
      <c r="AD165" s="217"/>
      <c r="AE165" s="217"/>
      <c r="AF165" s="217"/>
      <c r="AG165" s="217"/>
      <c r="AH165" s="217"/>
      <c r="AI165" s="217"/>
      <c r="AJ165" s="217"/>
      <c r="AK165" s="217"/>
      <c r="AL165" s="217"/>
      <c r="AM165" s="217"/>
      <c r="AN165" s="217"/>
      <c r="AO165" s="217"/>
      <c r="AP165" s="217"/>
      <c r="AQ165" s="217"/>
      <c r="AR165" s="217"/>
      <c r="AS165" s="217"/>
      <c r="AT165" s="217"/>
      <c r="AU165" s="217"/>
      <c r="AV165" s="217"/>
      <c r="AW165" s="217"/>
      <c r="AX165" s="217"/>
      <c r="AY165" s="217"/>
      <c r="AZ165" s="217"/>
      <c r="BA165" s="217"/>
      <c r="BB165" s="217"/>
      <c r="BC165" s="217"/>
      <c r="BD165" s="217"/>
      <c r="BE165" s="217"/>
      <c r="BF165" s="217"/>
      <c r="BG165" s="217"/>
      <c r="BH165" s="217"/>
      <c r="BI165" s="217"/>
      <c r="BJ165" s="217"/>
      <c r="BK165" s="217"/>
      <c r="BL165" s="217"/>
      <c r="BM165" s="217"/>
      <c r="BN165" s="217"/>
      <c r="BO165" s="217"/>
      <c r="BP165" s="217"/>
      <c r="BQ165" s="217"/>
      <c r="BR165" s="217"/>
      <c r="BS165" s="217"/>
      <c r="BT165" s="217"/>
      <c r="BU165" s="217"/>
      <c r="BV165" s="217"/>
      <c r="BW165" s="217"/>
      <c r="BX165" s="217"/>
      <c r="BY165" s="217"/>
      <c r="BZ165" s="217"/>
      <c r="CA165" s="217"/>
      <c r="CB165" s="217"/>
      <c r="CC165" s="217"/>
      <c r="CD165" s="217"/>
      <c r="CE165" s="217"/>
      <c r="CF165" s="217"/>
      <c r="CG165" s="217"/>
      <c r="CH165" s="217"/>
      <c r="CI165" s="217"/>
      <c r="CJ165" s="217"/>
      <c r="CK165" s="217"/>
      <c r="CL165" s="217"/>
      <c r="CM165" s="217"/>
      <c r="CN165" s="217"/>
      <c r="CO165" s="217"/>
      <c r="CP165" s="217"/>
      <c r="CQ165" s="217"/>
      <c r="CR165" s="217"/>
      <c r="CS165" s="217"/>
      <c r="CT165" s="217"/>
      <c r="CU165" s="217"/>
      <c r="CV165" s="217"/>
      <c r="CW165" s="217"/>
      <c r="CX165" s="217"/>
      <c r="CY165" s="217"/>
      <c r="CZ165" s="217"/>
      <c r="DA165" s="217"/>
      <c r="DB165" s="217"/>
      <c r="DC165" s="217"/>
      <c r="DD165" s="217"/>
      <c r="DE165" s="217"/>
      <c r="DF165" s="217"/>
      <c r="DG165" s="217"/>
      <c r="DH165" s="217"/>
      <c r="DI165" s="217"/>
      <c r="DJ165" s="217"/>
      <c r="DK165" s="217"/>
      <c r="DL165" s="217"/>
      <c r="DM165" s="217"/>
      <c r="DN165" s="217"/>
      <c r="DO165" s="217"/>
      <c r="DP165" s="217"/>
      <c r="DQ165" s="217"/>
      <c r="DR165" s="217"/>
    </row>
    <row r="166" spans="1:122" s="207" customFormat="1" ht="13">
      <c r="A166" s="453"/>
      <c r="B166" s="468" t="s">
        <v>111</v>
      </c>
      <c r="C166" s="455">
        <f>C163-C160</f>
        <v>0</v>
      </c>
      <c r="D166" s="456">
        <f t="shared" si="132"/>
        <v>0</v>
      </c>
      <c r="E166" s="456">
        <f t="shared" si="132"/>
        <v>0</v>
      </c>
      <c r="F166" s="456">
        <f t="shared" si="132"/>
        <v>0</v>
      </c>
      <c r="G166" s="418">
        <f t="shared" si="132"/>
        <v>0</v>
      </c>
      <c r="H166" s="456">
        <f t="shared" si="132"/>
        <v>0</v>
      </c>
      <c r="I166" s="456">
        <f t="shared" si="132"/>
        <v>0</v>
      </c>
      <c r="J166" s="456">
        <f t="shared" si="132"/>
        <v>0</v>
      </c>
      <c r="K166" s="456">
        <f t="shared" si="132"/>
        <v>0</v>
      </c>
      <c r="L166" s="418">
        <f t="shared" si="132"/>
        <v>0</v>
      </c>
      <c r="M166" s="456">
        <f t="shared" si="132"/>
        <v>0</v>
      </c>
      <c r="N166" s="456">
        <f t="shared" si="132"/>
        <v>0</v>
      </c>
      <c r="O166" s="456">
        <f t="shared" si="132"/>
        <v>0</v>
      </c>
      <c r="P166" s="456">
        <f t="shared" si="132"/>
        <v>0</v>
      </c>
      <c r="Q166" s="456">
        <f t="shared" si="132"/>
        <v>0</v>
      </c>
      <c r="R166" s="418">
        <f t="shared" si="132"/>
        <v>0</v>
      </c>
      <c r="S166" s="419">
        <f t="shared" si="132"/>
        <v>0</v>
      </c>
      <c r="T166" s="218"/>
      <c r="U166" s="217"/>
      <c r="V166" s="219"/>
      <c r="W166" s="219"/>
      <c r="X166" s="219"/>
      <c r="Y166" s="217"/>
      <c r="Z166" s="217"/>
      <c r="AA166" s="217"/>
      <c r="AB166" s="217"/>
      <c r="AC166" s="217"/>
      <c r="AD166" s="217"/>
      <c r="AE166" s="217"/>
      <c r="AF166" s="217"/>
      <c r="AG166" s="217"/>
      <c r="AH166" s="217"/>
      <c r="AI166" s="217"/>
      <c r="AJ166" s="217"/>
      <c r="AK166" s="217"/>
      <c r="AL166" s="217"/>
      <c r="AM166" s="217"/>
      <c r="AN166" s="217"/>
      <c r="AO166" s="217"/>
      <c r="AP166" s="217"/>
      <c r="AQ166" s="217"/>
      <c r="AR166" s="217"/>
      <c r="AS166" s="217"/>
      <c r="AT166" s="217"/>
      <c r="AU166" s="217"/>
      <c r="AV166" s="217"/>
      <c r="AW166" s="217"/>
      <c r="AX166" s="217"/>
      <c r="AY166" s="217"/>
      <c r="AZ166" s="217"/>
      <c r="BA166" s="217"/>
      <c r="BB166" s="217"/>
      <c r="BC166" s="217"/>
      <c r="BD166" s="217"/>
      <c r="BE166" s="217"/>
      <c r="BF166" s="217"/>
      <c r="BG166" s="217"/>
      <c r="BH166" s="217"/>
      <c r="BI166" s="217"/>
      <c r="BJ166" s="217"/>
      <c r="BK166" s="217"/>
      <c r="BL166" s="217"/>
      <c r="BM166" s="217"/>
      <c r="BN166" s="217"/>
      <c r="BO166" s="217"/>
      <c r="BP166" s="217"/>
      <c r="BQ166" s="217"/>
      <c r="BR166" s="217"/>
      <c r="BS166" s="217"/>
      <c r="BT166" s="217"/>
      <c r="BU166" s="217"/>
      <c r="BV166" s="217"/>
      <c r="BW166" s="217"/>
      <c r="BX166" s="217"/>
      <c r="BY166" s="217"/>
      <c r="BZ166" s="217"/>
      <c r="CA166" s="217"/>
      <c r="CB166" s="217"/>
      <c r="CC166" s="217"/>
      <c r="CD166" s="217"/>
      <c r="CE166" s="217"/>
      <c r="CF166" s="217"/>
      <c r="CG166" s="217"/>
      <c r="CH166" s="217"/>
      <c r="CI166" s="217"/>
      <c r="CJ166" s="217"/>
      <c r="CK166" s="217"/>
      <c r="CL166" s="217"/>
      <c r="CM166" s="217"/>
      <c r="CN166" s="217"/>
      <c r="CO166" s="217"/>
      <c r="CP166" s="217"/>
      <c r="CQ166" s="217"/>
      <c r="CR166" s="217"/>
      <c r="CS166" s="217"/>
      <c r="CT166" s="217"/>
      <c r="CU166" s="217"/>
      <c r="CV166" s="217"/>
      <c r="CW166" s="217"/>
      <c r="CX166" s="217"/>
      <c r="CY166" s="217"/>
      <c r="CZ166" s="217"/>
      <c r="DA166" s="217"/>
      <c r="DB166" s="217"/>
      <c r="DC166" s="217"/>
      <c r="DD166" s="217"/>
      <c r="DE166" s="217"/>
      <c r="DF166" s="217"/>
      <c r="DG166" s="217"/>
      <c r="DH166" s="217"/>
      <c r="DI166" s="217"/>
      <c r="DJ166" s="217"/>
      <c r="DK166" s="217"/>
      <c r="DL166" s="217"/>
      <c r="DM166" s="217"/>
      <c r="DN166" s="217"/>
      <c r="DO166" s="217"/>
      <c r="DP166" s="217"/>
      <c r="DQ166" s="217"/>
      <c r="DR166" s="217"/>
    </row>
    <row r="167" spans="1:122" s="207" customFormat="1" ht="13.5" thickBot="1">
      <c r="A167" s="458"/>
      <c r="B167" s="1241" t="s">
        <v>32</v>
      </c>
      <c r="C167" s="1250">
        <f>C165+C166</f>
        <v>0</v>
      </c>
      <c r="D167" s="461">
        <f t="shared" ref="D167:S167" si="133">D165+D166</f>
        <v>0</v>
      </c>
      <c r="E167" s="461">
        <f t="shared" si="133"/>
        <v>0</v>
      </c>
      <c r="F167" s="461">
        <f t="shared" si="133"/>
        <v>0</v>
      </c>
      <c r="G167" s="413">
        <f t="shared" si="133"/>
        <v>0</v>
      </c>
      <c r="H167" s="461">
        <f t="shared" si="133"/>
        <v>0</v>
      </c>
      <c r="I167" s="461">
        <f t="shared" si="133"/>
        <v>0</v>
      </c>
      <c r="J167" s="461">
        <f t="shared" si="133"/>
        <v>0</v>
      </c>
      <c r="K167" s="461">
        <f t="shared" si="133"/>
        <v>0</v>
      </c>
      <c r="L167" s="413">
        <f t="shared" si="133"/>
        <v>0</v>
      </c>
      <c r="M167" s="461">
        <f t="shared" si="133"/>
        <v>0</v>
      </c>
      <c r="N167" s="461">
        <f t="shared" si="133"/>
        <v>0</v>
      </c>
      <c r="O167" s="461">
        <f t="shared" si="133"/>
        <v>0</v>
      </c>
      <c r="P167" s="461">
        <f t="shared" si="133"/>
        <v>0</v>
      </c>
      <c r="Q167" s="461">
        <f t="shared" si="133"/>
        <v>0</v>
      </c>
      <c r="R167" s="413">
        <f t="shared" si="133"/>
        <v>0</v>
      </c>
      <c r="S167" s="414">
        <f t="shared" si="133"/>
        <v>0</v>
      </c>
      <c r="T167" s="937"/>
      <c r="U167" s="217"/>
      <c r="V167" s="219"/>
      <c r="W167" s="219"/>
      <c r="X167" s="219"/>
      <c r="Y167" s="217"/>
      <c r="Z167" s="217"/>
      <c r="AA167" s="217"/>
      <c r="AB167" s="217"/>
      <c r="AC167" s="217"/>
      <c r="AD167" s="217"/>
      <c r="AE167" s="217"/>
      <c r="AF167" s="217"/>
      <c r="AG167" s="217"/>
      <c r="AH167" s="217"/>
      <c r="AI167" s="217"/>
      <c r="AJ167" s="217"/>
      <c r="AK167" s="217"/>
      <c r="AL167" s="217"/>
      <c r="AM167" s="217"/>
      <c r="AN167" s="217"/>
      <c r="AO167" s="217"/>
      <c r="AP167" s="217"/>
      <c r="AQ167" s="217"/>
      <c r="AR167" s="217"/>
      <c r="AS167" s="217"/>
      <c r="AT167" s="217"/>
      <c r="AU167" s="217"/>
      <c r="AV167" s="217"/>
      <c r="AW167" s="217"/>
      <c r="AX167" s="217"/>
      <c r="AY167" s="217"/>
      <c r="AZ167" s="217"/>
      <c r="BA167" s="217"/>
      <c r="BB167" s="217"/>
      <c r="BC167" s="217"/>
      <c r="BD167" s="217"/>
      <c r="BE167" s="217"/>
      <c r="BF167" s="217"/>
      <c r="BG167" s="217"/>
      <c r="BH167" s="217"/>
      <c r="BI167" s="217"/>
      <c r="BJ167" s="217"/>
      <c r="BK167" s="217"/>
      <c r="BL167" s="217"/>
      <c r="BM167" s="217"/>
      <c r="BN167" s="217"/>
      <c r="BO167" s="217"/>
      <c r="BP167" s="217"/>
      <c r="BQ167" s="217"/>
      <c r="BR167" s="217"/>
      <c r="BS167" s="217"/>
      <c r="BT167" s="217"/>
      <c r="BU167" s="217"/>
      <c r="BV167" s="217"/>
      <c r="BW167" s="217"/>
      <c r="BX167" s="217"/>
      <c r="BY167" s="217"/>
      <c r="BZ167" s="217"/>
      <c r="CA167" s="217"/>
      <c r="CB167" s="217"/>
      <c r="CC167" s="217"/>
      <c r="CD167" s="217"/>
      <c r="CE167" s="217"/>
      <c r="CF167" s="217"/>
      <c r="CG167" s="217"/>
      <c r="CH167" s="217"/>
      <c r="CI167" s="217"/>
      <c r="CJ167" s="217"/>
      <c r="CK167" s="217"/>
      <c r="CL167" s="217"/>
      <c r="CM167" s="217"/>
      <c r="CN167" s="217"/>
      <c r="CO167" s="217"/>
      <c r="CP167" s="217"/>
      <c r="CQ167" s="217"/>
      <c r="CR167" s="217"/>
      <c r="CS167" s="217"/>
      <c r="CT167" s="217"/>
      <c r="CU167" s="217"/>
      <c r="CV167" s="217"/>
      <c r="CW167" s="217"/>
      <c r="CX167" s="217"/>
      <c r="CY167" s="217"/>
      <c r="CZ167" s="217"/>
      <c r="DA167" s="217"/>
      <c r="DB167" s="217"/>
      <c r="DC167" s="217"/>
      <c r="DD167" s="217"/>
      <c r="DE167" s="217"/>
      <c r="DF167" s="217"/>
      <c r="DG167" s="217"/>
      <c r="DH167" s="217"/>
      <c r="DI167" s="217"/>
      <c r="DJ167" s="217"/>
      <c r="DK167" s="217"/>
      <c r="DL167" s="217"/>
      <c r="DM167" s="217"/>
      <c r="DN167" s="217"/>
      <c r="DO167" s="217"/>
      <c r="DP167" s="217"/>
      <c r="DQ167" s="217"/>
      <c r="DR167" s="217"/>
    </row>
    <row r="168" spans="1:122" s="207" customFormat="1" ht="13.5" customHeight="1" outlineLevel="1">
      <c r="A168" s="245" t="s">
        <v>40</v>
      </c>
      <c r="B168" s="1088">
        <v>0</v>
      </c>
      <c r="C168" s="247">
        <f>C165*1+C166*2</f>
        <v>0</v>
      </c>
      <c r="D168" s="210">
        <f t="shared" ref="D168:S168" si="134">D165*1+D166*2</f>
        <v>0</v>
      </c>
      <c r="E168" s="210">
        <f t="shared" si="134"/>
        <v>0</v>
      </c>
      <c r="F168" s="210">
        <f t="shared" si="134"/>
        <v>0</v>
      </c>
      <c r="G168" s="206">
        <f t="shared" si="134"/>
        <v>0</v>
      </c>
      <c r="H168" s="210">
        <f t="shared" si="134"/>
        <v>0</v>
      </c>
      <c r="I168" s="210">
        <f t="shared" si="134"/>
        <v>0</v>
      </c>
      <c r="J168" s="210">
        <f t="shared" si="134"/>
        <v>0</v>
      </c>
      <c r="K168" s="210">
        <f t="shared" si="134"/>
        <v>0</v>
      </c>
      <c r="L168" s="206">
        <f t="shared" si="134"/>
        <v>0</v>
      </c>
      <c r="M168" s="210">
        <f t="shared" si="134"/>
        <v>0</v>
      </c>
      <c r="N168" s="210">
        <f t="shared" si="134"/>
        <v>0</v>
      </c>
      <c r="O168" s="210">
        <f t="shared" si="134"/>
        <v>0</v>
      </c>
      <c r="P168" s="210">
        <f t="shared" si="134"/>
        <v>0</v>
      </c>
      <c r="Q168" s="210">
        <f t="shared" si="134"/>
        <v>0</v>
      </c>
      <c r="R168" s="206">
        <f t="shared" si="134"/>
        <v>0</v>
      </c>
      <c r="S168" s="224">
        <f t="shared" si="134"/>
        <v>0</v>
      </c>
      <c r="T168" s="218"/>
      <c r="U168" s="217"/>
      <c r="V168" s="219"/>
      <c r="W168" s="219"/>
      <c r="X168" s="219"/>
      <c r="Y168" s="217"/>
      <c r="Z168" s="217"/>
      <c r="AA168" s="217"/>
      <c r="AB168" s="217"/>
      <c r="AC168" s="217"/>
      <c r="AD168" s="217"/>
      <c r="AE168" s="217"/>
      <c r="AF168" s="217"/>
      <c r="AG168" s="217"/>
      <c r="AH168" s="217"/>
      <c r="AI168" s="217"/>
      <c r="AJ168" s="217"/>
      <c r="AK168" s="217"/>
      <c r="AL168" s="217"/>
      <c r="AM168" s="217"/>
      <c r="AN168" s="217"/>
      <c r="AO168" s="217"/>
      <c r="AP168" s="217"/>
      <c r="AQ168" s="217"/>
      <c r="AR168" s="217"/>
      <c r="AS168" s="217"/>
      <c r="AT168" s="217"/>
      <c r="AU168" s="217"/>
      <c r="AV168" s="217"/>
      <c r="AW168" s="217"/>
      <c r="AX168" s="217"/>
      <c r="AY168" s="217"/>
      <c r="AZ168" s="217"/>
      <c r="BA168" s="217"/>
      <c r="BB168" s="217"/>
      <c r="BC168" s="217"/>
      <c r="BD168" s="217"/>
      <c r="BE168" s="217"/>
      <c r="BF168" s="217"/>
      <c r="BG168" s="217"/>
      <c r="BH168" s="217"/>
      <c r="BI168" s="217"/>
      <c r="BJ168" s="217"/>
      <c r="BK168" s="217"/>
      <c r="BL168" s="217"/>
      <c r="BM168" s="217"/>
      <c r="BN168" s="217"/>
      <c r="BO168" s="217"/>
      <c r="BP168" s="217"/>
      <c r="BQ168" s="217"/>
      <c r="BR168" s="217"/>
      <c r="BS168" s="217"/>
      <c r="BT168" s="217"/>
      <c r="BU168" s="217"/>
      <c r="BV168" s="217"/>
      <c r="BW168" s="217"/>
      <c r="BX168" s="217"/>
      <c r="BY168" s="217"/>
      <c r="BZ168" s="217"/>
      <c r="CA168" s="217"/>
      <c r="CB168" s="217"/>
      <c r="CC168" s="217"/>
      <c r="CD168" s="217"/>
      <c r="CE168" s="217"/>
      <c r="CF168" s="217"/>
      <c r="CG168" s="217"/>
      <c r="CH168" s="217"/>
      <c r="CI168" s="217"/>
      <c r="CJ168" s="217"/>
      <c r="CK168" s="217"/>
      <c r="CL168" s="217"/>
      <c r="CM168" s="217"/>
      <c r="CN168" s="217"/>
      <c r="CO168" s="217"/>
      <c r="CP168" s="217"/>
      <c r="CQ168" s="217"/>
      <c r="CR168" s="217"/>
      <c r="CS168" s="217"/>
      <c r="CT168" s="217"/>
      <c r="CU168" s="217"/>
      <c r="CV168" s="217"/>
      <c r="CW168" s="217"/>
      <c r="CX168" s="217"/>
      <c r="CY168" s="217"/>
      <c r="CZ168" s="217"/>
      <c r="DA168" s="217"/>
      <c r="DB168" s="217"/>
      <c r="DC168" s="217"/>
      <c r="DD168" s="217"/>
      <c r="DE168" s="217"/>
      <c r="DF168" s="217"/>
      <c r="DG168" s="217"/>
      <c r="DH168" s="217"/>
      <c r="DI168" s="217"/>
      <c r="DJ168" s="217"/>
      <c r="DK168" s="217"/>
      <c r="DL168" s="217"/>
      <c r="DM168" s="217"/>
      <c r="DN168" s="217"/>
      <c r="DO168" s="217"/>
      <c r="DP168" s="217"/>
      <c r="DQ168" s="217"/>
      <c r="DR168" s="217"/>
    </row>
    <row r="169" spans="1:122" s="207" customFormat="1" ht="13.5" outlineLevel="1" thickBot="1">
      <c r="A169" s="213" t="s">
        <v>43</v>
      </c>
      <c r="B169" s="1091" t="s">
        <v>30</v>
      </c>
      <c r="C169" s="1248">
        <f>C165+C166</f>
        <v>0</v>
      </c>
      <c r="D169" s="214">
        <f t="shared" ref="D169:S169" si="135">D165+D166</f>
        <v>0</v>
      </c>
      <c r="E169" s="214">
        <f t="shared" si="135"/>
        <v>0</v>
      </c>
      <c r="F169" s="214">
        <f t="shared" si="135"/>
        <v>0</v>
      </c>
      <c r="G169" s="215">
        <f t="shared" si="135"/>
        <v>0</v>
      </c>
      <c r="H169" s="214">
        <f t="shared" si="135"/>
        <v>0</v>
      </c>
      <c r="I169" s="214">
        <f t="shared" si="135"/>
        <v>0</v>
      </c>
      <c r="J169" s="214">
        <f t="shared" si="135"/>
        <v>0</v>
      </c>
      <c r="K169" s="214">
        <f t="shared" si="135"/>
        <v>0</v>
      </c>
      <c r="L169" s="215">
        <f t="shared" si="135"/>
        <v>0</v>
      </c>
      <c r="M169" s="214">
        <f t="shared" si="135"/>
        <v>0</v>
      </c>
      <c r="N169" s="214">
        <f t="shared" si="135"/>
        <v>0</v>
      </c>
      <c r="O169" s="214">
        <f t="shared" si="135"/>
        <v>0</v>
      </c>
      <c r="P169" s="214">
        <f t="shared" si="135"/>
        <v>0</v>
      </c>
      <c r="Q169" s="214">
        <f t="shared" si="135"/>
        <v>0</v>
      </c>
      <c r="R169" s="215">
        <f t="shared" si="135"/>
        <v>0</v>
      </c>
      <c r="S169" s="204">
        <f t="shared" si="135"/>
        <v>0</v>
      </c>
      <c r="T169" s="218"/>
      <c r="U169" s="217"/>
      <c r="V169" s="219"/>
      <c r="W169" s="219"/>
      <c r="X169" s="219"/>
      <c r="Y169" s="217"/>
      <c r="Z169" s="217"/>
      <c r="AA169" s="217"/>
      <c r="AB169" s="217"/>
      <c r="AC169" s="217"/>
      <c r="AD169" s="217"/>
      <c r="AE169" s="217"/>
      <c r="AF169" s="217"/>
      <c r="AG169" s="217"/>
      <c r="AH169" s="217"/>
      <c r="AI169" s="217"/>
      <c r="AJ169" s="217"/>
      <c r="AK169" s="217"/>
      <c r="AL169" s="217"/>
      <c r="AM169" s="217"/>
      <c r="AN169" s="217"/>
      <c r="AO169" s="217"/>
      <c r="AP169" s="217"/>
      <c r="AQ169" s="217"/>
      <c r="AR169" s="217"/>
      <c r="AS169" s="217"/>
      <c r="AT169" s="217"/>
      <c r="AU169" s="217"/>
      <c r="AV169" s="217"/>
      <c r="AW169" s="217"/>
      <c r="AX169" s="217"/>
      <c r="AY169" s="217"/>
      <c r="AZ169" s="217"/>
      <c r="BA169" s="217"/>
      <c r="BB169" s="217"/>
      <c r="BC169" s="217"/>
      <c r="BD169" s="217"/>
      <c r="BE169" s="217"/>
      <c r="BF169" s="217"/>
      <c r="BG169" s="217"/>
      <c r="BH169" s="217"/>
      <c r="BI169" s="217"/>
      <c r="BJ169" s="217"/>
      <c r="BK169" s="217"/>
      <c r="BL169" s="217"/>
      <c r="BM169" s="217"/>
      <c r="BN169" s="217"/>
      <c r="BO169" s="217"/>
      <c r="BP169" s="217"/>
      <c r="BQ169" s="217"/>
      <c r="BR169" s="217"/>
      <c r="BS169" s="217"/>
      <c r="BT169" s="217"/>
      <c r="BU169" s="217"/>
      <c r="BV169" s="217"/>
      <c r="BW169" s="217"/>
      <c r="BX169" s="217"/>
      <c r="BY169" s="217"/>
      <c r="BZ169" s="217"/>
      <c r="CA169" s="217"/>
      <c r="CB169" s="217"/>
      <c r="CC169" s="217"/>
      <c r="CD169" s="217"/>
      <c r="CE169" s="217"/>
      <c r="CF169" s="217"/>
      <c r="CG169" s="217"/>
      <c r="CH169" s="217"/>
      <c r="CI169" s="217"/>
      <c r="CJ169" s="217"/>
      <c r="CK169" s="217"/>
      <c r="CL169" s="217"/>
      <c r="CM169" s="217"/>
      <c r="CN169" s="217"/>
      <c r="CO169" s="217"/>
      <c r="CP169" s="217"/>
      <c r="CQ169" s="217"/>
      <c r="CR169" s="217"/>
      <c r="CS169" s="217"/>
      <c r="CT169" s="217"/>
      <c r="CU169" s="217"/>
      <c r="CV169" s="217"/>
      <c r="CW169" s="217"/>
      <c r="CX169" s="217"/>
      <c r="CY169" s="217"/>
      <c r="CZ169" s="217"/>
      <c r="DA169" s="217"/>
      <c r="DB169" s="217"/>
      <c r="DC169" s="217"/>
      <c r="DD169" s="217"/>
      <c r="DE169" s="217"/>
      <c r="DF169" s="217"/>
      <c r="DG169" s="217"/>
      <c r="DH169" s="217"/>
      <c r="DI169" s="217"/>
      <c r="DJ169" s="217"/>
      <c r="DK169" s="217"/>
      <c r="DL169" s="217"/>
      <c r="DM169" s="217"/>
      <c r="DN169" s="217"/>
      <c r="DO169" s="217"/>
      <c r="DP169" s="217"/>
      <c r="DQ169" s="217"/>
      <c r="DR169" s="217"/>
    </row>
    <row r="170" spans="1:122" s="207" customFormat="1" ht="13">
      <c r="A170" s="211"/>
      <c r="B170" s="235"/>
      <c r="C170" s="929"/>
      <c r="D170" s="212"/>
      <c r="E170" s="212"/>
      <c r="F170" s="212"/>
      <c r="G170" s="183"/>
      <c r="H170" s="212"/>
      <c r="I170" s="212"/>
      <c r="J170" s="212"/>
      <c r="K170" s="212"/>
      <c r="L170" s="183"/>
      <c r="M170" s="212"/>
      <c r="N170" s="212"/>
      <c r="O170" s="212"/>
      <c r="P170" s="212"/>
      <c r="Q170" s="212"/>
      <c r="R170" s="183"/>
      <c r="S170" s="193"/>
      <c r="T170" s="218"/>
      <c r="U170" s="217"/>
      <c r="V170" s="219"/>
      <c r="W170" s="219"/>
      <c r="X170" s="219"/>
      <c r="Y170" s="217"/>
      <c r="Z170" s="217"/>
      <c r="AA170" s="217"/>
      <c r="AB170" s="217"/>
      <c r="AC170" s="217"/>
      <c r="AD170" s="217"/>
      <c r="AE170" s="217"/>
      <c r="AF170" s="217"/>
      <c r="AG170" s="217"/>
      <c r="AH170" s="217"/>
      <c r="AI170" s="217"/>
      <c r="AJ170" s="217"/>
      <c r="AK170" s="217"/>
      <c r="AL170" s="217"/>
      <c r="AM170" s="217"/>
      <c r="AN170" s="217"/>
      <c r="AO170" s="217"/>
      <c r="AP170" s="217"/>
      <c r="AQ170" s="217"/>
      <c r="AR170" s="217"/>
      <c r="AS170" s="217"/>
      <c r="AT170" s="217"/>
      <c r="AU170" s="217"/>
      <c r="AV170" s="217"/>
      <c r="AW170" s="217"/>
      <c r="AX170" s="217"/>
      <c r="AY170" s="217"/>
      <c r="AZ170" s="217"/>
      <c r="BA170" s="217"/>
      <c r="BB170" s="217"/>
      <c r="BC170" s="217"/>
      <c r="BD170" s="217"/>
      <c r="BE170" s="217"/>
      <c r="BF170" s="217"/>
      <c r="BG170" s="217"/>
      <c r="BH170" s="217"/>
      <c r="BI170" s="217"/>
      <c r="BJ170" s="217"/>
      <c r="BK170" s="217"/>
      <c r="BL170" s="217"/>
      <c r="BM170" s="217"/>
      <c r="BN170" s="217"/>
      <c r="BO170" s="217"/>
      <c r="BP170" s="217"/>
      <c r="BQ170" s="217"/>
      <c r="BR170" s="217"/>
      <c r="BS170" s="217"/>
      <c r="BT170" s="217"/>
      <c r="BU170" s="217"/>
      <c r="BV170" s="217"/>
      <c r="BW170" s="217"/>
      <c r="BX170" s="217"/>
      <c r="BY170" s="217"/>
      <c r="BZ170" s="217"/>
      <c r="CA170" s="217"/>
      <c r="CB170" s="217"/>
      <c r="CC170" s="217"/>
      <c r="CD170" s="217"/>
      <c r="CE170" s="217"/>
      <c r="CF170" s="217"/>
      <c r="CG170" s="217"/>
      <c r="CH170" s="217"/>
      <c r="CI170" s="217"/>
      <c r="CJ170" s="217"/>
      <c r="CK170" s="217"/>
      <c r="CL170" s="217"/>
      <c r="CM170" s="217"/>
      <c r="CN170" s="217"/>
      <c r="CO170" s="217"/>
      <c r="CP170" s="217"/>
      <c r="CQ170" s="217"/>
      <c r="CR170" s="217"/>
      <c r="CS170" s="217"/>
      <c r="CT170" s="217"/>
      <c r="CU170" s="217"/>
      <c r="CV170" s="217"/>
      <c r="CW170" s="217"/>
      <c r="CX170" s="217"/>
      <c r="CY170" s="217"/>
      <c r="CZ170" s="217"/>
      <c r="DA170" s="217"/>
      <c r="DB170" s="217"/>
      <c r="DC170" s="217"/>
      <c r="DD170" s="217"/>
      <c r="DE170" s="217"/>
      <c r="DF170" s="217"/>
      <c r="DG170" s="217"/>
      <c r="DH170" s="217"/>
      <c r="DI170" s="217"/>
      <c r="DJ170" s="217"/>
      <c r="DK170" s="217"/>
      <c r="DL170" s="217"/>
      <c r="DM170" s="217"/>
      <c r="DN170" s="217"/>
      <c r="DO170" s="217"/>
      <c r="DP170" s="217"/>
      <c r="DQ170" s="217"/>
      <c r="DR170" s="217"/>
    </row>
    <row r="171" spans="1:122" ht="13">
      <c r="A171" s="181" t="s">
        <v>167</v>
      </c>
      <c r="B171" s="228" t="s">
        <v>141</v>
      </c>
      <c r="C171" s="230">
        <f>SUMIF('Korat Summary'!$BB:$BB,'SiteCommit vs Uncon'!$T171,'Korat Summary'!BG:BG)</f>
        <v>0</v>
      </c>
      <c r="D171" s="6">
        <f>SUMIF('Korat Summary'!$BB:$BB,'SiteCommit vs Uncon'!$T171,'Korat Summary'!BH:BH)</f>
        <v>0</v>
      </c>
      <c r="E171" s="6">
        <f>SUMIF('Korat Summary'!$BB:$BB,'SiteCommit vs Uncon'!$T171,'Korat Summary'!BI:BI)</f>
        <v>0</v>
      </c>
      <c r="F171" s="6">
        <f>SUMIF('Korat Summary'!$BB:$BB,'SiteCommit vs Uncon'!$T171,'Korat Summary'!BJ:BJ)</f>
        <v>0</v>
      </c>
      <c r="G171" s="200">
        <f>SUM(C171:F171)</f>
        <v>0</v>
      </c>
      <c r="H171" s="6">
        <f>SUMIF('Korat Summary'!$BB:$BB,'SiteCommit vs Uncon'!$T171,'Korat Summary'!BK:BK)</f>
        <v>0</v>
      </c>
      <c r="I171" s="6">
        <f>SUMIF('Korat Summary'!$BB:$BB,'SiteCommit vs Uncon'!$T171,'Korat Summary'!BL:BL)</f>
        <v>0</v>
      </c>
      <c r="J171" s="6">
        <f>SUMIF('Korat Summary'!$BB:$BB,'SiteCommit vs Uncon'!$T171,'Korat Summary'!BM:BM)</f>
        <v>0</v>
      </c>
      <c r="K171" s="6">
        <f>SUMIF('Korat Summary'!$BB:$BB,'SiteCommit vs Uncon'!$T171,'Korat Summary'!BN:BN)</f>
        <v>0</v>
      </c>
      <c r="L171" s="200">
        <f>SUM(H171:K171)</f>
        <v>0</v>
      </c>
      <c r="M171" s="6">
        <f>SUMIF('Korat Summary'!$BB:$BB,'SiteCommit vs Uncon'!$T171,'Korat Summary'!BO:BO)</f>
        <v>0</v>
      </c>
      <c r="N171" s="6">
        <f>SUMIF('Korat Summary'!$BB:$BB,'SiteCommit vs Uncon'!$T171,'Korat Summary'!BP:BP)</f>
        <v>0</v>
      </c>
      <c r="O171" s="6">
        <f>SUMIF('Korat Summary'!$BB:$BB,'SiteCommit vs Uncon'!$T171,'Korat Summary'!BQ:BQ)</f>
        <v>0</v>
      </c>
      <c r="P171" s="6">
        <f>SUMIF('Korat Summary'!$BB:$BB,'SiteCommit vs Uncon'!$T171,'Korat Summary'!BR:BR)</f>
        <v>0</v>
      </c>
      <c r="Q171" s="6">
        <f>SUMIF('Korat Summary'!$BB:$BB,'SiteCommit vs Uncon'!$T171,'Korat Summary'!BS:BS)</f>
        <v>0</v>
      </c>
      <c r="R171" s="183">
        <f>SUM(M171:Q171)</f>
        <v>0</v>
      </c>
      <c r="S171" s="197">
        <f>R171+L171+G171</f>
        <v>0</v>
      </c>
      <c r="T171" s="198" t="s">
        <v>502</v>
      </c>
      <c r="U171" s="187"/>
      <c r="V171" s="187"/>
      <c r="W171" s="187"/>
      <c r="X171" s="187"/>
      <c r="Y171" s="187"/>
      <c r="Z171" s="186"/>
      <c r="AA171" s="186"/>
      <c r="AB171" s="186"/>
      <c r="AC171" s="186"/>
      <c r="AD171" s="186"/>
      <c r="AE171" s="186"/>
      <c r="AF171" s="186"/>
      <c r="AG171" s="186"/>
      <c r="AH171" s="186"/>
      <c r="AI171" s="186"/>
      <c r="AJ171" s="186"/>
      <c r="AK171" s="186"/>
      <c r="AL171" s="186"/>
      <c r="AM171" s="186"/>
      <c r="AN171" s="186"/>
      <c r="AO171" s="186"/>
      <c r="AP171" s="186"/>
      <c r="AQ171" s="186"/>
      <c r="AR171" s="186"/>
      <c r="AS171" s="186"/>
      <c r="AT171" s="186"/>
      <c r="AU171" s="186"/>
      <c r="AV171" s="186"/>
      <c r="AW171" s="186"/>
      <c r="AX171" s="186"/>
      <c r="AY171" s="186"/>
      <c r="AZ171" s="186"/>
      <c r="BA171" s="186"/>
      <c r="BB171" s="186"/>
      <c r="BC171" s="186"/>
      <c r="BD171" s="186"/>
      <c r="BE171" s="186"/>
      <c r="BF171" s="186"/>
      <c r="BG171" s="186"/>
      <c r="BH171" s="186"/>
      <c r="BI171" s="186"/>
      <c r="BJ171" s="186"/>
      <c r="BK171" s="186"/>
      <c r="BL171" s="186"/>
      <c r="BM171" s="186"/>
      <c r="BN171" s="186"/>
      <c r="BO171" s="186"/>
      <c r="BP171" s="186"/>
      <c r="BQ171" s="186"/>
      <c r="BR171" s="186"/>
      <c r="BS171" s="186"/>
      <c r="BT171" s="186"/>
      <c r="BU171" s="186"/>
      <c r="BV171" s="186"/>
      <c r="BW171" s="186"/>
      <c r="BX171" s="186"/>
      <c r="BY171" s="186"/>
      <c r="BZ171" s="186"/>
      <c r="CA171" s="186"/>
      <c r="CB171" s="186"/>
      <c r="CC171" s="186"/>
      <c r="CD171" s="186"/>
      <c r="CE171" s="186"/>
      <c r="CF171" s="186"/>
      <c r="CG171" s="186"/>
      <c r="CH171" s="186"/>
      <c r="CI171" s="186"/>
      <c r="CJ171" s="186"/>
      <c r="CK171" s="186"/>
      <c r="CL171" s="186"/>
      <c r="CM171" s="186"/>
      <c r="CN171" s="186"/>
      <c r="CO171" s="186"/>
      <c r="CP171" s="186"/>
      <c r="CQ171" s="186"/>
      <c r="CR171" s="186"/>
      <c r="CS171" s="186"/>
      <c r="CT171" s="186"/>
      <c r="CU171" s="186"/>
      <c r="CV171" s="186"/>
      <c r="CW171" s="186"/>
      <c r="CX171" s="186"/>
      <c r="CY171" s="186"/>
      <c r="CZ171" s="186"/>
      <c r="DA171" s="186"/>
      <c r="DB171" s="186"/>
      <c r="DC171" s="186"/>
      <c r="DD171" s="186"/>
      <c r="DE171" s="186"/>
      <c r="DF171" s="186"/>
      <c r="DG171" s="186"/>
      <c r="DH171" s="186"/>
      <c r="DI171" s="186"/>
      <c r="DJ171" s="186"/>
      <c r="DK171" s="186"/>
      <c r="DL171" s="186"/>
      <c r="DM171" s="186"/>
      <c r="DN171" s="186"/>
      <c r="DO171" s="186"/>
      <c r="DP171" s="186"/>
      <c r="DQ171" s="186"/>
      <c r="DR171" s="186"/>
    </row>
    <row r="172" spans="1:122">
      <c r="A172" s="188" t="str">
        <f>A5</f>
        <v>Site Uncon</v>
      </c>
      <c r="B172" s="228" t="s">
        <v>111</v>
      </c>
      <c r="C172" s="230">
        <f>SUMIF('Korat Summary'!$BB:$BB,'SiteCommit vs Uncon'!$T172,'Korat Summary'!BG:BG)</f>
        <v>0</v>
      </c>
      <c r="D172" s="6">
        <f>SUMIF('Korat Summary'!$BB:$BB,'SiteCommit vs Uncon'!$T172,'Korat Summary'!BH:BH)</f>
        <v>0</v>
      </c>
      <c r="E172" s="6">
        <f>SUMIF('Korat Summary'!$BB:$BB,'SiteCommit vs Uncon'!$T172,'Korat Summary'!BI:BI)</f>
        <v>0</v>
      </c>
      <c r="F172" s="6">
        <f>SUMIF('Korat Summary'!$BB:$BB,'SiteCommit vs Uncon'!$T172,'Korat Summary'!BJ:BJ)</f>
        <v>0</v>
      </c>
      <c r="G172" s="200">
        <f>SUM(C172:F172)</f>
        <v>0</v>
      </c>
      <c r="H172" s="6">
        <f>SUMIF('Korat Summary'!$BB:$BB,'SiteCommit vs Uncon'!$T172,'Korat Summary'!BK:BK)</f>
        <v>0</v>
      </c>
      <c r="I172" s="6">
        <f>SUMIF('Korat Summary'!$BB:$BB,'SiteCommit vs Uncon'!$T172,'Korat Summary'!BL:BL)</f>
        <v>0</v>
      </c>
      <c r="J172" s="6">
        <f>SUMIF('Korat Summary'!$BB:$BB,'SiteCommit vs Uncon'!$T172,'Korat Summary'!BM:BM)</f>
        <v>0</v>
      </c>
      <c r="K172" s="6">
        <f>SUMIF('Korat Summary'!$BB:$BB,'SiteCommit vs Uncon'!$T172,'Korat Summary'!BN:BN)</f>
        <v>0</v>
      </c>
      <c r="L172" s="200">
        <f>SUM(H172:K172)</f>
        <v>0</v>
      </c>
      <c r="M172" s="6">
        <f>SUMIF('Korat Summary'!$BB:$BB,'SiteCommit vs Uncon'!$T172,'Korat Summary'!BO:BO)</f>
        <v>0</v>
      </c>
      <c r="N172" s="6">
        <f>SUMIF('Korat Summary'!$BB:$BB,'SiteCommit vs Uncon'!$T172,'Korat Summary'!BP:BP)</f>
        <v>0</v>
      </c>
      <c r="O172" s="6">
        <f>SUMIF('Korat Summary'!$BB:$BB,'SiteCommit vs Uncon'!$T172,'Korat Summary'!BQ:BQ)</f>
        <v>0</v>
      </c>
      <c r="P172" s="6">
        <f>SUMIF('Korat Summary'!$BB:$BB,'SiteCommit vs Uncon'!$T172,'Korat Summary'!BR:BR)</f>
        <v>0</v>
      </c>
      <c r="Q172" s="6">
        <f>SUMIF('Korat Summary'!$BB:$BB,'SiteCommit vs Uncon'!$T172,'Korat Summary'!BS:BS)</f>
        <v>0</v>
      </c>
      <c r="R172" s="183">
        <f>SUM(M172:Q172)</f>
        <v>0</v>
      </c>
      <c r="S172" s="197">
        <f>R172+L172+G172</f>
        <v>0</v>
      </c>
      <c r="T172" s="198" t="s">
        <v>503</v>
      </c>
      <c r="U172" s="187"/>
      <c r="V172" s="187"/>
      <c r="W172" s="187"/>
      <c r="X172" s="187"/>
      <c r="Y172" s="187"/>
      <c r="Z172" s="186"/>
      <c r="AA172" s="186"/>
      <c r="AB172" s="186"/>
      <c r="AC172" s="186"/>
      <c r="AD172" s="186"/>
      <c r="AE172" s="186"/>
      <c r="AF172" s="186"/>
      <c r="AG172" s="186"/>
      <c r="AH172" s="186"/>
      <c r="AI172" s="186"/>
      <c r="AJ172" s="186"/>
      <c r="AK172" s="186"/>
      <c r="AL172" s="186"/>
      <c r="AM172" s="186"/>
      <c r="AN172" s="186"/>
      <c r="AO172" s="186"/>
      <c r="AP172" s="186"/>
      <c r="AQ172" s="186"/>
      <c r="AR172" s="186"/>
      <c r="AS172" s="186"/>
      <c r="AT172" s="186"/>
      <c r="AU172" s="186"/>
      <c r="AV172" s="186"/>
      <c r="AW172" s="186"/>
      <c r="AX172" s="186"/>
      <c r="AY172" s="186"/>
      <c r="AZ172" s="186"/>
      <c r="BA172" s="186"/>
      <c r="BB172" s="186"/>
      <c r="BC172" s="186"/>
      <c r="BD172" s="186"/>
      <c r="BE172" s="186"/>
      <c r="BF172" s="186"/>
      <c r="BG172" s="186"/>
      <c r="BH172" s="186"/>
      <c r="BI172" s="186"/>
      <c r="BJ172" s="186"/>
      <c r="BK172" s="186"/>
      <c r="BL172" s="186"/>
      <c r="BM172" s="186"/>
      <c r="BN172" s="186"/>
      <c r="BO172" s="186"/>
      <c r="BP172" s="186"/>
      <c r="BQ172" s="186"/>
      <c r="BR172" s="186"/>
      <c r="BS172" s="186"/>
      <c r="BT172" s="186"/>
      <c r="BU172" s="186"/>
      <c r="BV172" s="186"/>
      <c r="BW172" s="186"/>
      <c r="BX172" s="186"/>
      <c r="BY172" s="186"/>
      <c r="BZ172" s="186"/>
      <c r="CA172" s="186"/>
      <c r="CB172" s="186"/>
      <c r="CC172" s="186"/>
      <c r="CD172" s="186"/>
      <c r="CE172" s="186"/>
      <c r="CF172" s="186"/>
      <c r="CG172" s="186"/>
      <c r="CH172" s="186"/>
      <c r="CI172" s="186"/>
      <c r="CJ172" s="186"/>
      <c r="CK172" s="186"/>
      <c r="CL172" s="186"/>
      <c r="CM172" s="186"/>
      <c r="CN172" s="186"/>
      <c r="CO172" s="186"/>
      <c r="CP172" s="186"/>
      <c r="CQ172" s="186"/>
      <c r="CR172" s="186"/>
      <c r="CS172" s="186"/>
      <c r="CT172" s="186"/>
      <c r="CU172" s="186"/>
      <c r="CV172" s="186"/>
      <c r="CW172" s="186"/>
      <c r="CX172" s="186"/>
      <c r="CY172" s="186"/>
      <c r="CZ172" s="186"/>
      <c r="DA172" s="186"/>
      <c r="DB172" s="186"/>
      <c r="DC172" s="186"/>
      <c r="DD172" s="186"/>
      <c r="DE172" s="186"/>
      <c r="DF172" s="186"/>
      <c r="DG172" s="186"/>
      <c r="DH172" s="186"/>
      <c r="DI172" s="186"/>
      <c r="DJ172" s="186"/>
      <c r="DK172" s="186"/>
      <c r="DL172" s="186"/>
      <c r="DM172" s="186"/>
      <c r="DN172" s="186"/>
      <c r="DO172" s="186"/>
      <c r="DP172" s="186"/>
      <c r="DQ172" s="186"/>
      <c r="DR172" s="186"/>
    </row>
    <row r="173" spans="1:122">
      <c r="A173" s="188"/>
      <c r="B173" s="228"/>
      <c r="C173" s="230"/>
      <c r="D173" s="6"/>
      <c r="E173" s="6"/>
      <c r="F173" s="6"/>
      <c r="G173" s="200">
        <v>0</v>
      </c>
      <c r="H173" s="6"/>
      <c r="I173" s="6"/>
      <c r="J173" s="6"/>
      <c r="K173" s="6"/>
      <c r="L173" s="200">
        <v>0</v>
      </c>
      <c r="M173" s="6"/>
      <c r="N173" s="6"/>
      <c r="O173" s="6"/>
      <c r="P173" s="6"/>
      <c r="Q173" s="6"/>
      <c r="R173" s="183">
        <v>0</v>
      </c>
      <c r="S173" s="197">
        <v>0</v>
      </c>
      <c r="T173" s="198"/>
      <c r="U173" s="187"/>
      <c r="V173" s="187"/>
      <c r="W173" s="187"/>
      <c r="X173" s="187"/>
      <c r="Y173" s="187"/>
      <c r="Z173" s="186"/>
      <c r="AA173" s="186"/>
      <c r="AB173" s="186"/>
      <c r="AC173" s="186"/>
      <c r="AD173" s="186"/>
      <c r="AE173" s="186"/>
      <c r="AF173" s="186"/>
      <c r="AG173" s="186"/>
      <c r="AH173" s="186"/>
      <c r="AI173" s="186"/>
      <c r="AJ173" s="186"/>
      <c r="AK173" s="186"/>
      <c r="AL173" s="186"/>
      <c r="AM173" s="186"/>
      <c r="AN173" s="186"/>
      <c r="AO173" s="186"/>
      <c r="AP173" s="186"/>
      <c r="AQ173" s="186"/>
      <c r="AR173" s="186"/>
      <c r="AS173" s="186"/>
      <c r="AT173" s="186"/>
      <c r="AU173" s="186"/>
      <c r="AV173" s="186"/>
      <c r="AW173" s="186"/>
      <c r="AX173" s="186"/>
      <c r="AY173" s="186"/>
      <c r="AZ173" s="186"/>
      <c r="BA173" s="186"/>
      <c r="BB173" s="186"/>
      <c r="BC173" s="186"/>
      <c r="BD173" s="186"/>
      <c r="BE173" s="186"/>
      <c r="BF173" s="186"/>
      <c r="BG173" s="186"/>
      <c r="BH173" s="186"/>
      <c r="BI173" s="186"/>
      <c r="BJ173" s="186"/>
      <c r="BK173" s="186"/>
      <c r="BL173" s="186"/>
      <c r="BM173" s="186"/>
      <c r="BN173" s="186"/>
      <c r="BO173" s="186"/>
      <c r="BP173" s="186"/>
      <c r="BQ173" s="186"/>
      <c r="BR173" s="186"/>
      <c r="BS173" s="186"/>
      <c r="BT173" s="186"/>
      <c r="BU173" s="186"/>
      <c r="BV173" s="186"/>
      <c r="BW173" s="186"/>
      <c r="BX173" s="186"/>
      <c r="BY173" s="186"/>
      <c r="BZ173" s="186"/>
      <c r="CA173" s="186"/>
      <c r="CB173" s="186"/>
      <c r="CC173" s="186"/>
      <c r="CD173" s="186"/>
      <c r="CE173" s="186"/>
      <c r="CF173" s="186"/>
      <c r="CG173" s="186"/>
      <c r="CH173" s="186"/>
      <c r="CI173" s="186"/>
      <c r="CJ173" s="186"/>
      <c r="CK173" s="186"/>
      <c r="CL173" s="186"/>
      <c r="CM173" s="186"/>
      <c r="CN173" s="186"/>
      <c r="CO173" s="186"/>
      <c r="CP173" s="186"/>
      <c r="CQ173" s="186"/>
      <c r="CR173" s="186"/>
      <c r="CS173" s="186"/>
      <c r="CT173" s="186"/>
      <c r="CU173" s="186"/>
      <c r="CV173" s="186"/>
      <c r="CW173" s="186"/>
      <c r="CX173" s="186"/>
      <c r="CY173" s="186"/>
      <c r="CZ173" s="186"/>
      <c r="DA173" s="186"/>
      <c r="DB173" s="186"/>
      <c r="DC173" s="186"/>
      <c r="DD173" s="186"/>
      <c r="DE173" s="186"/>
      <c r="DF173" s="186"/>
      <c r="DG173" s="186"/>
      <c r="DH173" s="186"/>
      <c r="DI173" s="186"/>
      <c r="DJ173" s="186"/>
      <c r="DK173" s="186"/>
      <c r="DL173" s="186"/>
      <c r="DM173" s="186"/>
      <c r="DN173" s="186"/>
      <c r="DO173" s="186"/>
      <c r="DP173" s="186"/>
      <c r="DQ173" s="186"/>
      <c r="DR173" s="186"/>
    </row>
    <row r="174" spans="1:122">
      <c r="A174" s="188"/>
      <c r="B174" s="228"/>
      <c r="C174" s="230"/>
      <c r="D174" s="6"/>
      <c r="E174" s="6"/>
      <c r="F174" s="6"/>
      <c r="G174" s="200">
        <v>0</v>
      </c>
      <c r="H174" s="6"/>
      <c r="I174" s="6"/>
      <c r="J174" s="6"/>
      <c r="K174" s="6"/>
      <c r="L174" s="200">
        <v>0</v>
      </c>
      <c r="M174" s="6"/>
      <c r="N174" s="6"/>
      <c r="O174" s="6"/>
      <c r="P174" s="6"/>
      <c r="Q174" s="6"/>
      <c r="R174" s="183">
        <v>0</v>
      </c>
      <c r="S174" s="197">
        <v>0</v>
      </c>
      <c r="T174" s="198"/>
      <c r="U174" s="187"/>
      <c r="V174" s="187"/>
      <c r="W174" s="187"/>
      <c r="X174" s="187"/>
      <c r="Y174" s="187"/>
      <c r="Z174" s="186"/>
      <c r="AA174" s="186"/>
      <c r="AB174" s="186"/>
      <c r="AC174" s="186"/>
      <c r="AD174" s="186"/>
      <c r="AE174" s="186"/>
      <c r="AF174" s="186"/>
      <c r="AG174" s="186"/>
      <c r="AH174" s="186"/>
      <c r="AI174" s="186"/>
      <c r="AJ174" s="186"/>
      <c r="AK174" s="186"/>
      <c r="AL174" s="186"/>
      <c r="AM174" s="186"/>
      <c r="AN174" s="186"/>
      <c r="AO174" s="186"/>
      <c r="AP174" s="186"/>
      <c r="AQ174" s="186"/>
      <c r="AR174" s="186"/>
      <c r="AS174" s="186"/>
      <c r="AT174" s="186"/>
      <c r="AU174" s="186"/>
      <c r="AV174" s="186"/>
      <c r="AW174" s="186"/>
      <c r="AX174" s="186"/>
      <c r="AY174" s="186"/>
      <c r="AZ174" s="186"/>
      <c r="BA174" s="186"/>
      <c r="BB174" s="186"/>
      <c r="BC174" s="186"/>
      <c r="BD174" s="186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86"/>
      <c r="BT174" s="186"/>
      <c r="BU174" s="186"/>
      <c r="BV174" s="186"/>
      <c r="BW174" s="186"/>
      <c r="BX174" s="186"/>
      <c r="BY174" s="186"/>
      <c r="BZ174" s="186"/>
      <c r="CA174" s="186"/>
      <c r="CB174" s="186"/>
      <c r="CC174" s="186"/>
      <c r="CD174" s="186"/>
      <c r="CE174" s="186"/>
      <c r="CF174" s="186"/>
      <c r="CG174" s="186"/>
      <c r="CH174" s="186"/>
      <c r="CI174" s="186"/>
      <c r="CJ174" s="186"/>
      <c r="CK174" s="186"/>
      <c r="CL174" s="186"/>
      <c r="CM174" s="186"/>
      <c r="CN174" s="186"/>
      <c r="CO174" s="186"/>
      <c r="CP174" s="186"/>
      <c r="CQ174" s="186"/>
      <c r="CR174" s="186"/>
      <c r="CS174" s="186"/>
      <c r="CT174" s="186"/>
      <c r="CU174" s="186"/>
      <c r="CV174" s="186"/>
      <c r="CW174" s="186"/>
      <c r="CX174" s="186"/>
      <c r="CY174" s="186"/>
      <c r="CZ174" s="186"/>
      <c r="DA174" s="186"/>
      <c r="DB174" s="186"/>
      <c r="DC174" s="186"/>
      <c r="DD174" s="186"/>
      <c r="DE174" s="186"/>
      <c r="DF174" s="186"/>
      <c r="DG174" s="186"/>
      <c r="DH174" s="186"/>
      <c r="DI174" s="186"/>
      <c r="DJ174" s="186"/>
      <c r="DK174" s="186"/>
      <c r="DL174" s="186"/>
      <c r="DM174" s="186"/>
      <c r="DN174" s="186"/>
      <c r="DO174" s="186"/>
      <c r="DP174" s="186"/>
      <c r="DQ174" s="186"/>
      <c r="DR174" s="186"/>
    </row>
    <row r="175" spans="1:122" s="194" customFormat="1">
      <c r="A175" s="1114" t="s">
        <v>30</v>
      </c>
      <c r="B175" s="1115" t="s">
        <v>32</v>
      </c>
      <c r="C175" s="1116">
        <f>SUM(C171:C174)</f>
        <v>0</v>
      </c>
      <c r="D175" s="1117">
        <f t="shared" ref="D175:S175" si="136">SUM(D171:D174)</f>
        <v>0</v>
      </c>
      <c r="E175" s="1117">
        <f t="shared" si="136"/>
        <v>0</v>
      </c>
      <c r="F175" s="1117">
        <f t="shared" si="136"/>
        <v>0</v>
      </c>
      <c r="G175" s="1118">
        <f t="shared" si="136"/>
        <v>0</v>
      </c>
      <c r="H175" s="1116">
        <f t="shared" si="136"/>
        <v>0</v>
      </c>
      <c r="I175" s="1117">
        <f t="shared" si="136"/>
        <v>0</v>
      </c>
      <c r="J175" s="1117">
        <f t="shared" si="136"/>
        <v>0</v>
      </c>
      <c r="K175" s="1117">
        <f t="shared" si="136"/>
        <v>0</v>
      </c>
      <c r="L175" s="1118">
        <f t="shared" si="136"/>
        <v>0</v>
      </c>
      <c r="M175" s="1117">
        <f t="shared" si="136"/>
        <v>0</v>
      </c>
      <c r="N175" s="1117">
        <f t="shared" si="136"/>
        <v>0</v>
      </c>
      <c r="O175" s="1117">
        <f t="shared" si="136"/>
        <v>0</v>
      </c>
      <c r="P175" s="1117">
        <f t="shared" si="136"/>
        <v>0</v>
      </c>
      <c r="Q175" s="1119">
        <f t="shared" si="136"/>
        <v>0</v>
      </c>
      <c r="R175" s="1118">
        <f t="shared" si="136"/>
        <v>0</v>
      </c>
      <c r="S175" s="1120">
        <f t="shared" si="136"/>
        <v>0</v>
      </c>
      <c r="T175" s="198"/>
      <c r="U175" s="187"/>
      <c r="V175" s="187"/>
      <c r="W175" s="187"/>
      <c r="X175" s="187"/>
      <c r="Y175" s="187"/>
      <c r="Z175" s="186"/>
      <c r="AA175" s="186"/>
      <c r="AB175" s="186"/>
      <c r="AC175" s="186"/>
      <c r="AD175" s="186"/>
      <c r="AE175" s="186"/>
      <c r="AF175" s="186"/>
      <c r="AG175" s="186"/>
      <c r="AH175" s="186"/>
      <c r="AI175" s="186"/>
      <c r="AJ175" s="186"/>
      <c r="AK175" s="186"/>
      <c r="AL175" s="186"/>
      <c r="AM175" s="186"/>
      <c r="AN175" s="186"/>
      <c r="AO175" s="186"/>
      <c r="AP175" s="186"/>
      <c r="AQ175" s="186"/>
      <c r="AR175" s="186"/>
      <c r="AS175" s="186"/>
      <c r="AT175" s="186"/>
      <c r="AU175" s="186"/>
      <c r="AV175" s="186"/>
      <c r="AW175" s="186"/>
      <c r="AX175" s="186"/>
      <c r="AY175" s="186"/>
      <c r="AZ175" s="186"/>
      <c r="BA175" s="186"/>
      <c r="BB175" s="186"/>
      <c r="BC175" s="186"/>
      <c r="BD175" s="186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86"/>
      <c r="BT175" s="186"/>
      <c r="BU175" s="186"/>
      <c r="BV175" s="186"/>
      <c r="BW175" s="186"/>
      <c r="BX175" s="186"/>
      <c r="BY175" s="186"/>
      <c r="BZ175" s="186"/>
      <c r="CA175" s="186"/>
      <c r="CB175" s="186"/>
      <c r="CC175" s="186"/>
      <c r="CD175" s="186"/>
      <c r="CE175" s="186"/>
      <c r="CF175" s="186"/>
      <c r="CG175" s="186"/>
      <c r="CH175" s="186"/>
      <c r="CI175" s="186"/>
      <c r="CJ175" s="186"/>
      <c r="CK175" s="186"/>
      <c r="CL175" s="186"/>
      <c r="CM175" s="186"/>
      <c r="CN175" s="186"/>
      <c r="CO175" s="186"/>
      <c r="CP175" s="186"/>
      <c r="CQ175" s="186"/>
      <c r="CR175" s="186"/>
      <c r="CS175" s="186"/>
      <c r="CT175" s="186"/>
      <c r="CU175" s="186"/>
      <c r="CV175" s="186"/>
      <c r="CW175" s="186"/>
      <c r="CX175" s="186"/>
      <c r="CY175" s="186"/>
      <c r="CZ175" s="186"/>
      <c r="DA175" s="186"/>
      <c r="DB175" s="186"/>
      <c r="DC175" s="186"/>
      <c r="DD175" s="186"/>
      <c r="DE175" s="186"/>
      <c r="DF175" s="186"/>
      <c r="DG175" s="186"/>
      <c r="DH175" s="186"/>
      <c r="DI175" s="186"/>
      <c r="DJ175" s="186"/>
      <c r="DK175" s="186"/>
      <c r="DL175" s="186"/>
      <c r="DM175" s="186"/>
      <c r="DN175" s="186"/>
      <c r="DO175" s="186"/>
      <c r="DP175" s="186"/>
      <c r="DQ175" s="186"/>
      <c r="DR175" s="186"/>
    </row>
    <row r="176" spans="1:122" s="186" customFormat="1">
      <c r="A176" s="188" t="str">
        <f>A171</f>
        <v>HEPBRUNOASIS</v>
      </c>
      <c r="B176" s="228" t="s">
        <v>141</v>
      </c>
      <c r="C176" s="229">
        <f>'Korat Summary'!G35</f>
        <v>0</v>
      </c>
      <c r="D176" s="10">
        <f>'Korat Summary'!H35</f>
        <v>0</v>
      </c>
      <c r="E176" s="10">
        <f>'Korat Summary'!I35</f>
        <v>0</v>
      </c>
      <c r="F176" s="10">
        <f>'Korat Summary'!J35</f>
        <v>0</v>
      </c>
      <c r="G176" s="241">
        <f>SUM(C176:F176)</f>
        <v>0</v>
      </c>
      <c r="H176" s="10">
        <f>'Korat Summary'!N35</f>
        <v>0</v>
      </c>
      <c r="I176" s="10">
        <f>'Korat Summary'!O35</f>
        <v>0</v>
      </c>
      <c r="J176" s="10">
        <f>'Korat Summary'!P35</f>
        <v>0</v>
      </c>
      <c r="K176" s="10">
        <f>'Korat Summary'!Q35</f>
        <v>0</v>
      </c>
      <c r="L176" s="241">
        <f t="shared" ref="L176:L182" si="137">SUM(H176:K176)</f>
        <v>0</v>
      </c>
      <c r="M176" s="10">
        <f>'Korat Summary'!U35</f>
        <v>0</v>
      </c>
      <c r="N176" s="10">
        <f>'Korat Summary'!V35</f>
        <v>0</v>
      </c>
      <c r="O176" s="10">
        <f>'Korat Summary'!W35</f>
        <v>0</v>
      </c>
      <c r="P176" s="10">
        <f>'Korat Summary'!X35</f>
        <v>0</v>
      </c>
      <c r="Q176" s="10">
        <f>'Korat Summary'!Y35</f>
        <v>0</v>
      </c>
      <c r="R176" s="183">
        <f>SUM(M176:Q176)</f>
        <v>0</v>
      </c>
      <c r="S176" s="197">
        <f>R176+L176+G176</f>
        <v>0</v>
      </c>
      <c r="T176" s="198"/>
      <c r="U176" s="187"/>
      <c r="V176" s="187"/>
      <c r="W176" s="187"/>
      <c r="X176" s="187"/>
      <c r="Y176" s="187"/>
    </row>
    <row r="177" spans="1:122" s="186" customFormat="1">
      <c r="A177" s="195" t="str">
        <f>A8</f>
        <v>MS2409A0</v>
      </c>
      <c r="B177" s="228" t="s">
        <v>111</v>
      </c>
      <c r="C177" s="229">
        <f>'Korat Summary'!G36</f>
        <v>0</v>
      </c>
      <c r="D177" s="10">
        <f>'Korat Summary'!H36</f>
        <v>0</v>
      </c>
      <c r="E177" s="10">
        <f>'Korat Summary'!I36</f>
        <v>0</v>
      </c>
      <c r="F177" s="10">
        <f>'Korat Summary'!J36</f>
        <v>0</v>
      </c>
      <c r="G177" s="241">
        <f t="shared" ref="G177:G182" si="138">SUM(C177:F177)</f>
        <v>0</v>
      </c>
      <c r="H177" s="10">
        <f>'Korat Summary'!N36</f>
        <v>0</v>
      </c>
      <c r="I177" s="10">
        <f>'Korat Summary'!O36</f>
        <v>0</v>
      </c>
      <c r="J177" s="10">
        <f>'Korat Summary'!P36</f>
        <v>0</v>
      </c>
      <c r="K177" s="10">
        <f>'Korat Summary'!Q36</f>
        <v>0</v>
      </c>
      <c r="L177" s="241">
        <f t="shared" si="137"/>
        <v>0</v>
      </c>
      <c r="M177" s="10">
        <f>'Korat Summary'!U36</f>
        <v>0</v>
      </c>
      <c r="N177" s="10">
        <f>'Korat Summary'!V36</f>
        <v>0</v>
      </c>
      <c r="O177" s="10">
        <f>'Korat Summary'!W36</f>
        <v>0</v>
      </c>
      <c r="P177" s="10">
        <f>'Korat Summary'!X36</f>
        <v>0</v>
      </c>
      <c r="Q177" s="10">
        <f>'Korat Summary'!Y36</f>
        <v>0</v>
      </c>
      <c r="R177" s="183">
        <f t="shared" ref="R177:R182" si="139">SUM(M177:Q177)</f>
        <v>0</v>
      </c>
      <c r="S177" s="197">
        <f t="shared" ref="S177:S182" si="140">R177+L177+G177</f>
        <v>0</v>
      </c>
      <c r="T177" s="198"/>
      <c r="U177" s="187"/>
      <c r="V177" s="187"/>
      <c r="W177" s="187"/>
      <c r="X177" s="187"/>
      <c r="Y177" s="187"/>
    </row>
    <row r="178" spans="1:122" s="186" customFormat="1">
      <c r="A178" s="195"/>
      <c r="B178" s="228"/>
      <c r="C178" s="229"/>
      <c r="D178" s="10"/>
      <c r="E178" s="10"/>
      <c r="F178" s="10"/>
      <c r="G178" s="241">
        <f t="shared" si="138"/>
        <v>0</v>
      </c>
      <c r="H178" s="10"/>
      <c r="I178" s="10"/>
      <c r="J178" s="10"/>
      <c r="K178" s="10"/>
      <c r="L178" s="241">
        <f t="shared" si="137"/>
        <v>0</v>
      </c>
      <c r="M178" s="10"/>
      <c r="N178" s="10"/>
      <c r="O178" s="10"/>
      <c r="P178" s="10"/>
      <c r="Q178" s="10"/>
      <c r="R178" s="183">
        <f t="shared" si="139"/>
        <v>0</v>
      </c>
      <c r="S178" s="197">
        <f t="shared" si="140"/>
        <v>0</v>
      </c>
      <c r="T178" s="198"/>
      <c r="U178" s="187"/>
      <c r="V178" s="187"/>
      <c r="W178" s="187"/>
      <c r="X178" s="187"/>
      <c r="Y178" s="187"/>
    </row>
    <row r="179" spans="1:122" s="186" customFormat="1">
      <c r="A179" s="195"/>
      <c r="B179" s="228"/>
      <c r="C179" s="229"/>
      <c r="D179" s="10"/>
      <c r="E179" s="10"/>
      <c r="F179" s="10"/>
      <c r="G179" s="241">
        <f t="shared" si="138"/>
        <v>0</v>
      </c>
      <c r="H179" s="10"/>
      <c r="I179" s="10"/>
      <c r="J179" s="10"/>
      <c r="K179" s="10"/>
      <c r="L179" s="241">
        <f t="shared" si="137"/>
        <v>0</v>
      </c>
      <c r="M179" s="10"/>
      <c r="N179" s="10"/>
      <c r="O179" s="10"/>
      <c r="P179" s="10"/>
      <c r="Q179" s="10"/>
      <c r="R179" s="183">
        <f t="shared" si="139"/>
        <v>0</v>
      </c>
      <c r="S179" s="197">
        <f t="shared" si="140"/>
        <v>0</v>
      </c>
      <c r="T179" s="198"/>
      <c r="U179" s="187"/>
      <c r="V179" s="187"/>
      <c r="W179" s="187"/>
      <c r="X179" s="187"/>
      <c r="Y179" s="187"/>
    </row>
    <row r="180" spans="1:122" s="194" customFormat="1">
      <c r="A180" s="189" t="s">
        <v>30</v>
      </c>
      <c r="B180" s="231" t="s">
        <v>32</v>
      </c>
      <c r="C180" s="232">
        <f>SUM(C176:C179)</f>
        <v>0</v>
      </c>
      <c r="D180" s="191">
        <f>SUM(D176:D179)</f>
        <v>0</v>
      </c>
      <c r="E180" s="191">
        <f>SUM(E176:E179)</f>
        <v>0</v>
      </c>
      <c r="F180" s="191">
        <f>SUM(F176:F179)</f>
        <v>0</v>
      </c>
      <c r="G180" s="192">
        <f t="shared" si="138"/>
        <v>0</v>
      </c>
      <c r="H180" s="232">
        <f>SUM(H176:H179)</f>
        <v>0</v>
      </c>
      <c r="I180" s="191">
        <f>SUM(I176:I179)</f>
        <v>0</v>
      </c>
      <c r="J180" s="191">
        <f>SUM(J176:J179)</f>
        <v>0</v>
      </c>
      <c r="K180" s="191">
        <f>SUM(K176:K179)</f>
        <v>0</v>
      </c>
      <c r="L180" s="192">
        <f t="shared" si="137"/>
        <v>0</v>
      </c>
      <c r="M180" s="191">
        <f>SUM(M176:M179)</f>
        <v>0</v>
      </c>
      <c r="N180" s="191">
        <f>SUM(N176:N179)</f>
        <v>0</v>
      </c>
      <c r="O180" s="191">
        <f>SUM(O176:O179)</f>
        <v>0</v>
      </c>
      <c r="P180" s="191">
        <f>SUM(P176:P179)</f>
        <v>0</v>
      </c>
      <c r="Q180" s="233">
        <f>SUM(Q176:Q179)</f>
        <v>0</v>
      </c>
      <c r="R180" s="192">
        <f t="shared" si="139"/>
        <v>0</v>
      </c>
      <c r="S180" s="193">
        <f t="shared" si="140"/>
        <v>0</v>
      </c>
      <c r="T180" s="198"/>
      <c r="U180" s="187"/>
      <c r="V180" s="186"/>
      <c r="W180" s="187"/>
      <c r="X180" s="187"/>
      <c r="Y180" s="187"/>
      <c r="Z180" s="186"/>
      <c r="AA180" s="186"/>
      <c r="AB180" s="186"/>
      <c r="AC180" s="186"/>
      <c r="AD180" s="186"/>
      <c r="AE180" s="186"/>
      <c r="AF180" s="186"/>
      <c r="AG180" s="186"/>
      <c r="AH180" s="186"/>
      <c r="AI180" s="186"/>
      <c r="AJ180" s="186"/>
      <c r="AK180" s="186"/>
      <c r="AL180" s="186"/>
      <c r="AM180" s="186"/>
      <c r="AN180" s="186"/>
      <c r="AO180" s="186"/>
      <c r="AP180" s="186"/>
      <c r="AQ180" s="186"/>
      <c r="AR180" s="186"/>
      <c r="AS180" s="186"/>
      <c r="AT180" s="186"/>
      <c r="AU180" s="186"/>
      <c r="AV180" s="186"/>
      <c r="AW180" s="186"/>
      <c r="AX180" s="186"/>
      <c r="AY180" s="186"/>
      <c r="AZ180" s="186"/>
      <c r="BA180" s="186"/>
      <c r="BB180" s="186"/>
      <c r="BC180" s="186"/>
      <c r="BD180" s="186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86"/>
      <c r="BW180" s="186"/>
      <c r="BX180" s="186"/>
      <c r="BY180" s="186"/>
      <c r="BZ180" s="186"/>
      <c r="CA180" s="186"/>
      <c r="CB180" s="186"/>
      <c r="CC180" s="186"/>
      <c r="CD180" s="186"/>
      <c r="CE180" s="186"/>
      <c r="CF180" s="186"/>
      <c r="CG180" s="186"/>
      <c r="CH180" s="186"/>
      <c r="CI180" s="186"/>
      <c r="CJ180" s="186"/>
      <c r="CK180" s="186"/>
      <c r="CL180" s="186"/>
      <c r="CM180" s="186"/>
      <c r="CN180" s="186"/>
      <c r="CO180" s="186"/>
      <c r="CP180" s="186"/>
      <c r="CQ180" s="186"/>
      <c r="CR180" s="186"/>
      <c r="CS180" s="186"/>
      <c r="CT180" s="186"/>
      <c r="CU180" s="186"/>
      <c r="CV180" s="186"/>
      <c r="CW180" s="186"/>
      <c r="CX180" s="186"/>
      <c r="CY180" s="186"/>
      <c r="CZ180" s="186"/>
      <c r="DA180" s="186"/>
      <c r="DB180" s="186"/>
      <c r="DC180" s="186"/>
      <c r="DD180" s="186"/>
      <c r="DE180" s="186"/>
      <c r="DF180" s="186"/>
      <c r="DG180" s="186"/>
      <c r="DH180" s="186"/>
      <c r="DI180" s="186"/>
      <c r="DJ180" s="186"/>
      <c r="DK180" s="186"/>
      <c r="DL180" s="186"/>
      <c r="DM180" s="186"/>
      <c r="DN180" s="186"/>
      <c r="DO180" s="186"/>
      <c r="DP180" s="186"/>
      <c r="DQ180" s="186"/>
      <c r="DR180" s="186"/>
    </row>
    <row r="181" spans="1:122">
      <c r="A181" s="453" t="s">
        <v>17</v>
      </c>
      <c r="B181" s="468" t="s">
        <v>141</v>
      </c>
      <c r="C181" s="455">
        <f>C176-C171</f>
        <v>0</v>
      </c>
      <c r="D181" s="456">
        <f t="shared" ref="C181:F182" si="141">D176-D171</f>
        <v>0</v>
      </c>
      <c r="E181" s="456">
        <f t="shared" si="141"/>
        <v>0</v>
      </c>
      <c r="F181" s="456">
        <f t="shared" si="141"/>
        <v>0</v>
      </c>
      <c r="G181" s="418">
        <f t="shared" si="138"/>
        <v>0</v>
      </c>
      <c r="H181" s="456">
        <f t="shared" ref="H181:J182" si="142">H176-H171</f>
        <v>0</v>
      </c>
      <c r="I181" s="456">
        <f t="shared" si="142"/>
        <v>0</v>
      </c>
      <c r="J181" s="456">
        <f t="shared" si="142"/>
        <v>0</v>
      </c>
      <c r="K181" s="456">
        <f>K176-K171</f>
        <v>0</v>
      </c>
      <c r="L181" s="418">
        <f t="shared" si="137"/>
        <v>0</v>
      </c>
      <c r="M181" s="456">
        <f t="shared" ref="M181:Q182" si="143">M176-M171</f>
        <v>0</v>
      </c>
      <c r="N181" s="456">
        <f t="shared" si="143"/>
        <v>0</v>
      </c>
      <c r="O181" s="456">
        <f t="shared" si="143"/>
        <v>0</v>
      </c>
      <c r="P181" s="456">
        <f t="shared" si="143"/>
        <v>0</v>
      </c>
      <c r="Q181" s="456">
        <f t="shared" si="143"/>
        <v>0</v>
      </c>
      <c r="R181" s="418">
        <f t="shared" si="139"/>
        <v>0</v>
      </c>
      <c r="S181" s="419">
        <f t="shared" si="140"/>
        <v>0</v>
      </c>
      <c r="T181" s="627"/>
      <c r="U181" s="187"/>
      <c r="V181" s="625"/>
      <c r="W181" s="625"/>
      <c r="X181" s="625"/>
      <c r="Y181" s="187"/>
      <c r="Z181" s="186"/>
      <c r="AA181" s="186"/>
      <c r="AB181" s="186"/>
      <c r="AC181" s="186"/>
      <c r="AD181" s="186"/>
      <c r="AE181" s="186"/>
      <c r="AF181" s="186"/>
      <c r="AG181" s="186"/>
      <c r="AH181" s="186"/>
      <c r="AI181" s="186"/>
      <c r="AJ181" s="186"/>
      <c r="AK181" s="186"/>
      <c r="AL181" s="186"/>
      <c r="AM181" s="186"/>
      <c r="AN181" s="186"/>
      <c r="AO181" s="186"/>
      <c r="AP181" s="186"/>
      <c r="AQ181" s="186"/>
      <c r="AR181" s="186"/>
      <c r="AS181" s="186"/>
      <c r="AT181" s="186"/>
      <c r="AU181" s="186"/>
      <c r="AV181" s="186"/>
      <c r="AW181" s="186"/>
      <c r="AX181" s="186"/>
      <c r="AY181" s="186"/>
      <c r="AZ181" s="186"/>
      <c r="BA181" s="186"/>
      <c r="BB181" s="186"/>
      <c r="BC181" s="186"/>
      <c r="BD181" s="186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86"/>
      <c r="BW181" s="186"/>
      <c r="BX181" s="186"/>
      <c r="BY181" s="186"/>
      <c r="BZ181" s="186"/>
      <c r="CA181" s="186"/>
      <c r="CB181" s="186"/>
      <c r="CC181" s="186"/>
      <c r="CD181" s="186"/>
      <c r="CE181" s="186"/>
      <c r="CF181" s="186"/>
      <c r="CG181" s="186"/>
      <c r="CH181" s="186"/>
      <c r="CI181" s="186"/>
      <c r="CJ181" s="186"/>
      <c r="CK181" s="186"/>
      <c r="CL181" s="186"/>
      <c r="CM181" s="186"/>
      <c r="CN181" s="186"/>
      <c r="CO181" s="186"/>
      <c r="CP181" s="186"/>
      <c r="CQ181" s="186"/>
      <c r="CR181" s="186"/>
      <c r="CS181" s="186"/>
      <c r="CT181" s="186"/>
      <c r="CU181" s="186"/>
      <c r="CV181" s="186"/>
      <c r="CW181" s="186"/>
      <c r="CX181" s="186"/>
      <c r="CY181" s="186"/>
      <c r="CZ181" s="186"/>
      <c r="DA181" s="186"/>
      <c r="DB181" s="186"/>
      <c r="DC181" s="186"/>
      <c r="DD181" s="186"/>
      <c r="DE181" s="186"/>
      <c r="DF181" s="186"/>
      <c r="DG181" s="186"/>
      <c r="DH181" s="186"/>
      <c r="DI181" s="186"/>
      <c r="DJ181" s="186"/>
      <c r="DK181" s="186"/>
      <c r="DL181" s="186"/>
      <c r="DM181" s="186"/>
      <c r="DN181" s="186"/>
      <c r="DO181" s="186"/>
      <c r="DP181" s="186"/>
      <c r="DQ181" s="186"/>
      <c r="DR181" s="186"/>
    </row>
    <row r="182" spans="1:122">
      <c r="A182" s="453"/>
      <c r="B182" s="468" t="s">
        <v>111</v>
      </c>
      <c r="C182" s="455">
        <f t="shared" si="141"/>
        <v>0</v>
      </c>
      <c r="D182" s="456">
        <f t="shared" si="141"/>
        <v>0</v>
      </c>
      <c r="E182" s="456">
        <f t="shared" si="141"/>
        <v>0</v>
      </c>
      <c r="F182" s="456">
        <f t="shared" si="141"/>
        <v>0</v>
      </c>
      <c r="G182" s="418">
        <f t="shared" si="138"/>
        <v>0</v>
      </c>
      <c r="H182" s="456">
        <f t="shared" si="142"/>
        <v>0</v>
      </c>
      <c r="I182" s="456">
        <f t="shared" si="142"/>
        <v>0</v>
      </c>
      <c r="J182" s="456">
        <f t="shared" si="142"/>
        <v>0</v>
      </c>
      <c r="K182" s="456">
        <f>K177-K172</f>
        <v>0</v>
      </c>
      <c r="L182" s="418">
        <f t="shared" si="137"/>
        <v>0</v>
      </c>
      <c r="M182" s="456">
        <f t="shared" si="143"/>
        <v>0</v>
      </c>
      <c r="N182" s="456">
        <f t="shared" si="143"/>
        <v>0</v>
      </c>
      <c r="O182" s="456">
        <f t="shared" si="143"/>
        <v>0</v>
      </c>
      <c r="P182" s="456">
        <f t="shared" si="143"/>
        <v>0</v>
      </c>
      <c r="Q182" s="456">
        <f t="shared" si="143"/>
        <v>0</v>
      </c>
      <c r="R182" s="418">
        <f t="shared" si="139"/>
        <v>0</v>
      </c>
      <c r="S182" s="419">
        <f t="shared" si="140"/>
        <v>0</v>
      </c>
      <c r="T182" s="627"/>
      <c r="U182" s="187"/>
      <c r="V182" s="625"/>
      <c r="W182" s="625"/>
      <c r="X182" s="625"/>
      <c r="Y182" s="187"/>
      <c r="Z182" s="186"/>
      <c r="AA182" s="186"/>
      <c r="AB182" s="186"/>
      <c r="AC182" s="186"/>
      <c r="AD182" s="186"/>
      <c r="AE182" s="186"/>
      <c r="AF182" s="186"/>
      <c r="AG182" s="186"/>
      <c r="AH182" s="186"/>
      <c r="AI182" s="186"/>
      <c r="AJ182" s="186"/>
      <c r="AK182" s="186"/>
      <c r="AL182" s="186"/>
      <c r="AM182" s="186"/>
      <c r="AN182" s="186"/>
      <c r="AO182" s="186"/>
      <c r="AP182" s="186"/>
      <c r="AQ182" s="186"/>
      <c r="AR182" s="186"/>
      <c r="AS182" s="186"/>
      <c r="AT182" s="186"/>
      <c r="AU182" s="186"/>
      <c r="AV182" s="186"/>
      <c r="AW182" s="186"/>
      <c r="AX182" s="186"/>
      <c r="AY182" s="186"/>
      <c r="AZ182" s="186"/>
      <c r="BA182" s="186"/>
      <c r="BB182" s="186"/>
      <c r="BC182" s="186"/>
      <c r="BD182" s="186"/>
      <c r="BE182" s="186"/>
      <c r="BF182" s="186"/>
      <c r="BG182" s="186"/>
      <c r="BH182" s="186"/>
      <c r="BI182" s="186"/>
      <c r="BJ182" s="186"/>
      <c r="BK182" s="186"/>
      <c r="BL182" s="186"/>
      <c r="BM182" s="186"/>
      <c r="BN182" s="186"/>
      <c r="BO182" s="186"/>
      <c r="BP182" s="186"/>
      <c r="BQ182" s="186"/>
      <c r="BR182" s="186"/>
      <c r="BS182" s="186"/>
      <c r="BT182" s="186"/>
      <c r="BU182" s="186"/>
      <c r="BV182" s="186"/>
      <c r="BW182" s="186"/>
      <c r="BX182" s="186"/>
      <c r="BY182" s="186"/>
      <c r="BZ182" s="186"/>
      <c r="CA182" s="186"/>
      <c r="CB182" s="186"/>
      <c r="CC182" s="186"/>
      <c r="CD182" s="186"/>
      <c r="CE182" s="186"/>
      <c r="CF182" s="186"/>
      <c r="CG182" s="186"/>
      <c r="CH182" s="186"/>
      <c r="CI182" s="186"/>
      <c r="CJ182" s="186"/>
      <c r="CK182" s="186"/>
      <c r="CL182" s="186"/>
      <c r="CM182" s="186"/>
      <c r="CN182" s="186"/>
      <c r="CO182" s="186"/>
      <c r="CP182" s="186"/>
      <c r="CQ182" s="186"/>
      <c r="CR182" s="186"/>
      <c r="CS182" s="186"/>
      <c r="CT182" s="186"/>
      <c r="CU182" s="186"/>
      <c r="CV182" s="186"/>
      <c r="CW182" s="186"/>
      <c r="CX182" s="186"/>
      <c r="CY182" s="186"/>
      <c r="CZ182" s="186"/>
      <c r="DA182" s="186"/>
      <c r="DB182" s="186"/>
      <c r="DC182" s="186"/>
      <c r="DD182" s="186"/>
      <c r="DE182" s="186"/>
      <c r="DF182" s="186"/>
      <c r="DG182" s="186"/>
      <c r="DH182" s="186"/>
      <c r="DI182" s="186"/>
      <c r="DJ182" s="186"/>
      <c r="DK182" s="186"/>
      <c r="DL182" s="186"/>
      <c r="DM182" s="186"/>
      <c r="DN182" s="186"/>
      <c r="DO182" s="186"/>
      <c r="DP182" s="186"/>
      <c r="DQ182" s="186"/>
      <c r="DR182" s="186"/>
    </row>
    <row r="183" spans="1:122">
      <c r="A183" s="453"/>
      <c r="B183" s="468"/>
      <c r="C183" s="455">
        <v>0</v>
      </c>
      <c r="D183" s="456">
        <v>0</v>
      </c>
      <c r="E183" s="456">
        <v>0</v>
      </c>
      <c r="F183" s="456">
        <v>0</v>
      </c>
      <c r="G183" s="418">
        <v>0</v>
      </c>
      <c r="H183" s="456">
        <v>0</v>
      </c>
      <c r="I183" s="456">
        <v>0</v>
      </c>
      <c r="J183" s="456">
        <v>0</v>
      </c>
      <c r="K183" s="456">
        <v>0</v>
      </c>
      <c r="L183" s="418">
        <v>0</v>
      </c>
      <c r="M183" s="456">
        <v>0</v>
      </c>
      <c r="N183" s="456">
        <v>0</v>
      </c>
      <c r="O183" s="456">
        <v>0</v>
      </c>
      <c r="P183" s="456">
        <v>0</v>
      </c>
      <c r="Q183" s="456">
        <v>0</v>
      </c>
      <c r="R183" s="418">
        <v>0</v>
      </c>
      <c r="S183" s="419">
        <v>0</v>
      </c>
      <c r="T183" s="627"/>
      <c r="U183" s="187"/>
      <c r="V183" s="625"/>
      <c r="W183" s="625"/>
      <c r="X183" s="625"/>
      <c r="Y183" s="187"/>
      <c r="Z183" s="186"/>
      <c r="AA183" s="186"/>
      <c r="AB183" s="186"/>
      <c r="AC183" s="186"/>
      <c r="AD183" s="186"/>
      <c r="AE183" s="186"/>
      <c r="AF183" s="186"/>
      <c r="AG183" s="186"/>
      <c r="AH183" s="186"/>
      <c r="AI183" s="186"/>
      <c r="AJ183" s="186"/>
      <c r="AK183" s="186"/>
      <c r="AL183" s="186"/>
      <c r="AM183" s="186"/>
      <c r="AN183" s="186"/>
      <c r="AO183" s="186"/>
      <c r="AP183" s="186"/>
      <c r="AQ183" s="186"/>
      <c r="AR183" s="186"/>
      <c r="AS183" s="186"/>
      <c r="AT183" s="186"/>
      <c r="AU183" s="186"/>
      <c r="AV183" s="186"/>
      <c r="AW183" s="186"/>
      <c r="AX183" s="186"/>
      <c r="AY183" s="186"/>
      <c r="AZ183" s="186"/>
      <c r="BA183" s="186"/>
      <c r="BB183" s="186"/>
      <c r="BC183" s="186"/>
      <c r="BD183" s="186"/>
      <c r="BE183" s="186"/>
      <c r="BF183" s="186"/>
      <c r="BG183" s="186"/>
      <c r="BH183" s="186"/>
      <c r="BI183" s="186"/>
      <c r="BJ183" s="186"/>
      <c r="BK183" s="186"/>
      <c r="BL183" s="186"/>
      <c r="BM183" s="186"/>
      <c r="BN183" s="186"/>
      <c r="BO183" s="186"/>
      <c r="BP183" s="186"/>
      <c r="BQ183" s="186"/>
      <c r="BR183" s="186"/>
      <c r="BS183" s="186"/>
      <c r="BT183" s="186"/>
      <c r="BU183" s="186"/>
      <c r="BV183" s="186"/>
      <c r="BW183" s="186"/>
      <c r="BX183" s="186"/>
      <c r="BY183" s="186"/>
      <c r="BZ183" s="186"/>
      <c r="CA183" s="186"/>
      <c r="CB183" s="186"/>
      <c r="CC183" s="186"/>
      <c r="CD183" s="186"/>
      <c r="CE183" s="186"/>
      <c r="CF183" s="186"/>
      <c r="CG183" s="186"/>
      <c r="CH183" s="186"/>
      <c r="CI183" s="186"/>
      <c r="CJ183" s="186"/>
      <c r="CK183" s="186"/>
      <c r="CL183" s="186"/>
      <c r="CM183" s="186"/>
      <c r="CN183" s="186"/>
      <c r="CO183" s="186"/>
      <c r="CP183" s="186"/>
      <c r="CQ183" s="186"/>
      <c r="CR183" s="186"/>
      <c r="CS183" s="186"/>
      <c r="CT183" s="186"/>
      <c r="CU183" s="186"/>
      <c r="CV183" s="186"/>
      <c r="CW183" s="186"/>
      <c r="CX183" s="186"/>
      <c r="CY183" s="186"/>
      <c r="CZ183" s="186"/>
      <c r="DA183" s="186"/>
      <c r="DB183" s="186"/>
      <c r="DC183" s="186"/>
      <c r="DD183" s="186"/>
      <c r="DE183" s="186"/>
      <c r="DF183" s="186"/>
      <c r="DG183" s="186"/>
      <c r="DH183" s="186"/>
      <c r="DI183" s="186"/>
      <c r="DJ183" s="186"/>
      <c r="DK183" s="186"/>
      <c r="DL183" s="186"/>
      <c r="DM183" s="186"/>
      <c r="DN183" s="186"/>
      <c r="DO183" s="186"/>
      <c r="DP183" s="186"/>
      <c r="DQ183" s="186"/>
      <c r="DR183" s="186"/>
    </row>
    <row r="184" spans="1:122">
      <c r="A184" s="453"/>
      <c r="B184" s="468"/>
      <c r="C184" s="455"/>
      <c r="D184" s="456"/>
      <c r="E184" s="456"/>
      <c r="F184" s="456"/>
      <c r="G184" s="418"/>
      <c r="H184" s="456"/>
      <c r="I184" s="456"/>
      <c r="J184" s="456"/>
      <c r="K184" s="456"/>
      <c r="L184" s="418"/>
      <c r="M184" s="456"/>
      <c r="N184" s="456"/>
      <c r="O184" s="456"/>
      <c r="P184" s="456"/>
      <c r="Q184" s="456"/>
      <c r="R184" s="418"/>
      <c r="S184" s="419"/>
      <c r="T184" s="627"/>
      <c r="U184" s="187"/>
      <c r="V184" s="625"/>
      <c r="W184" s="625"/>
      <c r="X184" s="625"/>
      <c r="Y184" s="187"/>
      <c r="Z184" s="186"/>
      <c r="AA184" s="186"/>
      <c r="AB184" s="186"/>
      <c r="AC184" s="186"/>
      <c r="AD184" s="186"/>
      <c r="AE184" s="186"/>
      <c r="AF184" s="186"/>
      <c r="AG184" s="186"/>
      <c r="AH184" s="186"/>
      <c r="AI184" s="186"/>
      <c r="AJ184" s="186"/>
      <c r="AK184" s="186"/>
      <c r="AL184" s="186"/>
      <c r="AM184" s="186"/>
      <c r="AN184" s="186"/>
      <c r="AO184" s="186"/>
      <c r="AP184" s="186"/>
      <c r="AQ184" s="186"/>
      <c r="AR184" s="186"/>
      <c r="AS184" s="186"/>
      <c r="AT184" s="186"/>
      <c r="AU184" s="186"/>
      <c r="AV184" s="186"/>
      <c r="AW184" s="186"/>
      <c r="AX184" s="186"/>
      <c r="AY184" s="186"/>
      <c r="AZ184" s="186"/>
      <c r="BA184" s="186"/>
      <c r="BB184" s="186"/>
      <c r="BC184" s="186"/>
      <c r="BD184" s="186"/>
      <c r="BE184" s="186"/>
      <c r="BF184" s="186"/>
      <c r="BG184" s="186"/>
      <c r="BH184" s="186"/>
      <c r="BI184" s="186"/>
      <c r="BJ184" s="186"/>
      <c r="BK184" s="186"/>
      <c r="BL184" s="186"/>
      <c r="BM184" s="186"/>
      <c r="BN184" s="186"/>
      <c r="BO184" s="186"/>
      <c r="BP184" s="186"/>
      <c r="BQ184" s="186"/>
      <c r="BR184" s="186"/>
      <c r="BS184" s="186"/>
      <c r="BT184" s="186"/>
      <c r="BU184" s="186"/>
      <c r="BV184" s="186"/>
      <c r="BW184" s="186"/>
      <c r="BX184" s="186"/>
      <c r="BY184" s="186"/>
      <c r="BZ184" s="186"/>
      <c r="CA184" s="186"/>
      <c r="CB184" s="186"/>
      <c r="CC184" s="186"/>
      <c r="CD184" s="186"/>
      <c r="CE184" s="186"/>
      <c r="CF184" s="186"/>
      <c r="CG184" s="186"/>
      <c r="CH184" s="186"/>
      <c r="CI184" s="186"/>
      <c r="CJ184" s="186"/>
      <c r="CK184" s="186"/>
      <c r="CL184" s="186"/>
      <c r="CM184" s="186"/>
      <c r="CN184" s="186"/>
      <c r="CO184" s="186"/>
      <c r="CP184" s="186"/>
      <c r="CQ184" s="186"/>
      <c r="CR184" s="186"/>
      <c r="CS184" s="186"/>
      <c r="CT184" s="186"/>
      <c r="CU184" s="186"/>
      <c r="CV184" s="186"/>
      <c r="CW184" s="186"/>
      <c r="CX184" s="186"/>
      <c r="CY184" s="186"/>
      <c r="CZ184" s="186"/>
      <c r="DA184" s="186"/>
      <c r="DB184" s="186"/>
      <c r="DC184" s="186"/>
      <c r="DD184" s="186"/>
      <c r="DE184" s="186"/>
      <c r="DF184" s="186"/>
      <c r="DG184" s="186"/>
      <c r="DH184" s="186"/>
      <c r="DI184" s="186"/>
      <c r="DJ184" s="186"/>
      <c r="DK184" s="186"/>
      <c r="DL184" s="186"/>
      <c r="DM184" s="186"/>
      <c r="DN184" s="186"/>
      <c r="DO184" s="186"/>
      <c r="DP184" s="186"/>
      <c r="DQ184" s="186"/>
      <c r="DR184" s="186"/>
    </row>
    <row r="185" spans="1:122" s="194" customFormat="1" ht="13" thickBot="1">
      <c r="A185" s="458"/>
      <c r="B185" s="1241" t="s">
        <v>32</v>
      </c>
      <c r="C185" s="1250">
        <f t="shared" ref="C185:S185" si="144">SUM(C181:C184)</f>
        <v>0</v>
      </c>
      <c r="D185" s="461">
        <f t="shared" si="144"/>
        <v>0</v>
      </c>
      <c r="E185" s="461">
        <f t="shared" si="144"/>
        <v>0</v>
      </c>
      <c r="F185" s="461">
        <f t="shared" si="144"/>
        <v>0</v>
      </c>
      <c r="G185" s="413">
        <f t="shared" si="144"/>
        <v>0</v>
      </c>
      <c r="H185" s="461">
        <f t="shared" si="144"/>
        <v>0</v>
      </c>
      <c r="I185" s="461">
        <f t="shared" si="144"/>
        <v>0</v>
      </c>
      <c r="J185" s="461">
        <f t="shared" si="144"/>
        <v>0</v>
      </c>
      <c r="K185" s="461">
        <f t="shared" si="144"/>
        <v>0</v>
      </c>
      <c r="L185" s="413">
        <f t="shared" si="144"/>
        <v>0</v>
      </c>
      <c r="M185" s="461">
        <f t="shared" si="144"/>
        <v>0</v>
      </c>
      <c r="N185" s="461">
        <f t="shared" si="144"/>
        <v>0</v>
      </c>
      <c r="O185" s="461">
        <f t="shared" si="144"/>
        <v>0</v>
      </c>
      <c r="P185" s="461">
        <f t="shared" si="144"/>
        <v>0</v>
      </c>
      <c r="Q185" s="461">
        <f t="shared" si="144"/>
        <v>0</v>
      </c>
      <c r="R185" s="413">
        <f t="shared" si="144"/>
        <v>0</v>
      </c>
      <c r="S185" s="414">
        <f t="shared" si="144"/>
        <v>0</v>
      </c>
      <c r="T185" s="198"/>
      <c r="U185" s="187"/>
      <c r="V185" s="186"/>
      <c r="W185" s="187"/>
      <c r="X185" s="187"/>
      <c r="Y185" s="187"/>
      <c r="Z185" s="186"/>
      <c r="AA185" s="186"/>
      <c r="AB185" s="186"/>
      <c r="AC185" s="186"/>
      <c r="AD185" s="186"/>
      <c r="AE185" s="186"/>
      <c r="AF185" s="186"/>
      <c r="AG185" s="186"/>
      <c r="AH185" s="186"/>
      <c r="AI185" s="186"/>
      <c r="AJ185" s="186"/>
      <c r="AK185" s="186"/>
      <c r="AL185" s="186"/>
      <c r="AM185" s="186"/>
      <c r="AN185" s="186"/>
      <c r="AO185" s="186"/>
      <c r="AP185" s="186"/>
      <c r="AQ185" s="186"/>
      <c r="AR185" s="186"/>
      <c r="AS185" s="186"/>
      <c r="AT185" s="186"/>
      <c r="AU185" s="186"/>
      <c r="AV185" s="186"/>
      <c r="AW185" s="186"/>
      <c r="AX185" s="186"/>
      <c r="AY185" s="186"/>
      <c r="AZ185" s="186"/>
      <c r="BA185" s="186"/>
      <c r="BB185" s="186"/>
      <c r="BC185" s="186"/>
      <c r="BD185" s="186"/>
      <c r="BE185" s="186"/>
      <c r="BF185" s="186"/>
      <c r="BG185" s="186"/>
      <c r="BH185" s="186"/>
      <c r="BI185" s="186"/>
      <c r="BJ185" s="186"/>
      <c r="BK185" s="186"/>
      <c r="BL185" s="186"/>
      <c r="BM185" s="186"/>
      <c r="BN185" s="186"/>
      <c r="BO185" s="186"/>
      <c r="BP185" s="186"/>
      <c r="BQ185" s="186"/>
      <c r="BR185" s="186"/>
      <c r="BS185" s="186"/>
      <c r="BT185" s="186"/>
      <c r="BU185" s="186"/>
      <c r="BV185" s="186"/>
      <c r="BW185" s="186"/>
      <c r="BX185" s="186"/>
      <c r="BY185" s="186"/>
      <c r="BZ185" s="186"/>
      <c r="CA185" s="186"/>
      <c r="CB185" s="186"/>
      <c r="CC185" s="186"/>
      <c r="CD185" s="186"/>
      <c r="CE185" s="186"/>
      <c r="CF185" s="186"/>
      <c r="CG185" s="186"/>
      <c r="CH185" s="186"/>
      <c r="CI185" s="186"/>
      <c r="CJ185" s="186"/>
      <c r="CK185" s="186"/>
      <c r="CL185" s="186"/>
      <c r="CM185" s="186"/>
      <c r="CN185" s="186"/>
      <c r="CO185" s="186"/>
      <c r="CP185" s="186"/>
      <c r="CQ185" s="186"/>
      <c r="CR185" s="186"/>
      <c r="CS185" s="186"/>
      <c r="CT185" s="186"/>
      <c r="CU185" s="186"/>
      <c r="CV185" s="186"/>
      <c r="CW185" s="186"/>
      <c r="CX185" s="186"/>
      <c r="CY185" s="186"/>
      <c r="CZ185" s="186"/>
      <c r="DA185" s="186"/>
      <c r="DB185" s="186"/>
      <c r="DC185" s="186"/>
      <c r="DD185" s="186"/>
      <c r="DE185" s="186"/>
      <c r="DF185" s="186"/>
      <c r="DG185" s="186"/>
      <c r="DH185" s="186"/>
      <c r="DI185" s="186"/>
      <c r="DJ185" s="186"/>
      <c r="DK185" s="186"/>
      <c r="DL185" s="186"/>
      <c r="DM185" s="186"/>
      <c r="DN185" s="186"/>
      <c r="DO185" s="186"/>
      <c r="DP185" s="186"/>
      <c r="DQ185" s="186"/>
      <c r="DR185" s="186"/>
    </row>
    <row r="186" spans="1:122" s="207" customFormat="1" ht="13" outlineLevel="1">
      <c r="A186" s="245" t="s">
        <v>40</v>
      </c>
      <c r="B186" s="1088">
        <v>0</v>
      </c>
      <c r="C186" s="247">
        <f>C181+C182*2</f>
        <v>0</v>
      </c>
      <c r="D186" s="210">
        <f t="shared" ref="D186:S186" si="145">D181+D182*2</f>
        <v>0</v>
      </c>
      <c r="E186" s="210">
        <f t="shared" si="145"/>
        <v>0</v>
      </c>
      <c r="F186" s="210">
        <f t="shared" si="145"/>
        <v>0</v>
      </c>
      <c r="G186" s="206">
        <f t="shared" si="145"/>
        <v>0</v>
      </c>
      <c r="H186" s="210">
        <f t="shared" si="145"/>
        <v>0</v>
      </c>
      <c r="I186" s="210">
        <f t="shared" si="145"/>
        <v>0</v>
      </c>
      <c r="J186" s="210">
        <f t="shared" si="145"/>
        <v>0</v>
      </c>
      <c r="K186" s="210">
        <f t="shared" si="145"/>
        <v>0</v>
      </c>
      <c r="L186" s="206">
        <f t="shared" si="145"/>
        <v>0</v>
      </c>
      <c r="M186" s="210">
        <f t="shared" si="145"/>
        <v>0</v>
      </c>
      <c r="N186" s="210">
        <f t="shared" si="145"/>
        <v>0</v>
      </c>
      <c r="O186" s="210">
        <f t="shared" si="145"/>
        <v>0</v>
      </c>
      <c r="P186" s="210">
        <f t="shared" si="145"/>
        <v>0</v>
      </c>
      <c r="Q186" s="210">
        <f t="shared" si="145"/>
        <v>0</v>
      </c>
      <c r="R186" s="206">
        <f t="shared" si="145"/>
        <v>0</v>
      </c>
      <c r="S186" s="224">
        <f t="shared" si="145"/>
        <v>0</v>
      </c>
      <c r="T186" s="218"/>
      <c r="U186" s="217"/>
      <c r="V186" s="219"/>
      <c r="W186" s="219"/>
      <c r="X186" s="219"/>
      <c r="Y186" s="217"/>
      <c r="Z186" s="217"/>
      <c r="AA186" s="217"/>
      <c r="AB186" s="217"/>
      <c r="AC186" s="217"/>
      <c r="AD186" s="217"/>
      <c r="AE186" s="217"/>
      <c r="AF186" s="217"/>
      <c r="AG186" s="217"/>
      <c r="AH186" s="217"/>
      <c r="AI186" s="217"/>
      <c r="AJ186" s="217"/>
      <c r="AK186" s="217"/>
      <c r="AL186" s="217"/>
      <c r="AM186" s="217"/>
      <c r="AN186" s="217"/>
      <c r="AO186" s="217"/>
      <c r="AP186" s="217"/>
      <c r="AQ186" s="217"/>
      <c r="AR186" s="217"/>
      <c r="AS186" s="217"/>
      <c r="AT186" s="217"/>
      <c r="AU186" s="217"/>
      <c r="AV186" s="217"/>
      <c r="AW186" s="217"/>
      <c r="AX186" s="217"/>
      <c r="AY186" s="217"/>
      <c r="AZ186" s="217"/>
      <c r="BA186" s="217"/>
      <c r="BB186" s="217"/>
      <c r="BC186" s="217"/>
      <c r="BD186" s="217"/>
      <c r="BE186" s="217"/>
      <c r="BF186" s="217"/>
      <c r="BG186" s="217"/>
      <c r="BH186" s="217"/>
      <c r="BI186" s="217"/>
      <c r="BJ186" s="217"/>
      <c r="BK186" s="217"/>
      <c r="BL186" s="217"/>
      <c r="BM186" s="217"/>
      <c r="BN186" s="217"/>
      <c r="BO186" s="217"/>
      <c r="BP186" s="217"/>
      <c r="BQ186" s="217"/>
      <c r="BR186" s="217"/>
      <c r="BS186" s="217"/>
      <c r="BT186" s="217"/>
      <c r="BU186" s="217"/>
      <c r="BV186" s="217"/>
      <c r="BW186" s="217"/>
      <c r="BX186" s="217"/>
      <c r="BY186" s="217"/>
      <c r="BZ186" s="217"/>
      <c r="CA186" s="217"/>
      <c r="CB186" s="217"/>
      <c r="CC186" s="217"/>
      <c r="CD186" s="217"/>
      <c r="CE186" s="217"/>
      <c r="CF186" s="217"/>
      <c r="CG186" s="217"/>
      <c r="CH186" s="217"/>
      <c r="CI186" s="217"/>
      <c r="CJ186" s="217"/>
      <c r="CK186" s="217"/>
      <c r="CL186" s="217"/>
      <c r="CM186" s="217"/>
      <c r="CN186" s="217"/>
      <c r="CO186" s="217"/>
      <c r="CP186" s="217"/>
      <c r="CQ186" s="217"/>
      <c r="CR186" s="217"/>
      <c r="CS186" s="217"/>
      <c r="CT186" s="217"/>
      <c r="CU186" s="217"/>
      <c r="CV186" s="217"/>
      <c r="CW186" s="217"/>
      <c r="CX186" s="217"/>
      <c r="CY186" s="217"/>
      <c r="CZ186" s="217"/>
      <c r="DA186" s="217"/>
      <c r="DB186" s="217"/>
      <c r="DC186" s="217"/>
      <c r="DD186" s="217"/>
      <c r="DE186" s="217"/>
      <c r="DF186" s="217"/>
      <c r="DG186" s="217"/>
      <c r="DH186" s="217"/>
      <c r="DI186" s="217"/>
      <c r="DJ186" s="217"/>
      <c r="DK186" s="217"/>
      <c r="DL186" s="217"/>
      <c r="DM186" s="217"/>
      <c r="DN186" s="217"/>
      <c r="DO186" s="217"/>
      <c r="DP186" s="217"/>
      <c r="DQ186" s="217"/>
      <c r="DR186" s="217"/>
    </row>
    <row r="187" spans="1:122" s="207" customFormat="1" ht="13.5" outlineLevel="1" thickBot="1">
      <c r="A187" s="213" t="s">
        <v>43</v>
      </c>
      <c r="B187" s="1091" t="s">
        <v>30</v>
      </c>
      <c r="C187" s="1248">
        <f>C181+C182</f>
        <v>0</v>
      </c>
      <c r="D187" s="214">
        <f t="shared" ref="D187:S187" si="146">D181+D182</f>
        <v>0</v>
      </c>
      <c r="E187" s="214">
        <f t="shared" si="146"/>
        <v>0</v>
      </c>
      <c r="F187" s="214">
        <f t="shared" si="146"/>
        <v>0</v>
      </c>
      <c r="G187" s="215">
        <f t="shared" si="146"/>
        <v>0</v>
      </c>
      <c r="H187" s="214">
        <f t="shared" si="146"/>
        <v>0</v>
      </c>
      <c r="I187" s="214">
        <f t="shared" si="146"/>
        <v>0</v>
      </c>
      <c r="J187" s="214">
        <f t="shared" si="146"/>
        <v>0</v>
      </c>
      <c r="K187" s="214">
        <f t="shared" si="146"/>
        <v>0</v>
      </c>
      <c r="L187" s="215">
        <f t="shared" si="146"/>
        <v>0</v>
      </c>
      <c r="M187" s="214">
        <f t="shared" si="146"/>
        <v>0</v>
      </c>
      <c r="N187" s="214">
        <f t="shared" si="146"/>
        <v>0</v>
      </c>
      <c r="O187" s="214">
        <f t="shared" si="146"/>
        <v>0</v>
      </c>
      <c r="P187" s="214">
        <f t="shared" si="146"/>
        <v>0</v>
      </c>
      <c r="Q187" s="214">
        <f t="shared" si="146"/>
        <v>0</v>
      </c>
      <c r="R187" s="215">
        <f t="shared" si="146"/>
        <v>0</v>
      </c>
      <c r="S187" s="204">
        <f t="shared" si="146"/>
        <v>0</v>
      </c>
      <c r="T187" s="218"/>
      <c r="U187" s="217"/>
      <c r="V187" s="219"/>
      <c r="W187" s="219"/>
      <c r="X187" s="219"/>
      <c r="Y187" s="217"/>
      <c r="Z187" s="217"/>
      <c r="AA187" s="217"/>
      <c r="AB187" s="217"/>
      <c r="AC187" s="217"/>
      <c r="AD187" s="217"/>
      <c r="AE187" s="217"/>
      <c r="AF187" s="217"/>
      <c r="AG187" s="217"/>
      <c r="AH187" s="217"/>
      <c r="AI187" s="217"/>
      <c r="AJ187" s="217"/>
      <c r="AK187" s="217"/>
      <c r="AL187" s="217"/>
      <c r="AM187" s="217"/>
      <c r="AN187" s="217"/>
      <c r="AO187" s="217"/>
      <c r="AP187" s="217"/>
      <c r="AQ187" s="217"/>
      <c r="AR187" s="217"/>
      <c r="AS187" s="217"/>
      <c r="AT187" s="217"/>
      <c r="AU187" s="217"/>
      <c r="AV187" s="217"/>
      <c r="AW187" s="217"/>
      <c r="AX187" s="217"/>
      <c r="AY187" s="217"/>
      <c r="AZ187" s="217"/>
      <c r="BA187" s="217"/>
      <c r="BB187" s="217"/>
      <c r="BC187" s="217"/>
      <c r="BD187" s="217"/>
      <c r="BE187" s="217"/>
      <c r="BF187" s="217"/>
      <c r="BG187" s="217"/>
      <c r="BH187" s="217"/>
      <c r="BI187" s="217"/>
      <c r="BJ187" s="217"/>
      <c r="BK187" s="217"/>
      <c r="BL187" s="217"/>
      <c r="BM187" s="217"/>
      <c r="BN187" s="217"/>
      <c r="BO187" s="217"/>
      <c r="BP187" s="217"/>
      <c r="BQ187" s="217"/>
      <c r="BR187" s="217"/>
      <c r="BS187" s="217"/>
      <c r="BT187" s="217"/>
      <c r="BU187" s="217"/>
      <c r="BV187" s="217"/>
      <c r="BW187" s="217"/>
      <c r="BX187" s="217"/>
      <c r="BY187" s="217"/>
      <c r="BZ187" s="217"/>
      <c r="CA187" s="217"/>
      <c r="CB187" s="217"/>
      <c r="CC187" s="217"/>
      <c r="CD187" s="217"/>
      <c r="CE187" s="217"/>
      <c r="CF187" s="217"/>
      <c r="CG187" s="217"/>
      <c r="CH187" s="217"/>
      <c r="CI187" s="217"/>
      <c r="CJ187" s="217"/>
      <c r="CK187" s="217"/>
      <c r="CL187" s="217"/>
      <c r="CM187" s="217"/>
      <c r="CN187" s="217"/>
      <c r="CO187" s="217"/>
      <c r="CP187" s="217"/>
      <c r="CQ187" s="217"/>
      <c r="CR187" s="217"/>
      <c r="CS187" s="217"/>
      <c r="CT187" s="217"/>
      <c r="CU187" s="217"/>
      <c r="CV187" s="217"/>
      <c r="CW187" s="217"/>
      <c r="CX187" s="217"/>
      <c r="CY187" s="217"/>
      <c r="CZ187" s="217"/>
      <c r="DA187" s="217"/>
      <c r="DB187" s="217"/>
      <c r="DC187" s="217"/>
      <c r="DD187" s="217"/>
      <c r="DE187" s="217"/>
      <c r="DF187" s="217"/>
      <c r="DG187" s="217"/>
      <c r="DH187" s="217"/>
      <c r="DI187" s="217"/>
      <c r="DJ187" s="217"/>
      <c r="DK187" s="217"/>
      <c r="DL187" s="217"/>
      <c r="DM187" s="217"/>
      <c r="DN187" s="217"/>
      <c r="DO187" s="217"/>
      <c r="DP187" s="217"/>
      <c r="DQ187" s="217"/>
      <c r="DR187" s="217"/>
    </row>
    <row r="188" spans="1:122" s="207" customFormat="1" ht="13">
      <c r="A188" s="211"/>
      <c r="B188" s="235"/>
      <c r="C188" s="929"/>
      <c r="D188" s="212"/>
      <c r="E188" s="212"/>
      <c r="F188" s="212"/>
      <c r="G188" s="183"/>
      <c r="H188" s="212"/>
      <c r="I188" s="212"/>
      <c r="J188" s="212"/>
      <c r="K188" s="212"/>
      <c r="L188" s="183"/>
      <c r="M188" s="212"/>
      <c r="N188" s="212"/>
      <c r="O188" s="212"/>
      <c r="P188" s="212"/>
      <c r="Q188" s="212"/>
      <c r="R188" s="183"/>
      <c r="S188" s="193"/>
      <c r="T188" s="218"/>
      <c r="U188" s="217"/>
      <c r="V188" s="219"/>
      <c r="W188" s="219"/>
      <c r="X188" s="219"/>
      <c r="Y188" s="217"/>
      <c r="Z188" s="217"/>
      <c r="AA188" s="217"/>
      <c r="AB188" s="217"/>
      <c r="AC188" s="217"/>
      <c r="AD188" s="217"/>
      <c r="AE188" s="217"/>
      <c r="AF188" s="217"/>
      <c r="AG188" s="217"/>
      <c r="AH188" s="217"/>
      <c r="AI188" s="217"/>
      <c r="AJ188" s="217"/>
      <c r="AK188" s="217"/>
      <c r="AL188" s="217"/>
      <c r="AM188" s="217"/>
      <c r="AN188" s="217"/>
      <c r="AO188" s="217"/>
      <c r="AP188" s="217"/>
      <c r="AQ188" s="217"/>
      <c r="AR188" s="217"/>
      <c r="AS188" s="217"/>
      <c r="AT188" s="217"/>
      <c r="AU188" s="217"/>
      <c r="AV188" s="217"/>
      <c r="AW188" s="217"/>
      <c r="AX188" s="217"/>
      <c r="AY188" s="217"/>
      <c r="AZ188" s="217"/>
      <c r="BA188" s="217"/>
      <c r="BB188" s="217"/>
      <c r="BC188" s="217"/>
      <c r="BD188" s="217"/>
      <c r="BE188" s="217"/>
      <c r="BF188" s="217"/>
      <c r="BG188" s="217"/>
      <c r="BH188" s="217"/>
      <c r="BI188" s="217"/>
      <c r="BJ188" s="217"/>
      <c r="BK188" s="217"/>
      <c r="BL188" s="217"/>
      <c r="BM188" s="217"/>
      <c r="BN188" s="217"/>
      <c r="BO188" s="217"/>
      <c r="BP188" s="217"/>
      <c r="BQ188" s="217"/>
      <c r="BR188" s="217"/>
      <c r="BS188" s="217"/>
      <c r="BT188" s="217"/>
      <c r="BU188" s="217"/>
      <c r="BV188" s="217"/>
      <c r="BW188" s="217"/>
      <c r="BX188" s="217"/>
      <c r="BY188" s="217"/>
      <c r="BZ188" s="217"/>
      <c r="CA188" s="217"/>
      <c r="CB188" s="217"/>
      <c r="CC188" s="217"/>
      <c r="CD188" s="217"/>
      <c r="CE188" s="217"/>
      <c r="CF188" s="217"/>
      <c r="CG188" s="217"/>
      <c r="CH188" s="217"/>
      <c r="CI188" s="217"/>
      <c r="CJ188" s="217"/>
      <c r="CK188" s="217"/>
      <c r="CL188" s="217"/>
      <c r="CM188" s="217"/>
      <c r="CN188" s="217"/>
      <c r="CO188" s="217"/>
      <c r="CP188" s="217"/>
      <c r="CQ188" s="217"/>
      <c r="CR188" s="217"/>
      <c r="CS188" s="217"/>
      <c r="CT188" s="217"/>
      <c r="CU188" s="217"/>
      <c r="CV188" s="217"/>
      <c r="CW188" s="217"/>
      <c r="CX188" s="217"/>
      <c r="CY188" s="217"/>
      <c r="CZ188" s="217"/>
      <c r="DA188" s="217"/>
      <c r="DB188" s="217"/>
      <c r="DC188" s="217"/>
      <c r="DD188" s="217"/>
      <c r="DE188" s="217"/>
      <c r="DF188" s="217"/>
      <c r="DG188" s="217"/>
      <c r="DH188" s="217"/>
      <c r="DI188" s="217"/>
      <c r="DJ188" s="217"/>
      <c r="DK188" s="217"/>
      <c r="DL188" s="217"/>
      <c r="DM188" s="217"/>
      <c r="DN188" s="217"/>
      <c r="DO188" s="217"/>
      <c r="DP188" s="217"/>
      <c r="DQ188" s="217"/>
      <c r="DR188" s="217"/>
    </row>
    <row r="189" spans="1:122" s="207" customFormat="1" ht="13">
      <c r="A189" s="181" t="s">
        <v>313</v>
      </c>
      <c r="B189" s="228" t="s">
        <v>316</v>
      </c>
      <c r="C189" s="229">
        <f>SUMIF('Korat Summary'!$BB:$BB,'SiteCommit vs Uncon'!$T189,'Korat Summary'!BG:BG)</f>
        <v>0</v>
      </c>
      <c r="D189" s="10">
        <f>SUMIF('Korat Summary'!$BB:$BB,'SiteCommit vs Uncon'!$T189,'Korat Summary'!BH:BH)</f>
        <v>0</v>
      </c>
      <c r="E189" s="10">
        <f>SUMIF('Korat Summary'!$BB:$BB,'SiteCommit vs Uncon'!$T189,'Korat Summary'!BI:BI)</f>
        <v>0</v>
      </c>
      <c r="F189" s="10">
        <f>SUMIF('Korat Summary'!$BB:$BB,'SiteCommit vs Uncon'!$T189,'Korat Summary'!BJ:BJ)</f>
        <v>0</v>
      </c>
      <c r="G189" s="241">
        <f t="shared" ref="G189:G194" si="147">SUM(C189:F189)</f>
        <v>0</v>
      </c>
      <c r="H189" s="229">
        <f>SUMIF('Korat Summary'!$BB:$BB,'SiteCommit vs Uncon'!$T189,'Korat Summary'!BK:BK)</f>
        <v>0</v>
      </c>
      <c r="I189" s="10">
        <f>SUMIF('Korat Summary'!$BB:$BB,'SiteCommit vs Uncon'!$T189,'Korat Summary'!BL:BL)</f>
        <v>0</v>
      </c>
      <c r="J189" s="10">
        <f>SUMIF('Korat Summary'!$BB:$BB,'SiteCommit vs Uncon'!$T189,'Korat Summary'!BM:BM)</f>
        <v>0</v>
      </c>
      <c r="K189" s="10">
        <f>SUMIF('Korat Summary'!$BB:$BB,'SiteCommit vs Uncon'!$T189,'Korat Summary'!BN:BN)</f>
        <v>0</v>
      </c>
      <c r="L189" s="241">
        <f t="shared" ref="L189:L194" si="148">SUM(H189:K189)</f>
        <v>0</v>
      </c>
      <c r="M189" s="10">
        <f>SUMIF('Korat Summary'!$BB:$BB,'SiteCommit vs Uncon'!$T189,'Korat Summary'!BO:BO)</f>
        <v>0</v>
      </c>
      <c r="N189" s="10">
        <f>SUMIF('Korat Summary'!$BB:$BB,'SiteCommit vs Uncon'!$T189,'Korat Summary'!BP:BP)</f>
        <v>0</v>
      </c>
      <c r="O189" s="10">
        <f>SUMIF('Korat Summary'!$BB:$BB,'SiteCommit vs Uncon'!$T189,'Korat Summary'!BQ:BQ)</f>
        <v>0</v>
      </c>
      <c r="P189" s="10">
        <f>SUMIF('Korat Summary'!$BB:$BB,'SiteCommit vs Uncon'!$T189,'Korat Summary'!BR:BR)</f>
        <v>0</v>
      </c>
      <c r="Q189" s="10">
        <f>SUMIF('Korat Summary'!$BB:$BB,'SiteCommit vs Uncon'!$T189,'Korat Summary'!BS:BS)</f>
        <v>0</v>
      </c>
      <c r="R189" s="183">
        <f t="shared" ref="R189:R194" si="149">SUM(M189:Q189)</f>
        <v>0</v>
      </c>
      <c r="S189" s="197">
        <f t="shared" ref="S189:S194" si="150">R189+L189+G189</f>
        <v>0</v>
      </c>
      <c r="T189" s="218" t="s">
        <v>507</v>
      </c>
      <c r="U189" s="217"/>
      <c r="V189" s="219"/>
      <c r="W189" s="219"/>
      <c r="X189" s="219"/>
      <c r="Y189" s="217"/>
      <c r="Z189" s="217"/>
      <c r="AA189" s="217"/>
      <c r="AB189" s="217"/>
      <c r="AC189" s="217"/>
      <c r="AD189" s="217"/>
      <c r="AE189" s="217"/>
      <c r="AF189" s="217"/>
      <c r="AG189" s="217"/>
      <c r="AH189" s="217"/>
      <c r="AI189" s="217"/>
      <c r="AJ189" s="217"/>
      <c r="AK189" s="217"/>
      <c r="AL189" s="217"/>
      <c r="AM189" s="217"/>
      <c r="AN189" s="217"/>
      <c r="AO189" s="217"/>
      <c r="AP189" s="217"/>
      <c r="AQ189" s="217"/>
      <c r="AR189" s="217"/>
      <c r="AS189" s="217"/>
      <c r="AT189" s="217"/>
      <c r="AU189" s="217"/>
      <c r="AV189" s="217"/>
      <c r="AW189" s="217"/>
      <c r="AX189" s="217"/>
      <c r="AY189" s="217"/>
      <c r="AZ189" s="217"/>
      <c r="BA189" s="217"/>
      <c r="BB189" s="217"/>
      <c r="BC189" s="217"/>
      <c r="BD189" s="217"/>
      <c r="BE189" s="217"/>
      <c r="BF189" s="217"/>
      <c r="BG189" s="217"/>
      <c r="BH189" s="217"/>
      <c r="BI189" s="217"/>
      <c r="BJ189" s="217"/>
      <c r="BK189" s="217"/>
      <c r="BL189" s="217"/>
      <c r="BM189" s="217"/>
      <c r="BN189" s="217"/>
      <c r="BO189" s="217"/>
      <c r="BP189" s="217"/>
      <c r="BQ189" s="217"/>
      <c r="BR189" s="217"/>
      <c r="BS189" s="217"/>
      <c r="BT189" s="217"/>
      <c r="BU189" s="217"/>
      <c r="BV189" s="217"/>
      <c r="BW189" s="217"/>
      <c r="BX189" s="217"/>
      <c r="BY189" s="217"/>
      <c r="BZ189" s="217"/>
      <c r="CA189" s="217"/>
      <c r="CB189" s="217"/>
      <c r="CC189" s="217"/>
      <c r="CD189" s="217"/>
      <c r="CE189" s="217"/>
      <c r="CF189" s="217"/>
      <c r="CG189" s="217"/>
      <c r="CH189" s="217"/>
      <c r="CI189" s="217"/>
      <c r="CJ189" s="217"/>
      <c r="CK189" s="217"/>
      <c r="CL189" s="217"/>
      <c r="CM189" s="217"/>
      <c r="CN189" s="217"/>
      <c r="CO189" s="217"/>
      <c r="CP189" s="217"/>
      <c r="CQ189" s="217"/>
      <c r="CR189" s="217"/>
      <c r="CS189" s="217"/>
      <c r="CT189" s="217"/>
      <c r="CU189" s="217"/>
      <c r="CV189" s="217"/>
      <c r="CW189" s="217"/>
      <c r="CX189" s="217"/>
      <c r="CY189" s="217"/>
      <c r="CZ189" s="217"/>
      <c r="DA189" s="217"/>
      <c r="DB189" s="217"/>
      <c r="DC189" s="217"/>
      <c r="DD189" s="217"/>
      <c r="DE189" s="217"/>
      <c r="DF189" s="217"/>
      <c r="DG189" s="217"/>
      <c r="DH189" s="217"/>
      <c r="DI189" s="217"/>
      <c r="DJ189" s="217"/>
      <c r="DK189" s="217"/>
      <c r="DL189" s="217"/>
      <c r="DM189" s="217"/>
      <c r="DN189" s="217"/>
      <c r="DO189" s="217"/>
      <c r="DP189" s="217"/>
      <c r="DQ189" s="217"/>
      <c r="DR189" s="217"/>
    </row>
    <row r="190" spans="1:122" s="207" customFormat="1" ht="13">
      <c r="A190" s="195" t="str">
        <f>A29</f>
        <v>Site Uncon</v>
      </c>
      <c r="B190" s="228" t="s">
        <v>259</v>
      </c>
      <c r="C190" s="229">
        <f>SUMIF('Korat Summary'!$BB:$BB,'SiteCommit vs Uncon'!$T190,'Korat Summary'!BG:BG)</f>
        <v>0</v>
      </c>
      <c r="D190" s="10">
        <f>SUMIF('Korat Summary'!$BB:$BB,'SiteCommit vs Uncon'!$T190,'Korat Summary'!BH:BH)</f>
        <v>0</v>
      </c>
      <c r="E190" s="10">
        <f>SUMIF('Korat Summary'!$BB:$BB,'SiteCommit vs Uncon'!$T190,'Korat Summary'!BI:BI)</f>
        <v>0</v>
      </c>
      <c r="F190" s="10">
        <f>SUMIF('Korat Summary'!$BB:$BB,'SiteCommit vs Uncon'!$T190,'Korat Summary'!BJ:BJ)</f>
        <v>0</v>
      </c>
      <c r="G190" s="241">
        <f t="shared" si="147"/>
        <v>0</v>
      </c>
      <c r="H190" s="229">
        <f>SUMIF('Korat Summary'!$BB:$BB,'SiteCommit vs Uncon'!$T190,'Korat Summary'!BK:BK)</f>
        <v>0</v>
      </c>
      <c r="I190" s="10">
        <f>SUMIF('Korat Summary'!$BB:$BB,'SiteCommit vs Uncon'!$T190,'Korat Summary'!BL:BL)</f>
        <v>0</v>
      </c>
      <c r="J190" s="10">
        <f>SUMIF('Korat Summary'!$BB:$BB,'SiteCommit vs Uncon'!$T190,'Korat Summary'!BM:BM)</f>
        <v>0</v>
      </c>
      <c r="K190" s="10">
        <f>SUMIF('Korat Summary'!$BB:$BB,'SiteCommit vs Uncon'!$T190,'Korat Summary'!BN:BN)</f>
        <v>0</v>
      </c>
      <c r="L190" s="241">
        <f t="shared" si="148"/>
        <v>0</v>
      </c>
      <c r="M190" s="10">
        <f>SUMIF('Korat Summary'!$BB:$BB,'SiteCommit vs Uncon'!$T190,'Korat Summary'!BO:BO)</f>
        <v>0</v>
      </c>
      <c r="N190" s="10">
        <f>SUMIF('Korat Summary'!$BB:$BB,'SiteCommit vs Uncon'!$T190,'Korat Summary'!BP:BP)</f>
        <v>0</v>
      </c>
      <c r="O190" s="10">
        <f>SUMIF('Korat Summary'!$BB:$BB,'SiteCommit vs Uncon'!$T190,'Korat Summary'!BQ:BQ)</f>
        <v>0</v>
      </c>
      <c r="P190" s="10">
        <f>SUMIF('Korat Summary'!$BB:$BB,'SiteCommit vs Uncon'!$T190,'Korat Summary'!BR:BR)</f>
        <v>0</v>
      </c>
      <c r="Q190" s="10">
        <f>SUMIF('Korat Summary'!$BB:$BB,'SiteCommit vs Uncon'!$T190,'Korat Summary'!BS:BS)</f>
        <v>0</v>
      </c>
      <c r="R190" s="183">
        <f t="shared" si="149"/>
        <v>0</v>
      </c>
      <c r="S190" s="197">
        <f t="shared" si="150"/>
        <v>0</v>
      </c>
      <c r="T190" s="218" t="s">
        <v>504</v>
      </c>
      <c r="U190" s="217"/>
      <c r="V190" s="219"/>
      <c r="W190" s="219"/>
      <c r="X190" s="219"/>
      <c r="Y190" s="217"/>
      <c r="Z190" s="217"/>
      <c r="AA190" s="217"/>
      <c r="AB190" s="217"/>
      <c r="AC190" s="217"/>
      <c r="AD190" s="217"/>
      <c r="AE190" s="217"/>
      <c r="AF190" s="217"/>
      <c r="AG190" s="217"/>
      <c r="AH190" s="217"/>
      <c r="AI190" s="217"/>
      <c r="AJ190" s="217"/>
      <c r="AK190" s="217"/>
      <c r="AL190" s="217"/>
      <c r="AM190" s="217"/>
      <c r="AN190" s="217"/>
      <c r="AO190" s="217"/>
      <c r="AP190" s="217"/>
      <c r="AQ190" s="217"/>
      <c r="AR190" s="217"/>
      <c r="AS190" s="217"/>
      <c r="AT190" s="217"/>
      <c r="AU190" s="217"/>
      <c r="AV190" s="217"/>
      <c r="AW190" s="217"/>
      <c r="AX190" s="217"/>
      <c r="AY190" s="217"/>
      <c r="AZ190" s="217"/>
      <c r="BA190" s="217"/>
      <c r="BB190" s="217"/>
      <c r="BC190" s="217"/>
      <c r="BD190" s="217"/>
      <c r="BE190" s="217"/>
      <c r="BF190" s="217"/>
      <c r="BG190" s="217"/>
      <c r="BH190" s="217"/>
      <c r="BI190" s="217"/>
      <c r="BJ190" s="217"/>
      <c r="BK190" s="217"/>
      <c r="BL190" s="217"/>
      <c r="BM190" s="217"/>
      <c r="BN190" s="217"/>
      <c r="BO190" s="217"/>
      <c r="BP190" s="217"/>
      <c r="BQ190" s="217"/>
      <c r="BR190" s="217"/>
      <c r="BS190" s="217"/>
      <c r="BT190" s="217"/>
      <c r="BU190" s="217"/>
      <c r="BV190" s="217"/>
      <c r="BW190" s="217"/>
      <c r="BX190" s="217"/>
      <c r="BY190" s="217"/>
      <c r="BZ190" s="217"/>
      <c r="CA190" s="217"/>
      <c r="CB190" s="217"/>
      <c r="CC190" s="217"/>
      <c r="CD190" s="217"/>
      <c r="CE190" s="217"/>
      <c r="CF190" s="217"/>
      <c r="CG190" s="217"/>
      <c r="CH190" s="217"/>
      <c r="CI190" s="217"/>
      <c r="CJ190" s="217"/>
      <c r="CK190" s="217"/>
      <c r="CL190" s="217"/>
      <c r="CM190" s="217"/>
      <c r="CN190" s="217"/>
      <c r="CO190" s="217"/>
      <c r="CP190" s="217"/>
      <c r="CQ190" s="217"/>
      <c r="CR190" s="217"/>
      <c r="CS190" s="217"/>
      <c r="CT190" s="217"/>
      <c r="CU190" s="217"/>
      <c r="CV190" s="217"/>
      <c r="CW190" s="217"/>
      <c r="CX190" s="217"/>
      <c r="CY190" s="217"/>
      <c r="CZ190" s="217"/>
      <c r="DA190" s="217"/>
      <c r="DB190" s="217"/>
      <c r="DC190" s="217"/>
      <c r="DD190" s="217"/>
      <c r="DE190" s="217"/>
      <c r="DF190" s="217"/>
      <c r="DG190" s="217"/>
      <c r="DH190" s="217"/>
      <c r="DI190" s="217"/>
      <c r="DJ190" s="217"/>
      <c r="DK190" s="217"/>
      <c r="DL190" s="217"/>
      <c r="DM190" s="217"/>
      <c r="DN190" s="217"/>
      <c r="DO190" s="217"/>
      <c r="DP190" s="217"/>
      <c r="DQ190" s="217"/>
      <c r="DR190" s="217"/>
    </row>
    <row r="191" spans="1:122" s="207" customFormat="1" ht="13">
      <c r="A191" s="188"/>
      <c r="B191" s="228" t="s">
        <v>203</v>
      </c>
      <c r="C191" s="229">
        <f>SUMIF('Korat Summary'!$BB:$BB,'SiteCommit vs Uncon'!$T191,'Korat Summary'!BG:BG)</f>
        <v>0</v>
      </c>
      <c r="D191" s="10">
        <f>SUMIF('Korat Summary'!$BB:$BB,'SiteCommit vs Uncon'!$T191,'Korat Summary'!BH:BH)</f>
        <v>0</v>
      </c>
      <c r="E191" s="10">
        <f>SUMIF('Korat Summary'!$BB:$BB,'SiteCommit vs Uncon'!$T191,'Korat Summary'!BI:BI)</f>
        <v>0</v>
      </c>
      <c r="F191" s="10">
        <f>SUMIF('Korat Summary'!$BB:$BB,'SiteCommit vs Uncon'!$T191,'Korat Summary'!BJ:BJ)</f>
        <v>0</v>
      </c>
      <c r="G191" s="241">
        <f t="shared" si="147"/>
        <v>0</v>
      </c>
      <c r="H191" s="229">
        <f>SUMIF('Korat Summary'!$BB:$BB,'SiteCommit vs Uncon'!$T191,'Korat Summary'!BK:BK)</f>
        <v>0</v>
      </c>
      <c r="I191" s="10">
        <f>SUMIF('Korat Summary'!$BB:$BB,'SiteCommit vs Uncon'!$T191,'Korat Summary'!BL:BL)</f>
        <v>0</v>
      </c>
      <c r="J191" s="10">
        <f>SUMIF('Korat Summary'!$BB:$BB,'SiteCommit vs Uncon'!$T191,'Korat Summary'!BM:BM)</f>
        <v>0</v>
      </c>
      <c r="K191" s="10">
        <f>SUMIF('Korat Summary'!$BB:$BB,'SiteCommit vs Uncon'!$T191,'Korat Summary'!BN:BN)</f>
        <v>0</v>
      </c>
      <c r="L191" s="241">
        <f t="shared" si="148"/>
        <v>0</v>
      </c>
      <c r="M191" s="10">
        <f>SUMIF('Korat Summary'!$BB:$BB,'SiteCommit vs Uncon'!$T191,'Korat Summary'!BO:BO)</f>
        <v>0</v>
      </c>
      <c r="N191" s="10">
        <f>SUMIF('Korat Summary'!$BB:$BB,'SiteCommit vs Uncon'!$T191,'Korat Summary'!BP:BP)</f>
        <v>0</v>
      </c>
      <c r="O191" s="10">
        <f>SUMIF('Korat Summary'!$BB:$BB,'SiteCommit vs Uncon'!$T191,'Korat Summary'!BQ:BQ)</f>
        <v>0</v>
      </c>
      <c r="P191" s="10">
        <f>SUMIF('Korat Summary'!$BB:$BB,'SiteCommit vs Uncon'!$T191,'Korat Summary'!BR:BR)</f>
        <v>0</v>
      </c>
      <c r="Q191" s="10">
        <f>SUMIF('Korat Summary'!$BB:$BB,'SiteCommit vs Uncon'!$T191,'Korat Summary'!BS:BS)</f>
        <v>0</v>
      </c>
      <c r="R191" s="183">
        <f t="shared" si="149"/>
        <v>0</v>
      </c>
      <c r="S191" s="197">
        <f t="shared" si="150"/>
        <v>0</v>
      </c>
      <c r="T191" s="218" t="s">
        <v>505</v>
      </c>
      <c r="U191" s="217"/>
      <c r="V191" s="219"/>
      <c r="W191" s="219"/>
      <c r="X191" s="219"/>
      <c r="Y191" s="217"/>
      <c r="Z191" s="217"/>
      <c r="AA191" s="217"/>
      <c r="AB191" s="217"/>
      <c r="AC191" s="217"/>
      <c r="AD191" s="217"/>
      <c r="AE191" s="217"/>
      <c r="AF191" s="217"/>
      <c r="AG191" s="217"/>
      <c r="AH191" s="217"/>
      <c r="AI191" s="217"/>
      <c r="AJ191" s="217"/>
      <c r="AK191" s="217"/>
      <c r="AL191" s="217"/>
      <c r="AM191" s="217"/>
      <c r="AN191" s="217"/>
      <c r="AO191" s="217"/>
      <c r="AP191" s="217"/>
      <c r="AQ191" s="217"/>
      <c r="AR191" s="217"/>
      <c r="AS191" s="217"/>
      <c r="AT191" s="217"/>
      <c r="AU191" s="217"/>
      <c r="AV191" s="217"/>
      <c r="AW191" s="217"/>
      <c r="AX191" s="217"/>
      <c r="AY191" s="217"/>
      <c r="AZ191" s="217"/>
      <c r="BA191" s="217"/>
      <c r="BB191" s="217"/>
      <c r="BC191" s="217"/>
      <c r="BD191" s="217"/>
      <c r="BE191" s="217"/>
      <c r="BF191" s="217"/>
      <c r="BG191" s="217"/>
      <c r="BH191" s="217"/>
      <c r="BI191" s="217"/>
      <c r="BJ191" s="217"/>
      <c r="BK191" s="217"/>
      <c r="BL191" s="217"/>
      <c r="BM191" s="217"/>
      <c r="BN191" s="217"/>
      <c r="BO191" s="217"/>
      <c r="BP191" s="217"/>
      <c r="BQ191" s="217"/>
      <c r="BR191" s="217"/>
      <c r="BS191" s="217"/>
      <c r="BT191" s="217"/>
      <c r="BU191" s="217"/>
      <c r="BV191" s="217"/>
      <c r="BW191" s="217"/>
      <c r="BX191" s="217"/>
      <c r="BY191" s="217"/>
      <c r="BZ191" s="217"/>
      <c r="CA191" s="217"/>
      <c r="CB191" s="217"/>
      <c r="CC191" s="217"/>
      <c r="CD191" s="217"/>
      <c r="CE191" s="217"/>
      <c r="CF191" s="217"/>
      <c r="CG191" s="217"/>
      <c r="CH191" s="217"/>
      <c r="CI191" s="217"/>
      <c r="CJ191" s="217"/>
      <c r="CK191" s="217"/>
      <c r="CL191" s="217"/>
      <c r="CM191" s="217"/>
      <c r="CN191" s="217"/>
      <c r="CO191" s="217"/>
      <c r="CP191" s="217"/>
      <c r="CQ191" s="217"/>
      <c r="CR191" s="217"/>
      <c r="CS191" s="217"/>
      <c r="CT191" s="217"/>
      <c r="CU191" s="217"/>
      <c r="CV191" s="217"/>
      <c r="CW191" s="217"/>
      <c r="CX191" s="217"/>
      <c r="CY191" s="217"/>
      <c r="CZ191" s="217"/>
      <c r="DA191" s="217"/>
      <c r="DB191" s="217"/>
      <c r="DC191" s="217"/>
      <c r="DD191" s="217"/>
      <c r="DE191" s="217"/>
      <c r="DF191" s="217"/>
      <c r="DG191" s="217"/>
      <c r="DH191" s="217"/>
      <c r="DI191" s="217"/>
      <c r="DJ191" s="217"/>
      <c r="DK191" s="217"/>
      <c r="DL191" s="217"/>
      <c r="DM191" s="217"/>
      <c r="DN191" s="217"/>
      <c r="DO191" s="217"/>
      <c r="DP191" s="217"/>
      <c r="DQ191" s="217"/>
      <c r="DR191" s="217"/>
    </row>
    <row r="192" spans="1:122" s="207" customFormat="1" ht="13">
      <c r="A192" s="188"/>
      <c r="B192" s="228" t="s">
        <v>204</v>
      </c>
      <c r="C192" s="229">
        <f>SUMIF('Korat Summary'!$BB:$BB,'SiteCommit vs Uncon'!$T192,'Korat Summary'!BG:BG)</f>
        <v>0</v>
      </c>
      <c r="D192" s="10">
        <f>SUMIF('Korat Summary'!$BB:$BB,'SiteCommit vs Uncon'!$T192,'Korat Summary'!BH:BH)</f>
        <v>0</v>
      </c>
      <c r="E192" s="10">
        <f>SUMIF('Korat Summary'!$BB:$BB,'SiteCommit vs Uncon'!$T192,'Korat Summary'!BI:BI)</f>
        <v>0</v>
      </c>
      <c r="F192" s="10">
        <f>SUMIF('Korat Summary'!$BB:$BB,'SiteCommit vs Uncon'!$T192,'Korat Summary'!BJ:BJ)</f>
        <v>0</v>
      </c>
      <c r="G192" s="241">
        <f t="shared" si="147"/>
        <v>0</v>
      </c>
      <c r="H192" s="229">
        <f>SUMIF('Korat Summary'!$BB:$BB,'SiteCommit vs Uncon'!$T192,'Korat Summary'!BK:BK)</f>
        <v>0</v>
      </c>
      <c r="I192" s="10">
        <f>SUMIF('Korat Summary'!$BB:$BB,'SiteCommit vs Uncon'!$T192,'Korat Summary'!BL:BL)</f>
        <v>0</v>
      </c>
      <c r="J192" s="10">
        <f>SUMIF('Korat Summary'!$BB:$BB,'SiteCommit vs Uncon'!$T192,'Korat Summary'!BM:BM)</f>
        <v>0</v>
      </c>
      <c r="K192" s="10">
        <f>SUMIF('Korat Summary'!$BB:$BB,'SiteCommit vs Uncon'!$T192,'Korat Summary'!BN:BN)</f>
        <v>0</v>
      </c>
      <c r="L192" s="241">
        <f t="shared" si="148"/>
        <v>0</v>
      </c>
      <c r="M192" s="10">
        <f>SUMIF('Korat Summary'!$BB:$BB,'SiteCommit vs Uncon'!$T192,'Korat Summary'!BO:BO)</f>
        <v>0</v>
      </c>
      <c r="N192" s="10">
        <f>SUMIF('Korat Summary'!$BB:$BB,'SiteCommit vs Uncon'!$T192,'Korat Summary'!BP:BP)</f>
        <v>0</v>
      </c>
      <c r="O192" s="10">
        <f>SUMIF('Korat Summary'!$BB:$BB,'SiteCommit vs Uncon'!$T192,'Korat Summary'!BQ:BQ)</f>
        <v>0</v>
      </c>
      <c r="P192" s="10">
        <f>SUMIF('Korat Summary'!$BB:$BB,'SiteCommit vs Uncon'!$T192,'Korat Summary'!BR:BR)</f>
        <v>0</v>
      </c>
      <c r="Q192" s="10">
        <f>SUMIF('Korat Summary'!$BB:$BB,'SiteCommit vs Uncon'!$T192,'Korat Summary'!BS:BS)</f>
        <v>0</v>
      </c>
      <c r="R192" s="183">
        <f t="shared" si="149"/>
        <v>0</v>
      </c>
      <c r="S192" s="197">
        <f t="shared" si="150"/>
        <v>0</v>
      </c>
      <c r="T192" s="218" t="s">
        <v>506</v>
      </c>
      <c r="U192" s="217"/>
      <c r="V192" s="219"/>
      <c r="W192" s="219"/>
      <c r="X192" s="219"/>
      <c r="Y192" s="217"/>
      <c r="Z192" s="217"/>
      <c r="AA192" s="217"/>
      <c r="AB192" s="217"/>
      <c r="AC192" s="217"/>
      <c r="AD192" s="217"/>
      <c r="AE192" s="217"/>
      <c r="AF192" s="217"/>
      <c r="AG192" s="217"/>
      <c r="AH192" s="217"/>
      <c r="AI192" s="217"/>
      <c r="AJ192" s="217"/>
      <c r="AK192" s="217"/>
      <c r="AL192" s="217"/>
      <c r="AM192" s="217"/>
      <c r="AN192" s="217"/>
      <c r="AO192" s="217"/>
      <c r="AP192" s="217"/>
      <c r="AQ192" s="217"/>
      <c r="AR192" s="217"/>
      <c r="AS192" s="217"/>
      <c r="AT192" s="217"/>
      <c r="AU192" s="217"/>
      <c r="AV192" s="217"/>
      <c r="AW192" s="217"/>
      <c r="AX192" s="217"/>
      <c r="AY192" s="217"/>
      <c r="AZ192" s="217"/>
      <c r="BA192" s="217"/>
      <c r="BB192" s="217"/>
      <c r="BC192" s="217"/>
      <c r="BD192" s="217"/>
      <c r="BE192" s="217"/>
      <c r="BF192" s="217"/>
      <c r="BG192" s="217"/>
      <c r="BH192" s="217"/>
      <c r="BI192" s="217"/>
      <c r="BJ192" s="217"/>
      <c r="BK192" s="217"/>
      <c r="BL192" s="217"/>
      <c r="BM192" s="217"/>
      <c r="BN192" s="217"/>
      <c r="BO192" s="217"/>
      <c r="BP192" s="217"/>
      <c r="BQ192" s="217"/>
      <c r="BR192" s="217"/>
      <c r="BS192" s="217"/>
      <c r="BT192" s="217"/>
      <c r="BU192" s="217"/>
      <c r="BV192" s="217"/>
      <c r="BW192" s="217"/>
      <c r="BX192" s="217"/>
      <c r="BY192" s="217"/>
      <c r="BZ192" s="217"/>
      <c r="CA192" s="217"/>
      <c r="CB192" s="217"/>
      <c r="CC192" s="217"/>
      <c r="CD192" s="217"/>
      <c r="CE192" s="217"/>
      <c r="CF192" s="217"/>
      <c r="CG192" s="217"/>
      <c r="CH192" s="217"/>
      <c r="CI192" s="217"/>
      <c r="CJ192" s="217"/>
      <c r="CK192" s="217"/>
      <c r="CL192" s="217"/>
      <c r="CM192" s="217"/>
      <c r="CN192" s="217"/>
      <c r="CO192" s="217"/>
      <c r="CP192" s="217"/>
      <c r="CQ192" s="217"/>
      <c r="CR192" s="217"/>
      <c r="CS192" s="217"/>
      <c r="CT192" s="217"/>
      <c r="CU192" s="217"/>
      <c r="CV192" s="217"/>
      <c r="CW192" s="217"/>
      <c r="CX192" s="217"/>
      <c r="CY192" s="217"/>
      <c r="CZ192" s="217"/>
      <c r="DA192" s="217"/>
      <c r="DB192" s="217"/>
      <c r="DC192" s="217"/>
      <c r="DD192" s="217"/>
      <c r="DE192" s="217"/>
      <c r="DF192" s="217"/>
      <c r="DG192" s="217"/>
      <c r="DH192" s="217"/>
      <c r="DI192" s="217"/>
      <c r="DJ192" s="217"/>
      <c r="DK192" s="217"/>
      <c r="DL192" s="217"/>
      <c r="DM192" s="217"/>
      <c r="DN192" s="217"/>
      <c r="DO192" s="217"/>
      <c r="DP192" s="217"/>
      <c r="DQ192" s="217"/>
      <c r="DR192" s="217"/>
    </row>
    <row r="193" spans="1:122" s="207" customFormat="1" ht="13">
      <c r="A193" s="181"/>
      <c r="B193" s="228" t="s">
        <v>317</v>
      </c>
      <c r="C193" s="229">
        <f>SUMIF('Korat Summary'!$BB:$BB,'SiteCommit vs Uncon'!$T193,'Korat Summary'!BG:BG)</f>
        <v>0</v>
      </c>
      <c r="D193" s="10">
        <f>SUMIF('Korat Summary'!$BB:$BB,'SiteCommit vs Uncon'!$T193,'Korat Summary'!BH:BH)</f>
        <v>0</v>
      </c>
      <c r="E193" s="10">
        <f>SUMIF('Korat Summary'!$BB:$BB,'SiteCommit vs Uncon'!$T193,'Korat Summary'!BI:BI)</f>
        <v>0</v>
      </c>
      <c r="F193" s="10">
        <f>SUMIF('Korat Summary'!$BB:$BB,'SiteCommit vs Uncon'!$T193,'Korat Summary'!BJ:BJ)</f>
        <v>0</v>
      </c>
      <c r="G193" s="241">
        <f t="shared" si="147"/>
        <v>0</v>
      </c>
      <c r="H193" s="229">
        <f>SUMIF('Korat Summary'!$BB:$BB,'SiteCommit vs Uncon'!$T193,'Korat Summary'!BK:BK)</f>
        <v>0</v>
      </c>
      <c r="I193" s="10">
        <f>SUMIF('Korat Summary'!$BB:$BB,'SiteCommit vs Uncon'!$T193,'Korat Summary'!BL:BL)</f>
        <v>0</v>
      </c>
      <c r="J193" s="10">
        <f>SUMIF('Korat Summary'!$BB:$BB,'SiteCommit vs Uncon'!$T193,'Korat Summary'!BM:BM)</f>
        <v>0</v>
      </c>
      <c r="K193" s="10">
        <f>SUMIF('Korat Summary'!$BB:$BB,'SiteCommit vs Uncon'!$T193,'Korat Summary'!BN:BN)</f>
        <v>0</v>
      </c>
      <c r="L193" s="241">
        <f t="shared" si="148"/>
        <v>0</v>
      </c>
      <c r="M193" s="10">
        <f>SUMIF('Korat Summary'!$BB:$BB,'SiteCommit vs Uncon'!$T193,'Korat Summary'!BO:BO)</f>
        <v>0</v>
      </c>
      <c r="N193" s="10">
        <f>SUMIF('Korat Summary'!$BB:$BB,'SiteCommit vs Uncon'!$T193,'Korat Summary'!BP:BP)</f>
        <v>0</v>
      </c>
      <c r="O193" s="10">
        <f>SUMIF('Korat Summary'!$BB:$BB,'SiteCommit vs Uncon'!$T193,'Korat Summary'!BQ:BQ)</f>
        <v>0</v>
      </c>
      <c r="P193" s="10">
        <f>SUMIF('Korat Summary'!$BB:$BB,'SiteCommit vs Uncon'!$T193,'Korat Summary'!BR:BR)</f>
        <v>0</v>
      </c>
      <c r="Q193" s="10">
        <f>SUMIF('Korat Summary'!$BB:$BB,'SiteCommit vs Uncon'!$T193,'Korat Summary'!BS:BS)</f>
        <v>0</v>
      </c>
      <c r="R193" s="183">
        <f t="shared" si="149"/>
        <v>0</v>
      </c>
      <c r="S193" s="197">
        <f t="shared" si="150"/>
        <v>0</v>
      </c>
      <c r="T193" s="218" t="s">
        <v>508</v>
      </c>
      <c r="U193" s="217"/>
      <c r="V193" s="219"/>
      <c r="W193" s="219"/>
      <c r="X193" s="219"/>
      <c r="Y193" s="217"/>
      <c r="Z193" s="217"/>
      <c r="AA193" s="217"/>
      <c r="AB193" s="217"/>
      <c r="AC193" s="217"/>
      <c r="AD193" s="217"/>
      <c r="AE193" s="217"/>
      <c r="AF193" s="217"/>
      <c r="AG193" s="217"/>
      <c r="AH193" s="217"/>
      <c r="AI193" s="217"/>
      <c r="AJ193" s="217"/>
      <c r="AK193" s="217"/>
      <c r="AL193" s="217"/>
      <c r="AM193" s="217"/>
      <c r="AN193" s="217"/>
      <c r="AO193" s="217"/>
      <c r="AP193" s="217"/>
      <c r="AQ193" s="217"/>
      <c r="AR193" s="217"/>
      <c r="AS193" s="217"/>
      <c r="AT193" s="217"/>
      <c r="AU193" s="217"/>
      <c r="AV193" s="217"/>
      <c r="AW193" s="217"/>
      <c r="AX193" s="217"/>
      <c r="AY193" s="217"/>
      <c r="AZ193" s="217"/>
      <c r="BA193" s="217"/>
      <c r="BB193" s="217"/>
      <c r="BC193" s="217"/>
      <c r="BD193" s="217"/>
      <c r="BE193" s="217"/>
      <c r="BF193" s="217"/>
      <c r="BG193" s="217"/>
      <c r="BH193" s="217"/>
      <c r="BI193" s="217"/>
      <c r="BJ193" s="217"/>
      <c r="BK193" s="217"/>
      <c r="BL193" s="217"/>
      <c r="BM193" s="217"/>
      <c r="BN193" s="217"/>
      <c r="BO193" s="217"/>
      <c r="BP193" s="217"/>
      <c r="BQ193" s="217"/>
      <c r="BR193" s="217"/>
      <c r="BS193" s="217"/>
      <c r="BT193" s="217"/>
      <c r="BU193" s="217"/>
      <c r="BV193" s="217"/>
      <c r="BW193" s="217"/>
      <c r="BX193" s="217"/>
      <c r="BY193" s="217"/>
      <c r="BZ193" s="217"/>
      <c r="CA193" s="217"/>
      <c r="CB193" s="217"/>
      <c r="CC193" s="217"/>
      <c r="CD193" s="217"/>
      <c r="CE193" s="217"/>
      <c r="CF193" s="217"/>
      <c r="CG193" s="217"/>
      <c r="CH193" s="217"/>
      <c r="CI193" s="217"/>
      <c r="CJ193" s="217"/>
      <c r="CK193" s="217"/>
      <c r="CL193" s="217"/>
      <c r="CM193" s="217"/>
      <c r="CN193" s="217"/>
      <c r="CO193" s="217"/>
      <c r="CP193" s="217"/>
      <c r="CQ193" s="217"/>
      <c r="CR193" s="217"/>
      <c r="CS193" s="217"/>
      <c r="CT193" s="217"/>
      <c r="CU193" s="217"/>
      <c r="CV193" s="217"/>
      <c r="CW193" s="217"/>
      <c r="CX193" s="217"/>
      <c r="CY193" s="217"/>
      <c r="CZ193" s="217"/>
      <c r="DA193" s="217"/>
      <c r="DB193" s="217"/>
      <c r="DC193" s="217"/>
      <c r="DD193" s="217"/>
      <c r="DE193" s="217"/>
      <c r="DF193" s="217"/>
      <c r="DG193" s="217"/>
      <c r="DH193" s="217"/>
      <c r="DI193" s="217"/>
      <c r="DJ193" s="217"/>
      <c r="DK193" s="217"/>
      <c r="DL193" s="217"/>
      <c r="DM193" s="217"/>
      <c r="DN193" s="217"/>
      <c r="DO193" s="217"/>
      <c r="DP193" s="217"/>
      <c r="DQ193" s="217"/>
      <c r="DR193" s="217"/>
    </row>
    <row r="194" spans="1:122" s="207" customFormat="1" ht="13">
      <c r="A194" s="188" t="s">
        <v>30</v>
      </c>
      <c r="B194" s="228" t="s">
        <v>258</v>
      </c>
      <c r="C194" s="229">
        <f>SUMIF('Korat Summary'!$BB:$BB,'SiteCommit vs Uncon'!$T194,'Korat Summary'!BG:BG)</f>
        <v>0</v>
      </c>
      <c r="D194" s="10">
        <f>SUMIF('Korat Summary'!$BB:$BB,'SiteCommit vs Uncon'!$T194,'Korat Summary'!BH:BH)</f>
        <v>0</v>
      </c>
      <c r="E194" s="10">
        <f>SUMIF('Korat Summary'!$BB:$BB,'SiteCommit vs Uncon'!$T194,'Korat Summary'!BI:BI)</f>
        <v>0</v>
      </c>
      <c r="F194" s="10">
        <f>SUMIF('Korat Summary'!$BB:$BB,'SiteCommit vs Uncon'!$T194,'Korat Summary'!BJ:BJ)</f>
        <v>0</v>
      </c>
      <c r="G194" s="241">
        <f t="shared" si="147"/>
        <v>0</v>
      </c>
      <c r="H194" s="229">
        <f>SUMIF('Korat Summary'!$BB:$BB,'SiteCommit vs Uncon'!$T194,'Korat Summary'!BK:BK)</f>
        <v>0</v>
      </c>
      <c r="I194" s="10">
        <f>SUMIF('Korat Summary'!$BB:$BB,'SiteCommit vs Uncon'!$T194,'Korat Summary'!BL:BL)</f>
        <v>0</v>
      </c>
      <c r="J194" s="10">
        <f>SUMIF('Korat Summary'!$BB:$BB,'SiteCommit vs Uncon'!$T194,'Korat Summary'!BM:BM)</f>
        <v>0</v>
      </c>
      <c r="K194" s="10">
        <f>SUMIF('Korat Summary'!$BB:$BB,'SiteCommit vs Uncon'!$T194,'Korat Summary'!BN:BN)</f>
        <v>0</v>
      </c>
      <c r="L194" s="241">
        <f t="shared" si="148"/>
        <v>0</v>
      </c>
      <c r="M194" s="10">
        <f>SUMIF('Korat Summary'!$BB:$BB,'SiteCommit vs Uncon'!$T194,'Korat Summary'!BO:BO)</f>
        <v>0</v>
      </c>
      <c r="N194" s="10">
        <f>SUMIF('Korat Summary'!$BB:$BB,'SiteCommit vs Uncon'!$T194,'Korat Summary'!BP:BP)</f>
        <v>0</v>
      </c>
      <c r="O194" s="10">
        <f>SUMIF('Korat Summary'!$BB:$BB,'SiteCommit vs Uncon'!$T194,'Korat Summary'!BQ:BQ)</f>
        <v>0</v>
      </c>
      <c r="P194" s="10">
        <f>SUMIF('Korat Summary'!$BB:$BB,'SiteCommit vs Uncon'!$T194,'Korat Summary'!BR:BR)</f>
        <v>0</v>
      </c>
      <c r="Q194" s="10">
        <f>SUMIF('Korat Summary'!$BB:$BB,'SiteCommit vs Uncon'!$T194,'Korat Summary'!BS:BS)</f>
        <v>0</v>
      </c>
      <c r="R194" s="183">
        <f t="shared" si="149"/>
        <v>0</v>
      </c>
      <c r="S194" s="197">
        <f t="shared" si="150"/>
        <v>0</v>
      </c>
      <c r="T194" s="218" t="s">
        <v>509</v>
      </c>
      <c r="U194" s="217"/>
      <c r="V194" s="219"/>
      <c r="W194" s="219"/>
      <c r="X194" s="219"/>
      <c r="Y194" s="217"/>
      <c r="Z194" s="217"/>
      <c r="AA194" s="217"/>
      <c r="AB194" s="217"/>
      <c r="AC194" s="217"/>
      <c r="AD194" s="217"/>
      <c r="AE194" s="217"/>
      <c r="AF194" s="217"/>
      <c r="AG194" s="217"/>
      <c r="AH194" s="217"/>
      <c r="AI194" s="217"/>
      <c r="AJ194" s="217"/>
      <c r="AK194" s="217"/>
      <c r="AL194" s="217"/>
      <c r="AM194" s="217"/>
      <c r="AN194" s="217"/>
      <c r="AO194" s="217"/>
      <c r="AP194" s="217"/>
      <c r="AQ194" s="217"/>
      <c r="AR194" s="217"/>
      <c r="AS194" s="217"/>
      <c r="AT194" s="217"/>
      <c r="AU194" s="217"/>
      <c r="AV194" s="217"/>
      <c r="AW194" s="217"/>
      <c r="AX194" s="217"/>
      <c r="AY194" s="217"/>
      <c r="AZ194" s="217"/>
      <c r="BA194" s="217"/>
      <c r="BB194" s="217"/>
      <c r="BC194" s="217"/>
      <c r="BD194" s="217"/>
      <c r="BE194" s="217"/>
      <c r="BF194" s="217"/>
      <c r="BG194" s="217"/>
      <c r="BH194" s="217"/>
      <c r="BI194" s="217"/>
      <c r="BJ194" s="217"/>
      <c r="BK194" s="217"/>
      <c r="BL194" s="217"/>
      <c r="BM194" s="217"/>
      <c r="BN194" s="217"/>
      <c r="BO194" s="217"/>
      <c r="BP194" s="217"/>
      <c r="BQ194" s="217"/>
      <c r="BR194" s="217"/>
      <c r="BS194" s="217"/>
      <c r="BT194" s="217"/>
      <c r="BU194" s="217"/>
      <c r="BV194" s="217"/>
      <c r="BW194" s="217"/>
      <c r="BX194" s="217"/>
      <c r="BY194" s="217"/>
      <c r="BZ194" s="217"/>
      <c r="CA194" s="217"/>
      <c r="CB194" s="217"/>
      <c r="CC194" s="217"/>
      <c r="CD194" s="217"/>
      <c r="CE194" s="217"/>
      <c r="CF194" s="217"/>
      <c r="CG194" s="217"/>
      <c r="CH194" s="217"/>
      <c r="CI194" s="217"/>
      <c r="CJ194" s="217"/>
      <c r="CK194" s="217"/>
      <c r="CL194" s="217"/>
      <c r="CM194" s="217"/>
      <c r="CN194" s="217"/>
      <c r="CO194" s="217"/>
      <c r="CP194" s="217"/>
      <c r="CQ194" s="217"/>
      <c r="CR194" s="217"/>
      <c r="CS194" s="217"/>
      <c r="CT194" s="217"/>
      <c r="CU194" s="217"/>
      <c r="CV194" s="217"/>
      <c r="CW194" s="217"/>
      <c r="CX194" s="217"/>
      <c r="CY194" s="217"/>
      <c r="CZ194" s="217"/>
      <c r="DA194" s="217"/>
      <c r="DB194" s="217"/>
      <c r="DC194" s="217"/>
      <c r="DD194" s="217"/>
      <c r="DE194" s="217"/>
      <c r="DF194" s="217"/>
      <c r="DG194" s="217"/>
      <c r="DH194" s="217"/>
      <c r="DI194" s="217"/>
      <c r="DJ194" s="217"/>
      <c r="DK194" s="217"/>
      <c r="DL194" s="217"/>
      <c r="DM194" s="217"/>
      <c r="DN194" s="217"/>
      <c r="DO194" s="217"/>
      <c r="DP194" s="217"/>
      <c r="DQ194" s="217"/>
      <c r="DR194" s="217"/>
    </row>
    <row r="195" spans="1:122" s="207" customFormat="1" ht="13">
      <c r="A195" s="1114" t="s">
        <v>30</v>
      </c>
      <c r="B195" s="1115" t="s">
        <v>32</v>
      </c>
      <c r="C195" s="1116">
        <f>SUM(C189:C194)</f>
        <v>0</v>
      </c>
      <c r="D195" s="1117">
        <f t="shared" ref="D195:S195" si="151">SUM(D189:D194)</f>
        <v>0</v>
      </c>
      <c r="E195" s="1117">
        <f t="shared" si="151"/>
        <v>0</v>
      </c>
      <c r="F195" s="1117">
        <f t="shared" si="151"/>
        <v>0</v>
      </c>
      <c r="G195" s="1118">
        <f t="shared" si="151"/>
        <v>0</v>
      </c>
      <c r="H195" s="1116">
        <f t="shared" si="151"/>
        <v>0</v>
      </c>
      <c r="I195" s="1117">
        <f t="shared" si="151"/>
        <v>0</v>
      </c>
      <c r="J195" s="1117">
        <f t="shared" si="151"/>
        <v>0</v>
      </c>
      <c r="K195" s="1117">
        <f t="shared" si="151"/>
        <v>0</v>
      </c>
      <c r="L195" s="1118">
        <f t="shared" si="151"/>
        <v>0</v>
      </c>
      <c r="M195" s="1117">
        <f t="shared" si="151"/>
        <v>0</v>
      </c>
      <c r="N195" s="1117">
        <f t="shared" si="151"/>
        <v>0</v>
      </c>
      <c r="O195" s="1117">
        <f t="shared" si="151"/>
        <v>0</v>
      </c>
      <c r="P195" s="1117">
        <f t="shared" si="151"/>
        <v>0</v>
      </c>
      <c r="Q195" s="1119">
        <f t="shared" si="151"/>
        <v>0</v>
      </c>
      <c r="R195" s="1118">
        <f t="shared" si="151"/>
        <v>0</v>
      </c>
      <c r="S195" s="1120">
        <f t="shared" si="151"/>
        <v>0</v>
      </c>
      <c r="T195" s="218"/>
      <c r="U195" s="217"/>
      <c r="V195" s="219"/>
      <c r="W195" s="219"/>
      <c r="X195" s="219"/>
      <c r="Y195" s="217"/>
      <c r="Z195" s="217"/>
      <c r="AA195" s="217"/>
      <c r="AB195" s="217"/>
      <c r="AC195" s="217"/>
      <c r="AD195" s="217"/>
      <c r="AE195" s="217"/>
      <c r="AF195" s="217"/>
      <c r="AG195" s="217"/>
      <c r="AH195" s="217"/>
      <c r="AI195" s="217"/>
      <c r="AJ195" s="217"/>
      <c r="AK195" s="217"/>
      <c r="AL195" s="217"/>
      <c r="AM195" s="217"/>
      <c r="AN195" s="217"/>
      <c r="AO195" s="217"/>
      <c r="AP195" s="217"/>
      <c r="AQ195" s="217"/>
      <c r="AR195" s="217"/>
      <c r="AS195" s="217"/>
      <c r="AT195" s="217"/>
      <c r="AU195" s="217"/>
      <c r="AV195" s="217"/>
      <c r="AW195" s="217"/>
      <c r="AX195" s="217"/>
      <c r="AY195" s="217"/>
      <c r="AZ195" s="217"/>
      <c r="BA195" s="217"/>
      <c r="BB195" s="217"/>
      <c r="BC195" s="217"/>
      <c r="BD195" s="217"/>
      <c r="BE195" s="217"/>
      <c r="BF195" s="217"/>
      <c r="BG195" s="217"/>
      <c r="BH195" s="217"/>
      <c r="BI195" s="217"/>
      <c r="BJ195" s="217"/>
      <c r="BK195" s="217"/>
      <c r="BL195" s="217"/>
      <c r="BM195" s="217"/>
      <c r="BN195" s="217"/>
      <c r="BO195" s="217"/>
      <c r="BP195" s="217"/>
      <c r="BQ195" s="217"/>
      <c r="BR195" s="217"/>
      <c r="BS195" s="217"/>
      <c r="BT195" s="217"/>
      <c r="BU195" s="217"/>
      <c r="BV195" s="217"/>
      <c r="BW195" s="217"/>
      <c r="BX195" s="217"/>
      <c r="BY195" s="217"/>
      <c r="BZ195" s="217"/>
      <c r="CA195" s="217"/>
      <c r="CB195" s="217"/>
      <c r="CC195" s="217"/>
      <c r="CD195" s="217"/>
      <c r="CE195" s="217"/>
      <c r="CF195" s="217"/>
      <c r="CG195" s="217"/>
      <c r="CH195" s="217"/>
      <c r="CI195" s="217"/>
      <c r="CJ195" s="217"/>
      <c r="CK195" s="217"/>
      <c r="CL195" s="217"/>
      <c r="CM195" s="217"/>
      <c r="CN195" s="217"/>
      <c r="CO195" s="217"/>
      <c r="CP195" s="217"/>
      <c r="CQ195" s="217"/>
      <c r="CR195" s="217"/>
      <c r="CS195" s="217"/>
      <c r="CT195" s="217"/>
      <c r="CU195" s="217"/>
      <c r="CV195" s="217"/>
      <c r="CW195" s="217"/>
      <c r="CX195" s="217"/>
      <c r="CY195" s="217"/>
      <c r="CZ195" s="217"/>
      <c r="DA195" s="217"/>
      <c r="DB195" s="217"/>
      <c r="DC195" s="217"/>
      <c r="DD195" s="217"/>
      <c r="DE195" s="217"/>
      <c r="DF195" s="217"/>
      <c r="DG195" s="217"/>
      <c r="DH195" s="217"/>
      <c r="DI195" s="217"/>
      <c r="DJ195" s="217"/>
      <c r="DK195" s="217"/>
      <c r="DL195" s="217"/>
      <c r="DM195" s="217"/>
      <c r="DN195" s="217"/>
      <c r="DO195" s="217"/>
      <c r="DP195" s="217"/>
      <c r="DQ195" s="217"/>
      <c r="DR195" s="217"/>
    </row>
    <row r="196" spans="1:122" s="207" customFormat="1" ht="13">
      <c r="A196" s="188" t="str">
        <f>A189</f>
        <v>V11LC</v>
      </c>
      <c r="B196" s="228" t="str">
        <f>B189</f>
        <v>1Header 1TB</v>
      </c>
      <c r="C196" s="229">
        <f>'Korat Summary'!G74</f>
        <v>0</v>
      </c>
      <c r="D196" s="10">
        <f>'Korat Summary'!H74</f>
        <v>0</v>
      </c>
      <c r="E196" s="10">
        <f>'Korat Summary'!I74</f>
        <v>0</v>
      </c>
      <c r="F196" s="10">
        <f>'Korat Summary'!J74</f>
        <v>0</v>
      </c>
      <c r="G196" s="241">
        <v>0</v>
      </c>
      <c r="H196" s="229">
        <f>'Korat Summary'!N74</f>
        <v>0</v>
      </c>
      <c r="I196" s="10">
        <f>'Korat Summary'!O74</f>
        <v>0</v>
      </c>
      <c r="J196" s="10">
        <f>'Korat Summary'!P74</f>
        <v>0</v>
      </c>
      <c r="K196" s="10">
        <f>'Korat Summary'!Q74</f>
        <v>0</v>
      </c>
      <c r="L196" s="241">
        <v>0</v>
      </c>
      <c r="M196" s="10">
        <f>'Korat Summary'!U74</f>
        <v>0</v>
      </c>
      <c r="N196" s="10">
        <f>'Korat Summary'!V74</f>
        <v>0</v>
      </c>
      <c r="O196" s="10">
        <f>'Korat Summary'!W74</f>
        <v>0</v>
      </c>
      <c r="P196" s="10">
        <f>'Korat Summary'!X74</f>
        <v>0</v>
      </c>
      <c r="Q196" s="10">
        <f>'Korat Summary'!Y74</f>
        <v>0</v>
      </c>
      <c r="R196" s="183">
        <v>0</v>
      </c>
      <c r="S196" s="197">
        <v>0</v>
      </c>
      <c r="T196" s="218"/>
      <c r="U196" s="217"/>
      <c r="V196" s="219"/>
      <c r="W196" s="219"/>
      <c r="X196" s="219"/>
      <c r="Y196" s="217"/>
      <c r="Z196" s="217"/>
      <c r="AA196" s="217"/>
      <c r="AB196" s="217"/>
      <c r="AC196" s="217"/>
      <c r="AD196" s="217"/>
      <c r="AE196" s="217"/>
      <c r="AF196" s="217"/>
      <c r="AG196" s="217"/>
      <c r="AH196" s="217"/>
      <c r="AI196" s="217"/>
      <c r="AJ196" s="217"/>
      <c r="AK196" s="217"/>
      <c r="AL196" s="217"/>
      <c r="AM196" s="217"/>
      <c r="AN196" s="217"/>
      <c r="AO196" s="217"/>
      <c r="AP196" s="217"/>
      <c r="AQ196" s="217"/>
      <c r="AR196" s="217"/>
      <c r="AS196" s="217"/>
      <c r="AT196" s="217"/>
      <c r="AU196" s="217"/>
      <c r="AV196" s="217"/>
      <c r="AW196" s="217"/>
      <c r="AX196" s="217"/>
      <c r="AY196" s="217"/>
      <c r="AZ196" s="217"/>
      <c r="BA196" s="217"/>
      <c r="BB196" s="217"/>
      <c r="BC196" s="217"/>
      <c r="BD196" s="217"/>
      <c r="BE196" s="217"/>
      <c r="BF196" s="217"/>
      <c r="BG196" s="217"/>
      <c r="BH196" s="217"/>
      <c r="BI196" s="217"/>
      <c r="BJ196" s="217"/>
      <c r="BK196" s="217"/>
      <c r="BL196" s="217"/>
      <c r="BM196" s="217"/>
      <c r="BN196" s="217"/>
      <c r="BO196" s="217"/>
      <c r="BP196" s="217"/>
      <c r="BQ196" s="217"/>
      <c r="BR196" s="217"/>
      <c r="BS196" s="217"/>
      <c r="BT196" s="217"/>
      <c r="BU196" s="217"/>
      <c r="BV196" s="217"/>
      <c r="BW196" s="217"/>
      <c r="BX196" s="217"/>
      <c r="BY196" s="217"/>
      <c r="BZ196" s="217"/>
      <c r="CA196" s="217"/>
      <c r="CB196" s="217"/>
      <c r="CC196" s="217"/>
      <c r="CD196" s="217"/>
      <c r="CE196" s="217"/>
      <c r="CF196" s="217"/>
      <c r="CG196" s="217"/>
      <c r="CH196" s="217"/>
      <c r="CI196" s="217"/>
      <c r="CJ196" s="217"/>
      <c r="CK196" s="217"/>
      <c r="CL196" s="217"/>
      <c r="CM196" s="217"/>
      <c r="CN196" s="217"/>
      <c r="CO196" s="217"/>
      <c r="CP196" s="217"/>
      <c r="CQ196" s="217"/>
      <c r="CR196" s="217"/>
      <c r="CS196" s="217"/>
      <c r="CT196" s="217"/>
      <c r="CU196" s="217"/>
      <c r="CV196" s="217"/>
      <c r="CW196" s="217"/>
      <c r="CX196" s="217"/>
      <c r="CY196" s="217"/>
      <c r="CZ196" s="217"/>
      <c r="DA196" s="217"/>
      <c r="DB196" s="217"/>
      <c r="DC196" s="217"/>
      <c r="DD196" s="217"/>
      <c r="DE196" s="217"/>
      <c r="DF196" s="217"/>
      <c r="DG196" s="217"/>
      <c r="DH196" s="217"/>
      <c r="DI196" s="217"/>
      <c r="DJ196" s="217"/>
      <c r="DK196" s="217"/>
      <c r="DL196" s="217"/>
      <c r="DM196" s="217"/>
      <c r="DN196" s="217"/>
      <c r="DO196" s="217"/>
      <c r="DP196" s="217"/>
      <c r="DQ196" s="217"/>
      <c r="DR196" s="217"/>
    </row>
    <row r="197" spans="1:122" s="207" customFormat="1" ht="13">
      <c r="A197" s="195" t="str">
        <f>A36</f>
        <v>MS2409A0</v>
      </c>
      <c r="B197" s="228" t="str">
        <f>B190</f>
        <v>2Header 2TB</v>
      </c>
      <c r="C197" s="229">
        <f>'Korat Summary'!G75</f>
        <v>0</v>
      </c>
      <c r="D197" s="10">
        <f>'Korat Summary'!H75</f>
        <v>0</v>
      </c>
      <c r="E197" s="10">
        <f>'Korat Summary'!I75</f>
        <v>0</v>
      </c>
      <c r="F197" s="10">
        <f>'Korat Summary'!J75</f>
        <v>0</v>
      </c>
      <c r="G197" s="241">
        <f t="shared" ref="G197:G202" si="152">SUM(C197:F197)</f>
        <v>0</v>
      </c>
      <c r="H197" s="229">
        <f>'Korat Summary'!N75</f>
        <v>0</v>
      </c>
      <c r="I197" s="10">
        <f>'Korat Summary'!O75</f>
        <v>0</v>
      </c>
      <c r="J197" s="10">
        <f>'Korat Summary'!P75</f>
        <v>0</v>
      </c>
      <c r="K197" s="10">
        <f>'Korat Summary'!Q75</f>
        <v>0</v>
      </c>
      <c r="L197" s="241">
        <f t="shared" ref="L197:L202" si="153">SUM(H197:K197)</f>
        <v>0</v>
      </c>
      <c r="M197" s="10">
        <f>'Korat Summary'!U75</f>
        <v>0</v>
      </c>
      <c r="N197" s="10">
        <f>'Korat Summary'!V75</f>
        <v>0</v>
      </c>
      <c r="O197" s="10">
        <f>'Korat Summary'!W75</f>
        <v>0</v>
      </c>
      <c r="P197" s="10">
        <f>'Korat Summary'!X75</f>
        <v>0</v>
      </c>
      <c r="Q197" s="10">
        <f>'Korat Summary'!Y75</f>
        <v>0</v>
      </c>
      <c r="R197" s="183">
        <f t="shared" ref="R197:R202" si="154">SUM(M197:Q197)</f>
        <v>0</v>
      </c>
      <c r="S197" s="197">
        <f t="shared" ref="S197:S202" si="155">R197+L197+G197</f>
        <v>0</v>
      </c>
      <c r="T197" s="218"/>
      <c r="U197" s="217"/>
      <c r="V197" s="219"/>
      <c r="W197" s="219"/>
      <c r="X197" s="219"/>
      <c r="Y197" s="217"/>
      <c r="Z197" s="217"/>
      <c r="AA197" s="217"/>
      <c r="AB197" s="217"/>
      <c r="AC197" s="217"/>
      <c r="AD197" s="217"/>
      <c r="AE197" s="217"/>
      <c r="AF197" s="217"/>
      <c r="AG197" s="217"/>
      <c r="AH197" s="217"/>
      <c r="AI197" s="217"/>
      <c r="AJ197" s="217"/>
      <c r="AK197" s="217"/>
      <c r="AL197" s="217"/>
      <c r="AM197" s="217"/>
      <c r="AN197" s="217"/>
      <c r="AO197" s="217"/>
      <c r="AP197" s="217"/>
      <c r="AQ197" s="217"/>
      <c r="AR197" s="217"/>
      <c r="AS197" s="217"/>
      <c r="AT197" s="217"/>
      <c r="AU197" s="217"/>
      <c r="AV197" s="217"/>
      <c r="AW197" s="217"/>
      <c r="AX197" s="217"/>
      <c r="AY197" s="217"/>
      <c r="AZ197" s="217"/>
      <c r="BA197" s="217"/>
      <c r="BB197" s="217"/>
      <c r="BC197" s="217"/>
      <c r="BD197" s="217"/>
      <c r="BE197" s="217"/>
      <c r="BF197" s="217"/>
      <c r="BG197" s="217"/>
      <c r="BH197" s="217"/>
      <c r="BI197" s="217"/>
      <c r="BJ197" s="217"/>
      <c r="BK197" s="217"/>
      <c r="BL197" s="217"/>
      <c r="BM197" s="217"/>
      <c r="BN197" s="217"/>
      <c r="BO197" s="217"/>
      <c r="BP197" s="217"/>
      <c r="BQ197" s="217"/>
      <c r="BR197" s="217"/>
      <c r="BS197" s="217"/>
      <c r="BT197" s="217"/>
      <c r="BU197" s="217"/>
      <c r="BV197" s="217"/>
      <c r="BW197" s="217"/>
      <c r="BX197" s="217"/>
      <c r="BY197" s="217"/>
      <c r="BZ197" s="217"/>
      <c r="CA197" s="217"/>
      <c r="CB197" s="217"/>
      <c r="CC197" s="217"/>
      <c r="CD197" s="217"/>
      <c r="CE197" s="217"/>
      <c r="CF197" s="217"/>
      <c r="CG197" s="217"/>
      <c r="CH197" s="217"/>
      <c r="CI197" s="217"/>
      <c r="CJ197" s="217"/>
      <c r="CK197" s="217"/>
      <c r="CL197" s="217"/>
      <c r="CM197" s="217"/>
      <c r="CN197" s="217"/>
      <c r="CO197" s="217"/>
      <c r="CP197" s="217"/>
      <c r="CQ197" s="217"/>
      <c r="CR197" s="217"/>
      <c r="CS197" s="217"/>
      <c r="CT197" s="217"/>
      <c r="CU197" s="217"/>
      <c r="CV197" s="217"/>
      <c r="CW197" s="217"/>
      <c r="CX197" s="217"/>
      <c r="CY197" s="217"/>
      <c r="CZ197" s="217"/>
      <c r="DA197" s="217"/>
      <c r="DB197" s="217"/>
      <c r="DC197" s="217"/>
      <c r="DD197" s="217"/>
      <c r="DE197" s="217"/>
      <c r="DF197" s="217"/>
      <c r="DG197" s="217"/>
      <c r="DH197" s="217"/>
      <c r="DI197" s="217"/>
      <c r="DJ197" s="217"/>
      <c r="DK197" s="217"/>
      <c r="DL197" s="217"/>
      <c r="DM197" s="217"/>
      <c r="DN197" s="217"/>
      <c r="DO197" s="217"/>
      <c r="DP197" s="217"/>
      <c r="DQ197" s="217"/>
      <c r="DR197" s="217"/>
    </row>
    <row r="198" spans="1:122" s="207" customFormat="1" ht="13">
      <c r="A198" s="195"/>
      <c r="B198" s="228" t="str">
        <f>B191</f>
        <v>4Header 3TB</v>
      </c>
      <c r="C198" s="229">
        <f>'Korat Summary'!G76</f>
        <v>0</v>
      </c>
      <c r="D198" s="10">
        <f>'Korat Summary'!H76</f>
        <v>0</v>
      </c>
      <c r="E198" s="10">
        <f>'Korat Summary'!I76</f>
        <v>0</v>
      </c>
      <c r="F198" s="10">
        <f>'Korat Summary'!J76</f>
        <v>0</v>
      </c>
      <c r="G198" s="241">
        <f t="shared" si="152"/>
        <v>0</v>
      </c>
      <c r="H198" s="229">
        <f>'Korat Summary'!N76</f>
        <v>0</v>
      </c>
      <c r="I198" s="10">
        <f>'Korat Summary'!O76</f>
        <v>0</v>
      </c>
      <c r="J198" s="10">
        <f>'Korat Summary'!P76</f>
        <v>0</v>
      </c>
      <c r="K198" s="10">
        <f>'Korat Summary'!Q76</f>
        <v>0</v>
      </c>
      <c r="L198" s="241">
        <f t="shared" si="153"/>
        <v>0</v>
      </c>
      <c r="M198" s="10">
        <f>'Korat Summary'!U76</f>
        <v>0</v>
      </c>
      <c r="N198" s="10">
        <f>'Korat Summary'!V76</f>
        <v>0</v>
      </c>
      <c r="O198" s="10">
        <f>'Korat Summary'!W76</f>
        <v>0</v>
      </c>
      <c r="P198" s="10">
        <f>'Korat Summary'!X76</f>
        <v>0</v>
      </c>
      <c r="Q198" s="10">
        <f>'Korat Summary'!Y76</f>
        <v>0</v>
      </c>
      <c r="R198" s="183">
        <f t="shared" si="154"/>
        <v>0</v>
      </c>
      <c r="S198" s="197">
        <f t="shared" si="155"/>
        <v>0</v>
      </c>
      <c r="T198" s="218"/>
      <c r="U198" s="217"/>
      <c r="V198" s="219"/>
      <c r="W198" s="219"/>
      <c r="X198" s="219"/>
      <c r="Y198" s="217"/>
      <c r="Z198" s="217"/>
      <c r="AA198" s="217"/>
      <c r="AB198" s="217"/>
      <c r="AC198" s="217"/>
      <c r="AD198" s="217"/>
      <c r="AE198" s="217"/>
      <c r="AF198" s="217"/>
      <c r="AG198" s="217"/>
      <c r="AH198" s="217"/>
      <c r="AI198" s="217"/>
      <c r="AJ198" s="217"/>
      <c r="AK198" s="217"/>
      <c r="AL198" s="217"/>
      <c r="AM198" s="217"/>
      <c r="AN198" s="217"/>
      <c r="AO198" s="217"/>
      <c r="AP198" s="217"/>
      <c r="AQ198" s="217"/>
      <c r="AR198" s="217"/>
      <c r="AS198" s="217"/>
      <c r="AT198" s="217"/>
      <c r="AU198" s="217"/>
      <c r="AV198" s="217"/>
      <c r="AW198" s="217"/>
      <c r="AX198" s="217"/>
      <c r="AY198" s="217"/>
      <c r="AZ198" s="217"/>
      <c r="BA198" s="217"/>
      <c r="BB198" s="217"/>
      <c r="BC198" s="217"/>
      <c r="BD198" s="217"/>
      <c r="BE198" s="217"/>
      <c r="BF198" s="217"/>
      <c r="BG198" s="217"/>
      <c r="BH198" s="217"/>
      <c r="BI198" s="217"/>
      <c r="BJ198" s="217"/>
      <c r="BK198" s="217"/>
      <c r="BL198" s="217"/>
      <c r="BM198" s="217"/>
      <c r="BN198" s="217"/>
      <c r="BO198" s="217"/>
      <c r="BP198" s="217"/>
      <c r="BQ198" s="217"/>
      <c r="BR198" s="217"/>
      <c r="BS198" s="217"/>
      <c r="BT198" s="217"/>
      <c r="BU198" s="217"/>
      <c r="BV198" s="217"/>
      <c r="BW198" s="217"/>
      <c r="BX198" s="217"/>
      <c r="BY198" s="217"/>
      <c r="BZ198" s="217"/>
      <c r="CA198" s="217"/>
      <c r="CB198" s="217"/>
      <c r="CC198" s="217"/>
      <c r="CD198" s="217"/>
      <c r="CE198" s="217"/>
      <c r="CF198" s="217"/>
      <c r="CG198" s="217"/>
      <c r="CH198" s="217"/>
      <c r="CI198" s="217"/>
      <c r="CJ198" s="217"/>
      <c r="CK198" s="217"/>
      <c r="CL198" s="217"/>
      <c r="CM198" s="217"/>
      <c r="CN198" s="217"/>
      <c r="CO198" s="217"/>
      <c r="CP198" s="217"/>
      <c r="CQ198" s="217"/>
      <c r="CR198" s="217"/>
      <c r="CS198" s="217"/>
      <c r="CT198" s="217"/>
      <c r="CU198" s="217"/>
      <c r="CV198" s="217"/>
      <c r="CW198" s="217"/>
      <c r="CX198" s="217"/>
      <c r="CY198" s="217"/>
      <c r="CZ198" s="217"/>
      <c r="DA198" s="217"/>
      <c r="DB198" s="217"/>
      <c r="DC198" s="217"/>
      <c r="DD198" s="217"/>
      <c r="DE198" s="217"/>
      <c r="DF198" s="217"/>
      <c r="DG198" s="217"/>
      <c r="DH198" s="217"/>
      <c r="DI198" s="217"/>
      <c r="DJ198" s="217"/>
      <c r="DK198" s="217"/>
      <c r="DL198" s="217"/>
      <c r="DM198" s="217"/>
      <c r="DN198" s="217"/>
      <c r="DO198" s="217"/>
      <c r="DP198" s="217"/>
      <c r="DQ198" s="217"/>
      <c r="DR198" s="217"/>
    </row>
    <row r="199" spans="1:122" s="207" customFormat="1" ht="13">
      <c r="A199" s="195"/>
      <c r="B199" s="228" t="str">
        <f>B192</f>
        <v>4Header 4TB</v>
      </c>
      <c r="C199" s="229">
        <f>'Korat Summary'!G77</f>
        <v>0</v>
      </c>
      <c r="D199" s="10">
        <f>'Korat Summary'!H77</f>
        <v>0</v>
      </c>
      <c r="E199" s="10">
        <f>'Korat Summary'!I77</f>
        <v>0</v>
      </c>
      <c r="F199" s="10">
        <f>'Korat Summary'!J77</f>
        <v>0</v>
      </c>
      <c r="G199" s="241">
        <f t="shared" si="152"/>
        <v>0</v>
      </c>
      <c r="H199" s="229">
        <f>'Korat Summary'!N77</f>
        <v>0</v>
      </c>
      <c r="I199" s="10">
        <f>'Korat Summary'!O77</f>
        <v>0</v>
      </c>
      <c r="J199" s="10">
        <f>'Korat Summary'!P77</f>
        <v>0</v>
      </c>
      <c r="K199" s="10">
        <f>'Korat Summary'!Q77</f>
        <v>0</v>
      </c>
      <c r="L199" s="241">
        <f t="shared" si="153"/>
        <v>0</v>
      </c>
      <c r="M199" s="10">
        <f>'Korat Summary'!U77</f>
        <v>0</v>
      </c>
      <c r="N199" s="10">
        <f>'Korat Summary'!V77</f>
        <v>0</v>
      </c>
      <c r="O199" s="10">
        <f>'Korat Summary'!W77</f>
        <v>0</v>
      </c>
      <c r="P199" s="10">
        <f>'Korat Summary'!X77</f>
        <v>0</v>
      </c>
      <c r="Q199" s="10">
        <f>'Korat Summary'!Y77</f>
        <v>0</v>
      </c>
      <c r="R199" s="183">
        <f t="shared" si="154"/>
        <v>0</v>
      </c>
      <c r="S199" s="197">
        <f t="shared" si="155"/>
        <v>0</v>
      </c>
      <c r="T199" s="218"/>
      <c r="U199" s="217"/>
      <c r="V199" s="219"/>
      <c r="W199" s="219"/>
      <c r="X199" s="219"/>
      <c r="Y199" s="217"/>
      <c r="Z199" s="217"/>
      <c r="AA199" s="217"/>
      <c r="AB199" s="217"/>
      <c r="AC199" s="217"/>
      <c r="AD199" s="217"/>
      <c r="AE199" s="217"/>
      <c r="AF199" s="217"/>
      <c r="AG199" s="217"/>
      <c r="AH199" s="217"/>
      <c r="AI199" s="217"/>
      <c r="AJ199" s="217"/>
      <c r="AK199" s="217"/>
      <c r="AL199" s="217"/>
      <c r="AM199" s="217"/>
      <c r="AN199" s="217"/>
      <c r="AO199" s="217"/>
      <c r="AP199" s="217"/>
      <c r="AQ199" s="217"/>
      <c r="AR199" s="217"/>
      <c r="AS199" s="217"/>
      <c r="AT199" s="217"/>
      <c r="AU199" s="217"/>
      <c r="AV199" s="217"/>
      <c r="AW199" s="217"/>
      <c r="AX199" s="217"/>
      <c r="AY199" s="217"/>
      <c r="AZ199" s="217"/>
      <c r="BA199" s="217"/>
      <c r="BB199" s="217"/>
      <c r="BC199" s="217"/>
      <c r="BD199" s="217"/>
      <c r="BE199" s="217"/>
      <c r="BF199" s="217"/>
      <c r="BG199" s="217"/>
      <c r="BH199" s="217"/>
      <c r="BI199" s="217"/>
      <c r="BJ199" s="217"/>
      <c r="BK199" s="217"/>
      <c r="BL199" s="217"/>
      <c r="BM199" s="217"/>
      <c r="BN199" s="217"/>
      <c r="BO199" s="217"/>
      <c r="BP199" s="217"/>
      <c r="BQ199" s="217"/>
      <c r="BR199" s="217"/>
      <c r="BS199" s="217"/>
      <c r="BT199" s="217"/>
      <c r="BU199" s="217"/>
      <c r="BV199" s="217"/>
      <c r="BW199" s="217"/>
      <c r="BX199" s="217"/>
      <c r="BY199" s="217"/>
      <c r="BZ199" s="217"/>
      <c r="CA199" s="217"/>
      <c r="CB199" s="217"/>
      <c r="CC199" s="217"/>
      <c r="CD199" s="217"/>
      <c r="CE199" s="217"/>
      <c r="CF199" s="217"/>
      <c r="CG199" s="217"/>
      <c r="CH199" s="217"/>
      <c r="CI199" s="217"/>
      <c r="CJ199" s="217"/>
      <c r="CK199" s="217"/>
      <c r="CL199" s="217"/>
      <c r="CM199" s="217"/>
      <c r="CN199" s="217"/>
      <c r="CO199" s="217"/>
      <c r="CP199" s="217"/>
      <c r="CQ199" s="217"/>
      <c r="CR199" s="217"/>
      <c r="CS199" s="217"/>
      <c r="CT199" s="217"/>
      <c r="CU199" s="217"/>
      <c r="CV199" s="217"/>
      <c r="CW199" s="217"/>
      <c r="CX199" s="217"/>
      <c r="CY199" s="217"/>
      <c r="CZ199" s="217"/>
      <c r="DA199" s="217"/>
      <c r="DB199" s="217"/>
      <c r="DC199" s="217"/>
      <c r="DD199" s="217"/>
      <c r="DE199" s="217"/>
      <c r="DF199" s="217"/>
      <c r="DG199" s="217"/>
      <c r="DH199" s="217"/>
      <c r="DI199" s="217"/>
      <c r="DJ199" s="217"/>
      <c r="DK199" s="217"/>
      <c r="DL199" s="217"/>
      <c r="DM199" s="217"/>
      <c r="DN199" s="217"/>
      <c r="DO199" s="217"/>
      <c r="DP199" s="217"/>
      <c r="DQ199" s="217"/>
      <c r="DR199" s="217"/>
    </row>
    <row r="200" spans="1:122" s="207" customFormat="1" ht="13">
      <c r="A200" s="188"/>
      <c r="B200" s="228" t="str">
        <f>B193</f>
        <v>8Header 6TB</v>
      </c>
      <c r="C200" s="229">
        <f>'Korat Summary'!G78</f>
        <v>0</v>
      </c>
      <c r="D200" s="10">
        <f>'Korat Summary'!H78</f>
        <v>0</v>
      </c>
      <c r="E200" s="10">
        <f>'Korat Summary'!I78</f>
        <v>0</v>
      </c>
      <c r="F200" s="10">
        <f>'Korat Summary'!J78</f>
        <v>0</v>
      </c>
      <c r="G200" s="241">
        <f t="shared" si="152"/>
        <v>0</v>
      </c>
      <c r="H200" s="229">
        <f>'Korat Summary'!N78</f>
        <v>0</v>
      </c>
      <c r="I200" s="10">
        <f>'Korat Summary'!O78</f>
        <v>0</v>
      </c>
      <c r="J200" s="10">
        <f>'Korat Summary'!P78</f>
        <v>0</v>
      </c>
      <c r="K200" s="10">
        <f>'Korat Summary'!Q78</f>
        <v>0</v>
      </c>
      <c r="L200" s="241">
        <f t="shared" si="153"/>
        <v>0</v>
      </c>
      <c r="M200" s="10">
        <f>'Korat Summary'!U78</f>
        <v>0</v>
      </c>
      <c r="N200" s="10">
        <f>'Korat Summary'!V78</f>
        <v>0</v>
      </c>
      <c r="O200" s="10">
        <f>'Korat Summary'!W78</f>
        <v>0</v>
      </c>
      <c r="P200" s="10">
        <f>'Korat Summary'!X78</f>
        <v>0</v>
      </c>
      <c r="Q200" s="10">
        <f>'Korat Summary'!Y78</f>
        <v>0</v>
      </c>
      <c r="R200" s="183">
        <f t="shared" si="154"/>
        <v>0</v>
      </c>
      <c r="S200" s="197">
        <f t="shared" si="155"/>
        <v>0</v>
      </c>
      <c r="T200" s="218"/>
      <c r="U200" s="217"/>
      <c r="V200" s="219"/>
      <c r="W200" s="219"/>
      <c r="X200" s="219"/>
      <c r="Y200" s="217"/>
      <c r="Z200" s="217"/>
      <c r="AA200" s="217"/>
      <c r="AB200" s="217"/>
      <c r="AC200" s="217"/>
      <c r="AD200" s="217"/>
      <c r="AE200" s="217"/>
      <c r="AF200" s="217"/>
      <c r="AG200" s="217"/>
      <c r="AH200" s="217"/>
      <c r="AI200" s="217"/>
      <c r="AJ200" s="217"/>
      <c r="AK200" s="217"/>
      <c r="AL200" s="217"/>
      <c r="AM200" s="217"/>
      <c r="AN200" s="217"/>
      <c r="AO200" s="217"/>
      <c r="AP200" s="217"/>
      <c r="AQ200" s="217"/>
      <c r="AR200" s="217"/>
      <c r="AS200" s="217"/>
      <c r="AT200" s="217"/>
      <c r="AU200" s="217"/>
      <c r="AV200" s="217"/>
      <c r="AW200" s="217"/>
      <c r="AX200" s="217"/>
      <c r="AY200" s="217"/>
      <c r="AZ200" s="217"/>
      <c r="BA200" s="217"/>
      <c r="BB200" s="217"/>
      <c r="BC200" s="217"/>
      <c r="BD200" s="217"/>
      <c r="BE200" s="217"/>
      <c r="BF200" s="217"/>
      <c r="BG200" s="217"/>
      <c r="BH200" s="217"/>
      <c r="BI200" s="217"/>
      <c r="BJ200" s="217"/>
      <c r="BK200" s="217"/>
      <c r="BL200" s="217"/>
      <c r="BM200" s="217"/>
      <c r="BN200" s="217"/>
      <c r="BO200" s="217"/>
      <c r="BP200" s="217"/>
      <c r="BQ200" s="217"/>
      <c r="BR200" s="217"/>
      <c r="BS200" s="217"/>
      <c r="BT200" s="217"/>
      <c r="BU200" s="217"/>
      <c r="BV200" s="217"/>
      <c r="BW200" s="217"/>
      <c r="BX200" s="217"/>
      <c r="BY200" s="217"/>
      <c r="BZ200" s="217"/>
      <c r="CA200" s="217"/>
      <c r="CB200" s="217"/>
      <c r="CC200" s="217"/>
      <c r="CD200" s="217"/>
      <c r="CE200" s="217"/>
      <c r="CF200" s="217"/>
      <c r="CG200" s="217"/>
      <c r="CH200" s="217"/>
      <c r="CI200" s="217"/>
      <c r="CJ200" s="217"/>
      <c r="CK200" s="217"/>
      <c r="CL200" s="217"/>
      <c r="CM200" s="217"/>
      <c r="CN200" s="217"/>
      <c r="CO200" s="217"/>
      <c r="CP200" s="217"/>
      <c r="CQ200" s="217"/>
      <c r="CR200" s="217"/>
      <c r="CS200" s="217"/>
      <c r="CT200" s="217"/>
      <c r="CU200" s="217"/>
      <c r="CV200" s="217"/>
      <c r="CW200" s="217"/>
      <c r="CX200" s="217"/>
      <c r="CY200" s="217"/>
      <c r="CZ200" s="217"/>
      <c r="DA200" s="217"/>
      <c r="DB200" s="217"/>
      <c r="DC200" s="217"/>
      <c r="DD200" s="217"/>
      <c r="DE200" s="217"/>
      <c r="DF200" s="217"/>
      <c r="DG200" s="217"/>
      <c r="DH200" s="217"/>
      <c r="DI200" s="217"/>
      <c r="DJ200" s="217"/>
      <c r="DK200" s="217"/>
      <c r="DL200" s="217"/>
      <c r="DM200" s="217"/>
      <c r="DN200" s="217"/>
      <c r="DO200" s="217"/>
      <c r="DP200" s="217"/>
      <c r="DQ200" s="217"/>
      <c r="DR200" s="217"/>
    </row>
    <row r="201" spans="1:122" s="207" customFormat="1" ht="13">
      <c r="A201" s="188"/>
      <c r="B201" s="228" t="s">
        <v>258</v>
      </c>
      <c r="C201" s="229">
        <f>'Korat Summary'!G79</f>
        <v>0</v>
      </c>
      <c r="D201" s="10">
        <f>'Korat Summary'!H79</f>
        <v>0</v>
      </c>
      <c r="E201" s="10">
        <f>'Korat Summary'!I79</f>
        <v>0</v>
      </c>
      <c r="F201" s="10">
        <f>'Korat Summary'!J79</f>
        <v>0</v>
      </c>
      <c r="G201" s="241">
        <f t="shared" si="152"/>
        <v>0</v>
      </c>
      <c r="H201" s="229">
        <f>'Korat Summary'!N79</f>
        <v>0</v>
      </c>
      <c r="I201" s="10">
        <f>'Korat Summary'!O79</f>
        <v>0</v>
      </c>
      <c r="J201" s="10">
        <f>'Korat Summary'!P79</f>
        <v>0</v>
      </c>
      <c r="K201" s="10">
        <f>'Korat Summary'!Q79</f>
        <v>0</v>
      </c>
      <c r="L201" s="241">
        <f t="shared" si="153"/>
        <v>0</v>
      </c>
      <c r="M201" s="10">
        <f>'Korat Summary'!U79</f>
        <v>0</v>
      </c>
      <c r="N201" s="10">
        <f>'Korat Summary'!V79</f>
        <v>0</v>
      </c>
      <c r="O201" s="10">
        <f>'Korat Summary'!W79</f>
        <v>0</v>
      </c>
      <c r="P201" s="10">
        <f>'Korat Summary'!X79</f>
        <v>0</v>
      </c>
      <c r="Q201" s="10">
        <f>'Korat Summary'!Y79</f>
        <v>0</v>
      </c>
      <c r="R201" s="183">
        <f t="shared" si="154"/>
        <v>0</v>
      </c>
      <c r="S201" s="197">
        <f t="shared" si="155"/>
        <v>0</v>
      </c>
      <c r="T201" s="218"/>
      <c r="U201" s="217"/>
      <c r="V201" s="219"/>
      <c r="W201" s="219"/>
      <c r="X201" s="219"/>
      <c r="Y201" s="217"/>
      <c r="Z201" s="217"/>
      <c r="AA201" s="217"/>
      <c r="AB201" s="217"/>
      <c r="AC201" s="217"/>
      <c r="AD201" s="217"/>
      <c r="AE201" s="217"/>
      <c r="AF201" s="217"/>
      <c r="AG201" s="217"/>
      <c r="AH201" s="217"/>
      <c r="AI201" s="217"/>
      <c r="AJ201" s="217"/>
      <c r="AK201" s="217"/>
      <c r="AL201" s="217"/>
      <c r="AM201" s="217"/>
      <c r="AN201" s="217"/>
      <c r="AO201" s="217"/>
      <c r="AP201" s="217"/>
      <c r="AQ201" s="217"/>
      <c r="AR201" s="217"/>
      <c r="AS201" s="217"/>
      <c r="AT201" s="217"/>
      <c r="AU201" s="217"/>
      <c r="AV201" s="217"/>
      <c r="AW201" s="217"/>
      <c r="AX201" s="217"/>
      <c r="AY201" s="217"/>
      <c r="AZ201" s="217"/>
      <c r="BA201" s="217"/>
      <c r="BB201" s="217"/>
      <c r="BC201" s="217"/>
      <c r="BD201" s="217"/>
      <c r="BE201" s="217"/>
      <c r="BF201" s="217"/>
      <c r="BG201" s="217"/>
      <c r="BH201" s="217"/>
      <c r="BI201" s="217"/>
      <c r="BJ201" s="217"/>
      <c r="BK201" s="217"/>
      <c r="BL201" s="217"/>
      <c r="BM201" s="217"/>
      <c r="BN201" s="217"/>
      <c r="BO201" s="217"/>
      <c r="BP201" s="217"/>
      <c r="BQ201" s="217"/>
      <c r="BR201" s="217"/>
      <c r="BS201" s="217"/>
      <c r="BT201" s="217"/>
      <c r="BU201" s="217"/>
      <c r="BV201" s="217"/>
      <c r="BW201" s="217"/>
      <c r="BX201" s="217"/>
      <c r="BY201" s="217"/>
      <c r="BZ201" s="217"/>
      <c r="CA201" s="217"/>
      <c r="CB201" s="217"/>
      <c r="CC201" s="217"/>
      <c r="CD201" s="217"/>
      <c r="CE201" s="217"/>
      <c r="CF201" s="217"/>
      <c r="CG201" s="217"/>
      <c r="CH201" s="217"/>
      <c r="CI201" s="217"/>
      <c r="CJ201" s="217"/>
      <c r="CK201" s="217"/>
      <c r="CL201" s="217"/>
      <c r="CM201" s="217"/>
      <c r="CN201" s="217"/>
      <c r="CO201" s="217"/>
      <c r="CP201" s="217"/>
      <c r="CQ201" s="217"/>
      <c r="CR201" s="217"/>
      <c r="CS201" s="217"/>
      <c r="CT201" s="217"/>
      <c r="CU201" s="217"/>
      <c r="CV201" s="217"/>
      <c r="CW201" s="217"/>
      <c r="CX201" s="217"/>
      <c r="CY201" s="217"/>
      <c r="CZ201" s="217"/>
      <c r="DA201" s="217"/>
      <c r="DB201" s="217"/>
      <c r="DC201" s="217"/>
      <c r="DD201" s="217"/>
      <c r="DE201" s="217"/>
      <c r="DF201" s="217"/>
      <c r="DG201" s="217"/>
      <c r="DH201" s="217"/>
      <c r="DI201" s="217"/>
      <c r="DJ201" s="217"/>
      <c r="DK201" s="217"/>
      <c r="DL201" s="217"/>
      <c r="DM201" s="217"/>
      <c r="DN201" s="217"/>
      <c r="DO201" s="217"/>
      <c r="DP201" s="217"/>
      <c r="DQ201" s="217"/>
      <c r="DR201" s="217"/>
    </row>
    <row r="202" spans="1:122" s="207" customFormat="1" ht="13">
      <c r="A202" s="189" t="s">
        <v>30</v>
      </c>
      <c r="B202" s="231" t="s">
        <v>32</v>
      </c>
      <c r="C202" s="232">
        <f>SUM(C196:C201)</f>
        <v>0</v>
      </c>
      <c r="D202" s="191">
        <f>SUM(D196:D201)</f>
        <v>0</v>
      </c>
      <c r="E202" s="191">
        <f>SUM(E196:E201)</f>
        <v>0</v>
      </c>
      <c r="F202" s="191">
        <f>SUM(F196:F201)</f>
        <v>0</v>
      </c>
      <c r="G202" s="192">
        <f t="shared" si="152"/>
        <v>0</v>
      </c>
      <c r="H202" s="232">
        <f>SUM(H196:H201)</f>
        <v>0</v>
      </c>
      <c r="I202" s="191">
        <f>SUM(I196:I201)</f>
        <v>0</v>
      </c>
      <c r="J202" s="191">
        <f>SUM(J196:J201)</f>
        <v>0</v>
      </c>
      <c r="K202" s="191">
        <f>SUM(K196:K201)</f>
        <v>0</v>
      </c>
      <c r="L202" s="192">
        <f t="shared" si="153"/>
        <v>0</v>
      </c>
      <c r="M202" s="191">
        <f>SUM(M196:M201)</f>
        <v>0</v>
      </c>
      <c r="N202" s="191">
        <f>SUM(N196:N201)</f>
        <v>0</v>
      </c>
      <c r="O202" s="191">
        <f>SUM(O196:O201)</f>
        <v>0</v>
      </c>
      <c r="P202" s="191">
        <f>SUM(P196:P201)</f>
        <v>0</v>
      </c>
      <c r="Q202" s="233">
        <f>SUM(Q196:Q201)</f>
        <v>0</v>
      </c>
      <c r="R202" s="192">
        <f t="shared" si="154"/>
        <v>0</v>
      </c>
      <c r="S202" s="193">
        <f t="shared" si="155"/>
        <v>0</v>
      </c>
      <c r="T202" s="218"/>
      <c r="U202" s="217"/>
      <c r="V202" s="219"/>
      <c r="W202" s="219"/>
      <c r="X202" s="219"/>
      <c r="Y202" s="217"/>
      <c r="Z202" s="217"/>
      <c r="AA202" s="217"/>
      <c r="AB202" s="217"/>
      <c r="AC202" s="217"/>
      <c r="AD202" s="217"/>
      <c r="AE202" s="217"/>
      <c r="AF202" s="217"/>
      <c r="AG202" s="217"/>
      <c r="AH202" s="217"/>
      <c r="AI202" s="217"/>
      <c r="AJ202" s="217"/>
      <c r="AK202" s="217"/>
      <c r="AL202" s="217"/>
      <c r="AM202" s="217"/>
      <c r="AN202" s="217"/>
      <c r="AO202" s="217"/>
      <c r="AP202" s="217"/>
      <c r="AQ202" s="217"/>
      <c r="AR202" s="217"/>
      <c r="AS202" s="217"/>
      <c r="AT202" s="217"/>
      <c r="AU202" s="217"/>
      <c r="AV202" s="217"/>
      <c r="AW202" s="217"/>
      <c r="AX202" s="217"/>
      <c r="AY202" s="217"/>
      <c r="AZ202" s="217"/>
      <c r="BA202" s="217"/>
      <c r="BB202" s="217"/>
      <c r="BC202" s="217"/>
      <c r="BD202" s="217"/>
      <c r="BE202" s="217"/>
      <c r="BF202" s="217"/>
      <c r="BG202" s="217"/>
      <c r="BH202" s="217"/>
      <c r="BI202" s="217"/>
      <c r="BJ202" s="217"/>
      <c r="BK202" s="217"/>
      <c r="BL202" s="217"/>
      <c r="BM202" s="217"/>
      <c r="BN202" s="217"/>
      <c r="BO202" s="217"/>
      <c r="BP202" s="217"/>
      <c r="BQ202" s="217"/>
      <c r="BR202" s="217"/>
      <c r="BS202" s="217"/>
      <c r="BT202" s="217"/>
      <c r="BU202" s="217"/>
      <c r="BV202" s="217"/>
      <c r="BW202" s="217"/>
      <c r="BX202" s="217"/>
      <c r="BY202" s="217"/>
      <c r="BZ202" s="217"/>
      <c r="CA202" s="217"/>
      <c r="CB202" s="217"/>
      <c r="CC202" s="217"/>
      <c r="CD202" s="217"/>
      <c r="CE202" s="217"/>
      <c r="CF202" s="217"/>
      <c r="CG202" s="217"/>
      <c r="CH202" s="217"/>
      <c r="CI202" s="217"/>
      <c r="CJ202" s="217"/>
      <c r="CK202" s="217"/>
      <c r="CL202" s="217"/>
      <c r="CM202" s="217"/>
      <c r="CN202" s="217"/>
      <c r="CO202" s="217"/>
      <c r="CP202" s="217"/>
      <c r="CQ202" s="217"/>
      <c r="CR202" s="217"/>
      <c r="CS202" s="217"/>
      <c r="CT202" s="217"/>
      <c r="CU202" s="217"/>
      <c r="CV202" s="217"/>
      <c r="CW202" s="217"/>
      <c r="CX202" s="217"/>
      <c r="CY202" s="217"/>
      <c r="CZ202" s="217"/>
      <c r="DA202" s="217"/>
      <c r="DB202" s="217"/>
      <c r="DC202" s="217"/>
      <c r="DD202" s="217"/>
      <c r="DE202" s="217"/>
      <c r="DF202" s="217"/>
      <c r="DG202" s="217"/>
      <c r="DH202" s="217"/>
      <c r="DI202" s="217"/>
      <c r="DJ202" s="217"/>
      <c r="DK202" s="217"/>
      <c r="DL202" s="217"/>
      <c r="DM202" s="217"/>
      <c r="DN202" s="217"/>
      <c r="DO202" s="217"/>
      <c r="DP202" s="217"/>
      <c r="DQ202" s="217"/>
      <c r="DR202" s="217"/>
    </row>
    <row r="203" spans="1:122" s="207" customFormat="1" ht="13">
      <c r="A203" s="199" t="s">
        <v>17</v>
      </c>
      <c r="B203" s="228" t="str">
        <f t="shared" ref="B203:B207" si="156">B196</f>
        <v>1Header 1TB</v>
      </c>
      <c r="C203" s="230">
        <f t="shared" ref="C203:S208" si="157">+C196-C189</f>
        <v>0</v>
      </c>
      <c r="D203" s="6">
        <f t="shared" si="157"/>
        <v>0</v>
      </c>
      <c r="E203" s="6">
        <f t="shared" si="157"/>
        <v>0</v>
      </c>
      <c r="F203" s="6">
        <f t="shared" si="157"/>
        <v>0</v>
      </c>
      <c r="G203" s="200">
        <f t="shared" si="157"/>
        <v>0</v>
      </c>
      <c r="H203" s="230">
        <f t="shared" si="157"/>
        <v>0</v>
      </c>
      <c r="I203" s="6">
        <f t="shared" si="157"/>
        <v>0</v>
      </c>
      <c r="J203" s="6">
        <f t="shared" si="157"/>
        <v>0</v>
      </c>
      <c r="K203" s="6">
        <f t="shared" si="157"/>
        <v>0</v>
      </c>
      <c r="L203" s="200">
        <f t="shared" si="157"/>
        <v>0</v>
      </c>
      <c r="M203" s="6">
        <f t="shared" si="157"/>
        <v>0</v>
      </c>
      <c r="N203" s="6">
        <f t="shared" si="157"/>
        <v>0</v>
      </c>
      <c r="O203" s="6">
        <f t="shared" si="157"/>
        <v>0</v>
      </c>
      <c r="P203" s="6">
        <f t="shared" si="157"/>
        <v>0</v>
      </c>
      <c r="Q203" s="7">
        <f t="shared" si="157"/>
        <v>0</v>
      </c>
      <c r="R203" s="200">
        <f t="shared" si="157"/>
        <v>0</v>
      </c>
      <c r="S203" s="184">
        <f t="shared" si="157"/>
        <v>0</v>
      </c>
      <c r="T203" s="218"/>
      <c r="U203" s="217"/>
      <c r="V203" s="219"/>
      <c r="W203" s="219"/>
      <c r="X203" s="219"/>
      <c r="Y203" s="217"/>
      <c r="Z203" s="217"/>
      <c r="AA203" s="217"/>
      <c r="AB203" s="217"/>
      <c r="AC203" s="217"/>
      <c r="AD203" s="217"/>
      <c r="AE203" s="217"/>
      <c r="AF203" s="217"/>
      <c r="AG203" s="217"/>
      <c r="AH203" s="217"/>
      <c r="AI203" s="217"/>
      <c r="AJ203" s="217"/>
      <c r="AK203" s="217"/>
      <c r="AL203" s="217"/>
      <c r="AM203" s="217"/>
      <c r="AN203" s="217"/>
      <c r="AO203" s="217"/>
      <c r="AP203" s="217"/>
      <c r="AQ203" s="217"/>
      <c r="AR203" s="217"/>
      <c r="AS203" s="217"/>
      <c r="AT203" s="217"/>
      <c r="AU203" s="217"/>
      <c r="AV203" s="217"/>
      <c r="AW203" s="217"/>
      <c r="AX203" s="217"/>
      <c r="AY203" s="217"/>
      <c r="AZ203" s="217"/>
      <c r="BA203" s="217"/>
      <c r="BB203" s="217"/>
      <c r="BC203" s="217"/>
      <c r="BD203" s="217"/>
      <c r="BE203" s="217"/>
      <c r="BF203" s="217"/>
      <c r="BG203" s="217"/>
      <c r="BH203" s="217"/>
      <c r="BI203" s="217"/>
      <c r="BJ203" s="217"/>
      <c r="BK203" s="217"/>
      <c r="BL203" s="217"/>
      <c r="BM203" s="217"/>
      <c r="BN203" s="217"/>
      <c r="BO203" s="217"/>
      <c r="BP203" s="217"/>
      <c r="BQ203" s="217"/>
      <c r="BR203" s="217"/>
      <c r="BS203" s="217"/>
      <c r="BT203" s="217"/>
      <c r="BU203" s="217"/>
      <c r="BV203" s="217"/>
      <c r="BW203" s="217"/>
      <c r="BX203" s="217"/>
      <c r="BY203" s="217"/>
      <c r="BZ203" s="217"/>
      <c r="CA203" s="217"/>
      <c r="CB203" s="217"/>
      <c r="CC203" s="217"/>
      <c r="CD203" s="217"/>
      <c r="CE203" s="217"/>
      <c r="CF203" s="217"/>
      <c r="CG203" s="217"/>
      <c r="CH203" s="217"/>
      <c r="CI203" s="217"/>
      <c r="CJ203" s="217"/>
      <c r="CK203" s="217"/>
      <c r="CL203" s="217"/>
      <c r="CM203" s="217"/>
      <c r="CN203" s="217"/>
      <c r="CO203" s="217"/>
      <c r="CP203" s="217"/>
      <c r="CQ203" s="217"/>
      <c r="CR203" s="217"/>
      <c r="CS203" s="217"/>
      <c r="CT203" s="217"/>
      <c r="CU203" s="217"/>
      <c r="CV203" s="217"/>
      <c r="CW203" s="217"/>
      <c r="CX203" s="217"/>
      <c r="CY203" s="217"/>
      <c r="CZ203" s="217"/>
      <c r="DA203" s="217"/>
      <c r="DB203" s="217"/>
      <c r="DC203" s="217"/>
      <c r="DD203" s="217"/>
      <c r="DE203" s="217"/>
      <c r="DF203" s="217"/>
      <c r="DG203" s="217"/>
      <c r="DH203" s="217"/>
      <c r="DI203" s="217"/>
      <c r="DJ203" s="217"/>
      <c r="DK203" s="217"/>
      <c r="DL203" s="217"/>
      <c r="DM203" s="217"/>
      <c r="DN203" s="217"/>
      <c r="DO203" s="217"/>
      <c r="DP203" s="217"/>
      <c r="DQ203" s="217"/>
      <c r="DR203" s="217"/>
    </row>
    <row r="204" spans="1:122" s="207" customFormat="1" ht="13">
      <c r="A204" s="199"/>
      <c r="B204" s="228" t="str">
        <f t="shared" si="156"/>
        <v>2Header 2TB</v>
      </c>
      <c r="C204" s="230">
        <f t="shared" si="157"/>
        <v>0</v>
      </c>
      <c r="D204" s="6">
        <f t="shared" si="157"/>
        <v>0</v>
      </c>
      <c r="E204" s="6">
        <f t="shared" si="157"/>
        <v>0</v>
      </c>
      <c r="F204" s="6">
        <f t="shared" si="157"/>
        <v>0</v>
      </c>
      <c r="G204" s="200">
        <f t="shared" si="157"/>
        <v>0</v>
      </c>
      <c r="H204" s="230">
        <f t="shared" si="157"/>
        <v>0</v>
      </c>
      <c r="I204" s="6">
        <f t="shared" si="157"/>
        <v>0</v>
      </c>
      <c r="J204" s="6">
        <f t="shared" si="157"/>
        <v>0</v>
      </c>
      <c r="K204" s="6">
        <f t="shared" si="157"/>
        <v>0</v>
      </c>
      <c r="L204" s="200">
        <f t="shared" si="157"/>
        <v>0</v>
      </c>
      <c r="M204" s="6">
        <f t="shared" si="157"/>
        <v>0</v>
      </c>
      <c r="N204" s="6">
        <f t="shared" si="157"/>
        <v>0</v>
      </c>
      <c r="O204" s="6">
        <f t="shared" si="157"/>
        <v>0</v>
      </c>
      <c r="P204" s="6">
        <f t="shared" si="157"/>
        <v>0</v>
      </c>
      <c r="Q204" s="7">
        <f t="shared" si="157"/>
        <v>0</v>
      </c>
      <c r="R204" s="200">
        <f t="shared" si="157"/>
        <v>0</v>
      </c>
      <c r="S204" s="184">
        <f t="shared" si="157"/>
        <v>0</v>
      </c>
      <c r="T204" s="218"/>
      <c r="U204" s="217"/>
      <c r="V204" s="219"/>
      <c r="W204" s="219"/>
      <c r="X204" s="219"/>
      <c r="Y204" s="217"/>
      <c r="Z204" s="217"/>
      <c r="AA204" s="217"/>
      <c r="AB204" s="217"/>
      <c r="AC204" s="217"/>
      <c r="AD204" s="217"/>
      <c r="AE204" s="217"/>
      <c r="AF204" s="217"/>
      <c r="AG204" s="217"/>
      <c r="AH204" s="217"/>
      <c r="AI204" s="217"/>
      <c r="AJ204" s="217"/>
      <c r="AK204" s="217"/>
      <c r="AL204" s="217"/>
      <c r="AM204" s="217"/>
      <c r="AN204" s="217"/>
      <c r="AO204" s="217"/>
      <c r="AP204" s="217"/>
      <c r="AQ204" s="217"/>
      <c r="AR204" s="217"/>
      <c r="AS204" s="217"/>
      <c r="AT204" s="217"/>
      <c r="AU204" s="217"/>
      <c r="AV204" s="217"/>
      <c r="AW204" s="217"/>
      <c r="AX204" s="217"/>
      <c r="AY204" s="217"/>
      <c r="AZ204" s="217"/>
      <c r="BA204" s="217"/>
      <c r="BB204" s="217"/>
      <c r="BC204" s="217"/>
      <c r="BD204" s="217"/>
      <c r="BE204" s="217"/>
      <c r="BF204" s="217"/>
      <c r="BG204" s="217"/>
      <c r="BH204" s="217"/>
      <c r="BI204" s="217"/>
      <c r="BJ204" s="217"/>
      <c r="BK204" s="217"/>
      <c r="BL204" s="217"/>
      <c r="BM204" s="217"/>
      <c r="BN204" s="217"/>
      <c r="BO204" s="217"/>
      <c r="BP204" s="217"/>
      <c r="BQ204" s="217"/>
      <c r="BR204" s="217"/>
      <c r="BS204" s="217"/>
      <c r="BT204" s="217"/>
      <c r="BU204" s="217"/>
      <c r="BV204" s="217"/>
      <c r="BW204" s="217"/>
      <c r="BX204" s="217"/>
      <c r="BY204" s="217"/>
      <c r="BZ204" s="217"/>
      <c r="CA204" s="217"/>
      <c r="CB204" s="217"/>
      <c r="CC204" s="217"/>
      <c r="CD204" s="217"/>
      <c r="CE204" s="217"/>
      <c r="CF204" s="217"/>
      <c r="CG204" s="217"/>
      <c r="CH204" s="217"/>
      <c r="CI204" s="217"/>
      <c r="CJ204" s="217"/>
      <c r="CK204" s="217"/>
      <c r="CL204" s="217"/>
      <c r="CM204" s="217"/>
      <c r="CN204" s="217"/>
      <c r="CO204" s="217"/>
      <c r="CP204" s="217"/>
      <c r="CQ204" s="217"/>
      <c r="CR204" s="217"/>
      <c r="CS204" s="217"/>
      <c r="CT204" s="217"/>
      <c r="CU204" s="217"/>
      <c r="CV204" s="217"/>
      <c r="CW204" s="217"/>
      <c r="CX204" s="217"/>
      <c r="CY204" s="217"/>
      <c r="CZ204" s="217"/>
      <c r="DA204" s="217"/>
      <c r="DB204" s="217"/>
      <c r="DC204" s="217"/>
      <c r="DD204" s="217"/>
      <c r="DE204" s="217"/>
      <c r="DF204" s="217"/>
      <c r="DG204" s="217"/>
      <c r="DH204" s="217"/>
      <c r="DI204" s="217"/>
      <c r="DJ204" s="217"/>
      <c r="DK204" s="217"/>
      <c r="DL204" s="217"/>
      <c r="DM204" s="217"/>
      <c r="DN204" s="217"/>
      <c r="DO204" s="217"/>
      <c r="DP204" s="217"/>
      <c r="DQ204" s="217"/>
      <c r="DR204" s="217"/>
    </row>
    <row r="205" spans="1:122" s="207" customFormat="1" ht="13">
      <c r="A205" s="199"/>
      <c r="B205" s="228" t="str">
        <f t="shared" si="156"/>
        <v>4Header 3TB</v>
      </c>
      <c r="C205" s="230">
        <f t="shared" si="157"/>
        <v>0</v>
      </c>
      <c r="D205" s="6">
        <f t="shared" si="157"/>
        <v>0</v>
      </c>
      <c r="E205" s="6">
        <f t="shared" si="157"/>
        <v>0</v>
      </c>
      <c r="F205" s="6">
        <f t="shared" si="157"/>
        <v>0</v>
      </c>
      <c r="G205" s="200">
        <f t="shared" si="157"/>
        <v>0</v>
      </c>
      <c r="H205" s="230">
        <f t="shared" si="157"/>
        <v>0</v>
      </c>
      <c r="I205" s="6">
        <f t="shared" si="157"/>
        <v>0</v>
      </c>
      <c r="J205" s="6">
        <f t="shared" si="157"/>
        <v>0</v>
      </c>
      <c r="K205" s="6">
        <f t="shared" si="157"/>
        <v>0</v>
      </c>
      <c r="L205" s="200">
        <f t="shared" si="157"/>
        <v>0</v>
      </c>
      <c r="M205" s="6">
        <f t="shared" si="157"/>
        <v>0</v>
      </c>
      <c r="N205" s="6">
        <f t="shared" si="157"/>
        <v>0</v>
      </c>
      <c r="O205" s="6">
        <f t="shared" si="157"/>
        <v>0</v>
      </c>
      <c r="P205" s="6">
        <f t="shared" si="157"/>
        <v>0</v>
      </c>
      <c r="Q205" s="7">
        <f t="shared" si="157"/>
        <v>0</v>
      </c>
      <c r="R205" s="200">
        <f t="shared" si="157"/>
        <v>0</v>
      </c>
      <c r="S205" s="184">
        <f t="shared" si="157"/>
        <v>0</v>
      </c>
      <c r="T205" s="218"/>
      <c r="U205" s="217"/>
      <c r="V205" s="219"/>
      <c r="W205" s="219"/>
      <c r="X205" s="219"/>
      <c r="Y205" s="217"/>
      <c r="Z205" s="217"/>
      <c r="AA205" s="217"/>
      <c r="AB205" s="217"/>
      <c r="AC205" s="217"/>
      <c r="AD205" s="217"/>
      <c r="AE205" s="217"/>
      <c r="AF205" s="217"/>
      <c r="AG205" s="217"/>
      <c r="AH205" s="217"/>
      <c r="AI205" s="217"/>
      <c r="AJ205" s="217"/>
      <c r="AK205" s="217"/>
      <c r="AL205" s="217"/>
      <c r="AM205" s="217"/>
      <c r="AN205" s="217"/>
      <c r="AO205" s="217"/>
      <c r="AP205" s="217"/>
      <c r="AQ205" s="217"/>
      <c r="AR205" s="217"/>
      <c r="AS205" s="217"/>
      <c r="AT205" s="217"/>
      <c r="AU205" s="217"/>
      <c r="AV205" s="217"/>
      <c r="AW205" s="217"/>
      <c r="AX205" s="217"/>
      <c r="AY205" s="217"/>
      <c r="AZ205" s="217"/>
      <c r="BA205" s="217"/>
      <c r="BB205" s="217"/>
      <c r="BC205" s="217"/>
      <c r="BD205" s="217"/>
      <c r="BE205" s="217"/>
      <c r="BF205" s="217"/>
      <c r="BG205" s="217"/>
      <c r="BH205" s="217"/>
      <c r="BI205" s="217"/>
      <c r="BJ205" s="217"/>
      <c r="BK205" s="217"/>
      <c r="BL205" s="217"/>
      <c r="BM205" s="217"/>
      <c r="BN205" s="217"/>
      <c r="BO205" s="217"/>
      <c r="BP205" s="217"/>
      <c r="BQ205" s="217"/>
      <c r="BR205" s="217"/>
      <c r="BS205" s="217"/>
      <c r="BT205" s="217"/>
      <c r="BU205" s="217"/>
      <c r="BV205" s="217"/>
      <c r="BW205" s="217"/>
      <c r="BX205" s="217"/>
      <c r="BY205" s="217"/>
      <c r="BZ205" s="217"/>
      <c r="CA205" s="217"/>
      <c r="CB205" s="217"/>
      <c r="CC205" s="217"/>
      <c r="CD205" s="217"/>
      <c r="CE205" s="217"/>
      <c r="CF205" s="217"/>
      <c r="CG205" s="217"/>
      <c r="CH205" s="217"/>
      <c r="CI205" s="217"/>
      <c r="CJ205" s="217"/>
      <c r="CK205" s="217"/>
      <c r="CL205" s="217"/>
      <c r="CM205" s="217"/>
      <c r="CN205" s="217"/>
      <c r="CO205" s="217"/>
      <c r="CP205" s="217"/>
      <c r="CQ205" s="217"/>
      <c r="CR205" s="217"/>
      <c r="CS205" s="217"/>
      <c r="CT205" s="217"/>
      <c r="CU205" s="217"/>
      <c r="CV205" s="217"/>
      <c r="CW205" s="217"/>
      <c r="CX205" s="217"/>
      <c r="CY205" s="217"/>
      <c r="CZ205" s="217"/>
      <c r="DA205" s="217"/>
      <c r="DB205" s="217"/>
      <c r="DC205" s="217"/>
      <c r="DD205" s="217"/>
      <c r="DE205" s="217"/>
      <c r="DF205" s="217"/>
      <c r="DG205" s="217"/>
      <c r="DH205" s="217"/>
      <c r="DI205" s="217"/>
      <c r="DJ205" s="217"/>
      <c r="DK205" s="217"/>
      <c r="DL205" s="217"/>
      <c r="DM205" s="217"/>
      <c r="DN205" s="217"/>
      <c r="DO205" s="217"/>
      <c r="DP205" s="217"/>
      <c r="DQ205" s="217"/>
      <c r="DR205" s="217"/>
    </row>
    <row r="206" spans="1:122" s="207" customFormat="1" ht="13">
      <c r="A206" s="199"/>
      <c r="B206" s="228" t="str">
        <f t="shared" si="156"/>
        <v>4Header 4TB</v>
      </c>
      <c r="C206" s="230">
        <f t="shared" si="157"/>
        <v>0</v>
      </c>
      <c r="D206" s="6">
        <f t="shared" si="157"/>
        <v>0</v>
      </c>
      <c r="E206" s="6">
        <f t="shared" si="157"/>
        <v>0</v>
      </c>
      <c r="F206" s="6">
        <f t="shared" si="157"/>
        <v>0</v>
      </c>
      <c r="G206" s="200">
        <f>+G199-G192</f>
        <v>0</v>
      </c>
      <c r="H206" s="230">
        <f t="shared" si="157"/>
        <v>0</v>
      </c>
      <c r="I206" s="6">
        <f t="shared" si="157"/>
        <v>0</v>
      </c>
      <c r="J206" s="6">
        <f t="shared" si="157"/>
        <v>0</v>
      </c>
      <c r="K206" s="6">
        <f t="shared" si="157"/>
        <v>0</v>
      </c>
      <c r="L206" s="200">
        <f t="shared" si="157"/>
        <v>0</v>
      </c>
      <c r="M206" s="6">
        <f t="shared" si="157"/>
        <v>0</v>
      </c>
      <c r="N206" s="6">
        <f t="shared" si="157"/>
        <v>0</v>
      </c>
      <c r="O206" s="6">
        <f t="shared" si="157"/>
        <v>0</v>
      </c>
      <c r="P206" s="6">
        <f t="shared" si="157"/>
        <v>0</v>
      </c>
      <c r="Q206" s="7">
        <f t="shared" si="157"/>
        <v>0</v>
      </c>
      <c r="R206" s="200">
        <f t="shared" si="157"/>
        <v>0</v>
      </c>
      <c r="S206" s="184">
        <f t="shared" si="157"/>
        <v>0</v>
      </c>
      <c r="T206" s="218"/>
      <c r="U206" s="217"/>
      <c r="V206" s="219"/>
      <c r="W206" s="219"/>
      <c r="X206" s="219"/>
      <c r="Y206" s="217"/>
      <c r="Z206" s="217"/>
      <c r="AA206" s="217"/>
      <c r="AB206" s="217"/>
      <c r="AC206" s="217"/>
      <c r="AD206" s="217"/>
      <c r="AE206" s="217"/>
      <c r="AF206" s="217"/>
      <c r="AG206" s="217"/>
      <c r="AH206" s="217"/>
      <c r="AI206" s="217"/>
      <c r="AJ206" s="217"/>
      <c r="AK206" s="217"/>
      <c r="AL206" s="217"/>
      <c r="AM206" s="217"/>
      <c r="AN206" s="217"/>
      <c r="AO206" s="217"/>
      <c r="AP206" s="217"/>
      <c r="AQ206" s="217"/>
      <c r="AR206" s="217"/>
      <c r="AS206" s="217"/>
      <c r="AT206" s="217"/>
      <c r="AU206" s="217"/>
      <c r="AV206" s="217"/>
      <c r="AW206" s="217"/>
      <c r="AX206" s="217"/>
      <c r="AY206" s="217"/>
      <c r="AZ206" s="217"/>
      <c r="BA206" s="217"/>
      <c r="BB206" s="217"/>
      <c r="BC206" s="217"/>
      <c r="BD206" s="217"/>
      <c r="BE206" s="217"/>
      <c r="BF206" s="217"/>
      <c r="BG206" s="217"/>
      <c r="BH206" s="217"/>
      <c r="BI206" s="217"/>
      <c r="BJ206" s="217"/>
      <c r="BK206" s="217"/>
      <c r="BL206" s="217"/>
      <c r="BM206" s="217"/>
      <c r="BN206" s="217"/>
      <c r="BO206" s="217"/>
      <c r="BP206" s="217"/>
      <c r="BQ206" s="217"/>
      <c r="BR206" s="217"/>
      <c r="BS206" s="217"/>
      <c r="BT206" s="217"/>
      <c r="BU206" s="217"/>
      <c r="BV206" s="217"/>
      <c r="BW206" s="217"/>
      <c r="BX206" s="217"/>
      <c r="BY206" s="217"/>
      <c r="BZ206" s="217"/>
      <c r="CA206" s="217"/>
      <c r="CB206" s="217"/>
      <c r="CC206" s="217"/>
      <c r="CD206" s="217"/>
      <c r="CE206" s="217"/>
      <c r="CF206" s="217"/>
      <c r="CG206" s="217"/>
      <c r="CH206" s="217"/>
      <c r="CI206" s="217"/>
      <c r="CJ206" s="217"/>
      <c r="CK206" s="217"/>
      <c r="CL206" s="217"/>
      <c r="CM206" s="217"/>
      <c r="CN206" s="217"/>
      <c r="CO206" s="217"/>
      <c r="CP206" s="217"/>
      <c r="CQ206" s="217"/>
      <c r="CR206" s="217"/>
      <c r="CS206" s="217"/>
      <c r="CT206" s="217"/>
      <c r="CU206" s="217"/>
      <c r="CV206" s="217"/>
      <c r="CW206" s="217"/>
      <c r="CX206" s="217"/>
      <c r="CY206" s="217"/>
      <c r="CZ206" s="217"/>
      <c r="DA206" s="217"/>
      <c r="DB206" s="217"/>
      <c r="DC206" s="217"/>
      <c r="DD206" s="217"/>
      <c r="DE206" s="217"/>
      <c r="DF206" s="217"/>
      <c r="DG206" s="217"/>
      <c r="DH206" s="217"/>
      <c r="DI206" s="217"/>
      <c r="DJ206" s="217"/>
      <c r="DK206" s="217"/>
      <c r="DL206" s="217"/>
      <c r="DM206" s="217"/>
      <c r="DN206" s="217"/>
      <c r="DO206" s="217"/>
      <c r="DP206" s="217"/>
      <c r="DQ206" s="217"/>
      <c r="DR206" s="217"/>
    </row>
    <row r="207" spans="1:122" s="207" customFormat="1" ht="13">
      <c r="A207" s="199"/>
      <c r="B207" s="228" t="str">
        <f t="shared" si="156"/>
        <v>8Header 6TB</v>
      </c>
      <c r="C207" s="230">
        <f t="shared" si="157"/>
        <v>0</v>
      </c>
      <c r="D207" s="6">
        <f t="shared" si="157"/>
        <v>0</v>
      </c>
      <c r="E207" s="6">
        <f t="shared" si="157"/>
        <v>0</v>
      </c>
      <c r="F207" s="6">
        <f t="shared" si="157"/>
        <v>0</v>
      </c>
      <c r="G207" s="200">
        <f t="shared" si="157"/>
        <v>0</v>
      </c>
      <c r="H207" s="230">
        <f t="shared" si="157"/>
        <v>0</v>
      </c>
      <c r="I207" s="6">
        <f t="shared" si="157"/>
        <v>0</v>
      </c>
      <c r="J207" s="6">
        <f t="shared" si="157"/>
        <v>0</v>
      </c>
      <c r="K207" s="6">
        <f t="shared" si="157"/>
        <v>0</v>
      </c>
      <c r="L207" s="200">
        <f t="shared" si="157"/>
        <v>0</v>
      </c>
      <c r="M207" s="6">
        <f t="shared" si="157"/>
        <v>0</v>
      </c>
      <c r="N207" s="6">
        <f t="shared" si="157"/>
        <v>0</v>
      </c>
      <c r="O207" s="6">
        <f t="shared" si="157"/>
        <v>0</v>
      </c>
      <c r="P207" s="6">
        <f t="shared" si="157"/>
        <v>0</v>
      </c>
      <c r="Q207" s="7">
        <f t="shared" si="157"/>
        <v>0</v>
      </c>
      <c r="R207" s="200">
        <f t="shared" si="157"/>
        <v>0</v>
      </c>
      <c r="S207" s="184">
        <f t="shared" si="157"/>
        <v>0</v>
      </c>
      <c r="T207" s="218"/>
      <c r="U207" s="217"/>
      <c r="V207" s="219"/>
      <c r="W207" s="219"/>
      <c r="X207" s="219"/>
      <c r="Y207" s="217"/>
      <c r="Z207" s="217"/>
      <c r="AA207" s="217"/>
      <c r="AB207" s="217"/>
      <c r="AC207" s="217"/>
      <c r="AD207" s="217"/>
      <c r="AE207" s="217"/>
      <c r="AF207" s="217"/>
      <c r="AG207" s="217"/>
      <c r="AH207" s="217"/>
      <c r="AI207" s="217"/>
      <c r="AJ207" s="217"/>
      <c r="AK207" s="217"/>
      <c r="AL207" s="217"/>
      <c r="AM207" s="217"/>
      <c r="AN207" s="217"/>
      <c r="AO207" s="217"/>
      <c r="AP207" s="217"/>
      <c r="AQ207" s="217"/>
      <c r="AR207" s="217"/>
      <c r="AS207" s="217"/>
      <c r="AT207" s="217"/>
      <c r="AU207" s="217"/>
      <c r="AV207" s="217"/>
      <c r="AW207" s="217"/>
      <c r="AX207" s="217"/>
      <c r="AY207" s="217"/>
      <c r="AZ207" s="217"/>
      <c r="BA207" s="217"/>
      <c r="BB207" s="217"/>
      <c r="BC207" s="217"/>
      <c r="BD207" s="217"/>
      <c r="BE207" s="217"/>
      <c r="BF207" s="217"/>
      <c r="BG207" s="217"/>
      <c r="BH207" s="217"/>
      <c r="BI207" s="217"/>
      <c r="BJ207" s="217"/>
      <c r="BK207" s="217"/>
      <c r="BL207" s="217"/>
      <c r="BM207" s="217"/>
      <c r="BN207" s="217"/>
      <c r="BO207" s="217"/>
      <c r="BP207" s="217"/>
      <c r="BQ207" s="217"/>
      <c r="BR207" s="217"/>
      <c r="BS207" s="217"/>
      <c r="BT207" s="217"/>
      <c r="BU207" s="217"/>
      <c r="BV207" s="217"/>
      <c r="BW207" s="217"/>
      <c r="BX207" s="217"/>
      <c r="BY207" s="217"/>
      <c r="BZ207" s="217"/>
      <c r="CA207" s="217"/>
      <c r="CB207" s="217"/>
      <c r="CC207" s="217"/>
      <c r="CD207" s="217"/>
      <c r="CE207" s="217"/>
      <c r="CF207" s="217"/>
      <c r="CG207" s="217"/>
      <c r="CH207" s="217"/>
      <c r="CI207" s="217"/>
      <c r="CJ207" s="217"/>
      <c r="CK207" s="217"/>
      <c r="CL207" s="217"/>
      <c r="CM207" s="217"/>
      <c r="CN207" s="217"/>
      <c r="CO207" s="217"/>
      <c r="CP207" s="217"/>
      <c r="CQ207" s="217"/>
      <c r="CR207" s="217"/>
      <c r="CS207" s="217"/>
      <c r="CT207" s="217"/>
      <c r="CU207" s="217"/>
      <c r="CV207" s="217"/>
      <c r="CW207" s="217"/>
      <c r="CX207" s="217"/>
      <c r="CY207" s="217"/>
      <c r="CZ207" s="217"/>
      <c r="DA207" s="217"/>
      <c r="DB207" s="217"/>
      <c r="DC207" s="217"/>
      <c r="DD207" s="217"/>
      <c r="DE207" s="217"/>
      <c r="DF207" s="217"/>
      <c r="DG207" s="217"/>
      <c r="DH207" s="217"/>
      <c r="DI207" s="217"/>
      <c r="DJ207" s="217"/>
      <c r="DK207" s="217"/>
      <c r="DL207" s="217"/>
      <c r="DM207" s="217"/>
      <c r="DN207" s="217"/>
      <c r="DO207" s="217"/>
      <c r="DP207" s="217"/>
      <c r="DQ207" s="217"/>
      <c r="DR207" s="217"/>
    </row>
    <row r="208" spans="1:122" s="207" customFormat="1" ht="13">
      <c r="A208" s="199"/>
      <c r="B208" s="228" t="s">
        <v>258</v>
      </c>
      <c r="C208" s="230">
        <f t="shared" si="157"/>
        <v>0</v>
      </c>
      <c r="D208" s="6">
        <f t="shared" si="157"/>
        <v>0</v>
      </c>
      <c r="E208" s="6">
        <f t="shared" si="157"/>
        <v>0</v>
      </c>
      <c r="F208" s="6">
        <f t="shared" si="157"/>
        <v>0</v>
      </c>
      <c r="G208" s="200">
        <f t="shared" si="157"/>
        <v>0</v>
      </c>
      <c r="H208" s="230">
        <f t="shared" si="157"/>
        <v>0</v>
      </c>
      <c r="I208" s="6">
        <f t="shared" si="157"/>
        <v>0</v>
      </c>
      <c r="J208" s="6">
        <f t="shared" si="157"/>
        <v>0</v>
      </c>
      <c r="K208" s="6">
        <f t="shared" si="157"/>
        <v>0</v>
      </c>
      <c r="L208" s="200">
        <f t="shared" si="157"/>
        <v>0</v>
      </c>
      <c r="M208" s="6">
        <f t="shared" si="157"/>
        <v>0</v>
      </c>
      <c r="N208" s="6">
        <f t="shared" si="157"/>
        <v>0</v>
      </c>
      <c r="O208" s="6">
        <f t="shared" si="157"/>
        <v>0</v>
      </c>
      <c r="P208" s="6">
        <f t="shared" si="157"/>
        <v>0</v>
      </c>
      <c r="Q208" s="7">
        <f t="shared" si="157"/>
        <v>0</v>
      </c>
      <c r="R208" s="200">
        <f t="shared" si="157"/>
        <v>0</v>
      </c>
      <c r="S208" s="184">
        <f t="shared" si="157"/>
        <v>0</v>
      </c>
      <c r="T208" s="218"/>
      <c r="U208" s="217"/>
      <c r="V208" s="219"/>
      <c r="W208" s="219"/>
      <c r="X208" s="219"/>
      <c r="Y208" s="217"/>
      <c r="Z208" s="217"/>
      <c r="AA208" s="217"/>
      <c r="AB208" s="217"/>
      <c r="AC208" s="217"/>
      <c r="AD208" s="217"/>
      <c r="AE208" s="217"/>
      <c r="AF208" s="217"/>
      <c r="AG208" s="217"/>
      <c r="AH208" s="217"/>
      <c r="AI208" s="217"/>
      <c r="AJ208" s="217"/>
      <c r="AK208" s="217"/>
      <c r="AL208" s="217"/>
      <c r="AM208" s="217"/>
      <c r="AN208" s="217"/>
      <c r="AO208" s="217"/>
      <c r="AP208" s="217"/>
      <c r="AQ208" s="217"/>
      <c r="AR208" s="217"/>
      <c r="AS208" s="217"/>
      <c r="AT208" s="217"/>
      <c r="AU208" s="217"/>
      <c r="AV208" s="217"/>
      <c r="AW208" s="217"/>
      <c r="AX208" s="217"/>
      <c r="AY208" s="217"/>
      <c r="AZ208" s="217"/>
      <c r="BA208" s="217"/>
      <c r="BB208" s="217"/>
      <c r="BC208" s="217"/>
      <c r="BD208" s="217"/>
      <c r="BE208" s="217"/>
      <c r="BF208" s="217"/>
      <c r="BG208" s="217"/>
      <c r="BH208" s="217"/>
      <c r="BI208" s="217"/>
      <c r="BJ208" s="217"/>
      <c r="BK208" s="217"/>
      <c r="BL208" s="217"/>
      <c r="BM208" s="217"/>
      <c r="BN208" s="217"/>
      <c r="BO208" s="217"/>
      <c r="BP208" s="217"/>
      <c r="BQ208" s="217"/>
      <c r="BR208" s="217"/>
      <c r="BS208" s="217"/>
      <c r="BT208" s="217"/>
      <c r="BU208" s="217"/>
      <c r="BV208" s="217"/>
      <c r="BW208" s="217"/>
      <c r="BX208" s="217"/>
      <c r="BY208" s="217"/>
      <c r="BZ208" s="217"/>
      <c r="CA208" s="217"/>
      <c r="CB208" s="217"/>
      <c r="CC208" s="217"/>
      <c r="CD208" s="217"/>
      <c r="CE208" s="217"/>
      <c r="CF208" s="217"/>
      <c r="CG208" s="217"/>
      <c r="CH208" s="217"/>
      <c r="CI208" s="217"/>
      <c r="CJ208" s="217"/>
      <c r="CK208" s="217"/>
      <c r="CL208" s="217"/>
      <c r="CM208" s="217"/>
      <c r="CN208" s="217"/>
      <c r="CO208" s="217"/>
      <c r="CP208" s="217"/>
      <c r="CQ208" s="217"/>
      <c r="CR208" s="217"/>
      <c r="CS208" s="217"/>
      <c r="CT208" s="217"/>
      <c r="CU208" s="217"/>
      <c r="CV208" s="217"/>
      <c r="CW208" s="217"/>
      <c r="CX208" s="217"/>
      <c r="CY208" s="217"/>
      <c r="CZ208" s="217"/>
      <c r="DA208" s="217"/>
      <c r="DB208" s="217"/>
      <c r="DC208" s="217"/>
      <c r="DD208" s="217"/>
      <c r="DE208" s="217"/>
      <c r="DF208" s="217"/>
      <c r="DG208" s="217"/>
      <c r="DH208" s="217"/>
      <c r="DI208" s="217"/>
      <c r="DJ208" s="217"/>
      <c r="DK208" s="217"/>
      <c r="DL208" s="217"/>
      <c r="DM208" s="217"/>
      <c r="DN208" s="217"/>
      <c r="DO208" s="217"/>
      <c r="DP208" s="217"/>
      <c r="DQ208" s="217"/>
      <c r="DR208" s="217"/>
    </row>
    <row r="209" spans="1:122" s="688" customFormat="1" ht="13.5" thickBot="1">
      <c r="A209" s="678"/>
      <c r="B209" s="1240" t="s">
        <v>32</v>
      </c>
      <c r="C209" s="680">
        <f>SUM(C203:C208)</f>
        <v>0</v>
      </c>
      <c r="D209" s="681">
        <f t="shared" ref="D209:S209" si="158">SUM(D203:D208)</f>
        <v>0</v>
      </c>
      <c r="E209" s="681">
        <f t="shared" si="158"/>
        <v>0</v>
      </c>
      <c r="F209" s="681">
        <f t="shared" si="158"/>
        <v>0</v>
      </c>
      <c r="G209" s="682">
        <f t="shared" si="158"/>
        <v>0</v>
      </c>
      <c r="H209" s="683">
        <f t="shared" si="158"/>
        <v>0</v>
      </c>
      <c r="I209" s="684">
        <f t="shared" si="158"/>
        <v>0</v>
      </c>
      <c r="J209" s="684">
        <f t="shared" si="158"/>
        <v>0</v>
      </c>
      <c r="K209" s="684">
        <f t="shared" si="158"/>
        <v>0</v>
      </c>
      <c r="L209" s="682">
        <f t="shared" si="158"/>
        <v>0</v>
      </c>
      <c r="M209" s="684">
        <f t="shared" si="158"/>
        <v>0</v>
      </c>
      <c r="N209" s="684">
        <f t="shared" si="158"/>
        <v>0</v>
      </c>
      <c r="O209" s="684">
        <f t="shared" si="158"/>
        <v>0</v>
      </c>
      <c r="P209" s="684">
        <f t="shared" si="158"/>
        <v>0</v>
      </c>
      <c r="Q209" s="685">
        <f t="shared" si="158"/>
        <v>0</v>
      </c>
      <c r="R209" s="682">
        <f t="shared" si="158"/>
        <v>0</v>
      </c>
      <c r="S209" s="682">
        <f t="shared" si="158"/>
        <v>0</v>
      </c>
      <c r="T209" s="937">
        <f>+S48</f>
        <v>0</v>
      </c>
      <c r="U209" s="686"/>
      <c r="V209" s="687"/>
      <c r="W209" s="687"/>
      <c r="X209" s="687"/>
      <c r="Y209" s="686"/>
      <c r="Z209" s="686"/>
      <c r="AA209" s="686"/>
      <c r="AB209" s="686"/>
      <c r="AC209" s="686"/>
      <c r="AD209" s="686"/>
      <c r="AE209" s="686"/>
      <c r="AF209" s="686"/>
      <c r="AG209" s="686"/>
      <c r="AH209" s="686"/>
      <c r="AI209" s="686"/>
      <c r="AJ209" s="686"/>
      <c r="AK209" s="686"/>
      <c r="AL209" s="686"/>
      <c r="AM209" s="686"/>
      <c r="AN209" s="686"/>
      <c r="AO209" s="686"/>
      <c r="AP209" s="686"/>
      <c r="AQ209" s="686"/>
      <c r="AR209" s="686"/>
      <c r="AS209" s="686"/>
      <c r="AT209" s="686"/>
      <c r="AU209" s="686"/>
      <c r="AV209" s="686"/>
      <c r="AW209" s="686"/>
      <c r="AX209" s="686"/>
      <c r="AY209" s="686"/>
      <c r="AZ209" s="686"/>
      <c r="BA209" s="686"/>
      <c r="BB209" s="686"/>
      <c r="BC209" s="686"/>
      <c r="BD209" s="686"/>
      <c r="BE209" s="686"/>
      <c r="BF209" s="686"/>
      <c r="BG209" s="686"/>
      <c r="BH209" s="686"/>
      <c r="BI209" s="686"/>
      <c r="BJ209" s="686"/>
      <c r="BK209" s="686"/>
      <c r="BL209" s="686"/>
      <c r="BM209" s="686"/>
      <c r="BN209" s="686"/>
      <c r="BO209" s="686"/>
      <c r="BP209" s="686"/>
      <c r="BQ209" s="686"/>
      <c r="BR209" s="686"/>
      <c r="BS209" s="686"/>
      <c r="BT209" s="686"/>
      <c r="BU209" s="686"/>
      <c r="BV209" s="686"/>
      <c r="BW209" s="686"/>
      <c r="BX209" s="686"/>
      <c r="BY209" s="686"/>
      <c r="BZ209" s="686"/>
      <c r="CA209" s="686"/>
      <c r="CB209" s="686"/>
      <c r="CC209" s="686"/>
      <c r="CD209" s="686"/>
      <c r="CE209" s="686"/>
      <c r="CF209" s="686"/>
      <c r="CG209" s="686"/>
      <c r="CH209" s="686"/>
      <c r="CI209" s="686"/>
      <c r="CJ209" s="686"/>
      <c r="CK209" s="686"/>
      <c r="CL209" s="686"/>
      <c r="CM209" s="686"/>
      <c r="CN209" s="686"/>
      <c r="CO209" s="686"/>
      <c r="CP209" s="686"/>
      <c r="CQ209" s="686"/>
      <c r="CR209" s="686"/>
      <c r="CS209" s="686"/>
      <c r="CT209" s="686"/>
      <c r="CU209" s="686"/>
      <c r="CV209" s="686"/>
      <c r="CW209" s="686"/>
      <c r="CX209" s="686"/>
      <c r="CY209" s="686"/>
      <c r="CZ209" s="686"/>
      <c r="DA209" s="686"/>
      <c r="DB209" s="686"/>
      <c r="DC209" s="686"/>
      <c r="DD209" s="686"/>
      <c r="DE209" s="686"/>
      <c r="DF209" s="686"/>
      <c r="DG209" s="686"/>
      <c r="DH209" s="686"/>
      <c r="DI209" s="686"/>
      <c r="DJ209" s="686"/>
      <c r="DK209" s="686"/>
      <c r="DL209" s="686"/>
      <c r="DM209" s="686"/>
      <c r="DN209" s="686"/>
      <c r="DO209" s="686"/>
      <c r="DP209" s="686"/>
      <c r="DQ209" s="686"/>
      <c r="DR209" s="686"/>
    </row>
    <row r="210" spans="1:122" s="207" customFormat="1" ht="13" outlineLevel="1">
      <c r="A210" s="245" t="s">
        <v>40</v>
      </c>
      <c r="B210" s="1088">
        <v>0</v>
      </c>
      <c r="C210" s="247">
        <f>C203+C204*2+C205*4+C206*4+C207*8</f>
        <v>0</v>
      </c>
      <c r="D210" s="210">
        <f t="shared" ref="D210:F210" si="159">D203+D204*2+D205*4+D206*4+D207*8</f>
        <v>0</v>
      </c>
      <c r="E210" s="210">
        <f t="shared" si="159"/>
        <v>0</v>
      </c>
      <c r="F210" s="251">
        <f t="shared" si="159"/>
        <v>0</v>
      </c>
      <c r="G210" s="206">
        <f>SUM(C210:F210)</f>
        <v>0</v>
      </c>
      <c r="H210" s="210">
        <f t="shared" ref="H210:K210" si="160">H203+H204*2+H205*4+H206*4+H207*8</f>
        <v>0</v>
      </c>
      <c r="I210" s="210">
        <f t="shared" si="160"/>
        <v>0</v>
      </c>
      <c r="J210" s="210">
        <f t="shared" si="160"/>
        <v>0</v>
      </c>
      <c r="K210" s="210">
        <f t="shared" si="160"/>
        <v>0</v>
      </c>
      <c r="L210" s="206">
        <f>SUM(H210:K210)</f>
        <v>0</v>
      </c>
      <c r="M210" s="210">
        <f t="shared" ref="M210:Q210" si="161">M203+M204*2+M205*4+M206*4+M207*8</f>
        <v>0</v>
      </c>
      <c r="N210" s="210">
        <f t="shared" si="161"/>
        <v>0</v>
      </c>
      <c r="O210" s="210">
        <f t="shared" si="161"/>
        <v>0</v>
      </c>
      <c r="P210" s="210">
        <f t="shared" si="161"/>
        <v>0</v>
      </c>
      <c r="Q210" s="210">
        <f t="shared" si="161"/>
        <v>0</v>
      </c>
      <c r="R210" s="206">
        <f>SUM(M210:Q210)</f>
        <v>0</v>
      </c>
      <c r="S210" s="224">
        <f>R210+L210+G210</f>
        <v>0</v>
      </c>
      <c r="T210" s="218"/>
      <c r="U210" s="217"/>
      <c r="V210" s="219"/>
      <c r="W210" s="219"/>
      <c r="X210" s="219"/>
      <c r="Y210" s="217"/>
      <c r="Z210" s="217"/>
      <c r="AA210" s="217"/>
      <c r="AB210" s="217"/>
      <c r="AC210" s="217"/>
      <c r="AD210" s="217"/>
      <c r="AE210" s="217"/>
      <c r="AF210" s="217"/>
      <c r="AG210" s="217"/>
      <c r="AH210" s="217"/>
      <c r="AI210" s="217"/>
      <c r="AJ210" s="217"/>
      <c r="AK210" s="217"/>
      <c r="AL210" s="217"/>
      <c r="AM210" s="217"/>
      <c r="AN210" s="217"/>
      <c r="AO210" s="217"/>
      <c r="AP210" s="217"/>
      <c r="AQ210" s="217"/>
      <c r="AR210" s="217"/>
      <c r="AS210" s="217"/>
      <c r="AT210" s="217"/>
      <c r="AU210" s="217"/>
      <c r="AV210" s="217"/>
      <c r="AW210" s="217"/>
      <c r="AX210" s="217"/>
      <c r="AY210" s="217"/>
      <c r="AZ210" s="217"/>
      <c r="BA210" s="217"/>
      <c r="BB210" s="217"/>
      <c r="BC210" s="217"/>
      <c r="BD210" s="217"/>
      <c r="BE210" s="217"/>
      <c r="BF210" s="217"/>
      <c r="BG210" s="217"/>
      <c r="BH210" s="217"/>
      <c r="BI210" s="217"/>
      <c r="BJ210" s="217"/>
      <c r="BK210" s="217"/>
      <c r="BL210" s="217"/>
      <c r="BM210" s="217"/>
      <c r="BN210" s="217"/>
      <c r="BO210" s="217"/>
      <c r="BP210" s="217"/>
      <c r="BQ210" s="217"/>
      <c r="BR210" s="217"/>
      <c r="BS210" s="217"/>
      <c r="BT210" s="217"/>
      <c r="BU210" s="217"/>
      <c r="BV210" s="217"/>
      <c r="BW210" s="217"/>
      <c r="BX210" s="217"/>
      <c r="BY210" s="217"/>
      <c r="BZ210" s="217"/>
      <c r="CA210" s="217"/>
      <c r="CB210" s="217"/>
      <c r="CC210" s="217"/>
      <c r="CD210" s="217"/>
      <c r="CE210" s="217"/>
      <c r="CF210" s="217"/>
      <c r="CG210" s="217"/>
      <c r="CH210" s="217"/>
      <c r="CI210" s="217"/>
      <c r="CJ210" s="217"/>
      <c r="CK210" s="217"/>
      <c r="CL210" s="217"/>
      <c r="CM210" s="217"/>
      <c r="CN210" s="217"/>
      <c r="CO210" s="217"/>
      <c r="CP210" s="217"/>
      <c r="CQ210" s="217"/>
      <c r="CR210" s="217"/>
      <c r="CS210" s="217"/>
      <c r="CT210" s="217"/>
      <c r="CU210" s="217"/>
      <c r="CV210" s="217"/>
      <c r="CW210" s="217"/>
      <c r="CX210" s="217"/>
      <c r="CY210" s="217"/>
      <c r="CZ210" s="217"/>
      <c r="DA210" s="217"/>
      <c r="DB210" s="217"/>
      <c r="DC210" s="217"/>
      <c r="DD210" s="217"/>
      <c r="DE210" s="217"/>
      <c r="DF210" s="217"/>
      <c r="DG210" s="217"/>
      <c r="DH210" s="217"/>
      <c r="DI210" s="217"/>
      <c r="DJ210" s="217"/>
      <c r="DK210" s="217"/>
      <c r="DL210" s="217"/>
      <c r="DM210" s="217"/>
      <c r="DN210" s="217"/>
      <c r="DO210" s="217"/>
      <c r="DP210" s="217"/>
      <c r="DQ210" s="217"/>
      <c r="DR210" s="217"/>
    </row>
    <row r="211" spans="1:122" s="207" customFormat="1" ht="13.5" outlineLevel="1" thickBot="1">
      <c r="A211" s="213" t="s">
        <v>43</v>
      </c>
      <c r="B211" s="1091" t="s">
        <v>30</v>
      </c>
      <c r="C211" s="1248">
        <f>C203+C204+C205*2+C206*2+C207*4</f>
        <v>0</v>
      </c>
      <c r="D211" s="214">
        <f t="shared" ref="D211:F211" si="162">D203+D204+D205*2+D206*2+D207*4</f>
        <v>0</v>
      </c>
      <c r="E211" s="214">
        <f t="shared" si="162"/>
        <v>0</v>
      </c>
      <c r="F211" s="250">
        <f t="shared" si="162"/>
        <v>0</v>
      </c>
      <c r="G211" s="215">
        <f>SUM(C211:F211)</f>
        <v>0</v>
      </c>
      <c r="H211" s="214">
        <f t="shared" ref="H211:K211" si="163">H203+H204+H205*2+H206*2+H207*4</f>
        <v>0</v>
      </c>
      <c r="I211" s="214">
        <f t="shared" si="163"/>
        <v>0</v>
      </c>
      <c r="J211" s="214">
        <f t="shared" si="163"/>
        <v>0</v>
      </c>
      <c r="K211" s="214">
        <f t="shared" si="163"/>
        <v>0</v>
      </c>
      <c r="L211" s="215">
        <f>SUM(H211:K211)</f>
        <v>0</v>
      </c>
      <c r="M211" s="214">
        <f t="shared" ref="M211:Q211" si="164">M203+M204+M205*2+M206*2+M207*4</f>
        <v>0</v>
      </c>
      <c r="N211" s="214">
        <f t="shared" si="164"/>
        <v>0</v>
      </c>
      <c r="O211" s="214">
        <f t="shared" si="164"/>
        <v>0</v>
      </c>
      <c r="P211" s="214">
        <f t="shared" si="164"/>
        <v>0</v>
      </c>
      <c r="Q211" s="214">
        <f t="shared" si="164"/>
        <v>0</v>
      </c>
      <c r="R211" s="215">
        <f>SUM(M211:Q211)</f>
        <v>0</v>
      </c>
      <c r="S211" s="204">
        <f>R211+L211+G211</f>
        <v>0</v>
      </c>
      <c r="T211" s="218"/>
      <c r="U211" s="217"/>
      <c r="V211" s="219"/>
      <c r="W211" s="219"/>
      <c r="X211" s="219"/>
      <c r="Y211" s="217"/>
      <c r="Z211" s="217"/>
      <c r="AA211" s="217"/>
      <c r="AB211" s="217"/>
      <c r="AC211" s="217"/>
      <c r="AD211" s="217"/>
      <c r="AE211" s="217"/>
      <c r="AF211" s="217"/>
      <c r="AG211" s="217"/>
      <c r="AH211" s="217"/>
      <c r="AI211" s="217"/>
      <c r="AJ211" s="217"/>
      <c r="AK211" s="217"/>
      <c r="AL211" s="217"/>
      <c r="AM211" s="217"/>
      <c r="AN211" s="217"/>
      <c r="AO211" s="217"/>
      <c r="AP211" s="217"/>
      <c r="AQ211" s="217"/>
      <c r="AR211" s="217"/>
      <c r="AS211" s="217"/>
      <c r="AT211" s="217"/>
      <c r="AU211" s="217"/>
      <c r="AV211" s="217"/>
      <c r="AW211" s="217"/>
      <c r="AX211" s="217"/>
      <c r="AY211" s="217"/>
      <c r="AZ211" s="217"/>
      <c r="BA211" s="217"/>
      <c r="BB211" s="217"/>
      <c r="BC211" s="217"/>
      <c r="BD211" s="217"/>
      <c r="BE211" s="217"/>
      <c r="BF211" s="217"/>
      <c r="BG211" s="217"/>
      <c r="BH211" s="217"/>
      <c r="BI211" s="217"/>
      <c r="BJ211" s="217"/>
      <c r="BK211" s="217"/>
      <c r="BL211" s="217"/>
      <c r="BM211" s="217"/>
      <c r="BN211" s="217"/>
      <c r="BO211" s="217"/>
      <c r="BP211" s="217"/>
      <c r="BQ211" s="217"/>
      <c r="BR211" s="217"/>
      <c r="BS211" s="217"/>
      <c r="BT211" s="217"/>
      <c r="BU211" s="217"/>
      <c r="BV211" s="217"/>
      <c r="BW211" s="217"/>
      <c r="BX211" s="217"/>
      <c r="BY211" s="217"/>
      <c r="BZ211" s="217"/>
      <c r="CA211" s="217"/>
      <c r="CB211" s="217"/>
      <c r="CC211" s="217"/>
      <c r="CD211" s="217"/>
      <c r="CE211" s="217"/>
      <c r="CF211" s="217"/>
      <c r="CG211" s="217"/>
      <c r="CH211" s="217"/>
      <c r="CI211" s="217"/>
      <c r="CJ211" s="217"/>
      <c r="CK211" s="217"/>
      <c r="CL211" s="217"/>
      <c r="CM211" s="217"/>
      <c r="CN211" s="217"/>
      <c r="CO211" s="217"/>
      <c r="CP211" s="217"/>
      <c r="CQ211" s="217"/>
      <c r="CR211" s="217"/>
      <c r="CS211" s="217"/>
      <c r="CT211" s="217"/>
      <c r="CU211" s="217"/>
      <c r="CV211" s="217"/>
      <c r="CW211" s="217"/>
      <c r="CX211" s="217"/>
      <c r="CY211" s="217"/>
      <c r="CZ211" s="217"/>
      <c r="DA211" s="217"/>
      <c r="DB211" s="217"/>
      <c r="DC211" s="217"/>
      <c r="DD211" s="217"/>
      <c r="DE211" s="217"/>
      <c r="DF211" s="217"/>
      <c r="DG211" s="217"/>
      <c r="DH211" s="217"/>
      <c r="DI211" s="217"/>
      <c r="DJ211" s="217"/>
      <c r="DK211" s="217"/>
      <c r="DL211" s="217"/>
      <c r="DM211" s="217"/>
      <c r="DN211" s="217"/>
      <c r="DO211" s="217"/>
      <c r="DP211" s="217"/>
      <c r="DQ211" s="217"/>
      <c r="DR211" s="217"/>
    </row>
    <row r="212" spans="1:122" s="207" customFormat="1" ht="13.5" thickBot="1">
      <c r="A212" s="211"/>
      <c r="B212" s="272"/>
      <c r="C212" s="929"/>
      <c r="D212" s="212"/>
      <c r="E212" s="212"/>
      <c r="F212" s="212"/>
      <c r="G212" s="212"/>
      <c r="H212" s="212"/>
      <c r="I212" s="212"/>
      <c r="J212" s="212"/>
      <c r="K212" s="212"/>
      <c r="L212" s="212"/>
      <c r="M212" s="212"/>
      <c r="N212" s="212"/>
      <c r="O212" s="212"/>
      <c r="P212" s="212"/>
      <c r="Q212" s="212"/>
      <c r="R212" s="212"/>
      <c r="S212" s="212"/>
      <c r="T212" s="286"/>
      <c r="U212" s="285"/>
      <c r="V212" s="287"/>
      <c r="W212" s="287"/>
      <c r="X212" s="287"/>
      <c r="Y212" s="285"/>
      <c r="Z212" s="285"/>
      <c r="AA212" s="285"/>
      <c r="AB212" s="285"/>
      <c r="AC212" s="285"/>
      <c r="AD212" s="285"/>
      <c r="AE212" s="217"/>
      <c r="AF212" s="217"/>
      <c r="AG212" s="217"/>
      <c r="AH212" s="217"/>
      <c r="AI212" s="217"/>
      <c r="AJ212" s="217"/>
      <c r="AK212" s="217"/>
      <c r="AL212" s="217"/>
      <c r="AM212" s="217"/>
      <c r="AN212" s="217"/>
      <c r="AO212" s="217"/>
      <c r="AP212" s="217"/>
      <c r="AQ212" s="217"/>
      <c r="AR212" s="217"/>
      <c r="AS212" s="217"/>
      <c r="AT212" s="217"/>
      <c r="AU212" s="217"/>
      <c r="AV212" s="217"/>
      <c r="AW212" s="217"/>
      <c r="AX212" s="217"/>
      <c r="AY212" s="217"/>
      <c r="AZ212" s="217"/>
      <c r="BA212" s="217"/>
      <c r="BB212" s="217"/>
      <c r="BC212" s="217"/>
      <c r="BD212" s="217"/>
      <c r="BE212" s="217"/>
      <c r="BF212" s="217"/>
      <c r="BG212" s="217"/>
      <c r="BH212" s="217"/>
      <c r="BI212" s="217"/>
      <c r="BJ212" s="217"/>
      <c r="BK212" s="217"/>
      <c r="BL212" s="217"/>
      <c r="BM212" s="217"/>
      <c r="BN212" s="217"/>
      <c r="BO212" s="217"/>
      <c r="BP212" s="217"/>
      <c r="BQ212" s="217"/>
      <c r="BR212" s="217"/>
      <c r="BS212" s="217"/>
      <c r="BT212" s="217"/>
      <c r="BU212" s="217"/>
      <c r="BV212" s="217"/>
      <c r="BW212" s="217"/>
      <c r="BX212" s="217"/>
      <c r="BY212" s="217"/>
      <c r="BZ212" s="217"/>
      <c r="CA212" s="217"/>
      <c r="CB212" s="217"/>
      <c r="CC212" s="217"/>
      <c r="CD212" s="217"/>
      <c r="CE212" s="217"/>
      <c r="CF212" s="217"/>
      <c r="CG212" s="217"/>
      <c r="CH212" s="217"/>
      <c r="CI212" s="217"/>
      <c r="CJ212" s="217"/>
      <c r="CK212" s="217"/>
      <c r="CL212" s="217"/>
      <c r="CM212" s="217"/>
      <c r="CN212" s="217"/>
      <c r="CO212" s="217"/>
      <c r="CP212" s="217"/>
      <c r="CQ212" s="217"/>
      <c r="CR212" s="217"/>
      <c r="CS212" s="217"/>
      <c r="CT212" s="217"/>
      <c r="CU212" s="217"/>
      <c r="CV212" s="217"/>
      <c r="CW212" s="217"/>
      <c r="CX212" s="217"/>
      <c r="CY212" s="217"/>
      <c r="CZ212" s="217"/>
      <c r="DA212" s="217"/>
      <c r="DB212" s="217"/>
      <c r="DC212" s="217"/>
      <c r="DD212" s="217"/>
      <c r="DE212" s="217"/>
      <c r="DF212" s="217"/>
      <c r="DG212" s="217"/>
      <c r="DH212" s="217"/>
      <c r="DI212" s="217"/>
      <c r="DJ212" s="217"/>
      <c r="DK212" s="217"/>
      <c r="DL212" s="217"/>
      <c r="DM212" s="217"/>
      <c r="DN212" s="217"/>
      <c r="DO212" s="217"/>
      <c r="DP212" s="217"/>
      <c r="DQ212" s="217"/>
      <c r="DR212" s="217"/>
    </row>
    <row r="213" spans="1:122" s="207" customFormat="1" ht="13">
      <c r="A213" s="441" t="s">
        <v>195</v>
      </c>
      <c r="B213" s="1242" t="s">
        <v>476</v>
      </c>
      <c r="C213" s="1252">
        <f>SUMIF('Korat Summary'!$BB:$BB,'SiteCommit vs Uncon'!$T213,'Korat Summary'!BG:BG)</f>
        <v>0</v>
      </c>
      <c r="D213" s="1293">
        <f>SUMIF('Korat Summary'!$BB:$BB,'SiteCommit vs Uncon'!$T213,'Korat Summary'!BH:BH)</f>
        <v>0</v>
      </c>
      <c r="E213" s="1293">
        <f>SUMIF('Korat Summary'!$BB:$BB,'SiteCommit vs Uncon'!$T213,'Korat Summary'!BI:BI)</f>
        <v>0</v>
      </c>
      <c r="F213" s="1293">
        <f>SUMIF('Korat Summary'!$BB:$BB,'SiteCommit vs Uncon'!$T213,'Korat Summary'!BJ:BJ)</f>
        <v>0</v>
      </c>
      <c r="G213" s="273">
        <f t="shared" ref="G213:G218" si="165">SUM(C213:F213)</f>
        <v>0</v>
      </c>
      <c r="H213" s="1293">
        <f>SUMIF('Korat Summary'!$BB:$BB,'SiteCommit vs Uncon'!$T213,'Korat Summary'!BK:BK)</f>
        <v>0</v>
      </c>
      <c r="I213" s="1293">
        <f>SUMIF('Korat Summary'!$BB:$BB,'SiteCommit vs Uncon'!$T213,'Korat Summary'!BL:BL)</f>
        <v>0</v>
      </c>
      <c r="J213" s="1293">
        <f>SUMIF('Korat Summary'!$BB:$BB,'SiteCommit vs Uncon'!$T213,'Korat Summary'!BM:BM)</f>
        <v>0</v>
      </c>
      <c r="K213" s="1293">
        <f>SUMIF('Korat Summary'!$BB:$BB,'SiteCommit vs Uncon'!$T213,'Korat Summary'!BN:BN)</f>
        <v>0</v>
      </c>
      <c r="L213" s="273">
        <f t="shared" ref="L213:L218" si="166">SUM(H213:K213)</f>
        <v>0</v>
      </c>
      <c r="M213" s="1293">
        <f>SUMIF('Korat Summary'!$BB:$BB,'SiteCommit vs Uncon'!$T213,'Korat Summary'!BO:BO)</f>
        <v>0</v>
      </c>
      <c r="N213" s="1293">
        <f>SUMIF('Korat Summary'!$BB:$BB,'SiteCommit vs Uncon'!$T213,'Korat Summary'!BP:BP)</f>
        <v>0</v>
      </c>
      <c r="O213" s="1293">
        <f>SUMIF('Korat Summary'!$BB:$BB,'SiteCommit vs Uncon'!$T213,'Korat Summary'!BQ:BQ)</f>
        <v>0</v>
      </c>
      <c r="P213" s="1293">
        <f>SUMIF('Korat Summary'!$BB:$BB,'SiteCommit vs Uncon'!$T213,'Korat Summary'!BR:BR)</f>
        <v>0</v>
      </c>
      <c r="Q213" s="1293">
        <f>SUMIF('Korat Summary'!$BB:$BB,'SiteCommit vs Uncon'!$T213,'Korat Summary'!BS:BS)</f>
        <v>0</v>
      </c>
      <c r="R213" s="842">
        <f t="shared" ref="R213:R218" si="167">SUM(M213:Q213)</f>
        <v>0</v>
      </c>
      <c r="S213" s="837">
        <f t="shared" ref="S213:S218" si="168">R213+L213+G213</f>
        <v>0</v>
      </c>
      <c r="T213" s="286" t="s">
        <v>512</v>
      </c>
      <c r="U213" s="285"/>
      <c r="V213" s="287"/>
      <c r="W213" s="287"/>
      <c r="X213" s="287"/>
      <c r="Y213" s="285"/>
      <c r="Z213" s="285"/>
      <c r="AA213" s="285"/>
      <c r="AB213" s="285"/>
      <c r="AC213" s="285"/>
      <c r="AD213" s="285"/>
      <c r="AE213" s="217"/>
      <c r="AF213" s="217"/>
      <c r="AG213" s="217"/>
      <c r="AH213" s="217"/>
      <c r="AI213" s="217"/>
      <c r="AJ213" s="217"/>
      <c r="AK213" s="217"/>
      <c r="AL213" s="217"/>
      <c r="AM213" s="217"/>
      <c r="AN213" s="217"/>
      <c r="AO213" s="217"/>
      <c r="AP213" s="217"/>
      <c r="AQ213" s="217"/>
      <c r="AR213" s="217"/>
      <c r="AS213" s="217"/>
      <c r="AT213" s="217"/>
      <c r="AU213" s="217"/>
      <c r="AV213" s="217"/>
      <c r="AW213" s="217"/>
      <c r="AX213" s="217"/>
      <c r="AY213" s="217"/>
      <c r="AZ213" s="217"/>
      <c r="BA213" s="217"/>
      <c r="BB213" s="217"/>
      <c r="BC213" s="217"/>
      <c r="BD213" s="217"/>
      <c r="BE213" s="217"/>
      <c r="BF213" s="217"/>
      <c r="BG213" s="217"/>
      <c r="BH213" s="217"/>
      <c r="BI213" s="217"/>
      <c r="BJ213" s="217"/>
      <c r="BK213" s="217"/>
      <c r="BL213" s="217"/>
      <c r="BM213" s="217"/>
      <c r="BN213" s="217"/>
      <c r="BO213" s="217"/>
      <c r="BP213" s="217"/>
      <c r="BQ213" s="217"/>
      <c r="BR213" s="217"/>
      <c r="BS213" s="217"/>
      <c r="BT213" s="217"/>
      <c r="BU213" s="217"/>
      <c r="BV213" s="217"/>
      <c r="BW213" s="217"/>
      <c r="BX213" s="217"/>
      <c r="BY213" s="217"/>
      <c r="BZ213" s="217"/>
      <c r="CA213" s="217"/>
      <c r="CB213" s="217"/>
      <c r="CC213" s="217"/>
      <c r="CD213" s="217"/>
      <c r="CE213" s="217"/>
      <c r="CF213" s="217"/>
      <c r="CG213" s="217"/>
      <c r="CH213" s="217"/>
      <c r="CI213" s="217"/>
      <c r="CJ213" s="217"/>
      <c r="CK213" s="217"/>
      <c r="CL213" s="217"/>
      <c r="CM213" s="217"/>
      <c r="CN213" s="217"/>
      <c r="CO213" s="217"/>
      <c r="CP213" s="217"/>
      <c r="CQ213" s="217"/>
      <c r="CR213" s="217"/>
      <c r="CS213" s="217"/>
      <c r="CT213" s="217"/>
      <c r="CU213" s="217"/>
      <c r="CV213" s="217"/>
      <c r="CW213" s="217"/>
      <c r="CX213" s="217"/>
      <c r="CY213" s="217"/>
      <c r="CZ213" s="217"/>
      <c r="DA213" s="217"/>
      <c r="DB213" s="217"/>
      <c r="DC213" s="217"/>
      <c r="DD213" s="217"/>
      <c r="DE213" s="217"/>
      <c r="DF213" s="217"/>
      <c r="DG213" s="217"/>
      <c r="DH213" s="217"/>
      <c r="DI213" s="217"/>
      <c r="DJ213" s="217"/>
      <c r="DK213" s="217"/>
      <c r="DL213" s="217"/>
      <c r="DM213" s="217"/>
      <c r="DN213" s="217"/>
      <c r="DO213" s="217"/>
      <c r="DP213" s="217"/>
      <c r="DQ213" s="217"/>
      <c r="DR213" s="217"/>
    </row>
    <row r="214" spans="1:122" s="207" customFormat="1" ht="13">
      <c r="A214" s="1139" t="str">
        <f>A29</f>
        <v>Site Uncon</v>
      </c>
      <c r="B214" s="228" t="s">
        <v>263</v>
      </c>
      <c r="C214" s="230">
        <f>SUMIF('Korat Summary'!$BB:$BB,'SiteCommit vs Uncon'!$T214,'Korat Summary'!BG:BG)</f>
        <v>0</v>
      </c>
      <c r="D214" s="6">
        <f>SUMIF('Korat Summary'!$BB:$BB,'SiteCommit vs Uncon'!$T214,'Korat Summary'!BH:BH)</f>
        <v>0</v>
      </c>
      <c r="E214" s="6">
        <f>SUMIF('Korat Summary'!$BB:$BB,'SiteCommit vs Uncon'!$T214,'Korat Summary'!BI:BI)</f>
        <v>0</v>
      </c>
      <c r="F214" s="6">
        <f>SUMIF('Korat Summary'!$BB:$BB,'SiteCommit vs Uncon'!$T214,'Korat Summary'!BJ:BJ)</f>
        <v>0</v>
      </c>
      <c r="G214" s="200">
        <f t="shared" si="165"/>
        <v>0</v>
      </c>
      <c r="H214" s="6">
        <f>SUMIF('Korat Summary'!$BB:$BB,'SiteCommit vs Uncon'!$T214,'Korat Summary'!BK:BK)</f>
        <v>0</v>
      </c>
      <c r="I214" s="6">
        <f>SUMIF('Korat Summary'!$BB:$BB,'SiteCommit vs Uncon'!$T214,'Korat Summary'!BL:BL)</f>
        <v>0</v>
      </c>
      <c r="J214" s="6">
        <f>SUMIF('Korat Summary'!$BB:$BB,'SiteCommit vs Uncon'!$T214,'Korat Summary'!BM:BM)</f>
        <v>0</v>
      </c>
      <c r="K214" s="6">
        <f>SUMIF('Korat Summary'!$BB:$BB,'SiteCommit vs Uncon'!$T214,'Korat Summary'!BN:BN)</f>
        <v>0</v>
      </c>
      <c r="L214" s="200">
        <f t="shared" si="166"/>
        <v>0</v>
      </c>
      <c r="M214" s="6">
        <f>SUMIF('Korat Summary'!$BB:$BB,'SiteCommit vs Uncon'!$T214,'Korat Summary'!BO:BO)</f>
        <v>0</v>
      </c>
      <c r="N214" s="6">
        <f>SUMIF('Korat Summary'!$BB:$BB,'SiteCommit vs Uncon'!$T214,'Korat Summary'!BP:BP)</f>
        <v>0</v>
      </c>
      <c r="O214" s="6">
        <f>SUMIF('Korat Summary'!$BB:$BB,'SiteCommit vs Uncon'!$T214,'Korat Summary'!BQ:BQ)</f>
        <v>0</v>
      </c>
      <c r="P214" s="6">
        <f>SUMIF('Korat Summary'!$BB:$BB,'SiteCommit vs Uncon'!$T214,'Korat Summary'!BR:BR)</f>
        <v>0</v>
      </c>
      <c r="Q214" s="6">
        <f>SUMIF('Korat Summary'!$BB:$BB,'SiteCommit vs Uncon'!$T214,'Korat Summary'!BS:BS)</f>
        <v>0</v>
      </c>
      <c r="R214" s="664">
        <f t="shared" si="167"/>
        <v>0</v>
      </c>
      <c r="S214" s="665">
        <f t="shared" si="168"/>
        <v>0</v>
      </c>
      <c r="T214" s="286" t="s">
        <v>510</v>
      </c>
      <c r="U214" s="285"/>
      <c r="V214" s="287"/>
      <c r="W214" s="287"/>
      <c r="X214" s="287"/>
      <c r="Y214" s="285"/>
      <c r="Z214" s="285"/>
      <c r="AA214" s="285"/>
      <c r="AB214" s="285"/>
      <c r="AC214" s="285"/>
      <c r="AD214" s="285"/>
      <c r="AE214" s="217"/>
      <c r="AF214" s="217"/>
      <c r="AG214" s="217"/>
      <c r="AH214" s="217"/>
      <c r="AI214" s="217"/>
      <c r="AJ214" s="217"/>
      <c r="AK214" s="217"/>
      <c r="AL214" s="217"/>
      <c r="AM214" s="217"/>
      <c r="AN214" s="217"/>
      <c r="AO214" s="217"/>
      <c r="AP214" s="217"/>
      <c r="AQ214" s="217"/>
      <c r="AR214" s="217"/>
      <c r="AS214" s="217"/>
      <c r="AT214" s="217"/>
      <c r="AU214" s="217"/>
      <c r="AV214" s="217"/>
      <c r="AW214" s="217"/>
      <c r="AX214" s="217"/>
      <c r="AY214" s="217"/>
      <c r="AZ214" s="217"/>
      <c r="BA214" s="217"/>
      <c r="BB214" s="217"/>
      <c r="BC214" s="217"/>
      <c r="BD214" s="217"/>
      <c r="BE214" s="217"/>
      <c r="BF214" s="217"/>
      <c r="BG214" s="217"/>
      <c r="BH214" s="217"/>
      <c r="BI214" s="217"/>
      <c r="BJ214" s="217"/>
      <c r="BK214" s="217"/>
      <c r="BL214" s="217"/>
      <c r="BM214" s="217"/>
      <c r="BN214" s="217"/>
      <c r="BO214" s="217"/>
      <c r="BP214" s="217"/>
      <c r="BQ214" s="217"/>
      <c r="BR214" s="217"/>
      <c r="BS214" s="217"/>
      <c r="BT214" s="217"/>
      <c r="BU214" s="217"/>
      <c r="BV214" s="217"/>
      <c r="BW214" s="217"/>
      <c r="BX214" s="217"/>
      <c r="BY214" s="217"/>
      <c r="BZ214" s="217"/>
      <c r="CA214" s="217"/>
      <c r="CB214" s="217"/>
      <c r="CC214" s="217"/>
      <c r="CD214" s="217"/>
      <c r="CE214" s="217"/>
      <c r="CF214" s="217"/>
      <c r="CG214" s="217"/>
      <c r="CH214" s="217"/>
      <c r="CI214" s="217"/>
      <c r="CJ214" s="217"/>
      <c r="CK214" s="217"/>
      <c r="CL214" s="217"/>
      <c r="CM214" s="217"/>
      <c r="CN214" s="217"/>
      <c r="CO214" s="217"/>
      <c r="CP214" s="217"/>
      <c r="CQ214" s="217"/>
      <c r="CR214" s="217"/>
      <c r="CS214" s="217"/>
      <c r="CT214" s="217"/>
      <c r="CU214" s="217"/>
      <c r="CV214" s="217"/>
      <c r="CW214" s="217"/>
      <c r="CX214" s="217"/>
      <c r="CY214" s="217"/>
      <c r="CZ214" s="217"/>
      <c r="DA214" s="217"/>
      <c r="DB214" s="217"/>
      <c r="DC214" s="217"/>
      <c r="DD214" s="217"/>
      <c r="DE214" s="217"/>
      <c r="DF214" s="217"/>
      <c r="DG214" s="217"/>
      <c r="DH214" s="217"/>
      <c r="DI214" s="217"/>
      <c r="DJ214" s="217"/>
      <c r="DK214" s="217"/>
      <c r="DL214" s="217"/>
      <c r="DM214" s="217"/>
      <c r="DN214" s="217"/>
      <c r="DO214" s="217"/>
      <c r="DP214" s="217"/>
      <c r="DQ214" s="217"/>
      <c r="DR214" s="217"/>
    </row>
    <row r="215" spans="1:122" s="207" customFormat="1" ht="13">
      <c r="A215" s="1139"/>
      <c r="B215" s="228" t="s">
        <v>205</v>
      </c>
      <c r="C215" s="230">
        <f>SUMIF('Korat Summary'!$BB:$BB,'SiteCommit vs Uncon'!$T215,'Korat Summary'!BG:BG)</f>
        <v>0</v>
      </c>
      <c r="D215" s="6">
        <f>SUMIF('Korat Summary'!$BB:$BB,'SiteCommit vs Uncon'!$T215,'Korat Summary'!BH:BH)</f>
        <v>0</v>
      </c>
      <c r="E215" s="6">
        <f>SUMIF('Korat Summary'!$BB:$BB,'SiteCommit vs Uncon'!$T215,'Korat Summary'!BI:BI)</f>
        <v>0</v>
      </c>
      <c r="F215" s="6">
        <f>SUMIF('Korat Summary'!$BB:$BB,'SiteCommit vs Uncon'!$T215,'Korat Summary'!BJ:BJ)</f>
        <v>0</v>
      </c>
      <c r="G215" s="200">
        <f t="shared" si="165"/>
        <v>0</v>
      </c>
      <c r="H215" s="6">
        <f>SUMIF('Korat Summary'!$BB:$BB,'SiteCommit vs Uncon'!$T215,'Korat Summary'!BK:BK)</f>
        <v>0</v>
      </c>
      <c r="I215" s="6">
        <f>SUMIF('Korat Summary'!$BB:$BB,'SiteCommit vs Uncon'!$T215,'Korat Summary'!BL:BL)</f>
        <v>0</v>
      </c>
      <c r="J215" s="6">
        <f>SUMIF('Korat Summary'!$BB:$BB,'SiteCommit vs Uncon'!$T215,'Korat Summary'!BM:BM)</f>
        <v>0</v>
      </c>
      <c r="K215" s="6">
        <f>SUMIF('Korat Summary'!$BB:$BB,'SiteCommit vs Uncon'!$T215,'Korat Summary'!BN:BN)</f>
        <v>0</v>
      </c>
      <c r="L215" s="200">
        <f t="shared" si="166"/>
        <v>0</v>
      </c>
      <c r="M215" s="6">
        <f>SUMIF('Korat Summary'!$BB:$BB,'SiteCommit vs Uncon'!$T215,'Korat Summary'!BO:BO)</f>
        <v>0</v>
      </c>
      <c r="N215" s="6">
        <f>SUMIF('Korat Summary'!$BB:$BB,'SiteCommit vs Uncon'!$T215,'Korat Summary'!BP:BP)</f>
        <v>0</v>
      </c>
      <c r="O215" s="6">
        <f>SUMIF('Korat Summary'!$BB:$BB,'SiteCommit vs Uncon'!$T215,'Korat Summary'!BQ:BQ)</f>
        <v>0</v>
      </c>
      <c r="P215" s="6">
        <f>SUMIF('Korat Summary'!$BB:$BB,'SiteCommit vs Uncon'!$T215,'Korat Summary'!BR:BR)</f>
        <v>0</v>
      </c>
      <c r="Q215" s="6">
        <f>SUMIF('Korat Summary'!$BB:$BB,'SiteCommit vs Uncon'!$T215,'Korat Summary'!BS:BS)</f>
        <v>0</v>
      </c>
      <c r="R215" s="664">
        <f t="shared" si="167"/>
        <v>0</v>
      </c>
      <c r="S215" s="665">
        <f t="shared" si="168"/>
        <v>0</v>
      </c>
      <c r="T215" s="286" t="s">
        <v>511</v>
      </c>
      <c r="U215" s="285"/>
      <c r="V215" s="287"/>
      <c r="W215" s="287"/>
      <c r="X215" s="287"/>
      <c r="Y215" s="285"/>
      <c r="Z215" s="285"/>
      <c r="AA215" s="285"/>
      <c r="AB215" s="285"/>
      <c r="AC215" s="285"/>
      <c r="AD215" s="285"/>
      <c r="AE215" s="217"/>
      <c r="AF215" s="217"/>
      <c r="AG215" s="217"/>
      <c r="AH215" s="217"/>
      <c r="AI215" s="217"/>
      <c r="AJ215" s="217"/>
      <c r="AK215" s="217"/>
      <c r="AL215" s="217"/>
      <c r="AM215" s="217"/>
      <c r="AN215" s="217"/>
      <c r="AO215" s="217"/>
      <c r="AP215" s="217"/>
      <c r="AQ215" s="217"/>
      <c r="AR215" s="217"/>
      <c r="AS215" s="217"/>
      <c r="AT215" s="217"/>
      <c r="AU215" s="217"/>
      <c r="AV215" s="217"/>
      <c r="AW215" s="217"/>
      <c r="AX215" s="217"/>
      <c r="AY215" s="217"/>
      <c r="AZ215" s="217"/>
      <c r="BA215" s="217"/>
      <c r="BB215" s="217"/>
      <c r="BC215" s="217"/>
      <c r="BD215" s="217"/>
      <c r="BE215" s="217"/>
      <c r="BF215" s="217"/>
      <c r="BG215" s="217"/>
      <c r="BH215" s="217"/>
      <c r="BI215" s="217"/>
      <c r="BJ215" s="217"/>
      <c r="BK215" s="217"/>
      <c r="BL215" s="217"/>
      <c r="BM215" s="217"/>
      <c r="BN215" s="217"/>
      <c r="BO215" s="217"/>
      <c r="BP215" s="217"/>
      <c r="BQ215" s="217"/>
      <c r="BR215" s="217"/>
      <c r="BS215" s="217"/>
      <c r="BT215" s="217"/>
      <c r="BU215" s="217"/>
      <c r="BV215" s="217"/>
      <c r="BW215" s="217"/>
      <c r="BX215" s="217"/>
      <c r="BY215" s="217"/>
      <c r="BZ215" s="217"/>
      <c r="CA215" s="217"/>
      <c r="CB215" s="217"/>
      <c r="CC215" s="217"/>
      <c r="CD215" s="217"/>
      <c r="CE215" s="217"/>
      <c r="CF215" s="217"/>
      <c r="CG215" s="217"/>
      <c r="CH215" s="217"/>
      <c r="CI215" s="217"/>
      <c r="CJ215" s="217"/>
      <c r="CK215" s="217"/>
      <c r="CL215" s="217"/>
      <c r="CM215" s="217"/>
      <c r="CN215" s="217"/>
      <c r="CO215" s="217"/>
      <c r="CP215" s="217"/>
      <c r="CQ215" s="217"/>
      <c r="CR215" s="217"/>
      <c r="CS215" s="217"/>
      <c r="CT215" s="217"/>
      <c r="CU215" s="217"/>
      <c r="CV215" s="217"/>
      <c r="CW215" s="217"/>
      <c r="CX215" s="217"/>
      <c r="CY215" s="217"/>
      <c r="CZ215" s="217"/>
      <c r="DA215" s="217"/>
      <c r="DB215" s="217"/>
      <c r="DC215" s="217"/>
      <c r="DD215" s="217"/>
      <c r="DE215" s="217"/>
      <c r="DF215" s="217"/>
      <c r="DG215" s="217"/>
      <c r="DH215" s="217"/>
      <c r="DI215" s="217"/>
      <c r="DJ215" s="217"/>
      <c r="DK215" s="217"/>
      <c r="DL215" s="217"/>
      <c r="DM215" s="217"/>
      <c r="DN215" s="217"/>
      <c r="DO215" s="217"/>
      <c r="DP215" s="217"/>
      <c r="DQ215" s="217"/>
      <c r="DR215" s="217"/>
    </row>
    <row r="216" spans="1:122" s="207" customFormat="1" ht="13">
      <c r="A216" s="1139"/>
      <c r="B216" s="228" t="s">
        <v>206</v>
      </c>
      <c r="C216" s="230">
        <f>SUMIF('Korat Summary'!$BB:$BB,'SiteCommit vs Uncon'!$T216,'Korat Summary'!BG:BG)</f>
        <v>0</v>
      </c>
      <c r="D216" s="6">
        <f>SUMIF('Korat Summary'!$BB:$BB,'SiteCommit vs Uncon'!$T216,'Korat Summary'!BH:BH)</f>
        <v>0</v>
      </c>
      <c r="E216" s="6">
        <f>SUMIF('Korat Summary'!$BB:$BB,'SiteCommit vs Uncon'!$T216,'Korat Summary'!BI:BI)</f>
        <v>0</v>
      </c>
      <c r="F216" s="6">
        <f>SUMIF('Korat Summary'!$BB:$BB,'SiteCommit vs Uncon'!$T216,'Korat Summary'!BJ:BJ)</f>
        <v>0</v>
      </c>
      <c r="G216" s="200">
        <f t="shared" si="165"/>
        <v>0</v>
      </c>
      <c r="H216" s="6">
        <f>SUMIF('Korat Summary'!$BB:$BB,'SiteCommit vs Uncon'!$T216,'Korat Summary'!BK:BK)</f>
        <v>0</v>
      </c>
      <c r="I216" s="6">
        <f>SUMIF('Korat Summary'!$BB:$BB,'SiteCommit vs Uncon'!$T216,'Korat Summary'!BL:BL)</f>
        <v>0</v>
      </c>
      <c r="J216" s="6">
        <f>SUMIF('Korat Summary'!$BB:$BB,'SiteCommit vs Uncon'!$T216,'Korat Summary'!BM:BM)</f>
        <v>0</v>
      </c>
      <c r="K216" s="6">
        <f>SUMIF('Korat Summary'!$BB:$BB,'SiteCommit vs Uncon'!$T216,'Korat Summary'!BN:BN)</f>
        <v>0</v>
      </c>
      <c r="L216" s="200">
        <f t="shared" si="166"/>
        <v>0</v>
      </c>
      <c r="M216" s="6">
        <f>SUMIF('Korat Summary'!$BB:$BB,'SiteCommit vs Uncon'!$T216,'Korat Summary'!BO:BO)</f>
        <v>0</v>
      </c>
      <c r="N216" s="6">
        <f>SUMIF('Korat Summary'!$BB:$BB,'SiteCommit vs Uncon'!$T216,'Korat Summary'!BP:BP)</f>
        <v>0</v>
      </c>
      <c r="O216" s="6">
        <f>SUMIF('Korat Summary'!$BB:$BB,'SiteCommit vs Uncon'!$T216,'Korat Summary'!BQ:BQ)</f>
        <v>0</v>
      </c>
      <c r="P216" s="6">
        <f>SUMIF('Korat Summary'!$BB:$BB,'SiteCommit vs Uncon'!$T216,'Korat Summary'!BR:BR)</f>
        <v>0</v>
      </c>
      <c r="Q216" s="6">
        <f>SUMIF('Korat Summary'!$BB:$BB,'SiteCommit vs Uncon'!$T216,'Korat Summary'!BS:BS)</f>
        <v>0</v>
      </c>
      <c r="R216" s="664">
        <f t="shared" si="167"/>
        <v>0</v>
      </c>
      <c r="S216" s="665">
        <f t="shared" si="168"/>
        <v>0</v>
      </c>
      <c r="T216" s="286" t="s">
        <v>513</v>
      </c>
      <c r="U216" s="285"/>
      <c r="V216" s="287"/>
      <c r="W216" s="287"/>
      <c r="X216" s="287"/>
      <c r="Y216" s="285"/>
      <c r="Z216" s="285"/>
      <c r="AA216" s="285"/>
      <c r="AB216" s="285"/>
      <c r="AC216" s="285"/>
      <c r="AD216" s="285"/>
      <c r="AE216" s="217"/>
      <c r="AF216" s="217"/>
      <c r="AG216" s="217"/>
      <c r="AH216" s="217"/>
      <c r="AI216" s="217"/>
      <c r="AJ216" s="217"/>
      <c r="AK216" s="217"/>
      <c r="AL216" s="217"/>
      <c r="AM216" s="217"/>
      <c r="AN216" s="217"/>
      <c r="AO216" s="217"/>
      <c r="AP216" s="217"/>
      <c r="AQ216" s="217"/>
      <c r="AR216" s="217"/>
      <c r="AS216" s="217"/>
      <c r="AT216" s="217"/>
      <c r="AU216" s="217"/>
      <c r="AV216" s="217"/>
      <c r="AW216" s="217"/>
      <c r="AX216" s="217"/>
      <c r="AY216" s="217"/>
      <c r="AZ216" s="217"/>
      <c r="BA216" s="217"/>
      <c r="BB216" s="217"/>
      <c r="BC216" s="217"/>
      <c r="BD216" s="217"/>
      <c r="BE216" s="217"/>
      <c r="BF216" s="217"/>
      <c r="BG216" s="217"/>
      <c r="BH216" s="217"/>
      <c r="BI216" s="217"/>
      <c r="BJ216" s="217"/>
      <c r="BK216" s="217"/>
      <c r="BL216" s="217"/>
      <c r="BM216" s="217"/>
      <c r="BN216" s="217"/>
      <c r="BO216" s="217"/>
      <c r="BP216" s="217"/>
      <c r="BQ216" s="217"/>
      <c r="BR216" s="217"/>
      <c r="BS216" s="217"/>
      <c r="BT216" s="217"/>
      <c r="BU216" s="217"/>
      <c r="BV216" s="217"/>
      <c r="BW216" s="217"/>
      <c r="BX216" s="217"/>
      <c r="BY216" s="217"/>
      <c r="BZ216" s="217"/>
      <c r="CA216" s="217"/>
      <c r="CB216" s="217"/>
      <c r="CC216" s="217"/>
      <c r="CD216" s="217"/>
      <c r="CE216" s="217"/>
      <c r="CF216" s="217"/>
      <c r="CG216" s="217"/>
      <c r="CH216" s="217"/>
      <c r="CI216" s="217"/>
      <c r="CJ216" s="217"/>
      <c r="CK216" s="217"/>
      <c r="CL216" s="217"/>
      <c r="CM216" s="217"/>
      <c r="CN216" s="217"/>
      <c r="CO216" s="217"/>
      <c r="CP216" s="217"/>
      <c r="CQ216" s="217"/>
      <c r="CR216" s="217"/>
      <c r="CS216" s="217"/>
      <c r="CT216" s="217"/>
      <c r="CU216" s="217"/>
      <c r="CV216" s="217"/>
      <c r="CW216" s="217"/>
      <c r="CX216" s="217"/>
      <c r="CY216" s="217"/>
      <c r="CZ216" s="217"/>
      <c r="DA216" s="217"/>
      <c r="DB216" s="217"/>
      <c r="DC216" s="217"/>
      <c r="DD216" s="217"/>
      <c r="DE216" s="217"/>
      <c r="DF216" s="217"/>
      <c r="DG216" s="217"/>
      <c r="DH216" s="217"/>
      <c r="DI216" s="217"/>
      <c r="DJ216" s="217"/>
      <c r="DK216" s="217"/>
      <c r="DL216" s="217"/>
      <c r="DM216" s="217"/>
      <c r="DN216" s="217"/>
      <c r="DO216" s="217"/>
      <c r="DP216" s="217"/>
      <c r="DQ216" s="217"/>
      <c r="DR216" s="217"/>
    </row>
    <row r="217" spans="1:122" s="207" customFormat="1" ht="13">
      <c r="A217" s="181"/>
      <c r="B217" s="228" t="s">
        <v>224</v>
      </c>
      <c r="C217" s="230">
        <f>SUMIF('Korat Summary'!$BB:$BB,'SiteCommit vs Uncon'!$T217,'Korat Summary'!BG:BG)</f>
        <v>0</v>
      </c>
      <c r="D217" s="6">
        <f>SUMIF('Korat Summary'!$BB:$BB,'SiteCommit vs Uncon'!$T217,'Korat Summary'!BH:BH)</f>
        <v>0</v>
      </c>
      <c r="E217" s="6">
        <f>SUMIF('Korat Summary'!$BB:$BB,'SiteCommit vs Uncon'!$T217,'Korat Summary'!BI:BI)</f>
        <v>0</v>
      </c>
      <c r="F217" s="6">
        <f>SUMIF('Korat Summary'!$BB:$BB,'SiteCommit vs Uncon'!$T217,'Korat Summary'!BJ:BJ)</f>
        <v>0</v>
      </c>
      <c r="G217" s="200">
        <f t="shared" si="165"/>
        <v>0</v>
      </c>
      <c r="H217" s="6">
        <f>SUMIF('Korat Summary'!$BB:$BB,'SiteCommit vs Uncon'!$T217,'Korat Summary'!BK:BK)</f>
        <v>0</v>
      </c>
      <c r="I217" s="6">
        <f>SUMIF('Korat Summary'!$BB:$BB,'SiteCommit vs Uncon'!$T217,'Korat Summary'!BL:BL)</f>
        <v>0</v>
      </c>
      <c r="J217" s="6">
        <f>SUMIF('Korat Summary'!$BB:$BB,'SiteCommit vs Uncon'!$T217,'Korat Summary'!BM:BM)</f>
        <v>0</v>
      </c>
      <c r="K217" s="6">
        <f>SUMIF('Korat Summary'!$BB:$BB,'SiteCommit vs Uncon'!$T217,'Korat Summary'!BN:BN)</f>
        <v>0</v>
      </c>
      <c r="L217" s="200">
        <f t="shared" si="166"/>
        <v>0</v>
      </c>
      <c r="M217" s="6">
        <f>SUMIF('Korat Summary'!$BB:$BB,'SiteCommit vs Uncon'!$T217,'Korat Summary'!BO:BO)</f>
        <v>0</v>
      </c>
      <c r="N217" s="6">
        <f>SUMIF('Korat Summary'!$BB:$BB,'SiteCommit vs Uncon'!$T217,'Korat Summary'!BP:BP)</f>
        <v>0</v>
      </c>
      <c r="O217" s="6">
        <f>SUMIF('Korat Summary'!$BB:$BB,'SiteCommit vs Uncon'!$T217,'Korat Summary'!BQ:BQ)</f>
        <v>0</v>
      </c>
      <c r="P217" s="6">
        <f>SUMIF('Korat Summary'!$BB:$BB,'SiteCommit vs Uncon'!$T217,'Korat Summary'!BR:BR)</f>
        <v>0</v>
      </c>
      <c r="Q217" s="6">
        <f>SUMIF('Korat Summary'!$BB:$BB,'SiteCommit vs Uncon'!$T217,'Korat Summary'!BS:BS)</f>
        <v>0</v>
      </c>
      <c r="R217" s="664">
        <f t="shared" si="167"/>
        <v>0</v>
      </c>
      <c r="S217" s="665">
        <f t="shared" si="168"/>
        <v>0</v>
      </c>
      <c r="T217" s="286" t="s">
        <v>514</v>
      </c>
      <c r="U217" s="285"/>
      <c r="V217" s="287"/>
      <c r="W217" s="287"/>
      <c r="X217" s="287"/>
      <c r="Y217" s="285"/>
      <c r="Z217" s="285"/>
      <c r="AA217" s="285"/>
      <c r="AB217" s="285"/>
      <c r="AC217" s="285"/>
      <c r="AD217" s="285"/>
      <c r="AE217" s="217"/>
      <c r="AF217" s="217"/>
      <c r="AG217" s="217"/>
      <c r="AH217" s="217"/>
      <c r="AI217" s="217"/>
      <c r="AJ217" s="217"/>
      <c r="AK217" s="217"/>
      <c r="AL217" s="217"/>
      <c r="AM217" s="217"/>
      <c r="AN217" s="217"/>
      <c r="AO217" s="217"/>
      <c r="AP217" s="217"/>
      <c r="AQ217" s="217"/>
      <c r="AR217" s="217"/>
      <c r="AS217" s="217"/>
      <c r="AT217" s="217"/>
      <c r="AU217" s="217"/>
      <c r="AV217" s="217"/>
      <c r="AW217" s="217"/>
      <c r="AX217" s="217"/>
      <c r="AY217" s="217"/>
      <c r="AZ217" s="217"/>
      <c r="BA217" s="217"/>
      <c r="BB217" s="217"/>
      <c r="BC217" s="217"/>
      <c r="BD217" s="217"/>
      <c r="BE217" s="217"/>
      <c r="BF217" s="217"/>
      <c r="BG217" s="217"/>
      <c r="BH217" s="217"/>
      <c r="BI217" s="217"/>
      <c r="BJ217" s="217"/>
      <c r="BK217" s="217"/>
      <c r="BL217" s="217"/>
      <c r="BM217" s="217"/>
      <c r="BN217" s="217"/>
      <c r="BO217" s="217"/>
      <c r="BP217" s="217"/>
      <c r="BQ217" s="217"/>
      <c r="BR217" s="217"/>
      <c r="BS217" s="217"/>
      <c r="BT217" s="217"/>
      <c r="BU217" s="217"/>
      <c r="BV217" s="217"/>
      <c r="BW217" s="217"/>
      <c r="BX217" s="217"/>
      <c r="BY217" s="217"/>
      <c r="BZ217" s="217"/>
      <c r="CA217" s="217"/>
      <c r="CB217" s="217"/>
      <c r="CC217" s="217"/>
      <c r="CD217" s="217"/>
      <c r="CE217" s="217"/>
      <c r="CF217" s="217"/>
      <c r="CG217" s="217"/>
      <c r="CH217" s="217"/>
      <c r="CI217" s="217"/>
      <c r="CJ217" s="217"/>
      <c r="CK217" s="217"/>
      <c r="CL217" s="217"/>
      <c r="CM217" s="217"/>
      <c r="CN217" s="217"/>
      <c r="CO217" s="217"/>
      <c r="CP217" s="217"/>
      <c r="CQ217" s="217"/>
      <c r="CR217" s="217"/>
      <c r="CS217" s="217"/>
      <c r="CT217" s="217"/>
      <c r="CU217" s="217"/>
      <c r="CV217" s="217"/>
      <c r="CW217" s="217"/>
      <c r="CX217" s="217"/>
      <c r="CY217" s="217"/>
      <c r="CZ217" s="217"/>
      <c r="DA217" s="217"/>
      <c r="DB217" s="217"/>
      <c r="DC217" s="217"/>
      <c r="DD217" s="217"/>
      <c r="DE217" s="217"/>
      <c r="DF217" s="217"/>
      <c r="DG217" s="217"/>
      <c r="DH217" s="217"/>
      <c r="DI217" s="217"/>
      <c r="DJ217" s="217"/>
      <c r="DK217" s="217"/>
      <c r="DL217" s="217"/>
      <c r="DM217" s="217"/>
      <c r="DN217" s="217"/>
      <c r="DO217" s="217"/>
      <c r="DP217" s="217"/>
      <c r="DQ217" s="217"/>
      <c r="DR217" s="217"/>
    </row>
    <row r="218" spans="1:122" s="207" customFormat="1" ht="13">
      <c r="A218" s="181"/>
      <c r="B218" s="228" t="s">
        <v>264</v>
      </c>
      <c r="C218" s="230">
        <f>SUMIF('Korat Summary'!$BB:$BB,'SiteCommit vs Uncon'!$T218,'Korat Summary'!BG:BG)</f>
        <v>0</v>
      </c>
      <c r="D218" s="6">
        <f>SUMIF('Korat Summary'!$BB:$BB,'SiteCommit vs Uncon'!$T218,'Korat Summary'!BH:BH)</f>
        <v>0</v>
      </c>
      <c r="E218" s="6">
        <f>SUMIF('Korat Summary'!$BB:$BB,'SiteCommit vs Uncon'!$T218,'Korat Summary'!BI:BI)</f>
        <v>0</v>
      </c>
      <c r="F218" s="6">
        <f>SUMIF('Korat Summary'!$BB:$BB,'SiteCommit vs Uncon'!$T218,'Korat Summary'!BJ:BJ)</f>
        <v>0</v>
      </c>
      <c r="G218" s="200">
        <f t="shared" si="165"/>
        <v>0</v>
      </c>
      <c r="H218" s="6">
        <f>SUMIF('Korat Summary'!$BB:$BB,'SiteCommit vs Uncon'!$T218,'Korat Summary'!BK:BK)</f>
        <v>0</v>
      </c>
      <c r="I218" s="6">
        <f>SUMIF('Korat Summary'!$BB:$BB,'SiteCommit vs Uncon'!$T218,'Korat Summary'!BL:BL)</f>
        <v>0</v>
      </c>
      <c r="J218" s="6">
        <f>SUMIF('Korat Summary'!$BB:$BB,'SiteCommit vs Uncon'!$T218,'Korat Summary'!BM:BM)</f>
        <v>0</v>
      </c>
      <c r="K218" s="6">
        <f>SUMIF('Korat Summary'!$BB:$BB,'SiteCommit vs Uncon'!$T218,'Korat Summary'!BN:BN)</f>
        <v>0</v>
      </c>
      <c r="L218" s="200">
        <f t="shared" si="166"/>
        <v>0</v>
      </c>
      <c r="M218" s="6">
        <f>SUMIF('Korat Summary'!$BB:$BB,'SiteCommit vs Uncon'!$T218,'Korat Summary'!BO:BO)</f>
        <v>0</v>
      </c>
      <c r="N218" s="6">
        <f>SUMIF('Korat Summary'!$BB:$BB,'SiteCommit vs Uncon'!$T218,'Korat Summary'!BP:BP)</f>
        <v>0</v>
      </c>
      <c r="O218" s="6">
        <f>SUMIF('Korat Summary'!$BB:$BB,'SiteCommit vs Uncon'!$T218,'Korat Summary'!BQ:BQ)</f>
        <v>0</v>
      </c>
      <c r="P218" s="6">
        <f>SUMIF('Korat Summary'!$BB:$BB,'SiteCommit vs Uncon'!$T218,'Korat Summary'!BR:BR)</f>
        <v>0</v>
      </c>
      <c r="Q218" s="6">
        <f>SUMIF('Korat Summary'!$BB:$BB,'SiteCommit vs Uncon'!$T218,'Korat Summary'!BS:BS)</f>
        <v>0</v>
      </c>
      <c r="R218" s="664">
        <f t="shared" si="167"/>
        <v>0</v>
      </c>
      <c r="S218" s="665">
        <f t="shared" si="168"/>
        <v>0</v>
      </c>
      <c r="T218" s="286" t="s">
        <v>515</v>
      </c>
      <c r="U218" s="285"/>
      <c r="V218" s="287"/>
      <c r="W218" s="287"/>
      <c r="X218" s="287"/>
      <c r="Y218" s="285"/>
      <c r="Z218" s="285"/>
      <c r="AA218" s="285"/>
      <c r="AB218" s="285"/>
      <c r="AC218" s="285"/>
      <c r="AD218" s="285"/>
      <c r="AE218" s="217"/>
      <c r="AF218" s="217"/>
      <c r="AG218" s="217"/>
      <c r="AH218" s="217"/>
      <c r="AI218" s="217"/>
      <c r="AJ218" s="217"/>
      <c r="AK218" s="217"/>
      <c r="AL218" s="217"/>
      <c r="AM218" s="217"/>
      <c r="AN218" s="217"/>
      <c r="AO218" s="217"/>
      <c r="AP218" s="217"/>
      <c r="AQ218" s="217"/>
      <c r="AR218" s="217"/>
      <c r="AS218" s="217"/>
      <c r="AT218" s="217"/>
      <c r="AU218" s="217"/>
      <c r="AV218" s="217"/>
      <c r="AW218" s="217"/>
      <c r="AX218" s="217"/>
      <c r="AY218" s="217"/>
      <c r="AZ218" s="217"/>
      <c r="BA218" s="217"/>
      <c r="BB218" s="217"/>
      <c r="BC218" s="217"/>
      <c r="BD218" s="217"/>
      <c r="BE218" s="217"/>
      <c r="BF218" s="217"/>
      <c r="BG218" s="217"/>
      <c r="BH218" s="217"/>
      <c r="BI218" s="217"/>
      <c r="BJ218" s="217"/>
      <c r="BK218" s="217"/>
      <c r="BL218" s="217"/>
      <c r="BM218" s="217"/>
      <c r="BN218" s="217"/>
      <c r="BO218" s="217"/>
      <c r="BP218" s="217"/>
      <c r="BQ218" s="217"/>
      <c r="BR218" s="217"/>
      <c r="BS218" s="217"/>
      <c r="BT218" s="217"/>
      <c r="BU218" s="217"/>
      <c r="BV218" s="217"/>
      <c r="BW218" s="217"/>
      <c r="BX218" s="217"/>
      <c r="BY218" s="217"/>
      <c r="BZ218" s="217"/>
      <c r="CA218" s="217"/>
      <c r="CB218" s="217"/>
      <c r="CC218" s="217"/>
      <c r="CD218" s="217"/>
      <c r="CE218" s="217"/>
      <c r="CF218" s="217"/>
      <c r="CG218" s="217"/>
      <c r="CH218" s="217"/>
      <c r="CI218" s="217"/>
      <c r="CJ218" s="217"/>
      <c r="CK218" s="217"/>
      <c r="CL218" s="217"/>
      <c r="CM218" s="217"/>
      <c r="CN218" s="217"/>
      <c r="CO218" s="217"/>
      <c r="CP218" s="217"/>
      <c r="CQ218" s="217"/>
      <c r="CR218" s="217"/>
      <c r="CS218" s="217"/>
      <c r="CT218" s="217"/>
      <c r="CU218" s="217"/>
      <c r="CV218" s="217"/>
      <c r="CW218" s="217"/>
      <c r="CX218" s="217"/>
      <c r="CY218" s="217"/>
      <c r="CZ218" s="217"/>
      <c r="DA218" s="217"/>
      <c r="DB218" s="217"/>
      <c r="DC218" s="217"/>
      <c r="DD218" s="217"/>
      <c r="DE218" s="217"/>
      <c r="DF218" s="217"/>
      <c r="DG218" s="217"/>
      <c r="DH218" s="217"/>
      <c r="DI218" s="217"/>
      <c r="DJ218" s="217"/>
      <c r="DK218" s="217"/>
      <c r="DL218" s="217"/>
      <c r="DM218" s="217"/>
      <c r="DN218" s="217"/>
      <c r="DO218" s="217"/>
      <c r="DP218" s="217"/>
      <c r="DQ218" s="217"/>
      <c r="DR218" s="217"/>
    </row>
    <row r="219" spans="1:122" s="207" customFormat="1" ht="13">
      <c r="A219" s="1114"/>
      <c r="B219" s="1115" t="s">
        <v>32</v>
      </c>
      <c r="C219" s="1116">
        <f>SUM(C213:C218)</f>
        <v>0</v>
      </c>
      <c r="D219" s="1117">
        <f t="shared" ref="D219:S219" si="169">SUM(D213:D218)</f>
        <v>0</v>
      </c>
      <c r="E219" s="1117">
        <f t="shared" si="169"/>
        <v>0</v>
      </c>
      <c r="F219" s="1117">
        <f t="shared" si="169"/>
        <v>0</v>
      </c>
      <c r="G219" s="1118">
        <f t="shared" si="169"/>
        <v>0</v>
      </c>
      <c r="H219" s="1117">
        <f t="shared" si="169"/>
        <v>0</v>
      </c>
      <c r="I219" s="1117">
        <f t="shared" si="169"/>
        <v>0</v>
      </c>
      <c r="J219" s="1117">
        <f t="shared" si="169"/>
        <v>0</v>
      </c>
      <c r="K219" s="1117">
        <f t="shared" si="169"/>
        <v>0</v>
      </c>
      <c r="L219" s="1118">
        <f t="shared" si="169"/>
        <v>0</v>
      </c>
      <c r="M219" s="1117">
        <f t="shared" si="169"/>
        <v>0</v>
      </c>
      <c r="N219" s="1117">
        <f t="shared" si="169"/>
        <v>0</v>
      </c>
      <c r="O219" s="1117">
        <f t="shared" si="169"/>
        <v>0</v>
      </c>
      <c r="P219" s="1117">
        <f t="shared" si="169"/>
        <v>0</v>
      </c>
      <c r="Q219" s="1117">
        <f t="shared" si="169"/>
        <v>0</v>
      </c>
      <c r="R219" s="1118">
        <f t="shared" si="169"/>
        <v>0</v>
      </c>
      <c r="S219" s="1120">
        <f t="shared" si="169"/>
        <v>0</v>
      </c>
      <c r="T219" s="286"/>
      <c r="U219" s="285"/>
      <c r="V219" s="287"/>
      <c r="W219" s="287"/>
      <c r="X219" s="287"/>
      <c r="Y219" s="285"/>
      <c r="Z219" s="285"/>
      <c r="AA219" s="285"/>
      <c r="AB219" s="285"/>
      <c r="AC219" s="285"/>
      <c r="AD219" s="285"/>
      <c r="AE219" s="217"/>
      <c r="AF219" s="217"/>
      <c r="AG219" s="217"/>
      <c r="AH219" s="217"/>
      <c r="AI219" s="217"/>
      <c r="AJ219" s="217"/>
      <c r="AK219" s="217"/>
      <c r="AL219" s="217"/>
      <c r="AM219" s="217"/>
      <c r="AN219" s="217"/>
      <c r="AO219" s="217"/>
      <c r="AP219" s="217"/>
      <c r="AQ219" s="217"/>
      <c r="AR219" s="217"/>
      <c r="AS219" s="217"/>
      <c r="AT219" s="217"/>
      <c r="AU219" s="217"/>
      <c r="AV219" s="217"/>
      <c r="AW219" s="217"/>
      <c r="AX219" s="217"/>
      <c r="AY219" s="217"/>
      <c r="AZ219" s="217"/>
      <c r="BA219" s="217"/>
      <c r="BB219" s="217"/>
      <c r="BC219" s="217"/>
      <c r="BD219" s="217"/>
      <c r="BE219" s="217"/>
      <c r="BF219" s="217"/>
      <c r="BG219" s="217"/>
      <c r="BH219" s="217"/>
      <c r="BI219" s="217"/>
      <c r="BJ219" s="217"/>
      <c r="BK219" s="217"/>
      <c r="BL219" s="217"/>
      <c r="BM219" s="217"/>
      <c r="BN219" s="217"/>
      <c r="BO219" s="217"/>
      <c r="BP219" s="217"/>
      <c r="BQ219" s="217"/>
      <c r="BR219" s="217"/>
      <c r="BS219" s="217"/>
      <c r="BT219" s="217"/>
      <c r="BU219" s="217"/>
      <c r="BV219" s="217"/>
      <c r="BW219" s="217"/>
      <c r="BX219" s="217"/>
      <c r="BY219" s="217"/>
      <c r="BZ219" s="217"/>
      <c r="CA219" s="217"/>
      <c r="CB219" s="217"/>
      <c r="CC219" s="217"/>
      <c r="CD219" s="217"/>
      <c r="CE219" s="217"/>
      <c r="CF219" s="217"/>
      <c r="CG219" s="217"/>
      <c r="CH219" s="217"/>
      <c r="CI219" s="217"/>
      <c r="CJ219" s="217"/>
      <c r="CK219" s="217"/>
      <c r="CL219" s="217"/>
      <c r="CM219" s="217"/>
      <c r="CN219" s="217"/>
      <c r="CO219" s="217"/>
      <c r="CP219" s="217"/>
      <c r="CQ219" s="217"/>
      <c r="CR219" s="217"/>
      <c r="CS219" s="217"/>
      <c r="CT219" s="217"/>
      <c r="CU219" s="217"/>
      <c r="CV219" s="217"/>
      <c r="CW219" s="217"/>
      <c r="CX219" s="217"/>
      <c r="CY219" s="217"/>
      <c r="CZ219" s="217"/>
      <c r="DA219" s="217"/>
      <c r="DB219" s="217"/>
      <c r="DC219" s="217"/>
      <c r="DD219" s="217"/>
      <c r="DE219" s="217"/>
      <c r="DF219" s="217"/>
      <c r="DG219" s="217"/>
      <c r="DH219" s="217"/>
      <c r="DI219" s="217"/>
      <c r="DJ219" s="217"/>
      <c r="DK219" s="217"/>
      <c r="DL219" s="217"/>
      <c r="DM219" s="217"/>
      <c r="DN219" s="217"/>
      <c r="DO219" s="217"/>
      <c r="DP219" s="217"/>
      <c r="DQ219" s="217"/>
      <c r="DR219" s="217"/>
    </row>
    <row r="220" spans="1:122" s="207" customFormat="1" ht="13">
      <c r="A220" s="181" t="s">
        <v>195</v>
      </c>
      <c r="B220" s="228" t="s">
        <v>476</v>
      </c>
      <c r="C220" s="1249">
        <f>'Korat Summary'!G115</f>
        <v>0</v>
      </c>
      <c r="D220" s="8">
        <f>'Korat Summary'!H115</f>
        <v>0</v>
      </c>
      <c r="E220" s="8">
        <f>'Korat Summary'!I115</f>
        <v>0</v>
      </c>
      <c r="F220" s="8">
        <f>'Korat Summary'!J115</f>
        <v>0</v>
      </c>
      <c r="G220" s="664">
        <f t="shared" ref="G220:G225" si="170">SUM(C220:F220)</f>
        <v>0</v>
      </c>
      <c r="H220" s="8">
        <f>'Korat Summary'!N115</f>
        <v>0</v>
      </c>
      <c r="I220" s="8">
        <f>'Korat Summary'!O115</f>
        <v>0</v>
      </c>
      <c r="J220" s="8">
        <f>'Korat Summary'!P115</f>
        <v>0</v>
      </c>
      <c r="K220" s="8">
        <f>'Korat Summary'!Q115</f>
        <v>0</v>
      </c>
      <c r="L220" s="664">
        <f t="shared" ref="L220:L225" si="171">SUM(H220:K220)</f>
        <v>0</v>
      </c>
      <c r="M220" s="8">
        <f>'Korat Summary'!U115</f>
        <v>0</v>
      </c>
      <c r="N220" s="8">
        <f>'Korat Summary'!V115</f>
        <v>0</v>
      </c>
      <c r="O220" s="8">
        <f>'Korat Summary'!W115</f>
        <v>0</v>
      </c>
      <c r="P220" s="8">
        <f>'Korat Summary'!X115</f>
        <v>0</v>
      </c>
      <c r="Q220" s="8">
        <f>'Korat Summary'!Y115</f>
        <v>0</v>
      </c>
      <c r="R220" s="664">
        <f t="shared" ref="R220:R225" si="172">SUM(M220:Q220)</f>
        <v>0</v>
      </c>
      <c r="S220" s="665">
        <f t="shared" ref="S220:S225" si="173">R220+L220+G220</f>
        <v>0</v>
      </c>
      <c r="T220" s="286"/>
      <c r="U220" s="285"/>
      <c r="V220" s="287"/>
      <c r="W220" s="287"/>
      <c r="X220" s="287"/>
      <c r="Y220" s="285"/>
      <c r="Z220" s="285"/>
      <c r="AA220" s="285"/>
      <c r="AB220" s="285"/>
      <c r="AC220" s="285"/>
      <c r="AD220" s="285"/>
      <c r="AE220" s="217"/>
      <c r="AF220" s="217"/>
      <c r="AG220" s="217"/>
      <c r="AH220" s="217"/>
      <c r="AI220" s="217"/>
      <c r="AJ220" s="217"/>
      <c r="AK220" s="217"/>
      <c r="AL220" s="217"/>
      <c r="AM220" s="217"/>
      <c r="AN220" s="217"/>
      <c r="AO220" s="217"/>
      <c r="AP220" s="217"/>
      <c r="AQ220" s="217"/>
      <c r="AR220" s="217"/>
      <c r="AS220" s="217"/>
      <c r="AT220" s="217"/>
      <c r="AU220" s="217"/>
      <c r="AV220" s="217"/>
      <c r="AW220" s="217"/>
      <c r="AX220" s="217"/>
      <c r="AY220" s="217"/>
      <c r="AZ220" s="217"/>
      <c r="BA220" s="217"/>
      <c r="BB220" s="217"/>
      <c r="BC220" s="217"/>
      <c r="BD220" s="217"/>
      <c r="BE220" s="217"/>
      <c r="BF220" s="217"/>
      <c r="BG220" s="217"/>
      <c r="BH220" s="217"/>
      <c r="BI220" s="217"/>
      <c r="BJ220" s="217"/>
      <c r="BK220" s="217"/>
      <c r="BL220" s="217"/>
      <c r="BM220" s="217"/>
      <c r="BN220" s="217"/>
      <c r="BO220" s="217"/>
      <c r="BP220" s="217"/>
      <c r="BQ220" s="217"/>
      <c r="BR220" s="217"/>
      <c r="BS220" s="217"/>
      <c r="BT220" s="217"/>
      <c r="BU220" s="217"/>
      <c r="BV220" s="217"/>
      <c r="BW220" s="217"/>
      <c r="BX220" s="217"/>
      <c r="BY220" s="217"/>
      <c r="BZ220" s="217"/>
      <c r="CA220" s="217"/>
      <c r="CB220" s="217"/>
      <c r="CC220" s="217"/>
      <c r="CD220" s="217"/>
      <c r="CE220" s="217"/>
      <c r="CF220" s="217"/>
      <c r="CG220" s="217"/>
      <c r="CH220" s="217"/>
      <c r="CI220" s="217"/>
      <c r="CJ220" s="217"/>
      <c r="CK220" s="217"/>
      <c r="CL220" s="217"/>
      <c r="CM220" s="217"/>
      <c r="CN220" s="217"/>
      <c r="CO220" s="217"/>
      <c r="CP220" s="217"/>
      <c r="CQ220" s="217"/>
      <c r="CR220" s="217"/>
      <c r="CS220" s="217"/>
      <c r="CT220" s="217"/>
      <c r="CU220" s="217"/>
      <c r="CV220" s="217"/>
      <c r="CW220" s="217"/>
      <c r="CX220" s="217"/>
      <c r="CY220" s="217"/>
      <c r="CZ220" s="217"/>
      <c r="DA220" s="217"/>
      <c r="DB220" s="217"/>
      <c r="DC220" s="217"/>
      <c r="DD220" s="217"/>
      <c r="DE220" s="217"/>
      <c r="DF220" s="217"/>
      <c r="DG220" s="217"/>
      <c r="DH220" s="217"/>
      <c r="DI220" s="217"/>
      <c r="DJ220" s="217"/>
      <c r="DK220" s="217"/>
      <c r="DL220" s="217"/>
      <c r="DM220" s="217"/>
      <c r="DN220" s="217"/>
      <c r="DO220" s="217"/>
      <c r="DP220" s="217"/>
      <c r="DQ220" s="217"/>
      <c r="DR220" s="217"/>
    </row>
    <row r="221" spans="1:122" s="207" customFormat="1" ht="13">
      <c r="A221" s="1139" t="str">
        <f>A36</f>
        <v>MS2409A0</v>
      </c>
      <c r="B221" s="228" t="s">
        <v>263</v>
      </c>
      <c r="C221" s="1249">
        <f>'Korat Summary'!G116</f>
        <v>0</v>
      </c>
      <c r="D221" s="8">
        <f>'Korat Summary'!H116</f>
        <v>0</v>
      </c>
      <c r="E221" s="8">
        <f>'Korat Summary'!I116</f>
        <v>0</v>
      </c>
      <c r="F221" s="8">
        <f>'Korat Summary'!J116</f>
        <v>0</v>
      </c>
      <c r="G221" s="664">
        <f t="shared" si="170"/>
        <v>0</v>
      </c>
      <c r="H221" s="8">
        <f>'Korat Summary'!N116</f>
        <v>0</v>
      </c>
      <c r="I221" s="8">
        <f>'Korat Summary'!O116</f>
        <v>0</v>
      </c>
      <c r="J221" s="8">
        <f>'Korat Summary'!P116</f>
        <v>0</v>
      </c>
      <c r="K221" s="8">
        <f>'Korat Summary'!Q116</f>
        <v>0</v>
      </c>
      <c r="L221" s="664">
        <f t="shared" si="171"/>
        <v>0</v>
      </c>
      <c r="M221" s="8">
        <f>'Korat Summary'!U116</f>
        <v>0</v>
      </c>
      <c r="N221" s="8">
        <f>'Korat Summary'!V116</f>
        <v>0</v>
      </c>
      <c r="O221" s="8">
        <f>'Korat Summary'!W116</f>
        <v>0</v>
      </c>
      <c r="P221" s="8">
        <f>'Korat Summary'!X116</f>
        <v>0</v>
      </c>
      <c r="Q221" s="8">
        <f>'Korat Summary'!Y116</f>
        <v>0</v>
      </c>
      <c r="R221" s="664">
        <f t="shared" si="172"/>
        <v>0</v>
      </c>
      <c r="S221" s="665">
        <f t="shared" si="173"/>
        <v>0</v>
      </c>
      <c r="T221" s="286"/>
      <c r="U221" s="285"/>
      <c r="V221" s="287"/>
      <c r="W221" s="287"/>
      <c r="X221" s="287"/>
      <c r="Y221" s="285"/>
      <c r="Z221" s="285"/>
      <c r="AA221" s="285"/>
      <c r="AB221" s="285"/>
      <c r="AC221" s="285"/>
      <c r="AD221" s="285"/>
      <c r="AE221" s="217"/>
      <c r="AF221" s="217"/>
      <c r="AG221" s="217"/>
      <c r="AH221" s="217"/>
      <c r="AI221" s="217"/>
      <c r="AJ221" s="217"/>
      <c r="AK221" s="217"/>
      <c r="AL221" s="217"/>
      <c r="AM221" s="217"/>
      <c r="AN221" s="217"/>
      <c r="AO221" s="217"/>
      <c r="AP221" s="217"/>
      <c r="AQ221" s="217"/>
      <c r="AR221" s="217"/>
      <c r="AS221" s="217"/>
      <c r="AT221" s="217"/>
      <c r="AU221" s="217"/>
      <c r="AV221" s="217"/>
      <c r="AW221" s="217"/>
      <c r="AX221" s="217"/>
      <c r="AY221" s="217"/>
      <c r="AZ221" s="217"/>
      <c r="BA221" s="217"/>
      <c r="BB221" s="217"/>
      <c r="BC221" s="217"/>
      <c r="BD221" s="217"/>
      <c r="BE221" s="217"/>
      <c r="BF221" s="217"/>
      <c r="BG221" s="217"/>
      <c r="BH221" s="217"/>
      <c r="BI221" s="217"/>
      <c r="BJ221" s="217"/>
      <c r="BK221" s="217"/>
      <c r="BL221" s="217"/>
      <c r="BM221" s="217"/>
      <c r="BN221" s="217"/>
      <c r="BO221" s="217"/>
      <c r="BP221" s="217"/>
      <c r="BQ221" s="217"/>
      <c r="BR221" s="217"/>
      <c r="BS221" s="217"/>
      <c r="BT221" s="217"/>
      <c r="BU221" s="217"/>
      <c r="BV221" s="217"/>
      <c r="BW221" s="217"/>
      <c r="BX221" s="217"/>
      <c r="BY221" s="217"/>
      <c r="BZ221" s="217"/>
      <c r="CA221" s="217"/>
      <c r="CB221" s="217"/>
      <c r="CC221" s="217"/>
      <c r="CD221" s="217"/>
      <c r="CE221" s="217"/>
      <c r="CF221" s="217"/>
      <c r="CG221" s="217"/>
      <c r="CH221" s="217"/>
      <c r="CI221" s="217"/>
      <c r="CJ221" s="217"/>
      <c r="CK221" s="217"/>
      <c r="CL221" s="217"/>
      <c r="CM221" s="217"/>
      <c r="CN221" s="217"/>
      <c r="CO221" s="217"/>
      <c r="CP221" s="217"/>
      <c r="CQ221" s="217"/>
      <c r="CR221" s="217"/>
      <c r="CS221" s="217"/>
      <c r="CT221" s="217"/>
      <c r="CU221" s="217"/>
      <c r="CV221" s="217"/>
      <c r="CW221" s="217"/>
      <c r="CX221" s="217"/>
      <c r="CY221" s="217"/>
      <c r="CZ221" s="217"/>
      <c r="DA221" s="217"/>
      <c r="DB221" s="217"/>
      <c r="DC221" s="217"/>
      <c r="DD221" s="217"/>
      <c r="DE221" s="217"/>
      <c r="DF221" s="217"/>
      <c r="DG221" s="217"/>
      <c r="DH221" s="217"/>
      <c r="DI221" s="217"/>
      <c r="DJ221" s="217"/>
      <c r="DK221" s="217"/>
      <c r="DL221" s="217"/>
      <c r="DM221" s="217"/>
      <c r="DN221" s="217"/>
      <c r="DO221" s="217"/>
      <c r="DP221" s="217"/>
      <c r="DQ221" s="217"/>
      <c r="DR221" s="217"/>
    </row>
    <row r="222" spans="1:122" s="207" customFormat="1" ht="13">
      <c r="A222" s="1139"/>
      <c r="B222" s="228" t="s">
        <v>205</v>
      </c>
      <c r="C222" s="1249">
        <f>'Korat Summary'!G117</f>
        <v>0</v>
      </c>
      <c r="D222" s="8">
        <f>'Korat Summary'!H117</f>
        <v>0</v>
      </c>
      <c r="E222" s="8">
        <f>'Korat Summary'!I117</f>
        <v>0</v>
      </c>
      <c r="F222" s="8">
        <f>'Korat Summary'!J117</f>
        <v>0</v>
      </c>
      <c r="G222" s="664">
        <f t="shared" si="170"/>
        <v>0</v>
      </c>
      <c r="H222" s="8">
        <f>'Korat Summary'!N117</f>
        <v>0</v>
      </c>
      <c r="I222" s="8">
        <f>'Korat Summary'!O117</f>
        <v>0</v>
      </c>
      <c r="J222" s="8">
        <f>'Korat Summary'!P117</f>
        <v>0</v>
      </c>
      <c r="K222" s="8">
        <f>'Korat Summary'!Q117</f>
        <v>0</v>
      </c>
      <c r="L222" s="664">
        <f t="shared" si="171"/>
        <v>0</v>
      </c>
      <c r="M222" s="8">
        <f>'Korat Summary'!U117</f>
        <v>0</v>
      </c>
      <c r="N222" s="8">
        <f>'Korat Summary'!V117</f>
        <v>0</v>
      </c>
      <c r="O222" s="8">
        <f>'Korat Summary'!W117</f>
        <v>0</v>
      </c>
      <c r="P222" s="8">
        <f>'Korat Summary'!X117</f>
        <v>0</v>
      </c>
      <c r="Q222" s="8">
        <f>'Korat Summary'!Y117</f>
        <v>0</v>
      </c>
      <c r="R222" s="664">
        <f t="shared" si="172"/>
        <v>0</v>
      </c>
      <c r="S222" s="665">
        <f t="shared" si="173"/>
        <v>0</v>
      </c>
      <c r="T222" s="286"/>
      <c r="U222" s="285"/>
      <c r="V222" s="287"/>
      <c r="W222" s="287"/>
      <c r="X222" s="287"/>
      <c r="Y222" s="285"/>
      <c r="Z222" s="285"/>
      <c r="AA222" s="285"/>
      <c r="AB222" s="285"/>
      <c r="AC222" s="285"/>
      <c r="AD222" s="285"/>
      <c r="AE222" s="217"/>
      <c r="AF222" s="217"/>
      <c r="AG222" s="217"/>
      <c r="AH222" s="217"/>
      <c r="AI222" s="217"/>
      <c r="AJ222" s="217"/>
      <c r="AK222" s="217"/>
      <c r="AL222" s="217"/>
      <c r="AM222" s="217"/>
      <c r="AN222" s="217"/>
      <c r="AO222" s="217"/>
      <c r="AP222" s="217"/>
      <c r="AQ222" s="217"/>
      <c r="AR222" s="217"/>
      <c r="AS222" s="217"/>
      <c r="AT222" s="217"/>
      <c r="AU222" s="217"/>
      <c r="AV222" s="217"/>
      <c r="AW222" s="217"/>
      <c r="AX222" s="217"/>
      <c r="AY222" s="217"/>
      <c r="AZ222" s="217"/>
      <c r="BA222" s="217"/>
      <c r="BB222" s="217"/>
      <c r="BC222" s="217"/>
      <c r="BD222" s="217"/>
      <c r="BE222" s="217"/>
      <c r="BF222" s="217"/>
      <c r="BG222" s="217"/>
      <c r="BH222" s="217"/>
      <c r="BI222" s="217"/>
      <c r="BJ222" s="217"/>
      <c r="BK222" s="217"/>
      <c r="BL222" s="217"/>
      <c r="BM222" s="217"/>
      <c r="BN222" s="217"/>
      <c r="BO222" s="217"/>
      <c r="BP222" s="217"/>
      <c r="BQ222" s="217"/>
      <c r="BR222" s="217"/>
      <c r="BS222" s="217"/>
      <c r="BT222" s="217"/>
      <c r="BU222" s="217"/>
      <c r="BV222" s="217"/>
      <c r="BW222" s="217"/>
      <c r="BX222" s="217"/>
      <c r="BY222" s="217"/>
      <c r="BZ222" s="217"/>
      <c r="CA222" s="217"/>
      <c r="CB222" s="217"/>
      <c r="CC222" s="217"/>
      <c r="CD222" s="217"/>
      <c r="CE222" s="217"/>
      <c r="CF222" s="217"/>
      <c r="CG222" s="217"/>
      <c r="CH222" s="217"/>
      <c r="CI222" s="217"/>
      <c r="CJ222" s="217"/>
      <c r="CK222" s="217"/>
      <c r="CL222" s="217"/>
      <c r="CM222" s="217"/>
      <c r="CN222" s="217"/>
      <c r="CO222" s="217"/>
      <c r="CP222" s="217"/>
      <c r="CQ222" s="217"/>
      <c r="CR222" s="217"/>
      <c r="CS222" s="217"/>
      <c r="CT222" s="217"/>
      <c r="CU222" s="217"/>
      <c r="CV222" s="217"/>
      <c r="CW222" s="217"/>
      <c r="CX222" s="217"/>
      <c r="CY222" s="217"/>
      <c r="CZ222" s="217"/>
      <c r="DA222" s="217"/>
      <c r="DB222" s="217"/>
      <c r="DC222" s="217"/>
      <c r="DD222" s="217"/>
      <c r="DE222" s="217"/>
      <c r="DF222" s="217"/>
      <c r="DG222" s="217"/>
      <c r="DH222" s="217"/>
      <c r="DI222" s="217"/>
      <c r="DJ222" s="217"/>
      <c r="DK222" s="217"/>
      <c r="DL222" s="217"/>
      <c r="DM222" s="217"/>
      <c r="DN222" s="217"/>
      <c r="DO222" s="217"/>
      <c r="DP222" s="217"/>
      <c r="DQ222" s="217"/>
      <c r="DR222" s="217"/>
    </row>
    <row r="223" spans="1:122" s="207" customFormat="1" ht="13">
      <c r="A223" s="1139"/>
      <c r="B223" s="228" t="s">
        <v>206</v>
      </c>
      <c r="C223" s="1249">
        <f>'Korat Summary'!G118</f>
        <v>0</v>
      </c>
      <c r="D223" s="8">
        <f>'Korat Summary'!H118</f>
        <v>0</v>
      </c>
      <c r="E223" s="8">
        <f>'Korat Summary'!I118</f>
        <v>0</v>
      </c>
      <c r="F223" s="8">
        <f>'Korat Summary'!J118</f>
        <v>0</v>
      </c>
      <c r="G223" s="664">
        <f t="shared" si="170"/>
        <v>0</v>
      </c>
      <c r="H223" s="8">
        <f>'Korat Summary'!N118</f>
        <v>0</v>
      </c>
      <c r="I223" s="8">
        <f>'Korat Summary'!O118</f>
        <v>0</v>
      </c>
      <c r="J223" s="8">
        <f>'Korat Summary'!P118</f>
        <v>0</v>
      </c>
      <c r="K223" s="8">
        <f>'Korat Summary'!Q118</f>
        <v>0</v>
      </c>
      <c r="L223" s="664">
        <f t="shared" si="171"/>
        <v>0</v>
      </c>
      <c r="M223" s="8">
        <f>'Korat Summary'!U118</f>
        <v>0</v>
      </c>
      <c r="N223" s="8">
        <f>'Korat Summary'!V118</f>
        <v>0</v>
      </c>
      <c r="O223" s="8">
        <f>'Korat Summary'!W118</f>
        <v>0</v>
      </c>
      <c r="P223" s="8">
        <f>'Korat Summary'!X118</f>
        <v>0</v>
      </c>
      <c r="Q223" s="8">
        <f>'Korat Summary'!Y118</f>
        <v>0</v>
      </c>
      <c r="R223" s="664">
        <f t="shared" si="172"/>
        <v>0</v>
      </c>
      <c r="S223" s="665">
        <f t="shared" si="173"/>
        <v>0</v>
      </c>
      <c r="T223" s="286"/>
      <c r="U223" s="285"/>
      <c r="V223" s="287"/>
      <c r="W223" s="287"/>
      <c r="X223" s="287"/>
      <c r="Y223" s="285"/>
      <c r="Z223" s="285"/>
      <c r="AA223" s="285"/>
      <c r="AB223" s="285"/>
      <c r="AC223" s="285"/>
      <c r="AD223" s="285"/>
      <c r="AE223" s="217"/>
      <c r="AF223" s="217"/>
      <c r="AG223" s="217"/>
      <c r="AH223" s="217"/>
      <c r="AI223" s="217"/>
      <c r="AJ223" s="217"/>
      <c r="AK223" s="217"/>
      <c r="AL223" s="217"/>
      <c r="AM223" s="217"/>
      <c r="AN223" s="217"/>
      <c r="AO223" s="217"/>
      <c r="AP223" s="217"/>
      <c r="AQ223" s="217"/>
      <c r="AR223" s="217"/>
      <c r="AS223" s="217"/>
      <c r="AT223" s="217"/>
      <c r="AU223" s="217"/>
      <c r="AV223" s="217"/>
      <c r="AW223" s="217"/>
      <c r="AX223" s="217"/>
      <c r="AY223" s="217"/>
      <c r="AZ223" s="217"/>
      <c r="BA223" s="217"/>
      <c r="BB223" s="217"/>
      <c r="BC223" s="217"/>
      <c r="BD223" s="217"/>
      <c r="BE223" s="217"/>
      <c r="BF223" s="217"/>
      <c r="BG223" s="217"/>
      <c r="BH223" s="217"/>
      <c r="BI223" s="217"/>
      <c r="BJ223" s="217"/>
      <c r="BK223" s="217"/>
      <c r="BL223" s="217"/>
      <c r="BM223" s="217"/>
      <c r="BN223" s="217"/>
      <c r="BO223" s="217"/>
      <c r="BP223" s="217"/>
      <c r="BQ223" s="217"/>
      <c r="BR223" s="217"/>
      <c r="BS223" s="217"/>
      <c r="BT223" s="217"/>
      <c r="BU223" s="217"/>
      <c r="BV223" s="217"/>
      <c r="BW223" s="217"/>
      <c r="BX223" s="217"/>
      <c r="BY223" s="217"/>
      <c r="BZ223" s="217"/>
      <c r="CA223" s="217"/>
      <c r="CB223" s="217"/>
      <c r="CC223" s="217"/>
      <c r="CD223" s="217"/>
      <c r="CE223" s="217"/>
      <c r="CF223" s="217"/>
      <c r="CG223" s="217"/>
      <c r="CH223" s="217"/>
      <c r="CI223" s="217"/>
      <c r="CJ223" s="217"/>
      <c r="CK223" s="217"/>
      <c r="CL223" s="217"/>
      <c r="CM223" s="217"/>
      <c r="CN223" s="217"/>
      <c r="CO223" s="217"/>
      <c r="CP223" s="217"/>
      <c r="CQ223" s="217"/>
      <c r="CR223" s="217"/>
      <c r="CS223" s="217"/>
      <c r="CT223" s="217"/>
      <c r="CU223" s="217"/>
      <c r="CV223" s="217"/>
      <c r="CW223" s="217"/>
      <c r="CX223" s="217"/>
      <c r="CY223" s="217"/>
      <c r="CZ223" s="217"/>
      <c r="DA223" s="217"/>
      <c r="DB223" s="217"/>
      <c r="DC223" s="217"/>
      <c r="DD223" s="217"/>
      <c r="DE223" s="217"/>
      <c r="DF223" s="217"/>
      <c r="DG223" s="217"/>
      <c r="DH223" s="217"/>
      <c r="DI223" s="217"/>
      <c r="DJ223" s="217"/>
      <c r="DK223" s="217"/>
      <c r="DL223" s="217"/>
      <c r="DM223" s="217"/>
      <c r="DN223" s="217"/>
      <c r="DO223" s="217"/>
      <c r="DP223" s="217"/>
      <c r="DQ223" s="217"/>
      <c r="DR223" s="217"/>
    </row>
    <row r="224" spans="1:122" s="207" customFormat="1" ht="13">
      <c r="A224" s="181"/>
      <c r="B224" s="228" t="s">
        <v>224</v>
      </c>
      <c r="C224" s="1249">
        <f>'Korat Summary'!G119</f>
        <v>0</v>
      </c>
      <c r="D224" s="8">
        <f>'Korat Summary'!H119</f>
        <v>0</v>
      </c>
      <c r="E224" s="8">
        <f>'Korat Summary'!I119</f>
        <v>0</v>
      </c>
      <c r="F224" s="8">
        <f>'Korat Summary'!J119</f>
        <v>0</v>
      </c>
      <c r="G224" s="664">
        <f t="shared" si="170"/>
        <v>0</v>
      </c>
      <c r="H224" s="8">
        <f>'Korat Summary'!N119</f>
        <v>0</v>
      </c>
      <c r="I224" s="8">
        <f>'Korat Summary'!O119</f>
        <v>0</v>
      </c>
      <c r="J224" s="8">
        <f>'Korat Summary'!P119</f>
        <v>0</v>
      </c>
      <c r="K224" s="8">
        <f>'Korat Summary'!Q119</f>
        <v>0</v>
      </c>
      <c r="L224" s="664">
        <f t="shared" si="171"/>
        <v>0</v>
      </c>
      <c r="M224" s="8">
        <f>'Korat Summary'!U119</f>
        <v>0</v>
      </c>
      <c r="N224" s="8">
        <f>'Korat Summary'!V119</f>
        <v>0</v>
      </c>
      <c r="O224" s="8">
        <f>'Korat Summary'!W119</f>
        <v>0</v>
      </c>
      <c r="P224" s="8">
        <f>'Korat Summary'!X119</f>
        <v>0</v>
      </c>
      <c r="Q224" s="8">
        <f>'Korat Summary'!Y119</f>
        <v>0</v>
      </c>
      <c r="R224" s="664">
        <f t="shared" si="172"/>
        <v>0</v>
      </c>
      <c r="S224" s="665">
        <f t="shared" si="173"/>
        <v>0</v>
      </c>
      <c r="T224" s="286"/>
      <c r="U224" s="285"/>
      <c r="V224" s="287"/>
      <c r="W224" s="287"/>
      <c r="X224" s="287"/>
      <c r="Y224" s="285"/>
      <c r="Z224" s="285"/>
      <c r="AA224" s="285"/>
      <c r="AB224" s="285"/>
      <c r="AC224" s="285"/>
      <c r="AD224" s="285"/>
      <c r="AE224" s="217"/>
      <c r="AF224" s="217"/>
      <c r="AG224" s="217"/>
      <c r="AH224" s="217"/>
      <c r="AI224" s="217"/>
      <c r="AJ224" s="217"/>
      <c r="AK224" s="217"/>
      <c r="AL224" s="217"/>
      <c r="AM224" s="217"/>
      <c r="AN224" s="217"/>
      <c r="AO224" s="217"/>
      <c r="AP224" s="217"/>
      <c r="AQ224" s="217"/>
      <c r="AR224" s="217"/>
      <c r="AS224" s="217"/>
      <c r="AT224" s="217"/>
      <c r="AU224" s="217"/>
      <c r="AV224" s="217"/>
      <c r="AW224" s="217"/>
      <c r="AX224" s="217"/>
      <c r="AY224" s="217"/>
      <c r="AZ224" s="217"/>
      <c r="BA224" s="217"/>
      <c r="BB224" s="217"/>
      <c r="BC224" s="217"/>
      <c r="BD224" s="217"/>
      <c r="BE224" s="217"/>
      <c r="BF224" s="217"/>
      <c r="BG224" s="217"/>
      <c r="BH224" s="217"/>
      <c r="BI224" s="217"/>
      <c r="BJ224" s="217"/>
      <c r="BK224" s="217"/>
      <c r="BL224" s="217"/>
      <c r="BM224" s="217"/>
      <c r="BN224" s="217"/>
      <c r="BO224" s="217"/>
      <c r="BP224" s="217"/>
      <c r="BQ224" s="217"/>
      <c r="BR224" s="217"/>
      <c r="BS224" s="217"/>
      <c r="BT224" s="217"/>
      <c r="BU224" s="217"/>
      <c r="BV224" s="217"/>
      <c r="BW224" s="217"/>
      <c r="BX224" s="217"/>
      <c r="BY224" s="217"/>
      <c r="BZ224" s="217"/>
      <c r="CA224" s="217"/>
      <c r="CB224" s="217"/>
      <c r="CC224" s="217"/>
      <c r="CD224" s="217"/>
      <c r="CE224" s="217"/>
      <c r="CF224" s="217"/>
      <c r="CG224" s="217"/>
      <c r="CH224" s="217"/>
      <c r="CI224" s="217"/>
      <c r="CJ224" s="217"/>
      <c r="CK224" s="217"/>
      <c r="CL224" s="217"/>
      <c r="CM224" s="217"/>
      <c r="CN224" s="217"/>
      <c r="CO224" s="217"/>
      <c r="CP224" s="217"/>
      <c r="CQ224" s="217"/>
      <c r="CR224" s="217"/>
      <c r="CS224" s="217"/>
      <c r="CT224" s="217"/>
      <c r="CU224" s="217"/>
      <c r="CV224" s="217"/>
      <c r="CW224" s="217"/>
      <c r="CX224" s="217"/>
      <c r="CY224" s="217"/>
      <c r="CZ224" s="217"/>
      <c r="DA224" s="217"/>
      <c r="DB224" s="217"/>
      <c r="DC224" s="217"/>
      <c r="DD224" s="217"/>
      <c r="DE224" s="217"/>
      <c r="DF224" s="217"/>
      <c r="DG224" s="217"/>
      <c r="DH224" s="217"/>
      <c r="DI224" s="217"/>
      <c r="DJ224" s="217"/>
      <c r="DK224" s="217"/>
      <c r="DL224" s="217"/>
      <c r="DM224" s="217"/>
      <c r="DN224" s="217"/>
      <c r="DO224" s="217"/>
      <c r="DP224" s="217"/>
      <c r="DQ224" s="217"/>
      <c r="DR224" s="217"/>
    </row>
    <row r="225" spans="1:122" s="207" customFormat="1" ht="13">
      <c r="A225" s="181"/>
      <c r="B225" s="228" t="s">
        <v>264</v>
      </c>
      <c r="C225" s="1249">
        <f>'Korat Summary'!G120</f>
        <v>0</v>
      </c>
      <c r="D225" s="8">
        <f>'Korat Summary'!H120</f>
        <v>0</v>
      </c>
      <c r="E225" s="8">
        <f>'Korat Summary'!I120</f>
        <v>0</v>
      </c>
      <c r="F225" s="8">
        <f>'Korat Summary'!J120</f>
        <v>0</v>
      </c>
      <c r="G225" s="664">
        <f t="shared" si="170"/>
        <v>0</v>
      </c>
      <c r="H225" s="8">
        <f>'Korat Summary'!N120</f>
        <v>0</v>
      </c>
      <c r="I225" s="8">
        <f>'Korat Summary'!O120</f>
        <v>0</v>
      </c>
      <c r="J225" s="8">
        <f>'Korat Summary'!P120</f>
        <v>0</v>
      </c>
      <c r="K225" s="8">
        <f>'Korat Summary'!Q120</f>
        <v>0</v>
      </c>
      <c r="L225" s="664">
        <f t="shared" si="171"/>
        <v>0</v>
      </c>
      <c r="M225" s="8">
        <f>'Korat Summary'!U120</f>
        <v>0</v>
      </c>
      <c r="N225" s="8">
        <f>'Korat Summary'!V120</f>
        <v>0</v>
      </c>
      <c r="O225" s="8">
        <f>'Korat Summary'!W120</f>
        <v>0</v>
      </c>
      <c r="P225" s="8">
        <f>'Korat Summary'!X120</f>
        <v>0</v>
      </c>
      <c r="Q225" s="8">
        <f>'Korat Summary'!Y120</f>
        <v>0</v>
      </c>
      <c r="R225" s="664">
        <f t="shared" si="172"/>
        <v>0</v>
      </c>
      <c r="S225" s="665">
        <f t="shared" si="173"/>
        <v>0</v>
      </c>
      <c r="T225" s="286"/>
      <c r="U225" s="285"/>
      <c r="V225" s="287"/>
      <c r="W225" s="287"/>
      <c r="X225" s="287"/>
      <c r="Y225" s="285"/>
      <c r="Z225" s="285"/>
      <c r="AA225" s="285"/>
      <c r="AB225" s="285"/>
      <c r="AC225" s="285"/>
      <c r="AD225" s="285"/>
      <c r="AE225" s="217"/>
      <c r="AF225" s="217"/>
      <c r="AG225" s="217"/>
      <c r="AH225" s="217"/>
      <c r="AI225" s="217"/>
      <c r="AJ225" s="217"/>
      <c r="AK225" s="217"/>
      <c r="AL225" s="217"/>
      <c r="AM225" s="217"/>
      <c r="AN225" s="217"/>
      <c r="AO225" s="217"/>
      <c r="AP225" s="217"/>
      <c r="AQ225" s="217"/>
      <c r="AR225" s="217"/>
      <c r="AS225" s="217"/>
      <c r="AT225" s="217"/>
      <c r="AU225" s="217"/>
      <c r="AV225" s="217"/>
      <c r="AW225" s="217"/>
      <c r="AX225" s="217"/>
      <c r="AY225" s="217"/>
      <c r="AZ225" s="217"/>
      <c r="BA225" s="217"/>
      <c r="BB225" s="217"/>
      <c r="BC225" s="217"/>
      <c r="BD225" s="217"/>
      <c r="BE225" s="217"/>
      <c r="BF225" s="217"/>
      <c r="BG225" s="217"/>
      <c r="BH225" s="217"/>
      <c r="BI225" s="217"/>
      <c r="BJ225" s="217"/>
      <c r="BK225" s="217"/>
      <c r="BL225" s="217"/>
      <c r="BM225" s="217"/>
      <c r="BN225" s="217"/>
      <c r="BO225" s="217"/>
      <c r="BP225" s="217"/>
      <c r="BQ225" s="217"/>
      <c r="BR225" s="217"/>
      <c r="BS225" s="217"/>
      <c r="BT225" s="217"/>
      <c r="BU225" s="217"/>
      <c r="BV225" s="217"/>
      <c r="BW225" s="217"/>
      <c r="BX225" s="217"/>
      <c r="BY225" s="217"/>
      <c r="BZ225" s="217"/>
      <c r="CA225" s="217"/>
      <c r="CB225" s="217"/>
      <c r="CC225" s="217"/>
      <c r="CD225" s="217"/>
      <c r="CE225" s="217"/>
      <c r="CF225" s="217"/>
      <c r="CG225" s="217"/>
      <c r="CH225" s="217"/>
      <c r="CI225" s="217"/>
      <c r="CJ225" s="217"/>
      <c r="CK225" s="217"/>
      <c r="CL225" s="217"/>
      <c r="CM225" s="217"/>
      <c r="CN225" s="217"/>
      <c r="CO225" s="217"/>
      <c r="CP225" s="217"/>
      <c r="CQ225" s="217"/>
      <c r="CR225" s="217"/>
      <c r="CS225" s="217"/>
      <c r="CT225" s="217"/>
      <c r="CU225" s="217"/>
      <c r="CV225" s="217"/>
      <c r="CW225" s="217"/>
      <c r="CX225" s="217"/>
      <c r="CY225" s="217"/>
      <c r="CZ225" s="217"/>
      <c r="DA225" s="217"/>
      <c r="DB225" s="217"/>
      <c r="DC225" s="217"/>
      <c r="DD225" s="217"/>
      <c r="DE225" s="217"/>
      <c r="DF225" s="217"/>
      <c r="DG225" s="217"/>
      <c r="DH225" s="217"/>
      <c r="DI225" s="217"/>
      <c r="DJ225" s="217"/>
      <c r="DK225" s="217"/>
      <c r="DL225" s="217"/>
      <c r="DM225" s="217"/>
      <c r="DN225" s="217"/>
      <c r="DO225" s="217"/>
      <c r="DP225" s="217"/>
      <c r="DQ225" s="217"/>
      <c r="DR225" s="217"/>
    </row>
    <row r="226" spans="1:122" s="207" customFormat="1" ht="13">
      <c r="A226" s="841"/>
      <c r="B226" s="231" t="s">
        <v>32</v>
      </c>
      <c r="C226" s="232">
        <f t="shared" ref="C226:S226" si="174">SUM(C220:C225)</f>
        <v>0</v>
      </c>
      <c r="D226" s="191">
        <f t="shared" si="174"/>
        <v>0</v>
      </c>
      <c r="E226" s="191">
        <f t="shared" si="174"/>
        <v>0</v>
      </c>
      <c r="F226" s="191">
        <f t="shared" si="174"/>
        <v>0</v>
      </c>
      <c r="G226" s="192">
        <f t="shared" si="174"/>
        <v>0</v>
      </c>
      <c r="H226" s="191">
        <f t="shared" si="174"/>
        <v>0</v>
      </c>
      <c r="I226" s="191">
        <f t="shared" si="174"/>
        <v>0</v>
      </c>
      <c r="J226" s="191">
        <f t="shared" si="174"/>
        <v>0</v>
      </c>
      <c r="K226" s="191">
        <f t="shared" si="174"/>
        <v>0</v>
      </c>
      <c r="L226" s="192">
        <f t="shared" si="174"/>
        <v>0</v>
      </c>
      <c r="M226" s="191">
        <f t="shared" si="174"/>
        <v>0</v>
      </c>
      <c r="N226" s="191">
        <f t="shared" si="174"/>
        <v>0</v>
      </c>
      <c r="O226" s="191">
        <f t="shared" si="174"/>
        <v>0</v>
      </c>
      <c r="P226" s="191">
        <f t="shared" si="174"/>
        <v>0</v>
      </c>
      <c r="Q226" s="191">
        <f t="shared" si="174"/>
        <v>0</v>
      </c>
      <c r="R226" s="192">
        <f t="shared" si="174"/>
        <v>0</v>
      </c>
      <c r="S226" s="193">
        <f t="shared" si="174"/>
        <v>0</v>
      </c>
      <c r="T226" s="286"/>
      <c r="U226" s="285"/>
      <c r="V226" s="287"/>
      <c r="W226" s="287"/>
      <c r="X226" s="287"/>
      <c r="Y226" s="285"/>
      <c r="Z226" s="285"/>
      <c r="AA226" s="285"/>
      <c r="AB226" s="285"/>
      <c r="AC226" s="285"/>
      <c r="AD226" s="285"/>
      <c r="AE226" s="217"/>
      <c r="AF226" s="217"/>
      <c r="AG226" s="217"/>
      <c r="AH226" s="217"/>
      <c r="AI226" s="217"/>
      <c r="AJ226" s="217"/>
      <c r="AK226" s="217"/>
      <c r="AL226" s="217"/>
      <c r="AM226" s="217"/>
      <c r="AN226" s="217"/>
      <c r="AO226" s="217"/>
      <c r="AP226" s="217"/>
      <c r="AQ226" s="217"/>
      <c r="AR226" s="217"/>
      <c r="AS226" s="217"/>
      <c r="AT226" s="217"/>
      <c r="AU226" s="217"/>
      <c r="AV226" s="217"/>
      <c r="AW226" s="217"/>
      <c r="AX226" s="217"/>
      <c r="AY226" s="217"/>
      <c r="AZ226" s="217"/>
      <c r="BA226" s="217"/>
      <c r="BB226" s="217"/>
      <c r="BC226" s="217"/>
      <c r="BD226" s="217"/>
      <c r="BE226" s="217"/>
      <c r="BF226" s="217"/>
      <c r="BG226" s="217"/>
      <c r="BH226" s="217"/>
      <c r="BI226" s="217"/>
      <c r="BJ226" s="217"/>
      <c r="BK226" s="217"/>
      <c r="BL226" s="217"/>
      <c r="BM226" s="217"/>
      <c r="BN226" s="217"/>
      <c r="BO226" s="217"/>
      <c r="BP226" s="217"/>
      <c r="BQ226" s="217"/>
      <c r="BR226" s="217"/>
      <c r="BS226" s="217"/>
      <c r="BT226" s="217"/>
      <c r="BU226" s="217"/>
      <c r="BV226" s="217"/>
      <c r="BW226" s="217"/>
      <c r="BX226" s="217"/>
      <c r="BY226" s="217"/>
      <c r="BZ226" s="217"/>
      <c r="CA226" s="217"/>
      <c r="CB226" s="217"/>
      <c r="CC226" s="217"/>
      <c r="CD226" s="217"/>
      <c r="CE226" s="217"/>
      <c r="CF226" s="217"/>
      <c r="CG226" s="217"/>
      <c r="CH226" s="217"/>
      <c r="CI226" s="217"/>
      <c r="CJ226" s="217"/>
      <c r="CK226" s="217"/>
      <c r="CL226" s="217"/>
      <c r="CM226" s="217"/>
      <c r="CN226" s="217"/>
      <c r="CO226" s="217"/>
      <c r="CP226" s="217"/>
      <c r="CQ226" s="217"/>
      <c r="CR226" s="217"/>
      <c r="CS226" s="217"/>
      <c r="CT226" s="217"/>
      <c r="CU226" s="217"/>
      <c r="CV226" s="217"/>
      <c r="CW226" s="217"/>
      <c r="CX226" s="217"/>
      <c r="CY226" s="217"/>
      <c r="CZ226" s="217"/>
      <c r="DA226" s="217"/>
      <c r="DB226" s="217"/>
      <c r="DC226" s="217"/>
      <c r="DD226" s="217"/>
      <c r="DE226" s="217"/>
      <c r="DF226" s="217"/>
      <c r="DG226" s="217"/>
      <c r="DH226" s="217"/>
      <c r="DI226" s="217"/>
      <c r="DJ226" s="217"/>
      <c r="DK226" s="217"/>
      <c r="DL226" s="217"/>
      <c r="DM226" s="217"/>
      <c r="DN226" s="217"/>
      <c r="DO226" s="217"/>
      <c r="DP226" s="217"/>
      <c r="DQ226" s="217"/>
      <c r="DR226" s="217"/>
    </row>
    <row r="227" spans="1:122" s="207" customFormat="1" ht="13">
      <c r="A227" s="453" t="s">
        <v>17</v>
      </c>
      <c r="B227" s="468" t="s">
        <v>476</v>
      </c>
      <c r="C227" s="455">
        <f t="shared" ref="C227:S232" si="175">C220-C213</f>
        <v>0</v>
      </c>
      <c r="D227" s="456">
        <f t="shared" si="175"/>
        <v>0</v>
      </c>
      <c r="E227" s="456">
        <f t="shared" si="175"/>
        <v>0</v>
      </c>
      <c r="F227" s="456">
        <f t="shared" si="175"/>
        <v>0</v>
      </c>
      <c r="G227" s="418">
        <f t="shared" si="175"/>
        <v>0</v>
      </c>
      <c r="H227" s="456">
        <f t="shared" si="175"/>
        <v>0</v>
      </c>
      <c r="I227" s="456">
        <f t="shared" si="175"/>
        <v>0</v>
      </c>
      <c r="J227" s="456">
        <f t="shared" si="175"/>
        <v>0</v>
      </c>
      <c r="K227" s="456">
        <f t="shared" si="175"/>
        <v>0</v>
      </c>
      <c r="L227" s="418">
        <f t="shared" si="175"/>
        <v>0</v>
      </c>
      <c r="M227" s="456">
        <f t="shared" si="175"/>
        <v>0</v>
      </c>
      <c r="N227" s="456">
        <f t="shared" si="175"/>
        <v>0</v>
      </c>
      <c r="O227" s="456">
        <f t="shared" si="175"/>
        <v>0</v>
      </c>
      <c r="P227" s="456">
        <f t="shared" si="175"/>
        <v>0</v>
      </c>
      <c r="Q227" s="456">
        <f t="shared" si="175"/>
        <v>0</v>
      </c>
      <c r="R227" s="418">
        <f t="shared" si="175"/>
        <v>0</v>
      </c>
      <c r="S227" s="419">
        <f t="shared" si="175"/>
        <v>0</v>
      </c>
      <c r="T227" s="286"/>
      <c r="U227" s="285"/>
      <c r="V227" s="287"/>
      <c r="W227" s="287"/>
      <c r="X227" s="287"/>
      <c r="Y227" s="285"/>
      <c r="Z227" s="285"/>
      <c r="AA227" s="285"/>
      <c r="AB227" s="285"/>
      <c r="AC227" s="285"/>
      <c r="AD227" s="285"/>
      <c r="AE227" s="217"/>
      <c r="AF227" s="217"/>
      <c r="AG227" s="217"/>
      <c r="AH227" s="217"/>
      <c r="AI227" s="217"/>
      <c r="AJ227" s="217"/>
      <c r="AK227" s="217"/>
      <c r="AL227" s="217"/>
      <c r="AM227" s="217"/>
      <c r="AN227" s="217"/>
      <c r="AO227" s="217"/>
      <c r="AP227" s="217"/>
      <c r="AQ227" s="217"/>
      <c r="AR227" s="217"/>
      <c r="AS227" s="217"/>
      <c r="AT227" s="217"/>
      <c r="AU227" s="217"/>
      <c r="AV227" s="217"/>
      <c r="AW227" s="217"/>
      <c r="AX227" s="217"/>
      <c r="AY227" s="217"/>
      <c r="AZ227" s="217"/>
      <c r="BA227" s="217"/>
      <c r="BB227" s="217"/>
      <c r="BC227" s="217"/>
      <c r="BD227" s="217"/>
      <c r="BE227" s="217"/>
      <c r="BF227" s="217"/>
      <c r="BG227" s="217"/>
      <c r="BH227" s="217"/>
      <c r="BI227" s="217"/>
      <c r="BJ227" s="217"/>
      <c r="BK227" s="217"/>
      <c r="BL227" s="217"/>
      <c r="BM227" s="217"/>
      <c r="BN227" s="217"/>
      <c r="BO227" s="217"/>
      <c r="BP227" s="217"/>
      <c r="BQ227" s="217"/>
      <c r="BR227" s="217"/>
      <c r="BS227" s="217"/>
      <c r="BT227" s="217"/>
      <c r="BU227" s="217"/>
      <c r="BV227" s="217"/>
      <c r="BW227" s="217"/>
      <c r="BX227" s="217"/>
      <c r="BY227" s="217"/>
      <c r="BZ227" s="217"/>
      <c r="CA227" s="217"/>
      <c r="CB227" s="217"/>
      <c r="CC227" s="217"/>
      <c r="CD227" s="217"/>
      <c r="CE227" s="217"/>
      <c r="CF227" s="217"/>
      <c r="CG227" s="217"/>
      <c r="CH227" s="217"/>
      <c r="CI227" s="217"/>
      <c r="CJ227" s="217"/>
      <c r="CK227" s="217"/>
      <c r="CL227" s="217"/>
      <c r="CM227" s="217"/>
      <c r="CN227" s="217"/>
      <c r="CO227" s="217"/>
      <c r="CP227" s="217"/>
      <c r="CQ227" s="217"/>
      <c r="CR227" s="217"/>
      <c r="CS227" s="217"/>
      <c r="CT227" s="217"/>
      <c r="CU227" s="217"/>
      <c r="CV227" s="217"/>
      <c r="CW227" s="217"/>
      <c r="CX227" s="217"/>
      <c r="CY227" s="217"/>
      <c r="CZ227" s="217"/>
      <c r="DA227" s="217"/>
      <c r="DB227" s="217"/>
      <c r="DC227" s="217"/>
      <c r="DD227" s="217"/>
      <c r="DE227" s="217"/>
      <c r="DF227" s="217"/>
      <c r="DG227" s="217"/>
      <c r="DH227" s="217"/>
      <c r="DI227" s="217"/>
      <c r="DJ227" s="217"/>
      <c r="DK227" s="217"/>
      <c r="DL227" s="217"/>
      <c r="DM227" s="217"/>
      <c r="DN227" s="217"/>
      <c r="DO227" s="217"/>
      <c r="DP227" s="217"/>
      <c r="DQ227" s="217"/>
      <c r="DR227" s="217"/>
    </row>
    <row r="228" spans="1:122" s="207" customFormat="1" ht="13">
      <c r="A228" s="453"/>
      <c r="B228" s="468" t="s">
        <v>263</v>
      </c>
      <c r="C228" s="455">
        <f t="shared" si="175"/>
        <v>0</v>
      </c>
      <c r="D228" s="456">
        <f t="shared" si="175"/>
        <v>0</v>
      </c>
      <c r="E228" s="456">
        <f t="shared" si="175"/>
        <v>0</v>
      </c>
      <c r="F228" s="456">
        <f t="shared" si="175"/>
        <v>0</v>
      </c>
      <c r="G228" s="418">
        <f t="shared" si="175"/>
        <v>0</v>
      </c>
      <c r="H228" s="456">
        <f t="shared" si="175"/>
        <v>0</v>
      </c>
      <c r="I228" s="456">
        <f t="shared" si="175"/>
        <v>0</v>
      </c>
      <c r="J228" s="456">
        <f t="shared" si="175"/>
        <v>0</v>
      </c>
      <c r="K228" s="456">
        <f t="shared" si="175"/>
        <v>0</v>
      </c>
      <c r="L228" s="418">
        <f t="shared" si="175"/>
        <v>0</v>
      </c>
      <c r="M228" s="456">
        <f t="shared" si="175"/>
        <v>0</v>
      </c>
      <c r="N228" s="456">
        <f t="shared" si="175"/>
        <v>0</v>
      </c>
      <c r="O228" s="456">
        <f t="shared" si="175"/>
        <v>0</v>
      </c>
      <c r="P228" s="456">
        <f t="shared" si="175"/>
        <v>0</v>
      </c>
      <c r="Q228" s="456">
        <f t="shared" si="175"/>
        <v>0</v>
      </c>
      <c r="R228" s="418">
        <f t="shared" si="175"/>
        <v>0</v>
      </c>
      <c r="S228" s="419">
        <f t="shared" si="175"/>
        <v>0</v>
      </c>
      <c r="T228" s="286"/>
      <c r="U228" s="285"/>
      <c r="V228" s="287"/>
      <c r="W228" s="287"/>
      <c r="X228" s="287"/>
      <c r="Y228" s="285"/>
      <c r="Z228" s="285"/>
      <c r="AA228" s="285"/>
      <c r="AB228" s="285"/>
      <c r="AC228" s="285"/>
      <c r="AD228" s="285"/>
      <c r="AE228" s="217"/>
      <c r="AF228" s="217"/>
      <c r="AG228" s="217"/>
      <c r="AH228" s="217"/>
      <c r="AI228" s="217"/>
      <c r="AJ228" s="217"/>
      <c r="AK228" s="217"/>
      <c r="AL228" s="217"/>
      <c r="AM228" s="217"/>
      <c r="AN228" s="217"/>
      <c r="AO228" s="217"/>
      <c r="AP228" s="217"/>
      <c r="AQ228" s="217"/>
      <c r="AR228" s="217"/>
      <c r="AS228" s="217"/>
      <c r="AT228" s="217"/>
      <c r="AU228" s="217"/>
      <c r="AV228" s="217"/>
      <c r="AW228" s="217"/>
      <c r="AX228" s="217"/>
      <c r="AY228" s="217"/>
      <c r="AZ228" s="217"/>
      <c r="BA228" s="217"/>
      <c r="BB228" s="217"/>
      <c r="BC228" s="217"/>
      <c r="BD228" s="217"/>
      <c r="BE228" s="217"/>
      <c r="BF228" s="217"/>
      <c r="BG228" s="217"/>
      <c r="BH228" s="217"/>
      <c r="BI228" s="217"/>
      <c r="BJ228" s="217"/>
      <c r="BK228" s="217"/>
      <c r="BL228" s="217"/>
      <c r="BM228" s="217"/>
      <c r="BN228" s="217"/>
      <c r="BO228" s="217"/>
      <c r="BP228" s="217"/>
      <c r="BQ228" s="217"/>
      <c r="BR228" s="217"/>
      <c r="BS228" s="217"/>
      <c r="BT228" s="217"/>
      <c r="BU228" s="217"/>
      <c r="BV228" s="217"/>
      <c r="BW228" s="217"/>
      <c r="BX228" s="217"/>
      <c r="BY228" s="217"/>
      <c r="BZ228" s="217"/>
      <c r="CA228" s="217"/>
      <c r="CB228" s="217"/>
      <c r="CC228" s="217"/>
      <c r="CD228" s="217"/>
      <c r="CE228" s="217"/>
      <c r="CF228" s="217"/>
      <c r="CG228" s="217"/>
      <c r="CH228" s="217"/>
      <c r="CI228" s="217"/>
      <c r="CJ228" s="217"/>
      <c r="CK228" s="217"/>
      <c r="CL228" s="217"/>
      <c r="CM228" s="217"/>
      <c r="CN228" s="217"/>
      <c r="CO228" s="217"/>
      <c r="CP228" s="217"/>
      <c r="CQ228" s="217"/>
      <c r="CR228" s="217"/>
      <c r="CS228" s="217"/>
      <c r="CT228" s="217"/>
      <c r="CU228" s="217"/>
      <c r="CV228" s="217"/>
      <c r="CW228" s="217"/>
      <c r="CX228" s="217"/>
      <c r="CY228" s="217"/>
      <c r="CZ228" s="217"/>
      <c r="DA228" s="217"/>
      <c r="DB228" s="217"/>
      <c r="DC228" s="217"/>
      <c r="DD228" s="217"/>
      <c r="DE228" s="217"/>
      <c r="DF228" s="217"/>
      <c r="DG228" s="217"/>
      <c r="DH228" s="217"/>
      <c r="DI228" s="217"/>
      <c r="DJ228" s="217"/>
      <c r="DK228" s="217"/>
      <c r="DL228" s="217"/>
      <c r="DM228" s="217"/>
      <c r="DN228" s="217"/>
      <c r="DO228" s="217"/>
      <c r="DP228" s="217"/>
      <c r="DQ228" s="217"/>
      <c r="DR228" s="217"/>
    </row>
    <row r="229" spans="1:122" s="207" customFormat="1" ht="13">
      <c r="A229" s="453"/>
      <c r="B229" s="468" t="s">
        <v>205</v>
      </c>
      <c r="C229" s="455">
        <f t="shared" si="175"/>
        <v>0</v>
      </c>
      <c r="D229" s="456">
        <f t="shared" si="175"/>
        <v>0</v>
      </c>
      <c r="E229" s="456">
        <f t="shared" si="175"/>
        <v>0</v>
      </c>
      <c r="F229" s="456">
        <f t="shared" si="175"/>
        <v>0</v>
      </c>
      <c r="G229" s="418">
        <f t="shared" si="175"/>
        <v>0</v>
      </c>
      <c r="H229" s="456">
        <f t="shared" si="175"/>
        <v>0</v>
      </c>
      <c r="I229" s="456">
        <f t="shared" si="175"/>
        <v>0</v>
      </c>
      <c r="J229" s="456">
        <f t="shared" si="175"/>
        <v>0</v>
      </c>
      <c r="K229" s="456">
        <f t="shared" si="175"/>
        <v>0</v>
      </c>
      <c r="L229" s="418">
        <f t="shared" si="175"/>
        <v>0</v>
      </c>
      <c r="M229" s="456">
        <f t="shared" si="175"/>
        <v>0</v>
      </c>
      <c r="N229" s="456">
        <f t="shared" si="175"/>
        <v>0</v>
      </c>
      <c r="O229" s="456">
        <f t="shared" si="175"/>
        <v>0</v>
      </c>
      <c r="P229" s="456">
        <f t="shared" si="175"/>
        <v>0</v>
      </c>
      <c r="Q229" s="456">
        <f t="shared" si="175"/>
        <v>0</v>
      </c>
      <c r="R229" s="418">
        <f t="shared" si="175"/>
        <v>0</v>
      </c>
      <c r="S229" s="419">
        <f t="shared" si="175"/>
        <v>0</v>
      </c>
      <c r="T229" s="286"/>
      <c r="U229" s="285"/>
      <c r="V229" s="287"/>
      <c r="W229" s="287"/>
      <c r="X229" s="287"/>
      <c r="Y229" s="285"/>
      <c r="Z229" s="285"/>
      <c r="AA229" s="285"/>
      <c r="AB229" s="285"/>
      <c r="AC229" s="285"/>
      <c r="AD229" s="285"/>
      <c r="AE229" s="217"/>
      <c r="AF229" s="217"/>
      <c r="AG229" s="217"/>
      <c r="AH229" s="217"/>
      <c r="AI229" s="217"/>
      <c r="AJ229" s="217"/>
      <c r="AK229" s="217"/>
      <c r="AL229" s="217"/>
      <c r="AM229" s="217"/>
      <c r="AN229" s="217"/>
      <c r="AO229" s="217"/>
      <c r="AP229" s="217"/>
      <c r="AQ229" s="217"/>
      <c r="AR229" s="217"/>
      <c r="AS229" s="217"/>
      <c r="AT229" s="217"/>
      <c r="AU229" s="217"/>
      <c r="AV229" s="217"/>
      <c r="AW229" s="217"/>
      <c r="AX229" s="217"/>
      <c r="AY229" s="217"/>
      <c r="AZ229" s="217"/>
      <c r="BA229" s="217"/>
      <c r="BB229" s="217"/>
      <c r="BC229" s="217"/>
      <c r="BD229" s="217"/>
      <c r="BE229" s="217"/>
      <c r="BF229" s="217"/>
      <c r="BG229" s="217"/>
      <c r="BH229" s="217"/>
      <c r="BI229" s="217"/>
      <c r="BJ229" s="217"/>
      <c r="BK229" s="217"/>
      <c r="BL229" s="217"/>
      <c r="BM229" s="217"/>
      <c r="BN229" s="217"/>
      <c r="BO229" s="217"/>
      <c r="BP229" s="217"/>
      <c r="BQ229" s="217"/>
      <c r="BR229" s="217"/>
      <c r="BS229" s="217"/>
      <c r="BT229" s="217"/>
      <c r="BU229" s="217"/>
      <c r="BV229" s="217"/>
      <c r="BW229" s="217"/>
      <c r="BX229" s="217"/>
      <c r="BY229" s="217"/>
      <c r="BZ229" s="217"/>
      <c r="CA229" s="217"/>
      <c r="CB229" s="217"/>
      <c r="CC229" s="217"/>
      <c r="CD229" s="217"/>
      <c r="CE229" s="217"/>
      <c r="CF229" s="217"/>
      <c r="CG229" s="217"/>
      <c r="CH229" s="217"/>
      <c r="CI229" s="217"/>
      <c r="CJ229" s="217"/>
      <c r="CK229" s="217"/>
      <c r="CL229" s="217"/>
      <c r="CM229" s="217"/>
      <c r="CN229" s="217"/>
      <c r="CO229" s="217"/>
      <c r="CP229" s="217"/>
      <c r="CQ229" s="217"/>
      <c r="CR229" s="217"/>
      <c r="CS229" s="217"/>
      <c r="CT229" s="217"/>
      <c r="CU229" s="217"/>
      <c r="CV229" s="217"/>
      <c r="CW229" s="217"/>
      <c r="CX229" s="217"/>
      <c r="CY229" s="217"/>
      <c r="CZ229" s="217"/>
      <c r="DA229" s="217"/>
      <c r="DB229" s="217"/>
      <c r="DC229" s="217"/>
      <c r="DD229" s="217"/>
      <c r="DE229" s="217"/>
      <c r="DF229" s="217"/>
      <c r="DG229" s="217"/>
      <c r="DH229" s="217"/>
      <c r="DI229" s="217"/>
      <c r="DJ229" s="217"/>
      <c r="DK229" s="217"/>
      <c r="DL229" s="217"/>
      <c r="DM229" s="217"/>
      <c r="DN229" s="217"/>
      <c r="DO229" s="217"/>
      <c r="DP229" s="217"/>
      <c r="DQ229" s="217"/>
      <c r="DR229" s="217"/>
    </row>
    <row r="230" spans="1:122" s="207" customFormat="1" ht="13">
      <c r="A230" s="453"/>
      <c r="B230" s="468" t="s">
        <v>206</v>
      </c>
      <c r="C230" s="455">
        <f t="shared" si="175"/>
        <v>0</v>
      </c>
      <c r="D230" s="456">
        <f t="shared" si="175"/>
        <v>0</v>
      </c>
      <c r="E230" s="456">
        <f t="shared" si="175"/>
        <v>0</v>
      </c>
      <c r="F230" s="456">
        <f t="shared" si="175"/>
        <v>0</v>
      </c>
      <c r="G230" s="418">
        <f t="shared" si="175"/>
        <v>0</v>
      </c>
      <c r="H230" s="456">
        <f t="shared" si="175"/>
        <v>0</v>
      </c>
      <c r="I230" s="456">
        <f t="shared" si="175"/>
        <v>0</v>
      </c>
      <c r="J230" s="456">
        <f t="shared" si="175"/>
        <v>0</v>
      </c>
      <c r="K230" s="456">
        <f t="shared" si="175"/>
        <v>0</v>
      </c>
      <c r="L230" s="418">
        <f t="shared" si="175"/>
        <v>0</v>
      </c>
      <c r="M230" s="456">
        <f t="shared" si="175"/>
        <v>0</v>
      </c>
      <c r="N230" s="456">
        <f t="shared" si="175"/>
        <v>0</v>
      </c>
      <c r="O230" s="456">
        <f t="shared" si="175"/>
        <v>0</v>
      </c>
      <c r="P230" s="456">
        <f t="shared" si="175"/>
        <v>0</v>
      </c>
      <c r="Q230" s="456">
        <f t="shared" si="175"/>
        <v>0</v>
      </c>
      <c r="R230" s="418">
        <f t="shared" si="175"/>
        <v>0</v>
      </c>
      <c r="S230" s="419">
        <f t="shared" si="175"/>
        <v>0</v>
      </c>
      <c r="T230" s="286"/>
      <c r="U230" s="285"/>
      <c r="V230" s="287"/>
      <c r="W230" s="287"/>
      <c r="X230" s="287"/>
      <c r="Y230" s="285"/>
      <c r="Z230" s="285"/>
      <c r="AA230" s="285"/>
      <c r="AB230" s="285"/>
      <c r="AC230" s="285"/>
      <c r="AD230" s="285"/>
      <c r="AE230" s="217"/>
      <c r="AF230" s="217"/>
      <c r="AG230" s="217"/>
      <c r="AH230" s="217"/>
      <c r="AI230" s="217"/>
      <c r="AJ230" s="217"/>
      <c r="AK230" s="217"/>
      <c r="AL230" s="217"/>
      <c r="AM230" s="217"/>
      <c r="AN230" s="217"/>
      <c r="AO230" s="217"/>
      <c r="AP230" s="217"/>
      <c r="AQ230" s="217"/>
      <c r="AR230" s="217"/>
      <c r="AS230" s="217"/>
      <c r="AT230" s="217"/>
      <c r="AU230" s="217"/>
      <c r="AV230" s="217"/>
      <c r="AW230" s="217"/>
      <c r="AX230" s="217"/>
      <c r="AY230" s="217"/>
      <c r="AZ230" s="217"/>
      <c r="BA230" s="217"/>
      <c r="BB230" s="217"/>
      <c r="BC230" s="217"/>
      <c r="BD230" s="217"/>
      <c r="BE230" s="217"/>
      <c r="BF230" s="217"/>
      <c r="BG230" s="217"/>
      <c r="BH230" s="217"/>
      <c r="BI230" s="217"/>
      <c r="BJ230" s="217"/>
      <c r="BK230" s="217"/>
      <c r="BL230" s="217"/>
      <c r="BM230" s="217"/>
      <c r="BN230" s="217"/>
      <c r="BO230" s="217"/>
      <c r="BP230" s="217"/>
      <c r="BQ230" s="217"/>
      <c r="BR230" s="217"/>
      <c r="BS230" s="217"/>
      <c r="BT230" s="217"/>
      <c r="BU230" s="217"/>
      <c r="BV230" s="217"/>
      <c r="BW230" s="217"/>
      <c r="BX230" s="217"/>
      <c r="BY230" s="217"/>
      <c r="BZ230" s="217"/>
      <c r="CA230" s="217"/>
      <c r="CB230" s="217"/>
      <c r="CC230" s="217"/>
      <c r="CD230" s="217"/>
      <c r="CE230" s="217"/>
      <c r="CF230" s="217"/>
      <c r="CG230" s="217"/>
      <c r="CH230" s="217"/>
      <c r="CI230" s="217"/>
      <c r="CJ230" s="217"/>
      <c r="CK230" s="217"/>
      <c r="CL230" s="217"/>
      <c r="CM230" s="217"/>
      <c r="CN230" s="217"/>
      <c r="CO230" s="217"/>
      <c r="CP230" s="217"/>
      <c r="CQ230" s="217"/>
      <c r="CR230" s="217"/>
      <c r="CS230" s="217"/>
      <c r="CT230" s="217"/>
      <c r="CU230" s="217"/>
      <c r="CV230" s="217"/>
      <c r="CW230" s="217"/>
      <c r="CX230" s="217"/>
      <c r="CY230" s="217"/>
      <c r="CZ230" s="217"/>
      <c r="DA230" s="217"/>
      <c r="DB230" s="217"/>
      <c r="DC230" s="217"/>
      <c r="DD230" s="217"/>
      <c r="DE230" s="217"/>
      <c r="DF230" s="217"/>
      <c r="DG230" s="217"/>
      <c r="DH230" s="217"/>
      <c r="DI230" s="217"/>
      <c r="DJ230" s="217"/>
      <c r="DK230" s="217"/>
      <c r="DL230" s="217"/>
      <c r="DM230" s="217"/>
      <c r="DN230" s="217"/>
      <c r="DO230" s="217"/>
      <c r="DP230" s="217"/>
      <c r="DQ230" s="217"/>
      <c r="DR230" s="217"/>
    </row>
    <row r="231" spans="1:122" s="207" customFormat="1" ht="13">
      <c r="A231" s="453"/>
      <c r="B231" s="468" t="s">
        <v>224</v>
      </c>
      <c r="C231" s="455">
        <f t="shared" si="175"/>
        <v>0</v>
      </c>
      <c r="D231" s="456">
        <f t="shared" si="175"/>
        <v>0</v>
      </c>
      <c r="E231" s="456">
        <f t="shared" si="175"/>
        <v>0</v>
      </c>
      <c r="F231" s="456">
        <f t="shared" si="175"/>
        <v>0</v>
      </c>
      <c r="G231" s="418">
        <f t="shared" si="175"/>
        <v>0</v>
      </c>
      <c r="H231" s="456">
        <f t="shared" si="175"/>
        <v>0</v>
      </c>
      <c r="I231" s="456">
        <f t="shared" si="175"/>
        <v>0</v>
      </c>
      <c r="J231" s="456">
        <f t="shared" si="175"/>
        <v>0</v>
      </c>
      <c r="K231" s="456">
        <f t="shared" si="175"/>
        <v>0</v>
      </c>
      <c r="L231" s="418">
        <f t="shared" si="175"/>
        <v>0</v>
      </c>
      <c r="M231" s="456">
        <f t="shared" si="175"/>
        <v>0</v>
      </c>
      <c r="N231" s="456">
        <f t="shared" si="175"/>
        <v>0</v>
      </c>
      <c r="O231" s="456">
        <f t="shared" si="175"/>
        <v>0</v>
      </c>
      <c r="P231" s="456">
        <f t="shared" si="175"/>
        <v>0</v>
      </c>
      <c r="Q231" s="456">
        <f t="shared" si="175"/>
        <v>0</v>
      </c>
      <c r="R231" s="418">
        <f t="shared" si="175"/>
        <v>0</v>
      </c>
      <c r="S231" s="419">
        <f t="shared" si="175"/>
        <v>0</v>
      </c>
      <c r="T231" s="286"/>
      <c r="U231" s="285"/>
      <c r="V231" s="287"/>
      <c r="W231" s="287"/>
      <c r="X231" s="287"/>
      <c r="Y231" s="285"/>
      <c r="Z231" s="285"/>
      <c r="AA231" s="285"/>
      <c r="AB231" s="285"/>
      <c r="AC231" s="285"/>
      <c r="AD231" s="285"/>
      <c r="AE231" s="217"/>
      <c r="AF231" s="217"/>
      <c r="AG231" s="217"/>
      <c r="AH231" s="217"/>
      <c r="AI231" s="217"/>
      <c r="AJ231" s="217"/>
      <c r="AK231" s="217"/>
      <c r="AL231" s="217"/>
      <c r="AM231" s="217"/>
      <c r="AN231" s="217"/>
      <c r="AO231" s="217"/>
      <c r="AP231" s="217"/>
      <c r="AQ231" s="217"/>
      <c r="AR231" s="217"/>
      <c r="AS231" s="217"/>
      <c r="AT231" s="217"/>
      <c r="AU231" s="217"/>
      <c r="AV231" s="217"/>
      <c r="AW231" s="217"/>
      <c r="AX231" s="217"/>
      <c r="AY231" s="217"/>
      <c r="AZ231" s="217"/>
      <c r="BA231" s="217"/>
      <c r="BB231" s="217"/>
      <c r="BC231" s="217"/>
      <c r="BD231" s="217"/>
      <c r="BE231" s="217"/>
      <c r="BF231" s="217"/>
      <c r="BG231" s="217"/>
      <c r="BH231" s="217"/>
      <c r="BI231" s="217"/>
      <c r="BJ231" s="217"/>
      <c r="BK231" s="217"/>
      <c r="BL231" s="217"/>
      <c r="BM231" s="217"/>
      <c r="BN231" s="217"/>
      <c r="BO231" s="217"/>
      <c r="BP231" s="217"/>
      <c r="BQ231" s="217"/>
      <c r="BR231" s="217"/>
      <c r="BS231" s="217"/>
      <c r="BT231" s="217"/>
      <c r="BU231" s="217"/>
      <c r="BV231" s="217"/>
      <c r="BW231" s="217"/>
      <c r="BX231" s="217"/>
      <c r="BY231" s="217"/>
      <c r="BZ231" s="217"/>
      <c r="CA231" s="217"/>
      <c r="CB231" s="217"/>
      <c r="CC231" s="217"/>
      <c r="CD231" s="217"/>
      <c r="CE231" s="217"/>
      <c r="CF231" s="217"/>
      <c r="CG231" s="217"/>
      <c r="CH231" s="217"/>
      <c r="CI231" s="217"/>
      <c r="CJ231" s="217"/>
      <c r="CK231" s="217"/>
      <c r="CL231" s="217"/>
      <c r="CM231" s="217"/>
      <c r="CN231" s="217"/>
      <c r="CO231" s="217"/>
      <c r="CP231" s="217"/>
      <c r="CQ231" s="217"/>
      <c r="CR231" s="217"/>
      <c r="CS231" s="217"/>
      <c r="CT231" s="217"/>
      <c r="CU231" s="217"/>
      <c r="CV231" s="217"/>
      <c r="CW231" s="217"/>
      <c r="CX231" s="217"/>
      <c r="CY231" s="217"/>
      <c r="CZ231" s="217"/>
      <c r="DA231" s="217"/>
      <c r="DB231" s="217"/>
      <c r="DC231" s="217"/>
      <c r="DD231" s="217"/>
      <c r="DE231" s="217"/>
      <c r="DF231" s="217"/>
      <c r="DG231" s="217"/>
      <c r="DH231" s="217"/>
      <c r="DI231" s="217"/>
      <c r="DJ231" s="217"/>
      <c r="DK231" s="217"/>
      <c r="DL231" s="217"/>
      <c r="DM231" s="217"/>
      <c r="DN231" s="217"/>
      <c r="DO231" s="217"/>
      <c r="DP231" s="217"/>
      <c r="DQ231" s="217"/>
      <c r="DR231" s="217"/>
    </row>
    <row r="232" spans="1:122" s="207" customFormat="1" ht="13">
      <c r="A232" s="453"/>
      <c r="B232" s="468" t="s">
        <v>264</v>
      </c>
      <c r="C232" s="455">
        <f>C225-C218</f>
        <v>0</v>
      </c>
      <c r="D232" s="456">
        <f t="shared" si="175"/>
        <v>0</v>
      </c>
      <c r="E232" s="456">
        <f t="shared" si="175"/>
        <v>0</v>
      </c>
      <c r="F232" s="456">
        <f t="shared" si="175"/>
        <v>0</v>
      </c>
      <c r="G232" s="418">
        <f t="shared" si="175"/>
        <v>0</v>
      </c>
      <c r="H232" s="456">
        <f t="shared" si="175"/>
        <v>0</v>
      </c>
      <c r="I232" s="456">
        <f t="shared" si="175"/>
        <v>0</v>
      </c>
      <c r="J232" s="456">
        <f t="shared" si="175"/>
        <v>0</v>
      </c>
      <c r="K232" s="456">
        <f t="shared" si="175"/>
        <v>0</v>
      </c>
      <c r="L232" s="418">
        <f t="shared" si="175"/>
        <v>0</v>
      </c>
      <c r="M232" s="456">
        <f t="shared" si="175"/>
        <v>0</v>
      </c>
      <c r="N232" s="456">
        <f t="shared" si="175"/>
        <v>0</v>
      </c>
      <c r="O232" s="456">
        <f t="shared" si="175"/>
        <v>0</v>
      </c>
      <c r="P232" s="456">
        <f t="shared" si="175"/>
        <v>0</v>
      </c>
      <c r="Q232" s="456">
        <f t="shared" si="175"/>
        <v>0</v>
      </c>
      <c r="R232" s="418">
        <f t="shared" si="175"/>
        <v>0</v>
      </c>
      <c r="S232" s="419">
        <f t="shared" si="175"/>
        <v>0</v>
      </c>
      <c r="T232" s="286"/>
      <c r="U232" s="285"/>
      <c r="V232" s="287"/>
      <c r="W232" s="287"/>
      <c r="X232" s="287"/>
      <c r="Y232" s="285"/>
      <c r="Z232" s="285"/>
      <c r="AA232" s="285"/>
      <c r="AB232" s="285"/>
      <c r="AC232" s="285"/>
      <c r="AD232" s="285"/>
      <c r="AE232" s="217"/>
      <c r="AF232" s="217"/>
      <c r="AG232" s="217"/>
      <c r="AH232" s="217"/>
      <c r="AI232" s="217"/>
      <c r="AJ232" s="217"/>
      <c r="AK232" s="217"/>
      <c r="AL232" s="217"/>
      <c r="AM232" s="217"/>
      <c r="AN232" s="217"/>
      <c r="AO232" s="217"/>
      <c r="AP232" s="217"/>
      <c r="AQ232" s="217"/>
      <c r="AR232" s="217"/>
      <c r="AS232" s="217"/>
      <c r="AT232" s="217"/>
      <c r="AU232" s="217"/>
      <c r="AV232" s="217"/>
      <c r="AW232" s="217"/>
      <c r="AX232" s="217"/>
      <c r="AY232" s="217"/>
      <c r="AZ232" s="217"/>
      <c r="BA232" s="217"/>
      <c r="BB232" s="217"/>
      <c r="BC232" s="217"/>
      <c r="BD232" s="217"/>
      <c r="BE232" s="217"/>
      <c r="BF232" s="217"/>
      <c r="BG232" s="217"/>
      <c r="BH232" s="217"/>
      <c r="BI232" s="217"/>
      <c r="BJ232" s="217"/>
      <c r="BK232" s="217"/>
      <c r="BL232" s="217"/>
      <c r="BM232" s="217"/>
      <c r="BN232" s="217"/>
      <c r="BO232" s="217"/>
      <c r="BP232" s="217"/>
      <c r="BQ232" s="217"/>
      <c r="BR232" s="217"/>
      <c r="BS232" s="217"/>
      <c r="BT232" s="217"/>
      <c r="BU232" s="217"/>
      <c r="BV232" s="217"/>
      <c r="BW232" s="217"/>
      <c r="BX232" s="217"/>
      <c r="BY232" s="217"/>
      <c r="BZ232" s="217"/>
      <c r="CA232" s="217"/>
      <c r="CB232" s="217"/>
      <c r="CC232" s="217"/>
      <c r="CD232" s="217"/>
      <c r="CE232" s="217"/>
      <c r="CF232" s="217"/>
      <c r="CG232" s="217"/>
      <c r="CH232" s="217"/>
      <c r="CI232" s="217"/>
      <c r="CJ232" s="217"/>
      <c r="CK232" s="217"/>
      <c r="CL232" s="217"/>
      <c r="CM232" s="217"/>
      <c r="CN232" s="217"/>
      <c r="CO232" s="217"/>
      <c r="CP232" s="217"/>
      <c r="CQ232" s="217"/>
      <c r="CR232" s="217"/>
      <c r="CS232" s="217"/>
      <c r="CT232" s="217"/>
      <c r="CU232" s="217"/>
      <c r="CV232" s="217"/>
      <c r="CW232" s="217"/>
      <c r="CX232" s="217"/>
      <c r="CY232" s="217"/>
      <c r="CZ232" s="217"/>
      <c r="DA232" s="217"/>
      <c r="DB232" s="217"/>
      <c r="DC232" s="217"/>
      <c r="DD232" s="217"/>
      <c r="DE232" s="217"/>
      <c r="DF232" s="217"/>
      <c r="DG232" s="217"/>
      <c r="DH232" s="217"/>
      <c r="DI232" s="217"/>
      <c r="DJ232" s="217"/>
      <c r="DK232" s="217"/>
      <c r="DL232" s="217"/>
      <c r="DM232" s="217"/>
      <c r="DN232" s="217"/>
      <c r="DO232" s="217"/>
      <c r="DP232" s="217"/>
      <c r="DQ232" s="217"/>
      <c r="DR232" s="217"/>
    </row>
    <row r="233" spans="1:122" s="207" customFormat="1" ht="13.5" thickBot="1">
      <c r="A233" s="453"/>
      <c r="B233" s="468" t="s">
        <v>32</v>
      </c>
      <c r="C233" s="455">
        <f t="shared" ref="C233:S233" si="176">SUM(C227:C232)</f>
        <v>0</v>
      </c>
      <c r="D233" s="456">
        <f t="shared" si="176"/>
        <v>0</v>
      </c>
      <c r="E233" s="456">
        <f t="shared" si="176"/>
        <v>0</v>
      </c>
      <c r="F233" s="456">
        <f t="shared" si="176"/>
        <v>0</v>
      </c>
      <c r="G233" s="418">
        <f t="shared" si="176"/>
        <v>0</v>
      </c>
      <c r="H233" s="456">
        <f t="shared" si="176"/>
        <v>0</v>
      </c>
      <c r="I233" s="456">
        <f t="shared" si="176"/>
        <v>0</v>
      </c>
      <c r="J233" s="456">
        <f t="shared" si="176"/>
        <v>0</v>
      </c>
      <c r="K233" s="456">
        <f t="shared" si="176"/>
        <v>0</v>
      </c>
      <c r="L233" s="418">
        <f t="shared" si="176"/>
        <v>0</v>
      </c>
      <c r="M233" s="456">
        <f t="shared" si="176"/>
        <v>0</v>
      </c>
      <c r="N233" s="456">
        <f t="shared" si="176"/>
        <v>0</v>
      </c>
      <c r="O233" s="456">
        <f t="shared" si="176"/>
        <v>0</v>
      </c>
      <c r="P233" s="456">
        <f t="shared" si="176"/>
        <v>0</v>
      </c>
      <c r="Q233" s="456">
        <f t="shared" si="176"/>
        <v>0</v>
      </c>
      <c r="R233" s="418">
        <f t="shared" si="176"/>
        <v>0</v>
      </c>
      <c r="S233" s="419">
        <f t="shared" si="176"/>
        <v>0</v>
      </c>
      <c r="T233" s="286"/>
      <c r="U233" s="285"/>
      <c r="V233" s="287"/>
      <c r="W233" s="287"/>
      <c r="X233" s="287"/>
      <c r="Y233" s="285"/>
      <c r="Z233" s="285"/>
      <c r="AA233" s="285"/>
      <c r="AB233" s="285"/>
      <c r="AC233" s="285"/>
      <c r="AD233" s="285"/>
      <c r="AE233" s="217"/>
      <c r="AF233" s="217"/>
      <c r="AG233" s="217"/>
      <c r="AH233" s="217"/>
      <c r="AI233" s="217"/>
      <c r="AJ233" s="217"/>
      <c r="AK233" s="217"/>
      <c r="AL233" s="217"/>
      <c r="AM233" s="217"/>
      <c r="AN233" s="217"/>
      <c r="AO233" s="217"/>
      <c r="AP233" s="217"/>
      <c r="AQ233" s="217"/>
      <c r="AR233" s="217"/>
      <c r="AS233" s="217"/>
      <c r="AT233" s="217"/>
      <c r="AU233" s="217"/>
      <c r="AV233" s="217"/>
      <c r="AW233" s="217"/>
      <c r="AX233" s="217"/>
      <c r="AY233" s="217"/>
      <c r="AZ233" s="217"/>
      <c r="BA233" s="217"/>
      <c r="BB233" s="217"/>
      <c r="BC233" s="217"/>
      <c r="BD233" s="217"/>
      <c r="BE233" s="217"/>
      <c r="BF233" s="217"/>
      <c r="BG233" s="217"/>
      <c r="BH233" s="217"/>
      <c r="BI233" s="217"/>
      <c r="BJ233" s="217"/>
      <c r="BK233" s="217"/>
      <c r="BL233" s="217"/>
      <c r="BM233" s="217"/>
      <c r="BN233" s="217"/>
      <c r="BO233" s="217"/>
      <c r="BP233" s="217"/>
      <c r="BQ233" s="217"/>
      <c r="BR233" s="217"/>
      <c r="BS233" s="217"/>
      <c r="BT233" s="217"/>
      <c r="BU233" s="217"/>
      <c r="BV233" s="217"/>
      <c r="BW233" s="217"/>
      <c r="BX233" s="217"/>
      <c r="BY233" s="217"/>
      <c r="BZ233" s="217"/>
      <c r="CA233" s="217"/>
      <c r="CB233" s="217"/>
      <c r="CC233" s="217"/>
      <c r="CD233" s="217"/>
      <c r="CE233" s="217"/>
      <c r="CF233" s="217"/>
      <c r="CG233" s="217"/>
      <c r="CH233" s="217"/>
      <c r="CI233" s="217"/>
      <c r="CJ233" s="217"/>
      <c r="CK233" s="217"/>
      <c r="CL233" s="217"/>
      <c r="CM233" s="217"/>
      <c r="CN233" s="217"/>
      <c r="CO233" s="217"/>
      <c r="CP233" s="217"/>
      <c r="CQ233" s="217"/>
      <c r="CR233" s="217"/>
      <c r="CS233" s="217"/>
      <c r="CT233" s="217"/>
      <c r="CU233" s="217"/>
      <c r="CV233" s="217"/>
      <c r="CW233" s="217"/>
      <c r="CX233" s="217"/>
      <c r="CY233" s="217"/>
      <c r="CZ233" s="217"/>
      <c r="DA233" s="217"/>
      <c r="DB233" s="217"/>
      <c r="DC233" s="217"/>
      <c r="DD233" s="217"/>
      <c r="DE233" s="217"/>
      <c r="DF233" s="217"/>
      <c r="DG233" s="217"/>
      <c r="DH233" s="217"/>
      <c r="DI233" s="217"/>
      <c r="DJ233" s="217"/>
      <c r="DK233" s="217"/>
      <c r="DL233" s="217"/>
      <c r="DM233" s="217"/>
      <c r="DN233" s="217"/>
      <c r="DO233" s="217"/>
      <c r="DP233" s="217"/>
      <c r="DQ233" s="217"/>
      <c r="DR233" s="217"/>
    </row>
    <row r="234" spans="1:122" s="207" customFormat="1" ht="13">
      <c r="A234" s="245" t="s">
        <v>40</v>
      </c>
      <c r="B234" s="1088"/>
      <c r="C234" s="247">
        <f>C227*2+C228*4+C229*4+C231*8+C232*8</f>
        <v>0</v>
      </c>
      <c r="D234" s="210">
        <f t="shared" ref="D234:S234" si="177">D227*2+D228*4+D229*4+D231*8+D232*8</f>
        <v>0</v>
      </c>
      <c r="E234" s="210">
        <f t="shared" si="177"/>
        <v>0</v>
      </c>
      <c r="F234" s="210">
        <f t="shared" si="177"/>
        <v>0</v>
      </c>
      <c r="G234" s="206">
        <f t="shared" si="177"/>
        <v>0</v>
      </c>
      <c r="H234" s="210">
        <f t="shared" si="177"/>
        <v>0</v>
      </c>
      <c r="I234" s="210">
        <f t="shared" si="177"/>
        <v>0</v>
      </c>
      <c r="J234" s="210">
        <f t="shared" si="177"/>
        <v>0</v>
      </c>
      <c r="K234" s="210">
        <f t="shared" si="177"/>
        <v>0</v>
      </c>
      <c r="L234" s="206">
        <f t="shared" si="177"/>
        <v>0</v>
      </c>
      <c r="M234" s="210">
        <f t="shared" si="177"/>
        <v>0</v>
      </c>
      <c r="N234" s="210">
        <f t="shared" si="177"/>
        <v>0</v>
      </c>
      <c r="O234" s="210">
        <f t="shared" si="177"/>
        <v>0</v>
      </c>
      <c r="P234" s="210">
        <f t="shared" si="177"/>
        <v>0</v>
      </c>
      <c r="Q234" s="210">
        <f t="shared" si="177"/>
        <v>0</v>
      </c>
      <c r="R234" s="206">
        <f t="shared" si="177"/>
        <v>0</v>
      </c>
      <c r="S234" s="837">
        <f t="shared" si="177"/>
        <v>0</v>
      </c>
      <c r="T234" s="286"/>
      <c r="U234" s="285"/>
      <c r="V234" s="287"/>
      <c r="W234" s="287"/>
      <c r="X234" s="287"/>
      <c r="Y234" s="285"/>
      <c r="Z234" s="285"/>
      <c r="AA234" s="285"/>
      <c r="AB234" s="285"/>
      <c r="AC234" s="285"/>
      <c r="AD234" s="285"/>
      <c r="AE234" s="217"/>
      <c r="AF234" s="217"/>
      <c r="AG234" s="217"/>
      <c r="AH234" s="217"/>
      <c r="AI234" s="217"/>
      <c r="AJ234" s="217"/>
      <c r="AK234" s="217"/>
      <c r="AL234" s="217"/>
      <c r="AM234" s="217"/>
      <c r="AN234" s="217"/>
      <c r="AO234" s="217"/>
      <c r="AP234" s="217"/>
      <c r="AQ234" s="217"/>
      <c r="AR234" s="217"/>
      <c r="AS234" s="217"/>
      <c r="AT234" s="217"/>
      <c r="AU234" s="217"/>
      <c r="AV234" s="217"/>
      <c r="AW234" s="217"/>
      <c r="AX234" s="217"/>
      <c r="AY234" s="217"/>
      <c r="AZ234" s="217"/>
      <c r="BA234" s="217"/>
      <c r="BB234" s="217"/>
      <c r="BC234" s="217"/>
      <c r="BD234" s="217"/>
      <c r="BE234" s="217"/>
      <c r="BF234" s="217"/>
      <c r="BG234" s="217"/>
      <c r="BH234" s="217"/>
      <c r="BI234" s="217"/>
      <c r="BJ234" s="217"/>
      <c r="BK234" s="217"/>
      <c r="BL234" s="217"/>
      <c r="BM234" s="217"/>
      <c r="BN234" s="217"/>
      <c r="BO234" s="217"/>
      <c r="BP234" s="217"/>
      <c r="BQ234" s="217"/>
      <c r="BR234" s="217"/>
      <c r="BS234" s="217"/>
      <c r="BT234" s="217"/>
      <c r="BU234" s="217"/>
      <c r="BV234" s="217"/>
      <c r="BW234" s="217"/>
      <c r="BX234" s="217"/>
      <c r="BY234" s="217"/>
      <c r="BZ234" s="217"/>
      <c r="CA234" s="217"/>
      <c r="CB234" s="217"/>
      <c r="CC234" s="217"/>
      <c r="CD234" s="217"/>
      <c r="CE234" s="217"/>
      <c r="CF234" s="217"/>
      <c r="CG234" s="217"/>
      <c r="CH234" s="217"/>
      <c r="CI234" s="217"/>
      <c r="CJ234" s="217"/>
      <c r="CK234" s="217"/>
      <c r="CL234" s="217"/>
      <c r="CM234" s="217"/>
      <c r="CN234" s="217"/>
      <c r="CO234" s="217"/>
      <c r="CP234" s="217"/>
      <c r="CQ234" s="217"/>
      <c r="CR234" s="217"/>
      <c r="CS234" s="217"/>
      <c r="CT234" s="217"/>
      <c r="CU234" s="217"/>
      <c r="CV234" s="217"/>
      <c r="CW234" s="217"/>
      <c r="CX234" s="217"/>
      <c r="CY234" s="217"/>
      <c r="CZ234" s="217"/>
      <c r="DA234" s="217"/>
      <c r="DB234" s="217"/>
      <c r="DC234" s="217"/>
      <c r="DD234" s="217"/>
      <c r="DE234" s="217"/>
      <c r="DF234" s="217"/>
      <c r="DG234" s="217"/>
      <c r="DH234" s="217"/>
      <c r="DI234" s="217"/>
      <c r="DJ234" s="217"/>
      <c r="DK234" s="217"/>
      <c r="DL234" s="217"/>
      <c r="DM234" s="217"/>
      <c r="DN234" s="217"/>
      <c r="DO234" s="217"/>
      <c r="DP234" s="217"/>
      <c r="DQ234" s="217"/>
      <c r="DR234" s="217"/>
    </row>
    <row r="235" spans="1:122" s="207" customFormat="1" ht="13.5" thickBot="1">
      <c r="A235" s="213" t="s">
        <v>43</v>
      </c>
      <c r="B235" s="1091"/>
      <c r="C235" s="1248">
        <f>C227+C228*2+C229*2+C231*4+C232*4</f>
        <v>0</v>
      </c>
      <c r="D235" s="214">
        <f t="shared" ref="D235:S235" si="178">D227+D228*2+D229*2+D231*4+D232*4</f>
        <v>0</v>
      </c>
      <c r="E235" s="214">
        <f t="shared" si="178"/>
        <v>0</v>
      </c>
      <c r="F235" s="214">
        <f t="shared" si="178"/>
        <v>0</v>
      </c>
      <c r="G235" s="215">
        <f t="shared" si="178"/>
        <v>0</v>
      </c>
      <c r="H235" s="214">
        <f t="shared" si="178"/>
        <v>0</v>
      </c>
      <c r="I235" s="214">
        <f t="shared" si="178"/>
        <v>0</v>
      </c>
      <c r="J235" s="214">
        <f t="shared" si="178"/>
        <v>0</v>
      </c>
      <c r="K235" s="214">
        <f t="shared" si="178"/>
        <v>0</v>
      </c>
      <c r="L235" s="215">
        <f t="shared" si="178"/>
        <v>0</v>
      </c>
      <c r="M235" s="214">
        <f t="shared" si="178"/>
        <v>0</v>
      </c>
      <c r="N235" s="214">
        <f t="shared" si="178"/>
        <v>0</v>
      </c>
      <c r="O235" s="214">
        <f t="shared" si="178"/>
        <v>0</v>
      </c>
      <c r="P235" s="214">
        <f t="shared" si="178"/>
        <v>0</v>
      </c>
      <c r="Q235" s="214">
        <f t="shared" si="178"/>
        <v>0</v>
      </c>
      <c r="R235" s="215">
        <f t="shared" si="178"/>
        <v>0</v>
      </c>
      <c r="S235" s="838">
        <f t="shared" si="178"/>
        <v>0</v>
      </c>
      <c r="T235" s="286"/>
      <c r="U235" s="285"/>
      <c r="V235" s="287"/>
      <c r="W235" s="287"/>
      <c r="X235" s="287"/>
      <c r="Y235" s="285"/>
      <c r="Z235" s="285"/>
      <c r="AA235" s="285"/>
      <c r="AB235" s="285"/>
      <c r="AC235" s="285"/>
      <c r="AD235" s="285"/>
      <c r="AE235" s="217"/>
      <c r="AF235" s="217"/>
      <c r="AG235" s="217"/>
      <c r="AH235" s="217"/>
      <c r="AI235" s="217"/>
      <c r="AJ235" s="217"/>
      <c r="AK235" s="217"/>
      <c r="AL235" s="217"/>
      <c r="AM235" s="217"/>
      <c r="AN235" s="217"/>
      <c r="AO235" s="217"/>
      <c r="AP235" s="217"/>
      <c r="AQ235" s="217"/>
      <c r="AR235" s="217"/>
      <c r="AS235" s="217"/>
      <c r="AT235" s="217"/>
      <c r="AU235" s="217"/>
      <c r="AV235" s="217"/>
      <c r="AW235" s="217"/>
      <c r="AX235" s="217"/>
      <c r="AY235" s="217"/>
      <c r="AZ235" s="217"/>
      <c r="BA235" s="217"/>
      <c r="BB235" s="217"/>
      <c r="BC235" s="217"/>
      <c r="BD235" s="217"/>
      <c r="BE235" s="217"/>
      <c r="BF235" s="217"/>
      <c r="BG235" s="217"/>
      <c r="BH235" s="217"/>
      <c r="BI235" s="217"/>
      <c r="BJ235" s="217"/>
      <c r="BK235" s="217"/>
      <c r="BL235" s="217"/>
      <c r="BM235" s="217"/>
      <c r="BN235" s="217"/>
      <c r="BO235" s="217"/>
      <c r="BP235" s="217"/>
      <c r="BQ235" s="217"/>
      <c r="BR235" s="217"/>
      <c r="BS235" s="217"/>
      <c r="BT235" s="217"/>
      <c r="BU235" s="217"/>
      <c r="BV235" s="217"/>
      <c r="BW235" s="217"/>
      <c r="BX235" s="217"/>
      <c r="BY235" s="217"/>
      <c r="BZ235" s="217"/>
      <c r="CA235" s="217"/>
      <c r="CB235" s="217"/>
      <c r="CC235" s="217"/>
      <c r="CD235" s="217"/>
      <c r="CE235" s="217"/>
      <c r="CF235" s="217"/>
      <c r="CG235" s="217"/>
      <c r="CH235" s="217"/>
      <c r="CI235" s="217"/>
      <c r="CJ235" s="217"/>
      <c r="CK235" s="217"/>
      <c r="CL235" s="217"/>
      <c r="CM235" s="217"/>
      <c r="CN235" s="217"/>
      <c r="CO235" s="217"/>
      <c r="CP235" s="217"/>
      <c r="CQ235" s="217"/>
      <c r="CR235" s="217"/>
      <c r="CS235" s="217"/>
      <c r="CT235" s="217"/>
      <c r="CU235" s="217"/>
      <c r="CV235" s="217"/>
      <c r="CW235" s="217"/>
      <c r="CX235" s="217"/>
      <c r="CY235" s="217"/>
      <c r="CZ235" s="217"/>
      <c r="DA235" s="217"/>
      <c r="DB235" s="217"/>
      <c r="DC235" s="217"/>
      <c r="DD235" s="217"/>
      <c r="DE235" s="217"/>
      <c r="DF235" s="217"/>
      <c r="DG235" s="217"/>
      <c r="DH235" s="217"/>
      <c r="DI235" s="217"/>
      <c r="DJ235" s="217"/>
      <c r="DK235" s="217"/>
      <c r="DL235" s="217"/>
      <c r="DM235" s="217"/>
      <c r="DN235" s="217"/>
      <c r="DO235" s="217"/>
      <c r="DP235" s="217"/>
      <c r="DQ235" s="217"/>
      <c r="DR235" s="217"/>
    </row>
    <row r="236" spans="1:122" s="207" customFormat="1" ht="13.5" thickBot="1">
      <c r="A236" s="211"/>
      <c r="B236" s="272"/>
      <c r="C236" s="929"/>
      <c r="D236" s="212"/>
      <c r="E236" s="212"/>
      <c r="F236" s="212"/>
      <c r="G236" s="212"/>
      <c r="H236" s="212"/>
      <c r="I236" s="212"/>
      <c r="J236" s="212"/>
      <c r="K236" s="212"/>
      <c r="L236" s="212"/>
      <c r="M236" s="212"/>
      <c r="N236" s="212"/>
      <c r="O236" s="212"/>
      <c r="P236" s="212"/>
      <c r="Q236" s="212"/>
      <c r="R236" s="212"/>
      <c r="S236" s="212"/>
      <c r="T236" s="286"/>
      <c r="U236" s="285"/>
      <c r="V236" s="287"/>
      <c r="W236" s="287"/>
      <c r="X236" s="287"/>
      <c r="Y236" s="285"/>
      <c r="Z236" s="285"/>
      <c r="AA236" s="285"/>
      <c r="AB236" s="285"/>
      <c r="AC236" s="285"/>
      <c r="AD236" s="285"/>
      <c r="AE236" s="217"/>
      <c r="AF236" s="217"/>
      <c r="AG236" s="217"/>
      <c r="AH236" s="217"/>
      <c r="AI236" s="217"/>
      <c r="AJ236" s="217"/>
      <c r="AK236" s="217"/>
      <c r="AL236" s="217"/>
      <c r="AM236" s="217"/>
      <c r="AN236" s="217"/>
      <c r="AO236" s="217"/>
      <c r="AP236" s="217"/>
      <c r="AQ236" s="217"/>
      <c r="AR236" s="217"/>
      <c r="AS236" s="217"/>
      <c r="AT236" s="217"/>
      <c r="AU236" s="217"/>
      <c r="AV236" s="217"/>
      <c r="AW236" s="217"/>
      <c r="AX236" s="217"/>
      <c r="AY236" s="217"/>
      <c r="AZ236" s="217"/>
      <c r="BA236" s="217"/>
      <c r="BB236" s="217"/>
      <c r="BC236" s="217"/>
      <c r="BD236" s="217"/>
      <c r="BE236" s="217"/>
      <c r="BF236" s="217"/>
      <c r="BG236" s="217"/>
      <c r="BH236" s="217"/>
      <c r="BI236" s="217"/>
      <c r="BJ236" s="217"/>
      <c r="BK236" s="217"/>
      <c r="BL236" s="217"/>
      <c r="BM236" s="217"/>
      <c r="BN236" s="217"/>
      <c r="BO236" s="217"/>
      <c r="BP236" s="217"/>
      <c r="BQ236" s="217"/>
      <c r="BR236" s="217"/>
      <c r="BS236" s="217"/>
      <c r="BT236" s="217"/>
      <c r="BU236" s="217"/>
      <c r="BV236" s="217"/>
      <c r="BW236" s="217"/>
      <c r="BX236" s="217"/>
      <c r="BY236" s="217"/>
      <c r="BZ236" s="217"/>
      <c r="CA236" s="217"/>
      <c r="CB236" s="217"/>
      <c r="CC236" s="217"/>
      <c r="CD236" s="217"/>
      <c r="CE236" s="217"/>
      <c r="CF236" s="217"/>
      <c r="CG236" s="217"/>
      <c r="CH236" s="217"/>
      <c r="CI236" s="217"/>
      <c r="CJ236" s="217"/>
      <c r="CK236" s="217"/>
      <c r="CL236" s="217"/>
      <c r="CM236" s="217"/>
      <c r="CN236" s="217"/>
      <c r="CO236" s="217"/>
      <c r="CP236" s="217"/>
      <c r="CQ236" s="217"/>
      <c r="CR236" s="217"/>
      <c r="CS236" s="217"/>
      <c r="CT236" s="217"/>
      <c r="CU236" s="217"/>
      <c r="CV236" s="217"/>
      <c r="CW236" s="217"/>
      <c r="CX236" s="217"/>
      <c r="CY236" s="217"/>
      <c r="CZ236" s="217"/>
      <c r="DA236" s="217"/>
      <c r="DB236" s="217"/>
      <c r="DC236" s="217"/>
      <c r="DD236" s="217"/>
      <c r="DE236" s="217"/>
      <c r="DF236" s="217"/>
      <c r="DG236" s="217"/>
      <c r="DH236" s="217"/>
      <c r="DI236" s="217"/>
      <c r="DJ236" s="217"/>
      <c r="DK236" s="217"/>
      <c r="DL236" s="217"/>
      <c r="DM236" s="217"/>
      <c r="DN236" s="217"/>
      <c r="DO236" s="217"/>
      <c r="DP236" s="217"/>
      <c r="DQ236" s="217"/>
      <c r="DR236" s="217"/>
    </row>
    <row r="237" spans="1:122" s="207" customFormat="1" ht="13">
      <c r="A237" s="441" t="s">
        <v>339</v>
      </c>
      <c r="B237" s="1242" t="s">
        <v>316</v>
      </c>
      <c r="C237" s="660">
        <f>SUMIF('Korat Summary'!$BB:$BB,'SiteCommit vs Uncon'!$T237,'Korat Summary'!BG:BG)</f>
        <v>0</v>
      </c>
      <c r="D237" s="661">
        <f>SUMIF('Korat Summary'!$BB:$BB,'SiteCommit vs Uncon'!$T237,'Korat Summary'!BH:BH)</f>
        <v>0</v>
      </c>
      <c r="E237" s="661">
        <f>SUMIF('Korat Summary'!$BB:$BB,'SiteCommit vs Uncon'!$T237,'Korat Summary'!BI:BI)</f>
        <v>0</v>
      </c>
      <c r="F237" s="661">
        <f>SUMIF('Korat Summary'!$BB:$BB,'SiteCommit vs Uncon'!$T237,'Korat Summary'!BJ:BJ)</f>
        <v>0</v>
      </c>
      <c r="G237" s="1206">
        <f t="shared" ref="G237:G242" si="179">SUM(C237:F237)</f>
        <v>0</v>
      </c>
      <c r="H237" s="660">
        <f>SUMIF('Korat Summary'!$BB:$BB,'SiteCommit vs Uncon'!$T237,'Korat Summary'!BK:BK)</f>
        <v>0</v>
      </c>
      <c r="I237" s="661">
        <f>SUMIF('Korat Summary'!$BB:$BB,'SiteCommit vs Uncon'!$T237,'Korat Summary'!BL:BL)</f>
        <v>0</v>
      </c>
      <c r="J237" s="661">
        <f>SUMIF('Korat Summary'!$BB:$BB,'SiteCommit vs Uncon'!$T237,'Korat Summary'!BM:BM)</f>
        <v>0</v>
      </c>
      <c r="K237" s="661">
        <f>SUMIF('Korat Summary'!$BB:$BB,'SiteCommit vs Uncon'!$T237,'Korat Summary'!BN:BN)</f>
        <v>0</v>
      </c>
      <c r="L237" s="1206">
        <f t="shared" ref="L237:L242" si="180">SUM(H237:K237)</f>
        <v>0</v>
      </c>
      <c r="M237" s="661">
        <f>SUMIF('Korat Summary'!$BB:$BB,'SiteCommit vs Uncon'!$T237,'Korat Summary'!BO:BO)</f>
        <v>0</v>
      </c>
      <c r="N237" s="661">
        <f>SUMIF('Korat Summary'!$BB:$BB,'SiteCommit vs Uncon'!$T237,'Korat Summary'!BP:BP)</f>
        <v>0</v>
      </c>
      <c r="O237" s="661">
        <f>SUMIF('Korat Summary'!$BB:$BB,'SiteCommit vs Uncon'!$T237,'Korat Summary'!BQ:BQ)</f>
        <v>0</v>
      </c>
      <c r="P237" s="661">
        <f>SUMIF('Korat Summary'!$BB:$BB,'SiteCommit vs Uncon'!$T237,'Korat Summary'!BR:BR)</f>
        <v>0</v>
      </c>
      <c r="Q237" s="661">
        <f>SUMIF('Korat Summary'!$BB:$BB,'SiteCommit vs Uncon'!$T237,'Korat Summary'!BS:BS)</f>
        <v>0</v>
      </c>
      <c r="R237" s="273">
        <f t="shared" ref="R237:R242" si="181">SUM(M237:Q237)</f>
        <v>0</v>
      </c>
      <c r="S237" s="662">
        <f t="shared" ref="S237:S242" si="182">R237+L237+G237</f>
        <v>0</v>
      </c>
      <c r="T237" s="218" t="s">
        <v>580</v>
      </c>
      <c r="U237" s="217"/>
      <c r="V237" s="219"/>
      <c r="W237" s="219"/>
      <c r="X237" s="219"/>
      <c r="Y237" s="217"/>
      <c r="Z237" s="217"/>
      <c r="AA237" s="217"/>
      <c r="AB237" s="217"/>
      <c r="AC237" s="217"/>
      <c r="AD237" s="217"/>
      <c r="AE237" s="217"/>
      <c r="AF237" s="217"/>
      <c r="AG237" s="217"/>
      <c r="AH237" s="217"/>
      <c r="AI237" s="217"/>
      <c r="AJ237" s="217"/>
      <c r="AK237" s="217"/>
      <c r="AL237" s="217"/>
      <c r="AM237" s="217"/>
      <c r="AN237" s="217"/>
      <c r="AO237" s="217"/>
      <c r="AP237" s="217"/>
      <c r="AQ237" s="217"/>
      <c r="AR237" s="217"/>
      <c r="AS237" s="217"/>
      <c r="AT237" s="217"/>
      <c r="AU237" s="217"/>
      <c r="AV237" s="217"/>
      <c r="AW237" s="217"/>
      <c r="AX237" s="217"/>
      <c r="AY237" s="217"/>
      <c r="AZ237" s="217"/>
      <c r="BA237" s="217"/>
      <c r="BB237" s="217"/>
      <c r="BC237" s="217"/>
      <c r="BD237" s="217"/>
      <c r="BE237" s="217"/>
      <c r="BF237" s="217"/>
      <c r="BG237" s="217"/>
      <c r="BH237" s="217"/>
      <c r="BI237" s="217"/>
      <c r="BJ237" s="217"/>
      <c r="BK237" s="217"/>
      <c r="BL237" s="217"/>
      <c r="BM237" s="217"/>
      <c r="BN237" s="217"/>
      <c r="BO237" s="217"/>
      <c r="BP237" s="217"/>
      <c r="BQ237" s="217"/>
      <c r="BR237" s="217"/>
      <c r="BS237" s="217"/>
      <c r="BT237" s="217"/>
      <c r="BU237" s="217"/>
      <c r="BV237" s="217"/>
      <c r="BW237" s="217"/>
      <c r="BX237" s="217"/>
      <c r="BY237" s="217"/>
      <c r="BZ237" s="217"/>
      <c r="CA237" s="217"/>
      <c r="CB237" s="217"/>
      <c r="CC237" s="217"/>
      <c r="CD237" s="217"/>
      <c r="CE237" s="217"/>
      <c r="CF237" s="217"/>
      <c r="CG237" s="217"/>
      <c r="CH237" s="217"/>
      <c r="CI237" s="217"/>
      <c r="CJ237" s="217"/>
      <c r="CK237" s="217"/>
      <c r="CL237" s="217"/>
      <c r="CM237" s="217"/>
      <c r="CN237" s="217"/>
      <c r="CO237" s="217"/>
      <c r="CP237" s="217"/>
      <c r="CQ237" s="217"/>
      <c r="CR237" s="217"/>
      <c r="CS237" s="217"/>
      <c r="CT237" s="217"/>
      <c r="CU237" s="217"/>
      <c r="CV237" s="217"/>
      <c r="CW237" s="217"/>
      <c r="CX237" s="217"/>
      <c r="CY237" s="217"/>
      <c r="CZ237" s="217"/>
      <c r="DA237" s="217"/>
      <c r="DB237" s="217"/>
      <c r="DC237" s="217"/>
      <c r="DD237" s="217"/>
      <c r="DE237" s="217"/>
      <c r="DF237" s="217"/>
      <c r="DG237" s="217"/>
      <c r="DH237" s="217"/>
      <c r="DI237" s="217"/>
      <c r="DJ237" s="217"/>
      <c r="DK237" s="217"/>
      <c r="DL237" s="217"/>
      <c r="DM237" s="217"/>
      <c r="DN237" s="217"/>
      <c r="DO237" s="217"/>
      <c r="DP237" s="217"/>
      <c r="DQ237" s="217"/>
      <c r="DR237" s="217"/>
    </row>
    <row r="238" spans="1:122" s="207" customFormat="1" ht="13">
      <c r="A238" s="188" t="str">
        <f>A190</f>
        <v>Site Uncon</v>
      </c>
      <c r="B238" s="228" t="s">
        <v>259</v>
      </c>
      <c r="C238" s="229">
        <f>SUMIF('Korat Summary'!$BB:$BB,'SiteCommit vs Uncon'!$T238,'Korat Summary'!BG:BG)</f>
        <v>0</v>
      </c>
      <c r="D238" s="10">
        <f>SUMIF('Korat Summary'!$BB:$BB,'SiteCommit vs Uncon'!$T238,'Korat Summary'!BH:BH)</f>
        <v>0</v>
      </c>
      <c r="E238" s="10">
        <f>SUMIF('Korat Summary'!$BB:$BB,'SiteCommit vs Uncon'!$T238,'Korat Summary'!BI:BI)</f>
        <v>0</v>
      </c>
      <c r="F238" s="10">
        <f>SUMIF('Korat Summary'!$BB:$BB,'SiteCommit vs Uncon'!$T238,'Korat Summary'!BJ:BJ)</f>
        <v>0</v>
      </c>
      <c r="G238" s="241">
        <f t="shared" si="179"/>
        <v>0</v>
      </c>
      <c r="H238" s="229">
        <f>SUMIF('Korat Summary'!$BB:$BB,'SiteCommit vs Uncon'!$T238,'Korat Summary'!BK:BK)</f>
        <v>0</v>
      </c>
      <c r="I238" s="10">
        <f>SUMIF('Korat Summary'!$BB:$BB,'SiteCommit vs Uncon'!$T238,'Korat Summary'!BL:BL)</f>
        <v>0</v>
      </c>
      <c r="J238" s="10">
        <f>SUMIF('Korat Summary'!$BB:$BB,'SiteCommit vs Uncon'!$T238,'Korat Summary'!BM:BM)</f>
        <v>0</v>
      </c>
      <c r="K238" s="10">
        <f>SUMIF('Korat Summary'!$BB:$BB,'SiteCommit vs Uncon'!$T238,'Korat Summary'!BN:BN)</f>
        <v>0</v>
      </c>
      <c r="L238" s="241">
        <f t="shared" si="180"/>
        <v>0</v>
      </c>
      <c r="M238" s="10">
        <f>SUMIF('Korat Summary'!$BB:$BB,'SiteCommit vs Uncon'!$T238,'Korat Summary'!BO:BO)</f>
        <v>0</v>
      </c>
      <c r="N238" s="10">
        <f>SUMIF('Korat Summary'!$BB:$BB,'SiteCommit vs Uncon'!$T238,'Korat Summary'!BP:BP)</f>
        <v>0</v>
      </c>
      <c r="O238" s="10">
        <f>SUMIF('Korat Summary'!$BB:$BB,'SiteCommit vs Uncon'!$T238,'Korat Summary'!BQ:BQ)</f>
        <v>0</v>
      </c>
      <c r="P238" s="10">
        <f>SUMIF('Korat Summary'!$BB:$BB,'SiteCommit vs Uncon'!$T238,'Korat Summary'!BR:BR)</f>
        <v>0</v>
      </c>
      <c r="Q238" s="10">
        <f>SUMIF('Korat Summary'!$BB:$BB,'SiteCommit vs Uncon'!$T238,'Korat Summary'!BS:BS)</f>
        <v>0</v>
      </c>
      <c r="R238" s="200">
        <f t="shared" si="181"/>
        <v>0</v>
      </c>
      <c r="S238" s="184">
        <f t="shared" si="182"/>
        <v>0</v>
      </c>
      <c r="T238" s="218" t="s">
        <v>576</v>
      </c>
      <c r="U238" s="217"/>
      <c r="V238" s="219"/>
      <c r="W238" s="219"/>
      <c r="X238" s="219"/>
      <c r="Y238" s="217"/>
      <c r="Z238" s="217"/>
      <c r="AA238" s="217"/>
      <c r="AB238" s="217"/>
      <c r="AC238" s="217"/>
      <c r="AD238" s="217"/>
      <c r="AE238" s="217"/>
      <c r="AF238" s="217"/>
      <c r="AG238" s="217"/>
      <c r="AH238" s="217"/>
      <c r="AI238" s="217"/>
      <c r="AJ238" s="217"/>
      <c r="AK238" s="217"/>
      <c r="AL238" s="217"/>
      <c r="AM238" s="217"/>
      <c r="AN238" s="217"/>
      <c r="AO238" s="217"/>
      <c r="AP238" s="217"/>
      <c r="AQ238" s="217"/>
      <c r="AR238" s="217"/>
      <c r="AS238" s="217"/>
      <c r="AT238" s="217"/>
      <c r="AU238" s="217"/>
      <c r="AV238" s="217"/>
      <c r="AW238" s="217"/>
      <c r="AX238" s="217"/>
      <c r="AY238" s="217"/>
      <c r="AZ238" s="217"/>
      <c r="BA238" s="217"/>
      <c r="BB238" s="217"/>
      <c r="BC238" s="217"/>
      <c r="BD238" s="217"/>
      <c r="BE238" s="217"/>
      <c r="BF238" s="217"/>
      <c r="BG238" s="217"/>
      <c r="BH238" s="217"/>
      <c r="BI238" s="217"/>
      <c r="BJ238" s="217"/>
      <c r="BK238" s="217"/>
      <c r="BL238" s="217"/>
      <c r="BM238" s="217"/>
      <c r="BN238" s="217"/>
      <c r="BO238" s="217"/>
      <c r="BP238" s="217"/>
      <c r="BQ238" s="217"/>
      <c r="BR238" s="217"/>
      <c r="BS238" s="217"/>
      <c r="BT238" s="217"/>
      <c r="BU238" s="217"/>
      <c r="BV238" s="217"/>
      <c r="BW238" s="217"/>
      <c r="BX238" s="217"/>
      <c r="BY238" s="217"/>
      <c r="BZ238" s="217"/>
      <c r="CA238" s="217"/>
      <c r="CB238" s="217"/>
      <c r="CC238" s="217"/>
      <c r="CD238" s="217"/>
      <c r="CE238" s="217"/>
      <c r="CF238" s="217"/>
      <c r="CG238" s="217"/>
      <c r="CH238" s="217"/>
      <c r="CI238" s="217"/>
      <c r="CJ238" s="217"/>
      <c r="CK238" s="217"/>
      <c r="CL238" s="217"/>
      <c r="CM238" s="217"/>
      <c r="CN238" s="217"/>
      <c r="CO238" s="217"/>
      <c r="CP238" s="217"/>
      <c r="CQ238" s="217"/>
      <c r="CR238" s="217"/>
      <c r="CS238" s="217"/>
      <c r="CT238" s="217"/>
      <c r="CU238" s="217"/>
      <c r="CV238" s="217"/>
      <c r="CW238" s="217"/>
      <c r="CX238" s="217"/>
      <c r="CY238" s="217"/>
      <c r="CZ238" s="217"/>
      <c r="DA238" s="217"/>
      <c r="DB238" s="217"/>
      <c r="DC238" s="217"/>
      <c r="DD238" s="217"/>
      <c r="DE238" s="217"/>
      <c r="DF238" s="217"/>
      <c r="DG238" s="217"/>
      <c r="DH238" s="217"/>
      <c r="DI238" s="217"/>
      <c r="DJ238" s="217"/>
      <c r="DK238" s="217"/>
      <c r="DL238" s="217"/>
      <c r="DM238" s="217"/>
      <c r="DN238" s="217"/>
      <c r="DO238" s="217"/>
      <c r="DP238" s="217"/>
      <c r="DQ238" s="217"/>
      <c r="DR238" s="217"/>
    </row>
    <row r="239" spans="1:122" s="207" customFormat="1" ht="13">
      <c r="A239" s="181"/>
      <c r="B239" s="228" t="s">
        <v>354</v>
      </c>
      <c r="C239" s="229">
        <f>SUMIF('Korat Summary'!$BB:$BB,'SiteCommit vs Uncon'!$T239,'Korat Summary'!BG:BG)</f>
        <v>0</v>
      </c>
      <c r="D239" s="10">
        <f>SUMIF('Korat Summary'!$BB:$BB,'SiteCommit vs Uncon'!$T239,'Korat Summary'!BH:BH)</f>
        <v>50</v>
      </c>
      <c r="E239" s="10">
        <f>SUMIF('Korat Summary'!$BB:$BB,'SiteCommit vs Uncon'!$T239,'Korat Summary'!BI:BI)</f>
        <v>150</v>
      </c>
      <c r="F239" s="10">
        <f>SUMIF('Korat Summary'!$BB:$BB,'SiteCommit vs Uncon'!$T239,'Korat Summary'!BJ:BJ)</f>
        <v>25</v>
      </c>
      <c r="G239" s="241">
        <f t="shared" si="179"/>
        <v>225</v>
      </c>
      <c r="H239" s="229">
        <f>SUMIF('Korat Summary'!$BB:$BB,'SiteCommit vs Uncon'!$T239,'Korat Summary'!BK:BK)</f>
        <v>0</v>
      </c>
      <c r="I239" s="10">
        <f>SUMIF('Korat Summary'!$BB:$BB,'SiteCommit vs Uncon'!$T239,'Korat Summary'!BL:BL)</f>
        <v>75</v>
      </c>
      <c r="J239" s="10">
        <f>SUMIF('Korat Summary'!$BB:$BB,'SiteCommit vs Uncon'!$T239,'Korat Summary'!BM:BM)</f>
        <v>25</v>
      </c>
      <c r="K239" s="10">
        <f>SUMIF('Korat Summary'!$BB:$BB,'SiteCommit vs Uncon'!$T239,'Korat Summary'!BN:BN)</f>
        <v>100</v>
      </c>
      <c r="L239" s="241">
        <f t="shared" si="180"/>
        <v>200</v>
      </c>
      <c r="M239" s="10">
        <f>SUMIF('Korat Summary'!$BB:$BB,'SiteCommit vs Uncon'!$T239,'Korat Summary'!BO:BO)</f>
        <v>75</v>
      </c>
      <c r="N239" s="10">
        <f>SUMIF('Korat Summary'!$BB:$BB,'SiteCommit vs Uncon'!$T239,'Korat Summary'!BP:BP)</f>
        <v>25</v>
      </c>
      <c r="O239" s="10">
        <f>SUMIF('Korat Summary'!$BB:$BB,'SiteCommit vs Uncon'!$T239,'Korat Summary'!BQ:BQ)</f>
        <v>75</v>
      </c>
      <c r="P239" s="10">
        <f>SUMIF('Korat Summary'!$BB:$BB,'SiteCommit vs Uncon'!$T239,'Korat Summary'!BR:BR)</f>
        <v>25</v>
      </c>
      <c r="Q239" s="10">
        <f>SUMIF('Korat Summary'!$BB:$BB,'SiteCommit vs Uncon'!$T239,'Korat Summary'!BS:BS)</f>
        <v>0</v>
      </c>
      <c r="R239" s="183">
        <f t="shared" si="181"/>
        <v>200</v>
      </c>
      <c r="S239" s="197">
        <f t="shared" si="182"/>
        <v>625</v>
      </c>
      <c r="T239" s="218" t="s">
        <v>592</v>
      </c>
      <c r="U239" s="217"/>
      <c r="V239" s="219"/>
      <c r="W239" s="219"/>
      <c r="X239" s="219"/>
      <c r="Y239" s="217"/>
      <c r="Z239" s="217"/>
      <c r="AA239" s="217"/>
      <c r="AB239" s="217"/>
      <c r="AC239" s="217"/>
      <c r="AD239" s="217"/>
      <c r="AE239" s="217"/>
      <c r="AF239" s="217"/>
      <c r="AG239" s="217"/>
      <c r="AH239" s="217"/>
      <c r="AI239" s="217"/>
      <c r="AJ239" s="217"/>
      <c r="AK239" s="217"/>
      <c r="AL239" s="217"/>
      <c r="AM239" s="217"/>
      <c r="AN239" s="217"/>
      <c r="AO239" s="217"/>
      <c r="AP239" s="217"/>
      <c r="AQ239" s="217"/>
      <c r="AR239" s="217"/>
      <c r="AS239" s="217"/>
      <c r="AT239" s="217"/>
      <c r="AU239" s="217"/>
      <c r="AV239" s="217"/>
      <c r="AW239" s="217"/>
      <c r="AX239" s="217"/>
      <c r="AY239" s="217"/>
      <c r="AZ239" s="217"/>
      <c r="BA239" s="217"/>
      <c r="BB239" s="217"/>
      <c r="BC239" s="217"/>
      <c r="BD239" s="217"/>
      <c r="BE239" s="217"/>
      <c r="BF239" s="217"/>
      <c r="BG239" s="217"/>
      <c r="BH239" s="217"/>
      <c r="BI239" s="217"/>
      <c r="BJ239" s="217"/>
      <c r="BK239" s="217"/>
      <c r="BL239" s="217"/>
      <c r="BM239" s="217"/>
      <c r="BN239" s="217"/>
      <c r="BO239" s="217"/>
      <c r="BP239" s="217"/>
      <c r="BQ239" s="217"/>
      <c r="BR239" s="217"/>
      <c r="BS239" s="217"/>
      <c r="BT239" s="217"/>
      <c r="BU239" s="217"/>
      <c r="BV239" s="217"/>
      <c r="BW239" s="217"/>
      <c r="BX239" s="217"/>
      <c r="BY239" s="217"/>
      <c r="BZ239" s="217"/>
      <c r="CA239" s="217"/>
      <c r="CB239" s="217"/>
      <c r="CC239" s="217"/>
      <c r="CD239" s="217"/>
      <c r="CE239" s="217"/>
      <c r="CF239" s="217"/>
      <c r="CG239" s="217"/>
      <c r="CH239" s="217"/>
      <c r="CI239" s="217"/>
      <c r="CJ239" s="217"/>
      <c r="CK239" s="217"/>
      <c r="CL239" s="217"/>
      <c r="CM239" s="217"/>
      <c r="CN239" s="217"/>
      <c r="CO239" s="217"/>
      <c r="CP239" s="217"/>
      <c r="CQ239" s="217"/>
      <c r="CR239" s="217"/>
      <c r="CS239" s="217"/>
      <c r="CT239" s="217"/>
      <c r="CU239" s="217"/>
      <c r="CV239" s="217"/>
      <c r="CW239" s="217"/>
      <c r="CX239" s="217"/>
      <c r="CY239" s="217"/>
      <c r="CZ239" s="217"/>
      <c r="DA239" s="217"/>
      <c r="DB239" s="217"/>
      <c r="DC239" s="217"/>
      <c r="DD239" s="217"/>
      <c r="DE239" s="217"/>
      <c r="DF239" s="217"/>
      <c r="DG239" s="217"/>
      <c r="DH239" s="217"/>
      <c r="DI239" s="217"/>
      <c r="DJ239" s="217"/>
      <c r="DK239" s="217"/>
      <c r="DL239" s="217"/>
      <c r="DM239" s="217"/>
      <c r="DN239" s="217"/>
      <c r="DO239" s="217"/>
      <c r="DP239" s="217"/>
      <c r="DQ239" s="217"/>
      <c r="DR239" s="217"/>
    </row>
    <row r="240" spans="1:122" s="207" customFormat="1" ht="10.4" customHeight="1">
      <c r="A240" s="188" t="s">
        <v>30</v>
      </c>
      <c r="B240" s="228" t="s">
        <v>204</v>
      </c>
      <c r="C240" s="229">
        <f>SUMIF('Korat Summary'!$BB:$BB,'SiteCommit vs Uncon'!$T240,'Korat Summary'!BG:BG)</f>
        <v>2150</v>
      </c>
      <c r="D240" s="10">
        <f>SUMIF('Korat Summary'!$BB:$BB,'SiteCommit vs Uncon'!$T240,'Korat Summary'!BH:BH)</f>
        <v>3125</v>
      </c>
      <c r="E240" s="10">
        <f>SUMIF('Korat Summary'!$BB:$BB,'SiteCommit vs Uncon'!$T240,'Korat Summary'!BI:BI)</f>
        <v>5625</v>
      </c>
      <c r="F240" s="10">
        <f>SUMIF('Korat Summary'!$BB:$BB,'SiteCommit vs Uncon'!$T240,'Korat Summary'!BJ:BJ)</f>
        <v>2725</v>
      </c>
      <c r="G240" s="241">
        <f t="shared" si="179"/>
        <v>13625</v>
      </c>
      <c r="H240" s="229">
        <f>SUMIF('Korat Summary'!$BB:$BB,'SiteCommit vs Uncon'!$T240,'Korat Summary'!BK:BK)</f>
        <v>6075</v>
      </c>
      <c r="I240" s="10">
        <f>SUMIF('Korat Summary'!$BB:$BB,'SiteCommit vs Uncon'!$T240,'Korat Summary'!BL:BL)</f>
        <v>6650</v>
      </c>
      <c r="J240" s="10">
        <f>SUMIF('Korat Summary'!$BB:$BB,'SiteCommit vs Uncon'!$T240,'Korat Summary'!BM:BM)</f>
        <v>3050</v>
      </c>
      <c r="K240" s="10">
        <f>SUMIF('Korat Summary'!$BB:$BB,'SiteCommit vs Uncon'!$T240,'Korat Summary'!BN:BN)</f>
        <v>9025</v>
      </c>
      <c r="L240" s="241">
        <f t="shared" si="180"/>
        <v>24800</v>
      </c>
      <c r="M240" s="10">
        <f>SUMIF('Korat Summary'!$BB:$BB,'SiteCommit vs Uncon'!$T240,'Korat Summary'!BO:BO)</f>
        <v>4700</v>
      </c>
      <c r="N240" s="10">
        <f>SUMIF('Korat Summary'!$BB:$BB,'SiteCommit vs Uncon'!$T240,'Korat Summary'!BP:BP)</f>
        <v>7400</v>
      </c>
      <c r="O240" s="10">
        <f>SUMIF('Korat Summary'!$BB:$BB,'SiteCommit vs Uncon'!$T240,'Korat Summary'!BQ:BQ)</f>
        <v>10325</v>
      </c>
      <c r="P240" s="10">
        <f>SUMIF('Korat Summary'!$BB:$BB,'SiteCommit vs Uncon'!$T240,'Korat Summary'!BR:BR)</f>
        <v>3300</v>
      </c>
      <c r="Q240" s="10">
        <f>SUMIF('Korat Summary'!$BB:$BB,'SiteCommit vs Uncon'!$T240,'Korat Summary'!BS:BS)</f>
        <v>1950</v>
      </c>
      <c r="R240" s="183">
        <f t="shared" si="181"/>
        <v>27675</v>
      </c>
      <c r="S240" s="197">
        <f t="shared" si="182"/>
        <v>66100</v>
      </c>
      <c r="T240" s="218" t="s">
        <v>577</v>
      </c>
      <c r="U240" s="217"/>
      <c r="V240" s="219"/>
      <c r="W240" s="219"/>
      <c r="X240" s="219"/>
      <c r="Y240" s="217"/>
      <c r="Z240" s="217"/>
      <c r="AA240" s="217"/>
      <c r="AB240" s="217"/>
      <c r="AC240" s="217"/>
      <c r="AD240" s="217"/>
      <c r="AE240" s="217"/>
      <c r="AF240" s="217"/>
      <c r="AG240" s="217"/>
      <c r="AH240" s="217"/>
      <c r="AI240" s="217"/>
      <c r="AJ240" s="217"/>
      <c r="AK240" s="217"/>
      <c r="AL240" s="217"/>
      <c r="AM240" s="217"/>
      <c r="AN240" s="217"/>
      <c r="AO240" s="217"/>
      <c r="AP240" s="217"/>
      <c r="AQ240" s="217"/>
      <c r="AR240" s="217"/>
      <c r="AS240" s="217"/>
      <c r="AT240" s="217"/>
      <c r="AU240" s="217"/>
      <c r="AV240" s="217"/>
      <c r="AW240" s="217"/>
      <c r="AX240" s="217"/>
      <c r="AY240" s="217"/>
      <c r="AZ240" s="217"/>
      <c r="BA240" s="217"/>
      <c r="BB240" s="217"/>
      <c r="BC240" s="217"/>
      <c r="BD240" s="217"/>
      <c r="BE240" s="217"/>
      <c r="BF240" s="217"/>
      <c r="BG240" s="217"/>
      <c r="BH240" s="217"/>
      <c r="BI240" s="217"/>
      <c r="BJ240" s="217"/>
      <c r="BK240" s="217"/>
      <c r="BL240" s="217"/>
      <c r="BM240" s="217"/>
      <c r="BN240" s="217"/>
      <c r="BO240" s="217"/>
      <c r="BP240" s="217"/>
      <c r="BQ240" s="217"/>
      <c r="BR240" s="217"/>
      <c r="BS240" s="217"/>
      <c r="BT240" s="217"/>
      <c r="BU240" s="217"/>
      <c r="BV240" s="217"/>
      <c r="BW240" s="217"/>
      <c r="BX240" s="217"/>
      <c r="BY240" s="217"/>
      <c r="BZ240" s="217"/>
      <c r="CA240" s="217"/>
      <c r="CB240" s="217"/>
      <c r="CC240" s="217"/>
      <c r="CD240" s="217"/>
      <c r="CE240" s="217"/>
      <c r="CF240" s="217"/>
      <c r="CG240" s="217"/>
      <c r="CH240" s="217"/>
      <c r="CI240" s="217"/>
      <c r="CJ240" s="217"/>
      <c r="CK240" s="217"/>
      <c r="CL240" s="217"/>
      <c r="CM240" s="217"/>
      <c r="CN240" s="217"/>
      <c r="CO240" s="217"/>
      <c r="CP240" s="217"/>
      <c r="CQ240" s="217"/>
      <c r="CR240" s="217"/>
      <c r="CS240" s="217"/>
      <c r="CT240" s="217"/>
      <c r="CU240" s="217"/>
      <c r="CV240" s="217"/>
      <c r="CW240" s="217"/>
      <c r="CX240" s="217"/>
      <c r="CY240" s="217"/>
      <c r="CZ240" s="217"/>
      <c r="DA240" s="217"/>
      <c r="DB240" s="217"/>
      <c r="DC240" s="217"/>
      <c r="DD240" s="217"/>
      <c r="DE240" s="217"/>
      <c r="DF240" s="217"/>
      <c r="DG240" s="217"/>
      <c r="DH240" s="217"/>
      <c r="DI240" s="217"/>
      <c r="DJ240" s="217"/>
      <c r="DK240" s="217"/>
      <c r="DL240" s="217"/>
      <c r="DM240" s="217"/>
      <c r="DN240" s="217"/>
      <c r="DO240" s="217"/>
      <c r="DP240" s="217"/>
      <c r="DQ240" s="217"/>
      <c r="DR240" s="217"/>
    </row>
    <row r="241" spans="1:122" s="207" customFormat="1" ht="10.4" customHeight="1">
      <c r="A241" s="188"/>
      <c r="B241" s="228" t="s">
        <v>221</v>
      </c>
      <c r="C241" s="229">
        <f>SUMIF('Korat Summary'!$BB:$BB,'SiteCommit vs Uncon'!$T241,'Korat Summary'!BG:BG)</f>
        <v>880</v>
      </c>
      <c r="D241" s="10">
        <f>SUMIF('Korat Summary'!$BB:$BB,'SiteCommit vs Uncon'!$T241,'Korat Summary'!BH:BH)</f>
        <v>840</v>
      </c>
      <c r="E241" s="10">
        <f>SUMIF('Korat Summary'!$BB:$BB,'SiteCommit vs Uncon'!$T241,'Korat Summary'!BI:BI)</f>
        <v>1040</v>
      </c>
      <c r="F241" s="10">
        <f>SUMIF('Korat Summary'!$BB:$BB,'SiteCommit vs Uncon'!$T241,'Korat Summary'!BJ:BJ)</f>
        <v>860</v>
      </c>
      <c r="G241" s="241">
        <f t="shared" si="179"/>
        <v>3620</v>
      </c>
      <c r="H241" s="229">
        <f>SUMIF('Korat Summary'!$BB:$BB,'SiteCommit vs Uncon'!$T241,'Korat Summary'!BK:BK)</f>
        <v>2880</v>
      </c>
      <c r="I241" s="10">
        <f>SUMIF('Korat Summary'!$BB:$BB,'SiteCommit vs Uncon'!$T241,'Korat Summary'!BL:BL)</f>
        <v>1080</v>
      </c>
      <c r="J241" s="10">
        <f>SUMIF('Korat Summary'!$BB:$BB,'SiteCommit vs Uncon'!$T241,'Korat Summary'!BM:BM)</f>
        <v>980</v>
      </c>
      <c r="K241" s="10">
        <f>SUMIF('Korat Summary'!$BB:$BB,'SiteCommit vs Uncon'!$T241,'Korat Summary'!BN:BN)</f>
        <v>2400</v>
      </c>
      <c r="L241" s="241">
        <f t="shared" si="180"/>
        <v>7340</v>
      </c>
      <c r="M241" s="10">
        <f>SUMIF('Korat Summary'!$BB:$BB,'SiteCommit vs Uncon'!$T241,'Korat Summary'!BO:BO)</f>
        <v>1860</v>
      </c>
      <c r="N241" s="10">
        <f>SUMIF('Korat Summary'!$BB:$BB,'SiteCommit vs Uncon'!$T241,'Korat Summary'!BP:BP)</f>
        <v>1280</v>
      </c>
      <c r="O241" s="10">
        <f>SUMIF('Korat Summary'!$BB:$BB,'SiteCommit vs Uncon'!$T241,'Korat Summary'!BQ:BQ)</f>
        <v>2420</v>
      </c>
      <c r="P241" s="10">
        <f>SUMIF('Korat Summary'!$BB:$BB,'SiteCommit vs Uncon'!$T241,'Korat Summary'!BR:BR)</f>
        <v>860</v>
      </c>
      <c r="Q241" s="10">
        <f>SUMIF('Korat Summary'!$BB:$BB,'SiteCommit vs Uncon'!$T241,'Korat Summary'!BS:BS)</f>
        <v>840</v>
      </c>
      <c r="R241" s="183">
        <f t="shared" si="181"/>
        <v>7260</v>
      </c>
      <c r="S241" s="197">
        <f t="shared" si="182"/>
        <v>18220</v>
      </c>
      <c r="T241" s="218" t="s">
        <v>578</v>
      </c>
      <c r="U241" s="217"/>
      <c r="V241" s="219"/>
      <c r="W241" s="219"/>
      <c r="X241" s="219"/>
      <c r="Y241" s="217"/>
      <c r="Z241" s="217"/>
      <c r="AA241" s="217"/>
      <c r="AB241" s="217"/>
      <c r="AC241" s="217"/>
      <c r="AD241" s="217"/>
      <c r="AE241" s="217"/>
      <c r="AF241" s="217"/>
      <c r="AG241" s="217"/>
      <c r="AH241" s="217"/>
      <c r="AI241" s="217"/>
      <c r="AJ241" s="217"/>
      <c r="AK241" s="217"/>
      <c r="AL241" s="217"/>
      <c r="AM241" s="217"/>
      <c r="AN241" s="217"/>
      <c r="AO241" s="217"/>
      <c r="AP241" s="217"/>
      <c r="AQ241" s="217"/>
      <c r="AR241" s="217"/>
      <c r="AS241" s="217"/>
      <c r="AT241" s="217"/>
      <c r="AU241" s="217"/>
      <c r="AV241" s="217"/>
      <c r="AW241" s="217"/>
      <c r="AX241" s="217"/>
      <c r="AY241" s="217"/>
      <c r="AZ241" s="217"/>
      <c r="BA241" s="217"/>
      <c r="BB241" s="217"/>
      <c r="BC241" s="217"/>
      <c r="BD241" s="217"/>
      <c r="BE241" s="217"/>
      <c r="BF241" s="217"/>
      <c r="BG241" s="217"/>
      <c r="BH241" s="217"/>
      <c r="BI241" s="217"/>
      <c r="BJ241" s="217"/>
      <c r="BK241" s="217"/>
      <c r="BL241" s="217"/>
      <c r="BM241" s="217"/>
      <c r="BN241" s="217"/>
      <c r="BO241" s="217"/>
      <c r="BP241" s="217"/>
      <c r="BQ241" s="217"/>
      <c r="BR241" s="217"/>
      <c r="BS241" s="217"/>
      <c r="BT241" s="217"/>
      <c r="BU241" s="217"/>
      <c r="BV241" s="217"/>
      <c r="BW241" s="217"/>
      <c r="BX241" s="217"/>
      <c r="BY241" s="217"/>
      <c r="BZ241" s="217"/>
      <c r="CA241" s="217"/>
      <c r="CB241" s="217"/>
      <c r="CC241" s="217"/>
      <c r="CD241" s="217"/>
      <c r="CE241" s="217"/>
      <c r="CF241" s="217"/>
      <c r="CG241" s="217"/>
      <c r="CH241" s="217"/>
      <c r="CI241" s="217"/>
      <c r="CJ241" s="217"/>
      <c r="CK241" s="217"/>
      <c r="CL241" s="217"/>
      <c r="CM241" s="217"/>
      <c r="CN241" s="217"/>
      <c r="CO241" s="217"/>
      <c r="CP241" s="217"/>
      <c r="CQ241" s="217"/>
      <c r="CR241" s="217"/>
      <c r="CS241" s="217"/>
      <c r="CT241" s="217"/>
      <c r="CU241" s="217"/>
      <c r="CV241" s="217"/>
      <c r="CW241" s="217"/>
      <c r="CX241" s="217"/>
      <c r="CY241" s="217"/>
      <c r="CZ241" s="217"/>
      <c r="DA241" s="217"/>
      <c r="DB241" s="217"/>
      <c r="DC241" s="217"/>
      <c r="DD241" s="217"/>
      <c r="DE241" s="217"/>
      <c r="DF241" s="217"/>
      <c r="DG241" s="217"/>
      <c r="DH241" s="217"/>
      <c r="DI241" s="217"/>
      <c r="DJ241" s="217"/>
      <c r="DK241" s="217"/>
      <c r="DL241" s="217"/>
      <c r="DM241" s="217"/>
      <c r="DN241" s="217"/>
      <c r="DO241" s="217"/>
      <c r="DP241" s="217"/>
      <c r="DQ241" s="217"/>
      <c r="DR241" s="217"/>
    </row>
    <row r="242" spans="1:122" s="207" customFormat="1" ht="10.4" customHeight="1">
      <c r="A242" s="188"/>
      <c r="B242" s="228" t="s">
        <v>258</v>
      </c>
      <c r="C242" s="229">
        <f>SUMIF('Korat Summary'!$BB:$BB,'SiteCommit vs Uncon'!$T242,'Korat Summary'!BG:BG)</f>
        <v>4520</v>
      </c>
      <c r="D242" s="10">
        <f>SUMIF('Korat Summary'!$BB:$BB,'SiteCommit vs Uncon'!$T242,'Korat Summary'!BH:BH)</f>
        <v>4560</v>
      </c>
      <c r="E242" s="10">
        <f>SUMIF('Korat Summary'!$BB:$BB,'SiteCommit vs Uncon'!$T242,'Korat Summary'!BI:BI)</f>
        <v>5120</v>
      </c>
      <c r="F242" s="10">
        <f>SUMIF('Korat Summary'!$BB:$BB,'SiteCommit vs Uncon'!$T242,'Korat Summary'!BJ:BJ)</f>
        <v>7380</v>
      </c>
      <c r="G242" s="241">
        <f t="shared" si="179"/>
        <v>21580</v>
      </c>
      <c r="H242" s="229">
        <f>SUMIF('Korat Summary'!$BB:$BB,'SiteCommit vs Uncon'!$T242,'Korat Summary'!BK:BK)</f>
        <v>6580</v>
      </c>
      <c r="I242" s="10">
        <f>SUMIF('Korat Summary'!$BB:$BB,'SiteCommit vs Uncon'!$T242,'Korat Summary'!BL:BL)</f>
        <v>5040</v>
      </c>
      <c r="J242" s="10">
        <f>SUMIF('Korat Summary'!$BB:$BB,'SiteCommit vs Uncon'!$T242,'Korat Summary'!BM:BM)</f>
        <v>8180</v>
      </c>
      <c r="K242" s="10">
        <f>SUMIF('Korat Summary'!$BB:$BB,'SiteCommit vs Uncon'!$T242,'Korat Summary'!BN:BN)</f>
        <v>9100</v>
      </c>
      <c r="L242" s="241">
        <f t="shared" si="180"/>
        <v>28900</v>
      </c>
      <c r="M242" s="10">
        <f>SUMIF('Korat Summary'!$BB:$BB,'SiteCommit vs Uncon'!$T242,'Korat Summary'!BO:BO)</f>
        <v>6120</v>
      </c>
      <c r="N242" s="10">
        <f>SUMIF('Korat Summary'!$BB:$BB,'SiteCommit vs Uncon'!$T242,'Korat Summary'!BP:BP)</f>
        <v>5860</v>
      </c>
      <c r="O242" s="10">
        <f>SUMIF('Korat Summary'!$BB:$BB,'SiteCommit vs Uncon'!$T242,'Korat Summary'!BQ:BQ)</f>
        <v>11860</v>
      </c>
      <c r="P242" s="10">
        <f>SUMIF('Korat Summary'!$BB:$BB,'SiteCommit vs Uncon'!$T242,'Korat Summary'!BR:BR)</f>
        <v>5420</v>
      </c>
      <c r="Q242" s="10">
        <f>SUMIF('Korat Summary'!$BB:$BB,'SiteCommit vs Uncon'!$T242,'Korat Summary'!BS:BS)</f>
        <v>4480</v>
      </c>
      <c r="R242" s="183">
        <f t="shared" si="181"/>
        <v>33740</v>
      </c>
      <c r="S242" s="197">
        <f t="shared" si="182"/>
        <v>84220</v>
      </c>
      <c r="T242" s="218" t="s">
        <v>579</v>
      </c>
      <c r="U242" s="217"/>
      <c r="V242" s="219"/>
      <c r="W242" s="219"/>
      <c r="X242" s="219"/>
      <c r="Y242" s="217"/>
      <c r="Z242" s="217"/>
      <c r="AA242" s="217"/>
      <c r="AB242" s="217"/>
      <c r="AC242" s="217"/>
      <c r="AD242" s="217"/>
      <c r="AE242" s="217"/>
      <c r="AF242" s="217"/>
      <c r="AG242" s="217"/>
      <c r="AH242" s="217"/>
      <c r="AI242" s="217"/>
      <c r="AJ242" s="217"/>
      <c r="AK242" s="217"/>
      <c r="AL242" s="217"/>
      <c r="AM242" s="217"/>
      <c r="AN242" s="217"/>
      <c r="AO242" s="217"/>
      <c r="AP242" s="217"/>
      <c r="AQ242" s="217"/>
      <c r="AR242" s="217"/>
      <c r="AS242" s="217"/>
      <c r="AT242" s="217"/>
      <c r="AU242" s="217"/>
      <c r="AV242" s="217"/>
      <c r="AW242" s="217"/>
      <c r="AX242" s="217"/>
      <c r="AY242" s="217"/>
      <c r="AZ242" s="217"/>
      <c r="BA242" s="217"/>
      <c r="BB242" s="217"/>
      <c r="BC242" s="217"/>
      <c r="BD242" s="217"/>
      <c r="BE242" s="217"/>
      <c r="BF242" s="217"/>
      <c r="BG242" s="217"/>
      <c r="BH242" s="217"/>
      <c r="BI242" s="217"/>
      <c r="BJ242" s="217"/>
      <c r="BK242" s="217"/>
      <c r="BL242" s="217"/>
      <c r="BM242" s="217"/>
      <c r="BN242" s="217"/>
      <c r="BO242" s="217"/>
      <c r="BP242" s="217"/>
      <c r="BQ242" s="217"/>
      <c r="BR242" s="217"/>
      <c r="BS242" s="217"/>
      <c r="BT242" s="217"/>
      <c r="BU242" s="217"/>
      <c r="BV242" s="217"/>
      <c r="BW242" s="217"/>
      <c r="BX242" s="217"/>
      <c r="BY242" s="217"/>
      <c r="BZ242" s="217"/>
      <c r="CA242" s="217"/>
      <c r="CB242" s="217"/>
      <c r="CC242" s="217"/>
      <c r="CD242" s="217"/>
      <c r="CE242" s="217"/>
      <c r="CF242" s="217"/>
      <c r="CG242" s="217"/>
      <c r="CH242" s="217"/>
      <c r="CI242" s="217"/>
      <c r="CJ242" s="217"/>
      <c r="CK242" s="217"/>
      <c r="CL242" s="217"/>
      <c r="CM242" s="217"/>
      <c r="CN242" s="217"/>
      <c r="CO242" s="217"/>
      <c r="CP242" s="217"/>
      <c r="CQ242" s="217"/>
      <c r="CR242" s="217"/>
      <c r="CS242" s="217"/>
      <c r="CT242" s="217"/>
      <c r="CU242" s="217"/>
      <c r="CV242" s="217"/>
      <c r="CW242" s="217"/>
      <c r="CX242" s="217"/>
      <c r="CY242" s="217"/>
      <c r="CZ242" s="217"/>
      <c r="DA242" s="217"/>
      <c r="DB242" s="217"/>
      <c r="DC242" s="217"/>
      <c r="DD242" s="217"/>
      <c r="DE242" s="217"/>
      <c r="DF242" s="217"/>
      <c r="DG242" s="217"/>
      <c r="DH242" s="217"/>
      <c r="DI242" s="217"/>
      <c r="DJ242" s="217"/>
      <c r="DK242" s="217"/>
      <c r="DL242" s="217"/>
      <c r="DM242" s="217"/>
      <c r="DN242" s="217"/>
      <c r="DO242" s="217"/>
      <c r="DP242" s="217"/>
      <c r="DQ242" s="217"/>
      <c r="DR242" s="217"/>
    </row>
    <row r="243" spans="1:122" s="207" customFormat="1" ht="13.5" thickBot="1">
      <c r="A243" s="1114" t="s">
        <v>30</v>
      </c>
      <c r="B243" s="1115" t="s">
        <v>32</v>
      </c>
      <c r="C243" s="1116">
        <f>SUM(C237:C242)</f>
        <v>7550</v>
      </c>
      <c r="D243" s="1117">
        <f t="shared" ref="D243:S243" si="183">SUM(D237:D242)</f>
        <v>8575</v>
      </c>
      <c r="E243" s="1117">
        <f t="shared" si="183"/>
        <v>11935</v>
      </c>
      <c r="F243" s="1117">
        <f t="shared" si="183"/>
        <v>10990</v>
      </c>
      <c r="G243" s="1118">
        <f t="shared" si="183"/>
        <v>39050</v>
      </c>
      <c r="H243" s="1116">
        <f t="shared" si="183"/>
        <v>15535</v>
      </c>
      <c r="I243" s="1117">
        <f t="shared" si="183"/>
        <v>12845</v>
      </c>
      <c r="J243" s="1117">
        <f t="shared" si="183"/>
        <v>12235</v>
      </c>
      <c r="K243" s="1117">
        <f t="shared" si="183"/>
        <v>20625</v>
      </c>
      <c r="L243" s="1118">
        <f t="shared" si="183"/>
        <v>61240</v>
      </c>
      <c r="M243" s="1117">
        <f t="shared" si="183"/>
        <v>12755</v>
      </c>
      <c r="N243" s="1117">
        <f t="shared" si="183"/>
        <v>14565</v>
      </c>
      <c r="O243" s="1117">
        <f t="shared" si="183"/>
        <v>24680</v>
      </c>
      <c r="P243" s="1117">
        <f t="shared" si="183"/>
        <v>9605</v>
      </c>
      <c r="Q243" s="1119">
        <f t="shared" si="183"/>
        <v>7270</v>
      </c>
      <c r="R243" s="1118">
        <f t="shared" si="183"/>
        <v>68875</v>
      </c>
      <c r="S243" s="1120">
        <f t="shared" si="183"/>
        <v>169165</v>
      </c>
      <c r="T243" s="218"/>
      <c r="U243" s="217"/>
      <c r="V243" s="219"/>
      <c r="W243" s="219"/>
      <c r="X243" s="219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  <c r="AI243" s="217"/>
      <c r="AJ243" s="217"/>
      <c r="AK243" s="217"/>
      <c r="AL243" s="217"/>
      <c r="AM243" s="217"/>
      <c r="AN243" s="217"/>
      <c r="AO243" s="217"/>
      <c r="AP243" s="217"/>
      <c r="AQ243" s="217"/>
      <c r="AR243" s="217"/>
      <c r="AS243" s="217"/>
      <c r="AT243" s="217"/>
      <c r="AU243" s="217"/>
      <c r="AV243" s="217"/>
      <c r="AW243" s="217"/>
      <c r="AX243" s="217"/>
      <c r="AY243" s="217"/>
      <c r="AZ243" s="217"/>
      <c r="BA243" s="217"/>
      <c r="BB243" s="217"/>
      <c r="BC243" s="217"/>
      <c r="BD243" s="217"/>
      <c r="BE243" s="217"/>
      <c r="BF243" s="217"/>
      <c r="BG243" s="217"/>
      <c r="BH243" s="217"/>
      <c r="BI243" s="217"/>
      <c r="BJ243" s="217"/>
      <c r="BK243" s="217"/>
      <c r="BL243" s="217"/>
      <c r="BM243" s="217"/>
      <c r="BN243" s="217"/>
      <c r="BO243" s="217"/>
      <c r="BP243" s="217"/>
      <c r="BQ243" s="217"/>
      <c r="BR243" s="217"/>
      <c r="BS243" s="217"/>
      <c r="BT243" s="217"/>
      <c r="BU243" s="217"/>
      <c r="BV243" s="217"/>
      <c r="BW243" s="217"/>
      <c r="BX243" s="217"/>
      <c r="BY243" s="217"/>
      <c r="BZ243" s="217"/>
      <c r="CA243" s="217"/>
      <c r="CB243" s="217"/>
      <c r="CC243" s="217"/>
      <c r="CD243" s="217"/>
      <c r="CE243" s="217"/>
      <c r="CF243" s="217"/>
      <c r="CG243" s="217"/>
      <c r="CH243" s="217"/>
      <c r="CI243" s="217"/>
      <c r="CJ243" s="217"/>
      <c r="CK243" s="217"/>
      <c r="CL243" s="217"/>
      <c r="CM243" s="217"/>
      <c r="CN243" s="217"/>
      <c r="CO243" s="217"/>
      <c r="CP243" s="217"/>
      <c r="CQ243" s="217"/>
      <c r="CR243" s="217"/>
      <c r="CS243" s="217"/>
      <c r="CT243" s="217"/>
      <c r="CU243" s="217"/>
      <c r="CV243" s="217"/>
      <c r="CW243" s="217"/>
      <c r="CX243" s="217"/>
      <c r="CY243" s="217"/>
      <c r="CZ243" s="217"/>
      <c r="DA243" s="217"/>
      <c r="DB243" s="217"/>
      <c r="DC243" s="217"/>
      <c r="DD243" s="217"/>
      <c r="DE243" s="217"/>
      <c r="DF243" s="217"/>
      <c r="DG243" s="217"/>
      <c r="DH243" s="217"/>
      <c r="DI243" s="217"/>
      <c r="DJ243" s="217"/>
      <c r="DK243" s="217"/>
      <c r="DL243" s="217"/>
      <c r="DM243" s="217"/>
      <c r="DN243" s="217"/>
      <c r="DO243" s="217"/>
      <c r="DP243" s="217"/>
      <c r="DQ243" s="217"/>
      <c r="DR243" s="217"/>
    </row>
    <row r="244" spans="1:122" s="207" customFormat="1" ht="12" customHeight="1">
      <c r="A244" s="659" t="str">
        <f>A237</f>
        <v>V15</v>
      </c>
      <c r="B244" s="1242" t="s">
        <v>316</v>
      </c>
      <c r="C244" s="660">
        <f>'Korat Summary'!G143</f>
        <v>0</v>
      </c>
      <c r="D244" s="661">
        <f>'Korat Summary'!H143</f>
        <v>0</v>
      </c>
      <c r="E244" s="661">
        <f>'Korat Summary'!I143</f>
        <v>0</v>
      </c>
      <c r="F244" s="661">
        <f>'Korat Summary'!J143</f>
        <v>0</v>
      </c>
      <c r="G244" s="273">
        <f t="shared" ref="G244:G251" si="184">SUM(C244:F244)</f>
        <v>0</v>
      </c>
      <c r="H244" s="661">
        <f>'Korat Summary'!N143</f>
        <v>0</v>
      </c>
      <c r="I244" s="661">
        <f>'Korat Summary'!O143</f>
        <v>0</v>
      </c>
      <c r="J244" s="661">
        <f>'Korat Summary'!P143</f>
        <v>0</v>
      </c>
      <c r="K244" s="661">
        <f>'Korat Summary'!Q143</f>
        <v>0</v>
      </c>
      <c r="L244" s="273">
        <f t="shared" ref="L244:L251" si="185">SUM(H244:K244)</f>
        <v>0</v>
      </c>
      <c r="M244" s="661">
        <f>'Korat Summary'!U143</f>
        <v>0</v>
      </c>
      <c r="N244" s="661">
        <f>'Korat Summary'!V143</f>
        <v>0</v>
      </c>
      <c r="O244" s="661">
        <f>'Korat Summary'!W143</f>
        <v>0</v>
      </c>
      <c r="P244" s="661">
        <f>'Korat Summary'!X143</f>
        <v>0</v>
      </c>
      <c r="Q244" s="661">
        <f>'Korat Summary'!Y143</f>
        <v>0</v>
      </c>
      <c r="R244" s="273">
        <f t="shared" ref="R244:R251" si="186">SUM(M244:Q244)</f>
        <v>0</v>
      </c>
      <c r="S244" s="662">
        <f t="shared" ref="S244:S257" si="187">R244+L244+G244</f>
        <v>0</v>
      </c>
      <c r="T244" s="218"/>
      <c r="U244" s="217"/>
      <c r="V244" s="219"/>
      <c r="W244" s="219"/>
      <c r="X244" s="219"/>
      <c r="Y244" s="217"/>
      <c r="Z244" s="217"/>
      <c r="AA244" s="217"/>
      <c r="AB244" s="217"/>
      <c r="AC244" s="217"/>
      <c r="AD244" s="217"/>
      <c r="AE244" s="217"/>
      <c r="AF244" s="217"/>
      <c r="AG244" s="217"/>
      <c r="AH244" s="217"/>
      <c r="AI244" s="217"/>
      <c r="AJ244" s="217"/>
      <c r="AK244" s="217"/>
      <c r="AL244" s="217"/>
      <c r="AM244" s="217"/>
      <c r="AN244" s="217"/>
      <c r="AO244" s="217"/>
      <c r="AP244" s="217"/>
      <c r="AQ244" s="217"/>
      <c r="AR244" s="217"/>
      <c r="AS244" s="217"/>
      <c r="AT244" s="217"/>
      <c r="AU244" s="217"/>
      <c r="AV244" s="217"/>
      <c r="AW244" s="217"/>
      <c r="AX244" s="217"/>
      <c r="AY244" s="217"/>
      <c r="AZ244" s="217"/>
      <c r="BA244" s="217"/>
      <c r="BB244" s="217"/>
      <c r="BC244" s="217"/>
      <c r="BD244" s="217"/>
      <c r="BE244" s="217"/>
      <c r="BF244" s="217"/>
      <c r="BG244" s="217"/>
      <c r="BH244" s="217"/>
      <c r="BI244" s="217"/>
      <c r="BJ244" s="217"/>
      <c r="BK244" s="217"/>
      <c r="BL244" s="217"/>
      <c r="BM244" s="217"/>
      <c r="BN244" s="217"/>
      <c r="BO244" s="217"/>
      <c r="BP244" s="217"/>
      <c r="BQ244" s="217"/>
      <c r="BR244" s="217"/>
      <c r="BS244" s="217"/>
      <c r="BT244" s="217"/>
      <c r="BU244" s="217"/>
      <c r="BV244" s="217"/>
      <c r="BW244" s="217"/>
      <c r="BX244" s="217"/>
      <c r="BY244" s="217"/>
      <c r="BZ244" s="217"/>
      <c r="CA244" s="217"/>
      <c r="CB244" s="217"/>
      <c r="CC244" s="217"/>
      <c r="CD244" s="217"/>
      <c r="CE244" s="217"/>
      <c r="CF244" s="217"/>
      <c r="CG244" s="217"/>
      <c r="CH244" s="217"/>
      <c r="CI244" s="217"/>
      <c r="CJ244" s="217"/>
      <c r="CK244" s="217"/>
      <c r="CL244" s="217"/>
      <c r="CM244" s="217"/>
      <c r="CN244" s="217"/>
      <c r="CO244" s="217"/>
      <c r="CP244" s="217"/>
      <c r="CQ244" s="217"/>
      <c r="CR244" s="217"/>
      <c r="CS244" s="217"/>
      <c r="CT244" s="217"/>
      <c r="CU244" s="217"/>
      <c r="CV244" s="217"/>
      <c r="CW244" s="217"/>
      <c r="CX244" s="217"/>
      <c r="CY244" s="217"/>
      <c r="CZ244" s="217"/>
      <c r="DA244" s="217"/>
      <c r="DB244" s="217"/>
      <c r="DC244" s="217"/>
      <c r="DD244" s="217"/>
      <c r="DE244" s="217"/>
      <c r="DF244" s="217"/>
      <c r="DG244" s="217"/>
      <c r="DH244" s="217"/>
      <c r="DI244" s="217"/>
      <c r="DJ244" s="217"/>
      <c r="DK244" s="217"/>
      <c r="DL244" s="217"/>
      <c r="DM244" s="217"/>
      <c r="DN244" s="217"/>
      <c r="DO244" s="217"/>
      <c r="DP244" s="217"/>
      <c r="DQ244" s="217"/>
      <c r="DR244" s="217"/>
    </row>
    <row r="245" spans="1:122" s="207" customFormat="1" ht="12" customHeight="1">
      <c r="A245" s="195" t="str">
        <f>A197</f>
        <v>MS2409A0</v>
      </c>
      <c r="B245" s="228" t="s">
        <v>259</v>
      </c>
      <c r="C245" s="229">
        <f>'Korat Summary'!G144</f>
        <v>0</v>
      </c>
      <c r="D245" s="10">
        <f>'Korat Summary'!H144</f>
        <v>0</v>
      </c>
      <c r="E245" s="10">
        <f>'Korat Summary'!I144</f>
        <v>0</v>
      </c>
      <c r="F245" s="10">
        <f>'Korat Summary'!J144</f>
        <v>0</v>
      </c>
      <c r="G245" s="200">
        <f t="shared" si="184"/>
        <v>0</v>
      </c>
      <c r="H245" s="10">
        <f>'Korat Summary'!N144</f>
        <v>0</v>
      </c>
      <c r="I245" s="10">
        <f>'Korat Summary'!O144</f>
        <v>0</v>
      </c>
      <c r="J245" s="10">
        <f>'Korat Summary'!P144</f>
        <v>0</v>
      </c>
      <c r="K245" s="10">
        <f>'Korat Summary'!Q144</f>
        <v>0</v>
      </c>
      <c r="L245" s="200">
        <f t="shared" si="185"/>
        <v>0</v>
      </c>
      <c r="M245" s="10">
        <f>'Korat Summary'!U144</f>
        <v>0</v>
      </c>
      <c r="N245" s="10">
        <f>'Korat Summary'!V144</f>
        <v>0</v>
      </c>
      <c r="O245" s="10">
        <f>'Korat Summary'!W144</f>
        <v>0</v>
      </c>
      <c r="P245" s="10">
        <f>'Korat Summary'!X144</f>
        <v>0</v>
      </c>
      <c r="Q245" s="10">
        <f>'Korat Summary'!Y144</f>
        <v>0</v>
      </c>
      <c r="R245" s="200">
        <f t="shared" si="186"/>
        <v>0</v>
      </c>
      <c r="S245" s="184">
        <f t="shared" si="187"/>
        <v>0</v>
      </c>
      <c r="T245" s="218"/>
      <c r="U245" s="217"/>
      <c r="V245" s="219"/>
      <c r="W245" s="219"/>
      <c r="X245" s="219"/>
      <c r="Y245" s="217"/>
      <c r="Z245" s="217"/>
      <c r="AA245" s="217"/>
      <c r="AB245" s="217"/>
      <c r="AC245" s="217"/>
      <c r="AD245" s="217"/>
      <c r="AE245" s="217"/>
      <c r="AF245" s="217"/>
      <c r="AG245" s="217"/>
      <c r="AH245" s="217"/>
      <c r="AI245" s="217"/>
      <c r="AJ245" s="217"/>
      <c r="AK245" s="217"/>
      <c r="AL245" s="217"/>
      <c r="AM245" s="217"/>
      <c r="AN245" s="217"/>
      <c r="AO245" s="217"/>
      <c r="AP245" s="217"/>
      <c r="AQ245" s="217"/>
      <c r="AR245" s="217"/>
      <c r="AS245" s="217"/>
      <c r="AT245" s="217"/>
      <c r="AU245" s="217"/>
      <c r="AV245" s="217"/>
      <c r="AW245" s="217"/>
      <c r="AX245" s="217"/>
      <c r="AY245" s="217"/>
      <c r="AZ245" s="217"/>
      <c r="BA245" s="217"/>
      <c r="BB245" s="217"/>
      <c r="BC245" s="217"/>
      <c r="BD245" s="217"/>
      <c r="BE245" s="217"/>
      <c r="BF245" s="217"/>
      <c r="BG245" s="217"/>
      <c r="BH245" s="217"/>
      <c r="BI245" s="217"/>
      <c r="BJ245" s="217"/>
      <c r="BK245" s="217"/>
      <c r="BL245" s="217"/>
      <c r="BM245" s="217"/>
      <c r="BN245" s="217"/>
      <c r="BO245" s="217"/>
      <c r="BP245" s="217"/>
      <c r="BQ245" s="217"/>
      <c r="BR245" s="217"/>
      <c r="BS245" s="217"/>
      <c r="BT245" s="217"/>
      <c r="BU245" s="217"/>
      <c r="BV245" s="217"/>
      <c r="BW245" s="217"/>
      <c r="BX245" s="217"/>
      <c r="BY245" s="217"/>
      <c r="BZ245" s="217"/>
      <c r="CA245" s="217"/>
      <c r="CB245" s="217"/>
      <c r="CC245" s="217"/>
      <c r="CD245" s="217"/>
      <c r="CE245" s="217"/>
      <c r="CF245" s="217"/>
      <c r="CG245" s="217"/>
      <c r="CH245" s="217"/>
      <c r="CI245" s="217"/>
      <c r="CJ245" s="217"/>
      <c r="CK245" s="217"/>
      <c r="CL245" s="217"/>
      <c r="CM245" s="217"/>
      <c r="CN245" s="217"/>
      <c r="CO245" s="217"/>
      <c r="CP245" s="217"/>
      <c r="CQ245" s="217"/>
      <c r="CR245" s="217"/>
      <c r="CS245" s="217"/>
      <c r="CT245" s="217"/>
      <c r="CU245" s="217"/>
      <c r="CV245" s="217"/>
      <c r="CW245" s="217"/>
      <c r="CX245" s="217"/>
      <c r="CY245" s="217"/>
      <c r="CZ245" s="217"/>
      <c r="DA245" s="217"/>
      <c r="DB245" s="217"/>
      <c r="DC245" s="217"/>
      <c r="DD245" s="217"/>
      <c r="DE245" s="217"/>
      <c r="DF245" s="217"/>
      <c r="DG245" s="217"/>
      <c r="DH245" s="217"/>
      <c r="DI245" s="217"/>
      <c r="DJ245" s="217"/>
      <c r="DK245" s="217"/>
      <c r="DL245" s="217"/>
      <c r="DM245" s="217"/>
      <c r="DN245" s="217"/>
      <c r="DO245" s="217"/>
      <c r="DP245" s="217"/>
      <c r="DQ245" s="217"/>
      <c r="DR245" s="217"/>
    </row>
    <row r="246" spans="1:122" s="207" customFormat="1" ht="12" customHeight="1">
      <c r="A246" s="188"/>
      <c r="B246" s="228" t="s">
        <v>354</v>
      </c>
      <c r="C246" s="229">
        <f>'Korat Summary'!G145</f>
        <v>0</v>
      </c>
      <c r="D246" s="10">
        <f>'Korat Summary'!H145</f>
        <v>50</v>
      </c>
      <c r="E246" s="10">
        <f>'Korat Summary'!I145</f>
        <v>150</v>
      </c>
      <c r="F246" s="10">
        <f>'Korat Summary'!J145</f>
        <v>25</v>
      </c>
      <c r="G246" s="200">
        <f t="shared" si="184"/>
        <v>225</v>
      </c>
      <c r="H246" s="10">
        <f>'Korat Summary'!N145</f>
        <v>0</v>
      </c>
      <c r="I246" s="10">
        <f>'Korat Summary'!O145</f>
        <v>75</v>
      </c>
      <c r="J246" s="10">
        <f>'Korat Summary'!P145</f>
        <v>25</v>
      </c>
      <c r="K246" s="10">
        <f>'Korat Summary'!Q145</f>
        <v>100</v>
      </c>
      <c r="L246" s="200">
        <f t="shared" si="185"/>
        <v>200</v>
      </c>
      <c r="M246" s="10">
        <f>'Korat Summary'!U145</f>
        <v>75</v>
      </c>
      <c r="N246" s="10">
        <f>'Korat Summary'!V145</f>
        <v>25</v>
      </c>
      <c r="O246" s="10">
        <f>'Korat Summary'!W145</f>
        <v>75</v>
      </c>
      <c r="P246" s="10">
        <f>'Korat Summary'!X145</f>
        <v>25</v>
      </c>
      <c r="Q246" s="10">
        <f>'Korat Summary'!Y145</f>
        <v>0</v>
      </c>
      <c r="R246" s="200">
        <f t="shared" si="186"/>
        <v>200</v>
      </c>
      <c r="S246" s="184">
        <f t="shared" si="187"/>
        <v>625</v>
      </c>
      <c r="T246" s="218"/>
      <c r="U246" s="217"/>
      <c r="V246" s="219"/>
      <c r="W246" s="219"/>
      <c r="X246" s="219"/>
      <c r="Y246" s="217"/>
      <c r="Z246" s="217"/>
      <c r="AA246" s="217"/>
      <c r="AB246" s="217"/>
      <c r="AC246" s="217"/>
      <c r="AD246" s="217"/>
      <c r="AE246" s="217"/>
      <c r="AF246" s="217"/>
      <c r="AG246" s="217"/>
      <c r="AH246" s="217"/>
      <c r="AI246" s="217"/>
      <c r="AJ246" s="217"/>
      <c r="AK246" s="217"/>
      <c r="AL246" s="217"/>
      <c r="AM246" s="217"/>
      <c r="AN246" s="217"/>
      <c r="AO246" s="217"/>
      <c r="AP246" s="217"/>
      <c r="AQ246" s="217"/>
      <c r="AR246" s="217"/>
      <c r="AS246" s="217"/>
      <c r="AT246" s="217"/>
      <c r="AU246" s="217"/>
      <c r="AV246" s="217"/>
      <c r="AW246" s="217"/>
      <c r="AX246" s="217"/>
      <c r="AY246" s="217"/>
      <c r="AZ246" s="217"/>
      <c r="BA246" s="217"/>
      <c r="BB246" s="217"/>
      <c r="BC246" s="217"/>
      <c r="BD246" s="217"/>
      <c r="BE246" s="217"/>
      <c r="BF246" s="217"/>
      <c r="BG246" s="217"/>
      <c r="BH246" s="217"/>
      <c r="BI246" s="217"/>
      <c r="BJ246" s="217"/>
      <c r="BK246" s="217"/>
      <c r="BL246" s="217"/>
      <c r="BM246" s="217"/>
      <c r="BN246" s="217"/>
      <c r="BO246" s="217"/>
      <c r="BP246" s="217"/>
      <c r="BQ246" s="217"/>
      <c r="BR246" s="217"/>
      <c r="BS246" s="217"/>
      <c r="BT246" s="217"/>
      <c r="BU246" s="217"/>
      <c r="BV246" s="217"/>
      <c r="BW246" s="217"/>
      <c r="BX246" s="217"/>
      <c r="BY246" s="217"/>
      <c r="BZ246" s="217"/>
      <c r="CA246" s="217"/>
      <c r="CB246" s="217"/>
      <c r="CC246" s="217"/>
      <c r="CD246" s="217"/>
      <c r="CE246" s="217"/>
      <c r="CF246" s="217"/>
      <c r="CG246" s="217"/>
      <c r="CH246" s="217"/>
      <c r="CI246" s="217"/>
      <c r="CJ246" s="217"/>
      <c r="CK246" s="217"/>
      <c r="CL246" s="217"/>
      <c r="CM246" s="217"/>
      <c r="CN246" s="217"/>
      <c r="CO246" s="217"/>
      <c r="CP246" s="217"/>
      <c r="CQ246" s="217"/>
      <c r="CR246" s="217"/>
      <c r="CS246" s="217"/>
      <c r="CT246" s="217"/>
      <c r="CU246" s="217"/>
      <c r="CV246" s="217"/>
      <c r="CW246" s="217"/>
      <c r="CX246" s="217"/>
      <c r="CY246" s="217"/>
      <c r="CZ246" s="217"/>
      <c r="DA246" s="217"/>
      <c r="DB246" s="217"/>
      <c r="DC246" s="217"/>
      <c r="DD246" s="217"/>
      <c r="DE246" s="217"/>
      <c r="DF246" s="217"/>
      <c r="DG246" s="217"/>
      <c r="DH246" s="217"/>
      <c r="DI246" s="217"/>
      <c r="DJ246" s="217"/>
      <c r="DK246" s="217"/>
      <c r="DL246" s="217"/>
      <c r="DM246" s="217"/>
      <c r="DN246" s="217"/>
      <c r="DO246" s="217"/>
      <c r="DP246" s="217"/>
      <c r="DQ246" s="217"/>
      <c r="DR246" s="217"/>
    </row>
    <row r="247" spans="1:122" s="207" customFormat="1" ht="12" customHeight="1">
      <c r="A247" s="188"/>
      <c r="B247" s="228" t="s">
        <v>204</v>
      </c>
      <c r="C247" s="229">
        <f>'Korat Summary'!G146</f>
        <v>0</v>
      </c>
      <c r="D247" s="10">
        <f>'Korat Summary'!H146</f>
        <v>5275</v>
      </c>
      <c r="E247" s="10">
        <f>'Korat Summary'!I146</f>
        <v>5625</v>
      </c>
      <c r="F247" s="10">
        <f>'Korat Summary'!J146</f>
        <v>2725</v>
      </c>
      <c r="G247" s="200">
        <f t="shared" si="184"/>
        <v>13625</v>
      </c>
      <c r="H247" s="10">
        <f>'Korat Summary'!N146</f>
        <v>6075</v>
      </c>
      <c r="I247" s="10">
        <f>'Korat Summary'!O146</f>
        <v>6650</v>
      </c>
      <c r="J247" s="10">
        <f>'Korat Summary'!P146</f>
        <v>3050</v>
      </c>
      <c r="K247" s="10">
        <f>'Korat Summary'!Q146</f>
        <v>9025</v>
      </c>
      <c r="L247" s="200">
        <f t="shared" si="185"/>
        <v>24800</v>
      </c>
      <c r="M247" s="10">
        <f>'Korat Summary'!U146</f>
        <v>4700</v>
      </c>
      <c r="N247" s="10">
        <f>'Korat Summary'!V146</f>
        <v>7400</v>
      </c>
      <c r="O247" s="10">
        <f>'Korat Summary'!W146</f>
        <v>10325</v>
      </c>
      <c r="P247" s="10">
        <f>'Korat Summary'!X146</f>
        <v>3300</v>
      </c>
      <c r="Q247" s="10">
        <f>'Korat Summary'!Y146</f>
        <v>1950</v>
      </c>
      <c r="R247" s="200">
        <f t="shared" si="186"/>
        <v>27675</v>
      </c>
      <c r="S247" s="184">
        <f t="shared" si="187"/>
        <v>66100</v>
      </c>
      <c r="T247" s="218"/>
      <c r="U247" s="217"/>
      <c r="V247" s="219"/>
      <c r="W247" s="219"/>
      <c r="X247" s="219"/>
      <c r="Y247" s="217"/>
      <c r="Z247" s="217"/>
      <c r="AA247" s="217"/>
      <c r="AB247" s="217"/>
      <c r="AC247" s="217"/>
      <c r="AD247" s="217"/>
      <c r="AE247" s="217"/>
      <c r="AF247" s="217"/>
      <c r="AG247" s="217"/>
      <c r="AH247" s="217"/>
      <c r="AI247" s="217"/>
      <c r="AJ247" s="217"/>
      <c r="AK247" s="217"/>
      <c r="AL247" s="217"/>
      <c r="AM247" s="217"/>
      <c r="AN247" s="217"/>
      <c r="AO247" s="217"/>
      <c r="AP247" s="217"/>
      <c r="AQ247" s="217"/>
      <c r="AR247" s="217"/>
      <c r="AS247" s="217"/>
      <c r="AT247" s="217"/>
      <c r="AU247" s="217"/>
      <c r="AV247" s="217"/>
      <c r="AW247" s="217"/>
      <c r="AX247" s="217"/>
      <c r="AY247" s="217"/>
      <c r="AZ247" s="217"/>
      <c r="BA247" s="217"/>
      <c r="BB247" s="217"/>
      <c r="BC247" s="217"/>
      <c r="BD247" s="217"/>
      <c r="BE247" s="217"/>
      <c r="BF247" s="217"/>
      <c r="BG247" s="217"/>
      <c r="BH247" s="217"/>
      <c r="BI247" s="217"/>
      <c r="BJ247" s="217"/>
      <c r="BK247" s="217"/>
      <c r="BL247" s="217"/>
      <c r="BM247" s="217"/>
      <c r="BN247" s="217"/>
      <c r="BO247" s="217"/>
      <c r="BP247" s="217"/>
      <c r="BQ247" s="217"/>
      <c r="BR247" s="217"/>
      <c r="BS247" s="217"/>
      <c r="BT247" s="217"/>
      <c r="BU247" s="217"/>
      <c r="BV247" s="217"/>
      <c r="BW247" s="217"/>
      <c r="BX247" s="217"/>
      <c r="BY247" s="217"/>
      <c r="BZ247" s="217"/>
      <c r="CA247" s="217"/>
      <c r="CB247" s="217"/>
      <c r="CC247" s="217"/>
      <c r="CD247" s="217"/>
      <c r="CE247" s="217"/>
      <c r="CF247" s="217"/>
      <c r="CG247" s="217"/>
      <c r="CH247" s="217"/>
      <c r="CI247" s="217"/>
      <c r="CJ247" s="217"/>
      <c r="CK247" s="217"/>
      <c r="CL247" s="217"/>
      <c r="CM247" s="217"/>
      <c r="CN247" s="217"/>
      <c r="CO247" s="217"/>
      <c r="CP247" s="217"/>
      <c r="CQ247" s="217"/>
      <c r="CR247" s="217"/>
      <c r="CS247" s="217"/>
      <c r="CT247" s="217"/>
      <c r="CU247" s="217"/>
      <c r="CV247" s="217"/>
      <c r="CW247" s="217"/>
      <c r="CX247" s="217"/>
      <c r="CY247" s="217"/>
      <c r="CZ247" s="217"/>
      <c r="DA247" s="217"/>
      <c r="DB247" s="217"/>
      <c r="DC247" s="217"/>
      <c r="DD247" s="217"/>
      <c r="DE247" s="217"/>
      <c r="DF247" s="217"/>
      <c r="DG247" s="217"/>
      <c r="DH247" s="217"/>
      <c r="DI247" s="217"/>
      <c r="DJ247" s="217"/>
      <c r="DK247" s="217"/>
      <c r="DL247" s="217"/>
      <c r="DM247" s="217"/>
      <c r="DN247" s="217"/>
      <c r="DO247" s="217"/>
      <c r="DP247" s="217"/>
      <c r="DQ247" s="217"/>
      <c r="DR247" s="217"/>
    </row>
    <row r="248" spans="1:122" s="207" customFormat="1" ht="12" customHeight="1">
      <c r="A248" s="188"/>
      <c r="B248" s="228" t="s">
        <v>221</v>
      </c>
      <c r="C248" s="229">
        <f>'Korat Summary'!G147</f>
        <v>0</v>
      </c>
      <c r="D248" s="10">
        <f>'Korat Summary'!H147</f>
        <v>0</v>
      </c>
      <c r="E248" s="10">
        <f>'Korat Summary'!I147</f>
        <v>2760</v>
      </c>
      <c r="F248" s="10">
        <f>'Korat Summary'!J147</f>
        <v>860</v>
      </c>
      <c r="G248" s="200">
        <f t="shared" si="184"/>
        <v>3620</v>
      </c>
      <c r="H248" s="10">
        <f>'Korat Summary'!N147</f>
        <v>2880</v>
      </c>
      <c r="I248" s="10">
        <f>'Korat Summary'!O147</f>
        <v>1080</v>
      </c>
      <c r="J248" s="10">
        <f>'Korat Summary'!P147</f>
        <v>980</v>
      </c>
      <c r="K248" s="10">
        <f>'Korat Summary'!Q147</f>
        <v>2400</v>
      </c>
      <c r="L248" s="200">
        <f t="shared" si="185"/>
        <v>7340</v>
      </c>
      <c r="M248" s="10">
        <f>'Korat Summary'!U147</f>
        <v>1860</v>
      </c>
      <c r="N248" s="10">
        <f>'Korat Summary'!V147</f>
        <v>1280</v>
      </c>
      <c r="O248" s="10">
        <f>'Korat Summary'!W147</f>
        <v>2420</v>
      </c>
      <c r="P248" s="10">
        <f>'Korat Summary'!X147</f>
        <v>860</v>
      </c>
      <c r="Q248" s="10">
        <f>'Korat Summary'!Y147</f>
        <v>840</v>
      </c>
      <c r="R248" s="200">
        <f t="shared" si="186"/>
        <v>7260</v>
      </c>
      <c r="S248" s="184">
        <f t="shared" si="187"/>
        <v>18220</v>
      </c>
      <c r="T248" s="218"/>
      <c r="U248" s="217"/>
      <c r="V248" s="219"/>
      <c r="W248" s="219"/>
      <c r="X248" s="219"/>
      <c r="Y248" s="217"/>
      <c r="Z248" s="217"/>
      <c r="AA248" s="217"/>
      <c r="AB248" s="217"/>
      <c r="AC248" s="217"/>
      <c r="AD248" s="217"/>
      <c r="AE248" s="217"/>
      <c r="AF248" s="217"/>
      <c r="AG248" s="217"/>
      <c r="AH248" s="217"/>
      <c r="AI248" s="217"/>
      <c r="AJ248" s="217"/>
      <c r="AK248" s="217"/>
      <c r="AL248" s="217"/>
      <c r="AM248" s="217"/>
      <c r="AN248" s="217"/>
      <c r="AO248" s="217"/>
      <c r="AP248" s="217"/>
      <c r="AQ248" s="217"/>
      <c r="AR248" s="217"/>
      <c r="AS248" s="217"/>
      <c r="AT248" s="217"/>
      <c r="AU248" s="217"/>
      <c r="AV248" s="217"/>
      <c r="AW248" s="217"/>
      <c r="AX248" s="217"/>
      <c r="AY248" s="217"/>
      <c r="AZ248" s="217"/>
      <c r="BA248" s="217"/>
      <c r="BB248" s="217"/>
      <c r="BC248" s="217"/>
      <c r="BD248" s="217"/>
      <c r="BE248" s="217"/>
      <c r="BF248" s="217"/>
      <c r="BG248" s="217"/>
      <c r="BH248" s="217"/>
      <c r="BI248" s="217"/>
      <c r="BJ248" s="217"/>
      <c r="BK248" s="217"/>
      <c r="BL248" s="217"/>
      <c r="BM248" s="217"/>
      <c r="BN248" s="217"/>
      <c r="BO248" s="217"/>
      <c r="BP248" s="217"/>
      <c r="BQ248" s="217"/>
      <c r="BR248" s="217"/>
      <c r="BS248" s="217"/>
      <c r="BT248" s="217"/>
      <c r="BU248" s="217"/>
      <c r="BV248" s="217"/>
      <c r="BW248" s="217"/>
      <c r="BX248" s="217"/>
      <c r="BY248" s="217"/>
      <c r="BZ248" s="217"/>
      <c r="CA248" s="217"/>
      <c r="CB248" s="217"/>
      <c r="CC248" s="217"/>
      <c r="CD248" s="217"/>
      <c r="CE248" s="217"/>
      <c r="CF248" s="217"/>
      <c r="CG248" s="217"/>
      <c r="CH248" s="217"/>
      <c r="CI248" s="217"/>
      <c r="CJ248" s="217"/>
      <c r="CK248" s="217"/>
      <c r="CL248" s="217"/>
      <c r="CM248" s="217"/>
      <c r="CN248" s="217"/>
      <c r="CO248" s="217"/>
      <c r="CP248" s="217"/>
      <c r="CQ248" s="217"/>
      <c r="CR248" s="217"/>
      <c r="CS248" s="217"/>
      <c r="CT248" s="217"/>
      <c r="CU248" s="217"/>
      <c r="CV248" s="217"/>
      <c r="CW248" s="217"/>
      <c r="CX248" s="217"/>
      <c r="CY248" s="217"/>
      <c r="CZ248" s="217"/>
      <c r="DA248" s="217"/>
      <c r="DB248" s="217"/>
      <c r="DC248" s="217"/>
      <c r="DD248" s="217"/>
      <c r="DE248" s="217"/>
      <c r="DF248" s="217"/>
      <c r="DG248" s="217"/>
      <c r="DH248" s="217"/>
      <c r="DI248" s="217"/>
      <c r="DJ248" s="217"/>
      <c r="DK248" s="217"/>
      <c r="DL248" s="217"/>
      <c r="DM248" s="217"/>
      <c r="DN248" s="217"/>
      <c r="DO248" s="217"/>
      <c r="DP248" s="217"/>
      <c r="DQ248" s="217"/>
      <c r="DR248" s="217"/>
    </row>
    <row r="249" spans="1:122" s="207" customFormat="1" ht="12" customHeight="1">
      <c r="A249" s="188"/>
      <c r="B249" s="228" t="s">
        <v>258</v>
      </c>
      <c r="C249" s="229">
        <f>'Korat Summary'!G148</f>
        <v>0</v>
      </c>
      <c r="D249" s="10">
        <f>'Korat Summary'!H148</f>
        <v>0</v>
      </c>
      <c r="E249" s="10">
        <f>'Korat Summary'!I148</f>
        <v>14200</v>
      </c>
      <c r="F249" s="10">
        <f>'Korat Summary'!J148</f>
        <v>7380</v>
      </c>
      <c r="G249" s="200">
        <f t="shared" si="184"/>
        <v>21580</v>
      </c>
      <c r="H249" s="10">
        <f>'Korat Summary'!N148</f>
        <v>6580</v>
      </c>
      <c r="I249" s="10">
        <f>'Korat Summary'!O148</f>
        <v>5040</v>
      </c>
      <c r="J249" s="10">
        <f>'Korat Summary'!P148</f>
        <v>8180</v>
      </c>
      <c r="K249" s="10">
        <f>'Korat Summary'!Q148</f>
        <v>9100</v>
      </c>
      <c r="L249" s="200">
        <f t="shared" si="185"/>
        <v>28900</v>
      </c>
      <c r="M249" s="10">
        <f>'Korat Summary'!U148</f>
        <v>6120</v>
      </c>
      <c r="N249" s="10">
        <f>'Korat Summary'!V148</f>
        <v>5860</v>
      </c>
      <c r="O249" s="10">
        <f>'Korat Summary'!W148</f>
        <v>11860</v>
      </c>
      <c r="P249" s="10">
        <f>'Korat Summary'!X148</f>
        <v>5420</v>
      </c>
      <c r="Q249" s="10">
        <f>'Korat Summary'!Y148</f>
        <v>4480</v>
      </c>
      <c r="R249" s="200">
        <f t="shared" si="186"/>
        <v>33740</v>
      </c>
      <c r="S249" s="184">
        <f t="shared" si="187"/>
        <v>84220</v>
      </c>
      <c r="T249" s="218"/>
      <c r="U249" s="217"/>
      <c r="V249" s="219"/>
      <c r="W249" s="219"/>
      <c r="X249" s="219"/>
      <c r="Y249" s="217"/>
      <c r="Z249" s="217"/>
      <c r="AA249" s="217"/>
      <c r="AB249" s="217"/>
      <c r="AC249" s="217"/>
      <c r="AD249" s="217"/>
      <c r="AE249" s="217"/>
      <c r="AF249" s="217"/>
      <c r="AG249" s="217"/>
      <c r="AH249" s="217"/>
      <c r="AI249" s="217"/>
      <c r="AJ249" s="217"/>
      <c r="AK249" s="217"/>
      <c r="AL249" s="217"/>
      <c r="AM249" s="217"/>
      <c r="AN249" s="217"/>
      <c r="AO249" s="217"/>
      <c r="AP249" s="217"/>
      <c r="AQ249" s="217"/>
      <c r="AR249" s="217"/>
      <c r="AS249" s="217"/>
      <c r="AT249" s="217"/>
      <c r="AU249" s="217"/>
      <c r="AV249" s="217"/>
      <c r="AW249" s="217"/>
      <c r="AX249" s="217"/>
      <c r="AY249" s="217"/>
      <c r="AZ249" s="217"/>
      <c r="BA249" s="217"/>
      <c r="BB249" s="217"/>
      <c r="BC249" s="217"/>
      <c r="BD249" s="217"/>
      <c r="BE249" s="217"/>
      <c r="BF249" s="217"/>
      <c r="BG249" s="217"/>
      <c r="BH249" s="217"/>
      <c r="BI249" s="217"/>
      <c r="BJ249" s="217"/>
      <c r="BK249" s="217"/>
      <c r="BL249" s="217"/>
      <c r="BM249" s="217"/>
      <c r="BN249" s="217"/>
      <c r="BO249" s="217"/>
      <c r="BP249" s="217"/>
      <c r="BQ249" s="217"/>
      <c r="BR249" s="217"/>
      <c r="BS249" s="217"/>
      <c r="BT249" s="217"/>
      <c r="BU249" s="217"/>
      <c r="BV249" s="217"/>
      <c r="BW249" s="217"/>
      <c r="BX249" s="217"/>
      <c r="BY249" s="217"/>
      <c r="BZ249" s="217"/>
      <c r="CA249" s="217"/>
      <c r="CB249" s="217"/>
      <c r="CC249" s="217"/>
      <c r="CD249" s="217"/>
      <c r="CE249" s="217"/>
      <c r="CF249" s="217"/>
      <c r="CG249" s="217"/>
      <c r="CH249" s="217"/>
      <c r="CI249" s="217"/>
      <c r="CJ249" s="217"/>
      <c r="CK249" s="217"/>
      <c r="CL249" s="217"/>
      <c r="CM249" s="217"/>
      <c r="CN249" s="217"/>
      <c r="CO249" s="217"/>
      <c r="CP249" s="217"/>
      <c r="CQ249" s="217"/>
      <c r="CR249" s="217"/>
      <c r="CS249" s="217"/>
      <c r="CT249" s="217"/>
      <c r="CU249" s="217"/>
      <c r="CV249" s="217"/>
      <c r="CW249" s="217"/>
      <c r="CX249" s="217"/>
      <c r="CY249" s="217"/>
      <c r="CZ249" s="217"/>
      <c r="DA249" s="217"/>
      <c r="DB249" s="217"/>
      <c r="DC249" s="217"/>
      <c r="DD249" s="217"/>
      <c r="DE249" s="217"/>
      <c r="DF249" s="217"/>
      <c r="DG249" s="217"/>
      <c r="DH249" s="217"/>
      <c r="DI249" s="217"/>
      <c r="DJ249" s="217"/>
      <c r="DK249" s="217"/>
      <c r="DL249" s="217"/>
      <c r="DM249" s="217"/>
      <c r="DN249" s="217"/>
      <c r="DO249" s="217"/>
      <c r="DP249" s="217"/>
      <c r="DQ249" s="217"/>
      <c r="DR249" s="217"/>
    </row>
    <row r="250" spans="1:122" s="207" customFormat="1" ht="12" customHeight="1" thickBot="1">
      <c r="A250" s="201" t="s">
        <v>30</v>
      </c>
      <c r="B250" s="1175" t="s">
        <v>32</v>
      </c>
      <c r="C250" s="1251">
        <f>SUM(C244:C249)</f>
        <v>0</v>
      </c>
      <c r="D250" s="202">
        <f>SUM(D244:D249)</f>
        <v>5325</v>
      </c>
      <c r="E250" s="202">
        <f>SUM(E244:E249)</f>
        <v>22735</v>
      </c>
      <c r="F250" s="202">
        <f>SUM(F244:F249)</f>
        <v>10990</v>
      </c>
      <c r="G250" s="203">
        <f t="shared" si="184"/>
        <v>39050</v>
      </c>
      <c r="H250" s="243">
        <f>SUM(H244:H249)</f>
        <v>15535</v>
      </c>
      <c r="I250" s="202">
        <f>SUM(I244:I249)</f>
        <v>12845</v>
      </c>
      <c r="J250" s="202">
        <f>SUM(J244:J249)</f>
        <v>12235</v>
      </c>
      <c r="K250" s="202">
        <f>SUM(K244:K249)</f>
        <v>20625</v>
      </c>
      <c r="L250" s="203">
        <f t="shared" si="185"/>
        <v>61240</v>
      </c>
      <c r="M250" s="202">
        <f>SUM(M244:M249)</f>
        <v>12755</v>
      </c>
      <c r="N250" s="202">
        <f>SUM(N244:N249)</f>
        <v>14565</v>
      </c>
      <c r="O250" s="202">
        <f>SUM(O244:O249)</f>
        <v>24680</v>
      </c>
      <c r="P250" s="202">
        <f>SUM(P244:P249)</f>
        <v>9605</v>
      </c>
      <c r="Q250" s="244">
        <f>SUM(Q244:Q249)</f>
        <v>7270</v>
      </c>
      <c r="R250" s="203">
        <f t="shared" si="186"/>
        <v>68875</v>
      </c>
      <c r="S250" s="204">
        <f t="shared" si="187"/>
        <v>169165</v>
      </c>
      <c r="T250" s="218"/>
      <c r="U250" s="217"/>
      <c r="V250" s="219"/>
      <c r="W250" s="219"/>
      <c r="X250" s="219"/>
      <c r="Y250" s="217"/>
      <c r="Z250" s="217"/>
      <c r="AA250" s="217"/>
      <c r="AB250" s="217"/>
      <c r="AC250" s="217"/>
      <c r="AD250" s="217"/>
      <c r="AE250" s="217"/>
      <c r="AF250" s="217"/>
      <c r="AG250" s="217"/>
      <c r="AH250" s="217"/>
      <c r="AI250" s="217"/>
      <c r="AJ250" s="217"/>
      <c r="AK250" s="217"/>
      <c r="AL250" s="217"/>
      <c r="AM250" s="217"/>
      <c r="AN250" s="217"/>
      <c r="AO250" s="217"/>
      <c r="AP250" s="217"/>
      <c r="AQ250" s="217"/>
      <c r="AR250" s="217"/>
      <c r="AS250" s="217"/>
      <c r="AT250" s="217"/>
      <c r="AU250" s="217"/>
      <c r="AV250" s="217"/>
      <c r="AW250" s="217"/>
      <c r="AX250" s="217"/>
      <c r="AY250" s="217"/>
      <c r="AZ250" s="217"/>
      <c r="BA250" s="217"/>
      <c r="BB250" s="217"/>
      <c r="BC250" s="217"/>
      <c r="BD250" s="217"/>
      <c r="BE250" s="217"/>
      <c r="BF250" s="217"/>
      <c r="BG250" s="217"/>
      <c r="BH250" s="217"/>
      <c r="BI250" s="217"/>
      <c r="BJ250" s="217"/>
      <c r="BK250" s="217"/>
      <c r="BL250" s="217"/>
      <c r="BM250" s="217"/>
      <c r="BN250" s="217"/>
      <c r="BO250" s="217"/>
      <c r="BP250" s="217"/>
      <c r="BQ250" s="217"/>
      <c r="BR250" s="217"/>
      <c r="BS250" s="217"/>
      <c r="BT250" s="217"/>
      <c r="BU250" s="217"/>
      <c r="BV250" s="217"/>
      <c r="BW250" s="217"/>
      <c r="BX250" s="217"/>
      <c r="BY250" s="217"/>
      <c r="BZ250" s="217"/>
      <c r="CA250" s="217"/>
      <c r="CB250" s="217"/>
      <c r="CC250" s="217"/>
      <c r="CD250" s="217"/>
      <c r="CE250" s="217"/>
      <c r="CF250" s="217"/>
      <c r="CG250" s="217"/>
      <c r="CH250" s="217"/>
      <c r="CI250" s="217"/>
      <c r="CJ250" s="217"/>
      <c r="CK250" s="217"/>
      <c r="CL250" s="217"/>
      <c r="CM250" s="217"/>
      <c r="CN250" s="217"/>
      <c r="CO250" s="217"/>
      <c r="CP250" s="217"/>
      <c r="CQ250" s="217"/>
      <c r="CR250" s="217"/>
      <c r="CS250" s="217"/>
      <c r="CT250" s="217"/>
      <c r="CU250" s="217"/>
      <c r="CV250" s="217"/>
      <c r="CW250" s="217"/>
      <c r="CX250" s="217"/>
      <c r="CY250" s="217"/>
      <c r="CZ250" s="217"/>
      <c r="DA250" s="217"/>
      <c r="DB250" s="217"/>
      <c r="DC250" s="217"/>
      <c r="DD250" s="217"/>
      <c r="DE250" s="217"/>
      <c r="DF250" s="217"/>
      <c r="DG250" s="217"/>
      <c r="DH250" s="217"/>
      <c r="DI250" s="217"/>
      <c r="DJ250" s="217"/>
      <c r="DK250" s="217"/>
      <c r="DL250" s="217"/>
      <c r="DM250" s="217"/>
      <c r="DN250" s="217"/>
      <c r="DO250" s="217"/>
      <c r="DP250" s="217"/>
      <c r="DQ250" s="217"/>
      <c r="DR250" s="217"/>
    </row>
    <row r="251" spans="1:122" s="207" customFormat="1" ht="12" customHeight="1">
      <c r="A251" s="199" t="s">
        <v>17</v>
      </c>
      <c r="B251" s="228" t="s">
        <v>316</v>
      </c>
      <c r="C251" s="230">
        <f t="shared" ref="C251:F256" si="188">C244-C237</f>
        <v>0</v>
      </c>
      <c r="D251" s="6">
        <f t="shared" si="188"/>
        <v>0</v>
      </c>
      <c r="E251" s="6">
        <f t="shared" si="188"/>
        <v>0</v>
      </c>
      <c r="F251" s="6">
        <f t="shared" si="188"/>
        <v>0</v>
      </c>
      <c r="G251" s="200">
        <f t="shared" si="184"/>
        <v>0</v>
      </c>
      <c r="H251" s="230">
        <f t="shared" ref="H251:K256" si="189">H244-H237</f>
        <v>0</v>
      </c>
      <c r="I251" s="6">
        <f t="shared" si="189"/>
        <v>0</v>
      </c>
      <c r="J251" s="6">
        <f t="shared" si="189"/>
        <v>0</v>
      </c>
      <c r="K251" s="6">
        <f t="shared" si="189"/>
        <v>0</v>
      </c>
      <c r="L251" s="200">
        <f t="shared" si="185"/>
        <v>0</v>
      </c>
      <c r="M251" s="6">
        <f t="shared" ref="M251:Q256" si="190">M244-M237</f>
        <v>0</v>
      </c>
      <c r="N251" s="6">
        <f t="shared" si="190"/>
        <v>0</v>
      </c>
      <c r="O251" s="6">
        <f t="shared" si="190"/>
        <v>0</v>
      </c>
      <c r="P251" s="6">
        <f t="shared" si="190"/>
        <v>0</v>
      </c>
      <c r="Q251" s="7">
        <f t="shared" si="190"/>
        <v>0</v>
      </c>
      <c r="R251" s="200">
        <f t="shared" si="186"/>
        <v>0</v>
      </c>
      <c r="S251" s="184">
        <f t="shared" si="187"/>
        <v>0</v>
      </c>
      <c r="T251" s="218"/>
      <c r="U251" s="217"/>
      <c r="V251" s="219"/>
      <c r="W251" s="219"/>
      <c r="X251" s="219"/>
      <c r="Y251" s="217"/>
      <c r="Z251" s="217"/>
      <c r="AA251" s="217"/>
      <c r="AB251" s="217"/>
      <c r="AC251" s="217"/>
      <c r="AD251" s="217"/>
      <c r="AE251" s="217"/>
      <c r="AF251" s="217"/>
      <c r="AG251" s="217"/>
      <c r="AH251" s="217"/>
      <c r="AI251" s="217"/>
      <c r="AJ251" s="217"/>
      <c r="AK251" s="217"/>
      <c r="AL251" s="217"/>
      <c r="AM251" s="217"/>
      <c r="AN251" s="217"/>
      <c r="AO251" s="217"/>
      <c r="AP251" s="217"/>
      <c r="AQ251" s="217"/>
      <c r="AR251" s="217"/>
      <c r="AS251" s="217"/>
      <c r="AT251" s="217"/>
      <c r="AU251" s="217"/>
      <c r="AV251" s="217"/>
      <c r="AW251" s="217"/>
      <c r="AX251" s="217"/>
      <c r="AY251" s="217"/>
      <c r="AZ251" s="217"/>
      <c r="BA251" s="217"/>
      <c r="BB251" s="217"/>
      <c r="BC251" s="217"/>
      <c r="BD251" s="217"/>
      <c r="BE251" s="217"/>
      <c r="BF251" s="217"/>
      <c r="BG251" s="217"/>
      <c r="BH251" s="217"/>
      <c r="BI251" s="217"/>
      <c r="BJ251" s="217"/>
      <c r="BK251" s="217"/>
      <c r="BL251" s="217"/>
      <c r="BM251" s="217"/>
      <c r="BN251" s="217"/>
      <c r="BO251" s="217"/>
      <c r="BP251" s="217"/>
      <c r="BQ251" s="217"/>
      <c r="BR251" s="217"/>
      <c r="BS251" s="217"/>
      <c r="BT251" s="217"/>
      <c r="BU251" s="217"/>
      <c r="BV251" s="217"/>
      <c r="BW251" s="217"/>
      <c r="BX251" s="217"/>
      <c r="BY251" s="217"/>
      <c r="BZ251" s="217"/>
      <c r="CA251" s="217"/>
      <c r="CB251" s="217"/>
      <c r="CC251" s="217"/>
      <c r="CD251" s="217"/>
      <c r="CE251" s="217"/>
      <c r="CF251" s="217"/>
      <c r="CG251" s="217"/>
      <c r="CH251" s="217"/>
      <c r="CI251" s="217"/>
      <c r="CJ251" s="217"/>
      <c r="CK251" s="217"/>
      <c r="CL251" s="217"/>
      <c r="CM251" s="217"/>
      <c r="CN251" s="217"/>
      <c r="CO251" s="217"/>
      <c r="CP251" s="217"/>
      <c r="CQ251" s="217"/>
      <c r="CR251" s="217"/>
      <c r="CS251" s="217"/>
      <c r="CT251" s="217"/>
      <c r="CU251" s="217"/>
      <c r="CV251" s="217"/>
      <c r="CW251" s="217"/>
      <c r="CX251" s="217"/>
      <c r="CY251" s="217"/>
      <c r="CZ251" s="217"/>
      <c r="DA251" s="217"/>
      <c r="DB251" s="217"/>
      <c r="DC251" s="217"/>
      <c r="DD251" s="217"/>
      <c r="DE251" s="217"/>
      <c r="DF251" s="217"/>
      <c r="DG251" s="217"/>
      <c r="DH251" s="217"/>
      <c r="DI251" s="217"/>
      <c r="DJ251" s="217"/>
      <c r="DK251" s="217"/>
      <c r="DL251" s="217"/>
      <c r="DM251" s="217"/>
      <c r="DN251" s="217"/>
      <c r="DO251" s="217"/>
      <c r="DP251" s="217"/>
      <c r="DQ251" s="217"/>
      <c r="DR251" s="217"/>
    </row>
    <row r="252" spans="1:122" s="207" customFormat="1" ht="12" customHeight="1">
      <c r="A252" s="199"/>
      <c r="B252" s="228" t="s">
        <v>259</v>
      </c>
      <c r="C252" s="230">
        <f t="shared" si="188"/>
        <v>0</v>
      </c>
      <c r="D252" s="6">
        <f t="shared" si="188"/>
        <v>0</v>
      </c>
      <c r="E252" s="6">
        <f t="shared" si="188"/>
        <v>0</v>
      </c>
      <c r="F252" s="6">
        <f t="shared" si="188"/>
        <v>0</v>
      </c>
      <c r="G252" s="200">
        <f t="shared" ref="G252:G257" si="191">SUM(C252:F252)</f>
        <v>0</v>
      </c>
      <c r="H252" s="230">
        <f t="shared" si="189"/>
        <v>0</v>
      </c>
      <c r="I252" s="6">
        <f t="shared" si="189"/>
        <v>0</v>
      </c>
      <c r="J252" s="6">
        <f t="shared" si="189"/>
        <v>0</v>
      </c>
      <c r="K252" s="6">
        <f t="shared" si="189"/>
        <v>0</v>
      </c>
      <c r="L252" s="200">
        <f t="shared" ref="L252:L257" si="192">SUM(H252:K252)</f>
        <v>0</v>
      </c>
      <c r="M252" s="6">
        <f t="shared" si="190"/>
        <v>0</v>
      </c>
      <c r="N252" s="6">
        <f t="shared" si="190"/>
        <v>0</v>
      </c>
      <c r="O252" s="6">
        <f t="shared" si="190"/>
        <v>0</v>
      </c>
      <c r="P252" s="6">
        <f t="shared" si="190"/>
        <v>0</v>
      </c>
      <c r="Q252" s="7">
        <f t="shared" si="190"/>
        <v>0</v>
      </c>
      <c r="R252" s="200">
        <f t="shared" ref="R252:R257" si="193">SUM(M252:Q252)</f>
        <v>0</v>
      </c>
      <c r="S252" s="184">
        <f t="shared" si="187"/>
        <v>0</v>
      </c>
      <c r="T252" s="218"/>
      <c r="U252" s="217"/>
      <c r="V252" s="219"/>
      <c r="W252" s="219"/>
      <c r="X252" s="219"/>
      <c r="Y252" s="217"/>
      <c r="Z252" s="217"/>
      <c r="AA252" s="217"/>
      <c r="AB252" s="217"/>
      <c r="AC252" s="217"/>
      <c r="AD252" s="217"/>
      <c r="AE252" s="217"/>
      <c r="AF252" s="217"/>
      <c r="AG252" s="217"/>
      <c r="AH252" s="217"/>
      <c r="AI252" s="217"/>
      <c r="AJ252" s="217"/>
      <c r="AK252" s="217"/>
      <c r="AL252" s="217"/>
      <c r="AM252" s="217"/>
      <c r="AN252" s="217"/>
      <c r="AO252" s="217"/>
      <c r="AP252" s="217"/>
      <c r="AQ252" s="217"/>
      <c r="AR252" s="217"/>
      <c r="AS252" s="217"/>
      <c r="AT252" s="217"/>
      <c r="AU252" s="217"/>
      <c r="AV252" s="217"/>
      <c r="AW252" s="217"/>
      <c r="AX252" s="217"/>
      <c r="AY252" s="217"/>
      <c r="AZ252" s="217"/>
      <c r="BA252" s="217"/>
      <c r="BB252" s="217"/>
      <c r="BC252" s="217"/>
      <c r="BD252" s="217"/>
      <c r="BE252" s="217"/>
      <c r="BF252" s="217"/>
      <c r="BG252" s="217"/>
      <c r="BH252" s="217"/>
      <c r="BI252" s="217"/>
      <c r="BJ252" s="217"/>
      <c r="BK252" s="217"/>
      <c r="BL252" s="217"/>
      <c r="BM252" s="217"/>
      <c r="BN252" s="217"/>
      <c r="BO252" s="217"/>
      <c r="BP252" s="217"/>
      <c r="BQ252" s="217"/>
      <c r="BR252" s="217"/>
      <c r="BS252" s="217"/>
      <c r="BT252" s="217"/>
      <c r="BU252" s="217"/>
      <c r="BV252" s="217"/>
      <c r="BW252" s="217"/>
      <c r="BX252" s="217"/>
      <c r="BY252" s="217"/>
      <c r="BZ252" s="217"/>
      <c r="CA252" s="217"/>
      <c r="CB252" s="217"/>
      <c r="CC252" s="217"/>
      <c r="CD252" s="217"/>
      <c r="CE252" s="217"/>
      <c r="CF252" s="217"/>
      <c r="CG252" s="217"/>
      <c r="CH252" s="217"/>
      <c r="CI252" s="217"/>
      <c r="CJ252" s="217"/>
      <c r="CK252" s="217"/>
      <c r="CL252" s="217"/>
      <c r="CM252" s="217"/>
      <c r="CN252" s="217"/>
      <c r="CO252" s="217"/>
      <c r="CP252" s="217"/>
      <c r="CQ252" s="217"/>
      <c r="CR252" s="217"/>
      <c r="CS252" s="217"/>
      <c r="CT252" s="217"/>
      <c r="CU252" s="217"/>
      <c r="CV252" s="217"/>
      <c r="CW252" s="217"/>
      <c r="CX252" s="217"/>
      <c r="CY252" s="217"/>
      <c r="CZ252" s="217"/>
      <c r="DA252" s="217"/>
      <c r="DB252" s="217"/>
      <c r="DC252" s="217"/>
      <c r="DD252" s="217"/>
      <c r="DE252" s="217"/>
      <c r="DF252" s="217"/>
      <c r="DG252" s="217"/>
      <c r="DH252" s="217"/>
      <c r="DI252" s="217"/>
      <c r="DJ252" s="217"/>
      <c r="DK252" s="217"/>
      <c r="DL252" s="217"/>
      <c r="DM252" s="217"/>
      <c r="DN252" s="217"/>
      <c r="DO252" s="217"/>
      <c r="DP252" s="217"/>
      <c r="DQ252" s="217"/>
      <c r="DR252" s="217"/>
    </row>
    <row r="253" spans="1:122" s="207" customFormat="1" ht="12" customHeight="1">
      <c r="A253" s="199"/>
      <c r="B253" s="228" t="s">
        <v>354</v>
      </c>
      <c r="C253" s="230">
        <f t="shared" si="188"/>
        <v>0</v>
      </c>
      <c r="D253" s="6">
        <f t="shared" si="188"/>
        <v>0</v>
      </c>
      <c r="E253" s="6">
        <f t="shared" si="188"/>
        <v>0</v>
      </c>
      <c r="F253" s="6">
        <f t="shared" si="188"/>
        <v>0</v>
      </c>
      <c r="G253" s="200">
        <f t="shared" si="191"/>
        <v>0</v>
      </c>
      <c r="H253" s="230">
        <f t="shared" si="189"/>
        <v>0</v>
      </c>
      <c r="I253" s="6">
        <f t="shared" si="189"/>
        <v>0</v>
      </c>
      <c r="J253" s="6">
        <f t="shared" si="189"/>
        <v>0</v>
      </c>
      <c r="K253" s="6">
        <f t="shared" si="189"/>
        <v>0</v>
      </c>
      <c r="L253" s="200">
        <f t="shared" si="192"/>
        <v>0</v>
      </c>
      <c r="M253" s="6">
        <f t="shared" si="190"/>
        <v>0</v>
      </c>
      <c r="N253" s="6">
        <f t="shared" si="190"/>
        <v>0</v>
      </c>
      <c r="O253" s="6">
        <f t="shared" si="190"/>
        <v>0</v>
      </c>
      <c r="P253" s="6">
        <f t="shared" si="190"/>
        <v>0</v>
      </c>
      <c r="Q253" s="7">
        <f t="shared" si="190"/>
        <v>0</v>
      </c>
      <c r="R253" s="200">
        <f t="shared" si="193"/>
        <v>0</v>
      </c>
      <c r="S253" s="184">
        <f t="shared" si="187"/>
        <v>0</v>
      </c>
      <c r="T253" s="218"/>
      <c r="U253" s="217"/>
      <c r="V253" s="219"/>
      <c r="W253" s="219"/>
      <c r="X253" s="219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17"/>
      <c r="AJ253" s="217"/>
      <c r="AK253" s="217"/>
      <c r="AL253" s="217"/>
      <c r="AM253" s="217"/>
      <c r="AN253" s="217"/>
      <c r="AO253" s="217"/>
      <c r="AP253" s="217"/>
      <c r="AQ253" s="217"/>
      <c r="AR253" s="217"/>
      <c r="AS253" s="217"/>
      <c r="AT253" s="217"/>
      <c r="AU253" s="217"/>
      <c r="AV253" s="217"/>
      <c r="AW253" s="217"/>
      <c r="AX253" s="217"/>
      <c r="AY253" s="217"/>
      <c r="AZ253" s="217"/>
      <c r="BA253" s="217"/>
      <c r="BB253" s="217"/>
      <c r="BC253" s="217"/>
      <c r="BD253" s="217"/>
      <c r="BE253" s="217"/>
      <c r="BF253" s="217"/>
      <c r="BG253" s="217"/>
      <c r="BH253" s="217"/>
      <c r="BI253" s="217"/>
      <c r="BJ253" s="217"/>
      <c r="BK253" s="217"/>
      <c r="BL253" s="217"/>
      <c r="BM253" s="217"/>
      <c r="BN253" s="217"/>
      <c r="BO253" s="217"/>
      <c r="BP253" s="217"/>
      <c r="BQ253" s="217"/>
      <c r="BR253" s="217"/>
      <c r="BS253" s="217"/>
      <c r="BT253" s="217"/>
      <c r="BU253" s="217"/>
      <c r="BV253" s="217"/>
      <c r="BW253" s="217"/>
      <c r="BX253" s="217"/>
      <c r="BY253" s="217"/>
      <c r="BZ253" s="217"/>
      <c r="CA253" s="217"/>
      <c r="CB253" s="217"/>
      <c r="CC253" s="217"/>
      <c r="CD253" s="217"/>
      <c r="CE253" s="217"/>
      <c r="CF253" s="217"/>
      <c r="CG253" s="217"/>
      <c r="CH253" s="217"/>
      <c r="CI253" s="217"/>
      <c r="CJ253" s="217"/>
      <c r="CK253" s="217"/>
      <c r="CL253" s="217"/>
      <c r="CM253" s="217"/>
      <c r="CN253" s="217"/>
      <c r="CO253" s="217"/>
      <c r="CP253" s="217"/>
      <c r="CQ253" s="217"/>
      <c r="CR253" s="217"/>
      <c r="CS253" s="217"/>
      <c r="CT253" s="217"/>
      <c r="CU253" s="217"/>
      <c r="CV253" s="217"/>
      <c r="CW253" s="217"/>
      <c r="CX253" s="217"/>
      <c r="CY253" s="217"/>
      <c r="CZ253" s="217"/>
      <c r="DA253" s="217"/>
      <c r="DB253" s="217"/>
      <c r="DC253" s="217"/>
      <c r="DD253" s="217"/>
      <c r="DE253" s="217"/>
      <c r="DF253" s="217"/>
      <c r="DG253" s="217"/>
      <c r="DH253" s="217"/>
      <c r="DI253" s="217"/>
      <c r="DJ253" s="217"/>
      <c r="DK253" s="217"/>
      <c r="DL253" s="217"/>
      <c r="DM253" s="217"/>
      <c r="DN253" s="217"/>
      <c r="DO253" s="217"/>
      <c r="DP253" s="217"/>
      <c r="DQ253" s="217"/>
      <c r="DR253" s="217"/>
    </row>
    <row r="254" spans="1:122" s="207" customFormat="1" ht="12" customHeight="1">
      <c r="A254" s="199"/>
      <c r="B254" s="228" t="s">
        <v>204</v>
      </c>
      <c r="C254" s="230">
        <f t="shared" si="188"/>
        <v>-2150</v>
      </c>
      <c r="D254" s="6">
        <f t="shared" si="188"/>
        <v>2150</v>
      </c>
      <c r="E254" s="6">
        <f t="shared" si="188"/>
        <v>0</v>
      </c>
      <c r="F254" s="6">
        <f t="shared" si="188"/>
        <v>0</v>
      </c>
      <c r="G254" s="200">
        <f t="shared" si="191"/>
        <v>0</v>
      </c>
      <c r="H254" s="230">
        <f t="shared" si="189"/>
        <v>0</v>
      </c>
      <c r="I254" s="6">
        <f t="shared" si="189"/>
        <v>0</v>
      </c>
      <c r="J254" s="6">
        <f t="shared" si="189"/>
        <v>0</v>
      </c>
      <c r="K254" s="6">
        <f t="shared" si="189"/>
        <v>0</v>
      </c>
      <c r="L254" s="200">
        <f t="shared" si="192"/>
        <v>0</v>
      </c>
      <c r="M254" s="6">
        <f t="shared" si="190"/>
        <v>0</v>
      </c>
      <c r="N254" s="6">
        <f t="shared" si="190"/>
        <v>0</v>
      </c>
      <c r="O254" s="6">
        <f t="shared" si="190"/>
        <v>0</v>
      </c>
      <c r="P254" s="6">
        <f t="shared" si="190"/>
        <v>0</v>
      </c>
      <c r="Q254" s="7">
        <f t="shared" si="190"/>
        <v>0</v>
      </c>
      <c r="R254" s="200">
        <f t="shared" si="193"/>
        <v>0</v>
      </c>
      <c r="S254" s="184">
        <f t="shared" si="187"/>
        <v>0</v>
      </c>
      <c r="T254" s="218"/>
      <c r="U254" s="217"/>
      <c r="V254" s="219"/>
      <c r="W254" s="219"/>
      <c r="X254" s="219"/>
      <c r="Y254" s="217"/>
      <c r="Z254" s="217"/>
      <c r="AA254" s="217"/>
      <c r="AB254" s="217"/>
      <c r="AC254" s="217"/>
      <c r="AD254" s="217"/>
      <c r="AE254" s="217"/>
      <c r="AF254" s="217"/>
      <c r="AG254" s="217"/>
      <c r="AH254" s="217"/>
      <c r="AI254" s="217"/>
      <c r="AJ254" s="217"/>
      <c r="AK254" s="217"/>
      <c r="AL254" s="217"/>
      <c r="AM254" s="217"/>
      <c r="AN254" s="217"/>
      <c r="AO254" s="217"/>
      <c r="AP254" s="217"/>
      <c r="AQ254" s="217"/>
      <c r="AR254" s="217"/>
      <c r="AS254" s="217"/>
      <c r="AT254" s="217"/>
      <c r="AU254" s="217"/>
      <c r="AV254" s="217"/>
      <c r="AW254" s="217"/>
      <c r="AX254" s="217"/>
      <c r="AY254" s="217"/>
      <c r="AZ254" s="217"/>
      <c r="BA254" s="217"/>
      <c r="BB254" s="217"/>
      <c r="BC254" s="217"/>
      <c r="BD254" s="217"/>
      <c r="BE254" s="217"/>
      <c r="BF254" s="217"/>
      <c r="BG254" s="217"/>
      <c r="BH254" s="217"/>
      <c r="BI254" s="217"/>
      <c r="BJ254" s="217"/>
      <c r="BK254" s="217"/>
      <c r="BL254" s="217"/>
      <c r="BM254" s="217"/>
      <c r="BN254" s="217"/>
      <c r="BO254" s="217"/>
      <c r="BP254" s="217"/>
      <c r="BQ254" s="217"/>
      <c r="BR254" s="217"/>
      <c r="BS254" s="217"/>
      <c r="BT254" s="217"/>
      <c r="BU254" s="217"/>
      <c r="BV254" s="217"/>
      <c r="BW254" s="217"/>
      <c r="BX254" s="217"/>
      <c r="BY254" s="217"/>
      <c r="BZ254" s="217"/>
      <c r="CA254" s="217"/>
      <c r="CB254" s="217"/>
      <c r="CC254" s="217"/>
      <c r="CD254" s="217"/>
      <c r="CE254" s="217"/>
      <c r="CF254" s="217"/>
      <c r="CG254" s="217"/>
      <c r="CH254" s="217"/>
      <c r="CI254" s="217"/>
      <c r="CJ254" s="217"/>
      <c r="CK254" s="217"/>
      <c r="CL254" s="217"/>
      <c r="CM254" s="217"/>
      <c r="CN254" s="217"/>
      <c r="CO254" s="217"/>
      <c r="CP254" s="217"/>
      <c r="CQ254" s="217"/>
      <c r="CR254" s="217"/>
      <c r="CS254" s="217"/>
      <c r="CT254" s="217"/>
      <c r="CU254" s="217"/>
      <c r="CV254" s="217"/>
      <c r="CW254" s="217"/>
      <c r="CX254" s="217"/>
      <c r="CY254" s="217"/>
      <c r="CZ254" s="217"/>
      <c r="DA254" s="217"/>
      <c r="DB254" s="217"/>
      <c r="DC254" s="217"/>
      <c r="DD254" s="217"/>
      <c r="DE254" s="217"/>
      <c r="DF254" s="217"/>
      <c r="DG254" s="217"/>
      <c r="DH254" s="217"/>
      <c r="DI254" s="217"/>
      <c r="DJ254" s="217"/>
      <c r="DK254" s="217"/>
      <c r="DL254" s="217"/>
      <c r="DM254" s="217"/>
      <c r="DN254" s="217"/>
      <c r="DO254" s="217"/>
      <c r="DP254" s="217"/>
      <c r="DQ254" s="217"/>
      <c r="DR254" s="217"/>
    </row>
    <row r="255" spans="1:122" s="207" customFormat="1" ht="12" customHeight="1">
      <c r="A255" s="199"/>
      <c r="B255" s="228" t="s">
        <v>221</v>
      </c>
      <c r="C255" s="230">
        <f t="shared" si="188"/>
        <v>-880</v>
      </c>
      <c r="D255" s="6">
        <f t="shared" si="188"/>
        <v>-840</v>
      </c>
      <c r="E255" s="6">
        <f t="shared" si="188"/>
        <v>1720</v>
      </c>
      <c r="F255" s="6">
        <f t="shared" si="188"/>
        <v>0</v>
      </c>
      <c r="G255" s="200">
        <f t="shared" si="191"/>
        <v>0</v>
      </c>
      <c r="H255" s="230">
        <f t="shared" si="189"/>
        <v>0</v>
      </c>
      <c r="I255" s="6">
        <f t="shared" si="189"/>
        <v>0</v>
      </c>
      <c r="J255" s="6">
        <f t="shared" si="189"/>
        <v>0</v>
      </c>
      <c r="K255" s="6">
        <f t="shared" si="189"/>
        <v>0</v>
      </c>
      <c r="L255" s="200">
        <f t="shared" si="192"/>
        <v>0</v>
      </c>
      <c r="M255" s="6">
        <f t="shared" si="190"/>
        <v>0</v>
      </c>
      <c r="N255" s="6">
        <f t="shared" si="190"/>
        <v>0</v>
      </c>
      <c r="O255" s="6">
        <f t="shared" si="190"/>
        <v>0</v>
      </c>
      <c r="P255" s="6">
        <f t="shared" si="190"/>
        <v>0</v>
      </c>
      <c r="Q255" s="7">
        <f t="shared" si="190"/>
        <v>0</v>
      </c>
      <c r="R255" s="200">
        <f t="shared" si="193"/>
        <v>0</v>
      </c>
      <c r="S255" s="184">
        <f t="shared" si="187"/>
        <v>0</v>
      </c>
      <c r="T255" s="218"/>
      <c r="U255" s="217"/>
      <c r="V255" s="219"/>
      <c r="W255" s="219"/>
      <c r="X255" s="219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  <c r="AI255" s="217"/>
      <c r="AJ255" s="217"/>
      <c r="AK255" s="217"/>
      <c r="AL255" s="217"/>
      <c r="AM255" s="217"/>
      <c r="AN255" s="217"/>
      <c r="AO255" s="217"/>
      <c r="AP255" s="217"/>
      <c r="AQ255" s="217"/>
      <c r="AR255" s="217"/>
      <c r="AS255" s="217"/>
      <c r="AT255" s="217"/>
      <c r="AU255" s="217"/>
      <c r="AV255" s="217"/>
      <c r="AW255" s="217"/>
      <c r="AX255" s="217"/>
      <c r="AY255" s="217"/>
      <c r="AZ255" s="217"/>
      <c r="BA255" s="217"/>
      <c r="BB255" s="217"/>
      <c r="BC255" s="217"/>
      <c r="BD255" s="217"/>
      <c r="BE255" s="217"/>
      <c r="BF255" s="217"/>
      <c r="BG255" s="217"/>
      <c r="BH255" s="217"/>
      <c r="BI255" s="217"/>
      <c r="BJ255" s="217"/>
      <c r="BK255" s="217"/>
      <c r="BL255" s="217"/>
      <c r="BM255" s="217"/>
      <c r="BN255" s="217"/>
      <c r="BO255" s="217"/>
      <c r="BP255" s="217"/>
      <c r="BQ255" s="217"/>
      <c r="BR255" s="217"/>
      <c r="BS255" s="217"/>
      <c r="BT255" s="217"/>
      <c r="BU255" s="217"/>
      <c r="BV255" s="217"/>
      <c r="BW255" s="217"/>
      <c r="BX255" s="217"/>
      <c r="BY255" s="217"/>
      <c r="BZ255" s="217"/>
      <c r="CA255" s="217"/>
      <c r="CB255" s="217"/>
      <c r="CC255" s="217"/>
      <c r="CD255" s="217"/>
      <c r="CE255" s="217"/>
      <c r="CF255" s="217"/>
      <c r="CG255" s="217"/>
      <c r="CH255" s="217"/>
      <c r="CI255" s="217"/>
      <c r="CJ255" s="217"/>
      <c r="CK255" s="217"/>
      <c r="CL255" s="217"/>
      <c r="CM255" s="217"/>
      <c r="CN255" s="217"/>
      <c r="CO255" s="217"/>
      <c r="CP255" s="217"/>
      <c r="CQ255" s="217"/>
      <c r="CR255" s="217"/>
      <c r="CS255" s="217"/>
      <c r="CT255" s="217"/>
      <c r="CU255" s="217"/>
      <c r="CV255" s="217"/>
      <c r="CW255" s="217"/>
      <c r="CX255" s="217"/>
      <c r="CY255" s="217"/>
      <c r="CZ255" s="217"/>
      <c r="DA255" s="217"/>
      <c r="DB255" s="217"/>
      <c r="DC255" s="217"/>
      <c r="DD255" s="217"/>
      <c r="DE255" s="217"/>
      <c r="DF255" s="217"/>
      <c r="DG255" s="217"/>
      <c r="DH255" s="217"/>
      <c r="DI255" s="217"/>
      <c r="DJ255" s="217"/>
      <c r="DK255" s="217"/>
      <c r="DL255" s="217"/>
      <c r="DM255" s="217"/>
      <c r="DN255" s="217"/>
      <c r="DO255" s="217"/>
      <c r="DP255" s="217"/>
      <c r="DQ255" s="217"/>
      <c r="DR255" s="217"/>
    </row>
    <row r="256" spans="1:122" s="207" customFormat="1" ht="12" customHeight="1">
      <c r="A256" s="199"/>
      <c r="B256" s="228" t="s">
        <v>258</v>
      </c>
      <c r="C256" s="230">
        <f t="shared" si="188"/>
        <v>-4520</v>
      </c>
      <c r="D256" s="6">
        <f t="shared" si="188"/>
        <v>-4560</v>
      </c>
      <c r="E256" s="6">
        <f t="shared" si="188"/>
        <v>9080</v>
      </c>
      <c r="F256" s="6">
        <f t="shared" si="188"/>
        <v>0</v>
      </c>
      <c r="G256" s="200">
        <f t="shared" si="191"/>
        <v>0</v>
      </c>
      <c r="H256" s="230">
        <f t="shared" si="189"/>
        <v>0</v>
      </c>
      <c r="I256" s="6">
        <f t="shared" si="189"/>
        <v>0</v>
      </c>
      <c r="J256" s="6">
        <f t="shared" si="189"/>
        <v>0</v>
      </c>
      <c r="K256" s="6">
        <f t="shared" si="189"/>
        <v>0</v>
      </c>
      <c r="L256" s="200">
        <f t="shared" si="192"/>
        <v>0</v>
      </c>
      <c r="M256" s="6">
        <f t="shared" si="190"/>
        <v>0</v>
      </c>
      <c r="N256" s="6">
        <f t="shared" si="190"/>
        <v>0</v>
      </c>
      <c r="O256" s="6">
        <f t="shared" si="190"/>
        <v>0</v>
      </c>
      <c r="P256" s="6">
        <f t="shared" si="190"/>
        <v>0</v>
      </c>
      <c r="Q256" s="7">
        <f t="shared" si="190"/>
        <v>0</v>
      </c>
      <c r="R256" s="200">
        <f t="shared" si="193"/>
        <v>0</v>
      </c>
      <c r="S256" s="184">
        <f t="shared" si="187"/>
        <v>0</v>
      </c>
      <c r="T256" s="218"/>
      <c r="U256" s="217"/>
      <c r="V256" s="219"/>
      <c r="W256" s="219"/>
      <c r="X256" s="219"/>
      <c r="Y256" s="217"/>
      <c r="Z256" s="217"/>
      <c r="AA256" s="217"/>
      <c r="AB256" s="217"/>
      <c r="AC256" s="217"/>
      <c r="AD256" s="217"/>
      <c r="AE256" s="217"/>
      <c r="AF256" s="217"/>
      <c r="AG256" s="217"/>
      <c r="AH256" s="217"/>
      <c r="AI256" s="217"/>
      <c r="AJ256" s="217"/>
      <c r="AK256" s="217"/>
      <c r="AL256" s="217"/>
      <c r="AM256" s="217"/>
      <c r="AN256" s="217"/>
      <c r="AO256" s="217"/>
      <c r="AP256" s="217"/>
      <c r="AQ256" s="217"/>
      <c r="AR256" s="217"/>
      <c r="AS256" s="217"/>
      <c r="AT256" s="217"/>
      <c r="AU256" s="217"/>
      <c r="AV256" s="217"/>
      <c r="AW256" s="217"/>
      <c r="AX256" s="217"/>
      <c r="AY256" s="217"/>
      <c r="AZ256" s="217"/>
      <c r="BA256" s="217"/>
      <c r="BB256" s="217"/>
      <c r="BC256" s="217"/>
      <c r="BD256" s="217"/>
      <c r="BE256" s="217"/>
      <c r="BF256" s="217"/>
      <c r="BG256" s="217"/>
      <c r="BH256" s="217"/>
      <c r="BI256" s="217"/>
      <c r="BJ256" s="217"/>
      <c r="BK256" s="217"/>
      <c r="BL256" s="217"/>
      <c r="BM256" s="217"/>
      <c r="BN256" s="217"/>
      <c r="BO256" s="217"/>
      <c r="BP256" s="217"/>
      <c r="BQ256" s="217"/>
      <c r="BR256" s="217"/>
      <c r="BS256" s="217"/>
      <c r="BT256" s="217"/>
      <c r="BU256" s="217"/>
      <c r="BV256" s="217"/>
      <c r="BW256" s="217"/>
      <c r="BX256" s="217"/>
      <c r="BY256" s="217"/>
      <c r="BZ256" s="217"/>
      <c r="CA256" s="217"/>
      <c r="CB256" s="217"/>
      <c r="CC256" s="217"/>
      <c r="CD256" s="217"/>
      <c r="CE256" s="217"/>
      <c r="CF256" s="217"/>
      <c r="CG256" s="217"/>
      <c r="CH256" s="217"/>
      <c r="CI256" s="217"/>
      <c r="CJ256" s="217"/>
      <c r="CK256" s="217"/>
      <c r="CL256" s="217"/>
      <c r="CM256" s="217"/>
      <c r="CN256" s="217"/>
      <c r="CO256" s="217"/>
      <c r="CP256" s="217"/>
      <c r="CQ256" s="217"/>
      <c r="CR256" s="217"/>
      <c r="CS256" s="217"/>
      <c r="CT256" s="217"/>
      <c r="CU256" s="217"/>
      <c r="CV256" s="217"/>
      <c r="CW256" s="217"/>
      <c r="CX256" s="217"/>
      <c r="CY256" s="217"/>
      <c r="CZ256" s="217"/>
      <c r="DA256" s="217"/>
      <c r="DB256" s="217"/>
      <c r="DC256" s="217"/>
      <c r="DD256" s="217"/>
      <c r="DE256" s="217"/>
      <c r="DF256" s="217"/>
      <c r="DG256" s="217"/>
      <c r="DH256" s="217"/>
      <c r="DI256" s="217"/>
      <c r="DJ256" s="217"/>
      <c r="DK256" s="217"/>
      <c r="DL256" s="217"/>
      <c r="DM256" s="217"/>
      <c r="DN256" s="217"/>
      <c r="DO256" s="217"/>
      <c r="DP256" s="217"/>
      <c r="DQ256" s="217"/>
      <c r="DR256" s="217"/>
    </row>
    <row r="257" spans="1:122" s="207" customFormat="1" ht="12" customHeight="1" thickBot="1">
      <c r="A257" s="201"/>
      <c r="B257" s="1175" t="s">
        <v>32</v>
      </c>
      <c r="C257" s="232">
        <f>SUM(C251:C256)</f>
        <v>-7550</v>
      </c>
      <c r="D257" s="191">
        <f t="shared" ref="D257:F257" si="194">SUM(D251:D256)</f>
        <v>-3250</v>
      </c>
      <c r="E257" s="191">
        <f t="shared" si="194"/>
        <v>10800</v>
      </c>
      <c r="F257" s="191">
        <f t="shared" si="194"/>
        <v>0</v>
      </c>
      <c r="G257" s="203">
        <f t="shared" si="191"/>
        <v>0</v>
      </c>
      <c r="H257" s="243">
        <f t="shared" ref="H257:K257" si="195">SUM(H251:H256)</f>
        <v>0</v>
      </c>
      <c r="I257" s="202">
        <f t="shared" si="195"/>
        <v>0</v>
      </c>
      <c r="J257" s="202">
        <f t="shared" si="195"/>
        <v>0</v>
      </c>
      <c r="K257" s="202">
        <f t="shared" si="195"/>
        <v>0</v>
      </c>
      <c r="L257" s="203">
        <f t="shared" si="192"/>
        <v>0</v>
      </c>
      <c r="M257" s="202">
        <f t="shared" ref="M257:Q257" si="196">SUM(M251:M256)</f>
        <v>0</v>
      </c>
      <c r="N257" s="202">
        <f t="shared" si="196"/>
        <v>0</v>
      </c>
      <c r="O257" s="202">
        <f t="shared" si="196"/>
        <v>0</v>
      </c>
      <c r="P257" s="202">
        <f t="shared" si="196"/>
        <v>0</v>
      </c>
      <c r="Q257" s="244">
        <f t="shared" si="196"/>
        <v>0</v>
      </c>
      <c r="R257" s="203">
        <f t="shared" si="193"/>
        <v>0</v>
      </c>
      <c r="S257" s="204">
        <f t="shared" si="187"/>
        <v>0</v>
      </c>
      <c r="T257" s="937">
        <f>S97</f>
        <v>0</v>
      </c>
      <c r="U257" s="217"/>
      <c r="V257" s="219"/>
      <c r="W257" s="219"/>
      <c r="X257" s="219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17"/>
      <c r="AJ257" s="217"/>
      <c r="AK257" s="217"/>
      <c r="AL257" s="217"/>
      <c r="AM257" s="217"/>
      <c r="AN257" s="217"/>
      <c r="AO257" s="217"/>
      <c r="AP257" s="217"/>
      <c r="AQ257" s="217"/>
      <c r="AR257" s="217"/>
      <c r="AS257" s="217"/>
      <c r="AT257" s="217"/>
      <c r="AU257" s="217"/>
      <c r="AV257" s="217"/>
      <c r="AW257" s="217"/>
      <c r="AX257" s="217"/>
      <c r="AY257" s="217"/>
      <c r="AZ257" s="217"/>
      <c r="BA257" s="217"/>
      <c r="BB257" s="217"/>
      <c r="BC257" s="217"/>
      <c r="BD257" s="217"/>
      <c r="BE257" s="217"/>
      <c r="BF257" s="217"/>
      <c r="BG257" s="217"/>
      <c r="BH257" s="217"/>
      <c r="BI257" s="217"/>
      <c r="BJ257" s="217"/>
      <c r="BK257" s="217"/>
      <c r="BL257" s="217"/>
      <c r="BM257" s="217"/>
      <c r="BN257" s="217"/>
      <c r="BO257" s="217"/>
      <c r="BP257" s="217"/>
      <c r="BQ257" s="217"/>
      <c r="BR257" s="217"/>
      <c r="BS257" s="217"/>
      <c r="BT257" s="217"/>
      <c r="BU257" s="217"/>
      <c r="BV257" s="217"/>
      <c r="BW257" s="217"/>
      <c r="BX257" s="217"/>
      <c r="BY257" s="217"/>
      <c r="BZ257" s="217"/>
      <c r="CA257" s="217"/>
      <c r="CB257" s="217"/>
      <c r="CC257" s="217"/>
      <c r="CD257" s="217"/>
      <c r="CE257" s="217"/>
      <c r="CF257" s="217"/>
      <c r="CG257" s="217"/>
      <c r="CH257" s="217"/>
      <c r="CI257" s="217"/>
      <c r="CJ257" s="217"/>
      <c r="CK257" s="217"/>
      <c r="CL257" s="217"/>
      <c r="CM257" s="217"/>
      <c r="CN257" s="217"/>
      <c r="CO257" s="217"/>
      <c r="CP257" s="217"/>
      <c r="CQ257" s="217"/>
      <c r="CR257" s="217"/>
      <c r="CS257" s="217"/>
      <c r="CT257" s="217"/>
      <c r="CU257" s="217"/>
      <c r="CV257" s="217"/>
      <c r="CW257" s="217"/>
      <c r="CX257" s="217"/>
      <c r="CY257" s="217"/>
      <c r="CZ257" s="217"/>
      <c r="DA257" s="217"/>
      <c r="DB257" s="217"/>
      <c r="DC257" s="217"/>
      <c r="DD257" s="217"/>
      <c r="DE257" s="217"/>
      <c r="DF257" s="217"/>
      <c r="DG257" s="217"/>
      <c r="DH257" s="217"/>
      <c r="DI257" s="217"/>
      <c r="DJ257" s="217"/>
      <c r="DK257" s="217"/>
      <c r="DL257" s="217"/>
      <c r="DM257" s="217"/>
      <c r="DN257" s="217"/>
      <c r="DO257" s="217"/>
      <c r="DP257" s="217"/>
      <c r="DQ257" s="217"/>
      <c r="DR257" s="217"/>
    </row>
    <row r="258" spans="1:122" s="207" customFormat="1" ht="12" customHeight="1" outlineLevel="1">
      <c r="A258" s="245" t="s">
        <v>40</v>
      </c>
      <c r="B258" s="1088">
        <v>0</v>
      </c>
      <c r="C258" s="247">
        <f>C251*1+C252*2+C253*3+C254*4+C255*6+C256*8</f>
        <v>-50040</v>
      </c>
      <c r="D258" s="210">
        <f t="shared" ref="D258:F258" si="197">D251*1+D252*2+D253*3+D254*4+D255*6+D256*8</f>
        <v>-32920</v>
      </c>
      <c r="E258" s="210">
        <f t="shared" si="197"/>
        <v>82960</v>
      </c>
      <c r="F258" s="251">
        <f t="shared" si="197"/>
        <v>0</v>
      </c>
      <c r="G258" s="206">
        <f>SUM(C258:F258)</f>
        <v>0</v>
      </c>
      <c r="H258" s="210">
        <f t="shared" ref="H258:K258" si="198">H251*1+H252*2+H253*3+H254*4+H255*6+H256*8</f>
        <v>0</v>
      </c>
      <c r="I258" s="210">
        <f t="shared" si="198"/>
        <v>0</v>
      </c>
      <c r="J258" s="210">
        <f t="shared" si="198"/>
        <v>0</v>
      </c>
      <c r="K258" s="210">
        <f t="shared" si="198"/>
        <v>0</v>
      </c>
      <c r="L258" s="206">
        <f>SUM(H258:K258)</f>
        <v>0</v>
      </c>
      <c r="M258" s="210">
        <f t="shared" ref="M258:Q258" si="199">M251*1+M252*2+M253*3+M254*4+M255*6+M256*8</f>
        <v>0</v>
      </c>
      <c r="N258" s="210">
        <f t="shared" si="199"/>
        <v>0</v>
      </c>
      <c r="O258" s="210">
        <f t="shared" si="199"/>
        <v>0</v>
      </c>
      <c r="P258" s="210">
        <f t="shared" si="199"/>
        <v>0</v>
      </c>
      <c r="Q258" s="210">
        <f t="shared" si="199"/>
        <v>0</v>
      </c>
      <c r="R258" s="206">
        <f>SUM(M258:Q258)</f>
        <v>0</v>
      </c>
      <c r="S258" s="224">
        <f>R258+L258+G258</f>
        <v>0</v>
      </c>
      <c r="T258" s="218"/>
      <c r="U258" s="217"/>
      <c r="V258" s="219"/>
      <c r="W258" s="219"/>
      <c r="X258" s="219"/>
      <c r="Y258" s="217"/>
      <c r="Z258" s="217"/>
      <c r="AA258" s="217"/>
      <c r="AB258" s="217"/>
      <c r="AC258" s="217"/>
      <c r="AD258" s="217"/>
      <c r="AE258" s="217"/>
      <c r="AF258" s="217"/>
      <c r="AG258" s="217"/>
      <c r="AH258" s="217"/>
      <c r="AI258" s="217"/>
      <c r="AJ258" s="217"/>
      <c r="AK258" s="217"/>
      <c r="AL258" s="217"/>
      <c r="AM258" s="217"/>
      <c r="AN258" s="217"/>
      <c r="AO258" s="217"/>
      <c r="AP258" s="217"/>
      <c r="AQ258" s="217"/>
      <c r="AR258" s="217"/>
      <c r="AS258" s="217"/>
      <c r="AT258" s="217"/>
      <c r="AU258" s="217"/>
      <c r="AV258" s="217"/>
      <c r="AW258" s="217"/>
      <c r="AX258" s="217"/>
      <c r="AY258" s="217"/>
      <c r="AZ258" s="217"/>
      <c r="BA258" s="217"/>
      <c r="BB258" s="217"/>
      <c r="BC258" s="217"/>
      <c r="BD258" s="217"/>
      <c r="BE258" s="217"/>
      <c r="BF258" s="217"/>
      <c r="BG258" s="217"/>
      <c r="BH258" s="217"/>
      <c r="BI258" s="217"/>
      <c r="BJ258" s="217"/>
      <c r="BK258" s="217"/>
      <c r="BL258" s="217"/>
      <c r="BM258" s="217"/>
      <c r="BN258" s="217"/>
      <c r="BO258" s="217"/>
      <c r="BP258" s="217"/>
      <c r="BQ258" s="217"/>
      <c r="BR258" s="217"/>
      <c r="BS258" s="217"/>
      <c r="BT258" s="217"/>
      <c r="BU258" s="217"/>
      <c r="BV258" s="217"/>
      <c r="BW258" s="217"/>
      <c r="BX258" s="217"/>
      <c r="BY258" s="217"/>
      <c r="BZ258" s="217"/>
      <c r="CA258" s="217"/>
      <c r="CB258" s="217"/>
      <c r="CC258" s="217"/>
      <c r="CD258" s="217"/>
      <c r="CE258" s="217"/>
      <c r="CF258" s="217"/>
      <c r="CG258" s="217"/>
      <c r="CH258" s="217"/>
      <c r="CI258" s="217"/>
      <c r="CJ258" s="217"/>
      <c r="CK258" s="217"/>
      <c r="CL258" s="217"/>
      <c r="CM258" s="217"/>
      <c r="CN258" s="217"/>
      <c r="CO258" s="217"/>
      <c r="CP258" s="217"/>
      <c r="CQ258" s="217"/>
      <c r="CR258" s="217"/>
      <c r="CS258" s="217"/>
      <c r="CT258" s="217"/>
      <c r="CU258" s="217"/>
      <c r="CV258" s="217"/>
      <c r="CW258" s="217"/>
      <c r="CX258" s="217"/>
      <c r="CY258" s="217"/>
      <c r="CZ258" s="217"/>
      <c r="DA258" s="217"/>
      <c r="DB258" s="217"/>
      <c r="DC258" s="217"/>
      <c r="DD258" s="217"/>
      <c r="DE258" s="217"/>
      <c r="DF258" s="217"/>
      <c r="DG258" s="217"/>
      <c r="DH258" s="217"/>
      <c r="DI258" s="217"/>
      <c r="DJ258" s="217"/>
      <c r="DK258" s="217"/>
      <c r="DL258" s="217"/>
      <c r="DM258" s="217"/>
      <c r="DN258" s="217"/>
      <c r="DO258" s="217"/>
      <c r="DP258" s="217"/>
      <c r="DQ258" s="217"/>
      <c r="DR258" s="217"/>
    </row>
    <row r="259" spans="1:122" s="207" customFormat="1" ht="12" customHeight="1" outlineLevel="1" thickBot="1">
      <c r="A259" s="213" t="s">
        <v>43</v>
      </c>
      <c r="B259" s="1091" t="s">
        <v>30</v>
      </c>
      <c r="C259" s="1248">
        <f>C251+C252+C253*2+C254*2+C255*3+C256*4</f>
        <v>-25020</v>
      </c>
      <c r="D259" s="214">
        <f t="shared" ref="D259:F259" si="200">D251+D252+D253*2+D254*2+D255*3+D256*4</f>
        <v>-16460</v>
      </c>
      <c r="E259" s="214">
        <f t="shared" si="200"/>
        <v>41480</v>
      </c>
      <c r="F259" s="250">
        <f t="shared" si="200"/>
        <v>0</v>
      </c>
      <c r="G259" s="215">
        <f>SUM(C259:F259)</f>
        <v>0</v>
      </c>
      <c r="H259" s="214">
        <f t="shared" ref="H259:K259" si="201">H251+H252+H253*2+H254*2+H255*3+H256*4</f>
        <v>0</v>
      </c>
      <c r="I259" s="214">
        <f t="shared" si="201"/>
        <v>0</v>
      </c>
      <c r="J259" s="214">
        <f t="shared" si="201"/>
        <v>0</v>
      </c>
      <c r="K259" s="214">
        <f t="shared" si="201"/>
        <v>0</v>
      </c>
      <c r="L259" s="215">
        <f>SUM(H259:K259)</f>
        <v>0</v>
      </c>
      <c r="M259" s="214">
        <f t="shared" ref="M259:Q259" si="202">M251+M252+M253*2+M254*2+M255*3+M256*4</f>
        <v>0</v>
      </c>
      <c r="N259" s="214">
        <f t="shared" si="202"/>
        <v>0</v>
      </c>
      <c r="O259" s="214">
        <f t="shared" si="202"/>
        <v>0</v>
      </c>
      <c r="P259" s="214">
        <f t="shared" si="202"/>
        <v>0</v>
      </c>
      <c r="Q259" s="214">
        <f t="shared" si="202"/>
        <v>0</v>
      </c>
      <c r="R259" s="215">
        <f>SUM(M259:Q259)</f>
        <v>0</v>
      </c>
      <c r="S259" s="204">
        <f>R259+L259+G259</f>
        <v>0</v>
      </c>
      <c r="T259" s="218"/>
      <c r="U259" s="217"/>
      <c r="V259" s="219"/>
      <c r="W259" s="219"/>
      <c r="X259" s="219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17"/>
      <c r="AJ259" s="217"/>
      <c r="AK259" s="217"/>
      <c r="AL259" s="217"/>
      <c r="AM259" s="217"/>
      <c r="AN259" s="217"/>
      <c r="AO259" s="217"/>
      <c r="AP259" s="217"/>
      <c r="AQ259" s="217"/>
      <c r="AR259" s="217"/>
      <c r="AS259" s="217"/>
      <c r="AT259" s="217"/>
      <c r="AU259" s="217"/>
      <c r="AV259" s="217"/>
      <c r="AW259" s="217"/>
      <c r="AX259" s="217"/>
      <c r="AY259" s="217"/>
      <c r="AZ259" s="217"/>
      <c r="BA259" s="217"/>
      <c r="BB259" s="217"/>
      <c r="BC259" s="217"/>
      <c r="BD259" s="217"/>
      <c r="BE259" s="217"/>
      <c r="BF259" s="217"/>
      <c r="BG259" s="217"/>
      <c r="BH259" s="217"/>
      <c r="BI259" s="217"/>
      <c r="BJ259" s="217"/>
      <c r="BK259" s="217"/>
      <c r="BL259" s="217"/>
      <c r="BM259" s="217"/>
      <c r="BN259" s="217"/>
      <c r="BO259" s="217"/>
      <c r="BP259" s="217"/>
      <c r="BQ259" s="217"/>
      <c r="BR259" s="217"/>
      <c r="BS259" s="217"/>
      <c r="BT259" s="217"/>
      <c r="BU259" s="217"/>
      <c r="BV259" s="217"/>
      <c r="BW259" s="217"/>
      <c r="BX259" s="217"/>
      <c r="BY259" s="217"/>
      <c r="BZ259" s="217"/>
      <c r="CA259" s="217"/>
      <c r="CB259" s="217"/>
      <c r="CC259" s="217"/>
      <c r="CD259" s="217"/>
      <c r="CE259" s="217"/>
      <c r="CF259" s="217"/>
      <c r="CG259" s="217"/>
      <c r="CH259" s="217"/>
      <c r="CI259" s="217"/>
      <c r="CJ259" s="217"/>
      <c r="CK259" s="217"/>
      <c r="CL259" s="217"/>
      <c r="CM259" s="217"/>
      <c r="CN259" s="217"/>
      <c r="CO259" s="217"/>
      <c r="CP259" s="217"/>
      <c r="CQ259" s="217"/>
      <c r="CR259" s="217"/>
      <c r="CS259" s="217"/>
      <c r="CT259" s="217"/>
      <c r="CU259" s="217"/>
      <c r="CV259" s="217"/>
      <c r="CW259" s="217"/>
      <c r="CX259" s="217"/>
      <c r="CY259" s="217"/>
      <c r="CZ259" s="217"/>
      <c r="DA259" s="217"/>
      <c r="DB259" s="217"/>
      <c r="DC259" s="217"/>
      <c r="DD259" s="217"/>
      <c r="DE259" s="217"/>
      <c r="DF259" s="217"/>
      <c r="DG259" s="217"/>
      <c r="DH259" s="217"/>
      <c r="DI259" s="217"/>
      <c r="DJ259" s="217"/>
      <c r="DK259" s="217"/>
      <c r="DL259" s="217"/>
      <c r="DM259" s="217"/>
      <c r="DN259" s="217"/>
      <c r="DO259" s="217"/>
      <c r="DP259" s="217"/>
      <c r="DQ259" s="217"/>
      <c r="DR259" s="217"/>
    </row>
    <row r="260" spans="1:122" s="1550" customFormat="1" ht="12" customHeight="1">
      <c r="A260" s="711"/>
      <c r="B260" s="283"/>
      <c r="C260" s="1548"/>
      <c r="D260" s="712"/>
      <c r="E260" s="712"/>
      <c r="F260" s="712"/>
      <c r="G260" s="408"/>
      <c r="H260" s="712"/>
      <c r="I260" s="712"/>
      <c r="J260" s="712"/>
      <c r="K260" s="712"/>
      <c r="L260" s="408">
        <f>SUM(H260:K260)</f>
        <v>0</v>
      </c>
      <c r="M260" s="712"/>
      <c r="N260" s="712"/>
      <c r="O260" s="712"/>
      <c r="P260" s="712"/>
      <c r="Q260" s="712"/>
      <c r="R260" s="664"/>
      <c r="S260" s="713"/>
      <c r="T260" s="1549"/>
      <c r="V260" s="1551"/>
      <c r="W260" s="1551"/>
      <c r="X260" s="1551"/>
    </row>
    <row r="261" spans="1:122" s="207" customFormat="1" ht="13">
      <c r="A261" s="181" t="s">
        <v>341</v>
      </c>
      <c r="B261" s="228" t="s">
        <v>543</v>
      </c>
      <c r="C261" s="230">
        <f>SUMIF('Korat Summary'!$BB:$BB,'SiteCommit vs Uncon'!$T261,'Korat Summary'!BG:BG)</f>
        <v>20025</v>
      </c>
      <c r="D261" s="6">
        <f>SUMIF('Korat Summary'!$BB:$BB,'SiteCommit vs Uncon'!$T261,'Korat Summary'!BH:BH)</f>
        <v>13050</v>
      </c>
      <c r="E261" s="6">
        <f>SUMIF('Korat Summary'!$BB:$BB,'SiteCommit vs Uncon'!$T261,'Korat Summary'!BI:BI)</f>
        <v>26525</v>
      </c>
      <c r="F261" s="6">
        <f>SUMIF('Korat Summary'!$BB:$BB,'SiteCommit vs Uncon'!$T261,'Korat Summary'!BJ:BJ)</f>
        <v>32125</v>
      </c>
      <c r="G261" s="200">
        <f t="shared" ref="G261:G262" si="203">SUM(C261:F261)</f>
        <v>91725</v>
      </c>
      <c r="H261" s="6">
        <f>SUMIF('Korat Summary'!$BB:$BB,'SiteCommit vs Uncon'!$T261,'Korat Summary'!BK:BK)</f>
        <v>31475</v>
      </c>
      <c r="I261" s="6">
        <f>SUMIF('Korat Summary'!$BB:$BB,'SiteCommit vs Uncon'!$T261,'Korat Summary'!BL:BL)</f>
        <v>46400</v>
      </c>
      <c r="J261" s="6">
        <f>SUMIF('Korat Summary'!$BB:$BB,'SiteCommit vs Uncon'!$T261,'Korat Summary'!BM:BM)</f>
        <v>31275</v>
      </c>
      <c r="K261" s="6">
        <f>SUMIF('Korat Summary'!$BB:$BB,'SiteCommit vs Uncon'!$T261,'Korat Summary'!BN:BN)</f>
        <v>43450</v>
      </c>
      <c r="L261" s="200">
        <f t="shared" ref="L261:L262" si="204">SUM(H261:K261)</f>
        <v>152600</v>
      </c>
      <c r="M261" s="6">
        <f>SUMIF('Korat Summary'!$BB:$BB,'SiteCommit vs Uncon'!$T261,'Korat Summary'!BO:BO)</f>
        <v>40350</v>
      </c>
      <c r="N261" s="6">
        <f>SUMIF('Korat Summary'!$BB:$BB,'SiteCommit vs Uncon'!$T261,'Korat Summary'!BP:BP)</f>
        <v>14225</v>
      </c>
      <c r="O261" s="6">
        <f>SUMIF('Korat Summary'!$BB:$BB,'SiteCommit vs Uncon'!$T261,'Korat Summary'!BQ:BQ)</f>
        <v>25750</v>
      </c>
      <c r="P261" s="6">
        <f>SUMIF('Korat Summary'!$BB:$BB,'SiteCommit vs Uncon'!$T261,'Korat Summary'!BR:BR)</f>
        <v>2475</v>
      </c>
      <c r="Q261" s="6">
        <f>SUMIF('Korat Summary'!$BB:$BB,'SiteCommit vs Uncon'!$T261,'Korat Summary'!BS:BS)</f>
        <v>75</v>
      </c>
      <c r="R261" s="664">
        <f t="shared" ref="R261:R262" si="205">SUM(M261:Q261)</f>
        <v>82875</v>
      </c>
      <c r="S261" s="665">
        <f t="shared" ref="S261:S262" si="206">R261+L261+G261</f>
        <v>327200</v>
      </c>
      <c r="T261" s="286" t="s">
        <v>588</v>
      </c>
      <c r="U261" s="285"/>
      <c r="V261" s="287"/>
      <c r="W261" s="287"/>
      <c r="X261" s="287"/>
      <c r="Y261" s="285"/>
      <c r="Z261" s="285"/>
      <c r="AA261" s="285"/>
      <c r="AB261" s="285"/>
      <c r="AC261" s="285"/>
      <c r="AD261" s="285"/>
      <c r="AE261" s="217"/>
      <c r="AF261" s="217"/>
      <c r="AG261" s="217"/>
      <c r="AH261" s="217"/>
      <c r="AI261" s="217"/>
      <c r="AJ261" s="217"/>
      <c r="AK261" s="217"/>
      <c r="AL261" s="217"/>
      <c r="AM261" s="217"/>
      <c r="AN261" s="217"/>
      <c r="AO261" s="217"/>
      <c r="AP261" s="217"/>
      <c r="AQ261" s="217"/>
      <c r="AR261" s="217"/>
      <c r="AS261" s="217"/>
      <c r="AT261" s="217"/>
      <c r="AU261" s="217"/>
      <c r="AV261" s="217"/>
      <c r="AW261" s="217"/>
      <c r="AX261" s="217"/>
      <c r="AY261" s="217"/>
      <c r="AZ261" s="217"/>
      <c r="BA261" s="217"/>
      <c r="BB261" s="217"/>
      <c r="BC261" s="217"/>
      <c r="BD261" s="217"/>
      <c r="BE261" s="217"/>
      <c r="BF261" s="217"/>
      <c r="BG261" s="217"/>
      <c r="BH261" s="217"/>
      <c r="BI261" s="217"/>
      <c r="BJ261" s="217"/>
      <c r="BK261" s="217"/>
      <c r="BL261" s="217"/>
      <c r="BM261" s="217"/>
      <c r="BN261" s="217"/>
      <c r="BO261" s="217"/>
      <c r="BP261" s="217"/>
      <c r="BQ261" s="217"/>
      <c r="BR261" s="217"/>
      <c r="BS261" s="217"/>
      <c r="BT261" s="217"/>
      <c r="BU261" s="217"/>
      <c r="BV261" s="217"/>
      <c r="BW261" s="217"/>
      <c r="BX261" s="217"/>
      <c r="BY261" s="217"/>
      <c r="BZ261" s="217"/>
      <c r="CA261" s="217"/>
      <c r="CB261" s="217"/>
      <c r="CC261" s="217"/>
      <c r="CD261" s="217"/>
      <c r="CE261" s="217"/>
      <c r="CF261" s="217"/>
      <c r="CG261" s="217"/>
      <c r="CH261" s="217"/>
      <c r="CI261" s="217"/>
      <c r="CJ261" s="217"/>
      <c r="CK261" s="217"/>
      <c r="CL261" s="217"/>
      <c r="CM261" s="217"/>
      <c r="CN261" s="217"/>
      <c r="CO261" s="217"/>
      <c r="CP261" s="217"/>
      <c r="CQ261" s="217"/>
      <c r="CR261" s="217"/>
      <c r="CS261" s="217"/>
      <c r="CT261" s="217"/>
      <c r="CU261" s="217"/>
      <c r="CV261" s="217"/>
      <c r="CW261" s="217"/>
      <c r="CX261" s="217"/>
      <c r="CY261" s="217"/>
      <c r="CZ261" s="217"/>
      <c r="DA261" s="217"/>
      <c r="DB261" s="217"/>
      <c r="DC261" s="217"/>
      <c r="DD261" s="217"/>
      <c r="DE261" s="217"/>
      <c r="DF261" s="217"/>
      <c r="DG261" s="217"/>
      <c r="DH261" s="217"/>
      <c r="DI261" s="217"/>
      <c r="DJ261" s="217"/>
      <c r="DK261" s="217"/>
      <c r="DL261" s="217"/>
      <c r="DM261" s="217"/>
      <c r="DN261" s="217"/>
      <c r="DO261" s="217"/>
      <c r="DP261" s="217"/>
      <c r="DQ261" s="217"/>
      <c r="DR261" s="217"/>
    </row>
    <row r="262" spans="1:122" s="207" customFormat="1" ht="13">
      <c r="A262" s="1552" t="e">
        <f>#REF!</f>
        <v>#REF!</v>
      </c>
      <c r="B262" s="228" t="s">
        <v>74</v>
      </c>
      <c r="C262" s="230">
        <f>SUMIF('Korat Summary'!$BB:$BB,'SiteCommit vs Uncon'!$T262,'Korat Summary'!BG:BG)</f>
        <v>5900</v>
      </c>
      <c r="D262" s="6">
        <f>SUMIF('Korat Summary'!$BB:$BB,'SiteCommit vs Uncon'!$T262,'Korat Summary'!BH:BH)</f>
        <v>7350</v>
      </c>
      <c r="E262" s="6">
        <f>SUMIF('Korat Summary'!$BB:$BB,'SiteCommit vs Uncon'!$T262,'Korat Summary'!BI:BI)</f>
        <v>18500</v>
      </c>
      <c r="F262" s="6">
        <f>SUMIF('Korat Summary'!$BB:$BB,'SiteCommit vs Uncon'!$T262,'Korat Summary'!BJ:BJ)</f>
        <v>9150</v>
      </c>
      <c r="G262" s="200">
        <f t="shared" si="203"/>
        <v>40900</v>
      </c>
      <c r="H262" s="6">
        <f>SUMIF('Korat Summary'!$BB:$BB,'SiteCommit vs Uncon'!$T262,'Korat Summary'!BK:BK)</f>
        <v>7550</v>
      </c>
      <c r="I262" s="6">
        <f>SUMIF('Korat Summary'!$BB:$BB,'SiteCommit vs Uncon'!$T262,'Korat Summary'!BL:BL)</f>
        <v>18825</v>
      </c>
      <c r="J262" s="6">
        <f>SUMIF('Korat Summary'!$BB:$BB,'SiteCommit vs Uncon'!$T262,'Korat Summary'!BM:BM)</f>
        <v>7350</v>
      </c>
      <c r="K262" s="6">
        <f>SUMIF('Korat Summary'!$BB:$BB,'SiteCommit vs Uncon'!$T262,'Korat Summary'!BN:BN)</f>
        <v>31200</v>
      </c>
      <c r="L262" s="200">
        <f t="shared" si="204"/>
        <v>64925</v>
      </c>
      <c r="M262" s="6">
        <f>SUMIF('Korat Summary'!$BB:$BB,'SiteCommit vs Uncon'!$T262,'Korat Summary'!BO:BO)</f>
        <v>8875</v>
      </c>
      <c r="N262" s="6">
        <f>SUMIF('Korat Summary'!$BB:$BB,'SiteCommit vs Uncon'!$T262,'Korat Summary'!BP:BP)</f>
        <v>30825</v>
      </c>
      <c r="O262" s="6">
        <f>SUMIF('Korat Summary'!$BB:$BB,'SiteCommit vs Uncon'!$T262,'Korat Summary'!BQ:BQ)</f>
        <v>31950</v>
      </c>
      <c r="P262" s="6">
        <f>SUMIF('Korat Summary'!$BB:$BB,'SiteCommit vs Uncon'!$T262,'Korat Summary'!BR:BR)</f>
        <v>4300</v>
      </c>
      <c r="Q262" s="6">
        <f>SUMIF('Korat Summary'!$BB:$BB,'SiteCommit vs Uncon'!$T262,'Korat Summary'!BS:BS)</f>
        <v>5000</v>
      </c>
      <c r="R262" s="183">
        <f t="shared" si="205"/>
        <v>80950</v>
      </c>
      <c r="S262" s="197">
        <f t="shared" si="206"/>
        <v>186775</v>
      </c>
      <c r="T262" s="286" t="s">
        <v>575</v>
      </c>
      <c r="U262" s="285"/>
      <c r="V262" s="287"/>
      <c r="W262" s="287"/>
      <c r="X262" s="287"/>
      <c r="Y262" s="285"/>
      <c r="Z262" s="285"/>
      <c r="AA262" s="285"/>
      <c r="AB262" s="285"/>
      <c r="AC262" s="285"/>
      <c r="AD262" s="285"/>
      <c r="AE262" s="217"/>
      <c r="AF262" s="217"/>
      <c r="AG262" s="217"/>
      <c r="AH262" s="217"/>
      <c r="AI262" s="217"/>
      <c r="AJ262" s="217"/>
      <c r="AK262" s="217"/>
      <c r="AL262" s="217"/>
      <c r="AM262" s="217"/>
      <c r="AN262" s="217"/>
      <c r="AO262" s="217"/>
      <c r="AP262" s="217"/>
      <c r="AQ262" s="217"/>
      <c r="AR262" s="217"/>
      <c r="AS262" s="217"/>
      <c r="AT262" s="217"/>
      <c r="AU262" s="217"/>
      <c r="AV262" s="217"/>
      <c r="AW262" s="217"/>
      <c r="AX262" s="217"/>
      <c r="AY262" s="217"/>
      <c r="AZ262" s="217"/>
      <c r="BA262" s="217"/>
      <c r="BB262" s="217"/>
      <c r="BC262" s="217"/>
      <c r="BD262" s="217"/>
      <c r="BE262" s="217"/>
      <c r="BF262" s="217"/>
      <c r="BG262" s="217"/>
      <c r="BH262" s="217"/>
      <c r="BI262" s="217"/>
      <c r="BJ262" s="217"/>
      <c r="BK262" s="217"/>
      <c r="BL262" s="217"/>
      <c r="BM262" s="217"/>
      <c r="BN262" s="217"/>
      <c r="BO262" s="217"/>
      <c r="BP262" s="217"/>
      <c r="BQ262" s="217"/>
      <c r="BR262" s="217"/>
      <c r="BS262" s="217"/>
      <c r="BT262" s="217"/>
      <c r="BU262" s="217"/>
      <c r="BV262" s="217"/>
      <c r="BW262" s="217"/>
      <c r="BX262" s="217"/>
      <c r="BY262" s="217"/>
      <c r="BZ262" s="217"/>
      <c r="CA262" s="217"/>
      <c r="CB262" s="217"/>
      <c r="CC262" s="217"/>
      <c r="CD262" s="217"/>
      <c r="CE262" s="217"/>
      <c r="CF262" s="217"/>
      <c r="CG262" s="217"/>
      <c r="CH262" s="217"/>
      <c r="CI262" s="217"/>
      <c r="CJ262" s="217"/>
      <c r="CK262" s="217"/>
      <c r="CL262" s="217"/>
      <c r="CM262" s="217"/>
      <c r="CN262" s="217"/>
      <c r="CO262" s="217"/>
      <c r="CP262" s="217"/>
      <c r="CQ262" s="217"/>
      <c r="CR262" s="217"/>
      <c r="CS262" s="217"/>
      <c r="CT262" s="217"/>
      <c r="CU262" s="217"/>
      <c r="CV262" s="217"/>
      <c r="CW262" s="217"/>
      <c r="CX262" s="217"/>
      <c r="CY262" s="217"/>
      <c r="CZ262" s="217"/>
      <c r="DA262" s="217"/>
      <c r="DB262" s="217"/>
      <c r="DC262" s="217"/>
      <c r="DD262" s="217"/>
      <c r="DE262" s="217"/>
      <c r="DF262" s="217"/>
      <c r="DG262" s="217"/>
      <c r="DH262" s="217"/>
      <c r="DI262" s="217"/>
      <c r="DJ262" s="217"/>
      <c r="DK262" s="217"/>
      <c r="DL262" s="217"/>
      <c r="DM262" s="217"/>
      <c r="DN262" s="217"/>
      <c r="DO262" s="217"/>
      <c r="DP262" s="217"/>
      <c r="DQ262" s="217"/>
      <c r="DR262" s="217"/>
    </row>
    <row r="263" spans="1:122" s="207" customFormat="1" ht="13">
      <c r="A263" s="1114" t="s">
        <v>30</v>
      </c>
      <c r="B263" s="1115" t="s">
        <v>32</v>
      </c>
      <c r="C263" s="1116">
        <f>SUM(C261:C262)</f>
        <v>25925</v>
      </c>
      <c r="D263" s="1117">
        <f t="shared" ref="D263:S263" si="207">SUM(D261:D262)</f>
        <v>20400</v>
      </c>
      <c r="E263" s="1117">
        <f t="shared" si="207"/>
        <v>45025</v>
      </c>
      <c r="F263" s="1117">
        <f t="shared" si="207"/>
        <v>41275</v>
      </c>
      <c r="G263" s="1118">
        <f t="shared" si="207"/>
        <v>132625</v>
      </c>
      <c r="H263" s="1117">
        <f t="shared" si="207"/>
        <v>39025</v>
      </c>
      <c r="I263" s="1117">
        <f t="shared" si="207"/>
        <v>65225</v>
      </c>
      <c r="J263" s="1117">
        <f t="shared" si="207"/>
        <v>38625</v>
      </c>
      <c r="K263" s="1117">
        <f t="shared" si="207"/>
        <v>74650</v>
      </c>
      <c r="L263" s="1118">
        <f t="shared" si="207"/>
        <v>217525</v>
      </c>
      <c r="M263" s="1117">
        <f t="shared" si="207"/>
        <v>49225</v>
      </c>
      <c r="N263" s="1117">
        <f t="shared" si="207"/>
        <v>45050</v>
      </c>
      <c r="O263" s="1117">
        <f t="shared" si="207"/>
        <v>57700</v>
      </c>
      <c r="P263" s="1117">
        <f t="shared" si="207"/>
        <v>6775</v>
      </c>
      <c r="Q263" s="1117">
        <f t="shared" si="207"/>
        <v>5075</v>
      </c>
      <c r="R263" s="1118">
        <f t="shared" si="207"/>
        <v>163825</v>
      </c>
      <c r="S263" s="1120">
        <f t="shared" si="207"/>
        <v>513975</v>
      </c>
      <c r="T263" s="286"/>
      <c r="U263" s="285"/>
      <c r="V263" s="287"/>
      <c r="W263" s="287"/>
      <c r="X263" s="287"/>
      <c r="Y263" s="285"/>
      <c r="Z263" s="285"/>
      <c r="AA263" s="285"/>
      <c r="AB263" s="285"/>
      <c r="AC263" s="285"/>
      <c r="AD263" s="285"/>
      <c r="AE263" s="217"/>
      <c r="AF263" s="217"/>
      <c r="AG263" s="217"/>
      <c r="AH263" s="217"/>
      <c r="AI263" s="217"/>
      <c r="AJ263" s="217"/>
      <c r="AK263" s="217"/>
      <c r="AL263" s="217"/>
      <c r="AM263" s="217"/>
      <c r="AN263" s="217"/>
      <c r="AO263" s="217"/>
      <c r="AP263" s="217"/>
      <c r="AQ263" s="217"/>
      <c r="AR263" s="217"/>
      <c r="AS263" s="217"/>
      <c r="AT263" s="217"/>
      <c r="AU263" s="217"/>
      <c r="AV263" s="217"/>
      <c r="AW263" s="217"/>
      <c r="AX263" s="217"/>
      <c r="AY263" s="217"/>
      <c r="AZ263" s="217"/>
      <c r="BA263" s="217"/>
      <c r="BB263" s="217"/>
      <c r="BC263" s="217"/>
      <c r="BD263" s="217"/>
      <c r="BE263" s="217"/>
      <c r="BF263" s="217"/>
      <c r="BG263" s="217"/>
      <c r="BH263" s="217"/>
      <c r="BI263" s="217"/>
      <c r="BJ263" s="217"/>
      <c r="BK263" s="217"/>
      <c r="BL263" s="217"/>
      <c r="BM263" s="217"/>
      <c r="BN263" s="217"/>
      <c r="BO263" s="217"/>
      <c r="BP263" s="217"/>
      <c r="BQ263" s="217"/>
      <c r="BR263" s="217"/>
      <c r="BS263" s="217"/>
      <c r="BT263" s="217"/>
      <c r="BU263" s="217"/>
      <c r="BV263" s="217"/>
      <c r="BW263" s="217"/>
      <c r="BX263" s="217"/>
      <c r="BY263" s="217"/>
      <c r="BZ263" s="217"/>
      <c r="CA263" s="217"/>
      <c r="CB263" s="217"/>
      <c r="CC263" s="217"/>
      <c r="CD263" s="217"/>
      <c r="CE263" s="217"/>
      <c r="CF263" s="217"/>
      <c r="CG263" s="217"/>
      <c r="CH263" s="217"/>
      <c r="CI263" s="217"/>
      <c r="CJ263" s="217"/>
      <c r="CK263" s="217"/>
      <c r="CL263" s="217"/>
      <c r="CM263" s="217"/>
      <c r="CN263" s="217"/>
      <c r="CO263" s="217"/>
      <c r="CP263" s="217"/>
      <c r="CQ263" s="217"/>
      <c r="CR263" s="217"/>
      <c r="CS263" s="217"/>
      <c r="CT263" s="217"/>
      <c r="CU263" s="217"/>
      <c r="CV263" s="217"/>
      <c r="CW263" s="217"/>
      <c r="CX263" s="217"/>
      <c r="CY263" s="217"/>
      <c r="CZ263" s="217"/>
      <c r="DA263" s="217"/>
      <c r="DB263" s="217"/>
      <c r="DC263" s="217"/>
      <c r="DD263" s="217"/>
      <c r="DE263" s="217"/>
      <c r="DF263" s="217"/>
      <c r="DG263" s="217"/>
      <c r="DH263" s="217"/>
      <c r="DI263" s="217"/>
      <c r="DJ263" s="217"/>
      <c r="DK263" s="217"/>
      <c r="DL263" s="217"/>
      <c r="DM263" s="217"/>
      <c r="DN263" s="217"/>
      <c r="DO263" s="217"/>
      <c r="DP263" s="217"/>
      <c r="DQ263" s="217"/>
      <c r="DR263" s="217"/>
    </row>
    <row r="264" spans="1:122" s="207" customFormat="1" ht="13">
      <c r="A264" s="181" t="str">
        <f>A261</f>
        <v>V15X</v>
      </c>
      <c r="B264" s="228" t="s">
        <v>543</v>
      </c>
      <c r="C264" s="1249">
        <f>'Korat Summary'!G158</f>
        <v>0</v>
      </c>
      <c r="D264" s="8">
        <f>'Korat Summary'!H158</f>
        <v>33075</v>
      </c>
      <c r="E264" s="8">
        <f>'Korat Summary'!I158</f>
        <v>26525</v>
      </c>
      <c r="F264" s="8">
        <f>'Korat Summary'!J158</f>
        <v>32125</v>
      </c>
      <c r="G264" s="241">
        <f t="shared" ref="G264:G267" si="208">SUM(C264:F264)</f>
        <v>91725</v>
      </c>
      <c r="H264" s="8">
        <f>'Korat Summary'!N158</f>
        <v>31475</v>
      </c>
      <c r="I264" s="8">
        <f>'Korat Summary'!O158</f>
        <v>46400</v>
      </c>
      <c r="J264" s="8">
        <f>'Korat Summary'!P158</f>
        <v>31275</v>
      </c>
      <c r="K264" s="8">
        <f>'Korat Summary'!Q158</f>
        <v>43450</v>
      </c>
      <c r="L264" s="241">
        <f>SUM(H264:K264)</f>
        <v>152600</v>
      </c>
      <c r="M264" s="8">
        <f>'Korat Summary'!U158</f>
        <v>40350</v>
      </c>
      <c r="N264" s="8">
        <f>'Korat Summary'!V158</f>
        <v>14225</v>
      </c>
      <c r="O264" s="8">
        <f>'Korat Summary'!W158</f>
        <v>25750</v>
      </c>
      <c r="P264" s="8">
        <f>'Korat Summary'!X158</f>
        <v>2475</v>
      </c>
      <c r="Q264" s="8">
        <f>'Korat Summary'!Y158</f>
        <v>75</v>
      </c>
      <c r="R264" s="183">
        <f t="shared" ref="R264:R269" si="209">SUM(M264:Q264)</f>
        <v>82875</v>
      </c>
      <c r="S264" s="197">
        <f t="shared" ref="S264:S269" si="210">R264+L264+G264</f>
        <v>327200</v>
      </c>
      <c r="T264" s="286"/>
      <c r="U264" s="285"/>
      <c r="V264" s="287"/>
      <c r="W264" s="287"/>
      <c r="X264" s="287"/>
      <c r="Y264" s="285"/>
      <c r="Z264" s="285"/>
      <c r="AA264" s="285"/>
      <c r="AB264" s="285"/>
      <c r="AC264" s="285"/>
      <c r="AD264" s="285"/>
      <c r="AE264" s="217"/>
      <c r="AF264" s="217"/>
      <c r="AG264" s="217"/>
      <c r="AH264" s="217"/>
      <c r="AI264" s="217"/>
      <c r="AJ264" s="217"/>
      <c r="AK264" s="217"/>
      <c r="AL264" s="217"/>
      <c r="AM264" s="217"/>
      <c r="AN264" s="217"/>
      <c r="AO264" s="217"/>
      <c r="AP264" s="217"/>
      <c r="AQ264" s="217"/>
      <c r="AR264" s="217"/>
      <c r="AS264" s="217"/>
      <c r="AT264" s="217"/>
      <c r="AU264" s="217"/>
      <c r="AV264" s="217"/>
      <c r="AW264" s="217"/>
      <c r="AX264" s="217"/>
      <c r="AY264" s="217"/>
      <c r="AZ264" s="217"/>
      <c r="BA264" s="217"/>
      <c r="BB264" s="217"/>
      <c r="BC264" s="217"/>
      <c r="BD264" s="217"/>
      <c r="BE264" s="217"/>
      <c r="BF264" s="217"/>
      <c r="BG264" s="217"/>
      <c r="BH264" s="217"/>
      <c r="BI264" s="217"/>
      <c r="BJ264" s="217"/>
      <c r="BK264" s="217"/>
      <c r="BL264" s="217"/>
      <c r="BM264" s="217"/>
      <c r="BN264" s="217"/>
      <c r="BO264" s="217"/>
      <c r="BP264" s="217"/>
      <c r="BQ264" s="217"/>
      <c r="BR264" s="217"/>
      <c r="BS264" s="217"/>
      <c r="BT264" s="217"/>
      <c r="BU264" s="217"/>
      <c r="BV264" s="217"/>
      <c r="BW264" s="217"/>
      <c r="BX264" s="217"/>
      <c r="BY264" s="217"/>
      <c r="BZ264" s="217"/>
      <c r="CA264" s="217"/>
      <c r="CB264" s="217"/>
      <c r="CC264" s="217"/>
      <c r="CD264" s="217"/>
      <c r="CE264" s="217"/>
      <c r="CF264" s="217"/>
      <c r="CG264" s="217"/>
      <c r="CH264" s="217"/>
      <c r="CI264" s="217"/>
      <c r="CJ264" s="217"/>
      <c r="CK264" s="217"/>
      <c r="CL264" s="217"/>
      <c r="CM264" s="217"/>
      <c r="CN264" s="217"/>
      <c r="CO264" s="217"/>
      <c r="CP264" s="217"/>
      <c r="CQ264" s="217"/>
      <c r="CR264" s="217"/>
      <c r="CS264" s="217"/>
      <c r="CT264" s="217"/>
      <c r="CU264" s="217"/>
      <c r="CV264" s="217"/>
      <c r="CW264" s="217"/>
      <c r="CX264" s="217"/>
      <c r="CY264" s="217"/>
      <c r="CZ264" s="217"/>
      <c r="DA264" s="217"/>
      <c r="DB264" s="217"/>
      <c r="DC264" s="217"/>
      <c r="DD264" s="217"/>
      <c r="DE264" s="217"/>
      <c r="DF264" s="217"/>
      <c r="DG264" s="217"/>
      <c r="DH264" s="217"/>
      <c r="DI264" s="217"/>
      <c r="DJ264" s="217"/>
      <c r="DK264" s="217"/>
      <c r="DL264" s="217"/>
      <c r="DM264" s="217"/>
      <c r="DN264" s="217"/>
      <c r="DO264" s="217"/>
      <c r="DP264" s="217"/>
      <c r="DQ264" s="217"/>
      <c r="DR264" s="217"/>
    </row>
    <row r="265" spans="1:122" s="207" customFormat="1" ht="13">
      <c r="A265" s="195" t="e">
        <f>#REF!</f>
        <v>#REF!</v>
      </c>
      <c r="B265" s="228" t="s">
        <v>74</v>
      </c>
      <c r="C265" s="1249">
        <f>'Korat Summary'!G159</f>
        <v>0</v>
      </c>
      <c r="D265" s="8">
        <f>'Korat Summary'!H159</f>
        <v>13250</v>
      </c>
      <c r="E265" s="8">
        <f>'Korat Summary'!I159</f>
        <v>18500</v>
      </c>
      <c r="F265" s="8">
        <f>'Korat Summary'!J159</f>
        <v>9150</v>
      </c>
      <c r="G265" s="241">
        <f t="shared" ref="G265" si="211">SUM(C265:F265)</f>
        <v>40900</v>
      </c>
      <c r="H265" s="8">
        <f>'Korat Summary'!N159</f>
        <v>7550</v>
      </c>
      <c r="I265" s="8">
        <f>'Korat Summary'!O159</f>
        <v>18825</v>
      </c>
      <c r="J265" s="8">
        <f>'Korat Summary'!P159</f>
        <v>7350</v>
      </c>
      <c r="K265" s="8">
        <f>'Korat Summary'!Q159</f>
        <v>31200</v>
      </c>
      <c r="L265" s="241">
        <f>SUM(H265:K265)</f>
        <v>64925</v>
      </c>
      <c r="M265" s="8">
        <f>'Korat Summary'!U159</f>
        <v>8875</v>
      </c>
      <c r="N265" s="8">
        <f>'Korat Summary'!V159</f>
        <v>30825</v>
      </c>
      <c r="O265" s="8">
        <f>'Korat Summary'!W159</f>
        <v>31950</v>
      </c>
      <c r="P265" s="8">
        <f>'Korat Summary'!X159</f>
        <v>4300</v>
      </c>
      <c r="Q265" s="8">
        <f>'Korat Summary'!Y159</f>
        <v>5000</v>
      </c>
      <c r="R265" s="183">
        <f t="shared" ref="R265" si="212">SUM(M265:Q265)</f>
        <v>80950</v>
      </c>
      <c r="S265" s="197">
        <f>R265+L265+G265</f>
        <v>186775</v>
      </c>
      <c r="T265" s="286"/>
      <c r="U265" s="285"/>
      <c r="V265" s="287"/>
      <c r="W265" s="287"/>
      <c r="X265" s="287"/>
      <c r="Y265" s="285"/>
      <c r="Z265" s="285"/>
      <c r="AA265" s="285"/>
      <c r="AB265" s="285"/>
      <c r="AC265" s="285"/>
      <c r="AD265" s="285"/>
      <c r="AE265" s="217"/>
      <c r="AF265" s="217"/>
      <c r="AG265" s="217"/>
      <c r="AH265" s="217"/>
      <c r="AI265" s="217"/>
      <c r="AJ265" s="217"/>
      <c r="AK265" s="217"/>
      <c r="AL265" s="217"/>
      <c r="AM265" s="217"/>
      <c r="AN265" s="217"/>
      <c r="AO265" s="217"/>
      <c r="AP265" s="217"/>
      <c r="AQ265" s="217"/>
      <c r="AR265" s="217"/>
      <c r="AS265" s="217"/>
      <c r="AT265" s="217"/>
      <c r="AU265" s="217"/>
      <c r="AV265" s="217"/>
      <c r="AW265" s="217"/>
      <c r="AX265" s="217"/>
      <c r="AY265" s="217"/>
      <c r="AZ265" s="217"/>
      <c r="BA265" s="217"/>
      <c r="BB265" s="217"/>
      <c r="BC265" s="217"/>
      <c r="BD265" s="217"/>
      <c r="BE265" s="217"/>
      <c r="BF265" s="217"/>
      <c r="BG265" s="217"/>
      <c r="BH265" s="217"/>
      <c r="BI265" s="217"/>
      <c r="BJ265" s="217"/>
      <c r="BK265" s="217"/>
      <c r="BL265" s="217"/>
      <c r="BM265" s="217"/>
      <c r="BN265" s="217"/>
      <c r="BO265" s="217"/>
      <c r="BP265" s="217"/>
      <c r="BQ265" s="217"/>
      <c r="BR265" s="217"/>
      <c r="BS265" s="217"/>
      <c r="BT265" s="217"/>
      <c r="BU265" s="217"/>
      <c r="BV265" s="217"/>
      <c r="BW265" s="217"/>
      <c r="BX265" s="217"/>
      <c r="BY265" s="217"/>
      <c r="BZ265" s="217"/>
      <c r="CA265" s="217"/>
      <c r="CB265" s="217"/>
      <c r="CC265" s="217"/>
      <c r="CD265" s="217"/>
      <c r="CE265" s="217"/>
      <c r="CF265" s="217"/>
      <c r="CG265" s="217"/>
      <c r="CH265" s="217"/>
      <c r="CI265" s="217"/>
      <c r="CJ265" s="217"/>
      <c r="CK265" s="217"/>
      <c r="CL265" s="217"/>
      <c r="CM265" s="217"/>
      <c r="CN265" s="217"/>
      <c r="CO265" s="217"/>
      <c r="CP265" s="217"/>
      <c r="CQ265" s="217"/>
      <c r="CR265" s="217"/>
      <c r="CS265" s="217"/>
      <c r="CT265" s="217"/>
      <c r="CU265" s="217"/>
      <c r="CV265" s="217"/>
      <c r="CW265" s="217"/>
      <c r="CX265" s="217"/>
      <c r="CY265" s="217"/>
      <c r="CZ265" s="217"/>
      <c r="DA265" s="217"/>
      <c r="DB265" s="217"/>
      <c r="DC265" s="217"/>
      <c r="DD265" s="217"/>
      <c r="DE265" s="217"/>
      <c r="DF265" s="217"/>
      <c r="DG265" s="217"/>
      <c r="DH265" s="217"/>
      <c r="DI265" s="217"/>
      <c r="DJ265" s="217"/>
      <c r="DK265" s="217"/>
      <c r="DL265" s="217"/>
      <c r="DM265" s="217"/>
      <c r="DN265" s="217"/>
      <c r="DO265" s="217"/>
      <c r="DP265" s="217"/>
      <c r="DQ265" s="217"/>
      <c r="DR265" s="217"/>
    </row>
    <row r="266" spans="1:122" s="207" customFormat="1" ht="13">
      <c r="A266" s="189" t="s">
        <v>30</v>
      </c>
      <c r="B266" s="231" t="s">
        <v>32</v>
      </c>
      <c r="C266" s="232">
        <f>SUM(C264:C265)</f>
        <v>0</v>
      </c>
      <c r="D266" s="191">
        <f>SUM(D264:D265)</f>
        <v>46325</v>
      </c>
      <c r="E266" s="191">
        <f>SUM(E264:E265)</f>
        <v>45025</v>
      </c>
      <c r="F266" s="191">
        <f>SUM(F264:F265)</f>
        <v>41275</v>
      </c>
      <c r="G266" s="192">
        <f t="shared" si="208"/>
        <v>132625</v>
      </c>
      <c r="H266" s="191">
        <f>SUM(H264:H265)</f>
        <v>39025</v>
      </c>
      <c r="I266" s="191">
        <f>SUM(I264:I265)</f>
        <v>65225</v>
      </c>
      <c r="J266" s="191">
        <f>SUM(J264:J265)</f>
        <v>38625</v>
      </c>
      <c r="K266" s="191">
        <f>SUM(K264:K265)</f>
        <v>74650</v>
      </c>
      <c r="L266" s="192">
        <f t="shared" ref="L266:L269" si="213">SUM(H266:K266)</f>
        <v>217525</v>
      </c>
      <c r="M266" s="191">
        <f>SUM(M264:M265)</f>
        <v>49225</v>
      </c>
      <c r="N266" s="191">
        <f>SUM(N264:N265)</f>
        <v>45050</v>
      </c>
      <c r="O266" s="191">
        <f>SUM(O264:O265)</f>
        <v>57700</v>
      </c>
      <c r="P266" s="191">
        <f>SUM(P264:P265)</f>
        <v>6775</v>
      </c>
      <c r="Q266" s="191">
        <f>SUM(Q264:Q265)</f>
        <v>5075</v>
      </c>
      <c r="R266" s="192">
        <f t="shared" si="209"/>
        <v>163825</v>
      </c>
      <c r="S266" s="193">
        <f t="shared" si="210"/>
        <v>513975</v>
      </c>
      <c r="T266" s="286"/>
      <c r="U266" s="285"/>
      <c r="V266" s="287"/>
      <c r="W266" s="287"/>
      <c r="X266" s="287"/>
      <c r="Y266" s="285"/>
      <c r="Z266" s="285"/>
      <c r="AA266" s="285"/>
      <c r="AB266" s="285"/>
      <c r="AC266" s="285"/>
      <c r="AD266" s="285"/>
      <c r="AE266" s="217"/>
      <c r="AF266" s="217"/>
      <c r="AG266" s="217"/>
      <c r="AH266" s="217"/>
      <c r="AI266" s="217"/>
      <c r="AJ266" s="217"/>
      <c r="AK266" s="217"/>
      <c r="AL266" s="217"/>
      <c r="AM266" s="217"/>
      <c r="AN266" s="217"/>
      <c r="AO266" s="217"/>
      <c r="AP266" s="217"/>
      <c r="AQ266" s="217"/>
      <c r="AR266" s="217"/>
      <c r="AS266" s="217"/>
      <c r="AT266" s="217"/>
      <c r="AU266" s="217"/>
      <c r="AV266" s="217"/>
      <c r="AW266" s="217"/>
      <c r="AX266" s="217"/>
      <c r="AY266" s="217"/>
      <c r="AZ266" s="217"/>
      <c r="BA266" s="217"/>
      <c r="BB266" s="217"/>
      <c r="BC266" s="217"/>
      <c r="BD266" s="217"/>
      <c r="BE266" s="217"/>
      <c r="BF266" s="217"/>
      <c r="BG266" s="217"/>
      <c r="BH266" s="217"/>
      <c r="BI266" s="217"/>
      <c r="BJ266" s="217"/>
      <c r="BK266" s="217"/>
      <c r="BL266" s="217"/>
      <c r="BM266" s="217"/>
      <c r="BN266" s="217"/>
      <c r="BO266" s="217"/>
      <c r="BP266" s="217"/>
      <c r="BQ266" s="217"/>
      <c r="BR266" s="217"/>
      <c r="BS266" s="217"/>
      <c r="BT266" s="217"/>
      <c r="BU266" s="217"/>
      <c r="BV266" s="217"/>
      <c r="BW266" s="217"/>
      <c r="BX266" s="217"/>
      <c r="BY266" s="217"/>
      <c r="BZ266" s="217"/>
      <c r="CA266" s="217"/>
      <c r="CB266" s="217"/>
      <c r="CC266" s="217"/>
      <c r="CD266" s="217"/>
      <c r="CE266" s="217"/>
      <c r="CF266" s="217"/>
      <c r="CG266" s="217"/>
      <c r="CH266" s="217"/>
      <c r="CI266" s="217"/>
      <c r="CJ266" s="217"/>
      <c r="CK266" s="217"/>
      <c r="CL266" s="217"/>
      <c r="CM266" s="217"/>
      <c r="CN266" s="217"/>
      <c r="CO266" s="217"/>
      <c r="CP266" s="217"/>
      <c r="CQ266" s="217"/>
      <c r="CR266" s="217"/>
      <c r="CS266" s="217"/>
      <c r="CT266" s="217"/>
      <c r="CU266" s="217"/>
      <c r="CV266" s="217"/>
      <c r="CW266" s="217"/>
      <c r="CX266" s="217"/>
      <c r="CY266" s="217"/>
      <c r="CZ266" s="217"/>
      <c r="DA266" s="217"/>
      <c r="DB266" s="217"/>
      <c r="DC266" s="217"/>
      <c r="DD266" s="217"/>
      <c r="DE266" s="217"/>
      <c r="DF266" s="217"/>
      <c r="DG266" s="217"/>
      <c r="DH266" s="217"/>
      <c r="DI266" s="217"/>
      <c r="DJ266" s="217"/>
      <c r="DK266" s="217"/>
      <c r="DL266" s="217"/>
      <c r="DM266" s="217"/>
      <c r="DN266" s="217"/>
      <c r="DO266" s="217"/>
      <c r="DP266" s="217"/>
      <c r="DQ266" s="217"/>
      <c r="DR266" s="217"/>
    </row>
    <row r="267" spans="1:122" s="207" customFormat="1" ht="13">
      <c r="A267" s="453" t="s">
        <v>17</v>
      </c>
      <c r="B267" s="468" t="s">
        <v>543</v>
      </c>
      <c r="C267" s="455">
        <f>C264-C261</f>
        <v>-20025</v>
      </c>
      <c r="D267" s="456">
        <f t="shared" ref="D267:F268" si="214">D264-D261</f>
        <v>20025</v>
      </c>
      <c r="E267" s="456">
        <f t="shared" si="214"/>
        <v>0</v>
      </c>
      <c r="F267" s="456">
        <f t="shared" si="214"/>
        <v>0</v>
      </c>
      <c r="G267" s="418">
        <f t="shared" si="208"/>
        <v>0</v>
      </c>
      <c r="H267" s="456">
        <f t="shared" ref="H267:K268" si="215">H264-H261</f>
        <v>0</v>
      </c>
      <c r="I267" s="456">
        <f t="shared" si="215"/>
        <v>0</v>
      </c>
      <c r="J267" s="456">
        <f t="shared" si="215"/>
        <v>0</v>
      </c>
      <c r="K267" s="456">
        <f t="shared" si="215"/>
        <v>0</v>
      </c>
      <c r="L267" s="418">
        <f t="shared" si="213"/>
        <v>0</v>
      </c>
      <c r="M267" s="456">
        <f t="shared" ref="M267:Q268" si="216">M264-M261</f>
        <v>0</v>
      </c>
      <c r="N267" s="456">
        <f t="shared" si="216"/>
        <v>0</v>
      </c>
      <c r="O267" s="456">
        <f t="shared" si="216"/>
        <v>0</v>
      </c>
      <c r="P267" s="456">
        <f t="shared" si="216"/>
        <v>0</v>
      </c>
      <c r="Q267" s="456">
        <f t="shared" si="216"/>
        <v>0</v>
      </c>
      <c r="R267" s="418">
        <f t="shared" si="209"/>
        <v>0</v>
      </c>
      <c r="S267" s="419">
        <f t="shared" si="210"/>
        <v>0</v>
      </c>
      <c r="T267" s="286"/>
      <c r="U267" s="285"/>
      <c r="V267" s="287"/>
      <c r="W267" s="287"/>
      <c r="X267" s="287"/>
      <c r="Y267" s="285"/>
      <c r="Z267" s="285"/>
      <c r="AA267" s="285"/>
      <c r="AB267" s="285"/>
      <c r="AC267" s="285"/>
      <c r="AD267" s="285"/>
      <c r="AE267" s="217"/>
      <c r="AF267" s="217"/>
      <c r="AG267" s="217"/>
      <c r="AH267" s="217"/>
      <c r="AI267" s="217"/>
      <c r="AJ267" s="217"/>
      <c r="AK267" s="217"/>
      <c r="AL267" s="217"/>
      <c r="AM267" s="217"/>
      <c r="AN267" s="217"/>
      <c r="AO267" s="217"/>
      <c r="AP267" s="217"/>
      <c r="AQ267" s="217"/>
      <c r="AR267" s="217"/>
      <c r="AS267" s="217"/>
      <c r="AT267" s="217"/>
      <c r="AU267" s="217"/>
      <c r="AV267" s="217"/>
      <c r="AW267" s="217"/>
      <c r="AX267" s="217"/>
      <c r="AY267" s="217"/>
      <c r="AZ267" s="217"/>
      <c r="BA267" s="217"/>
      <c r="BB267" s="217"/>
      <c r="BC267" s="217"/>
      <c r="BD267" s="217"/>
      <c r="BE267" s="217"/>
      <c r="BF267" s="217"/>
      <c r="BG267" s="217"/>
      <c r="BH267" s="217"/>
      <c r="BI267" s="217"/>
      <c r="BJ267" s="217"/>
      <c r="BK267" s="217"/>
      <c r="BL267" s="217"/>
      <c r="BM267" s="217"/>
      <c r="BN267" s="217"/>
      <c r="BO267" s="217"/>
      <c r="BP267" s="217"/>
      <c r="BQ267" s="217"/>
      <c r="BR267" s="217"/>
      <c r="BS267" s="217"/>
      <c r="BT267" s="217"/>
      <c r="BU267" s="217"/>
      <c r="BV267" s="217"/>
      <c r="BW267" s="217"/>
      <c r="BX267" s="217"/>
      <c r="BY267" s="217"/>
      <c r="BZ267" s="217"/>
      <c r="CA267" s="217"/>
      <c r="CB267" s="217"/>
      <c r="CC267" s="217"/>
      <c r="CD267" s="217"/>
      <c r="CE267" s="217"/>
      <c r="CF267" s="217"/>
      <c r="CG267" s="217"/>
      <c r="CH267" s="217"/>
      <c r="CI267" s="217"/>
      <c r="CJ267" s="217"/>
      <c r="CK267" s="217"/>
      <c r="CL267" s="217"/>
      <c r="CM267" s="217"/>
      <c r="CN267" s="217"/>
      <c r="CO267" s="217"/>
      <c r="CP267" s="217"/>
      <c r="CQ267" s="217"/>
      <c r="CR267" s="217"/>
      <c r="CS267" s="217"/>
      <c r="CT267" s="217"/>
      <c r="CU267" s="217"/>
      <c r="CV267" s="217"/>
      <c r="CW267" s="217"/>
      <c r="CX267" s="217"/>
      <c r="CY267" s="217"/>
      <c r="CZ267" s="217"/>
      <c r="DA267" s="217"/>
      <c r="DB267" s="217"/>
      <c r="DC267" s="217"/>
      <c r="DD267" s="217"/>
      <c r="DE267" s="217"/>
      <c r="DF267" s="217"/>
      <c r="DG267" s="217"/>
      <c r="DH267" s="217"/>
      <c r="DI267" s="217"/>
      <c r="DJ267" s="217"/>
      <c r="DK267" s="217"/>
      <c r="DL267" s="217"/>
      <c r="DM267" s="217"/>
      <c r="DN267" s="217"/>
      <c r="DO267" s="217"/>
      <c r="DP267" s="217"/>
      <c r="DQ267" s="217"/>
      <c r="DR267" s="217"/>
    </row>
    <row r="268" spans="1:122" s="207" customFormat="1" ht="13">
      <c r="A268" s="453"/>
      <c r="B268" s="468" t="s">
        <v>74</v>
      </c>
      <c r="C268" s="455">
        <f>C265-C262</f>
        <v>-5900</v>
      </c>
      <c r="D268" s="456">
        <f t="shared" si="214"/>
        <v>5900</v>
      </c>
      <c r="E268" s="456">
        <f t="shared" si="214"/>
        <v>0</v>
      </c>
      <c r="F268" s="456">
        <f t="shared" si="214"/>
        <v>0</v>
      </c>
      <c r="G268" s="418">
        <f t="shared" ref="G268" si="217">SUM(C268:F268)</f>
        <v>0</v>
      </c>
      <c r="H268" s="456">
        <f t="shared" si="215"/>
        <v>0</v>
      </c>
      <c r="I268" s="456">
        <f t="shared" si="215"/>
        <v>0</v>
      </c>
      <c r="J268" s="456">
        <f t="shared" si="215"/>
        <v>0</v>
      </c>
      <c r="K268" s="456">
        <f t="shared" si="215"/>
        <v>0</v>
      </c>
      <c r="L268" s="418">
        <f t="shared" ref="L268" si="218">SUM(H268:K268)</f>
        <v>0</v>
      </c>
      <c r="M268" s="456">
        <f t="shared" si="216"/>
        <v>0</v>
      </c>
      <c r="N268" s="456">
        <f t="shared" si="216"/>
        <v>0</v>
      </c>
      <c r="O268" s="456">
        <f t="shared" si="216"/>
        <v>0</v>
      </c>
      <c r="P268" s="456">
        <f t="shared" si="216"/>
        <v>0</v>
      </c>
      <c r="Q268" s="456">
        <f t="shared" si="216"/>
        <v>0</v>
      </c>
      <c r="R268" s="418">
        <f t="shared" ref="R268" si="219">SUM(M268:Q268)</f>
        <v>0</v>
      </c>
      <c r="S268" s="419">
        <f t="shared" ref="S268" si="220">R268+L268+G268</f>
        <v>0</v>
      </c>
      <c r="T268" s="286"/>
      <c r="U268" s="285"/>
      <c r="V268" s="287"/>
      <c r="W268" s="287"/>
      <c r="X268" s="287"/>
      <c r="Y268" s="285"/>
      <c r="Z268" s="285"/>
      <c r="AA268" s="285"/>
      <c r="AB268" s="285"/>
      <c r="AC268" s="285"/>
      <c r="AD268" s="285"/>
      <c r="AE268" s="217"/>
      <c r="AF268" s="217"/>
      <c r="AG268" s="217"/>
      <c r="AH268" s="217"/>
      <c r="AI268" s="217"/>
      <c r="AJ268" s="217"/>
      <c r="AK268" s="217"/>
      <c r="AL268" s="217"/>
      <c r="AM268" s="217"/>
      <c r="AN268" s="217"/>
      <c r="AO268" s="217"/>
      <c r="AP268" s="217"/>
      <c r="AQ268" s="217"/>
      <c r="AR268" s="217"/>
      <c r="AS268" s="217"/>
      <c r="AT268" s="217"/>
      <c r="AU268" s="217"/>
      <c r="AV268" s="217"/>
      <c r="AW268" s="217"/>
      <c r="AX268" s="217"/>
      <c r="AY268" s="217"/>
      <c r="AZ268" s="217"/>
      <c r="BA268" s="217"/>
      <c r="BB268" s="217"/>
      <c r="BC268" s="217"/>
      <c r="BD268" s="217"/>
      <c r="BE268" s="217"/>
      <c r="BF268" s="217"/>
      <c r="BG268" s="217"/>
      <c r="BH268" s="217"/>
      <c r="BI268" s="217"/>
      <c r="BJ268" s="217"/>
      <c r="BK268" s="217"/>
      <c r="BL268" s="217"/>
      <c r="BM268" s="217"/>
      <c r="BN268" s="217"/>
      <c r="BO268" s="217"/>
      <c r="BP268" s="217"/>
      <c r="BQ268" s="217"/>
      <c r="BR268" s="217"/>
      <c r="BS268" s="217"/>
      <c r="BT268" s="217"/>
      <c r="BU268" s="217"/>
      <c r="BV268" s="217"/>
      <c r="BW268" s="217"/>
      <c r="BX268" s="217"/>
      <c r="BY268" s="217"/>
      <c r="BZ268" s="217"/>
      <c r="CA268" s="217"/>
      <c r="CB268" s="217"/>
      <c r="CC268" s="217"/>
      <c r="CD268" s="217"/>
      <c r="CE268" s="217"/>
      <c r="CF268" s="217"/>
      <c r="CG268" s="217"/>
      <c r="CH268" s="217"/>
      <c r="CI268" s="217"/>
      <c r="CJ268" s="217"/>
      <c r="CK268" s="217"/>
      <c r="CL268" s="217"/>
      <c r="CM268" s="217"/>
      <c r="CN268" s="217"/>
      <c r="CO268" s="217"/>
      <c r="CP268" s="217"/>
      <c r="CQ268" s="217"/>
      <c r="CR268" s="217"/>
      <c r="CS268" s="217"/>
      <c r="CT268" s="217"/>
      <c r="CU268" s="217"/>
      <c r="CV268" s="217"/>
      <c r="CW268" s="217"/>
      <c r="CX268" s="217"/>
      <c r="CY268" s="217"/>
      <c r="CZ268" s="217"/>
      <c r="DA268" s="217"/>
      <c r="DB268" s="217"/>
      <c r="DC268" s="217"/>
      <c r="DD268" s="217"/>
      <c r="DE268" s="217"/>
      <c r="DF268" s="217"/>
      <c r="DG268" s="217"/>
      <c r="DH268" s="217"/>
      <c r="DI268" s="217"/>
      <c r="DJ268" s="217"/>
      <c r="DK268" s="217"/>
      <c r="DL268" s="217"/>
      <c r="DM268" s="217"/>
      <c r="DN268" s="217"/>
      <c r="DO268" s="217"/>
      <c r="DP268" s="217"/>
      <c r="DQ268" s="217"/>
      <c r="DR268" s="217"/>
    </row>
    <row r="269" spans="1:122" s="207" customFormat="1" ht="13.5" thickBot="1">
      <c r="A269" s="458"/>
      <c r="B269" s="1241" t="s">
        <v>32</v>
      </c>
      <c r="C269" s="1250">
        <f>SUM(C267:C268)</f>
        <v>-25925</v>
      </c>
      <c r="D269" s="461">
        <f>SUM(D267:D268)</f>
        <v>25925</v>
      </c>
      <c r="E269" s="461">
        <f>SUM(E267:E268)</f>
        <v>0</v>
      </c>
      <c r="F269" s="461">
        <f>SUM(F267:F268)</f>
        <v>0</v>
      </c>
      <c r="G269" s="413">
        <f>SUM(C269:F269)</f>
        <v>0</v>
      </c>
      <c r="H269" s="461">
        <f>SUM(H267:H268)</f>
        <v>0</v>
      </c>
      <c r="I269" s="461">
        <f>SUM(I267:I268)</f>
        <v>0</v>
      </c>
      <c r="J269" s="461">
        <f>SUM(J267:J268)</f>
        <v>0</v>
      </c>
      <c r="K269" s="461">
        <f>SUM(K267:K268)</f>
        <v>0</v>
      </c>
      <c r="L269" s="413">
        <f t="shared" si="213"/>
        <v>0</v>
      </c>
      <c r="M269" s="461">
        <f>SUM(M267:M268)</f>
        <v>0</v>
      </c>
      <c r="N269" s="461">
        <f>SUM(N267:N268)</f>
        <v>0</v>
      </c>
      <c r="O269" s="461">
        <f>SUM(O267:O268)</f>
        <v>0</v>
      </c>
      <c r="P269" s="461">
        <f>SUM(P267:P268)</f>
        <v>0</v>
      </c>
      <c r="Q269" s="461">
        <f>SUM(Q267:Q268)</f>
        <v>0</v>
      </c>
      <c r="R269" s="413">
        <f t="shared" si="209"/>
        <v>0</v>
      </c>
      <c r="S269" s="414">
        <f t="shared" si="210"/>
        <v>0</v>
      </c>
      <c r="T269" s="286"/>
      <c r="U269" s="285"/>
      <c r="V269" s="287"/>
      <c r="W269" s="287"/>
      <c r="X269" s="287"/>
      <c r="Y269" s="285"/>
      <c r="Z269" s="285"/>
      <c r="AA269" s="285"/>
      <c r="AB269" s="285"/>
      <c r="AC269" s="285"/>
      <c r="AD269" s="285"/>
      <c r="AE269" s="217"/>
      <c r="AF269" s="217"/>
      <c r="AG269" s="217"/>
      <c r="AH269" s="217"/>
      <c r="AI269" s="217"/>
      <c r="AJ269" s="217"/>
      <c r="AK269" s="217"/>
      <c r="AL269" s="217"/>
      <c r="AM269" s="217"/>
      <c r="AN269" s="217"/>
      <c r="AO269" s="217"/>
      <c r="AP269" s="217"/>
      <c r="AQ269" s="217"/>
      <c r="AR269" s="217"/>
      <c r="AS269" s="217"/>
      <c r="AT269" s="217"/>
      <c r="AU269" s="217"/>
      <c r="AV269" s="217"/>
      <c r="AW269" s="217"/>
      <c r="AX269" s="217"/>
      <c r="AY269" s="217"/>
      <c r="AZ269" s="217"/>
      <c r="BA269" s="217"/>
      <c r="BB269" s="217"/>
      <c r="BC269" s="217"/>
      <c r="BD269" s="217"/>
      <c r="BE269" s="217"/>
      <c r="BF269" s="217"/>
      <c r="BG269" s="217"/>
      <c r="BH269" s="217"/>
      <c r="BI269" s="217"/>
      <c r="BJ269" s="217"/>
      <c r="BK269" s="217"/>
      <c r="BL269" s="217"/>
      <c r="BM269" s="217"/>
      <c r="BN269" s="217"/>
      <c r="BO269" s="217"/>
      <c r="BP269" s="217"/>
      <c r="BQ269" s="217"/>
      <c r="BR269" s="217"/>
      <c r="BS269" s="217"/>
      <c r="BT269" s="217"/>
      <c r="BU269" s="217"/>
      <c r="BV269" s="217"/>
      <c r="BW269" s="217"/>
      <c r="BX269" s="217"/>
      <c r="BY269" s="217"/>
      <c r="BZ269" s="217"/>
      <c r="CA269" s="217"/>
      <c r="CB269" s="217"/>
      <c r="CC269" s="217"/>
      <c r="CD269" s="217"/>
      <c r="CE269" s="217"/>
      <c r="CF269" s="217"/>
      <c r="CG269" s="217"/>
      <c r="CH269" s="217"/>
      <c r="CI269" s="217"/>
      <c r="CJ269" s="217"/>
      <c r="CK269" s="217"/>
      <c r="CL269" s="217"/>
      <c r="CM269" s="217"/>
      <c r="CN269" s="217"/>
      <c r="CO269" s="217"/>
      <c r="CP269" s="217"/>
      <c r="CQ269" s="217"/>
      <c r="CR269" s="217"/>
      <c r="CS269" s="217"/>
      <c r="CT269" s="217"/>
      <c r="CU269" s="217"/>
      <c r="CV269" s="217"/>
      <c r="CW269" s="217"/>
      <c r="CX269" s="217"/>
      <c r="CY269" s="217"/>
      <c r="CZ269" s="217"/>
      <c r="DA269" s="217"/>
      <c r="DB269" s="217"/>
      <c r="DC269" s="217"/>
      <c r="DD269" s="217"/>
      <c r="DE269" s="217"/>
      <c r="DF269" s="217"/>
      <c r="DG269" s="217"/>
      <c r="DH269" s="217"/>
      <c r="DI269" s="217"/>
      <c r="DJ269" s="217"/>
      <c r="DK269" s="217"/>
      <c r="DL269" s="217"/>
      <c r="DM269" s="217"/>
      <c r="DN269" s="217"/>
      <c r="DO269" s="217"/>
      <c r="DP269" s="217"/>
      <c r="DQ269" s="217"/>
      <c r="DR269" s="217"/>
    </row>
    <row r="270" spans="1:122" s="207" customFormat="1" ht="13" outlineLevel="1">
      <c r="A270" s="245" t="s">
        <v>40</v>
      </c>
      <c r="B270" s="1088"/>
      <c r="C270" s="247">
        <f>C267*1+C268*2</f>
        <v>-31825</v>
      </c>
      <c r="D270" s="210">
        <f t="shared" ref="D270:S270" si="221">D267*1+D268*2</f>
        <v>31825</v>
      </c>
      <c r="E270" s="210">
        <f t="shared" si="221"/>
        <v>0</v>
      </c>
      <c r="F270" s="210">
        <f t="shared" si="221"/>
        <v>0</v>
      </c>
      <c r="G270" s="206">
        <f t="shared" si="221"/>
        <v>0</v>
      </c>
      <c r="H270" s="210">
        <f t="shared" si="221"/>
        <v>0</v>
      </c>
      <c r="I270" s="210">
        <f t="shared" si="221"/>
        <v>0</v>
      </c>
      <c r="J270" s="210">
        <f t="shared" si="221"/>
        <v>0</v>
      </c>
      <c r="K270" s="210">
        <f t="shared" si="221"/>
        <v>0</v>
      </c>
      <c r="L270" s="206">
        <f t="shared" si="221"/>
        <v>0</v>
      </c>
      <c r="M270" s="210">
        <f t="shared" si="221"/>
        <v>0</v>
      </c>
      <c r="N270" s="210">
        <f t="shared" si="221"/>
        <v>0</v>
      </c>
      <c r="O270" s="210">
        <f t="shared" si="221"/>
        <v>0</v>
      </c>
      <c r="P270" s="210">
        <f t="shared" si="221"/>
        <v>0</v>
      </c>
      <c r="Q270" s="210">
        <f t="shared" si="221"/>
        <v>0</v>
      </c>
      <c r="R270" s="206">
        <f t="shared" si="221"/>
        <v>0</v>
      </c>
      <c r="S270" s="224">
        <f t="shared" si="221"/>
        <v>0</v>
      </c>
      <c r="T270" s="286"/>
      <c r="U270" s="285"/>
      <c r="V270" s="287"/>
      <c r="W270" s="287"/>
      <c r="X270" s="287"/>
      <c r="Y270" s="285"/>
      <c r="Z270" s="285"/>
      <c r="AA270" s="285"/>
      <c r="AB270" s="285"/>
      <c r="AC270" s="285"/>
      <c r="AD270" s="285"/>
      <c r="AE270" s="217"/>
      <c r="AF270" s="217"/>
      <c r="AG270" s="217"/>
      <c r="AH270" s="217"/>
      <c r="AI270" s="217"/>
      <c r="AJ270" s="217"/>
      <c r="AK270" s="217"/>
      <c r="AL270" s="217"/>
      <c r="AM270" s="217"/>
      <c r="AN270" s="217"/>
      <c r="AO270" s="217"/>
      <c r="AP270" s="217"/>
      <c r="AQ270" s="217"/>
      <c r="AR270" s="217"/>
      <c r="AS270" s="217"/>
      <c r="AT270" s="217"/>
      <c r="AU270" s="217"/>
      <c r="AV270" s="217"/>
      <c r="AW270" s="217"/>
      <c r="AX270" s="217"/>
      <c r="AY270" s="217"/>
      <c r="AZ270" s="217"/>
      <c r="BA270" s="217"/>
      <c r="BB270" s="217"/>
      <c r="BC270" s="217"/>
      <c r="BD270" s="217"/>
      <c r="BE270" s="217"/>
      <c r="BF270" s="217"/>
      <c r="BG270" s="217"/>
      <c r="BH270" s="217"/>
      <c r="BI270" s="217"/>
      <c r="BJ270" s="217"/>
      <c r="BK270" s="217"/>
      <c r="BL270" s="217"/>
      <c r="BM270" s="217"/>
      <c r="BN270" s="217"/>
      <c r="BO270" s="217"/>
      <c r="BP270" s="217"/>
      <c r="BQ270" s="217"/>
      <c r="BR270" s="217"/>
      <c r="BS270" s="217"/>
      <c r="BT270" s="217"/>
      <c r="BU270" s="217"/>
      <c r="BV270" s="217"/>
      <c r="BW270" s="217"/>
      <c r="BX270" s="217"/>
      <c r="BY270" s="217"/>
      <c r="BZ270" s="217"/>
      <c r="CA270" s="217"/>
      <c r="CB270" s="217"/>
      <c r="CC270" s="217"/>
      <c r="CD270" s="217"/>
      <c r="CE270" s="217"/>
      <c r="CF270" s="217"/>
      <c r="CG270" s="217"/>
      <c r="CH270" s="217"/>
      <c r="CI270" s="217"/>
      <c r="CJ270" s="217"/>
      <c r="CK270" s="217"/>
      <c r="CL270" s="217"/>
      <c r="CM270" s="217"/>
      <c r="CN270" s="217"/>
      <c r="CO270" s="217"/>
      <c r="CP270" s="217"/>
      <c r="CQ270" s="217"/>
      <c r="CR270" s="217"/>
      <c r="CS270" s="217"/>
      <c r="CT270" s="217"/>
      <c r="CU270" s="217"/>
      <c r="CV270" s="217"/>
      <c r="CW270" s="217"/>
      <c r="CX270" s="217"/>
      <c r="CY270" s="217"/>
      <c r="CZ270" s="217"/>
      <c r="DA270" s="217"/>
      <c r="DB270" s="217"/>
      <c r="DC270" s="217"/>
      <c r="DD270" s="217"/>
      <c r="DE270" s="217"/>
      <c r="DF270" s="217"/>
      <c r="DG270" s="217"/>
      <c r="DH270" s="217"/>
      <c r="DI270" s="217"/>
      <c r="DJ270" s="217"/>
      <c r="DK270" s="217"/>
      <c r="DL270" s="217"/>
      <c r="DM270" s="217"/>
      <c r="DN270" s="217"/>
      <c r="DO270" s="217"/>
      <c r="DP270" s="217"/>
      <c r="DQ270" s="217"/>
      <c r="DR270" s="217"/>
    </row>
    <row r="271" spans="1:122" s="207" customFormat="1" ht="13.5" outlineLevel="1" thickBot="1">
      <c r="A271" s="213" t="s">
        <v>43</v>
      </c>
      <c r="B271" s="1091" t="s">
        <v>30</v>
      </c>
      <c r="C271" s="1248">
        <f>C267+C268</f>
        <v>-25925</v>
      </c>
      <c r="D271" s="214">
        <f t="shared" ref="D271:S271" si="222">D267+D268</f>
        <v>25925</v>
      </c>
      <c r="E271" s="214">
        <f t="shared" si="222"/>
        <v>0</v>
      </c>
      <c r="F271" s="214">
        <f t="shared" si="222"/>
        <v>0</v>
      </c>
      <c r="G271" s="215">
        <f t="shared" si="222"/>
        <v>0</v>
      </c>
      <c r="H271" s="214">
        <f t="shared" si="222"/>
        <v>0</v>
      </c>
      <c r="I271" s="214">
        <f t="shared" si="222"/>
        <v>0</v>
      </c>
      <c r="J271" s="214">
        <f t="shared" si="222"/>
        <v>0</v>
      </c>
      <c r="K271" s="214">
        <f t="shared" si="222"/>
        <v>0</v>
      </c>
      <c r="L271" s="215">
        <f t="shared" si="222"/>
        <v>0</v>
      </c>
      <c r="M271" s="214">
        <f t="shared" si="222"/>
        <v>0</v>
      </c>
      <c r="N271" s="214">
        <f t="shared" si="222"/>
        <v>0</v>
      </c>
      <c r="O271" s="214">
        <f t="shared" si="222"/>
        <v>0</v>
      </c>
      <c r="P271" s="214">
        <f t="shared" si="222"/>
        <v>0</v>
      </c>
      <c r="Q271" s="214">
        <f t="shared" si="222"/>
        <v>0</v>
      </c>
      <c r="R271" s="215">
        <f t="shared" si="222"/>
        <v>0</v>
      </c>
      <c r="S271" s="204">
        <f t="shared" si="222"/>
        <v>0</v>
      </c>
      <c r="T271" s="286"/>
      <c r="U271" s="285"/>
      <c r="V271" s="287"/>
      <c r="W271" s="287"/>
      <c r="X271" s="287"/>
      <c r="Y271" s="285"/>
      <c r="Z271" s="285"/>
      <c r="AA271" s="285"/>
      <c r="AB271" s="285"/>
      <c r="AC271" s="285"/>
      <c r="AD271" s="285"/>
      <c r="AE271" s="217"/>
      <c r="AF271" s="217"/>
      <c r="AG271" s="217"/>
      <c r="AH271" s="217"/>
      <c r="AI271" s="217"/>
      <c r="AJ271" s="217"/>
      <c r="AK271" s="217"/>
      <c r="AL271" s="217"/>
      <c r="AM271" s="217"/>
      <c r="AN271" s="217"/>
      <c r="AO271" s="217"/>
      <c r="AP271" s="217"/>
      <c r="AQ271" s="217"/>
      <c r="AR271" s="217"/>
      <c r="AS271" s="217"/>
      <c r="AT271" s="217"/>
      <c r="AU271" s="217"/>
      <c r="AV271" s="217"/>
      <c r="AW271" s="217"/>
      <c r="AX271" s="217"/>
      <c r="AY271" s="217"/>
      <c r="AZ271" s="217"/>
      <c r="BA271" s="217"/>
      <c r="BB271" s="217"/>
      <c r="BC271" s="217"/>
      <c r="BD271" s="217"/>
      <c r="BE271" s="217"/>
      <c r="BF271" s="217"/>
      <c r="BG271" s="217"/>
      <c r="BH271" s="217"/>
      <c r="BI271" s="217"/>
      <c r="BJ271" s="217"/>
      <c r="BK271" s="217"/>
      <c r="BL271" s="217"/>
      <c r="BM271" s="217"/>
      <c r="BN271" s="217"/>
      <c r="BO271" s="217"/>
      <c r="BP271" s="217"/>
      <c r="BQ271" s="217"/>
      <c r="BR271" s="217"/>
      <c r="BS271" s="217"/>
      <c r="BT271" s="217"/>
      <c r="BU271" s="217"/>
      <c r="BV271" s="217"/>
      <c r="BW271" s="217"/>
      <c r="BX271" s="217"/>
      <c r="BY271" s="217"/>
      <c r="BZ271" s="217"/>
      <c r="CA271" s="217"/>
      <c r="CB271" s="217"/>
      <c r="CC271" s="217"/>
      <c r="CD271" s="217"/>
      <c r="CE271" s="217"/>
      <c r="CF271" s="217"/>
      <c r="CG271" s="217"/>
      <c r="CH271" s="217"/>
      <c r="CI271" s="217"/>
      <c r="CJ271" s="217"/>
      <c r="CK271" s="217"/>
      <c r="CL271" s="217"/>
      <c r="CM271" s="217"/>
      <c r="CN271" s="217"/>
      <c r="CO271" s="217"/>
      <c r="CP271" s="217"/>
      <c r="CQ271" s="217"/>
      <c r="CR271" s="217"/>
      <c r="CS271" s="217"/>
      <c r="CT271" s="217"/>
      <c r="CU271" s="217"/>
      <c r="CV271" s="217"/>
      <c r="CW271" s="217"/>
      <c r="CX271" s="217"/>
      <c r="CY271" s="217"/>
      <c r="CZ271" s="217"/>
      <c r="DA271" s="217"/>
      <c r="DB271" s="217"/>
      <c r="DC271" s="217"/>
      <c r="DD271" s="217"/>
      <c r="DE271" s="217"/>
      <c r="DF271" s="217"/>
      <c r="DG271" s="217"/>
      <c r="DH271" s="217"/>
      <c r="DI271" s="217"/>
      <c r="DJ271" s="217"/>
      <c r="DK271" s="217"/>
      <c r="DL271" s="217"/>
      <c r="DM271" s="217"/>
      <c r="DN271" s="217"/>
      <c r="DO271" s="217"/>
      <c r="DP271" s="217"/>
      <c r="DQ271" s="217"/>
      <c r="DR271" s="217"/>
    </row>
    <row r="272" spans="1:122" s="207" customFormat="1" ht="13">
      <c r="A272" s="211"/>
      <c r="B272" s="272"/>
      <c r="C272" s="929"/>
      <c r="D272" s="212"/>
      <c r="E272" s="212"/>
      <c r="F272" s="212"/>
      <c r="G272" s="212"/>
      <c r="H272" s="212"/>
      <c r="I272" s="212"/>
      <c r="J272" s="212"/>
      <c r="K272" s="212"/>
      <c r="L272" s="212"/>
      <c r="M272" s="212"/>
      <c r="N272" s="212"/>
      <c r="O272" s="212"/>
      <c r="P272" s="212"/>
      <c r="Q272" s="212"/>
      <c r="R272" s="212"/>
      <c r="S272" s="212"/>
      <c r="T272" s="286"/>
      <c r="U272" s="285"/>
      <c r="V272" s="287"/>
      <c r="W272" s="287"/>
      <c r="X272" s="287"/>
      <c r="Y272" s="285"/>
      <c r="Z272" s="285"/>
      <c r="AA272" s="285"/>
      <c r="AB272" s="285"/>
      <c r="AC272" s="285"/>
      <c r="AD272" s="285"/>
      <c r="AE272" s="217"/>
      <c r="AF272" s="217"/>
      <c r="AG272" s="217"/>
      <c r="AH272" s="217"/>
      <c r="AI272" s="217"/>
      <c r="AJ272" s="217"/>
      <c r="AK272" s="217"/>
      <c r="AL272" s="217"/>
      <c r="AM272" s="217"/>
      <c r="AN272" s="217"/>
      <c r="AO272" s="217"/>
      <c r="AP272" s="217"/>
      <c r="AQ272" s="217"/>
      <c r="AR272" s="217"/>
      <c r="AS272" s="217"/>
      <c r="AT272" s="217"/>
      <c r="AU272" s="217"/>
      <c r="AV272" s="217"/>
      <c r="AW272" s="217"/>
      <c r="AX272" s="217"/>
      <c r="AY272" s="217"/>
      <c r="AZ272" s="217"/>
      <c r="BA272" s="217"/>
      <c r="BB272" s="217"/>
      <c r="BC272" s="217"/>
      <c r="BD272" s="217"/>
      <c r="BE272" s="217"/>
      <c r="BF272" s="217"/>
      <c r="BG272" s="217"/>
      <c r="BH272" s="217"/>
      <c r="BI272" s="217"/>
      <c r="BJ272" s="217"/>
      <c r="BK272" s="217"/>
      <c r="BL272" s="217"/>
      <c r="BM272" s="217"/>
      <c r="BN272" s="217"/>
      <c r="BO272" s="217"/>
      <c r="BP272" s="217"/>
      <c r="BQ272" s="217"/>
      <c r="BR272" s="217"/>
      <c r="BS272" s="217"/>
      <c r="BT272" s="217"/>
      <c r="BU272" s="217"/>
      <c r="BV272" s="217"/>
      <c r="BW272" s="217"/>
      <c r="BX272" s="217"/>
      <c r="BY272" s="217"/>
      <c r="BZ272" s="217"/>
      <c r="CA272" s="217"/>
      <c r="CB272" s="217"/>
      <c r="CC272" s="217"/>
      <c r="CD272" s="217"/>
      <c r="CE272" s="217"/>
      <c r="CF272" s="217"/>
      <c r="CG272" s="217"/>
      <c r="CH272" s="217"/>
      <c r="CI272" s="217"/>
      <c r="CJ272" s="217"/>
      <c r="CK272" s="217"/>
      <c r="CL272" s="217"/>
      <c r="CM272" s="217"/>
      <c r="CN272" s="217"/>
      <c r="CO272" s="217"/>
      <c r="CP272" s="217"/>
      <c r="CQ272" s="217"/>
      <c r="CR272" s="217"/>
      <c r="CS272" s="217"/>
      <c r="CT272" s="217"/>
      <c r="CU272" s="217"/>
      <c r="CV272" s="217"/>
      <c r="CW272" s="217"/>
      <c r="CX272" s="217"/>
      <c r="CY272" s="217"/>
      <c r="CZ272" s="217"/>
      <c r="DA272" s="217"/>
      <c r="DB272" s="217"/>
      <c r="DC272" s="217"/>
      <c r="DD272" s="217"/>
      <c r="DE272" s="217"/>
      <c r="DF272" s="217"/>
      <c r="DG272" s="217"/>
      <c r="DH272" s="217"/>
      <c r="DI272" s="217"/>
      <c r="DJ272" s="217"/>
      <c r="DK272" s="217"/>
      <c r="DL272" s="217"/>
      <c r="DM272" s="217"/>
      <c r="DN272" s="217"/>
      <c r="DO272" s="217"/>
      <c r="DP272" s="217"/>
      <c r="DQ272" s="217"/>
      <c r="DR272" s="217"/>
    </row>
    <row r="273" spans="1:122" s="207" customFormat="1" ht="13" outlineLevel="1">
      <c r="A273" s="211"/>
      <c r="B273" s="1564"/>
      <c r="C273" s="212"/>
      <c r="D273" s="212"/>
      <c r="E273" s="212"/>
      <c r="F273" s="212"/>
      <c r="G273" s="183"/>
      <c r="H273" s="212"/>
      <c r="I273" s="212"/>
      <c r="J273" s="212"/>
      <c r="K273" s="212"/>
      <c r="L273" s="183"/>
      <c r="M273" s="212"/>
      <c r="N273" s="212"/>
      <c r="O273" s="212"/>
      <c r="P273" s="212"/>
      <c r="Q273" s="212"/>
      <c r="R273" s="183"/>
      <c r="S273" s="276"/>
      <c r="T273" s="936"/>
      <c r="U273" s="217"/>
      <c r="V273" s="219"/>
      <c r="W273" s="219"/>
      <c r="X273" s="219"/>
      <c r="Y273" s="217"/>
      <c r="Z273" s="217"/>
      <c r="AA273" s="217"/>
      <c r="AB273" s="217"/>
      <c r="AC273" s="217"/>
      <c r="AD273" s="217"/>
      <c r="AE273" s="217"/>
      <c r="AF273" s="217"/>
      <c r="AG273" s="217"/>
      <c r="AH273" s="217"/>
      <c r="AI273" s="217"/>
      <c r="AJ273" s="217"/>
      <c r="AK273" s="217"/>
      <c r="AL273" s="217"/>
      <c r="AM273" s="217"/>
      <c r="AN273" s="217"/>
      <c r="AO273" s="217"/>
      <c r="AP273" s="217"/>
      <c r="AQ273" s="217"/>
      <c r="AR273" s="217"/>
      <c r="AS273" s="217"/>
      <c r="AT273" s="217"/>
      <c r="AU273" s="217"/>
      <c r="AV273" s="217"/>
      <c r="AW273" s="217"/>
      <c r="AX273" s="217"/>
      <c r="AY273" s="217"/>
      <c r="AZ273" s="217"/>
      <c r="BA273" s="217"/>
      <c r="BB273" s="217"/>
      <c r="BC273" s="217"/>
      <c r="BD273" s="217"/>
      <c r="BE273" s="217"/>
      <c r="BF273" s="217"/>
      <c r="BG273" s="217"/>
      <c r="BH273" s="217"/>
      <c r="BI273" s="217"/>
      <c r="BJ273" s="217"/>
      <c r="BK273" s="217"/>
      <c r="BL273" s="217"/>
      <c r="BM273" s="217"/>
      <c r="BN273" s="217"/>
      <c r="BO273" s="217"/>
      <c r="BP273" s="217"/>
      <c r="BQ273" s="217"/>
      <c r="BR273" s="217"/>
      <c r="BS273" s="217"/>
      <c r="BT273" s="217"/>
      <c r="BU273" s="217"/>
      <c r="BV273" s="217"/>
      <c r="BW273" s="217"/>
      <c r="BX273" s="217"/>
      <c r="BY273" s="217"/>
      <c r="BZ273" s="217"/>
      <c r="CA273" s="217"/>
      <c r="CB273" s="217"/>
      <c r="CC273" s="217"/>
      <c r="CD273" s="217"/>
      <c r="CE273" s="217"/>
      <c r="CF273" s="217"/>
      <c r="CG273" s="217"/>
      <c r="CH273" s="217"/>
      <c r="CI273" s="217"/>
      <c r="CJ273" s="217"/>
      <c r="CK273" s="217"/>
      <c r="CL273" s="217"/>
      <c r="CM273" s="217"/>
      <c r="CN273" s="217"/>
      <c r="CO273" s="217"/>
      <c r="CP273" s="217"/>
      <c r="CQ273" s="217"/>
      <c r="CR273" s="217"/>
      <c r="CS273" s="217"/>
      <c r="CT273" s="217"/>
      <c r="CU273" s="217"/>
      <c r="CV273" s="217"/>
      <c r="CW273" s="217"/>
      <c r="CX273" s="217"/>
      <c r="CY273" s="217"/>
      <c r="CZ273" s="217"/>
      <c r="DA273" s="217"/>
      <c r="DB273" s="217"/>
      <c r="DC273" s="217"/>
      <c r="DD273" s="217"/>
      <c r="DE273" s="217"/>
      <c r="DF273" s="217"/>
      <c r="DG273" s="217"/>
      <c r="DH273" s="217"/>
      <c r="DI273" s="217"/>
      <c r="DJ273" s="217"/>
      <c r="DK273" s="217"/>
      <c r="DL273" s="217"/>
      <c r="DM273" s="217"/>
      <c r="DN273" s="217"/>
      <c r="DO273" s="217"/>
      <c r="DP273" s="217"/>
      <c r="DQ273" s="217"/>
      <c r="DR273" s="217"/>
    </row>
    <row r="274" spans="1:122" ht="13">
      <c r="A274" s="181" t="s">
        <v>403</v>
      </c>
      <c r="B274" s="182" t="s">
        <v>543</v>
      </c>
      <c r="C274" s="6">
        <f>SUMIF('Korat Summary'!$BB:$BB,'SiteCommit vs Uncon'!$T274,'Korat Summary'!BG:BG)</f>
        <v>4775</v>
      </c>
      <c r="D274" s="6">
        <f>SUMIF('Korat Summary'!$BB:$BB,'SiteCommit vs Uncon'!$T274,'Korat Summary'!BH:BH)</f>
        <v>7675</v>
      </c>
      <c r="E274" s="6">
        <f>SUMIF('Korat Summary'!$BB:$BB,'SiteCommit vs Uncon'!$T274,'Korat Summary'!BI:BI)</f>
        <v>50625</v>
      </c>
      <c r="F274" s="6">
        <f>SUMIF('Korat Summary'!$BB:$BB,'SiteCommit vs Uncon'!$T274,'Korat Summary'!BJ:BJ)</f>
        <v>9625</v>
      </c>
      <c r="G274" s="200">
        <f t="shared" ref="G274:G279" si="223">SUM(C274:F274)</f>
        <v>72700</v>
      </c>
      <c r="H274" s="6">
        <f>SUMIF('Korat Summary'!$BB:$BB,'SiteCommit vs Uncon'!$T274,'Korat Summary'!BK:BK)</f>
        <v>6800</v>
      </c>
      <c r="I274" s="6">
        <f>SUMIF('Korat Summary'!$BB:$BB,'SiteCommit vs Uncon'!$T274,'Korat Summary'!BL:BL)</f>
        <v>9575</v>
      </c>
      <c r="J274" s="6">
        <f>SUMIF('Korat Summary'!$BB:$BB,'SiteCommit vs Uncon'!$T274,'Korat Summary'!BM:BM)</f>
        <v>5900</v>
      </c>
      <c r="K274" s="6">
        <f>SUMIF('Korat Summary'!$BB:$BB,'SiteCommit vs Uncon'!$T274,'Korat Summary'!BN:BN)</f>
        <v>8950</v>
      </c>
      <c r="L274" s="200">
        <f t="shared" ref="L274:L279" si="224">SUM(H274:K274)</f>
        <v>31225</v>
      </c>
      <c r="M274" s="6">
        <f>SUMIF('Korat Summary'!$BB:$BB,'SiteCommit vs Uncon'!$T274,'Korat Summary'!BO:BO)</f>
        <v>4625</v>
      </c>
      <c r="N274" s="6">
        <f>SUMIF('Korat Summary'!$BB:$BB,'SiteCommit vs Uncon'!$T274,'Korat Summary'!BP:BP)</f>
        <v>10225</v>
      </c>
      <c r="O274" s="6">
        <f>SUMIF('Korat Summary'!$BB:$BB,'SiteCommit vs Uncon'!$T274,'Korat Summary'!BQ:BQ)</f>
        <v>13675</v>
      </c>
      <c r="P274" s="6">
        <f>SUMIF('Korat Summary'!$BB:$BB,'SiteCommit vs Uncon'!$T274,'Korat Summary'!BR:BR)</f>
        <v>4750</v>
      </c>
      <c r="Q274" s="6">
        <f>SUMIF('Korat Summary'!$BB:$BB,'SiteCommit vs Uncon'!$T274,'Korat Summary'!BS:BS)</f>
        <v>275</v>
      </c>
      <c r="R274" s="183">
        <f t="shared" ref="R274:R279" si="225">SUM(M274:Q274)</f>
        <v>33550</v>
      </c>
      <c r="S274" s="197">
        <f t="shared" ref="S274:S279" si="226">R274+L274+G274</f>
        <v>137475</v>
      </c>
      <c r="T274" s="198" t="s">
        <v>732</v>
      </c>
      <c r="U274" s="187"/>
      <c r="V274" s="187"/>
      <c r="W274" s="187"/>
      <c r="X274" s="187"/>
      <c r="Y274" s="187"/>
      <c r="Z274" s="186"/>
      <c r="AA274" s="186"/>
      <c r="AB274" s="186"/>
      <c r="AC274" s="186"/>
      <c r="AD274" s="186"/>
      <c r="AE274" s="186"/>
      <c r="AF274" s="186"/>
      <c r="AG274" s="186"/>
      <c r="AH274" s="186"/>
      <c r="AI274" s="186"/>
      <c r="AJ274" s="186"/>
      <c r="AK274" s="186"/>
      <c r="AL274" s="186"/>
      <c r="AM274" s="186"/>
      <c r="AN274" s="186"/>
      <c r="AO274" s="186"/>
      <c r="AP274" s="186"/>
      <c r="AQ274" s="186"/>
      <c r="AR274" s="186"/>
      <c r="AS274" s="186"/>
      <c r="AT274" s="186"/>
      <c r="AU274" s="186"/>
      <c r="AV274" s="186"/>
      <c r="AW274" s="186"/>
      <c r="AX274" s="186"/>
      <c r="AY274" s="186"/>
      <c r="AZ274" s="186"/>
      <c r="BA274" s="186"/>
      <c r="BB274" s="186"/>
      <c r="BC274" s="186"/>
      <c r="BD274" s="186"/>
      <c r="BE274" s="186"/>
      <c r="BF274" s="186"/>
      <c r="BG274" s="186"/>
      <c r="BH274" s="186"/>
      <c r="BI274" s="186"/>
      <c r="BJ274" s="186"/>
      <c r="BK274" s="186"/>
      <c r="BL274" s="186"/>
      <c r="BM274" s="186"/>
      <c r="BN274" s="186"/>
      <c r="BO274" s="186"/>
      <c r="BP274" s="186"/>
      <c r="BQ274" s="186"/>
      <c r="BR274" s="186"/>
      <c r="BS274" s="186"/>
      <c r="BT274" s="186"/>
      <c r="BU274" s="186"/>
      <c r="BV274" s="186"/>
      <c r="BW274" s="186"/>
      <c r="BX274" s="186"/>
      <c r="BY274" s="186"/>
      <c r="BZ274" s="186"/>
      <c r="CA274" s="186"/>
      <c r="CB274" s="186"/>
      <c r="CC274" s="186"/>
      <c r="CD274" s="186"/>
      <c r="CE274" s="186"/>
      <c r="CF274" s="186"/>
      <c r="CG274" s="186"/>
      <c r="CH274" s="186"/>
      <c r="CI274" s="186"/>
      <c r="CJ274" s="186"/>
      <c r="CK274" s="186"/>
      <c r="CL274" s="186"/>
      <c r="CM274" s="186"/>
      <c r="CN274" s="186"/>
      <c r="CO274" s="186"/>
      <c r="CP274" s="186"/>
      <c r="CQ274" s="186"/>
      <c r="CR274" s="186"/>
      <c r="CS274" s="186"/>
      <c r="CT274" s="186"/>
      <c r="CU274" s="186"/>
      <c r="CV274" s="186"/>
      <c r="CW274" s="186"/>
      <c r="CX274" s="186"/>
      <c r="CY274" s="186"/>
      <c r="CZ274" s="186"/>
      <c r="DA274" s="186"/>
      <c r="DB274" s="186"/>
      <c r="DC274" s="186"/>
      <c r="DD274" s="186"/>
      <c r="DE274" s="186"/>
      <c r="DF274" s="186"/>
      <c r="DG274" s="186"/>
      <c r="DH274" s="186"/>
      <c r="DI274" s="186"/>
      <c r="DJ274" s="186"/>
      <c r="DK274" s="186"/>
      <c r="DL274" s="186"/>
      <c r="DM274" s="186"/>
      <c r="DN274" s="186"/>
      <c r="DO274" s="186"/>
      <c r="DP274" s="186"/>
      <c r="DQ274" s="186"/>
      <c r="DR274" s="186"/>
    </row>
    <row r="275" spans="1:122">
      <c r="A275" s="188" t="e">
        <f>#REF!</f>
        <v>#REF!</v>
      </c>
      <c r="B275" s="182" t="s">
        <v>74</v>
      </c>
      <c r="C275" s="6">
        <f>SUMIF('Korat Summary'!$BB:$BB,'SiteCommit vs Uncon'!$T275,'Korat Summary'!BG:BG)</f>
        <v>9550</v>
      </c>
      <c r="D275" s="6">
        <f>SUMIF('Korat Summary'!$BB:$BB,'SiteCommit vs Uncon'!$T275,'Korat Summary'!BH:BH)</f>
        <v>19300</v>
      </c>
      <c r="E275" s="6">
        <f>SUMIF('Korat Summary'!$BB:$BB,'SiteCommit vs Uncon'!$T275,'Korat Summary'!BI:BI)</f>
        <v>10875</v>
      </c>
      <c r="F275" s="6">
        <f>SUMIF('Korat Summary'!$BB:$BB,'SiteCommit vs Uncon'!$T275,'Korat Summary'!BJ:BJ)</f>
        <v>10425</v>
      </c>
      <c r="G275" s="200">
        <f t="shared" si="223"/>
        <v>50150</v>
      </c>
      <c r="H275" s="6">
        <f>SUMIF('Korat Summary'!$BB:$BB,'SiteCommit vs Uncon'!$T275,'Korat Summary'!BK:BK)</f>
        <v>14975</v>
      </c>
      <c r="I275" s="6">
        <f>SUMIF('Korat Summary'!$BB:$BB,'SiteCommit vs Uncon'!$T275,'Korat Summary'!BL:BL)</f>
        <v>50250</v>
      </c>
      <c r="J275" s="6">
        <f>SUMIF('Korat Summary'!$BB:$BB,'SiteCommit vs Uncon'!$T275,'Korat Summary'!BM:BM)</f>
        <v>11175</v>
      </c>
      <c r="K275" s="6">
        <f>SUMIF('Korat Summary'!$BB:$BB,'SiteCommit vs Uncon'!$T275,'Korat Summary'!BN:BN)</f>
        <v>13075</v>
      </c>
      <c r="L275" s="200">
        <f t="shared" si="224"/>
        <v>89475</v>
      </c>
      <c r="M275" s="6">
        <f>SUMIF('Korat Summary'!$BB:$BB,'SiteCommit vs Uncon'!$T275,'Korat Summary'!BO:BO)</f>
        <v>14175</v>
      </c>
      <c r="N275" s="6">
        <f>SUMIF('Korat Summary'!$BB:$BB,'SiteCommit vs Uncon'!$T275,'Korat Summary'!BP:BP)</f>
        <v>76975</v>
      </c>
      <c r="O275" s="6">
        <f>SUMIF('Korat Summary'!$BB:$BB,'SiteCommit vs Uncon'!$T275,'Korat Summary'!BQ:BQ)</f>
        <v>17575</v>
      </c>
      <c r="P275" s="6">
        <f>SUMIF('Korat Summary'!$BB:$BB,'SiteCommit vs Uncon'!$T275,'Korat Summary'!BR:BR)</f>
        <v>7575</v>
      </c>
      <c r="Q275" s="6">
        <f>SUMIF('Korat Summary'!$BB:$BB,'SiteCommit vs Uncon'!$T275,'Korat Summary'!BS:BS)</f>
        <v>775</v>
      </c>
      <c r="R275" s="183">
        <f t="shared" si="225"/>
        <v>117075</v>
      </c>
      <c r="S275" s="197">
        <f t="shared" si="226"/>
        <v>256700</v>
      </c>
      <c r="T275" s="198" t="s">
        <v>733</v>
      </c>
      <c r="U275" s="187"/>
      <c r="V275" s="187"/>
      <c r="W275" s="187"/>
      <c r="X275" s="187"/>
      <c r="Y275" s="187"/>
      <c r="Z275" s="186"/>
      <c r="AA275" s="186"/>
      <c r="AB275" s="186"/>
      <c r="AC275" s="186"/>
      <c r="AD275" s="186"/>
      <c r="AE275" s="186"/>
      <c r="AF275" s="186"/>
      <c r="AG275" s="186"/>
      <c r="AH275" s="186"/>
      <c r="AI275" s="186"/>
      <c r="AJ275" s="186"/>
      <c r="AK275" s="186"/>
      <c r="AL275" s="186"/>
      <c r="AM275" s="186"/>
      <c r="AN275" s="186"/>
      <c r="AO275" s="186"/>
      <c r="AP275" s="186"/>
      <c r="AQ275" s="186"/>
      <c r="AR275" s="186"/>
      <c r="AS275" s="186"/>
      <c r="AT275" s="186"/>
      <c r="AU275" s="186"/>
      <c r="AV275" s="186"/>
      <c r="AW275" s="186"/>
      <c r="AX275" s="186"/>
      <c r="AY275" s="186"/>
      <c r="AZ275" s="186"/>
      <c r="BA275" s="186"/>
      <c r="BB275" s="186"/>
      <c r="BC275" s="186"/>
      <c r="BD275" s="186"/>
      <c r="BE275" s="186"/>
      <c r="BF275" s="186"/>
      <c r="BG275" s="186"/>
      <c r="BH275" s="186"/>
      <c r="BI275" s="186"/>
      <c r="BJ275" s="186"/>
      <c r="BK275" s="186"/>
      <c r="BL275" s="186"/>
      <c r="BM275" s="186"/>
      <c r="BN275" s="186"/>
      <c r="BO275" s="186"/>
      <c r="BP275" s="186"/>
      <c r="BQ275" s="186"/>
      <c r="BR275" s="186"/>
      <c r="BS275" s="186"/>
      <c r="BT275" s="186"/>
      <c r="BU275" s="186"/>
      <c r="BV275" s="186"/>
      <c r="BW275" s="186"/>
      <c r="BX275" s="186"/>
      <c r="BY275" s="186"/>
      <c r="BZ275" s="186"/>
      <c r="CA275" s="186"/>
      <c r="CB275" s="186"/>
      <c r="CC275" s="186"/>
      <c r="CD275" s="186"/>
      <c r="CE275" s="186"/>
      <c r="CF275" s="186"/>
      <c r="CG275" s="186"/>
      <c r="CH275" s="186"/>
      <c r="CI275" s="186"/>
      <c r="CJ275" s="186"/>
      <c r="CK275" s="186"/>
      <c r="CL275" s="186"/>
      <c r="CM275" s="186"/>
      <c r="CN275" s="186"/>
      <c r="CO275" s="186"/>
      <c r="CP275" s="186"/>
      <c r="CQ275" s="186"/>
      <c r="CR275" s="186"/>
      <c r="CS275" s="186"/>
      <c r="CT275" s="186"/>
      <c r="CU275" s="186"/>
      <c r="CV275" s="186"/>
      <c r="CW275" s="186"/>
      <c r="CX275" s="186"/>
      <c r="CY275" s="186"/>
      <c r="CZ275" s="186"/>
      <c r="DA275" s="186"/>
      <c r="DB275" s="186"/>
      <c r="DC275" s="186"/>
      <c r="DD275" s="186"/>
      <c r="DE275" s="186"/>
      <c r="DF275" s="186"/>
      <c r="DG275" s="186"/>
      <c r="DH275" s="186"/>
      <c r="DI275" s="186"/>
      <c r="DJ275" s="186"/>
      <c r="DK275" s="186"/>
      <c r="DL275" s="186"/>
      <c r="DM275" s="186"/>
      <c r="DN275" s="186"/>
      <c r="DO275" s="186"/>
      <c r="DP275" s="186"/>
      <c r="DQ275" s="186"/>
      <c r="DR275" s="186"/>
    </row>
    <row r="276" spans="1:122">
      <c r="A276" s="188"/>
      <c r="B276" s="182" t="s">
        <v>589</v>
      </c>
      <c r="C276" s="6">
        <f>SUMIF('Korat Summary'!$BB:$BB,'SiteCommit vs Uncon'!$T276,'Korat Summary'!BG:BG)</f>
        <v>1350</v>
      </c>
      <c r="D276" s="6">
        <f>SUMIF('Korat Summary'!$BB:$BB,'SiteCommit vs Uncon'!$T276,'Korat Summary'!BH:BH)</f>
        <v>700</v>
      </c>
      <c r="E276" s="6">
        <f>SUMIF('Korat Summary'!$BB:$BB,'SiteCommit vs Uncon'!$T276,'Korat Summary'!BI:BI)</f>
        <v>425</v>
      </c>
      <c r="F276" s="6">
        <f>SUMIF('Korat Summary'!$BB:$BB,'SiteCommit vs Uncon'!$T276,'Korat Summary'!BJ:BJ)</f>
        <v>250</v>
      </c>
      <c r="G276" s="200">
        <f t="shared" si="223"/>
        <v>2725</v>
      </c>
      <c r="H276" s="6">
        <f>SUMIF('Korat Summary'!$BB:$BB,'SiteCommit vs Uncon'!$T276,'Korat Summary'!BK:BK)</f>
        <v>1475</v>
      </c>
      <c r="I276" s="6">
        <f>SUMIF('Korat Summary'!$BB:$BB,'SiteCommit vs Uncon'!$T276,'Korat Summary'!BL:BL)</f>
        <v>675</v>
      </c>
      <c r="J276" s="6">
        <f>SUMIF('Korat Summary'!$BB:$BB,'SiteCommit vs Uncon'!$T276,'Korat Summary'!BM:BM)</f>
        <v>350</v>
      </c>
      <c r="K276" s="6">
        <f>SUMIF('Korat Summary'!$BB:$BB,'SiteCommit vs Uncon'!$T276,'Korat Summary'!BN:BN)</f>
        <v>1025</v>
      </c>
      <c r="L276" s="200">
        <f t="shared" si="224"/>
        <v>3525</v>
      </c>
      <c r="M276" s="6">
        <f>SUMIF('Korat Summary'!$BB:$BB,'SiteCommit vs Uncon'!$T276,'Korat Summary'!BO:BO)</f>
        <v>2000</v>
      </c>
      <c r="N276" s="6">
        <f>SUMIF('Korat Summary'!$BB:$BB,'SiteCommit vs Uncon'!$T276,'Korat Summary'!BP:BP)</f>
        <v>475</v>
      </c>
      <c r="O276" s="6">
        <f>SUMIF('Korat Summary'!$BB:$BB,'SiteCommit vs Uncon'!$T276,'Korat Summary'!BQ:BQ)</f>
        <v>1300</v>
      </c>
      <c r="P276" s="6">
        <f>SUMIF('Korat Summary'!$BB:$BB,'SiteCommit vs Uncon'!$T276,'Korat Summary'!BR:BR)</f>
        <v>350</v>
      </c>
      <c r="Q276" s="6">
        <f>SUMIF('Korat Summary'!$BB:$BB,'SiteCommit vs Uncon'!$T276,'Korat Summary'!BS:BS)</f>
        <v>175</v>
      </c>
      <c r="R276" s="183">
        <f t="shared" si="225"/>
        <v>4300</v>
      </c>
      <c r="S276" s="197">
        <f t="shared" si="226"/>
        <v>10550</v>
      </c>
      <c r="T276" s="198" t="s">
        <v>734</v>
      </c>
      <c r="U276" s="187"/>
      <c r="V276" s="187"/>
      <c r="W276" s="187"/>
      <c r="X276" s="187"/>
      <c r="Y276" s="187"/>
      <c r="Z276" s="186"/>
      <c r="AA276" s="186"/>
      <c r="AB276" s="186"/>
      <c r="AC276" s="186"/>
      <c r="AD276" s="186"/>
      <c r="AE276" s="186"/>
      <c r="AF276" s="186"/>
      <c r="AG276" s="186"/>
      <c r="AH276" s="186"/>
      <c r="AI276" s="186"/>
      <c r="AJ276" s="186"/>
      <c r="AK276" s="186"/>
      <c r="AL276" s="186"/>
      <c r="AM276" s="186"/>
      <c r="AN276" s="186"/>
      <c r="AO276" s="186"/>
      <c r="AP276" s="186"/>
      <c r="AQ276" s="186"/>
      <c r="AR276" s="186"/>
      <c r="AS276" s="186"/>
      <c r="AT276" s="186"/>
      <c r="AU276" s="186"/>
      <c r="AV276" s="186"/>
      <c r="AW276" s="186"/>
      <c r="AX276" s="186"/>
      <c r="AY276" s="186"/>
      <c r="AZ276" s="186"/>
      <c r="BA276" s="186"/>
      <c r="BB276" s="186"/>
      <c r="BC276" s="186"/>
      <c r="BD276" s="186"/>
      <c r="BE276" s="186"/>
      <c r="BF276" s="186"/>
      <c r="BG276" s="186"/>
      <c r="BH276" s="186"/>
      <c r="BI276" s="186"/>
      <c r="BJ276" s="186"/>
      <c r="BK276" s="186"/>
      <c r="BL276" s="186"/>
      <c r="BM276" s="186"/>
      <c r="BN276" s="186"/>
      <c r="BO276" s="186"/>
      <c r="BP276" s="186"/>
      <c r="BQ276" s="186"/>
      <c r="BR276" s="186"/>
      <c r="BS276" s="186"/>
      <c r="BT276" s="186"/>
      <c r="BU276" s="186"/>
      <c r="BV276" s="186"/>
      <c r="BW276" s="186"/>
      <c r="BX276" s="186"/>
      <c r="BY276" s="186"/>
      <c r="BZ276" s="186"/>
      <c r="CA276" s="186"/>
      <c r="CB276" s="186"/>
      <c r="CC276" s="186"/>
      <c r="CD276" s="186"/>
      <c r="CE276" s="186"/>
      <c r="CF276" s="186"/>
      <c r="CG276" s="186"/>
      <c r="CH276" s="186"/>
      <c r="CI276" s="186"/>
      <c r="CJ276" s="186"/>
      <c r="CK276" s="186"/>
      <c r="CL276" s="186"/>
      <c r="CM276" s="186"/>
      <c r="CN276" s="186"/>
      <c r="CO276" s="186"/>
      <c r="CP276" s="186"/>
      <c r="CQ276" s="186"/>
      <c r="CR276" s="186"/>
      <c r="CS276" s="186"/>
      <c r="CT276" s="186"/>
      <c r="CU276" s="186"/>
      <c r="CV276" s="186"/>
      <c r="CW276" s="186"/>
      <c r="CX276" s="186"/>
      <c r="CY276" s="186"/>
      <c r="CZ276" s="186"/>
      <c r="DA276" s="186"/>
      <c r="DB276" s="186"/>
      <c r="DC276" s="186"/>
      <c r="DD276" s="186"/>
      <c r="DE276" s="186"/>
      <c r="DF276" s="186"/>
      <c r="DG276" s="186"/>
      <c r="DH276" s="186"/>
      <c r="DI276" s="186"/>
      <c r="DJ276" s="186"/>
      <c r="DK276" s="186"/>
      <c r="DL276" s="186"/>
      <c r="DM276" s="186"/>
      <c r="DN276" s="186"/>
      <c r="DO276" s="186"/>
      <c r="DP276" s="186"/>
      <c r="DQ276" s="186"/>
      <c r="DR276" s="186"/>
    </row>
    <row r="277" spans="1:122">
      <c r="A277" s="188"/>
      <c r="B277" s="182" t="s">
        <v>590</v>
      </c>
      <c r="C277" s="6">
        <f>SUMIF('Korat Summary'!$BB:$BB,'SiteCommit vs Uncon'!$T277,'Korat Summary'!BG:BG)</f>
        <v>20775</v>
      </c>
      <c r="D277" s="6">
        <f>SUMIF('Korat Summary'!$BB:$BB,'SiteCommit vs Uncon'!$T277,'Korat Summary'!BH:BH)</f>
        <v>42250</v>
      </c>
      <c r="E277" s="6">
        <f>SUMIF('Korat Summary'!$BB:$BB,'SiteCommit vs Uncon'!$T277,'Korat Summary'!BI:BI)</f>
        <v>71825</v>
      </c>
      <c r="F277" s="6">
        <f>SUMIF('Korat Summary'!$BB:$BB,'SiteCommit vs Uncon'!$T277,'Korat Summary'!BJ:BJ)</f>
        <v>60400</v>
      </c>
      <c r="G277" s="200">
        <f t="shared" si="223"/>
        <v>195250</v>
      </c>
      <c r="H277" s="6">
        <f>SUMIF('Korat Summary'!$BB:$BB,'SiteCommit vs Uncon'!$T277,'Korat Summary'!BK:BK)</f>
        <v>55125</v>
      </c>
      <c r="I277" s="6">
        <f>SUMIF('Korat Summary'!$BB:$BB,'SiteCommit vs Uncon'!$T277,'Korat Summary'!BL:BL)</f>
        <v>73650</v>
      </c>
      <c r="J277" s="6">
        <f>SUMIF('Korat Summary'!$BB:$BB,'SiteCommit vs Uncon'!$T277,'Korat Summary'!BM:BM)</f>
        <v>51225</v>
      </c>
      <c r="K277" s="6">
        <f>SUMIF('Korat Summary'!$BB:$BB,'SiteCommit vs Uncon'!$T277,'Korat Summary'!BN:BN)</f>
        <v>27875</v>
      </c>
      <c r="L277" s="200">
        <f t="shared" si="224"/>
        <v>207875</v>
      </c>
      <c r="M277" s="6">
        <f>SUMIF('Korat Summary'!$BB:$BB,'SiteCommit vs Uncon'!$T277,'Korat Summary'!BO:BO)</f>
        <v>52475</v>
      </c>
      <c r="N277" s="6">
        <f>SUMIF('Korat Summary'!$BB:$BB,'SiteCommit vs Uncon'!$T277,'Korat Summary'!BP:BP)</f>
        <v>78800</v>
      </c>
      <c r="O277" s="6">
        <f>SUMIF('Korat Summary'!$BB:$BB,'SiteCommit vs Uncon'!$T277,'Korat Summary'!BQ:BQ)</f>
        <v>55750</v>
      </c>
      <c r="P277" s="6">
        <f>SUMIF('Korat Summary'!$BB:$BB,'SiteCommit vs Uncon'!$T277,'Korat Summary'!BR:BR)</f>
        <v>28500</v>
      </c>
      <c r="Q277" s="6">
        <f>SUMIF('Korat Summary'!$BB:$BB,'SiteCommit vs Uncon'!$T277,'Korat Summary'!BS:BS)</f>
        <v>6425</v>
      </c>
      <c r="R277" s="183">
        <f t="shared" si="225"/>
        <v>221950</v>
      </c>
      <c r="S277" s="197">
        <f t="shared" si="226"/>
        <v>625075</v>
      </c>
      <c r="T277" s="198" t="s">
        <v>735</v>
      </c>
      <c r="U277" s="187"/>
      <c r="V277" s="187"/>
      <c r="W277" s="187"/>
      <c r="X277" s="187"/>
      <c r="Y277" s="187"/>
      <c r="Z277" s="186"/>
      <c r="AA277" s="186"/>
      <c r="AB277" s="186"/>
      <c r="AC277" s="186"/>
      <c r="AD277" s="186"/>
      <c r="AE277" s="186"/>
      <c r="AF277" s="186"/>
      <c r="AG277" s="186"/>
      <c r="AH277" s="186"/>
      <c r="AI277" s="186"/>
      <c r="AJ277" s="186"/>
      <c r="AK277" s="186"/>
      <c r="AL277" s="186"/>
      <c r="AM277" s="186"/>
      <c r="AN277" s="186"/>
      <c r="AO277" s="186"/>
      <c r="AP277" s="186"/>
      <c r="AQ277" s="186"/>
      <c r="AR277" s="186"/>
      <c r="AS277" s="186"/>
      <c r="AT277" s="186"/>
      <c r="AU277" s="186"/>
      <c r="AV277" s="186"/>
      <c r="AW277" s="186"/>
      <c r="AX277" s="186"/>
      <c r="AY277" s="186"/>
      <c r="AZ277" s="186"/>
      <c r="BA277" s="186"/>
      <c r="BB277" s="186"/>
      <c r="BC277" s="186"/>
      <c r="BD277" s="186"/>
      <c r="BE277" s="186"/>
      <c r="BF277" s="186"/>
      <c r="BG277" s="186"/>
      <c r="BH277" s="186"/>
      <c r="BI277" s="186"/>
      <c r="BJ277" s="186"/>
      <c r="BK277" s="186"/>
      <c r="BL277" s="186"/>
      <c r="BM277" s="186"/>
      <c r="BN277" s="186"/>
      <c r="BO277" s="186"/>
      <c r="BP277" s="186"/>
      <c r="BQ277" s="186"/>
      <c r="BR277" s="186"/>
      <c r="BS277" s="186"/>
      <c r="BT277" s="186"/>
      <c r="BU277" s="186"/>
      <c r="BV277" s="186"/>
      <c r="BW277" s="186"/>
      <c r="BX277" s="186"/>
      <c r="BY277" s="186"/>
      <c r="BZ277" s="186"/>
      <c r="CA277" s="186"/>
      <c r="CB277" s="186"/>
      <c r="CC277" s="186"/>
      <c r="CD277" s="186"/>
      <c r="CE277" s="186"/>
      <c r="CF277" s="186"/>
      <c r="CG277" s="186"/>
      <c r="CH277" s="186"/>
      <c r="CI277" s="186"/>
      <c r="CJ277" s="186"/>
      <c r="CK277" s="186"/>
      <c r="CL277" s="186"/>
      <c r="CM277" s="186"/>
      <c r="CN277" s="186"/>
      <c r="CO277" s="186"/>
      <c r="CP277" s="186"/>
      <c r="CQ277" s="186"/>
      <c r="CR277" s="186"/>
      <c r="CS277" s="186"/>
      <c r="CT277" s="186"/>
      <c r="CU277" s="186"/>
      <c r="CV277" s="186"/>
      <c r="CW277" s="186"/>
      <c r="CX277" s="186"/>
      <c r="CY277" s="186"/>
      <c r="CZ277" s="186"/>
      <c r="DA277" s="186"/>
      <c r="DB277" s="186"/>
      <c r="DC277" s="186"/>
      <c r="DD277" s="186"/>
      <c r="DE277" s="186"/>
      <c r="DF277" s="186"/>
      <c r="DG277" s="186"/>
      <c r="DH277" s="186"/>
      <c r="DI277" s="186"/>
      <c r="DJ277" s="186"/>
      <c r="DK277" s="186"/>
      <c r="DL277" s="186"/>
      <c r="DM277" s="186"/>
      <c r="DN277" s="186"/>
      <c r="DO277" s="186"/>
      <c r="DP277" s="186"/>
      <c r="DQ277" s="186"/>
      <c r="DR277" s="186"/>
    </row>
    <row r="278" spans="1:122">
      <c r="A278" s="188"/>
      <c r="B278" s="182" t="s">
        <v>654</v>
      </c>
      <c r="C278" s="6">
        <f>SUMIF('Korat Summary'!$BB:$BB,'SiteCommit vs Uncon'!$T278,'Korat Summary'!BG:BG)</f>
        <v>4160</v>
      </c>
      <c r="D278" s="6">
        <f>SUMIF('Korat Summary'!$BB:$BB,'SiteCommit vs Uncon'!$T278,'Korat Summary'!BH:BH)</f>
        <v>15680</v>
      </c>
      <c r="E278" s="6">
        <f>SUMIF('Korat Summary'!$BB:$BB,'SiteCommit vs Uncon'!$T278,'Korat Summary'!BI:BI)</f>
        <v>27480</v>
      </c>
      <c r="F278" s="6">
        <f>SUMIF('Korat Summary'!$BB:$BB,'SiteCommit vs Uncon'!$T278,'Korat Summary'!BJ:BJ)</f>
        <v>25840</v>
      </c>
      <c r="G278" s="200">
        <f t="shared" si="223"/>
        <v>73160</v>
      </c>
      <c r="H278" s="6">
        <f>SUMIF('Korat Summary'!$BB:$BB,'SiteCommit vs Uncon'!$T278,'Korat Summary'!BK:BK)</f>
        <v>20000</v>
      </c>
      <c r="I278" s="6">
        <f>SUMIF('Korat Summary'!$BB:$BB,'SiteCommit vs Uncon'!$T278,'Korat Summary'!BL:BL)</f>
        <v>23060</v>
      </c>
      <c r="J278" s="6">
        <f>SUMIF('Korat Summary'!$BB:$BB,'SiteCommit vs Uncon'!$T278,'Korat Summary'!BM:BM)</f>
        <v>22200</v>
      </c>
      <c r="K278" s="6">
        <f>SUMIF('Korat Summary'!$BB:$BB,'SiteCommit vs Uncon'!$T278,'Korat Summary'!BN:BN)</f>
        <v>13420</v>
      </c>
      <c r="L278" s="200">
        <f t="shared" si="224"/>
        <v>78680</v>
      </c>
      <c r="M278" s="6">
        <f>SUMIF('Korat Summary'!$BB:$BB,'SiteCommit vs Uncon'!$T278,'Korat Summary'!BO:BO)</f>
        <v>14260</v>
      </c>
      <c r="N278" s="6">
        <f>SUMIF('Korat Summary'!$BB:$BB,'SiteCommit vs Uncon'!$T278,'Korat Summary'!BP:BP)</f>
        <v>24140</v>
      </c>
      <c r="O278" s="6">
        <f>SUMIF('Korat Summary'!$BB:$BB,'SiteCommit vs Uncon'!$T278,'Korat Summary'!BQ:BQ)</f>
        <v>27060</v>
      </c>
      <c r="P278" s="6">
        <f>SUMIF('Korat Summary'!$BB:$BB,'SiteCommit vs Uncon'!$T278,'Korat Summary'!BR:BR)</f>
        <v>9860</v>
      </c>
      <c r="Q278" s="6">
        <f>SUMIF('Korat Summary'!$BB:$BB,'SiteCommit vs Uncon'!$T278,'Korat Summary'!BS:BS)</f>
        <v>920</v>
      </c>
      <c r="R278" s="183">
        <f t="shared" si="225"/>
        <v>76240</v>
      </c>
      <c r="S278" s="197">
        <f t="shared" si="226"/>
        <v>228080</v>
      </c>
      <c r="T278" s="198" t="s">
        <v>736</v>
      </c>
      <c r="U278" s="187"/>
      <c r="V278" s="187"/>
      <c r="W278" s="187"/>
      <c r="X278" s="187"/>
      <c r="Y278" s="187"/>
      <c r="Z278" s="186"/>
      <c r="AA278" s="186"/>
      <c r="AB278" s="186"/>
      <c r="AC278" s="186"/>
      <c r="AD278" s="186"/>
      <c r="AE278" s="186"/>
      <c r="AF278" s="186"/>
      <c r="AG278" s="186"/>
      <c r="AH278" s="186"/>
      <c r="AI278" s="186"/>
      <c r="AJ278" s="186"/>
      <c r="AK278" s="186"/>
      <c r="AL278" s="186"/>
      <c r="AM278" s="186"/>
      <c r="AN278" s="186"/>
      <c r="AO278" s="186"/>
      <c r="AP278" s="186"/>
      <c r="AQ278" s="186"/>
      <c r="AR278" s="186"/>
      <c r="AS278" s="186"/>
      <c r="AT278" s="186"/>
      <c r="AU278" s="186"/>
      <c r="AV278" s="186"/>
      <c r="AW278" s="186"/>
      <c r="AX278" s="186"/>
      <c r="AY278" s="186"/>
      <c r="AZ278" s="186"/>
      <c r="BA278" s="186"/>
      <c r="BB278" s="186"/>
      <c r="BC278" s="186"/>
      <c r="BD278" s="186"/>
      <c r="BE278" s="186"/>
      <c r="BF278" s="186"/>
      <c r="BG278" s="186"/>
      <c r="BH278" s="186"/>
      <c r="BI278" s="186"/>
      <c r="BJ278" s="186"/>
      <c r="BK278" s="186"/>
      <c r="BL278" s="186"/>
      <c r="BM278" s="186"/>
      <c r="BN278" s="186"/>
      <c r="BO278" s="186"/>
      <c r="BP278" s="186"/>
      <c r="BQ278" s="186"/>
      <c r="BR278" s="186"/>
      <c r="BS278" s="186"/>
      <c r="BT278" s="186"/>
      <c r="BU278" s="186"/>
      <c r="BV278" s="186"/>
      <c r="BW278" s="186"/>
      <c r="BX278" s="186"/>
      <c r="BY278" s="186"/>
      <c r="BZ278" s="186"/>
      <c r="CA278" s="186"/>
      <c r="CB278" s="186"/>
      <c r="CC278" s="186"/>
      <c r="CD278" s="186"/>
      <c r="CE278" s="186"/>
      <c r="CF278" s="186"/>
      <c r="CG278" s="186"/>
      <c r="CH278" s="186"/>
      <c r="CI278" s="186"/>
      <c r="CJ278" s="186"/>
      <c r="CK278" s="186"/>
      <c r="CL278" s="186"/>
      <c r="CM278" s="186"/>
      <c r="CN278" s="186"/>
      <c r="CO278" s="186"/>
      <c r="CP278" s="186"/>
      <c r="CQ278" s="186"/>
      <c r="CR278" s="186"/>
      <c r="CS278" s="186"/>
      <c r="CT278" s="186"/>
      <c r="CU278" s="186"/>
      <c r="CV278" s="186"/>
      <c r="CW278" s="186"/>
      <c r="CX278" s="186"/>
      <c r="CY278" s="186"/>
      <c r="CZ278" s="186"/>
      <c r="DA278" s="186"/>
      <c r="DB278" s="186"/>
      <c r="DC278" s="186"/>
      <c r="DD278" s="186"/>
      <c r="DE278" s="186"/>
      <c r="DF278" s="186"/>
      <c r="DG278" s="186"/>
      <c r="DH278" s="186"/>
      <c r="DI278" s="186"/>
      <c r="DJ278" s="186"/>
      <c r="DK278" s="186"/>
      <c r="DL278" s="186"/>
      <c r="DM278" s="186"/>
      <c r="DN278" s="186"/>
      <c r="DO278" s="186"/>
      <c r="DP278" s="186"/>
      <c r="DQ278" s="186"/>
      <c r="DR278" s="186"/>
    </row>
    <row r="279" spans="1:122">
      <c r="A279" s="188"/>
      <c r="B279" s="182" t="s">
        <v>655</v>
      </c>
      <c r="C279" s="6">
        <f>SUMIF('Korat Summary'!$BB:$BB,'SiteCommit vs Uncon'!$T279,'Korat Summary'!BG:BG)</f>
        <v>4260</v>
      </c>
      <c r="D279" s="6">
        <f>SUMIF('Korat Summary'!$BB:$BB,'SiteCommit vs Uncon'!$T279,'Korat Summary'!BH:BH)</f>
        <v>6720</v>
      </c>
      <c r="E279" s="6">
        <f>SUMIF('Korat Summary'!$BB:$BB,'SiteCommit vs Uncon'!$T279,'Korat Summary'!BI:BI)</f>
        <v>18520</v>
      </c>
      <c r="F279" s="6">
        <f>SUMIF('Korat Summary'!$BB:$BB,'SiteCommit vs Uncon'!$T279,'Korat Summary'!BJ:BJ)</f>
        <v>15180</v>
      </c>
      <c r="G279" s="200">
        <f t="shared" si="223"/>
        <v>44680</v>
      </c>
      <c r="H279" s="6">
        <f>SUMIF('Korat Summary'!$BB:$BB,'SiteCommit vs Uncon'!$T279,'Korat Summary'!BK:BK)</f>
        <v>8840</v>
      </c>
      <c r="I279" s="6">
        <f>SUMIF('Korat Summary'!$BB:$BB,'SiteCommit vs Uncon'!$T279,'Korat Summary'!BL:BL)</f>
        <v>20240</v>
      </c>
      <c r="J279" s="6">
        <f>SUMIF('Korat Summary'!$BB:$BB,'SiteCommit vs Uncon'!$T279,'Korat Summary'!BM:BM)</f>
        <v>14460</v>
      </c>
      <c r="K279" s="6">
        <f>SUMIF('Korat Summary'!$BB:$BB,'SiteCommit vs Uncon'!$T279,'Korat Summary'!BN:BN)</f>
        <v>11060</v>
      </c>
      <c r="L279" s="200">
        <f t="shared" si="224"/>
        <v>54600</v>
      </c>
      <c r="M279" s="6">
        <f>SUMIF('Korat Summary'!$BB:$BB,'SiteCommit vs Uncon'!$T279,'Korat Summary'!BO:BO)</f>
        <v>4040</v>
      </c>
      <c r="N279" s="6">
        <f>SUMIF('Korat Summary'!$BB:$BB,'SiteCommit vs Uncon'!$T279,'Korat Summary'!BP:BP)</f>
        <v>15260</v>
      </c>
      <c r="O279" s="6">
        <f>SUMIF('Korat Summary'!$BB:$BB,'SiteCommit vs Uncon'!$T279,'Korat Summary'!BQ:BQ)</f>
        <v>14400</v>
      </c>
      <c r="P279" s="6">
        <f>SUMIF('Korat Summary'!$BB:$BB,'SiteCommit vs Uncon'!$T279,'Korat Summary'!BR:BR)</f>
        <v>5580</v>
      </c>
      <c r="Q279" s="6">
        <f>SUMIF('Korat Summary'!$BB:$BB,'SiteCommit vs Uncon'!$T279,'Korat Summary'!BS:BS)</f>
        <v>880</v>
      </c>
      <c r="R279" s="183">
        <f t="shared" si="225"/>
        <v>40160</v>
      </c>
      <c r="S279" s="197">
        <f t="shared" si="226"/>
        <v>139440</v>
      </c>
      <c r="T279" s="198" t="s">
        <v>737</v>
      </c>
      <c r="U279" s="187"/>
      <c r="V279" s="187"/>
      <c r="W279" s="187"/>
      <c r="X279" s="187"/>
      <c r="Y279" s="187"/>
      <c r="Z279" s="186"/>
      <c r="AA279" s="186"/>
      <c r="AB279" s="186"/>
      <c r="AC279" s="186"/>
      <c r="AD279" s="186"/>
      <c r="AE279" s="186"/>
      <c r="AF279" s="186"/>
      <c r="AG279" s="186"/>
      <c r="AH279" s="186"/>
      <c r="AI279" s="186"/>
      <c r="AJ279" s="186"/>
      <c r="AK279" s="186"/>
      <c r="AL279" s="186"/>
      <c r="AM279" s="186"/>
      <c r="AN279" s="186"/>
      <c r="AO279" s="186"/>
      <c r="AP279" s="186"/>
      <c r="AQ279" s="186"/>
      <c r="AR279" s="186"/>
      <c r="AS279" s="186"/>
      <c r="AT279" s="186"/>
      <c r="AU279" s="186"/>
      <c r="AV279" s="186"/>
      <c r="AW279" s="186"/>
      <c r="AX279" s="186"/>
      <c r="AY279" s="186"/>
      <c r="AZ279" s="186"/>
      <c r="BA279" s="186"/>
      <c r="BB279" s="186"/>
      <c r="BC279" s="186"/>
      <c r="BD279" s="186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86"/>
      <c r="BW279" s="186"/>
      <c r="BX279" s="186"/>
      <c r="BY279" s="186"/>
      <c r="BZ279" s="186"/>
      <c r="CA279" s="186"/>
      <c r="CB279" s="186"/>
      <c r="CC279" s="186"/>
      <c r="CD279" s="186"/>
      <c r="CE279" s="186"/>
      <c r="CF279" s="186"/>
      <c r="CG279" s="186"/>
      <c r="CH279" s="186"/>
      <c r="CI279" s="186"/>
      <c r="CJ279" s="186"/>
      <c r="CK279" s="186"/>
      <c r="CL279" s="186"/>
      <c r="CM279" s="186"/>
      <c r="CN279" s="186"/>
      <c r="CO279" s="186"/>
      <c r="CP279" s="186"/>
      <c r="CQ279" s="186"/>
      <c r="CR279" s="186"/>
      <c r="CS279" s="186"/>
      <c r="CT279" s="186"/>
      <c r="CU279" s="186"/>
      <c r="CV279" s="186"/>
      <c r="CW279" s="186"/>
      <c r="CX279" s="186"/>
      <c r="CY279" s="186"/>
      <c r="CZ279" s="186"/>
      <c r="DA279" s="186"/>
      <c r="DB279" s="186"/>
      <c r="DC279" s="186"/>
      <c r="DD279" s="186"/>
      <c r="DE279" s="186"/>
      <c r="DF279" s="186"/>
      <c r="DG279" s="186"/>
      <c r="DH279" s="186"/>
      <c r="DI279" s="186"/>
      <c r="DJ279" s="186"/>
      <c r="DK279" s="186"/>
      <c r="DL279" s="186"/>
      <c r="DM279" s="186"/>
      <c r="DN279" s="186"/>
      <c r="DO279" s="186"/>
      <c r="DP279" s="186"/>
      <c r="DQ279" s="186"/>
      <c r="DR279" s="186"/>
    </row>
    <row r="280" spans="1:122" s="207" customFormat="1" ht="13">
      <c r="A280" s="2005" t="s">
        <v>30</v>
      </c>
      <c r="B280" s="2006" t="s">
        <v>32</v>
      </c>
      <c r="C280" s="2007">
        <f>SUM(C274:C279)</f>
        <v>44870</v>
      </c>
      <c r="D280" s="2007">
        <f t="shared" ref="D280:S280" si="227">SUM(D274:D279)</f>
        <v>92325</v>
      </c>
      <c r="E280" s="2007">
        <f t="shared" si="227"/>
        <v>179750</v>
      </c>
      <c r="F280" s="2007">
        <f t="shared" si="227"/>
        <v>121720</v>
      </c>
      <c r="G280" s="2008">
        <f t="shared" si="227"/>
        <v>438665</v>
      </c>
      <c r="H280" s="2009">
        <f t="shared" si="227"/>
        <v>107215</v>
      </c>
      <c r="I280" s="2007">
        <f t="shared" si="227"/>
        <v>177450</v>
      </c>
      <c r="J280" s="2007">
        <f t="shared" si="227"/>
        <v>105310</v>
      </c>
      <c r="K280" s="2007">
        <f t="shared" si="227"/>
        <v>75405</v>
      </c>
      <c r="L280" s="2008">
        <f t="shared" si="227"/>
        <v>465380</v>
      </c>
      <c r="M280" s="2007">
        <f t="shared" si="227"/>
        <v>91575</v>
      </c>
      <c r="N280" s="2007">
        <f t="shared" si="227"/>
        <v>205875</v>
      </c>
      <c r="O280" s="2007">
        <f t="shared" si="227"/>
        <v>129760</v>
      </c>
      <c r="P280" s="2007">
        <f t="shared" si="227"/>
        <v>56615</v>
      </c>
      <c r="Q280" s="2007">
        <f t="shared" si="227"/>
        <v>9450</v>
      </c>
      <c r="R280" s="2008">
        <f t="shared" si="227"/>
        <v>493275</v>
      </c>
      <c r="S280" s="2010">
        <f t="shared" si="227"/>
        <v>1397320</v>
      </c>
      <c r="T280" s="218"/>
      <c r="U280" s="217"/>
      <c r="V280" s="219"/>
      <c r="W280" s="219"/>
      <c r="X280" s="219"/>
      <c r="Y280" s="217"/>
      <c r="Z280" s="217"/>
      <c r="AA280" s="217"/>
      <c r="AB280" s="217"/>
      <c r="AC280" s="217"/>
      <c r="AD280" s="217"/>
      <c r="AE280" s="217"/>
      <c r="AF280" s="217"/>
      <c r="AG280" s="217"/>
      <c r="AH280" s="217"/>
      <c r="AI280" s="217"/>
      <c r="AJ280" s="217"/>
      <c r="AK280" s="217"/>
      <c r="AL280" s="217"/>
      <c r="AM280" s="217"/>
      <c r="AN280" s="217"/>
      <c r="AO280" s="217"/>
      <c r="AP280" s="217"/>
      <c r="AQ280" s="217"/>
      <c r="AR280" s="217"/>
      <c r="AS280" s="217"/>
      <c r="AT280" s="217"/>
      <c r="AU280" s="217"/>
      <c r="AV280" s="217"/>
      <c r="AW280" s="217"/>
      <c r="AX280" s="217"/>
      <c r="AY280" s="217"/>
      <c r="AZ280" s="217"/>
      <c r="BA280" s="217"/>
      <c r="BB280" s="217"/>
      <c r="BC280" s="217"/>
      <c r="BD280" s="217"/>
      <c r="BE280" s="217"/>
      <c r="BF280" s="217"/>
      <c r="BG280" s="217"/>
      <c r="BH280" s="217"/>
      <c r="BI280" s="217"/>
      <c r="BJ280" s="217"/>
      <c r="BK280" s="217"/>
      <c r="BL280" s="217"/>
      <c r="BM280" s="217"/>
      <c r="BN280" s="217"/>
      <c r="BO280" s="217"/>
      <c r="BP280" s="217"/>
      <c r="BQ280" s="217"/>
      <c r="BR280" s="217"/>
      <c r="BS280" s="217"/>
      <c r="BT280" s="217"/>
      <c r="BU280" s="217"/>
      <c r="BV280" s="217"/>
      <c r="BW280" s="217"/>
      <c r="BX280" s="217"/>
      <c r="BY280" s="217"/>
      <c r="BZ280" s="217"/>
      <c r="CA280" s="217"/>
      <c r="CB280" s="217"/>
      <c r="CC280" s="217"/>
      <c r="CD280" s="217"/>
      <c r="CE280" s="217"/>
      <c r="CF280" s="217"/>
      <c r="CG280" s="217"/>
      <c r="CH280" s="217"/>
      <c r="CI280" s="217"/>
      <c r="CJ280" s="217"/>
      <c r="CK280" s="217"/>
      <c r="CL280" s="217"/>
      <c r="CM280" s="217"/>
      <c r="CN280" s="217"/>
      <c r="CO280" s="217"/>
      <c r="CP280" s="217"/>
      <c r="CQ280" s="217"/>
      <c r="CR280" s="217"/>
      <c r="CS280" s="217"/>
      <c r="CT280" s="217"/>
      <c r="CU280" s="217"/>
      <c r="CV280" s="217"/>
      <c r="CW280" s="217"/>
      <c r="CX280" s="217"/>
      <c r="CY280" s="217"/>
      <c r="CZ280" s="217"/>
      <c r="DA280" s="217"/>
      <c r="DB280" s="217"/>
      <c r="DC280" s="217"/>
      <c r="DD280" s="217"/>
      <c r="DE280" s="217"/>
      <c r="DF280" s="217"/>
      <c r="DG280" s="217"/>
      <c r="DH280" s="217"/>
      <c r="DI280" s="217"/>
      <c r="DJ280" s="217"/>
      <c r="DK280" s="217"/>
      <c r="DL280" s="217"/>
      <c r="DM280" s="217"/>
      <c r="DN280" s="217"/>
      <c r="DO280" s="217"/>
      <c r="DP280" s="217"/>
      <c r="DQ280" s="217"/>
      <c r="DR280" s="217"/>
    </row>
    <row r="281" spans="1:122" s="186" customFormat="1">
      <c r="A281" s="188" t="str">
        <f>A274</f>
        <v>V15CMR</v>
      </c>
      <c r="B281" s="182" t="s">
        <v>543</v>
      </c>
      <c r="C281" s="10">
        <f>'Korat Summary'!G211</f>
        <v>0</v>
      </c>
      <c r="D281" s="10">
        <f>'Korat Summary'!H211</f>
        <v>12450</v>
      </c>
      <c r="E281" s="10">
        <f>'Korat Summary'!I211</f>
        <v>50625</v>
      </c>
      <c r="F281" s="10">
        <f>'Korat Summary'!J211</f>
        <v>9625</v>
      </c>
      <c r="G281" s="241">
        <f>SUM(C281:F281)</f>
        <v>72700</v>
      </c>
      <c r="H281" s="10">
        <f>'Korat Summary'!N211</f>
        <v>6800</v>
      </c>
      <c r="I281" s="10">
        <f>'Korat Summary'!O211</f>
        <v>9575</v>
      </c>
      <c r="J281" s="10">
        <f>'Korat Summary'!P211</f>
        <v>5900</v>
      </c>
      <c r="K281" s="10">
        <f>'Korat Summary'!Q211</f>
        <v>8950</v>
      </c>
      <c r="L281" s="241">
        <f>SUM(H281:K281)</f>
        <v>31225</v>
      </c>
      <c r="M281" s="10">
        <f>'Korat Summary'!U211</f>
        <v>4625</v>
      </c>
      <c r="N281" s="10">
        <f>'Korat Summary'!V211</f>
        <v>10225</v>
      </c>
      <c r="O281" s="10">
        <f>'Korat Summary'!W211</f>
        <v>13675</v>
      </c>
      <c r="P281" s="10">
        <f>'Korat Summary'!X211</f>
        <v>4750</v>
      </c>
      <c r="Q281" s="10">
        <f>'Korat Summary'!Y211</f>
        <v>275</v>
      </c>
      <c r="R281" s="183">
        <f>SUM(M281:Q281)</f>
        <v>33550</v>
      </c>
      <c r="S281" s="197">
        <f>R281+L281+G281</f>
        <v>137475</v>
      </c>
      <c r="T281" s="198"/>
      <c r="U281" s="187"/>
      <c r="V281" s="187"/>
      <c r="W281" s="187"/>
      <c r="X281" s="187"/>
      <c r="Y281" s="187"/>
    </row>
    <row r="282" spans="1:122" s="186" customFormat="1">
      <c r="A282" s="195" t="e">
        <f>#REF!</f>
        <v>#REF!</v>
      </c>
      <c r="B282" s="182" t="s">
        <v>74</v>
      </c>
      <c r="C282" s="10">
        <f>'Korat Summary'!G212</f>
        <v>0</v>
      </c>
      <c r="D282" s="10">
        <f>'Korat Summary'!H212</f>
        <v>28850</v>
      </c>
      <c r="E282" s="10">
        <f>'Korat Summary'!I212</f>
        <v>10875</v>
      </c>
      <c r="F282" s="10">
        <f>'Korat Summary'!J212</f>
        <v>10425</v>
      </c>
      <c r="G282" s="241">
        <f t="shared" ref="G282:G286" si="228">SUM(C282:F282)</f>
        <v>50150</v>
      </c>
      <c r="H282" s="10">
        <f>'Korat Summary'!N212</f>
        <v>14975</v>
      </c>
      <c r="I282" s="10">
        <f>'Korat Summary'!O212</f>
        <v>50250</v>
      </c>
      <c r="J282" s="10">
        <f>'Korat Summary'!P212</f>
        <v>11175</v>
      </c>
      <c r="K282" s="10">
        <f>'Korat Summary'!Q212</f>
        <v>13075</v>
      </c>
      <c r="L282" s="241">
        <f t="shared" ref="L282:L286" si="229">SUM(H282:K282)</f>
        <v>89475</v>
      </c>
      <c r="M282" s="10">
        <f>'Korat Summary'!U212</f>
        <v>14175</v>
      </c>
      <c r="N282" s="10">
        <f>'Korat Summary'!V212</f>
        <v>76975</v>
      </c>
      <c r="O282" s="10">
        <f>'Korat Summary'!W212</f>
        <v>17575</v>
      </c>
      <c r="P282" s="10">
        <f>'Korat Summary'!X212</f>
        <v>7575</v>
      </c>
      <c r="Q282" s="10">
        <f>'Korat Summary'!Y212</f>
        <v>775</v>
      </c>
      <c r="R282" s="183">
        <f t="shared" ref="R282:R286" si="230">SUM(M282:Q282)</f>
        <v>117075</v>
      </c>
      <c r="S282" s="197">
        <f t="shared" ref="S282:S286" si="231">R282+L282+G282</f>
        <v>256700</v>
      </c>
      <c r="T282" s="198"/>
      <c r="U282" s="187"/>
      <c r="V282" s="187"/>
      <c r="W282" s="187"/>
      <c r="X282" s="187"/>
      <c r="Y282" s="187"/>
    </row>
    <row r="283" spans="1:122" s="186" customFormat="1">
      <c r="A283" s="195"/>
      <c r="B283" s="182" t="s">
        <v>589</v>
      </c>
      <c r="C283" s="10">
        <f>'Korat Summary'!G213</f>
        <v>0</v>
      </c>
      <c r="D283" s="10">
        <f>'Korat Summary'!H213</f>
        <v>2050</v>
      </c>
      <c r="E283" s="10">
        <f>'Korat Summary'!I213</f>
        <v>425</v>
      </c>
      <c r="F283" s="10">
        <f>'Korat Summary'!J213</f>
        <v>250</v>
      </c>
      <c r="G283" s="241">
        <f t="shared" si="228"/>
        <v>2725</v>
      </c>
      <c r="H283" s="10">
        <f>'Korat Summary'!N213</f>
        <v>1475</v>
      </c>
      <c r="I283" s="10">
        <f>'Korat Summary'!O213</f>
        <v>675</v>
      </c>
      <c r="J283" s="10">
        <f>'Korat Summary'!P213</f>
        <v>350</v>
      </c>
      <c r="K283" s="10">
        <f>'Korat Summary'!Q213</f>
        <v>1025</v>
      </c>
      <c r="L283" s="241">
        <f t="shared" si="229"/>
        <v>3525</v>
      </c>
      <c r="M283" s="10">
        <f>'Korat Summary'!U213</f>
        <v>2000</v>
      </c>
      <c r="N283" s="10">
        <f>'Korat Summary'!V213</f>
        <v>475</v>
      </c>
      <c r="O283" s="10">
        <f>'Korat Summary'!W213</f>
        <v>1300</v>
      </c>
      <c r="P283" s="10">
        <f>'Korat Summary'!X213</f>
        <v>350</v>
      </c>
      <c r="Q283" s="10">
        <f>'Korat Summary'!Y213</f>
        <v>175</v>
      </c>
      <c r="R283" s="183">
        <f t="shared" si="230"/>
        <v>4300</v>
      </c>
      <c r="S283" s="197">
        <f t="shared" si="231"/>
        <v>10550</v>
      </c>
      <c r="T283" s="198"/>
      <c r="U283" s="187"/>
      <c r="V283" s="187"/>
      <c r="W283" s="187"/>
      <c r="X283" s="187"/>
      <c r="Y283" s="187"/>
    </row>
    <row r="284" spans="1:122" s="186" customFormat="1">
      <c r="A284" s="195"/>
      <c r="B284" s="182" t="s">
        <v>590</v>
      </c>
      <c r="C284" s="10">
        <f>'Korat Summary'!G214</f>
        <v>0</v>
      </c>
      <c r="D284" s="10">
        <f>'Korat Summary'!H214</f>
        <v>63025</v>
      </c>
      <c r="E284" s="10">
        <f>'Korat Summary'!I214</f>
        <v>71825</v>
      </c>
      <c r="F284" s="10">
        <f>'Korat Summary'!J214</f>
        <v>60400</v>
      </c>
      <c r="G284" s="241">
        <f t="shared" si="228"/>
        <v>195250</v>
      </c>
      <c r="H284" s="10">
        <f>'Korat Summary'!N214</f>
        <v>55125</v>
      </c>
      <c r="I284" s="10">
        <f>'Korat Summary'!O214</f>
        <v>73650</v>
      </c>
      <c r="J284" s="10">
        <f>'Korat Summary'!P214</f>
        <v>51225</v>
      </c>
      <c r="K284" s="10">
        <f>'Korat Summary'!Q214</f>
        <v>27875</v>
      </c>
      <c r="L284" s="241">
        <f t="shared" si="229"/>
        <v>207875</v>
      </c>
      <c r="M284" s="10">
        <f>'Korat Summary'!U214</f>
        <v>52475</v>
      </c>
      <c r="N284" s="10">
        <f>'Korat Summary'!V214</f>
        <v>78800</v>
      </c>
      <c r="O284" s="10">
        <f>'Korat Summary'!W214</f>
        <v>55750</v>
      </c>
      <c r="P284" s="10">
        <f>'Korat Summary'!X214</f>
        <v>28500</v>
      </c>
      <c r="Q284" s="10">
        <f>'Korat Summary'!Y214</f>
        <v>6425</v>
      </c>
      <c r="R284" s="183">
        <f t="shared" si="230"/>
        <v>221950</v>
      </c>
      <c r="S284" s="197">
        <f t="shared" si="231"/>
        <v>625075</v>
      </c>
      <c r="T284" s="198"/>
      <c r="U284" s="187"/>
      <c r="V284" s="187"/>
      <c r="W284" s="187"/>
      <c r="X284" s="187"/>
      <c r="Y284" s="187"/>
    </row>
    <row r="285" spans="1:122" s="186" customFormat="1">
      <c r="A285" s="195"/>
      <c r="B285" s="182" t="s">
        <v>654</v>
      </c>
      <c r="C285" s="10">
        <f>'Korat Summary'!G215</f>
        <v>0</v>
      </c>
      <c r="D285" s="10">
        <f>'Korat Summary'!H215</f>
        <v>0</v>
      </c>
      <c r="E285" s="10">
        <f>'Korat Summary'!I215</f>
        <v>47320</v>
      </c>
      <c r="F285" s="10">
        <f>'Korat Summary'!J215</f>
        <v>25840</v>
      </c>
      <c r="G285" s="241">
        <f t="shared" si="228"/>
        <v>73160</v>
      </c>
      <c r="H285" s="10">
        <f>'Korat Summary'!N215</f>
        <v>20000</v>
      </c>
      <c r="I285" s="10">
        <f>'Korat Summary'!O215</f>
        <v>23060</v>
      </c>
      <c r="J285" s="10">
        <f>'Korat Summary'!P215</f>
        <v>22200</v>
      </c>
      <c r="K285" s="10">
        <f>'Korat Summary'!Q215</f>
        <v>13420</v>
      </c>
      <c r="L285" s="241">
        <f t="shared" si="229"/>
        <v>78680</v>
      </c>
      <c r="M285" s="10">
        <f>'Korat Summary'!U215</f>
        <v>14260</v>
      </c>
      <c r="N285" s="10">
        <f>'Korat Summary'!V215</f>
        <v>24140</v>
      </c>
      <c r="O285" s="10">
        <f>'Korat Summary'!W215</f>
        <v>27060</v>
      </c>
      <c r="P285" s="10">
        <f>'Korat Summary'!X215</f>
        <v>9860</v>
      </c>
      <c r="Q285" s="10">
        <f>'Korat Summary'!Y215</f>
        <v>920</v>
      </c>
      <c r="R285" s="183">
        <f t="shared" si="230"/>
        <v>76240</v>
      </c>
      <c r="S285" s="197">
        <f t="shared" si="231"/>
        <v>228080</v>
      </c>
      <c r="T285" s="198"/>
      <c r="U285" s="187"/>
      <c r="V285" s="187"/>
      <c r="W285" s="187"/>
      <c r="X285" s="187"/>
      <c r="Y285" s="187"/>
    </row>
    <row r="286" spans="1:122" s="186" customFormat="1">
      <c r="A286" s="195"/>
      <c r="B286" s="182" t="s">
        <v>655</v>
      </c>
      <c r="C286" s="10">
        <f>'Korat Summary'!G216</f>
        <v>0</v>
      </c>
      <c r="D286" s="10">
        <f>'Korat Summary'!H216</f>
        <v>0</v>
      </c>
      <c r="E286" s="10">
        <f>'Korat Summary'!I216</f>
        <v>29500</v>
      </c>
      <c r="F286" s="10">
        <f>'Korat Summary'!J216</f>
        <v>15180</v>
      </c>
      <c r="G286" s="241">
        <f t="shared" si="228"/>
        <v>44680</v>
      </c>
      <c r="H286" s="10">
        <f>'Korat Summary'!N216</f>
        <v>8840</v>
      </c>
      <c r="I286" s="10">
        <f>'Korat Summary'!O216</f>
        <v>20240</v>
      </c>
      <c r="J286" s="10">
        <f>'Korat Summary'!P216</f>
        <v>14460</v>
      </c>
      <c r="K286" s="10">
        <f>'Korat Summary'!Q216</f>
        <v>11060</v>
      </c>
      <c r="L286" s="241">
        <f t="shared" si="229"/>
        <v>54600</v>
      </c>
      <c r="M286" s="10">
        <f>'Korat Summary'!U216</f>
        <v>4040</v>
      </c>
      <c r="N286" s="10">
        <f>'Korat Summary'!V216</f>
        <v>15260</v>
      </c>
      <c r="O286" s="10">
        <f>'Korat Summary'!W216</f>
        <v>14400</v>
      </c>
      <c r="P286" s="10">
        <f>'Korat Summary'!X216</f>
        <v>5580</v>
      </c>
      <c r="Q286" s="10">
        <f>'Korat Summary'!Y216</f>
        <v>880</v>
      </c>
      <c r="R286" s="183">
        <f t="shared" si="230"/>
        <v>40160</v>
      </c>
      <c r="S286" s="197">
        <f t="shared" si="231"/>
        <v>139440</v>
      </c>
      <c r="T286" s="198"/>
      <c r="U286" s="187"/>
      <c r="V286" s="187"/>
      <c r="W286" s="187"/>
      <c r="X286" s="187"/>
      <c r="Y286" s="187"/>
    </row>
    <row r="287" spans="1:122" s="194" customFormat="1">
      <c r="A287" s="189" t="s">
        <v>30</v>
      </c>
      <c r="B287" s="190" t="s">
        <v>32</v>
      </c>
      <c r="C287" s="191">
        <f>SUM(C281:C286)</f>
        <v>0</v>
      </c>
      <c r="D287" s="191">
        <f t="shared" ref="D287" si="232">SUM(D281:D286)</f>
        <v>106375</v>
      </c>
      <c r="E287" s="191">
        <f t="shared" ref="E287" si="233">SUM(E281:E286)</f>
        <v>210570</v>
      </c>
      <c r="F287" s="191">
        <f t="shared" ref="F287" si="234">SUM(F281:F286)</f>
        <v>121720</v>
      </c>
      <c r="G287" s="192">
        <f t="shared" ref="G287" si="235">SUM(G281:G286)</f>
        <v>438665</v>
      </c>
      <c r="H287" s="232">
        <f t="shared" ref="H287" si="236">SUM(H281:H286)</f>
        <v>107215</v>
      </c>
      <c r="I287" s="191">
        <f t="shared" ref="I287" si="237">SUM(I281:I286)</f>
        <v>177450</v>
      </c>
      <c r="J287" s="191">
        <f t="shared" ref="J287" si="238">SUM(J281:J286)</f>
        <v>105310</v>
      </c>
      <c r="K287" s="191">
        <f t="shared" ref="K287" si="239">SUM(K281:K286)</f>
        <v>75405</v>
      </c>
      <c r="L287" s="192">
        <f t="shared" ref="L287" si="240">SUM(L281:L286)</f>
        <v>465380</v>
      </c>
      <c r="M287" s="191">
        <f t="shared" ref="M287" si="241">SUM(M281:M286)</f>
        <v>91575</v>
      </c>
      <c r="N287" s="191">
        <f t="shared" ref="N287" si="242">SUM(N281:N286)</f>
        <v>205875</v>
      </c>
      <c r="O287" s="191">
        <f t="shared" ref="O287" si="243">SUM(O281:O286)</f>
        <v>129760</v>
      </c>
      <c r="P287" s="191">
        <f t="shared" ref="P287" si="244">SUM(P281:P286)</f>
        <v>56615</v>
      </c>
      <c r="Q287" s="233">
        <f t="shared" ref="Q287" si="245">SUM(Q281:Q286)</f>
        <v>9450</v>
      </c>
      <c r="R287" s="192">
        <f t="shared" ref="R287" si="246">SUM(R281:R286)</f>
        <v>493275</v>
      </c>
      <c r="S287" s="193">
        <f t="shared" ref="S287" si="247">SUM(S281:S286)</f>
        <v>1397320</v>
      </c>
      <c r="T287" s="198"/>
      <c r="U287" s="187"/>
      <c r="V287" s="186"/>
      <c r="W287" s="187"/>
      <c r="X287" s="187"/>
      <c r="Y287" s="187"/>
      <c r="Z287" s="186"/>
      <c r="AA287" s="186"/>
      <c r="AB287" s="186"/>
      <c r="AC287" s="186"/>
      <c r="AD287" s="186"/>
      <c r="AE287" s="186"/>
      <c r="AF287" s="186"/>
      <c r="AG287" s="186"/>
      <c r="AH287" s="186"/>
      <c r="AI287" s="186"/>
      <c r="AJ287" s="186"/>
      <c r="AK287" s="186"/>
      <c r="AL287" s="186"/>
      <c r="AM287" s="186"/>
      <c r="AN287" s="186"/>
      <c r="AO287" s="186"/>
      <c r="AP287" s="186"/>
      <c r="AQ287" s="186"/>
      <c r="AR287" s="186"/>
      <c r="AS287" s="186"/>
      <c r="AT287" s="186"/>
      <c r="AU287" s="186"/>
      <c r="AV287" s="186"/>
      <c r="AW287" s="186"/>
      <c r="AX287" s="186"/>
      <c r="AY287" s="186"/>
      <c r="AZ287" s="186"/>
      <c r="BA287" s="186"/>
      <c r="BB287" s="186"/>
      <c r="BC287" s="186"/>
      <c r="BD287" s="186"/>
      <c r="BE287" s="186"/>
      <c r="BF287" s="186"/>
      <c r="BG287" s="186"/>
      <c r="BH287" s="186"/>
      <c r="BI287" s="186"/>
      <c r="BJ287" s="186"/>
      <c r="BK287" s="186"/>
      <c r="BL287" s="186"/>
      <c r="BM287" s="186"/>
      <c r="BN287" s="186"/>
      <c r="BO287" s="186"/>
      <c r="BP287" s="186"/>
      <c r="BQ287" s="186"/>
      <c r="BR287" s="186"/>
      <c r="BS287" s="186"/>
      <c r="BT287" s="186"/>
      <c r="BU287" s="186"/>
      <c r="BV287" s="186"/>
      <c r="BW287" s="186"/>
      <c r="BX287" s="186"/>
      <c r="BY287" s="186"/>
      <c r="BZ287" s="186"/>
      <c r="CA287" s="186"/>
      <c r="CB287" s="186"/>
      <c r="CC287" s="186"/>
      <c r="CD287" s="186"/>
      <c r="CE287" s="186"/>
      <c r="CF287" s="186"/>
      <c r="CG287" s="186"/>
      <c r="CH287" s="186"/>
      <c r="CI287" s="186"/>
      <c r="CJ287" s="186"/>
      <c r="CK287" s="186"/>
      <c r="CL287" s="186"/>
      <c r="CM287" s="186"/>
      <c r="CN287" s="186"/>
      <c r="CO287" s="186"/>
      <c r="CP287" s="186"/>
      <c r="CQ287" s="186"/>
      <c r="CR287" s="186"/>
      <c r="CS287" s="186"/>
      <c r="CT287" s="186"/>
      <c r="CU287" s="186"/>
      <c r="CV287" s="186"/>
      <c r="CW287" s="186"/>
      <c r="CX287" s="186"/>
      <c r="CY287" s="186"/>
      <c r="CZ287" s="186"/>
      <c r="DA287" s="186"/>
      <c r="DB287" s="186"/>
      <c r="DC287" s="186"/>
      <c r="DD287" s="186"/>
      <c r="DE287" s="186"/>
      <c r="DF287" s="186"/>
      <c r="DG287" s="186"/>
      <c r="DH287" s="186"/>
      <c r="DI287" s="186"/>
      <c r="DJ287" s="186"/>
      <c r="DK287" s="186"/>
      <c r="DL287" s="186"/>
      <c r="DM287" s="186"/>
      <c r="DN287" s="186"/>
      <c r="DO287" s="186"/>
      <c r="DP287" s="186"/>
      <c r="DQ287" s="186"/>
      <c r="DR287" s="186"/>
    </row>
    <row r="288" spans="1:122">
      <c r="A288" s="453" t="s">
        <v>17</v>
      </c>
      <c r="B288" s="454" t="s">
        <v>543</v>
      </c>
      <c r="C288" s="456">
        <f>C281-C274</f>
        <v>-4775</v>
      </c>
      <c r="D288" s="456">
        <f t="shared" ref="D288:S288" si="248">D281-D274</f>
        <v>4775</v>
      </c>
      <c r="E288" s="456">
        <f t="shared" si="248"/>
        <v>0</v>
      </c>
      <c r="F288" s="456">
        <f t="shared" si="248"/>
        <v>0</v>
      </c>
      <c r="G288" s="418">
        <f t="shared" si="248"/>
        <v>0</v>
      </c>
      <c r="H288" s="456">
        <f t="shared" si="248"/>
        <v>0</v>
      </c>
      <c r="I288" s="456">
        <f t="shared" si="248"/>
        <v>0</v>
      </c>
      <c r="J288" s="456">
        <f t="shared" si="248"/>
        <v>0</v>
      </c>
      <c r="K288" s="456">
        <f t="shared" si="248"/>
        <v>0</v>
      </c>
      <c r="L288" s="418">
        <f t="shared" si="248"/>
        <v>0</v>
      </c>
      <c r="M288" s="456">
        <f t="shared" si="248"/>
        <v>0</v>
      </c>
      <c r="N288" s="456">
        <f t="shared" si="248"/>
        <v>0</v>
      </c>
      <c r="O288" s="456">
        <f t="shared" si="248"/>
        <v>0</v>
      </c>
      <c r="P288" s="456">
        <f t="shared" si="248"/>
        <v>0</v>
      </c>
      <c r="Q288" s="456">
        <f t="shared" si="248"/>
        <v>0</v>
      </c>
      <c r="R288" s="418">
        <f t="shared" si="248"/>
        <v>0</v>
      </c>
      <c r="S288" s="419">
        <f t="shared" si="248"/>
        <v>0</v>
      </c>
      <c r="T288" s="627"/>
      <c r="U288" s="187"/>
      <c r="V288" s="625"/>
      <c r="W288" s="625"/>
      <c r="X288" s="625"/>
      <c r="Y288" s="187"/>
      <c r="Z288" s="186"/>
      <c r="AA288" s="186"/>
      <c r="AB288" s="186"/>
      <c r="AC288" s="186"/>
      <c r="AD288" s="186"/>
      <c r="AE288" s="186"/>
      <c r="AF288" s="186"/>
      <c r="AG288" s="186"/>
      <c r="AH288" s="186"/>
      <c r="AI288" s="186"/>
      <c r="AJ288" s="186"/>
      <c r="AK288" s="186"/>
      <c r="AL288" s="186"/>
      <c r="AM288" s="186"/>
      <c r="AN288" s="186"/>
      <c r="AO288" s="186"/>
      <c r="AP288" s="186"/>
      <c r="AQ288" s="186"/>
      <c r="AR288" s="186"/>
      <c r="AS288" s="186"/>
      <c r="AT288" s="186"/>
      <c r="AU288" s="186"/>
      <c r="AV288" s="186"/>
      <c r="AW288" s="186"/>
      <c r="AX288" s="186"/>
      <c r="AY288" s="186"/>
      <c r="AZ288" s="186"/>
      <c r="BA288" s="186"/>
      <c r="BB288" s="186"/>
      <c r="BC288" s="186"/>
      <c r="BD288" s="186"/>
      <c r="BE288" s="186"/>
      <c r="BF288" s="186"/>
      <c r="BG288" s="186"/>
      <c r="BH288" s="186"/>
      <c r="BI288" s="186"/>
      <c r="BJ288" s="186"/>
      <c r="BK288" s="186"/>
      <c r="BL288" s="186"/>
      <c r="BM288" s="186"/>
      <c r="BN288" s="186"/>
      <c r="BO288" s="186"/>
      <c r="BP288" s="186"/>
      <c r="BQ288" s="186"/>
      <c r="BR288" s="186"/>
      <c r="BS288" s="186"/>
      <c r="BT288" s="186"/>
      <c r="BU288" s="186"/>
      <c r="BV288" s="186"/>
      <c r="BW288" s="186"/>
      <c r="BX288" s="186"/>
      <c r="BY288" s="186"/>
      <c r="BZ288" s="186"/>
      <c r="CA288" s="186"/>
      <c r="CB288" s="186"/>
      <c r="CC288" s="186"/>
      <c r="CD288" s="186"/>
      <c r="CE288" s="186"/>
      <c r="CF288" s="186"/>
      <c r="CG288" s="186"/>
      <c r="CH288" s="186"/>
      <c r="CI288" s="186"/>
      <c r="CJ288" s="186"/>
      <c r="CK288" s="186"/>
      <c r="CL288" s="186"/>
      <c r="CM288" s="186"/>
      <c r="CN288" s="186"/>
      <c r="CO288" s="186"/>
      <c r="CP288" s="186"/>
      <c r="CQ288" s="186"/>
      <c r="CR288" s="186"/>
      <c r="CS288" s="186"/>
      <c r="CT288" s="186"/>
      <c r="CU288" s="186"/>
      <c r="CV288" s="186"/>
      <c r="CW288" s="186"/>
      <c r="CX288" s="186"/>
      <c r="CY288" s="186"/>
      <c r="CZ288" s="186"/>
      <c r="DA288" s="186"/>
      <c r="DB288" s="186"/>
      <c r="DC288" s="186"/>
      <c r="DD288" s="186"/>
      <c r="DE288" s="186"/>
      <c r="DF288" s="186"/>
      <c r="DG288" s="186"/>
      <c r="DH288" s="186"/>
      <c r="DI288" s="186"/>
      <c r="DJ288" s="186"/>
      <c r="DK288" s="186"/>
      <c r="DL288" s="186"/>
      <c r="DM288" s="186"/>
      <c r="DN288" s="186"/>
      <c r="DO288" s="186"/>
      <c r="DP288" s="186"/>
      <c r="DQ288" s="186"/>
      <c r="DR288" s="186"/>
    </row>
    <row r="289" spans="1:122">
      <c r="A289" s="453"/>
      <c r="B289" s="454" t="s">
        <v>74</v>
      </c>
      <c r="C289" s="456">
        <f>C282-C275</f>
        <v>-9550</v>
      </c>
      <c r="D289" s="456">
        <f t="shared" ref="D289:S289" si="249">D282-D275</f>
        <v>9550</v>
      </c>
      <c r="E289" s="456">
        <f t="shared" si="249"/>
        <v>0</v>
      </c>
      <c r="F289" s="456">
        <f t="shared" si="249"/>
        <v>0</v>
      </c>
      <c r="G289" s="418">
        <f t="shared" si="249"/>
        <v>0</v>
      </c>
      <c r="H289" s="456">
        <f t="shared" si="249"/>
        <v>0</v>
      </c>
      <c r="I289" s="456">
        <f t="shared" si="249"/>
        <v>0</v>
      </c>
      <c r="J289" s="456">
        <f t="shared" si="249"/>
        <v>0</v>
      </c>
      <c r="K289" s="456">
        <f t="shared" si="249"/>
        <v>0</v>
      </c>
      <c r="L289" s="418">
        <f t="shared" si="249"/>
        <v>0</v>
      </c>
      <c r="M289" s="456">
        <f t="shared" si="249"/>
        <v>0</v>
      </c>
      <c r="N289" s="456">
        <f t="shared" si="249"/>
        <v>0</v>
      </c>
      <c r="O289" s="456">
        <f t="shared" si="249"/>
        <v>0</v>
      </c>
      <c r="P289" s="456">
        <f t="shared" si="249"/>
        <v>0</v>
      </c>
      <c r="Q289" s="456">
        <f t="shared" si="249"/>
        <v>0</v>
      </c>
      <c r="R289" s="418">
        <f t="shared" si="249"/>
        <v>0</v>
      </c>
      <c r="S289" s="419">
        <f t="shared" si="249"/>
        <v>0</v>
      </c>
      <c r="T289" s="627"/>
      <c r="U289" s="187"/>
      <c r="V289" s="625"/>
      <c r="W289" s="625"/>
      <c r="X289" s="625"/>
      <c r="Y289" s="187"/>
      <c r="Z289" s="186"/>
      <c r="AA289" s="186"/>
      <c r="AB289" s="186"/>
      <c r="AC289" s="186"/>
      <c r="AD289" s="186"/>
      <c r="AE289" s="186"/>
      <c r="AF289" s="186"/>
      <c r="AG289" s="186"/>
      <c r="AH289" s="186"/>
      <c r="AI289" s="186"/>
      <c r="AJ289" s="186"/>
      <c r="AK289" s="186"/>
      <c r="AL289" s="186"/>
      <c r="AM289" s="186"/>
      <c r="AN289" s="186"/>
      <c r="AO289" s="186"/>
      <c r="AP289" s="186"/>
      <c r="AQ289" s="186"/>
      <c r="AR289" s="186"/>
      <c r="AS289" s="186"/>
      <c r="AT289" s="186"/>
      <c r="AU289" s="186"/>
      <c r="AV289" s="186"/>
      <c r="AW289" s="186"/>
      <c r="AX289" s="186"/>
      <c r="AY289" s="186"/>
      <c r="AZ289" s="186"/>
      <c r="BA289" s="186"/>
      <c r="BB289" s="186"/>
      <c r="BC289" s="186"/>
      <c r="BD289" s="186"/>
      <c r="BE289" s="186"/>
      <c r="BF289" s="186"/>
      <c r="BG289" s="186"/>
      <c r="BH289" s="186"/>
      <c r="BI289" s="186"/>
      <c r="BJ289" s="186"/>
      <c r="BK289" s="186"/>
      <c r="BL289" s="186"/>
      <c r="BM289" s="186"/>
      <c r="BN289" s="186"/>
      <c r="BO289" s="186"/>
      <c r="BP289" s="186"/>
      <c r="BQ289" s="186"/>
      <c r="BR289" s="186"/>
      <c r="BS289" s="186"/>
      <c r="BT289" s="186"/>
      <c r="BU289" s="186"/>
      <c r="BV289" s="186"/>
      <c r="BW289" s="186"/>
      <c r="BX289" s="186"/>
      <c r="BY289" s="186"/>
      <c r="BZ289" s="186"/>
      <c r="CA289" s="186"/>
      <c r="CB289" s="186"/>
      <c r="CC289" s="186"/>
      <c r="CD289" s="186"/>
      <c r="CE289" s="186"/>
      <c r="CF289" s="186"/>
      <c r="CG289" s="186"/>
      <c r="CH289" s="186"/>
      <c r="CI289" s="186"/>
      <c r="CJ289" s="186"/>
      <c r="CK289" s="186"/>
      <c r="CL289" s="186"/>
      <c r="CM289" s="186"/>
      <c r="CN289" s="186"/>
      <c r="CO289" s="186"/>
      <c r="CP289" s="186"/>
      <c r="CQ289" s="186"/>
      <c r="CR289" s="186"/>
      <c r="CS289" s="186"/>
      <c r="CT289" s="186"/>
      <c r="CU289" s="186"/>
      <c r="CV289" s="186"/>
      <c r="CW289" s="186"/>
      <c r="CX289" s="186"/>
      <c r="CY289" s="186"/>
      <c r="CZ289" s="186"/>
      <c r="DA289" s="186"/>
      <c r="DB289" s="186"/>
      <c r="DC289" s="186"/>
      <c r="DD289" s="186"/>
      <c r="DE289" s="186"/>
      <c r="DF289" s="186"/>
      <c r="DG289" s="186"/>
      <c r="DH289" s="186"/>
      <c r="DI289" s="186"/>
      <c r="DJ289" s="186"/>
      <c r="DK289" s="186"/>
      <c r="DL289" s="186"/>
      <c r="DM289" s="186"/>
      <c r="DN289" s="186"/>
      <c r="DO289" s="186"/>
      <c r="DP289" s="186"/>
      <c r="DQ289" s="186"/>
      <c r="DR289" s="186"/>
    </row>
    <row r="290" spans="1:122">
      <c r="A290" s="453"/>
      <c r="B290" s="454" t="s">
        <v>589</v>
      </c>
      <c r="C290" s="456">
        <f t="shared" ref="C290:S290" si="250">C283-C276</f>
        <v>-1350</v>
      </c>
      <c r="D290" s="456">
        <f t="shared" si="250"/>
        <v>1350</v>
      </c>
      <c r="E290" s="456">
        <f t="shared" si="250"/>
        <v>0</v>
      </c>
      <c r="F290" s="456">
        <f t="shared" si="250"/>
        <v>0</v>
      </c>
      <c r="G290" s="418">
        <f t="shared" si="250"/>
        <v>0</v>
      </c>
      <c r="H290" s="456">
        <f t="shared" si="250"/>
        <v>0</v>
      </c>
      <c r="I290" s="456">
        <f t="shared" si="250"/>
        <v>0</v>
      </c>
      <c r="J290" s="456">
        <f t="shared" si="250"/>
        <v>0</v>
      </c>
      <c r="K290" s="456">
        <f t="shared" si="250"/>
        <v>0</v>
      </c>
      <c r="L290" s="418">
        <f t="shared" si="250"/>
        <v>0</v>
      </c>
      <c r="M290" s="456">
        <f t="shared" si="250"/>
        <v>0</v>
      </c>
      <c r="N290" s="456">
        <f t="shared" si="250"/>
        <v>0</v>
      </c>
      <c r="O290" s="456">
        <f t="shared" si="250"/>
        <v>0</v>
      </c>
      <c r="P290" s="456">
        <f t="shared" si="250"/>
        <v>0</v>
      </c>
      <c r="Q290" s="456">
        <f t="shared" si="250"/>
        <v>0</v>
      </c>
      <c r="R290" s="418">
        <f t="shared" si="250"/>
        <v>0</v>
      </c>
      <c r="S290" s="419">
        <f t="shared" si="250"/>
        <v>0</v>
      </c>
      <c r="T290" s="627"/>
      <c r="U290" s="187"/>
      <c r="V290" s="625"/>
      <c r="W290" s="625"/>
      <c r="X290" s="625"/>
      <c r="Y290" s="187"/>
      <c r="Z290" s="186"/>
      <c r="AA290" s="186"/>
      <c r="AB290" s="186"/>
      <c r="AC290" s="186"/>
      <c r="AD290" s="186"/>
      <c r="AE290" s="186"/>
      <c r="AF290" s="186"/>
      <c r="AG290" s="186"/>
      <c r="AH290" s="186"/>
      <c r="AI290" s="186"/>
      <c r="AJ290" s="186"/>
      <c r="AK290" s="186"/>
      <c r="AL290" s="186"/>
      <c r="AM290" s="186"/>
      <c r="AN290" s="186"/>
      <c r="AO290" s="186"/>
      <c r="AP290" s="186"/>
      <c r="AQ290" s="186"/>
      <c r="AR290" s="186"/>
      <c r="AS290" s="186"/>
      <c r="AT290" s="186"/>
      <c r="AU290" s="186"/>
      <c r="AV290" s="186"/>
      <c r="AW290" s="186"/>
      <c r="AX290" s="186"/>
      <c r="AY290" s="186"/>
      <c r="AZ290" s="186"/>
      <c r="BA290" s="186"/>
      <c r="BB290" s="186"/>
      <c r="BC290" s="186"/>
      <c r="BD290" s="186"/>
      <c r="BE290" s="186"/>
      <c r="BF290" s="186"/>
      <c r="BG290" s="186"/>
      <c r="BH290" s="186"/>
      <c r="BI290" s="186"/>
      <c r="BJ290" s="186"/>
      <c r="BK290" s="186"/>
      <c r="BL290" s="186"/>
      <c r="BM290" s="186"/>
      <c r="BN290" s="186"/>
      <c r="BO290" s="186"/>
      <c r="BP290" s="186"/>
      <c r="BQ290" s="186"/>
      <c r="BR290" s="186"/>
      <c r="BS290" s="186"/>
      <c r="BT290" s="186"/>
      <c r="BU290" s="186"/>
      <c r="BV290" s="186"/>
      <c r="BW290" s="186"/>
      <c r="BX290" s="186"/>
      <c r="BY290" s="186"/>
      <c r="BZ290" s="186"/>
      <c r="CA290" s="186"/>
      <c r="CB290" s="186"/>
      <c r="CC290" s="186"/>
      <c r="CD290" s="186"/>
      <c r="CE290" s="186"/>
      <c r="CF290" s="186"/>
      <c r="CG290" s="186"/>
      <c r="CH290" s="186"/>
      <c r="CI290" s="186"/>
      <c r="CJ290" s="186"/>
      <c r="CK290" s="186"/>
      <c r="CL290" s="186"/>
      <c r="CM290" s="186"/>
      <c r="CN290" s="186"/>
      <c r="CO290" s="186"/>
      <c r="CP290" s="186"/>
      <c r="CQ290" s="186"/>
      <c r="CR290" s="186"/>
      <c r="CS290" s="186"/>
      <c r="CT290" s="186"/>
      <c r="CU290" s="186"/>
      <c r="CV290" s="186"/>
      <c r="CW290" s="186"/>
      <c r="CX290" s="186"/>
      <c r="CY290" s="186"/>
      <c r="CZ290" s="186"/>
      <c r="DA290" s="186"/>
      <c r="DB290" s="186"/>
      <c r="DC290" s="186"/>
      <c r="DD290" s="186"/>
      <c r="DE290" s="186"/>
      <c r="DF290" s="186"/>
      <c r="DG290" s="186"/>
      <c r="DH290" s="186"/>
      <c r="DI290" s="186"/>
      <c r="DJ290" s="186"/>
      <c r="DK290" s="186"/>
      <c r="DL290" s="186"/>
      <c r="DM290" s="186"/>
      <c r="DN290" s="186"/>
      <c r="DO290" s="186"/>
      <c r="DP290" s="186"/>
      <c r="DQ290" s="186"/>
      <c r="DR290" s="186"/>
    </row>
    <row r="291" spans="1:122">
      <c r="A291" s="453"/>
      <c r="B291" s="454" t="s">
        <v>590</v>
      </c>
      <c r="C291" s="456">
        <f t="shared" ref="C291:S291" si="251">C284-C277</f>
        <v>-20775</v>
      </c>
      <c r="D291" s="456">
        <f t="shared" si="251"/>
        <v>20775</v>
      </c>
      <c r="E291" s="456">
        <f t="shared" si="251"/>
        <v>0</v>
      </c>
      <c r="F291" s="456">
        <f t="shared" si="251"/>
        <v>0</v>
      </c>
      <c r="G291" s="418">
        <f t="shared" si="251"/>
        <v>0</v>
      </c>
      <c r="H291" s="456">
        <f t="shared" si="251"/>
        <v>0</v>
      </c>
      <c r="I291" s="456">
        <f t="shared" si="251"/>
        <v>0</v>
      </c>
      <c r="J291" s="456">
        <f t="shared" si="251"/>
        <v>0</v>
      </c>
      <c r="K291" s="456">
        <f t="shared" si="251"/>
        <v>0</v>
      </c>
      <c r="L291" s="418">
        <f t="shared" si="251"/>
        <v>0</v>
      </c>
      <c r="M291" s="456">
        <f t="shared" si="251"/>
        <v>0</v>
      </c>
      <c r="N291" s="456">
        <f t="shared" si="251"/>
        <v>0</v>
      </c>
      <c r="O291" s="456">
        <f t="shared" si="251"/>
        <v>0</v>
      </c>
      <c r="P291" s="456">
        <f t="shared" si="251"/>
        <v>0</v>
      </c>
      <c r="Q291" s="456">
        <f t="shared" si="251"/>
        <v>0</v>
      </c>
      <c r="R291" s="418">
        <f t="shared" si="251"/>
        <v>0</v>
      </c>
      <c r="S291" s="419">
        <f t="shared" si="251"/>
        <v>0</v>
      </c>
      <c r="T291" s="627"/>
      <c r="U291" s="187"/>
      <c r="V291" s="625"/>
      <c r="W291" s="625"/>
      <c r="X291" s="625"/>
      <c r="Y291" s="187"/>
      <c r="Z291" s="186"/>
      <c r="AA291" s="186"/>
      <c r="AB291" s="186"/>
      <c r="AC291" s="186"/>
      <c r="AD291" s="186"/>
      <c r="AE291" s="186"/>
      <c r="AF291" s="186"/>
      <c r="AG291" s="186"/>
      <c r="AH291" s="186"/>
      <c r="AI291" s="186"/>
      <c r="AJ291" s="186"/>
      <c r="AK291" s="186"/>
      <c r="AL291" s="186"/>
      <c r="AM291" s="186"/>
      <c r="AN291" s="186"/>
      <c r="AO291" s="186"/>
      <c r="AP291" s="186"/>
      <c r="AQ291" s="186"/>
      <c r="AR291" s="186"/>
      <c r="AS291" s="186"/>
      <c r="AT291" s="186"/>
      <c r="AU291" s="186"/>
      <c r="AV291" s="186"/>
      <c r="AW291" s="186"/>
      <c r="AX291" s="186"/>
      <c r="AY291" s="186"/>
      <c r="AZ291" s="186"/>
      <c r="BA291" s="186"/>
      <c r="BB291" s="186"/>
      <c r="BC291" s="186"/>
      <c r="BD291" s="186"/>
      <c r="BE291" s="186"/>
      <c r="BF291" s="186"/>
      <c r="BG291" s="186"/>
      <c r="BH291" s="186"/>
      <c r="BI291" s="186"/>
      <c r="BJ291" s="186"/>
      <c r="BK291" s="186"/>
      <c r="BL291" s="186"/>
      <c r="BM291" s="186"/>
      <c r="BN291" s="186"/>
      <c r="BO291" s="186"/>
      <c r="BP291" s="186"/>
      <c r="BQ291" s="186"/>
      <c r="BR291" s="186"/>
      <c r="BS291" s="186"/>
      <c r="BT291" s="186"/>
      <c r="BU291" s="186"/>
      <c r="BV291" s="186"/>
      <c r="BW291" s="186"/>
      <c r="BX291" s="186"/>
      <c r="BY291" s="186"/>
      <c r="BZ291" s="186"/>
      <c r="CA291" s="186"/>
      <c r="CB291" s="186"/>
      <c r="CC291" s="186"/>
      <c r="CD291" s="186"/>
      <c r="CE291" s="186"/>
      <c r="CF291" s="186"/>
      <c r="CG291" s="186"/>
      <c r="CH291" s="186"/>
      <c r="CI291" s="186"/>
      <c r="CJ291" s="186"/>
      <c r="CK291" s="186"/>
      <c r="CL291" s="186"/>
      <c r="CM291" s="186"/>
      <c r="CN291" s="186"/>
      <c r="CO291" s="186"/>
      <c r="CP291" s="186"/>
      <c r="CQ291" s="186"/>
      <c r="CR291" s="186"/>
      <c r="CS291" s="186"/>
      <c r="CT291" s="186"/>
      <c r="CU291" s="186"/>
      <c r="CV291" s="186"/>
      <c r="CW291" s="186"/>
      <c r="CX291" s="186"/>
      <c r="CY291" s="186"/>
      <c r="CZ291" s="186"/>
      <c r="DA291" s="186"/>
      <c r="DB291" s="186"/>
      <c r="DC291" s="186"/>
      <c r="DD291" s="186"/>
      <c r="DE291" s="186"/>
      <c r="DF291" s="186"/>
      <c r="DG291" s="186"/>
      <c r="DH291" s="186"/>
      <c r="DI291" s="186"/>
      <c r="DJ291" s="186"/>
      <c r="DK291" s="186"/>
      <c r="DL291" s="186"/>
      <c r="DM291" s="186"/>
      <c r="DN291" s="186"/>
      <c r="DO291" s="186"/>
      <c r="DP291" s="186"/>
      <c r="DQ291" s="186"/>
      <c r="DR291" s="186"/>
    </row>
    <row r="292" spans="1:122">
      <c r="A292" s="453"/>
      <c r="B292" s="454" t="s">
        <v>654</v>
      </c>
      <c r="C292" s="456">
        <f t="shared" ref="C292:S292" si="252">C285-C278</f>
        <v>-4160</v>
      </c>
      <c r="D292" s="456">
        <f t="shared" si="252"/>
        <v>-15680</v>
      </c>
      <c r="E292" s="456">
        <f t="shared" si="252"/>
        <v>19840</v>
      </c>
      <c r="F292" s="456">
        <f t="shared" si="252"/>
        <v>0</v>
      </c>
      <c r="G292" s="418">
        <f t="shared" si="252"/>
        <v>0</v>
      </c>
      <c r="H292" s="456">
        <f t="shared" si="252"/>
        <v>0</v>
      </c>
      <c r="I292" s="456">
        <f t="shared" si="252"/>
        <v>0</v>
      </c>
      <c r="J292" s="456">
        <f t="shared" si="252"/>
        <v>0</v>
      </c>
      <c r="K292" s="456">
        <f t="shared" si="252"/>
        <v>0</v>
      </c>
      <c r="L292" s="418">
        <f t="shared" si="252"/>
        <v>0</v>
      </c>
      <c r="M292" s="456">
        <f t="shared" si="252"/>
        <v>0</v>
      </c>
      <c r="N292" s="456">
        <f t="shared" si="252"/>
        <v>0</v>
      </c>
      <c r="O292" s="456">
        <f t="shared" si="252"/>
        <v>0</v>
      </c>
      <c r="P292" s="456">
        <f t="shared" si="252"/>
        <v>0</v>
      </c>
      <c r="Q292" s="456">
        <f t="shared" si="252"/>
        <v>0</v>
      </c>
      <c r="R292" s="418">
        <f t="shared" si="252"/>
        <v>0</v>
      </c>
      <c r="S292" s="419">
        <f t="shared" si="252"/>
        <v>0</v>
      </c>
      <c r="T292" s="627"/>
      <c r="U292" s="187"/>
      <c r="V292" s="625"/>
      <c r="W292" s="625"/>
      <c r="X292" s="625"/>
      <c r="Y292" s="187"/>
      <c r="Z292" s="186"/>
      <c r="AA292" s="186"/>
      <c r="AB292" s="186"/>
      <c r="AC292" s="186"/>
      <c r="AD292" s="186"/>
      <c r="AE292" s="186"/>
      <c r="AF292" s="186"/>
      <c r="AG292" s="186"/>
      <c r="AH292" s="186"/>
      <c r="AI292" s="186"/>
      <c r="AJ292" s="186"/>
      <c r="AK292" s="186"/>
      <c r="AL292" s="186"/>
      <c r="AM292" s="186"/>
      <c r="AN292" s="186"/>
      <c r="AO292" s="186"/>
      <c r="AP292" s="186"/>
      <c r="AQ292" s="186"/>
      <c r="AR292" s="186"/>
      <c r="AS292" s="186"/>
      <c r="AT292" s="186"/>
      <c r="AU292" s="186"/>
      <c r="AV292" s="186"/>
      <c r="AW292" s="186"/>
      <c r="AX292" s="186"/>
      <c r="AY292" s="186"/>
      <c r="AZ292" s="186"/>
      <c r="BA292" s="186"/>
      <c r="BB292" s="186"/>
      <c r="BC292" s="186"/>
      <c r="BD292" s="186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86"/>
      <c r="BW292" s="186"/>
      <c r="BX292" s="186"/>
      <c r="BY292" s="186"/>
      <c r="BZ292" s="186"/>
      <c r="CA292" s="186"/>
      <c r="CB292" s="186"/>
      <c r="CC292" s="186"/>
      <c r="CD292" s="186"/>
      <c r="CE292" s="186"/>
      <c r="CF292" s="186"/>
      <c r="CG292" s="186"/>
      <c r="CH292" s="186"/>
      <c r="CI292" s="186"/>
      <c r="CJ292" s="186"/>
      <c r="CK292" s="186"/>
      <c r="CL292" s="186"/>
      <c r="CM292" s="186"/>
      <c r="CN292" s="186"/>
      <c r="CO292" s="186"/>
      <c r="CP292" s="186"/>
      <c r="CQ292" s="186"/>
      <c r="CR292" s="186"/>
      <c r="CS292" s="186"/>
      <c r="CT292" s="186"/>
      <c r="CU292" s="186"/>
      <c r="CV292" s="186"/>
      <c r="CW292" s="186"/>
      <c r="CX292" s="186"/>
      <c r="CY292" s="186"/>
      <c r="CZ292" s="186"/>
      <c r="DA292" s="186"/>
      <c r="DB292" s="186"/>
      <c r="DC292" s="186"/>
      <c r="DD292" s="186"/>
      <c r="DE292" s="186"/>
      <c r="DF292" s="186"/>
      <c r="DG292" s="186"/>
      <c r="DH292" s="186"/>
      <c r="DI292" s="186"/>
      <c r="DJ292" s="186"/>
      <c r="DK292" s="186"/>
      <c r="DL292" s="186"/>
      <c r="DM292" s="186"/>
      <c r="DN292" s="186"/>
      <c r="DO292" s="186"/>
      <c r="DP292" s="186"/>
      <c r="DQ292" s="186"/>
      <c r="DR292" s="186"/>
    </row>
    <row r="293" spans="1:122">
      <c r="A293" s="453"/>
      <c r="B293" s="454" t="s">
        <v>655</v>
      </c>
      <c r="C293" s="456">
        <f t="shared" ref="C293:S293" si="253">C286-C279</f>
        <v>-4260</v>
      </c>
      <c r="D293" s="456">
        <f t="shared" si="253"/>
        <v>-6720</v>
      </c>
      <c r="E293" s="456">
        <f t="shared" si="253"/>
        <v>10980</v>
      </c>
      <c r="F293" s="456">
        <f t="shared" si="253"/>
        <v>0</v>
      </c>
      <c r="G293" s="418">
        <f t="shared" si="253"/>
        <v>0</v>
      </c>
      <c r="H293" s="456">
        <f t="shared" si="253"/>
        <v>0</v>
      </c>
      <c r="I293" s="456">
        <f t="shared" si="253"/>
        <v>0</v>
      </c>
      <c r="J293" s="456">
        <f t="shared" si="253"/>
        <v>0</v>
      </c>
      <c r="K293" s="456">
        <f t="shared" si="253"/>
        <v>0</v>
      </c>
      <c r="L293" s="418">
        <f t="shared" si="253"/>
        <v>0</v>
      </c>
      <c r="M293" s="456">
        <f t="shared" si="253"/>
        <v>0</v>
      </c>
      <c r="N293" s="456">
        <f t="shared" si="253"/>
        <v>0</v>
      </c>
      <c r="O293" s="456">
        <f t="shared" si="253"/>
        <v>0</v>
      </c>
      <c r="P293" s="456">
        <f t="shared" si="253"/>
        <v>0</v>
      </c>
      <c r="Q293" s="456">
        <f t="shared" si="253"/>
        <v>0</v>
      </c>
      <c r="R293" s="418">
        <f t="shared" si="253"/>
        <v>0</v>
      </c>
      <c r="S293" s="419">
        <f t="shared" si="253"/>
        <v>0</v>
      </c>
      <c r="T293" s="627"/>
      <c r="U293" s="187"/>
      <c r="V293" s="625"/>
      <c r="W293" s="625"/>
      <c r="X293" s="625"/>
      <c r="Y293" s="187"/>
      <c r="Z293" s="186"/>
      <c r="AA293" s="186"/>
      <c r="AB293" s="186"/>
      <c r="AC293" s="186"/>
      <c r="AD293" s="186"/>
      <c r="AE293" s="186"/>
      <c r="AF293" s="186"/>
      <c r="AG293" s="186"/>
      <c r="AH293" s="186"/>
      <c r="AI293" s="186"/>
      <c r="AJ293" s="186"/>
      <c r="AK293" s="186"/>
      <c r="AL293" s="186"/>
      <c r="AM293" s="186"/>
      <c r="AN293" s="186"/>
      <c r="AO293" s="186"/>
      <c r="AP293" s="186"/>
      <c r="AQ293" s="186"/>
      <c r="AR293" s="186"/>
      <c r="AS293" s="186"/>
      <c r="AT293" s="186"/>
      <c r="AU293" s="186"/>
      <c r="AV293" s="186"/>
      <c r="AW293" s="186"/>
      <c r="AX293" s="186"/>
      <c r="AY293" s="186"/>
      <c r="AZ293" s="186"/>
      <c r="BA293" s="186"/>
      <c r="BB293" s="186"/>
      <c r="BC293" s="186"/>
      <c r="BD293" s="186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86"/>
      <c r="BW293" s="186"/>
      <c r="BX293" s="186"/>
      <c r="BY293" s="186"/>
      <c r="BZ293" s="186"/>
      <c r="CA293" s="186"/>
      <c r="CB293" s="186"/>
      <c r="CC293" s="186"/>
      <c r="CD293" s="186"/>
      <c r="CE293" s="186"/>
      <c r="CF293" s="186"/>
      <c r="CG293" s="186"/>
      <c r="CH293" s="186"/>
      <c r="CI293" s="186"/>
      <c r="CJ293" s="186"/>
      <c r="CK293" s="186"/>
      <c r="CL293" s="186"/>
      <c r="CM293" s="186"/>
      <c r="CN293" s="186"/>
      <c r="CO293" s="186"/>
      <c r="CP293" s="186"/>
      <c r="CQ293" s="186"/>
      <c r="CR293" s="186"/>
      <c r="CS293" s="186"/>
      <c r="CT293" s="186"/>
      <c r="CU293" s="186"/>
      <c r="CV293" s="186"/>
      <c r="CW293" s="186"/>
      <c r="CX293" s="186"/>
      <c r="CY293" s="186"/>
      <c r="CZ293" s="186"/>
      <c r="DA293" s="186"/>
      <c r="DB293" s="186"/>
      <c r="DC293" s="186"/>
      <c r="DD293" s="186"/>
      <c r="DE293" s="186"/>
      <c r="DF293" s="186"/>
      <c r="DG293" s="186"/>
      <c r="DH293" s="186"/>
      <c r="DI293" s="186"/>
      <c r="DJ293" s="186"/>
      <c r="DK293" s="186"/>
      <c r="DL293" s="186"/>
      <c r="DM293" s="186"/>
      <c r="DN293" s="186"/>
      <c r="DO293" s="186"/>
      <c r="DP293" s="186"/>
      <c r="DQ293" s="186"/>
      <c r="DR293" s="186"/>
    </row>
    <row r="294" spans="1:122" s="194" customFormat="1" ht="13" thickBot="1">
      <c r="A294" s="458"/>
      <c r="B294" s="1569" t="s">
        <v>32</v>
      </c>
      <c r="C294" s="1558">
        <f>SUM(C288:C293)</f>
        <v>-44870</v>
      </c>
      <c r="D294" s="461">
        <f t="shared" ref="D294:S294" si="254">SUM(D288:D293)</f>
        <v>14050</v>
      </c>
      <c r="E294" s="461">
        <f t="shared" si="254"/>
        <v>30820</v>
      </c>
      <c r="F294" s="461">
        <f t="shared" si="254"/>
        <v>0</v>
      </c>
      <c r="G294" s="413">
        <f t="shared" si="254"/>
        <v>0</v>
      </c>
      <c r="H294" s="461">
        <f t="shared" si="254"/>
        <v>0</v>
      </c>
      <c r="I294" s="461">
        <f t="shared" si="254"/>
        <v>0</v>
      </c>
      <c r="J294" s="461">
        <f t="shared" si="254"/>
        <v>0</v>
      </c>
      <c r="K294" s="461">
        <f t="shared" si="254"/>
        <v>0</v>
      </c>
      <c r="L294" s="413">
        <f t="shared" si="254"/>
        <v>0</v>
      </c>
      <c r="M294" s="461">
        <f t="shared" si="254"/>
        <v>0</v>
      </c>
      <c r="N294" s="461">
        <f t="shared" si="254"/>
        <v>0</v>
      </c>
      <c r="O294" s="461">
        <f t="shared" si="254"/>
        <v>0</v>
      </c>
      <c r="P294" s="461">
        <f t="shared" si="254"/>
        <v>0</v>
      </c>
      <c r="Q294" s="461">
        <f t="shared" si="254"/>
        <v>0</v>
      </c>
      <c r="R294" s="413">
        <f t="shared" si="254"/>
        <v>0</v>
      </c>
      <c r="S294" s="414">
        <f t="shared" si="254"/>
        <v>0</v>
      </c>
      <c r="T294" s="198"/>
      <c r="U294" s="187"/>
      <c r="V294" s="186"/>
      <c r="W294" s="187"/>
      <c r="X294" s="187"/>
      <c r="Y294" s="187"/>
      <c r="Z294" s="186"/>
      <c r="AA294" s="186"/>
      <c r="AB294" s="186"/>
      <c r="AC294" s="186"/>
      <c r="AD294" s="186"/>
      <c r="AE294" s="186"/>
      <c r="AF294" s="186"/>
      <c r="AG294" s="186"/>
      <c r="AH294" s="186"/>
      <c r="AI294" s="186"/>
      <c r="AJ294" s="186"/>
      <c r="AK294" s="186"/>
      <c r="AL294" s="186"/>
      <c r="AM294" s="186"/>
      <c r="AN294" s="186"/>
      <c r="AO294" s="186"/>
      <c r="AP294" s="186"/>
      <c r="AQ294" s="186"/>
      <c r="AR294" s="186"/>
      <c r="AS294" s="186"/>
      <c r="AT294" s="186"/>
      <c r="AU294" s="186"/>
      <c r="AV294" s="186"/>
      <c r="AW294" s="186"/>
      <c r="AX294" s="186"/>
      <c r="AY294" s="186"/>
      <c r="AZ294" s="186"/>
      <c r="BA294" s="186"/>
      <c r="BB294" s="186"/>
      <c r="BC294" s="186"/>
      <c r="BD294" s="186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86"/>
      <c r="BW294" s="186"/>
      <c r="BX294" s="186"/>
      <c r="BY294" s="186"/>
      <c r="BZ294" s="186"/>
      <c r="CA294" s="186"/>
      <c r="CB294" s="186"/>
      <c r="CC294" s="186"/>
      <c r="CD294" s="186"/>
      <c r="CE294" s="186"/>
      <c r="CF294" s="186"/>
      <c r="CG294" s="186"/>
      <c r="CH294" s="186"/>
      <c r="CI294" s="186"/>
      <c r="CJ294" s="186"/>
      <c r="CK294" s="186"/>
      <c r="CL294" s="186"/>
      <c r="CM294" s="186"/>
      <c r="CN294" s="186"/>
      <c r="CO294" s="186"/>
      <c r="CP294" s="186"/>
      <c r="CQ294" s="186"/>
      <c r="CR294" s="186"/>
      <c r="CS294" s="186"/>
      <c r="CT294" s="186"/>
      <c r="CU294" s="186"/>
      <c r="CV294" s="186"/>
      <c r="CW294" s="186"/>
      <c r="CX294" s="186"/>
      <c r="CY294" s="186"/>
      <c r="CZ294" s="186"/>
      <c r="DA294" s="186"/>
      <c r="DB294" s="186"/>
      <c r="DC294" s="186"/>
      <c r="DD294" s="186"/>
      <c r="DE294" s="186"/>
      <c r="DF294" s="186"/>
      <c r="DG294" s="186"/>
      <c r="DH294" s="186"/>
      <c r="DI294" s="186"/>
      <c r="DJ294" s="186"/>
      <c r="DK294" s="186"/>
      <c r="DL294" s="186"/>
      <c r="DM294" s="186"/>
      <c r="DN294" s="186"/>
      <c r="DO294" s="186"/>
      <c r="DP294" s="186"/>
      <c r="DQ294" s="186"/>
      <c r="DR294" s="186"/>
    </row>
    <row r="295" spans="1:122" s="207" customFormat="1" ht="13" outlineLevel="1">
      <c r="A295" s="245" t="s">
        <v>40</v>
      </c>
      <c r="B295" s="1567"/>
      <c r="C295" s="1556">
        <f>C288*1+C289*2+C290*4+C291*4+C292*6+C293*8</f>
        <v>-171415</v>
      </c>
      <c r="D295" s="210">
        <f t="shared" ref="D295:S295" si="255">D288*1+D289*2+D290*4+D291*4+D292*6+D293*8</f>
        <v>-35465</v>
      </c>
      <c r="E295" s="210">
        <f t="shared" si="255"/>
        <v>206880</v>
      </c>
      <c r="F295" s="210">
        <f t="shared" si="255"/>
        <v>0</v>
      </c>
      <c r="G295" s="206">
        <f t="shared" si="255"/>
        <v>0</v>
      </c>
      <c r="H295" s="210">
        <f t="shared" si="255"/>
        <v>0</v>
      </c>
      <c r="I295" s="210">
        <f t="shared" si="255"/>
        <v>0</v>
      </c>
      <c r="J295" s="210">
        <f t="shared" si="255"/>
        <v>0</v>
      </c>
      <c r="K295" s="210">
        <f t="shared" si="255"/>
        <v>0</v>
      </c>
      <c r="L295" s="206">
        <f t="shared" si="255"/>
        <v>0</v>
      </c>
      <c r="M295" s="210">
        <f t="shared" si="255"/>
        <v>0</v>
      </c>
      <c r="N295" s="210">
        <f t="shared" si="255"/>
        <v>0</v>
      </c>
      <c r="O295" s="210">
        <f t="shared" si="255"/>
        <v>0</v>
      </c>
      <c r="P295" s="210">
        <f t="shared" si="255"/>
        <v>0</v>
      </c>
      <c r="Q295" s="210">
        <f t="shared" si="255"/>
        <v>0</v>
      </c>
      <c r="R295" s="206">
        <f t="shared" si="255"/>
        <v>0</v>
      </c>
      <c r="S295" s="224">
        <f t="shared" si="255"/>
        <v>0</v>
      </c>
      <c r="T295" s="218"/>
      <c r="U295" s="217"/>
      <c r="V295" s="219"/>
      <c r="W295" s="219"/>
      <c r="X295" s="219"/>
      <c r="Y295" s="217"/>
      <c r="Z295" s="217"/>
      <c r="AA295" s="217"/>
      <c r="AB295" s="217"/>
      <c r="AC295" s="217"/>
      <c r="AD295" s="217"/>
      <c r="AE295" s="217"/>
      <c r="AF295" s="217"/>
      <c r="AG295" s="217"/>
      <c r="AH295" s="217"/>
      <c r="AI295" s="217"/>
      <c r="AJ295" s="217"/>
      <c r="AK295" s="217"/>
      <c r="AL295" s="217"/>
      <c r="AM295" s="217"/>
      <c r="AN295" s="217"/>
      <c r="AO295" s="217"/>
      <c r="AP295" s="217"/>
      <c r="AQ295" s="217"/>
      <c r="AR295" s="217"/>
      <c r="AS295" s="217"/>
      <c r="AT295" s="217"/>
      <c r="AU295" s="217"/>
      <c r="AV295" s="217"/>
      <c r="AW295" s="217"/>
      <c r="AX295" s="217"/>
      <c r="AY295" s="217"/>
      <c r="AZ295" s="217"/>
      <c r="BA295" s="217"/>
      <c r="BB295" s="217"/>
      <c r="BC295" s="217"/>
      <c r="BD295" s="217"/>
      <c r="BE295" s="217"/>
      <c r="BF295" s="217"/>
      <c r="BG295" s="217"/>
      <c r="BH295" s="217"/>
      <c r="BI295" s="217"/>
      <c r="BJ295" s="217"/>
      <c r="BK295" s="217"/>
      <c r="BL295" s="217"/>
      <c r="BM295" s="217"/>
      <c r="BN295" s="217"/>
      <c r="BO295" s="217"/>
      <c r="BP295" s="217"/>
      <c r="BQ295" s="217"/>
      <c r="BR295" s="217"/>
      <c r="BS295" s="217"/>
      <c r="BT295" s="217"/>
      <c r="BU295" s="217"/>
      <c r="BV295" s="217"/>
      <c r="BW295" s="217"/>
      <c r="BX295" s="217"/>
      <c r="BY295" s="217"/>
      <c r="BZ295" s="217"/>
      <c r="CA295" s="217"/>
      <c r="CB295" s="217"/>
      <c r="CC295" s="217"/>
      <c r="CD295" s="217"/>
      <c r="CE295" s="217"/>
      <c r="CF295" s="217"/>
      <c r="CG295" s="217"/>
      <c r="CH295" s="217"/>
      <c r="CI295" s="217"/>
      <c r="CJ295" s="217"/>
      <c r="CK295" s="217"/>
      <c r="CL295" s="217"/>
      <c r="CM295" s="217"/>
      <c r="CN295" s="217"/>
      <c r="CO295" s="217"/>
      <c r="CP295" s="217"/>
      <c r="CQ295" s="217"/>
      <c r="CR295" s="217"/>
      <c r="CS295" s="217"/>
      <c r="CT295" s="217"/>
      <c r="CU295" s="217"/>
      <c r="CV295" s="217"/>
      <c r="CW295" s="217"/>
      <c r="CX295" s="217"/>
      <c r="CY295" s="217"/>
      <c r="CZ295" s="217"/>
      <c r="DA295" s="217"/>
      <c r="DB295" s="217"/>
      <c r="DC295" s="217"/>
      <c r="DD295" s="217"/>
      <c r="DE295" s="217"/>
      <c r="DF295" s="217"/>
      <c r="DG295" s="217"/>
      <c r="DH295" s="217"/>
      <c r="DI295" s="217"/>
      <c r="DJ295" s="217"/>
      <c r="DK295" s="217"/>
      <c r="DL295" s="217"/>
      <c r="DM295" s="217"/>
      <c r="DN295" s="217"/>
      <c r="DO295" s="217"/>
      <c r="DP295" s="217"/>
      <c r="DQ295" s="217"/>
      <c r="DR295" s="217"/>
    </row>
    <row r="296" spans="1:122" s="207" customFormat="1" ht="13.5" outlineLevel="1" thickBot="1">
      <c r="A296" s="213" t="s">
        <v>43</v>
      </c>
      <c r="B296" s="1568" t="s">
        <v>30</v>
      </c>
      <c r="C296" s="1557">
        <f>C288+C289+C290*2+C291*2+C292*3+C293*4</f>
        <v>-88095</v>
      </c>
      <c r="D296" s="214">
        <f t="shared" ref="D296:S296" si="256">D288+D289+D290*2+D291*2+D292*3+D293*4</f>
        <v>-15345</v>
      </c>
      <c r="E296" s="214">
        <f t="shared" si="256"/>
        <v>103440</v>
      </c>
      <c r="F296" s="214">
        <f t="shared" si="256"/>
        <v>0</v>
      </c>
      <c r="G296" s="215">
        <f t="shared" si="256"/>
        <v>0</v>
      </c>
      <c r="H296" s="214">
        <f t="shared" si="256"/>
        <v>0</v>
      </c>
      <c r="I296" s="214">
        <f t="shared" si="256"/>
        <v>0</v>
      </c>
      <c r="J296" s="214">
        <f t="shared" si="256"/>
        <v>0</v>
      </c>
      <c r="K296" s="214">
        <f t="shared" si="256"/>
        <v>0</v>
      </c>
      <c r="L296" s="215">
        <f t="shared" si="256"/>
        <v>0</v>
      </c>
      <c r="M296" s="214">
        <f t="shared" si="256"/>
        <v>0</v>
      </c>
      <c r="N296" s="214">
        <f t="shared" si="256"/>
        <v>0</v>
      </c>
      <c r="O296" s="214">
        <f t="shared" si="256"/>
        <v>0</v>
      </c>
      <c r="P296" s="214">
        <f t="shared" si="256"/>
        <v>0</v>
      </c>
      <c r="Q296" s="214">
        <f t="shared" si="256"/>
        <v>0</v>
      </c>
      <c r="R296" s="215">
        <f t="shared" si="256"/>
        <v>0</v>
      </c>
      <c r="S296" s="204">
        <f t="shared" si="256"/>
        <v>0</v>
      </c>
      <c r="T296" s="218"/>
      <c r="U296" s="217"/>
      <c r="V296" s="219"/>
      <c r="W296" s="219"/>
      <c r="X296" s="219"/>
      <c r="Y296" s="217"/>
      <c r="Z296" s="217"/>
      <c r="AA296" s="217"/>
      <c r="AB296" s="217"/>
      <c r="AC296" s="217"/>
      <c r="AD296" s="217"/>
      <c r="AE296" s="217"/>
      <c r="AF296" s="217"/>
      <c r="AG296" s="217"/>
      <c r="AH296" s="217"/>
      <c r="AI296" s="217"/>
      <c r="AJ296" s="217"/>
      <c r="AK296" s="217"/>
      <c r="AL296" s="217"/>
      <c r="AM296" s="217"/>
      <c r="AN296" s="217"/>
      <c r="AO296" s="217"/>
      <c r="AP296" s="217"/>
      <c r="AQ296" s="217"/>
      <c r="AR296" s="217"/>
      <c r="AS296" s="217"/>
      <c r="AT296" s="217"/>
      <c r="AU296" s="217"/>
      <c r="AV296" s="217"/>
      <c r="AW296" s="217"/>
      <c r="AX296" s="217"/>
      <c r="AY296" s="217"/>
      <c r="AZ296" s="217"/>
      <c r="BA296" s="217"/>
      <c r="BB296" s="217"/>
      <c r="BC296" s="217"/>
      <c r="BD296" s="217"/>
      <c r="BE296" s="217"/>
      <c r="BF296" s="217"/>
      <c r="BG296" s="217"/>
      <c r="BH296" s="217"/>
      <c r="BI296" s="217"/>
      <c r="BJ296" s="217"/>
      <c r="BK296" s="217"/>
      <c r="BL296" s="217"/>
      <c r="BM296" s="217"/>
      <c r="BN296" s="217"/>
      <c r="BO296" s="217"/>
      <c r="BP296" s="217"/>
      <c r="BQ296" s="217"/>
      <c r="BR296" s="217"/>
      <c r="BS296" s="217"/>
      <c r="BT296" s="217"/>
      <c r="BU296" s="217"/>
      <c r="BV296" s="217"/>
      <c r="BW296" s="217"/>
      <c r="BX296" s="217"/>
      <c r="BY296" s="217"/>
      <c r="BZ296" s="217"/>
      <c r="CA296" s="217"/>
      <c r="CB296" s="217"/>
      <c r="CC296" s="217"/>
      <c r="CD296" s="217"/>
      <c r="CE296" s="217"/>
      <c r="CF296" s="217"/>
      <c r="CG296" s="217"/>
      <c r="CH296" s="217"/>
      <c r="CI296" s="217"/>
      <c r="CJ296" s="217"/>
      <c r="CK296" s="217"/>
      <c r="CL296" s="217"/>
      <c r="CM296" s="217"/>
      <c r="CN296" s="217"/>
      <c r="CO296" s="217"/>
      <c r="CP296" s="217"/>
      <c r="CQ296" s="217"/>
      <c r="CR296" s="217"/>
      <c r="CS296" s="217"/>
      <c r="CT296" s="217"/>
      <c r="CU296" s="217"/>
      <c r="CV296" s="217"/>
      <c r="CW296" s="217"/>
      <c r="CX296" s="217"/>
      <c r="CY296" s="217"/>
      <c r="CZ296" s="217"/>
      <c r="DA296" s="217"/>
      <c r="DB296" s="217"/>
      <c r="DC296" s="217"/>
      <c r="DD296" s="217"/>
      <c r="DE296" s="217"/>
      <c r="DF296" s="217"/>
      <c r="DG296" s="217"/>
      <c r="DH296" s="217"/>
      <c r="DI296" s="217"/>
      <c r="DJ296" s="217"/>
      <c r="DK296" s="217"/>
      <c r="DL296" s="217"/>
      <c r="DM296" s="217"/>
      <c r="DN296" s="217"/>
      <c r="DO296" s="217"/>
      <c r="DP296" s="217"/>
      <c r="DQ296" s="217"/>
      <c r="DR296" s="217"/>
    </row>
    <row r="297" spans="1:122" s="207" customFormat="1" ht="13.5" outlineLevel="1" thickBot="1">
      <c r="A297" s="211"/>
      <c r="B297" s="1564"/>
      <c r="C297" s="212"/>
      <c r="D297" s="212"/>
      <c r="E297" s="212"/>
      <c r="F297" s="212"/>
      <c r="G297" s="183"/>
      <c r="H297" s="212"/>
      <c r="I297" s="212"/>
      <c r="J297" s="212"/>
      <c r="K297" s="212"/>
      <c r="L297" s="183"/>
      <c r="M297" s="212"/>
      <c r="N297" s="212"/>
      <c r="O297" s="212"/>
      <c r="P297" s="212"/>
      <c r="Q297" s="212"/>
      <c r="R297" s="183"/>
      <c r="S297" s="276"/>
      <c r="T297" s="936"/>
      <c r="U297" s="217"/>
      <c r="V297" s="219"/>
      <c r="W297" s="219"/>
      <c r="X297" s="219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17"/>
      <c r="AJ297" s="217"/>
      <c r="AK297" s="217"/>
      <c r="AL297" s="217"/>
      <c r="AM297" s="217"/>
      <c r="AN297" s="217"/>
      <c r="AO297" s="217"/>
      <c r="AP297" s="217"/>
      <c r="AQ297" s="217"/>
      <c r="AR297" s="217"/>
      <c r="AS297" s="217"/>
      <c r="AT297" s="217"/>
      <c r="AU297" s="217"/>
      <c r="AV297" s="217"/>
      <c r="AW297" s="217"/>
      <c r="AX297" s="217"/>
      <c r="AY297" s="217"/>
      <c r="AZ297" s="217"/>
      <c r="BA297" s="217"/>
      <c r="BB297" s="217"/>
      <c r="BC297" s="217"/>
      <c r="BD297" s="217"/>
      <c r="BE297" s="217"/>
      <c r="BF297" s="217"/>
      <c r="BG297" s="217"/>
      <c r="BH297" s="217"/>
      <c r="BI297" s="217"/>
      <c r="BJ297" s="217"/>
      <c r="BK297" s="217"/>
      <c r="BL297" s="217"/>
      <c r="BM297" s="217"/>
      <c r="BN297" s="217"/>
      <c r="BO297" s="217"/>
      <c r="BP297" s="217"/>
      <c r="BQ297" s="217"/>
      <c r="BR297" s="217"/>
      <c r="BS297" s="217"/>
      <c r="BT297" s="217"/>
      <c r="BU297" s="217"/>
      <c r="BV297" s="217"/>
      <c r="BW297" s="217"/>
      <c r="BX297" s="217"/>
      <c r="BY297" s="217"/>
      <c r="BZ297" s="217"/>
      <c r="CA297" s="217"/>
      <c r="CB297" s="217"/>
      <c r="CC297" s="217"/>
      <c r="CD297" s="217"/>
      <c r="CE297" s="217"/>
      <c r="CF297" s="217"/>
      <c r="CG297" s="217"/>
      <c r="CH297" s="217"/>
      <c r="CI297" s="217"/>
      <c r="CJ297" s="217"/>
      <c r="CK297" s="217"/>
      <c r="CL297" s="217"/>
      <c r="CM297" s="217"/>
      <c r="CN297" s="217"/>
      <c r="CO297" s="217"/>
      <c r="CP297" s="217"/>
      <c r="CQ297" s="217"/>
      <c r="CR297" s="217"/>
      <c r="CS297" s="217"/>
      <c r="CT297" s="217"/>
      <c r="CU297" s="217"/>
      <c r="CV297" s="217"/>
      <c r="CW297" s="217"/>
      <c r="CX297" s="217"/>
      <c r="CY297" s="217"/>
      <c r="CZ297" s="217"/>
      <c r="DA297" s="217"/>
      <c r="DB297" s="217"/>
      <c r="DC297" s="217"/>
      <c r="DD297" s="217"/>
      <c r="DE297" s="217"/>
      <c r="DF297" s="217"/>
      <c r="DG297" s="217"/>
      <c r="DH297" s="217"/>
      <c r="DI297" s="217"/>
      <c r="DJ297" s="217"/>
      <c r="DK297" s="217"/>
      <c r="DL297" s="217"/>
      <c r="DM297" s="217"/>
      <c r="DN297" s="217"/>
      <c r="DO297" s="217"/>
      <c r="DP297" s="217"/>
      <c r="DQ297" s="217"/>
      <c r="DR297" s="217"/>
    </row>
    <row r="298" spans="1:122" s="207" customFormat="1" ht="13">
      <c r="A298" s="245" t="str">
        <f>A190</f>
        <v>Site Uncon</v>
      </c>
      <c r="B298" s="1243" t="s">
        <v>172</v>
      </c>
      <c r="C298" s="247">
        <f>C263+C175+C243+C161+C195+C219+C280</f>
        <v>78345</v>
      </c>
      <c r="D298" s="210">
        <f t="shared" ref="D298:S298" si="257">D263+D175+D243+D161+D195+D219+D280</f>
        <v>121300</v>
      </c>
      <c r="E298" s="210">
        <f t="shared" si="257"/>
        <v>236710</v>
      </c>
      <c r="F298" s="210">
        <f t="shared" si="257"/>
        <v>173985</v>
      </c>
      <c r="G298" s="206">
        <f t="shared" si="257"/>
        <v>610340</v>
      </c>
      <c r="H298" s="210">
        <f t="shared" si="257"/>
        <v>161775</v>
      </c>
      <c r="I298" s="210">
        <f t="shared" si="257"/>
        <v>255520</v>
      </c>
      <c r="J298" s="210">
        <f t="shared" si="257"/>
        <v>156170</v>
      </c>
      <c r="K298" s="210">
        <f t="shared" si="257"/>
        <v>170680</v>
      </c>
      <c r="L298" s="206">
        <f t="shared" si="257"/>
        <v>744145</v>
      </c>
      <c r="M298" s="210">
        <f t="shared" si="257"/>
        <v>153555</v>
      </c>
      <c r="N298" s="210">
        <f t="shared" si="257"/>
        <v>265490</v>
      </c>
      <c r="O298" s="210">
        <f t="shared" si="257"/>
        <v>212140</v>
      </c>
      <c r="P298" s="210">
        <f t="shared" si="257"/>
        <v>72995</v>
      </c>
      <c r="Q298" s="210">
        <f t="shared" si="257"/>
        <v>21795</v>
      </c>
      <c r="R298" s="206">
        <f t="shared" si="257"/>
        <v>725975</v>
      </c>
      <c r="S298" s="706">
        <f t="shared" si="257"/>
        <v>2080460</v>
      </c>
      <c r="T298" s="636">
        <f>T76</f>
        <v>0</v>
      </c>
      <c r="U298" s="217"/>
      <c r="V298" s="219"/>
      <c r="W298" s="219"/>
      <c r="X298" s="219"/>
      <c r="Y298" s="217"/>
      <c r="Z298" s="217"/>
      <c r="AA298" s="217"/>
      <c r="AB298" s="217"/>
      <c r="AC298" s="217"/>
      <c r="AD298" s="217"/>
      <c r="AE298" s="217"/>
      <c r="AF298" s="217"/>
      <c r="AG298" s="217"/>
      <c r="AH298" s="217"/>
      <c r="AI298" s="217"/>
      <c r="AJ298" s="217"/>
      <c r="AK298" s="217"/>
      <c r="AL298" s="217"/>
      <c r="AM298" s="217"/>
      <c r="AN298" s="217"/>
      <c r="AO298" s="217"/>
      <c r="AP298" s="217"/>
      <c r="AQ298" s="217"/>
      <c r="AR298" s="217"/>
      <c r="AS298" s="217"/>
      <c r="AT298" s="217"/>
      <c r="AU298" s="217"/>
      <c r="AV298" s="217"/>
      <c r="AW298" s="217"/>
      <c r="AX298" s="217"/>
      <c r="AY298" s="217"/>
      <c r="AZ298" s="217"/>
      <c r="BA298" s="217"/>
      <c r="BB298" s="217"/>
      <c r="BC298" s="217"/>
      <c r="BD298" s="217"/>
      <c r="BE298" s="217"/>
      <c r="BF298" s="217"/>
      <c r="BG298" s="217"/>
      <c r="BH298" s="217"/>
      <c r="BI298" s="217"/>
      <c r="BJ298" s="217"/>
      <c r="BK298" s="217"/>
      <c r="BL298" s="217"/>
      <c r="BM298" s="217"/>
      <c r="BN298" s="217"/>
      <c r="BO298" s="217"/>
      <c r="BP298" s="217"/>
      <c r="BQ298" s="217"/>
      <c r="BR298" s="217"/>
      <c r="BS298" s="217"/>
      <c r="BT298" s="217"/>
      <c r="BU298" s="217"/>
      <c r="BV298" s="217"/>
      <c r="BW298" s="217"/>
      <c r="BX298" s="217"/>
      <c r="BY298" s="217"/>
      <c r="BZ298" s="217"/>
      <c r="CA298" s="217"/>
      <c r="CB298" s="217"/>
      <c r="CC298" s="217"/>
      <c r="CD298" s="217"/>
      <c r="CE298" s="217"/>
      <c r="CF298" s="217"/>
      <c r="CG298" s="217"/>
      <c r="CH298" s="217"/>
      <c r="CI298" s="217"/>
      <c r="CJ298" s="217"/>
      <c r="CK298" s="217"/>
      <c r="CL298" s="217"/>
      <c r="CM298" s="217"/>
      <c r="CN298" s="217"/>
      <c r="CO298" s="217"/>
      <c r="CP298" s="217"/>
      <c r="CQ298" s="217"/>
      <c r="CR298" s="217"/>
      <c r="CS298" s="217"/>
      <c r="CT298" s="217"/>
      <c r="CU298" s="217"/>
      <c r="CV298" s="217"/>
      <c r="CW298" s="217"/>
      <c r="CX298" s="217"/>
      <c r="CY298" s="217"/>
      <c r="CZ298" s="217"/>
      <c r="DA298" s="217"/>
      <c r="DB298" s="217"/>
      <c r="DC298" s="217"/>
      <c r="DD298" s="217"/>
      <c r="DE298" s="217"/>
      <c r="DF298" s="217"/>
      <c r="DG298" s="217"/>
      <c r="DH298" s="217"/>
      <c r="DI298" s="217"/>
      <c r="DJ298" s="217"/>
      <c r="DK298" s="217"/>
      <c r="DL298" s="217"/>
      <c r="DM298" s="217"/>
      <c r="DN298" s="217"/>
      <c r="DO298" s="217"/>
      <c r="DP298" s="217"/>
      <c r="DQ298" s="217"/>
      <c r="DR298" s="217"/>
    </row>
    <row r="299" spans="1:122" s="207" customFormat="1" ht="13">
      <c r="A299" s="386" t="str">
        <f>A197</f>
        <v>MS2409A0</v>
      </c>
      <c r="B299" s="235" t="s">
        <v>172</v>
      </c>
      <c r="C299" s="929">
        <f>C266+C180+C250+C164+C202+C226+C287</f>
        <v>0</v>
      </c>
      <c r="D299" s="212">
        <f t="shared" ref="D299:S299" si="258">D266+D180+D250+D164+D202+D226+D287</f>
        <v>158025</v>
      </c>
      <c r="E299" s="212">
        <f t="shared" si="258"/>
        <v>278330</v>
      </c>
      <c r="F299" s="212">
        <f t="shared" si="258"/>
        <v>173985</v>
      </c>
      <c r="G299" s="183">
        <f t="shared" si="258"/>
        <v>610340</v>
      </c>
      <c r="H299" s="212">
        <f t="shared" si="258"/>
        <v>161775</v>
      </c>
      <c r="I299" s="212">
        <f t="shared" si="258"/>
        <v>255520</v>
      </c>
      <c r="J299" s="212">
        <f t="shared" si="258"/>
        <v>156170</v>
      </c>
      <c r="K299" s="212">
        <f t="shared" si="258"/>
        <v>170680</v>
      </c>
      <c r="L299" s="183">
        <f t="shared" si="258"/>
        <v>744145</v>
      </c>
      <c r="M299" s="212">
        <f t="shared" si="258"/>
        <v>153555</v>
      </c>
      <c r="N299" s="212">
        <f t="shared" si="258"/>
        <v>265490</v>
      </c>
      <c r="O299" s="212">
        <f t="shared" si="258"/>
        <v>212140</v>
      </c>
      <c r="P299" s="212">
        <f t="shared" si="258"/>
        <v>72995</v>
      </c>
      <c r="Q299" s="212">
        <f t="shared" si="258"/>
        <v>21795</v>
      </c>
      <c r="R299" s="183">
        <f t="shared" si="258"/>
        <v>725975</v>
      </c>
      <c r="S299" s="707">
        <f t="shared" si="258"/>
        <v>2080460</v>
      </c>
      <c r="T299" s="956"/>
      <c r="U299" s="957"/>
      <c r="V299" s="957"/>
      <c r="W299" s="958"/>
      <c r="X299" s="219"/>
      <c r="Y299" s="217"/>
      <c r="Z299" s="217"/>
      <c r="AA299" s="217"/>
      <c r="AB299" s="217"/>
      <c r="AC299" s="217"/>
      <c r="AD299" s="217"/>
      <c r="AE299" s="217"/>
      <c r="AF299" s="217"/>
      <c r="AG299" s="217"/>
      <c r="AH299" s="217"/>
      <c r="AI299" s="217"/>
      <c r="AJ299" s="217"/>
      <c r="AK299" s="217"/>
      <c r="AL299" s="217"/>
      <c r="AM299" s="217"/>
      <c r="AN299" s="217"/>
      <c r="AO299" s="217"/>
      <c r="AP299" s="217"/>
      <c r="AQ299" s="217"/>
      <c r="AR299" s="217"/>
      <c r="AS299" s="217"/>
      <c r="AT299" s="217"/>
      <c r="AU299" s="217"/>
      <c r="AV299" s="217"/>
      <c r="AW299" s="217"/>
      <c r="AX299" s="217"/>
      <c r="AY299" s="217"/>
      <c r="AZ299" s="217"/>
      <c r="BA299" s="217"/>
      <c r="BB299" s="217"/>
      <c r="BC299" s="217"/>
      <c r="BD299" s="217"/>
      <c r="BE299" s="217"/>
      <c r="BF299" s="217"/>
      <c r="BG299" s="217"/>
      <c r="BH299" s="217"/>
      <c r="BI299" s="217"/>
      <c r="BJ299" s="217"/>
      <c r="BK299" s="217"/>
      <c r="BL299" s="217"/>
      <c r="BM299" s="217"/>
      <c r="BN299" s="217"/>
      <c r="BO299" s="217"/>
      <c r="BP299" s="217"/>
      <c r="BQ299" s="217"/>
      <c r="BR299" s="217"/>
      <c r="BS299" s="217"/>
      <c r="BT299" s="217"/>
      <c r="BU299" s="217"/>
      <c r="BV299" s="217"/>
      <c r="BW299" s="217"/>
      <c r="BX299" s="217"/>
      <c r="BY299" s="217"/>
      <c r="BZ299" s="217"/>
      <c r="CA299" s="217"/>
      <c r="CB299" s="217"/>
      <c r="CC299" s="217"/>
      <c r="CD299" s="217"/>
      <c r="CE299" s="217"/>
      <c r="CF299" s="217"/>
      <c r="CG299" s="217"/>
      <c r="CH299" s="217"/>
      <c r="CI299" s="217"/>
      <c r="CJ299" s="217"/>
      <c r="CK299" s="217"/>
      <c r="CL299" s="217"/>
      <c r="CM299" s="217"/>
      <c r="CN299" s="217"/>
      <c r="CO299" s="217"/>
      <c r="CP299" s="217"/>
      <c r="CQ299" s="217"/>
      <c r="CR299" s="217"/>
      <c r="CS299" s="217"/>
      <c r="CT299" s="217"/>
      <c r="CU299" s="217"/>
      <c r="CV299" s="217"/>
      <c r="CW299" s="217"/>
      <c r="CX299" s="217"/>
      <c r="CY299" s="217"/>
      <c r="CZ299" s="217"/>
      <c r="DA299" s="217"/>
      <c r="DB299" s="217"/>
      <c r="DC299" s="217"/>
      <c r="DD299" s="217"/>
      <c r="DE299" s="217"/>
      <c r="DF299" s="217"/>
      <c r="DG299" s="217"/>
      <c r="DH299" s="217"/>
      <c r="DI299" s="217"/>
      <c r="DJ299" s="217"/>
      <c r="DK299" s="217"/>
      <c r="DL299" s="217"/>
      <c r="DM299" s="217"/>
      <c r="DN299" s="217"/>
      <c r="DO299" s="217"/>
      <c r="DP299" s="217"/>
      <c r="DQ299" s="217"/>
      <c r="DR299" s="217"/>
    </row>
    <row r="300" spans="1:122" s="207" customFormat="1" ht="13">
      <c r="A300" s="211" t="s">
        <v>56</v>
      </c>
      <c r="B300" s="272"/>
      <c r="C300" s="929">
        <f>C299-C298</f>
        <v>-78345</v>
      </c>
      <c r="D300" s="212">
        <f>D299-D298</f>
        <v>36725</v>
      </c>
      <c r="E300" s="212">
        <f>E299-E298</f>
        <v>41620</v>
      </c>
      <c r="F300" s="212">
        <f>F299-F298</f>
        <v>0</v>
      </c>
      <c r="G300" s="183">
        <f>SUM(C300:F300)</f>
        <v>0</v>
      </c>
      <c r="H300" s="212">
        <f>H299-H298</f>
        <v>0</v>
      </c>
      <c r="I300" s="212">
        <f>I299-I298</f>
        <v>0</v>
      </c>
      <c r="J300" s="212">
        <f>J299-J298</f>
        <v>0</v>
      </c>
      <c r="K300" s="212">
        <f>K299-K298</f>
        <v>0</v>
      </c>
      <c r="L300" s="183">
        <f>SUM(H300:K300)</f>
        <v>0</v>
      </c>
      <c r="M300" s="212">
        <f>M299-M298</f>
        <v>0</v>
      </c>
      <c r="N300" s="212">
        <f>N299-N298</f>
        <v>0</v>
      </c>
      <c r="O300" s="212">
        <f>O299-O298</f>
        <v>0</v>
      </c>
      <c r="P300" s="212">
        <f>P299-P298</f>
        <v>0</v>
      </c>
      <c r="Q300" s="212">
        <f>Q299-Q298</f>
        <v>0</v>
      </c>
      <c r="R300" s="183">
        <f>SUM(M300:Q300)</f>
        <v>0</v>
      </c>
      <c r="S300" s="708">
        <f>R300+L300+G300</f>
        <v>0</v>
      </c>
      <c r="T300" s="961"/>
      <c r="U300" s="961"/>
      <c r="V300" s="961"/>
      <c r="W300" s="961"/>
      <c r="X300" s="287"/>
      <c r="Y300" s="285"/>
      <c r="Z300" s="285"/>
      <c r="AA300" s="285"/>
      <c r="AB300" s="285"/>
      <c r="AC300" s="285"/>
      <c r="AD300" s="285"/>
      <c r="AE300" s="217"/>
      <c r="AF300" s="217"/>
      <c r="AG300" s="217"/>
      <c r="AH300" s="217"/>
      <c r="AI300" s="217"/>
      <c r="AJ300" s="217"/>
      <c r="AK300" s="217"/>
      <c r="AL300" s="217"/>
      <c r="AM300" s="217"/>
      <c r="AN300" s="217"/>
      <c r="AO300" s="217"/>
      <c r="AP300" s="217"/>
      <c r="AQ300" s="217"/>
      <c r="AR300" s="217"/>
      <c r="AS300" s="217"/>
      <c r="AT300" s="217"/>
      <c r="AU300" s="217"/>
      <c r="AV300" s="217"/>
      <c r="AW300" s="217"/>
      <c r="AX300" s="217"/>
      <c r="AY300" s="217"/>
      <c r="AZ300" s="217"/>
      <c r="BA300" s="217"/>
      <c r="BB300" s="217"/>
      <c r="BC300" s="217"/>
      <c r="BD300" s="217"/>
      <c r="BE300" s="217"/>
      <c r="BF300" s="217"/>
      <c r="BG300" s="217"/>
      <c r="BH300" s="217"/>
      <c r="BI300" s="217"/>
      <c r="BJ300" s="217"/>
      <c r="BK300" s="217"/>
      <c r="BL300" s="217"/>
      <c r="BM300" s="217"/>
      <c r="BN300" s="217"/>
      <c r="BO300" s="217"/>
      <c r="BP300" s="217"/>
      <c r="BQ300" s="217"/>
      <c r="BR300" s="217"/>
      <c r="BS300" s="217"/>
      <c r="BT300" s="217"/>
      <c r="BU300" s="217"/>
      <c r="BV300" s="217"/>
      <c r="BW300" s="217"/>
      <c r="BX300" s="217"/>
      <c r="BY300" s="217"/>
      <c r="BZ300" s="217"/>
      <c r="CA300" s="217"/>
      <c r="CB300" s="217"/>
      <c r="CC300" s="217"/>
      <c r="CD300" s="217"/>
      <c r="CE300" s="217"/>
      <c r="CF300" s="217"/>
      <c r="CG300" s="217"/>
      <c r="CH300" s="217"/>
      <c r="CI300" s="217"/>
      <c r="CJ300" s="217"/>
      <c r="CK300" s="217"/>
      <c r="CL300" s="217"/>
      <c r="CM300" s="217"/>
      <c r="CN300" s="217"/>
      <c r="CO300" s="217"/>
      <c r="CP300" s="217"/>
      <c r="CQ300" s="217"/>
      <c r="CR300" s="217"/>
      <c r="CS300" s="217"/>
      <c r="CT300" s="217"/>
      <c r="CU300" s="217"/>
      <c r="CV300" s="217"/>
      <c r="CW300" s="217"/>
      <c r="CX300" s="217"/>
      <c r="CY300" s="217"/>
      <c r="CZ300" s="217"/>
      <c r="DA300" s="217"/>
      <c r="DB300" s="217"/>
      <c r="DC300" s="217"/>
      <c r="DD300" s="217"/>
      <c r="DE300" s="217"/>
      <c r="DF300" s="217"/>
      <c r="DG300" s="217"/>
      <c r="DH300" s="217"/>
      <c r="DI300" s="217"/>
      <c r="DJ300" s="217"/>
      <c r="DK300" s="217"/>
      <c r="DL300" s="217"/>
      <c r="DM300" s="217"/>
      <c r="DN300" s="217"/>
      <c r="DO300" s="217"/>
      <c r="DP300" s="217"/>
      <c r="DQ300" s="217"/>
      <c r="DR300" s="217"/>
    </row>
    <row r="301" spans="1:122" s="207" customFormat="1" ht="14.25" customHeight="1" thickBot="1">
      <c r="A301" s="211"/>
      <c r="B301" s="272"/>
      <c r="C301" s="929"/>
      <c r="D301" s="212"/>
      <c r="E301" s="212"/>
      <c r="F301" s="212"/>
      <c r="G301" s="705"/>
      <c r="H301" s="212"/>
      <c r="I301" s="212"/>
      <c r="J301" s="212"/>
      <c r="K301" s="212"/>
      <c r="L301" s="705"/>
      <c r="M301" s="212"/>
      <c r="N301" s="212"/>
      <c r="O301" s="212"/>
      <c r="P301" s="212"/>
      <c r="Q301" s="212"/>
      <c r="R301" s="705"/>
      <c r="S301" s="704"/>
      <c r="T301" s="961"/>
      <c r="U301" s="961"/>
      <c r="V301" s="961"/>
      <c r="W301" s="961"/>
      <c r="X301" s="287"/>
      <c r="Y301" s="285"/>
      <c r="Z301" s="285"/>
      <c r="AA301" s="285"/>
      <c r="AB301" s="285"/>
      <c r="AC301" s="285"/>
      <c r="AD301" s="285"/>
      <c r="AE301" s="217"/>
      <c r="AF301" s="217"/>
      <c r="AG301" s="217"/>
      <c r="AH301" s="217"/>
      <c r="AI301" s="217"/>
      <c r="AJ301" s="217"/>
      <c r="AK301" s="217"/>
      <c r="AL301" s="217"/>
      <c r="AM301" s="217"/>
      <c r="AN301" s="217"/>
      <c r="AO301" s="217"/>
      <c r="AP301" s="217"/>
      <c r="AQ301" s="217"/>
      <c r="AR301" s="217"/>
      <c r="AS301" s="217"/>
      <c r="AT301" s="217"/>
      <c r="AU301" s="217"/>
      <c r="AV301" s="217"/>
      <c r="AW301" s="217"/>
      <c r="AX301" s="217"/>
      <c r="AY301" s="217"/>
      <c r="AZ301" s="217"/>
      <c r="BA301" s="217"/>
      <c r="BB301" s="217"/>
      <c r="BC301" s="217"/>
      <c r="BD301" s="217"/>
      <c r="BE301" s="217"/>
      <c r="BF301" s="217"/>
      <c r="BG301" s="217"/>
      <c r="BH301" s="217"/>
      <c r="BI301" s="217"/>
      <c r="BJ301" s="217"/>
      <c r="BK301" s="217"/>
      <c r="BL301" s="217"/>
      <c r="BM301" s="217"/>
      <c r="BN301" s="217"/>
      <c r="BO301" s="217"/>
      <c r="BP301" s="217"/>
      <c r="BQ301" s="217"/>
      <c r="BR301" s="217"/>
      <c r="BS301" s="217"/>
      <c r="BT301" s="217"/>
      <c r="BU301" s="217"/>
      <c r="BV301" s="217"/>
      <c r="BW301" s="217"/>
      <c r="BX301" s="217"/>
      <c r="BY301" s="217"/>
      <c r="BZ301" s="217"/>
      <c r="CA301" s="217"/>
      <c r="CB301" s="217"/>
      <c r="CC301" s="217"/>
      <c r="CD301" s="217"/>
      <c r="CE301" s="217"/>
      <c r="CF301" s="217"/>
      <c r="CG301" s="217"/>
      <c r="CH301" s="217"/>
      <c r="CI301" s="217"/>
      <c r="CJ301" s="217"/>
      <c r="CK301" s="217"/>
      <c r="CL301" s="217"/>
      <c r="CM301" s="217"/>
      <c r="CN301" s="217"/>
      <c r="CO301" s="217"/>
      <c r="CP301" s="217"/>
      <c r="CQ301" s="217"/>
      <c r="CR301" s="217"/>
      <c r="CS301" s="217"/>
      <c r="CT301" s="217"/>
      <c r="CU301" s="217"/>
      <c r="CV301" s="217"/>
      <c r="CW301" s="217"/>
      <c r="CX301" s="217"/>
      <c r="CY301" s="217"/>
      <c r="CZ301" s="217"/>
      <c r="DA301" s="217"/>
      <c r="DB301" s="217"/>
      <c r="DC301" s="217"/>
      <c r="DD301" s="217"/>
      <c r="DE301" s="217"/>
      <c r="DF301" s="217"/>
      <c r="DG301" s="217"/>
      <c r="DH301" s="217"/>
      <c r="DI301" s="217"/>
      <c r="DJ301" s="217"/>
      <c r="DK301" s="217"/>
      <c r="DL301" s="217"/>
      <c r="DM301" s="217"/>
      <c r="DN301" s="217"/>
      <c r="DO301" s="217"/>
      <c r="DP301" s="217"/>
      <c r="DQ301" s="217"/>
      <c r="DR301" s="217"/>
    </row>
    <row r="302" spans="1:122" ht="13" outlineLevel="1">
      <c r="A302" s="289" t="s">
        <v>49</v>
      </c>
      <c r="B302" s="1244"/>
      <c r="C302" s="1253"/>
      <c r="D302" s="11"/>
      <c r="E302" s="11"/>
      <c r="F302" s="11"/>
      <c r="G302" s="253"/>
      <c r="H302" s="11"/>
      <c r="I302" s="11"/>
      <c r="J302" s="11"/>
      <c r="K302" s="11"/>
      <c r="L302" s="253"/>
      <c r="M302" s="11"/>
      <c r="N302" s="11"/>
      <c r="O302" s="11"/>
      <c r="P302" s="11"/>
      <c r="Q302" s="11"/>
      <c r="R302" s="253"/>
      <c r="S302" s="709"/>
      <c r="U302" s="284"/>
      <c r="V302" s="284"/>
      <c r="W302" s="284"/>
      <c r="X302" s="284"/>
      <c r="Y302" s="284"/>
      <c r="Z302" s="284"/>
    </row>
    <row r="303" spans="1:122" ht="13.5" outlineLevel="1" thickBot="1">
      <c r="A303" s="254" t="s">
        <v>42</v>
      </c>
      <c r="B303" s="1245"/>
      <c r="C303" s="1254"/>
      <c r="D303" s="256"/>
      <c r="E303" s="256"/>
      <c r="F303" s="256"/>
      <c r="G303" s="257"/>
      <c r="H303" s="256"/>
      <c r="I303" s="256"/>
      <c r="J303" s="256"/>
      <c r="K303" s="256"/>
      <c r="L303" s="257"/>
      <c r="M303" s="256"/>
      <c r="N303" s="256"/>
      <c r="O303" s="256"/>
      <c r="P303" s="256"/>
      <c r="Q303" s="256"/>
      <c r="R303" s="258"/>
      <c r="S303" s="710"/>
      <c r="T303" s="965"/>
      <c r="U303" s="966"/>
      <c r="V303" s="284"/>
      <c r="W303" s="284"/>
      <c r="X303" s="284"/>
      <c r="Y303" s="284"/>
      <c r="Z303" s="284"/>
    </row>
    <row r="304" spans="1:122" ht="13" outlineLevel="1">
      <c r="A304" s="259" t="s">
        <v>45</v>
      </c>
      <c r="B304" s="260"/>
      <c r="C304" s="1255"/>
      <c r="D304" s="261"/>
      <c r="E304" s="261"/>
      <c r="F304" s="261"/>
      <c r="G304" s="253"/>
      <c r="H304" s="261"/>
      <c r="I304" s="261"/>
      <c r="J304" s="261"/>
      <c r="K304" s="261"/>
      <c r="L304" s="253"/>
      <c r="M304" s="261"/>
      <c r="N304" s="261"/>
      <c r="O304" s="261"/>
      <c r="P304" s="261"/>
      <c r="Q304" s="261"/>
      <c r="R304" s="253"/>
      <c r="S304" s="709"/>
      <c r="T304" s="964"/>
      <c r="U304" s="967"/>
      <c r="V304" s="284"/>
      <c r="W304" s="284"/>
      <c r="X304" s="1282"/>
      <c r="Y304" s="284"/>
      <c r="Z304" s="284"/>
    </row>
    <row r="305" spans="1:122" ht="13.5" outlineLevel="1" thickBot="1">
      <c r="A305" s="254" t="s">
        <v>42</v>
      </c>
      <c r="B305" s="1245"/>
      <c r="C305" s="1254"/>
      <c r="D305" s="256"/>
      <c r="E305" s="256"/>
      <c r="F305" s="256"/>
      <c r="G305" s="257"/>
      <c r="H305" s="256"/>
      <c r="I305" s="256"/>
      <c r="J305" s="256"/>
      <c r="K305" s="256"/>
      <c r="L305" s="257"/>
      <c r="M305" s="256"/>
      <c r="N305" s="256"/>
      <c r="O305" s="256"/>
      <c r="P305" s="256"/>
      <c r="Q305" s="256"/>
      <c r="R305" s="258"/>
      <c r="S305" s="710"/>
      <c r="U305" s="284" t="s">
        <v>284</v>
      </c>
      <c r="V305" s="284"/>
      <c r="W305" s="284"/>
      <c r="X305" s="284"/>
      <c r="Y305" s="284"/>
      <c r="Z305" s="284"/>
    </row>
    <row r="306" spans="1:122">
      <c r="U306" s="283" t="s">
        <v>284</v>
      </c>
      <c r="AC306" s="284"/>
      <c r="AD306" s="284"/>
      <c r="AE306" s="267"/>
      <c r="AF306" s="267"/>
      <c r="AG306" s="267"/>
    </row>
    <row r="307" spans="1:122" ht="13.5" thickBot="1">
      <c r="T307" s="926" t="s">
        <v>284</v>
      </c>
      <c r="U307" s="283" t="s">
        <v>284</v>
      </c>
      <c r="V307" s="889"/>
      <c r="X307" s="284"/>
      <c r="AB307" s="284"/>
      <c r="AC307" s="284"/>
      <c r="AD307" s="284"/>
      <c r="AE307" s="267"/>
      <c r="AF307" s="267"/>
      <c r="AG307" s="267"/>
    </row>
    <row r="308" spans="1:122" s="2" customFormat="1" ht="13.5" hidden="1" thickBot="1">
      <c r="A308" s="171"/>
      <c r="B308" s="172"/>
      <c r="C308" s="173" t="str">
        <f t="shared" ref="C308:S308" si="259">C1</f>
        <v>Plan</v>
      </c>
      <c r="D308" s="173" t="str">
        <f t="shared" si="259"/>
        <v>Plan</v>
      </c>
      <c r="E308" s="173" t="str">
        <f t="shared" si="259"/>
        <v>Plan</v>
      </c>
      <c r="F308" s="173" t="str">
        <f t="shared" si="259"/>
        <v>Plan</v>
      </c>
      <c r="G308" s="174" t="str">
        <f t="shared" si="259"/>
        <v>April</v>
      </c>
      <c r="H308" s="173" t="str">
        <f t="shared" si="259"/>
        <v>Plan</v>
      </c>
      <c r="I308" s="173" t="str">
        <f t="shared" si="259"/>
        <v>Plan</v>
      </c>
      <c r="J308" s="173" t="str">
        <f t="shared" si="259"/>
        <v>Plan</v>
      </c>
      <c r="K308" s="173" t="str">
        <f t="shared" si="259"/>
        <v>Plan</v>
      </c>
      <c r="L308" s="174" t="str">
        <f t="shared" si="259"/>
        <v>May</v>
      </c>
      <c r="M308" s="173" t="str">
        <f t="shared" si="259"/>
        <v>Plan</v>
      </c>
      <c r="N308" s="173" t="str">
        <f t="shared" si="259"/>
        <v>Plan</v>
      </c>
      <c r="O308" s="173" t="str">
        <f t="shared" si="259"/>
        <v>Plan</v>
      </c>
      <c r="P308" s="173" t="str">
        <f t="shared" si="259"/>
        <v>Plan</v>
      </c>
      <c r="Q308" s="173" t="str">
        <f t="shared" si="259"/>
        <v>Plan</v>
      </c>
      <c r="R308" s="174" t="str">
        <f t="shared" si="259"/>
        <v>June</v>
      </c>
      <c r="S308" s="174" t="str">
        <f t="shared" si="259"/>
        <v>Q424</v>
      </c>
      <c r="T308" s="281"/>
      <c r="U308" s="282"/>
      <c r="V308" s="282"/>
      <c r="W308" s="282"/>
      <c r="X308" s="282"/>
      <c r="Y308" s="282"/>
      <c r="Z308" s="282"/>
      <c r="AA308" s="282"/>
      <c r="AB308" s="282"/>
      <c r="AC308" s="282"/>
      <c r="AD308" s="282"/>
    </row>
    <row r="309" spans="1:122" s="2" customFormat="1" ht="13.5" hidden="1" thickBot="1">
      <c r="A309" s="271" t="s">
        <v>48</v>
      </c>
      <c r="B309" s="177"/>
      <c r="C309" s="178">
        <f t="shared" ref="C309:S309" si="260">C2</f>
        <v>40</v>
      </c>
      <c r="D309" s="178">
        <f t="shared" si="260"/>
        <v>41</v>
      </c>
      <c r="E309" s="178">
        <f t="shared" si="260"/>
        <v>42</v>
      </c>
      <c r="F309" s="178">
        <f t="shared" si="260"/>
        <v>43</v>
      </c>
      <c r="G309" s="179" t="str">
        <f t="shared" si="260"/>
        <v>Total</v>
      </c>
      <c r="H309" s="178">
        <f t="shared" si="260"/>
        <v>44</v>
      </c>
      <c r="I309" s="178">
        <f t="shared" si="260"/>
        <v>45</v>
      </c>
      <c r="J309" s="178">
        <f t="shared" si="260"/>
        <v>46</v>
      </c>
      <c r="K309" s="178">
        <f t="shared" si="260"/>
        <v>47</v>
      </c>
      <c r="L309" s="179" t="str">
        <f t="shared" si="260"/>
        <v>Total</v>
      </c>
      <c r="M309" s="178">
        <f t="shared" si="260"/>
        <v>48</v>
      </c>
      <c r="N309" s="178">
        <f t="shared" si="260"/>
        <v>49</v>
      </c>
      <c r="O309" s="178">
        <f t="shared" si="260"/>
        <v>50</v>
      </c>
      <c r="P309" s="178">
        <f t="shared" si="260"/>
        <v>51</v>
      </c>
      <c r="Q309" s="178">
        <f t="shared" si="260"/>
        <v>52</v>
      </c>
      <c r="R309" s="179" t="str">
        <f t="shared" si="260"/>
        <v>Total</v>
      </c>
      <c r="S309" s="275" t="str">
        <f t="shared" si="260"/>
        <v>Total</v>
      </c>
      <c r="T309" s="281"/>
      <c r="U309" s="282"/>
      <c r="V309" s="282"/>
      <c r="W309" s="282"/>
      <c r="X309" s="282"/>
      <c r="Y309" s="282"/>
      <c r="Z309" s="282"/>
      <c r="AA309" s="282"/>
      <c r="AB309" s="282"/>
      <c r="AC309" s="282"/>
      <c r="AD309" s="282"/>
    </row>
    <row r="310" spans="1:122" s="207" customFormat="1" ht="13.5" hidden="1" thickBot="1">
      <c r="A310" s="211"/>
      <c r="B310" s="235"/>
      <c r="C310" s="212"/>
      <c r="D310" s="212"/>
      <c r="E310" s="212"/>
      <c r="F310" s="212"/>
      <c r="G310" s="236"/>
      <c r="H310" s="212"/>
      <c r="I310" s="212"/>
      <c r="J310" s="212"/>
      <c r="K310" s="212"/>
      <c r="L310" s="236">
        <f>SUM(H310:K310)</f>
        <v>0</v>
      </c>
      <c r="M310" s="212"/>
      <c r="N310" s="212"/>
      <c r="O310" s="212"/>
      <c r="P310" s="212"/>
      <c r="Q310" s="212"/>
      <c r="R310" s="183"/>
      <c r="S310" s="276"/>
      <c r="T310" s="218"/>
      <c r="U310" s="217"/>
      <c r="V310" s="219"/>
      <c r="W310" s="219"/>
      <c r="X310" s="219"/>
      <c r="Y310" s="217"/>
      <c r="Z310" s="217"/>
      <c r="AA310" s="217"/>
      <c r="AB310" s="217"/>
      <c r="AC310" s="217"/>
      <c r="AD310" s="217"/>
      <c r="AE310" s="217"/>
      <c r="AF310" s="217"/>
      <c r="AG310" s="217"/>
      <c r="AH310" s="217"/>
      <c r="AI310" s="217"/>
      <c r="AJ310" s="217"/>
      <c r="AK310" s="217"/>
      <c r="AL310" s="217"/>
      <c r="AM310" s="217"/>
      <c r="AN310" s="217"/>
      <c r="AO310" s="217"/>
      <c r="AP310" s="217"/>
      <c r="AQ310" s="217"/>
      <c r="AR310" s="217"/>
      <c r="AS310" s="217"/>
      <c r="AT310" s="217"/>
      <c r="AU310" s="217"/>
      <c r="AV310" s="217"/>
      <c r="AW310" s="217"/>
      <c r="AX310" s="217"/>
      <c r="AY310" s="217"/>
      <c r="AZ310" s="217"/>
      <c r="BA310" s="217"/>
      <c r="BB310" s="217"/>
      <c r="BC310" s="217"/>
      <c r="BD310" s="217"/>
      <c r="BE310" s="217"/>
      <c r="BF310" s="217"/>
      <c r="BG310" s="217"/>
      <c r="BH310" s="217"/>
      <c r="BI310" s="217"/>
      <c r="BJ310" s="217"/>
      <c r="BK310" s="217"/>
      <c r="BL310" s="217"/>
      <c r="BM310" s="217"/>
      <c r="BN310" s="217"/>
      <c r="BO310" s="217"/>
      <c r="BP310" s="217"/>
      <c r="BQ310" s="217"/>
      <c r="BR310" s="217"/>
      <c r="BS310" s="217"/>
      <c r="BT310" s="217"/>
      <c r="BU310" s="217"/>
      <c r="BV310" s="217"/>
      <c r="BW310" s="217"/>
      <c r="BX310" s="217"/>
      <c r="BY310" s="217"/>
      <c r="BZ310" s="217"/>
      <c r="CA310" s="217"/>
      <c r="CB310" s="217"/>
      <c r="CC310" s="217"/>
      <c r="CD310" s="217"/>
      <c r="CE310" s="217"/>
      <c r="CF310" s="217"/>
      <c r="CG310" s="217"/>
      <c r="CH310" s="217"/>
      <c r="CI310" s="217"/>
      <c r="CJ310" s="217"/>
      <c r="CK310" s="217"/>
      <c r="CL310" s="217"/>
      <c r="CM310" s="217"/>
      <c r="CN310" s="217"/>
      <c r="CO310" s="217"/>
      <c r="CP310" s="217"/>
      <c r="CQ310" s="217"/>
      <c r="CR310" s="217"/>
      <c r="CS310" s="217"/>
      <c r="CT310" s="217"/>
      <c r="CU310" s="217"/>
      <c r="CV310" s="217"/>
      <c r="CW310" s="217"/>
      <c r="CX310" s="217"/>
      <c r="CY310" s="217"/>
      <c r="CZ310" s="217"/>
      <c r="DA310" s="217"/>
      <c r="DB310" s="217"/>
      <c r="DC310" s="217"/>
      <c r="DD310" s="217"/>
      <c r="DE310" s="217"/>
      <c r="DF310" s="217"/>
      <c r="DG310" s="217"/>
      <c r="DH310" s="217"/>
      <c r="DI310" s="217"/>
      <c r="DJ310" s="217"/>
      <c r="DK310" s="217"/>
      <c r="DL310" s="217"/>
      <c r="DM310" s="217"/>
      <c r="DN310" s="217"/>
      <c r="DO310" s="217"/>
      <c r="DP310" s="217"/>
      <c r="DQ310" s="217"/>
      <c r="DR310" s="217"/>
    </row>
    <row r="311" spans="1:122" s="207" customFormat="1" ht="13.5" hidden="1" thickBot="1">
      <c r="A311" s="181" t="s">
        <v>54</v>
      </c>
      <c r="B311" s="228" t="s">
        <v>76</v>
      </c>
      <c r="C311" s="229"/>
      <c r="D311" s="10"/>
      <c r="E311" s="10"/>
      <c r="F311" s="10"/>
      <c r="G311" s="241"/>
      <c r="H311" s="229"/>
      <c r="I311" s="10"/>
      <c r="J311" s="10"/>
      <c r="K311" s="10"/>
      <c r="L311" s="241"/>
      <c r="M311" s="10"/>
      <c r="N311" s="10"/>
      <c r="O311" s="10"/>
      <c r="P311" s="10"/>
      <c r="Q311" s="10"/>
      <c r="R311" s="183"/>
      <c r="S311" s="197"/>
      <c r="T311" s="218"/>
      <c r="U311" s="217"/>
      <c r="V311" s="219"/>
      <c r="W311" s="219"/>
      <c r="X311" s="219"/>
      <c r="Y311" s="217"/>
      <c r="Z311" s="217"/>
      <c r="AA311" s="217"/>
      <c r="AB311" s="217"/>
      <c r="AC311" s="217"/>
      <c r="AD311" s="217"/>
      <c r="AE311" s="217"/>
      <c r="AF311" s="217"/>
      <c r="AG311" s="217"/>
      <c r="AH311" s="217"/>
      <c r="AI311" s="217"/>
      <c r="AJ311" s="217"/>
      <c r="AK311" s="217"/>
      <c r="AL311" s="217"/>
      <c r="AM311" s="217"/>
      <c r="AN311" s="217"/>
      <c r="AO311" s="217"/>
      <c r="AP311" s="217"/>
      <c r="AQ311" s="217"/>
      <c r="AR311" s="217"/>
      <c r="AS311" s="217"/>
      <c r="AT311" s="217"/>
      <c r="AU311" s="217"/>
      <c r="AV311" s="217"/>
      <c r="AW311" s="217"/>
      <c r="AX311" s="217"/>
      <c r="AY311" s="217"/>
      <c r="AZ311" s="217"/>
      <c r="BA311" s="217"/>
      <c r="BB311" s="217"/>
      <c r="BC311" s="217"/>
      <c r="BD311" s="217"/>
      <c r="BE311" s="217"/>
      <c r="BF311" s="217"/>
      <c r="BG311" s="217"/>
      <c r="BH311" s="217"/>
      <c r="BI311" s="217"/>
      <c r="BJ311" s="217"/>
      <c r="BK311" s="217"/>
      <c r="BL311" s="217"/>
      <c r="BM311" s="217"/>
      <c r="BN311" s="217"/>
      <c r="BO311" s="217"/>
      <c r="BP311" s="217"/>
      <c r="BQ311" s="217"/>
      <c r="BR311" s="217"/>
      <c r="BS311" s="217"/>
      <c r="BT311" s="217"/>
      <c r="BU311" s="217"/>
      <c r="BV311" s="217"/>
      <c r="BW311" s="217"/>
      <c r="BX311" s="217"/>
      <c r="BY311" s="217"/>
      <c r="BZ311" s="217"/>
      <c r="CA311" s="217"/>
      <c r="CB311" s="217"/>
      <c r="CC311" s="217"/>
      <c r="CD311" s="217"/>
      <c r="CE311" s="217"/>
      <c r="CF311" s="217"/>
      <c r="CG311" s="217"/>
      <c r="CH311" s="217"/>
      <c r="CI311" s="217"/>
      <c r="CJ311" s="217"/>
      <c r="CK311" s="217"/>
      <c r="CL311" s="217"/>
      <c r="CM311" s="217"/>
      <c r="CN311" s="217"/>
      <c r="CO311" s="217"/>
      <c r="CP311" s="217"/>
      <c r="CQ311" s="217"/>
      <c r="CR311" s="217"/>
      <c r="CS311" s="217"/>
      <c r="CT311" s="217"/>
      <c r="CU311" s="217"/>
      <c r="CV311" s="217"/>
      <c r="CW311" s="217"/>
      <c r="CX311" s="217"/>
      <c r="CY311" s="217"/>
      <c r="CZ311" s="217"/>
      <c r="DA311" s="217"/>
      <c r="DB311" s="217"/>
      <c r="DC311" s="217"/>
      <c r="DD311" s="217"/>
      <c r="DE311" s="217"/>
      <c r="DF311" s="217"/>
      <c r="DG311" s="217"/>
      <c r="DH311" s="217"/>
      <c r="DI311" s="217"/>
      <c r="DJ311" s="217"/>
      <c r="DK311" s="217"/>
      <c r="DL311" s="217"/>
      <c r="DM311" s="217"/>
      <c r="DN311" s="217"/>
      <c r="DO311" s="217"/>
      <c r="DP311" s="217"/>
      <c r="DQ311" s="217"/>
      <c r="DR311" s="217"/>
    </row>
    <row r="312" spans="1:122" s="207" customFormat="1" ht="13.5" hidden="1" thickBot="1">
      <c r="A312" s="188" t="str">
        <f>A298</f>
        <v>Site Uncon</v>
      </c>
      <c r="B312" s="228" t="s">
        <v>63</v>
      </c>
      <c r="C312" s="229"/>
      <c r="D312" s="10"/>
      <c r="E312" s="10"/>
      <c r="F312" s="10"/>
      <c r="G312" s="241"/>
      <c r="H312" s="229"/>
      <c r="I312" s="10"/>
      <c r="J312" s="10"/>
      <c r="K312" s="10"/>
      <c r="L312" s="241"/>
      <c r="M312" s="10"/>
      <c r="N312" s="10"/>
      <c r="O312" s="10"/>
      <c r="P312" s="10"/>
      <c r="Q312" s="10"/>
      <c r="R312" s="183"/>
      <c r="S312" s="197"/>
      <c r="T312" s="218"/>
      <c r="U312" s="217"/>
      <c r="V312" s="219"/>
      <c r="W312" s="219"/>
      <c r="X312" s="219"/>
      <c r="Y312" s="217"/>
      <c r="Z312" s="217"/>
      <c r="AA312" s="217"/>
      <c r="AB312" s="217"/>
      <c r="AC312" s="217"/>
      <c r="AD312" s="217"/>
      <c r="AE312" s="217"/>
      <c r="AF312" s="217"/>
      <c r="AG312" s="217"/>
      <c r="AH312" s="217"/>
      <c r="AI312" s="217"/>
      <c r="AJ312" s="217"/>
      <c r="AK312" s="217"/>
      <c r="AL312" s="217"/>
      <c r="AM312" s="217"/>
      <c r="AN312" s="217"/>
      <c r="AO312" s="217"/>
      <c r="AP312" s="217"/>
      <c r="AQ312" s="217"/>
      <c r="AR312" s="217"/>
      <c r="AS312" s="217"/>
      <c r="AT312" s="217"/>
      <c r="AU312" s="217"/>
      <c r="AV312" s="217"/>
      <c r="AW312" s="217"/>
      <c r="AX312" s="217"/>
      <c r="AY312" s="217"/>
      <c r="AZ312" s="217"/>
      <c r="BA312" s="217"/>
      <c r="BB312" s="217"/>
      <c r="BC312" s="217"/>
      <c r="BD312" s="217"/>
      <c r="BE312" s="217"/>
      <c r="BF312" s="217"/>
      <c r="BG312" s="217"/>
      <c r="BH312" s="217"/>
      <c r="BI312" s="217"/>
      <c r="BJ312" s="217"/>
      <c r="BK312" s="217"/>
      <c r="BL312" s="217"/>
      <c r="BM312" s="217"/>
      <c r="BN312" s="217"/>
      <c r="BO312" s="217"/>
      <c r="BP312" s="217"/>
      <c r="BQ312" s="217"/>
      <c r="BR312" s="217"/>
      <c r="BS312" s="217"/>
      <c r="BT312" s="217"/>
      <c r="BU312" s="217"/>
      <c r="BV312" s="217"/>
      <c r="BW312" s="217"/>
      <c r="BX312" s="217"/>
      <c r="BY312" s="217"/>
      <c r="BZ312" s="217"/>
      <c r="CA312" s="217"/>
      <c r="CB312" s="217"/>
      <c r="CC312" s="217"/>
      <c r="CD312" s="217"/>
      <c r="CE312" s="217"/>
      <c r="CF312" s="217"/>
      <c r="CG312" s="217"/>
      <c r="CH312" s="217"/>
      <c r="CI312" s="217"/>
      <c r="CJ312" s="217"/>
      <c r="CK312" s="217"/>
      <c r="CL312" s="217"/>
      <c r="CM312" s="217"/>
      <c r="CN312" s="217"/>
      <c r="CO312" s="217"/>
      <c r="CP312" s="217"/>
      <c r="CQ312" s="217"/>
      <c r="CR312" s="217"/>
      <c r="CS312" s="217"/>
      <c r="CT312" s="217"/>
      <c r="CU312" s="217"/>
      <c r="CV312" s="217"/>
      <c r="CW312" s="217"/>
      <c r="CX312" s="217"/>
      <c r="CY312" s="217"/>
      <c r="CZ312" s="217"/>
      <c r="DA312" s="217"/>
      <c r="DB312" s="217"/>
      <c r="DC312" s="217"/>
      <c r="DD312" s="217"/>
      <c r="DE312" s="217"/>
      <c r="DF312" s="217"/>
      <c r="DG312" s="217"/>
      <c r="DH312" s="217"/>
      <c r="DI312" s="217"/>
      <c r="DJ312" s="217"/>
      <c r="DK312" s="217"/>
      <c r="DL312" s="217"/>
      <c r="DM312" s="217"/>
      <c r="DN312" s="217"/>
      <c r="DO312" s="217"/>
      <c r="DP312" s="217"/>
      <c r="DQ312" s="217"/>
      <c r="DR312" s="217"/>
    </row>
    <row r="313" spans="1:122" s="207" customFormat="1" ht="13.5" hidden="1" thickBot="1">
      <c r="A313" s="188"/>
      <c r="B313" s="228" t="s">
        <v>75</v>
      </c>
      <c r="C313" s="229"/>
      <c r="D313" s="10"/>
      <c r="E313" s="10"/>
      <c r="F313" s="10"/>
      <c r="G313" s="241"/>
      <c r="H313" s="229"/>
      <c r="I313" s="10"/>
      <c r="J313" s="10"/>
      <c r="K313" s="10"/>
      <c r="L313" s="241"/>
      <c r="M313" s="10"/>
      <c r="N313" s="10"/>
      <c r="O313" s="10"/>
      <c r="P313" s="10"/>
      <c r="Q313" s="10"/>
      <c r="R313" s="183"/>
      <c r="S313" s="197"/>
      <c r="T313" s="218"/>
      <c r="U313" s="217"/>
      <c r="V313" s="219"/>
      <c r="W313" s="219"/>
      <c r="X313" s="219"/>
      <c r="Y313" s="217"/>
      <c r="Z313" s="217"/>
      <c r="AA313" s="217"/>
      <c r="AB313" s="217"/>
      <c r="AC313" s="217"/>
      <c r="AD313" s="217"/>
      <c r="AE313" s="217"/>
      <c r="AF313" s="217"/>
      <c r="AG313" s="217"/>
      <c r="AH313" s="217"/>
      <c r="AI313" s="217"/>
      <c r="AJ313" s="217"/>
      <c r="AK313" s="217"/>
      <c r="AL313" s="217"/>
      <c r="AM313" s="217"/>
      <c r="AN313" s="217"/>
      <c r="AO313" s="217"/>
      <c r="AP313" s="217"/>
      <c r="AQ313" s="217"/>
      <c r="AR313" s="217"/>
      <c r="AS313" s="217"/>
      <c r="AT313" s="217"/>
      <c r="AU313" s="217"/>
      <c r="AV313" s="217"/>
      <c r="AW313" s="217"/>
      <c r="AX313" s="217"/>
      <c r="AY313" s="217"/>
      <c r="AZ313" s="217"/>
      <c r="BA313" s="217"/>
      <c r="BB313" s="217"/>
      <c r="BC313" s="217"/>
      <c r="BD313" s="217"/>
      <c r="BE313" s="217"/>
      <c r="BF313" s="217"/>
      <c r="BG313" s="217"/>
      <c r="BH313" s="217"/>
      <c r="BI313" s="217"/>
      <c r="BJ313" s="217"/>
      <c r="BK313" s="217"/>
      <c r="BL313" s="217"/>
      <c r="BM313" s="217"/>
      <c r="BN313" s="217"/>
      <c r="BO313" s="217"/>
      <c r="BP313" s="217"/>
      <c r="BQ313" s="217"/>
      <c r="BR313" s="217"/>
      <c r="BS313" s="217"/>
      <c r="BT313" s="217"/>
      <c r="BU313" s="217"/>
      <c r="BV313" s="217"/>
      <c r="BW313" s="217"/>
      <c r="BX313" s="217"/>
      <c r="BY313" s="217"/>
      <c r="BZ313" s="217"/>
      <c r="CA313" s="217"/>
      <c r="CB313" s="217"/>
      <c r="CC313" s="217"/>
      <c r="CD313" s="217"/>
      <c r="CE313" s="217"/>
      <c r="CF313" s="217"/>
      <c r="CG313" s="217"/>
      <c r="CH313" s="217"/>
      <c r="CI313" s="217"/>
      <c r="CJ313" s="217"/>
      <c r="CK313" s="217"/>
      <c r="CL313" s="217"/>
      <c r="CM313" s="217"/>
      <c r="CN313" s="217"/>
      <c r="CO313" s="217"/>
      <c r="CP313" s="217"/>
      <c r="CQ313" s="217"/>
      <c r="CR313" s="217"/>
      <c r="CS313" s="217"/>
      <c r="CT313" s="217"/>
      <c r="CU313" s="217"/>
      <c r="CV313" s="217"/>
      <c r="CW313" s="217"/>
      <c r="CX313" s="217"/>
      <c r="CY313" s="217"/>
      <c r="CZ313" s="217"/>
      <c r="DA313" s="217"/>
      <c r="DB313" s="217"/>
      <c r="DC313" s="217"/>
      <c r="DD313" s="217"/>
      <c r="DE313" s="217"/>
      <c r="DF313" s="217"/>
      <c r="DG313" s="217"/>
      <c r="DH313" s="217"/>
      <c r="DI313" s="217"/>
      <c r="DJ313" s="217"/>
      <c r="DK313" s="217"/>
      <c r="DL313" s="217"/>
      <c r="DM313" s="217"/>
      <c r="DN313" s="217"/>
      <c r="DO313" s="217"/>
      <c r="DP313" s="217"/>
      <c r="DQ313" s="217"/>
      <c r="DR313" s="217"/>
    </row>
    <row r="314" spans="1:122" s="207" customFormat="1" ht="13.5" hidden="1" thickBot="1">
      <c r="A314" s="188"/>
      <c r="B314" s="228" t="s">
        <v>60</v>
      </c>
      <c r="C314" s="229"/>
      <c r="D314" s="10"/>
      <c r="E314" s="10"/>
      <c r="F314" s="10"/>
      <c r="G314" s="241"/>
      <c r="H314" s="229"/>
      <c r="I314" s="10"/>
      <c r="J314" s="10"/>
      <c r="K314" s="10"/>
      <c r="L314" s="241"/>
      <c r="M314" s="10"/>
      <c r="N314" s="10"/>
      <c r="O314" s="10"/>
      <c r="P314" s="10"/>
      <c r="Q314" s="10"/>
      <c r="R314" s="183"/>
      <c r="S314" s="197"/>
      <c r="T314" s="218"/>
      <c r="U314" s="217"/>
      <c r="V314" s="219"/>
      <c r="W314" s="219"/>
      <c r="X314" s="219"/>
      <c r="Y314" s="217"/>
      <c r="Z314" s="217"/>
      <c r="AA314" s="217"/>
      <c r="AB314" s="217"/>
      <c r="AC314" s="217"/>
      <c r="AD314" s="217"/>
      <c r="AE314" s="217"/>
      <c r="AF314" s="217"/>
      <c r="AG314" s="217"/>
      <c r="AH314" s="217"/>
      <c r="AI314" s="217"/>
      <c r="AJ314" s="217"/>
      <c r="AK314" s="217"/>
      <c r="AL314" s="217"/>
      <c r="AM314" s="217"/>
      <c r="AN314" s="217"/>
      <c r="AO314" s="217"/>
      <c r="AP314" s="217"/>
      <c r="AQ314" s="217"/>
      <c r="AR314" s="217"/>
      <c r="AS314" s="217"/>
      <c r="AT314" s="217"/>
      <c r="AU314" s="217"/>
      <c r="AV314" s="217"/>
      <c r="AW314" s="217"/>
      <c r="AX314" s="217"/>
      <c r="AY314" s="217"/>
      <c r="AZ314" s="217"/>
      <c r="BA314" s="217"/>
      <c r="BB314" s="217"/>
      <c r="BC314" s="217"/>
      <c r="BD314" s="217"/>
      <c r="BE314" s="217"/>
      <c r="BF314" s="217"/>
      <c r="BG314" s="217"/>
      <c r="BH314" s="217"/>
      <c r="BI314" s="217"/>
      <c r="BJ314" s="217"/>
      <c r="BK314" s="217"/>
      <c r="BL314" s="217"/>
      <c r="BM314" s="217"/>
      <c r="BN314" s="217"/>
      <c r="BO314" s="217"/>
      <c r="BP314" s="217"/>
      <c r="BQ314" s="217"/>
      <c r="BR314" s="217"/>
      <c r="BS314" s="217"/>
      <c r="BT314" s="217"/>
      <c r="BU314" s="217"/>
      <c r="BV314" s="217"/>
      <c r="BW314" s="217"/>
      <c r="BX314" s="217"/>
      <c r="BY314" s="217"/>
      <c r="BZ314" s="217"/>
      <c r="CA314" s="217"/>
      <c r="CB314" s="217"/>
      <c r="CC314" s="217"/>
      <c r="CD314" s="217"/>
      <c r="CE314" s="217"/>
      <c r="CF314" s="217"/>
      <c r="CG314" s="217"/>
      <c r="CH314" s="217"/>
      <c r="CI314" s="217"/>
      <c r="CJ314" s="217"/>
      <c r="CK314" s="217"/>
      <c r="CL314" s="217"/>
      <c r="CM314" s="217"/>
      <c r="CN314" s="217"/>
      <c r="CO314" s="217"/>
      <c r="CP314" s="217"/>
      <c r="CQ314" s="217"/>
      <c r="CR314" s="217"/>
      <c r="CS314" s="217"/>
      <c r="CT314" s="217"/>
      <c r="CU314" s="217"/>
      <c r="CV314" s="217"/>
      <c r="CW314" s="217"/>
      <c r="CX314" s="217"/>
      <c r="CY314" s="217"/>
      <c r="CZ314" s="217"/>
      <c r="DA314" s="217"/>
      <c r="DB314" s="217"/>
      <c r="DC314" s="217"/>
      <c r="DD314" s="217"/>
      <c r="DE314" s="217"/>
      <c r="DF314" s="217"/>
      <c r="DG314" s="217"/>
      <c r="DH314" s="217"/>
      <c r="DI314" s="217"/>
      <c r="DJ314" s="217"/>
      <c r="DK314" s="217"/>
      <c r="DL314" s="217"/>
      <c r="DM314" s="217"/>
      <c r="DN314" s="217"/>
      <c r="DO314" s="217"/>
      <c r="DP314" s="217"/>
      <c r="DQ314" s="217"/>
      <c r="DR314" s="217"/>
    </row>
    <row r="315" spans="1:122" s="207" customFormat="1" ht="13.5" hidden="1" thickBot="1">
      <c r="A315" s="181"/>
      <c r="B315" s="228" t="s">
        <v>61</v>
      </c>
      <c r="C315" s="229"/>
      <c r="D315" s="10"/>
      <c r="E315" s="10"/>
      <c r="F315" s="10"/>
      <c r="G315" s="241"/>
      <c r="H315" s="229"/>
      <c r="I315" s="10"/>
      <c r="J315" s="10"/>
      <c r="K315" s="10"/>
      <c r="L315" s="241"/>
      <c r="M315" s="10"/>
      <c r="N315" s="10"/>
      <c r="O315" s="10"/>
      <c r="P315" s="10"/>
      <c r="Q315" s="10"/>
      <c r="R315" s="183"/>
      <c r="S315" s="197"/>
      <c r="T315" s="218"/>
      <c r="U315" s="217"/>
      <c r="V315" s="219"/>
      <c r="W315" s="219"/>
      <c r="X315" s="219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  <c r="AI315" s="217"/>
      <c r="AJ315" s="217"/>
      <c r="AK315" s="217"/>
      <c r="AL315" s="217"/>
      <c r="AM315" s="217"/>
      <c r="AN315" s="217"/>
      <c r="AO315" s="217"/>
      <c r="AP315" s="217"/>
      <c r="AQ315" s="217"/>
      <c r="AR315" s="217"/>
      <c r="AS315" s="217"/>
      <c r="AT315" s="217"/>
      <c r="AU315" s="217"/>
      <c r="AV315" s="217"/>
      <c r="AW315" s="217"/>
      <c r="AX315" s="217"/>
      <c r="AY315" s="217"/>
      <c r="AZ315" s="217"/>
      <c r="BA315" s="217"/>
      <c r="BB315" s="217"/>
      <c r="BC315" s="217"/>
      <c r="BD315" s="217"/>
      <c r="BE315" s="217"/>
      <c r="BF315" s="217"/>
      <c r="BG315" s="217"/>
      <c r="BH315" s="217"/>
      <c r="BI315" s="217"/>
      <c r="BJ315" s="217"/>
      <c r="BK315" s="217"/>
      <c r="BL315" s="217"/>
      <c r="BM315" s="217"/>
      <c r="BN315" s="217"/>
      <c r="BO315" s="217"/>
      <c r="BP315" s="217"/>
      <c r="BQ315" s="217"/>
      <c r="BR315" s="217"/>
      <c r="BS315" s="217"/>
      <c r="BT315" s="217"/>
      <c r="BU315" s="217"/>
      <c r="BV315" s="217"/>
      <c r="BW315" s="217"/>
      <c r="BX315" s="217"/>
      <c r="BY315" s="217"/>
      <c r="BZ315" s="217"/>
      <c r="CA315" s="217"/>
      <c r="CB315" s="217"/>
      <c r="CC315" s="217"/>
      <c r="CD315" s="217"/>
      <c r="CE315" s="217"/>
      <c r="CF315" s="217"/>
      <c r="CG315" s="217"/>
      <c r="CH315" s="217"/>
      <c r="CI315" s="217"/>
      <c r="CJ315" s="217"/>
      <c r="CK315" s="217"/>
      <c r="CL315" s="217"/>
      <c r="CM315" s="217"/>
      <c r="CN315" s="217"/>
      <c r="CO315" s="217"/>
      <c r="CP315" s="217"/>
      <c r="CQ315" s="217"/>
      <c r="CR315" s="217"/>
      <c r="CS315" s="217"/>
      <c r="CT315" s="217"/>
      <c r="CU315" s="217"/>
      <c r="CV315" s="217"/>
      <c r="CW315" s="217"/>
      <c r="CX315" s="217"/>
      <c r="CY315" s="217"/>
      <c r="CZ315" s="217"/>
      <c r="DA315" s="217"/>
      <c r="DB315" s="217"/>
      <c r="DC315" s="217"/>
      <c r="DD315" s="217"/>
      <c r="DE315" s="217"/>
      <c r="DF315" s="217"/>
      <c r="DG315" s="217"/>
      <c r="DH315" s="217"/>
      <c r="DI315" s="217"/>
      <c r="DJ315" s="217"/>
      <c r="DK315" s="217"/>
      <c r="DL315" s="217"/>
      <c r="DM315" s="217"/>
      <c r="DN315" s="217"/>
      <c r="DO315" s="217"/>
      <c r="DP315" s="217"/>
      <c r="DQ315" s="217"/>
      <c r="DR315" s="217"/>
    </row>
    <row r="316" spans="1:122" s="207" customFormat="1" ht="13.5" hidden="1" thickBot="1">
      <c r="A316" s="188" t="s">
        <v>30</v>
      </c>
      <c r="B316" s="228" t="s">
        <v>78</v>
      </c>
      <c r="C316" s="229"/>
      <c r="D316" s="10"/>
      <c r="E316" s="10"/>
      <c r="F316" s="10"/>
      <c r="G316" s="241"/>
      <c r="H316" s="229"/>
      <c r="I316" s="10"/>
      <c r="J316" s="10"/>
      <c r="K316" s="10"/>
      <c r="L316" s="241"/>
      <c r="M316" s="10"/>
      <c r="N316" s="10"/>
      <c r="O316" s="10"/>
      <c r="P316" s="10"/>
      <c r="Q316" s="10"/>
      <c r="R316" s="183"/>
      <c r="S316" s="197"/>
      <c r="T316" s="218"/>
      <c r="U316" s="217"/>
      <c r="V316" s="219"/>
      <c r="W316" s="219"/>
      <c r="X316" s="219"/>
      <c r="Y316" s="217"/>
      <c r="Z316" s="217"/>
      <c r="AA316" s="217"/>
      <c r="AB316" s="217"/>
      <c r="AC316" s="217"/>
      <c r="AD316" s="217"/>
      <c r="AE316" s="217"/>
      <c r="AF316" s="217"/>
      <c r="AG316" s="217"/>
      <c r="AH316" s="217"/>
      <c r="AI316" s="217"/>
      <c r="AJ316" s="217"/>
      <c r="AK316" s="217"/>
      <c r="AL316" s="217"/>
      <c r="AM316" s="217"/>
      <c r="AN316" s="217"/>
      <c r="AO316" s="217"/>
      <c r="AP316" s="217"/>
      <c r="AQ316" s="217"/>
      <c r="AR316" s="217"/>
      <c r="AS316" s="217"/>
      <c r="AT316" s="217"/>
      <c r="AU316" s="217"/>
      <c r="AV316" s="217"/>
      <c r="AW316" s="217"/>
      <c r="AX316" s="217"/>
      <c r="AY316" s="217"/>
      <c r="AZ316" s="217"/>
      <c r="BA316" s="217"/>
      <c r="BB316" s="217"/>
      <c r="BC316" s="217"/>
      <c r="BD316" s="217"/>
      <c r="BE316" s="217"/>
      <c r="BF316" s="217"/>
      <c r="BG316" s="217"/>
      <c r="BH316" s="217"/>
      <c r="BI316" s="217"/>
      <c r="BJ316" s="217"/>
      <c r="BK316" s="217"/>
      <c r="BL316" s="217"/>
      <c r="BM316" s="217"/>
      <c r="BN316" s="217"/>
      <c r="BO316" s="217"/>
      <c r="BP316" s="217"/>
      <c r="BQ316" s="217"/>
      <c r="BR316" s="217"/>
      <c r="BS316" s="217"/>
      <c r="BT316" s="217"/>
      <c r="BU316" s="217"/>
      <c r="BV316" s="217"/>
      <c r="BW316" s="217"/>
      <c r="BX316" s="217"/>
      <c r="BY316" s="217"/>
      <c r="BZ316" s="217"/>
      <c r="CA316" s="217"/>
      <c r="CB316" s="217"/>
      <c r="CC316" s="217"/>
      <c r="CD316" s="217"/>
      <c r="CE316" s="217"/>
      <c r="CF316" s="217"/>
      <c r="CG316" s="217"/>
      <c r="CH316" s="217"/>
      <c r="CI316" s="217"/>
      <c r="CJ316" s="217"/>
      <c r="CK316" s="217"/>
      <c r="CL316" s="217"/>
      <c r="CM316" s="217"/>
      <c r="CN316" s="217"/>
      <c r="CO316" s="217"/>
      <c r="CP316" s="217"/>
      <c r="CQ316" s="217"/>
      <c r="CR316" s="217"/>
      <c r="CS316" s="217"/>
      <c r="CT316" s="217"/>
      <c r="CU316" s="217"/>
      <c r="CV316" s="217"/>
      <c r="CW316" s="217"/>
      <c r="CX316" s="217"/>
      <c r="CY316" s="217"/>
      <c r="CZ316" s="217"/>
      <c r="DA316" s="217"/>
      <c r="DB316" s="217"/>
      <c r="DC316" s="217"/>
      <c r="DD316" s="217"/>
      <c r="DE316" s="217"/>
      <c r="DF316" s="217"/>
      <c r="DG316" s="217"/>
      <c r="DH316" s="217"/>
      <c r="DI316" s="217"/>
      <c r="DJ316" s="217"/>
      <c r="DK316" s="217"/>
      <c r="DL316" s="217"/>
      <c r="DM316" s="217"/>
      <c r="DN316" s="217"/>
      <c r="DO316" s="217"/>
      <c r="DP316" s="217"/>
      <c r="DQ316" s="217"/>
      <c r="DR316" s="217"/>
    </row>
    <row r="317" spans="1:122" s="207" customFormat="1" ht="13.5" hidden="1" thickBot="1">
      <c r="A317" s="1121" t="s">
        <v>30</v>
      </c>
      <c r="B317" s="1122" t="s">
        <v>32</v>
      </c>
      <c r="C317" s="1123">
        <v>0</v>
      </c>
      <c r="D317" s="1124">
        <v>0</v>
      </c>
      <c r="E317" s="1124">
        <v>0</v>
      </c>
      <c r="F317" s="1124">
        <v>0</v>
      </c>
      <c r="G317" s="1125">
        <v>0</v>
      </c>
      <c r="H317" s="1123">
        <v>0</v>
      </c>
      <c r="I317" s="1124">
        <v>0</v>
      </c>
      <c r="J317" s="1124">
        <v>0</v>
      </c>
      <c r="K317" s="1124">
        <v>0</v>
      </c>
      <c r="L317" s="1125">
        <v>0</v>
      </c>
      <c r="M317" s="1124">
        <v>0</v>
      </c>
      <c r="N317" s="1124">
        <v>0</v>
      </c>
      <c r="O317" s="1124">
        <v>0</v>
      </c>
      <c r="P317" s="1124">
        <v>0</v>
      </c>
      <c r="Q317" s="1124">
        <v>0</v>
      </c>
      <c r="R317" s="1125">
        <v>0</v>
      </c>
      <c r="S317" s="1126">
        <v>0</v>
      </c>
      <c r="T317" s="218"/>
      <c r="U317" s="217"/>
      <c r="V317" s="219"/>
      <c r="W317" s="219"/>
      <c r="X317" s="219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  <c r="AI317" s="217"/>
      <c r="AJ317" s="217"/>
      <c r="AK317" s="217"/>
      <c r="AL317" s="217"/>
      <c r="AM317" s="217"/>
      <c r="AN317" s="217"/>
      <c r="AO317" s="217"/>
      <c r="AP317" s="217"/>
      <c r="AQ317" s="217"/>
      <c r="AR317" s="217"/>
      <c r="AS317" s="217"/>
      <c r="AT317" s="217"/>
      <c r="AU317" s="217"/>
      <c r="AV317" s="217"/>
      <c r="AW317" s="217"/>
      <c r="AX317" s="217"/>
      <c r="AY317" s="217"/>
      <c r="AZ317" s="217"/>
      <c r="BA317" s="217"/>
      <c r="BB317" s="217"/>
      <c r="BC317" s="217"/>
      <c r="BD317" s="217"/>
      <c r="BE317" s="217"/>
      <c r="BF317" s="217"/>
      <c r="BG317" s="217"/>
      <c r="BH317" s="217"/>
      <c r="BI317" s="217"/>
      <c r="BJ317" s="217"/>
      <c r="BK317" s="217"/>
      <c r="BL317" s="217"/>
      <c r="BM317" s="217"/>
      <c r="BN317" s="217"/>
      <c r="BO317" s="217"/>
      <c r="BP317" s="217"/>
      <c r="BQ317" s="217"/>
      <c r="BR317" s="217"/>
      <c r="BS317" s="217"/>
      <c r="BT317" s="217"/>
      <c r="BU317" s="217"/>
      <c r="BV317" s="217"/>
      <c r="BW317" s="217"/>
      <c r="BX317" s="217"/>
      <c r="BY317" s="217"/>
      <c r="BZ317" s="217"/>
      <c r="CA317" s="217"/>
      <c r="CB317" s="217"/>
      <c r="CC317" s="217"/>
      <c r="CD317" s="217"/>
      <c r="CE317" s="217"/>
      <c r="CF317" s="217"/>
      <c r="CG317" s="217"/>
      <c r="CH317" s="217"/>
      <c r="CI317" s="217"/>
      <c r="CJ317" s="217"/>
      <c r="CK317" s="217"/>
      <c r="CL317" s="217"/>
      <c r="CM317" s="217"/>
      <c r="CN317" s="217"/>
      <c r="CO317" s="217"/>
      <c r="CP317" s="217"/>
      <c r="CQ317" s="217"/>
      <c r="CR317" s="217"/>
      <c r="CS317" s="217"/>
      <c r="CT317" s="217"/>
      <c r="CU317" s="217"/>
      <c r="CV317" s="217"/>
      <c r="CW317" s="217"/>
      <c r="CX317" s="217"/>
      <c r="CY317" s="217"/>
      <c r="CZ317" s="217"/>
      <c r="DA317" s="217"/>
      <c r="DB317" s="217"/>
      <c r="DC317" s="217"/>
      <c r="DD317" s="217"/>
      <c r="DE317" s="217"/>
      <c r="DF317" s="217"/>
      <c r="DG317" s="217"/>
      <c r="DH317" s="217"/>
      <c r="DI317" s="217"/>
      <c r="DJ317" s="217"/>
      <c r="DK317" s="217"/>
      <c r="DL317" s="217"/>
      <c r="DM317" s="217"/>
      <c r="DN317" s="217"/>
      <c r="DO317" s="217"/>
      <c r="DP317" s="217"/>
      <c r="DQ317" s="217"/>
      <c r="DR317" s="217"/>
    </row>
    <row r="318" spans="1:122" s="207" customFormat="1" ht="13.5" hidden="1" thickBot="1">
      <c r="A318" s="188" t="str">
        <f>A311</f>
        <v>PHARAOH</v>
      </c>
      <c r="B318" s="228" t="str">
        <f>B311</f>
        <v>160GB</v>
      </c>
      <c r="C318" s="229"/>
      <c r="D318" s="10"/>
      <c r="E318" s="10"/>
      <c r="F318" s="10"/>
      <c r="G318" s="241"/>
      <c r="H318" s="229"/>
      <c r="I318" s="10"/>
      <c r="J318" s="10"/>
      <c r="K318" s="10"/>
      <c r="L318" s="241"/>
      <c r="M318" s="10"/>
      <c r="N318" s="10"/>
      <c r="O318" s="10"/>
      <c r="P318" s="10"/>
      <c r="Q318" s="10"/>
      <c r="R318" s="183"/>
      <c r="S318" s="197"/>
      <c r="T318" s="936"/>
      <c r="U318" s="217"/>
      <c r="V318" s="219"/>
      <c r="W318" s="219"/>
      <c r="X318" s="219"/>
      <c r="Y318" s="217"/>
      <c r="Z318" s="217"/>
      <c r="AA318" s="217"/>
      <c r="AB318" s="217"/>
      <c r="AC318" s="217"/>
      <c r="AD318" s="217"/>
      <c r="AE318" s="217"/>
      <c r="AF318" s="217"/>
      <c r="AG318" s="217"/>
      <c r="AH318" s="217"/>
      <c r="AI318" s="217"/>
      <c r="AJ318" s="217"/>
      <c r="AK318" s="217"/>
      <c r="AL318" s="217"/>
      <c r="AM318" s="217"/>
      <c r="AN318" s="217"/>
      <c r="AO318" s="217"/>
      <c r="AP318" s="217"/>
      <c r="AQ318" s="217"/>
      <c r="AR318" s="217"/>
      <c r="AS318" s="217"/>
      <c r="AT318" s="217"/>
      <c r="AU318" s="217"/>
      <c r="AV318" s="217"/>
      <c r="AW318" s="217"/>
      <c r="AX318" s="217"/>
      <c r="AY318" s="217"/>
      <c r="AZ318" s="217"/>
      <c r="BA318" s="217"/>
      <c r="BB318" s="217"/>
      <c r="BC318" s="217"/>
      <c r="BD318" s="217"/>
      <c r="BE318" s="217"/>
      <c r="BF318" s="217"/>
      <c r="BG318" s="217"/>
      <c r="BH318" s="217"/>
      <c r="BI318" s="217"/>
      <c r="BJ318" s="217"/>
      <c r="BK318" s="217"/>
      <c r="BL318" s="217"/>
      <c r="BM318" s="217"/>
      <c r="BN318" s="217"/>
      <c r="BO318" s="217"/>
      <c r="BP318" s="217"/>
      <c r="BQ318" s="217"/>
      <c r="BR318" s="217"/>
      <c r="BS318" s="217"/>
      <c r="BT318" s="217"/>
      <c r="BU318" s="217"/>
      <c r="BV318" s="217"/>
      <c r="BW318" s="217"/>
      <c r="BX318" s="217"/>
      <c r="BY318" s="217"/>
      <c r="BZ318" s="217"/>
      <c r="CA318" s="217"/>
      <c r="CB318" s="217"/>
      <c r="CC318" s="217"/>
      <c r="CD318" s="217"/>
      <c r="CE318" s="217"/>
      <c r="CF318" s="217"/>
      <c r="CG318" s="217"/>
      <c r="CH318" s="217"/>
      <c r="CI318" s="217"/>
      <c r="CJ318" s="217"/>
      <c r="CK318" s="217"/>
      <c r="CL318" s="217"/>
      <c r="CM318" s="217"/>
      <c r="CN318" s="217"/>
      <c r="CO318" s="217"/>
      <c r="CP318" s="217"/>
      <c r="CQ318" s="217"/>
      <c r="CR318" s="217"/>
      <c r="CS318" s="217"/>
      <c r="CT318" s="217"/>
      <c r="CU318" s="217"/>
      <c r="CV318" s="217"/>
      <c r="CW318" s="217"/>
      <c r="CX318" s="217"/>
      <c r="CY318" s="217"/>
      <c r="CZ318" s="217"/>
      <c r="DA318" s="217"/>
      <c r="DB318" s="217"/>
      <c r="DC318" s="217"/>
      <c r="DD318" s="217"/>
      <c r="DE318" s="217"/>
      <c r="DF318" s="217"/>
      <c r="DG318" s="217"/>
      <c r="DH318" s="217"/>
      <c r="DI318" s="217"/>
      <c r="DJ318" s="217"/>
      <c r="DK318" s="217"/>
      <c r="DL318" s="217"/>
      <c r="DM318" s="217"/>
      <c r="DN318" s="217"/>
      <c r="DO318" s="217"/>
      <c r="DP318" s="217"/>
      <c r="DQ318" s="217"/>
      <c r="DR318" s="217"/>
    </row>
    <row r="319" spans="1:122" s="207" customFormat="1" ht="13.5" hidden="1" thickBot="1">
      <c r="A319" s="195" t="str">
        <f>A299</f>
        <v>MS2409A0</v>
      </c>
      <c r="B319" s="228" t="str">
        <f>B312</f>
        <v>250GB</v>
      </c>
      <c r="C319" s="229"/>
      <c r="D319" s="10"/>
      <c r="E319" s="10"/>
      <c r="F319" s="10"/>
      <c r="G319" s="241"/>
      <c r="H319" s="229"/>
      <c r="I319" s="10"/>
      <c r="J319" s="10"/>
      <c r="K319" s="10"/>
      <c r="L319" s="241"/>
      <c r="M319" s="10"/>
      <c r="N319" s="10"/>
      <c r="O319" s="10"/>
      <c r="P319" s="10"/>
      <c r="Q319" s="10"/>
      <c r="R319" s="183"/>
      <c r="S319" s="197"/>
      <c r="T319" s="936"/>
      <c r="U319" s="217"/>
      <c r="V319" s="219"/>
      <c r="W319" s="219"/>
      <c r="X319" s="219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7"/>
      <c r="AJ319" s="217"/>
      <c r="AK319" s="217"/>
      <c r="AL319" s="217"/>
      <c r="AM319" s="217"/>
      <c r="AN319" s="217"/>
      <c r="AO319" s="217"/>
      <c r="AP319" s="217"/>
      <c r="AQ319" s="217"/>
      <c r="AR319" s="217"/>
      <c r="AS319" s="217"/>
      <c r="AT319" s="217"/>
      <c r="AU319" s="217"/>
      <c r="AV319" s="217"/>
      <c r="AW319" s="217"/>
      <c r="AX319" s="217"/>
      <c r="AY319" s="217"/>
      <c r="AZ319" s="217"/>
      <c r="BA319" s="217"/>
      <c r="BB319" s="217"/>
      <c r="BC319" s="217"/>
      <c r="BD319" s="217"/>
      <c r="BE319" s="217"/>
      <c r="BF319" s="217"/>
      <c r="BG319" s="217"/>
      <c r="BH319" s="217"/>
      <c r="BI319" s="217"/>
      <c r="BJ319" s="217"/>
      <c r="BK319" s="217"/>
      <c r="BL319" s="217"/>
      <c r="BM319" s="217"/>
      <c r="BN319" s="217"/>
      <c r="BO319" s="217"/>
      <c r="BP319" s="217"/>
      <c r="BQ319" s="217"/>
      <c r="BR319" s="217"/>
      <c r="BS319" s="217"/>
      <c r="BT319" s="217"/>
      <c r="BU319" s="217"/>
      <c r="BV319" s="217"/>
      <c r="BW319" s="217"/>
      <c r="BX319" s="217"/>
      <c r="BY319" s="217"/>
      <c r="BZ319" s="217"/>
      <c r="CA319" s="217"/>
      <c r="CB319" s="217"/>
      <c r="CC319" s="217"/>
      <c r="CD319" s="217"/>
      <c r="CE319" s="217"/>
      <c r="CF319" s="217"/>
      <c r="CG319" s="217"/>
      <c r="CH319" s="217"/>
      <c r="CI319" s="217"/>
      <c r="CJ319" s="217"/>
      <c r="CK319" s="217"/>
      <c r="CL319" s="217"/>
      <c r="CM319" s="217"/>
      <c r="CN319" s="217"/>
      <c r="CO319" s="217"/>
      <c r="CP319" s="217"/>
      <c r="CQ319" s="217"/>
      <c r="CR319" s="217"/>
      <c r="CS319" s="217"/>
      <c r="CT319" s="217"/>
      <c r="CU319" s="217"/>
      <c r="CV319" s="217"/>
      <c r="CW319" s="217"/>
      <c r="CX319" s="217"/>
      <c r="CY319" s="217"/>
      <c r="CZ319" s="217"/>
      <c r="DA319" s="217"/>
      <c r="DB319" s="217"/>
      <c r="DC319" s="217"/>
      <c r="DD319" s="217"/>
      <c r="DE319" s="217"/>
      <c r="DF319" s="217"/>
      <c r="DG319" s="217"/>
      <c r="DH319" s="217"/>
      <c r="DI319" s="217"/>
      <c r="DJ319" s="217"/>
      <c r="DK319" s="217"/>
      <c r="DL319" s="217"/>
      <c r="DM319" s="217"/>
      <c r="DN319" s="217"/>
      <c r="DO319" s="217"/>
      <c r="DP319" s="217"/>
      <c r="DQ319" s="217"/>
      <c r="DR319" s="217"/>
    </row>
    <row r="320" spans="1:122" s="207" customFormat="1" ht="13.5" hidden="1" thickBot="1">
      <c r="A320" s="195"/>
      <c r="B320" s="228" t="str">
        <f>B313</f>
        <v>320GB</v>
      </c>
      <c r="C320" s="229"/>
      <c r="D320" s="10"/>
      <c r="E320" s="10"/>
      <c r="F320" s="10"/>
      <c r="G320" s="241"/>
      <c r="H320" s="229"/>
      <c r="I320" s="10"/>
      <c r="J320" s="10"/>
      <c r="K320" s="10"/>
      <c r="L320" s="241"/>
      <c r="M320" s="10"/>
      <c r="N320" s="10"/>
      <c r="O320" s="10"/>
      <c r="P320" s="10"/>
      <c r="Q320" s="10"/>
      <c r="R320" s="183"/>
      <c r="S320" s="197"/>
      <c r="T320" s="936"/>
      <c r="U320" s="217"/>
      <c r="V320" s="219"/>
      <c r="W320" s="219"/>
      <c r="X320" s="219"/>
      <c r="Y320" s="217"/>
      <c r="Z320" s="217"/>
      <c r="AA320" s="217"/>
      <c r="AB320" s="217"/>
      <c r="AC320" s="217"/>
      <c r="AD320" s="217"/>
      <c r="AE320" s="217"/>
      <c r="AF320" s="217"/>
      <c r="AG320" s="217"/>
      <c r="AH320" s="217"/>
      <c r="AI320" s="217"/>
      <c r="AJ320" s="217"/>
      <c r="AK320" s="217"/>
      <c r="AL320" s="217"/>
      <c r="AM320" s="217"/>
      <c r="AN320" s="217"/>
      <c r="AO320" s="217"/>
      <c r="AP320" s="217"/>
      <c r="AQ320" s="217"/>
      <c r="AR320" s="217"/>
      <c r="AS320" s="217"/>
      <c r="AT320" s="217"/>
      <c r="AU320" s="217"/>
      <c r="AV320" s="217"/>
      <c r="AW320" s="217"/>
      <c r="AX320" s="217"/>
      <c r="AY320" s="217"/>
      <c r="AZ320" s="217"/>
      <c r="BA320" s="217"/>
      <c r="BB320" s="217"/>
      <c r="BC320" s="217"/>
      <c r="BD320" s="217"/>
      <c r="BE320" s="217"/>
      <c r="BF320" s="217"/>
      <c r="BG320" s="217"/>
      <c r="BH320" s="217"/>
      <c r="BI320" s="217"/>
      <c r="BJ320" s="217"/>
      <c r="BK320" s="217"/>
      <c r="BL320" s="217"/>
      <c r="BM320" s="217"/>
      <c r="BN320" s="217"/>
      <c r="BO320" s="217"/>
      <c r="BP320" s="217"/>
      <c r="BQ320" s="217"/>
      <c r="BR320" s="217"/>
      <c r="BS320" s="217"/>
      <c r="BT320" s="217"/>
      <c r="BU320" s="217"/>
      <c r="BV320" s="217"/>
      <c r="BW320" s="217"/>
      <c r="BX320" s="217"/>
      <c r="BY320" s="217"/>
      <c r="BZ320" s="217"/>
      <c r="CA320" s="217"/>
      <c r="CB320" s="217"/>
      <c r="CC320" s="217"/>
      <c r="CD320" s="217"/>
      <c r="CE320" s="217"/>
      <c r="CF320" s="217"/>
      <c r="CG320" s="217"/>
      <c r="CH320" s="217"/>
      <c r="CI320" s="217"/>
      <c r="CJ320" s="217"/>
      <c r="CK320" s="217"/>
      <c r="CL320" s="217"/>
      <c r="CM320" s="217"/>
      <c r="CN320" s="217"/>
      <c r="CO320" s="217"/>
      <c r="CP320" s="217"/>
      <c r="CQ320" s="217"/>
      <c r="CR320" s="217"/>
      <c r="CS320" s="217"/>
      <c r="CT320" s="217"/>
      <c r="CU320" s="217"/>
      <c r="CV320" s="217"/>
      <c r="CW320" s="217"/>
      <c r="CX320" s="217"/>
      <c r="CY320" s="217"/>
      <c r="CZ320" s="217"/>
      <c r="DA320" s="217"/>
      <c r="DB320" s="217"/>
      <c r="DC320" s="217"/>
      <c r="DD320" s="217"/>
      <c r="DE320" s="217"/>
      <c r="DF320" s="217"/>
      <c r="DG320" s="217"/>
      <c r="DH320" s="217"/>
      <c r="DI320" s="217"/>
      <c r="DJ320" s="217"/>
      <c r="DK320" s="217"/>
      <c r="DL320" s="217"/>
      <c r="DM320" s="217"/>
      <c r="DN320" s="217"/>
      <c r="DO320" s="217"/>
      <c r="DP320" s="217"/>
      <c r="DQ320" s="217"/>
      <c r="DR320" s="217"/>
    </row>
    <row r="321" spans="1:122" s="207" customFormat="1" ht="13.5" hidden="1" thickBot="1">
      <c r="A321" s="195"/>
      <c r="B321" s="228" t="str">
        <f>B314</f>
        <v>500GB</v>
      </c>
      <c r="C321" s="229"/>
      <c r="D321" s="10"/>
      <c r="E321" s="10"/>
      <c r="F321" s="10"/>
      <c r="G321" s="241"/>
      <c r="H321" s="229"/>
      <c r="I321" s="10"/>
      <c r="J321" s="10"/>
      <c r="K321" s="10"/>
      <c r="L321" s="241"/>
      <c r="M321" s="10"/>
      <c r="N321" s="10"/>
      <c r="O321" s="10"/>
      <c r="P321" s="10"/>
      <c r="Q321" s="10"/>
      <c r="R321" s="183"/>
      <c r="S321" s="197"/>
      <c r="T321" s="936"/>
      <c r="U321" s="217"/>
      <c r="V321" s="219"/>
      <c r="W321" s="219"/>
      <c r="X321" s="219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  <c r="AI321" s="217"/>
      <c r="AJ321" s="217"/>
      <c r="AK321" s="217"/>
      <c r="AL321" s="217"/>
      <c r="AM321" s="217"/>
      <c r="AN321" s="217"/>
      <c r="AO321" s="217"/>
      <c r="AP321" s="217"/>
      <c r="AQ321" s="217"/>
      <c r="AR321" s="217"/>
      <c r="AS321" s="217"/>
      <c r="AT321" s="217"/>
      <c r="AU321" s="217"/>
      <c r="AV321" s="217"/>
      <c r="AW321" s="217"/>
      <c r="AX321" s="217"/>
      <c r="AY321" s="217"/>
      <c r="AZ321" s="217"/>
      <c r="BA321" s="217"/>
      <c r="BB321" s="217"/>
      <c r="BC321" s="217"/>
      <c r="BD321" s="217"/>
      <c r="BE321" s="217"/>
      <c r="BF321" s="217"/>
      <c r="BG321" s="217"/>
      <c r="BH321" s="217"/>
      <c r="BI321" s="217"/>
      <c r="BJ321" s="217"/>
      <c r="BK321" s="217"/>
      <c r="BL321" s="217"/>
      <c r="BM321" s="217"/>
      <c r="BN321" s="217"/>
      <c r="BO321" s="217"/>
      <c r="BP321" s="217"/>
      <c r="BQ321" s="217"/>
      <c r="BR321" s="217"/>
      <c r="BS321" s="217"/>
      <c r="BT321" s="217"/>
      <c r="BU321" s="217"/>
      <c r="BV321" s="217"/>
      <c r="BW321" s="217"/>
      <c r="BX321" s="217"/>
      <c r="BY321" s="217"/>
      <c r="BZ321" s="217"/>
      <c r="CA321" s="217"/>
      <c r="CB321" s="217"/>
      <c r="CC321" s="217"/>
      <c r="CD321" s="217"/>
      <c r="CE321" s="217"/>
      <c r="CF321" s="217"/>
      <c r="CG321" s="217"/>
      <c r="CH321" s="217"/>
      <c r="CI321" s="217"/>
      <c r="CJ321" s="217"/>
      <c r="CK321" s="217"/>
      <c r="CL321" s="217"/>
      <c r="CM321" s="217"/>
      <c r="CN321" s="217"/>
      <c r="CO321" s="217"/>
      <c r="CP321" s="217"/>
      <c r="CQ321" s="217"/>
      <c r="CR321" s="217"/>
      <c r="CS321" s="217"/>
      <c r="CT321" s="217"/>
      <c r="CU321" s="217"/>
      <c r="CV321" s="217"/>
      <c r="CW321" s="217"/>
      <c r="CX321" s="217"/>
      <c r="CY321" s="217"/>
      <c r="CZ321" s="217"/>
      <c r="DA321" s="217"/>
      <c r="DB321" s="217"/>
      <c r="DC321" s="217"/>
      <c r="DD321" s="217"/>
      <c r="DE321" s="217"/>
      <c r="DF321" s="217"/>
      <c r="DG321" s="217"/>
      <c r="DH321" s="217"/>
      <c r="DI321" s="217"/>
      <c r="DJ321" s="217"/>
      <c r="DK321" s="217"/>
      <c r="DL321" s="217"/>
      <c r="DM321" s="217"/>
      <c r="DN321" s="217"/>
      <c r="DO321" s="217"/>
      <c r="DP321" s="217"/>
      <c r="DQ321" s="217"/>
      <c r="DR321" s="217"/>
    </row>
    <row r="322" spans="1:122" s="207" customFormat="1" ht="13.5" hidden="1" thickBot="1">
      <c r="A322" s="188"/>
      <c r="B322" s="228" t="str">
        <f>B315</f>
        <v>750GB</v>
      </c>
      <c r="C322" s="229"/>
      <c r="D322" s="10"/>
      <c r="E322" s="10"/>
      <c r="F322" s="10"/>
      <c r="G322" s="241"/>
      <c r="H322" s="229"/>
      <c r="I322" s="10"/>
      <c r="J322" s="10"/>
      <c r="K322" s="10"/>
      <c r="L322" s="241"/>
      <c r="M322" s="10"/>
      <c r="N322" s="10"/>
      <c r="O322" s="10"/>
      <c r="P322" s="10"/>
      <c r="Q322" s="10"/>
      <c r="R322" s="183"/>
      <c r="S322" s="197"/>
      <c r="T322" s="936"/>
      <c r="U322" s="217"/>
      <c r="V322" s="219"/>
      <c r="W322" s="219"/>
      <c r="X322" s="219"/>
      <c r="Y322" s="217"/>
      <c r="Z322" s="217"/>
      <c r="AA322" s="217"/>
      <c r="AB322" s="217"/>
      <c r="AC322" s="217"/>
      <c r="AD322" s="217"/>
      <c r="AE322" s="217"/>
      <c r="AF322" s="217"/>
      <c r="AG322" s="217"/>
      <c r="AH322" s="217"/>
      <c r="AI322" s="217"/>
      <c r="AJ322" s="217"/>
      <c r="AK322" s="217"/>
      <c r="AL322" s="217"/>
      <c r="AM322" s="217"/>
      <c r="AN322" s="217"/>
      <c r="AO322" s="217"/>
      <c r="AP322" s="217"/>
      <c r="AQ322" s="217"/>
      <c r="AR322" s="217"/>
      <c r="AS322" s="217"/>
      <c r="AT322" s="217"/>
      <c r="AU322" s="217"/>
      <c r="AV322" s="217"/>
      <c r="AW322" s="217"/>
      <c r="AX322" s="217"/>
      <c r="AY322" s="217"/>
      <c r="AZ322" s="217"/>
      <c r="BA322" s="217"/>
      <c r="BB322" s="217"/>
      <c r="BC322" s="217"/>
      <c r="BD322" s="217"/>
      <c r="BE322" s="217"/>
      <c r="BF322" s="217"/>
      <c r="BG322" s="217"/>
      <c r="BH322" s="217"/>
      <c r="BI322" s="217"/>
      <c r="BJ322" s="217"/>
      <c r="BK322" s="217"/>
      <c r="BL322" s="217"/>
      <c r="BM322" s="217"/>
      <c r="BN322" s="217"/>
      <c r="BO322" s="217"/>
      <c r="BP322" s="217"/>
      <c r="BQ322" s="217"/>
      <c r="BR322" s="217"/>
      <c r="BS322" s="217"/>
      <c r="BT322" s="217"/>
      <c r="BU322" s="217"/>
      <c r="BV322" s="217"/>
      <c r="BW322" s="217"/>
      <c r="BX322" s="217"/>
      <c r="BY322" s="217"/>
      <c r="BZ322" s="217"/>
      <c r="CA322" s="217"/>
      <c r="CB322" s="217"/>
      <c r="CC322" s="217"/>
      <c r="CD322" s="217"/>
      <c r="CE322" s="217"/>
      <c r="CF322" s="217"/>
      <c r="CG322" s="217"/>
      <c r="CH322" s="217"/>
      <c r="CI322" s="217"/>
      <c r="CJ322" s="217"/>
      <c r="CK322" s="217"/>
      <c r="CL322" s="217"/>
      <c r="CM322" s="217"/>
      <c r="CN322" s="217"/>
      <c r="CO322" s="217"/>
      <c r="CP322" s="217"/>
      <c r="CQ322" s="217"/>
      <c r="CR322" s="217"/>
      <c r="CS322" s="217"/>
      <c r="CT322" s="217"/>
      <c r="CU322" s="217"/>
      <c r="CV322" s="217"/>
      <c r="CW322" s="217"/>
      <c r="CX322" s="217"/>
      <c r="CY322" s="217"/>
      <c r="CZ322" s="217"/>
      <c r="DA322" s="217"/>
      <c r="DB322" s="217"/>
      <c r="DC322" s="217"/>
      <c r="DD322" s="217"/>
      <c r="DE322" s="217"/>
      <c r="DF322" s="217"/>
      <c r="DG322" s="217"/>
      <c r="DH322" s="217"/>
      <c r="DI322" s="217"/>
      <c r="DJ322" s="217"/>
      <c r="DK322" s="217"/>
      <c r="DL322" s="217"/>
      <c r="DM322" s="217"/>
      <c r="DN322" s="217"/>
      <c r="DO322" s="217"/>
      <c r="DP322" s="217"/>
      <c r="DQ322" s="217"/>
      <c r="DR322" s="217"/>
    </row>
    <row r="323" spans="1:122" s="207" customFormat="1" ht="13.5" hidden="1" thickBot="1">
      <c r="A323" s="188"/>
      <c r="B323" s="228" t="str">
        <f>B316</f>
        <v>1000GB</v>
      </c>
      <c r="C323" s="229"/>
      <c r="D323" s="10"/>
      <c r="E323" s="10"/>
      <c r="F323" s="10"/>
      <c r="G323" s="241"/>
      <c r="H323" s="229"/>
      <c r="I323" s="10"/>
      <c r="J323" s="10"/>
      <c r="K323" s="10"/>
      <c r="L323" s="241"/>
      <c r="M323" s="10"/>
      <c r="N323" s="10"/>
      <c r="O323" s="10"/>
      <c r="P323" s="10"/>
      <c r="Q323" s="10"/>
      <c r="R323" s="183"/>
      <c r="S323" s="197"/>
      <c r="T323" s="936"/>
      <c r="U323" s="217"/>
      <c r="V323" s="219"/>
      <c r="W323" s="219"/>
      <c r="X323" s="219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17"/>
      <c r="AJ323" s="217"/>
      <c r="AK323" s="217"/>
      <c r="AL323" s="217"/>
      <c r="AM323" s="217"/>
      <c r="AN323" s="217"/>
      <c r="AO323" s="217"/>
      <c r="AP323" s="217"/>
      <c r="AQ323" s="217"/>
      <c r="AR323" s="217"/>
      <c r="AS323" s="217"/>
      <c r="AT323" s="217"/>
      <c r="AU323" s="217"/>
      <c r="AV323" s="217"/>
      <c r="AW323" s="217"/>
      <c r="AX323" s="217"/>
      <c r="AY323" s="217"/>
      <c r="AZ323" s="217"/>
      <c r="BA323" s="217"/>
      <c r="BB323" s="217"/>
      <c r="BC323" s="217"/>
      <c r="BD323" s="217"/>
      <c r="BE323" s="217"/>
      <c r="BF323" s="217"/>
      <c r="BG323" s="217"/>
      <c r="BH323" s="217"/>
      <c r="BI323" s="217"/>
      <c r="BJ323" s="217"/>
      <c r="BK323" s="217"/>
      <c r="BL323" s="217"/>
      <c r="BM323" s="217"/>
      <c r="BN323" s="217"/>
      <c r="BO323" s="217"/>
      <c r="BP323" s="217"/>
      <c r="BQ323" s="217"/>
      <c r="BR323" s="217"/>
      <c r="BS323" s="217"/>
      <c r="BT323" s="217"/>
      <c r="BU323" s="217"/>
      <c r="BV323" s="217"/>
      <c r="BW323" s="217"/>
      <c r="BX323" s="217"/>
      <c r="BY323" s="217"/>
      <c r="BZ323" s="217"/>
      <c r="CA323" s="217"/>
      <c r="CB323" s="217"/>
      <c r="CC323" s="217"/>
      <c r="CD323" s="217"/>
      <c r="CE323" s="217"/>
      <c r="CF323" s="217"/>
      <c r="CG323" s="217"/>
      <c r="CH323" s="217"/>
      <c r="CI323" s="217"/>
      <c r="CJ323" s="217"/>
      <c r="CK323" s="217"/>
      <c r="CL323" s="217"/>
      <c r="CM323" s="217"/>
      <c r="CN323" s="217"/>
      <c r="CO323" s="217"/>
      <c r="CP323" s="217"/>
      <c r="CQ323" s="217"/>
      <c r="CR323" s="217"/>
      <c r="CS323" s="217"/>
      <c r="CT323" s="217"/>
      <c r="CU323" s="217"/>
      <c r="CV323" s="217"/>
      <c r="CW323" s="217"/>
      <c r="CX323" s="217"/>
      <c r="CY323" s="217"/>
      <c r="CZ323" s="217"/>
      <c r="DA323" s="217"/>
      <c r="DB323" s="217"/>
      <c r="DC323" s="217"/>
      <c r="DD323" s="217"/>
      <c r="DE323" s="217"/>
      <c r="DF323" s="217"/>
      <c r="DG323" s="217"/>
      <c r="DH323" s="217"/>
      <c r="DI323" s="217"/>
      <c r="DJ323" s="217"/>
      <c r="DK323" s="217"/>
      <c r="DL323" s="217"/>
      <c r="DM323" s="217"/>
      <c r="DN323" s="217"/>
      <c r="DO323" s="217"/>
      <c r="DP323" s="217"/>
      <c r="DQ323" s="217"/>
      <c r="DR323" s="217"/>
    </row>
    <row r="324" spans="1:122" s="207" customFormat="1" ht="13.5" hidden="1" thickBot="1">
      <c r="A324" s="189" t="s">
        <v>30</v>
      </c>
      <c r="B324" s="231" t="s">
        <v>32</v>
      </c>
      <c r="C324" s="232">
        <f>SUM(C318:C323)</f>
        <v>0</v>
      </c>
      <c r="D324" s="191">
        <f>SUM(D318:D323)</f>
        <v>0</v>
      </c>
      <c r="E324" s="191">
        <f>SUM(E318:E323)</f>
        <v>0</v>
      </c>
      <c r="F324" s="191">
        <f>SUM(F318:F323)</f>
        <v>0</v>
      </c>
      <c r="G324" s="192">
        <f>SUM(C324:F324)</f>
        <v>0</v>
      </c>
      <c r="H324" s="232">
        <f>SUM(H318:H323)</f>
        <v>0</v>
      </c>
      <c r="I324" s="191">
        <f>SUM(I318:I323)</f>
        <v>0</v>
      </c>
      <c r="J324" s="191">
        <f>SUM(J318:J323)</f>
        <v>0</v>
      </c>
      <c r="K324" s="191">
        <f>SUM(K318:K323)</f>
        <v>0</v>
      </c>
      <c r="L324" s="192">
        <f>SUM(H324:K324)</f>
        <v>0</v>
      </c>
      <c r="M324" s="191">
        <f>SUM(M318:M323)</f>
        <v>0</v>
      </c>
      <c r="N324" s="191">
        <f>SUM(N318:N323)</f>
        <v>0</v>
      </c>
      <c r="O324" s="191">
        <f>SUM(O318:O323)</f>
        <v>0</v>
      </c>
      <c r="P324" s="191">
        <f>SUM(P318:P323)</f>
        <v>0</v>
      </c>
      <c r="Q324" s="233">
        <f>SUM(Q318:Q323)</f>
        <v>0</v>
      </c>
      <c r="R324" s="192">
        <f>SUM(M324:Q324)</f>
        <v>0</v>
      </c>
      <c r="S324" s="193">
        <f>R324+L324+G324</f>
        <v>0</v>
      </c>
      <c r="T324" s="936"/>
      <c r="U324" s="217"/>
      <c r="V324" s="219"/>
      <c r="W324" s="219"/>
      <c r="X324" s="219"/>
      <c r="Y324" s="217"/>
      <c r="Z324" s="217"/>
      <c r="AA324" s="217"/>
      <c r="AB324" s="217"/>
      <c r="AC324" s="217"/>
      <c r="AD324" s="217"/>
      <c r="AE324" s="217"/>
      <c r="AF324" s="217"/>
      <c r="AG324" s="217"/>
      <c r="AH324" s="217"/>
      <c r="AI324" s="217"/>
      <c r="AJ324" s="217"/>
      <c r="AK324" s="217"/>
      <c r="AL324" s="217"/>
      <c r="AM324" s="217"/>
      <c r="AN324" s="217"/>
      <c r="AO324" s="217"/>
      <c r="AP324" s="217"/>
      <c r="AQ324" s="217"/>
      <c r="AR324" s="217"/>
      <c r="AS324" s="217"/>
      <c r="AT324" s="217"/>
      <c r="AU324" s="217"/>
      <c r="AV324" s="217"/>
      <c r="AW324" s="217"/>
      <c r="AX324" s="217"/>
      <c r="AY324" s="217"/>
      <c r="AZ324" s="217"/>
      <c r="BA324" s="217"/>
      <c r="BB324" s="217"/>
      <c r="BC324" s="217"/>
      <c r="BD324" s="217"/>
      <c r="BE324" s="217"/>
      <c r="BF324" s="217"/>
      <c r="BG324" s="217"/>
      <c r="BH324" s="217"/>
      <c r="BI324" s="217"/>
      <c r="BJ324" s="217"/>
      <c r="BK324" s="217"/>
      <c r="BL324" s="217"/>
      <c r="BM324" s="217"/>
      <c r="BN324" s="217"/>
      <c r="BO324" s="217"/>
      <c r="BP324" s="217"/>
      <c r="BQ324" s="217"/>
      <c r="BR324" s="217"/>
      <c r="BS324" s="217"/>
      <c r="BT324" s="217"/>
      <c r="BU324" s="217"/>
      <c r="BV324" s="217"/>
      <c r="BW324" s="217"/>
      <c r="BX324" s="217"/>
      <c r="BY324" s="217"/>
      <c r="BZ324" s="217"/>
      <c r="CA324" s="217"/>
      <c r="CB324" s="217"/>
      <c r="CC324" s="217"/>
      <c r="CD324" s="217"/>
      <c r="CE324" s="217"/>
      <c r="CF324" s="217"/>
      <c r="CG324" s="217"/>
      <c r="CH324" s="217"/>
      <c r="CI324" s="217"/>
      <c r="CJ324" s="217"/>
      <c r="CK324" s="217"/>
      <c r="CL324" s="217"/>
      <c r="CM324" s="217"/>
      <c r="CN324" s="217"/>
      <c r="CO324" s="217"/>
      <c r="CP324" s="217"/>
      <c r="CQ324" s="217"/>
      <c r="CR324" s="217"/>
      <c r="CS324" s="217"/>
      <c r="CT324" s="217"/>
      <c r="CU324" s="217"/>
      <c r="CV324" s="217"/>
      <c r="CW324" s="217"/>
      <c r="CX324" s="217"/>
      <c r="CY324" s="217"/>
      <c r="CZ324" s="217"/>
      <c r="DA324" s="217"/>
      <c r="DB324" s="217"/>
      <c r="DC324" s="217"/>
      <c r="DD324" s="217"/>
      <c r="DE324" s="217"/>
      <c r="DF324" s="217"/>
      <c r="DG324" s="217"/>
      <c r="DH324" s="217"/>
      <c r="DI324" s="217"/>
      <c r="DJ324" s="217"/>
      <c r="DK324" s="217"/>
      <c r="DL324" s="217"/>
      <c r="DM324" s="217"/>
      <c r="DN324" s="217"/>
      <c r="DO324" s="217"/>
      <c r="DP324" s="217"/>
      <c r="DQ324" s="217"/>
      <c r="DR324" s="217"/>
    </row>
    <row r="325" spans="1:122" s="207" customFormat="1" ht="13.5" hidden="1" thickBot="1">
      <c r="A325" s="199" t="s">
        <v>17</v>
      </c>
      <c r="B325" s="228" t="str">
        <f t="shared" ref="B325:B330" si="261">B318</f>
        <v>160GB</v>
      </c>
      <c r="C325" s="230">
        <f>C318-C311</f>
        <v>0</v>
      </c>
      <c r="D325" s="6">
        <f t="shared" ref="D325:S328" si="262">D318-D311</f>
        <v>0</v>
      </c>
      <c r="E325" s="6">
        <f t="shared" si="262"/>
        <v>0</v>
      </c>
      <c r="F325" s="6">
        <f t="shared" si="262"/>
        <v>0</v>
      </c>
      <c r="G325" s="200">
        <f t="shared" si="262"/>
        <v>0</v>
      </c>
      <c r="H325" s="230">
        <f t="shared" si="262"/>
        <v>0</v>
      </c>
      <c r="I325" s="6">
        <f t="shared" si="262"/>
        <v>0</v>
      </c>
      <c r="J325" s="6">
        <f t="shared" si="262"/>
        <v>0</v>
      </c>
      <c r="K325" s="6">
        <f t="shared" si="262"/>
        <v>0</v>
      </c>
      <c r="L325" s="200">
        <f t="shared" si="262"/>
        <v>0</v>
      </c>
      <c r="M325" s="6">
        <f t="shared" si="262"/>
        <v>0</v>
      </c>
      <c r="N325" s="6">
        <f t="shared" si="262"/>
        <v>0</v>
      </c>
      <c r="O325" s="6">
        <f t="shared" si="262"/>
        <v>0</v>
      </c>
      <c r="P325" s="6">
        <f t="shared" si="262"/>
        <v>0</v>
      </c>
      <c r="Q325" s="7">
        <f t="shared" si="262"/>
        <v>0</v>
      </c>
      <c r="R325" s="200">
        <f t="shared" si="262"/>
        <v>0</v>
      </c>
      <c r="S325" s="184">
        <f t="shared" si="262"/>
        <v>0</v>
      </c>
      <c r="T325" s="936"/>
      <c r="U325" s="217"/>
      <c r="V325" s="219"/>
      <c r="W325" s="219"/>
      <c r="X325" s="219"/>
      <c r="Y325" s="217"/>
      <c r="Z325" s="217"/>
      <c r="AA325" s="217"/>
      <c r="AB325" s="217"/>
      <c r="AC325" s="217"/>
      <c r="AD325" s="217"/>
      <c r="AE325" s="217"/>
      <c r="AF325" s="217"/>
      <c r="AG325" s="217"/>
      <c r="AH325" s="217"/>
      <c r="AI325" s="217"/>
      <c r="AJ325" s="217"/>
      <c r="AK325" s="217"/>
      <c r="AL325" s="217"/>
      <c r="AM325" s="217"/>
      <c r="AN325" s="217"/>
      <c r="AO325" s="217"/>
      <c r="AP325" s="217"/>
      <c r="AQ325" s="217"/>
      <c r="AR325" s="217"/>
      <c r="AS325" s="217"/>
      <c r="AT325" s="217"/>
      <c r="AU325" s="217"/>
      <c r="AV325" s="217"/>
      <c r="AW325" s="217"/>
      <c r="AX325" s="217"/>
      <c r="AY325" s="217"/>
      <c r="AZ325" s="217"/>
      <c r="BA325" s="217"/>
      <c r="BB325" s="217"/>
      <c r="BC325" s="217"/>
      <c r="BD325" s="217"/>
      <c r="BE325" s="217"/>
      <c r="BF325" s="217"/>
      <c r="BG325" s="217"/>
      <c r="BH325" s="217"/>
      <c r="BI325" s="217"/>
      <c r="BJ325" s="217"/>
      <c r="BK325" s="217"/>
      <c r="BL325" s="217"/>
      <c r="BM325" s="217"/>
      <c r="BN325" s="217"/>
      <c r="BO325" s="217"/>
      <c r="BP325" s="217"/>
      <c r="BQ325" s="217"/>
      <c r="BR325" s="217"/>
      <c r="BS325" s="217"/>
      <c r="BT325" s="217"/>
      <c r="BU325" s="217"/>
      <c r="BV325" s="217"/>
      <c r="BW325" s="217"/>
      <c r="BX325" s="217"/>
      <c r="BY325" s="217"/>
      <c r="BZ325" s="217"/>
      <c r="CA325" s="217"/>
      <c r="CB325" s="217"/>
      <c r="CC325" s="217"/>
      <c r="CD325" s="217"/>
      <c r="CE325" s="217"/>
      <c r="CF325" s="217"/>
      <c r="CG325" s="217"/>
      <c r="CH325" s="217"/>
      <c r="CI325" s="217"/>
      <c r="CJ325" s="217"/>
      <c r="CK325" s="217"/>
      <c r="CL325" s="217"/>
      <c r="CM325" s="217"/>
      <c r="CN325" s="217"/>
      <c r="CO325" s="217"/>
      <c r="CP325" s="217"/>
      <c r="CQ325" s="217"/>
      <c r="CR325" s="217"/>
      <c r="CS325" s="217"/>
      <c r="CT325" s="217"/>
      <c r="CU325" s="217"/>
      <c r="CV325" s="217"/>
      <c r="CW325" s="217"/>
      <c r="CX325" s="217"/>
      <c r="CY325" s="217"/>
      <c r="CZ325" s="217"/>
      <c r="DA325" s="217"/>
      <c r="DB325" s="217"/>
      <c r="DC325" s="217"/>
      <c r="DD325" s="217"/>
      <c r="DE325" s="217"/>
      <c r="DF325" s="217"/>
      <c r="DG325" s="217"/>
      <c r="DH325" s="217"/>
      <c r="DI325" s="217"/>
      <c r="DJ325" s="217"/>
      <c r="DK325" s="217"/>
      <c r="DL325" s="217"/>
      <c r="DM325" s="217"/>
      <c r="DN325" s="217"/>
      <c r="DO325" s="217"/>
      <c r="DP325" s="217"/>
      <c r="DQ325" s="217"/>
      <c r="DR325" s="217"/>
    </row>
    <row r="326" spans="1:122" s="207" customFormat="1" ht="13.5" hidden="1" thickBot="1">
      <c r="A326" s="199"/>
      <c r="B326" s="228" t="str">
        <f t="shared" si="261"/>
        <v>250GB</v>
      </c>
      <c r="C326" s="230">
        <f>C319-C312</f>
        <v>0</v>
      </c>
      <c r="D326" s="6">
        <f t="shared" si="262"/>
        <v>0</v>
      </c>
      <c r="E326" s="6">
        <f t="shared" si="262"/>
        <v>0</v>
      </c>
      <c r="F326" s="6">
        <f t="shared" si="262"/>
        <v>0</v>
      </c>
      <c r="G326" s="200">
        <f t="shared" si="262"/>
        <v>0</v>
      </c>
      <c r="H326" s="230">
        <f t="shared" si="262"/>
        <v>0</v>
      </c>
      <c r="I326" s="6">
        <f t="shared" si="262"/>
        <v>0</v>
      </c>
      <c r="J326" s="6">
        <f t="shared" si="262"/>
        <v>0</v>
      </c>
      <c r="K326" s="6">
        <f t="shared" si="262"/>
        <v>0</v>
      </c>
      <c r="L326" s="200">
        <f t="shared" si="262"/>
        <v>0</v>
      </c>
      <c r="M326" s="6">
        <f t="shared" si="262"/>
        <v>0</v>
      </c>
      <c r="N326" s="6">
        <f t="shared" si="262"/>
        <v>0</v>
      </c>
      <c r="O326" s="6">
        <f t="shared" si="262"/>
        <v>0</v>
      </c>
      <c r="P326" s="6">
        <f t="shared" si="262"/>
        <v>0</v>
      </c>
      <c r="Q326" s="7">
        <f t="shared" si="262"/>
        <v>0</v>
      </c>
      <c r="R326" s="200">
        <f t="shared" si="262"/>
        <v>0</v>
      </c>
      <c r="S326" s="184">
        <f t="shared" si="262"/>
        <v>0</v>
      </c>
      <c r="T326" s="936"/>
      <c r="U326" s="217"/>
      <c r="V326" s="219"/>
      <c r="W326" s="219"/>
      <c r="X326" s="219"/>
      <c r="Y326" s="217"/>
      <c r="Z326" s="217"/>
      <c r="AA326" s="217"/>
      <c r="AB326" s="217"/>
      <c r="AC326" s="217"/>
      <c r="AD326" s="217"/>
      <c r="AE326" s="217"/>
      <c r="AF326" s="217"/>
      <c r="AG326" s="217"/>
      <c r="AH326" s="217"/>
      <c r="AI326" s="217"/>
      <c r="AJ326" s="217"/>
      <c r="AK326" s="217"/>
      <c r="AL326" s="217"/>
      <c r="AM326" s="217"/>
      <c r="AN326" s="217"/>
      <c r="AO326" s="217"/>
      <c r="AP326" s="217"/>
      <c r="AQ326" s="217"/>
      <c r="AR326" s="217"/>
      <c r="AS326" s="217"/>
      <c r="AT326" s="217"/>
      <c r="AU326" s="217"/>
      <c r="AV326" s="217"/>
      <c r="AW326" s="217"/>
      <c r="AX326" s="217"/>
      <c r="AY326" s="217"/>
      <c r="AZ326" s="217"/>
      <c r="BA326" s="217"/>
      <c r="BB326" s="217"/>
      <c r="BC326" s="217"/>
      <c r="BD326" s="217"/>
      <c r="BE326" s="217"/>
      <c r="BF326" s="217"/>
      <c r="BG326" s="217"/>
      <c r="BH326" s="217"/>
      <c r="BI326" s="217"/>
      <c r="BJ326" s="217"/>
      <c r="BK326" s="217"/>
      <c r="BL326" s="217"/>
      <c r="BM326" s="217"/>
      <c r="BN326" s="217"/>
      <c r="BO326" s="217"/>
      <c r="BP326" s="217"/>
      <c r="BQ326" s="217"/>
      <c r="BR326" s="217"/>
      <c r="BS326" s="217"/>
      <c r="BT326" s="217"/>
      <c r="BU326" s="217"/>
      <c r="BV326" s="217"/>
      <c r="BW326" s="217"/>
      <c r="BX326" s="217"/>
      <c r="BY326" s="217"/>
      <c r="BZ326" s="217"/>
      <c r="CA326" s="217"/>
      <c r="CB326" s="217"/>
      <c r="CC326" s="217"/>
      <c r="CD326" s="217"/>
      <c r="CE326" s="217"/>
      <c r="CF326" s="217"/>
      <c r="CG326" s="217"/>
      <c r="CH326" s="217"/>
      <c r="CI326" s="217"/>
      <c r="CJ326" s="217"/>
      <c r="CK326" s="217"/>
      <c r="CL326" s="217"/>
      <c r="CM326" s="217"/>
      <c r="CN326" s="217"/>
      <c r="CO326" s="217"/>
      <c r="CP326" s="217"/>
      <c r="CQ326" s="217"/>
      <c r="CR326" s="217"/>
      <c r="CS326" s="217"/>
      <c r="CT326" s="217"/>
      <c r="CU326" s="217"/>
      <c r="CV326" s="217"/>
      <c r="CW326" s="217"/>
      <c r="CX326" s="217"/>
      <c r="CY326" s="217"/>
      <c r="CZ326" s="217"/>
      <c r="DA326" s="217"/>
      <c r="DB326" s="217"/>
      <c r="DC326" s="217"/>
      <c r="DD326" s="217"/>
      <c r="DE326" s="217"/>
      <c r="DF326" s="217"/>
      <c r="DG326" s="217"/>
      <c r="DH326" s="217"/>
      <c r="DI326" s="217"/>
      <c r="DJ326" s="217"/>
      <c r="DK326" s="217"/>
      <c r="DL326" s="217"/>
      <c r="DM326" s="217"/>
      <c r="DN326" s="217"/>
      <c r="DO326" s="217"/>
      <c r="DP326" s="217"/>
      <c r="DQ326" s="217"/>
      <c r="DR326" s="217"/>
    </row>
    <row r="327" spans="1:122" s="207" customFormat="1" ht="13.5" hidden="1" thickBot="1">
      <c r="A327" s="199"/>
      <c r="B327" s="228" t="str">
        <f t="shared" si="261"/>
        <v>320GB</v>
      </c>
      <c r="C327" s="230">
        <f>C320-C313</f>
        <v>0</v>
      </c>
      <c r="D327" s="6">
        <f t="shared" si="262"/>
        <v>0</v>
      </c>
      <c r="E327" s="6">
        <f t="shared" si="262"/>
        <v>0</v>
      </c>
      <c r="F327" s="6">
        <f t="shared" si="262"/>
        <v>0</v>
      </c>
      <c r="G327" s="200">
        <f t="shared" si="262"/>
        <v>0</v>
      </c>
      <c r="H327" s="230">
        <f t="shared" si="262"/>
        <v>0</v>
      </c>
      <c r="I327" s="6">
        <f t="shared" si="262"/>
        <v>0</v>
      </c>
      <c r="J327" s="6">
        <f t="shared" si="262"/>
        <v>0</v>
      </c>
      <c r="K327" s="6">
        <f t="shared" si="262"/>
        <v>0</v>
      </c>
      <c r="L327" s="200">
        <f t="shared" si="262"/>
        <v>0</v>
      </c>
      <c r="M327" s="6">
        <f t="shared" si="262"/>
        <v>0</v>
      </c>
      <c r="N327" s="6">
        <f t="shared" si="262"/>
        <v>0</v>
      </c>
      <c r="O327" s="6">
        <f t="shared" si="262"/>
        <v>0</v>
      </c>
      <c r="P327" s="6">
        <f t="shared" si="262"/>
        <v>0</v>
      </c>
      <c r="Q327" s="7">
        <f t="shared" si="262"/>
        <v>0</v>
      </c>
      <c r="R327" s="200">
        <f t="shared" si="262"/>
        <v>0</v>
      </c>
      <c r="S327" s="184">
        <f t="shared" si="262"/>
        <v>0</v>
      </c>
      <c r="T327" s="936"/>
      <c r="U327" s="217"/>
      <c r="V327" s="219"/>
      <c r="W327" s="219"/>
      <c r="X327" s="219"/>
      <c r="Y327" s="217"/>
      <c r="Z327" s="217"/>
      <c r="AA327" s="217"/>
      <c r="AB327" s="217"/>
      <c r="AC327" s="217"/>
      <c r="AD327" s="217"/>
      <c r="AE327" s="217"/>
      <c r="AF327" s="217"/>
      <c r="AG327" s="217"/>
      <c r="AH327" s="217"/>
      <c r="AI327" s="217"/>
      <c r="AJ327" s="217"/>
      <c r="AK327" s="217"/>
      <c r="AL327" s="217"/>
      <c r="AM327" s="217"/>
      <c r="AN327" s="217"/>
      <c r="AO327" s="217"/>
      <c r="AP327" s="217"/>
      <c r="AQ327" s="217"/>
      <c r="AR327" s="217"/>
      <c r="AS327" s="217"/>
      <c r="AT327" s="217"/>
      <c r="AU327" s="217"/>
      <c r="AV327" s="217"/>
      <c r="AW327" s="217"/>
      <c r="AX327" s="217"/>
      <c r="AY327" s="217"/>
      <c r="AZ327" s="217"/>
      <c r="BA327" s="217"/>
      <c r="BB327" s="217"/>
      <c r="BC327" s="217"/>
      <c r="BD327" s="217"/>
      <c r="BE327" s="217"/>
      <c r="BF327" s="217"/>
      <c r="BG327" s="217"/>
      <c r="BH327" s="217"/>
      <c r="BI327" s="217"/>
      <c r="BJ327" s="217"/>
      <c r="BK327" s="217"/>
      <c r="BL327" s="217"/>
      <c r="BM327" s="217"/>
      <c r="BN327" s="217"/>
      <c r="BO327" s="217"/>
      <c r="BP327" s="217"/>
      <c r="BQ327" s="217"/>
      <c r="BR327" s="217"/>
      <c r="BS327" s="217"/>
      <c r="BT327" s="217"/>
      <c r="BU327" s="217"/>
      <c r="BV327" s="217"/>
      <c r="BW327" s="217"/>
      <c r="BX327" s="217"/>
      <c r="BY327" s="217"/>
      <c r="BZ327" s="217"/>
      <c r="CA327" s="217"/>
      <c r="CB327" s="217"/>
      <c r="CC327" s="217"/>
      <c r="CD327" s="217"/>
      <c r="CE327" s="217"/>
      <c r="CF327" s="217"/>
      <c r="CG327" s="217"/>
      <c r="CH327" s="217"/>
      <c r="CI327" s="217"/>
      <c r="CJ327" s="217"/>
      <c r="CK327" s="217"/>
      <c r="CL327" s="217"/>
      <c r="CM327" s="217"/>
      <c r="CN327" s="217"/>
      <c r="CO327" s="217"/>
      <c r="CP327" s="217"/>
      <c r="CQ327" s="217"/>
      <c r="CR327" s="217"/>
      <c r="CS327" s="217"/>
      <c r="CT327" s="217"/>
      <c r="CU327" s="217"/>
      <c r="CV327" s="217"/>
      <c r="CW327" s="217"/>
      <c r="CX327" s="217"/>
      <c r="CY327" s="217"/>
      <c r="CZ327" s="217"/>
      <c r="DA327" s="217"/>
      <c r="DB327" s="217"/>
      <c r="DC327" s="217"/>
      <c r="DD327" s="217"/>
      <c r="DE327" s="217"/>
      <c r="DF327" s="217"/>
      <c r="DG327" s="217"/>
      <c r="DH327" s="217"/>
      <c r="DI327" s="217"/>
      <c r="DJ327" s="217"/>
      <c r="DK327" s="217"/>
      <c r="DL327" s="217"/>
      <c r="DM327" s="217"/>
      <c r="DN327" s="217"/>
      <c r="DO327" s="217"/>
      <c r="DP327" s="217"/>
      <c r="DQ327" s="217"/>
      <c r="DR327" s="217"/>
    </row>
    <row r="328" spans="1:122" s="207" customFormat="1" ht="13.5" hidden="1" thickBot="1">
      <c r="A328" s="199"/>
      <c r="B328" s="228" t="str">
        <f t="shared" si="261"/>
        <v>500GB</v>
      </c>
      <c r="C328" s="230">
        <f>C321-C314</f>
        <v>0</v>
      </c>
      <c r="D328" s="6">
        <f t="shared" si="262"/>
        <v>0</v>
      </c>
      <c r="E328" s="6">
        <f t="shared" si="262"/>
        <v>0</v>
      </c>
      <c r="F328" s="6">
        <f t="shared" si="262"/>
        <v>0</v>
      </c>
      <c r="G328" s="200">
        <f t="shared" si="262"/>
        <v>0</v>
      </c>
      <c r="H328" s="230">
        <f t="shared" si="262"/>
        <v>0</v>
      </c>
      <c r="I328" s="6">
        <f t="shared" si="262"/>
        <v>0</v>
      </c>
      <c r="J328" s="6">
        <f t="shared" si="262"/>
        <v>0</v>
      </c>
      <c r="K328" s="6">
        <f t="shared" si="262"/>
        <v>0</v>
      </c>
      <c r="L328" s="200">
        <f t="shared" si="262"/>
        <v>0</v>
      </c>
      <c r="M328" s="6">
        <f t="shared" si="262"/>
        <v>0</v>
      </c>
      <c r="N328" s="6">
        <f t="shared" si="262"/>
        <v>0</v>
      </c>
      <c r="O328" s="6">
        <f t="shared" si="262"/>
        <v>0</v>
      </c>
      <c r="P328" s="6">
        <f t="shared" si="262"/>
        <v>0</v>
      </c>
      <c r="Q328" s="7">
        <f t="shared" si="262"/>
        <v>0</v>
      </c>
      <c r="R328" s="200">
        <f t="shared" si="262"/>
        <v>0</v>
      </c>
      <c r="S328" s="184">
        <f t="shared" si="262"/>
        <v>0</v>
      </c>
      <c r="T328" s="936"/>
      <c r="U328" s="217"/>
      <c r="V328" s="219"/>
      <c r="W328" s="219"/>
      <c r="X328" s="219"/>
      <c r="Y328" s="217"/>
      <c r="Z328" s="217"/>
      <c r="AA328" s="217"/>
      <c r="AB328" s="217"/>
      <c r="AC328" s="217"/>
      <c r="AD328" s="217"/>
      <c r="AE328" s="217"/>
      <c r="AF328" s="217"/>
      <c r="AG328" s="217"/>
      <c r="AH328" s="217"/>
      <c r="AI328" s="217"/>
      <c r="AJ328" s="217"/>
      <c r="AK328" s="217"/>
      <c r="AL328" s="217"/>
      <c r="AM328" s="217"/>
      <c r="AN328" s="217"/>
      <c r="AO328" s="217"/>
      <c r="AP328" s="217"/>
      <c r="AQ328" s="217"/>
      <c r="AR328" s="217"/>
      <c r="AS328" s="217"/>
      <c r="AT328" s="217"/>
      <c r="AU328" s="217"/>
      <c r="AV328" s="217"/>
      <c r="AW328" s="217"/>
      <c r="AX328" s="217"/>
      <c r="AY328" s="217"/>
      <c r="AZ328" s="217"/>
      <c r="BA328" s="217"/>
      <c r="BB328" s="217"/>
      <c r="BC328" s="217"/>
      <c r="BD328" s="217"/>
      <c r="BE328" s="217"/>
      <c r="BF328" s="217"/>
      <c r="BG328" s="217"/>
      <c r="BH328" s="217"/>
      <c r="BI328" s="217"/>
      <c r="BJ328" s="217"/>
      <c r="BK328" s="217"/>
      <c r="BL328" s="217"/>
      <c r="BM328" s="217"/>
      <c r="BN328" s="217"/>
      <c r="BO328" s="217"/>
      <c r="BP328" s="217"/>
      <c r="BQ328" s="217"/>
      <c r="BR328" s="217"/>
      <c r="BS328" s="217"/>
      <c r="BT328" s="217"/>
      <c r="BU328" s="217"/>
      <c r="BV328" s="217"/>
      <c r="BW328" s="217"/>
      <c r="BX328" s="217"/>
      <c r="BY328" s="217"/>
      <c r="BZ328" s="217"/>
      <c r="CA328" s="217"/>
      <c r="CB328" s="217"/>
      <c r="CC328" s="217"/>
      <c r="CD328" s="217"/>
      <c r="CE328" s="217"/>
      <c r="CF328" s="217"/>
      <c r="CG328" s="217"/>
      <c r="CH328" s="217"/>
      <c r="CI328" s="217"/>
      <c r="CJ328" s="217"/>
      <c r="CK328" s="217"/>
      <c r="CL328" s="217"/>
      <c r="CM328" s="217"/>
      <c r="CN328" s="217"/>
      <c r="CO328" s="217"/>
      <c r="CP328" s="217"/>
      <c r="CQ328" s="217"/>
      <c r="CR328" s="217"/>
      <c r="CS328" s="217"/>
      <c r="CT328" s="217"/>
      <c r="CU328" s="217"/>
      <c r="CV328" s="217"/>
      <c r="CW328" s="217"/>
      <c r="CX328" s="217"/>
      <c r="CY328" s="217"/>
      <c r="CZ328" s="217"/>
      <c r="DA328" s="217"/>
      <c r="DB328" s="217"/>
      <c r="DC328" s="217"/>
      <c r="DD328" s="217"/>
      <c r="DE328" s="217"/>
      <c r="DF328" s="217"/>
      <c r="DG328" s="217"/>
      <c r="DH328" s="217"/>
      <c r="DI328" s="217"/>
      <c r="DJ328" s="217"/>
      <c r="DK328" s="217"/>
      <c r="DL328" s="217"/>
      <c r="DM328" s="217"/>
      <c r="DN328" s="217"/>
      <c r="DO328" s="217"/>
      <c r="DP328" s="217"/>
      <c r="DQ328" s="217"/>
      <c r="DR328" s="217"/>
    </row>
    <row r="329" spans="1:122" s="207" customFormat="1" ht="13.5" hidden="1" thickBot="1">
      <c r="A329" s="199"/>
      <c r="B329" s="228" t="str">
        <f t="shared" si="261"/>
        <v>750GB</v>
      </c>
      <c r="C329" s="230">
        <f t="shared" ref="C329:S330" si="263">C322-C315</f>
        <v>0</v>
      </c>
      <c r="D329" s="6">
        <f t="shared" si="263"/>
        <v>0</v>
      </c>
      <c r="E329" s="6">
        <f t="shared" si="263"/>
        <v>0</v>
      </c>
      <c r="F329" s="6">
        <f t="shared" si="263"/>
        <v>0</v>
      </c>
      <c r="G329" s="200">
        <f t="shared" si="263"/>
        <v>0</v>
      </c>
      <c r="H329" s="230">
        <f t="shared" si="263"/>
        <v>0</v>
      </c>
      <c r="I329" s="6">
        <f t="shared" si="263"/>
        <v>0</v>
      </c>
      <c r="J329" s="6">
        <f t="shared" si="263"/>
        <v>0</v>
      </c>
      <c r="K329" s="6">
        <f t="shared" si="263"/>
        <v>0</v>
      </c>
      <c r="L329" s="200">
        <f t="shared" si="263"/>
        <v>0</v>
      </c>
      <c r="M329" s="6">
        <f t="shared" si="263"/>
        <v>0</v>
      </c>
      <c r="N329" s="6">
        <f t="shared" si="263"/>
        <v>0</v>
      </c>
      <c r="O329" s="6">
        <f t="shared" si="263"/>
        <v>0</v>
      </c>
      <c r="P329" s="6">
        <f t="shared" si="263"/>
        <v>0</v>
      </c>
      <c r="Q329" s="7">
        <f t="shared" si="263"/>
        <v>0</v>
      </c>
      <c r="R329" s="200">
        <f t="shared" si="263"/>
        <v>0</v>
      </c>
      <c r="S329" s="184">
        <f t="shared" si="263"/>
        <v>0</v>
      </c>
      <c r="T329" s="936"/>
      <c r="U329" s="217"/>
      <c r="V329" s="219"/>
      <c r="W329" s="219"/>
      <c r="X329" s="219"/>
      <c r="Y329" s="217"/>
      <c r="Z329" s="217"/>
      <c r="AA329" s="217"/>
      <c r="AB329" s="217"/>
      <c r="AC329" s="217"/>
      <c r="AD329" s="217"/>
      <c r="AE329" s="217"/>
      <c r="AF329" s="217"/>
      <c r="AG329" s="217"/>
      <c r="AH329" s="217"/>
      <c r="AI329" s="217"/>
      <c r="AJ329" s="217"/>
      <c r="AK329" s="217"/>
      <c r="AL329" s="217"/>
      <c r="AM329" s="217"/>
      <c r="AN329" s="217"/>
      <c r="AO329" s="217"/>
      <c r="AP329" s="217"/>
      <c r="AQ329" s="217"/>
      <c r="AR329" s="217"/>
      <c r="AS329" s="217"/>
      <c r="AT329" s="217"/>
      <c r="AU329" s="217"/>
      <c r="AV329" s="217"/>
      <c r="AW329" s="217"/>
      <c r="AX329" s="217"/>
      <c r="AY329" s="217"/>
      <c r="AZ329" s="217"/>
      <c r="BA329" s="217"/>
      <c r="BB329" s="217"/>
      <c r="BC329" s="217"/>
      <c r="BD329" s="217"/>
      <c r="BE329" s="217"/>
      <c r="BF329" s="217"/>
      <c r="BG329" s="217"/>
      <c r="BH329" s="217"/>
      <c r="BI329" s="217"/>
      <c r="BJ329" s="217"/>
      <c r="BK329" s="217"/>
      <c r="BL329" s="217"/>
      <c r="BM329" s="217"/>
      <c r="BN329" s="217"/>
      <c r="BO329" s="217"/>
      <c r="BP329" s="217"/>
      <c r="BQ329" s="217"/>
      <c r="BR329" s="217"/>
      <c r="BS329" s="217"/>
      <c r="BT329" s="217"/>
      <c r="BU329" s="217"/>
      <c r="BV329" s="217"/>
      <c r="BW329" s="217"/>
      <c r="BX329" s="217"/>
      <c r="BY329" s="217"/>
      <c r="BZ329" s="217"/>
      <c r="CA329" s="217"/>
      <c r="CB329" s="217"/>
      <c r="CC329" s="217"/>
      <c r="CD329" s="217"/>
      <c r="CE329" s="217"/>
      <c r="CF329" s="217"/>
      <c r="CG329" s="217"/>
      <c r="CH329" s="217"/>
      <c r="CI329" s="217"/>
      <c r="CJ329" s="217"/>
      <c r="CK329" s="217"/>
      <c r="CL329" s="217"/>
      <c r="CM329" s="217"/>
      <c r="CN329" s="217"/>
      <c r="CO329" s="217"/>
      <c r="CP329" s="217"/>
      <c r="CQ329" s="217"/>
      <c r="CR329" s="217"/>
      <c r="CS329" s="217"/>
      <c r="CT329" s="217"/>
      <c r="CU329" s="217"/>
      <c r="CV329" s="217"/>
      <c r="CW329" s="217"/>
      <c r="CX329" s="217"/>
      <c r="CY329" s="217"/>
      <c r="CZ329" s="217"/>
      <c r="DA329" s="217"/>
      <c r="DB329" s="217"/>
      <c r="DC329" s="217"/>
      <c r="DD329" s="217"/>
      <c r="DE329" s="217"/>
      <c r="DF329" s="217"/>
      <c r="DG329" s="217"/>
      <c r="DH329" s="217"/>
      <c r="DI329" s="217"/>
      <c r="DJ329" s="217"/>
      <c r="DK329" s="217"/>
      <c r="DL329" s="217"/>
      <c r="DM329" s="217"/>
      <c r="DN329" s="217"/>
      <c r="DO329" s="217"/>
      <c r="DP329" s="217"/>
      <c r="DQ329" s="217"/>
      <c r="DR329" s="217"/>
    </row>
    <row r="330" spans="1:122" s="207" customFormat="1" ht="13.5" hidden="1" thickBot="1">
      <c r="A330" s="199"/>
      <c r="B330" s="228" t="str">
        <f t="shared" si="261"/>
        <v>1000GB</v>
      </c>
      <c r="C330" s="230">
        <f t="shared" si="263"/>
        <v>0</v>
      </c>
      <c r="D330" s="6">
        <f t="shared" si="263"/>
        <v>0</v>
      </c>
      <c r="E330" s="6">
        <f t="shared" si="263"/>
        <v>0</v>
      </c>
      <c r="F330" s="6">
        <f t="shared" si="263"/>
        <v>0</v>
      </c>
      <c r="G330" s="200">
        <f t="shared" si="263"/>
        <v>0</v>
      </c>
      <c r="H330" s="230">
        <f t="shared" si="263"/>
        <v>0</v>
      </c>
      <c r="I330" s="6">
        <f t="shared" si="263"/>
        <v>0</v>
      </c>
      <c r="J330" s="6">
        <f t="shared" si="263"/>
        <v>0</v>
      </c>
      <c r="K330" s="6">
        <f t="shared" si="263"/>
        <v>0</v>
      </c>
      <c r="L330" s="200">
        <f t="shared" si="263"/>
        <v>0</v>
      </c>
      <c r="M330" s="6">
        <f t="shared" si="263"/>
        <v>0</v>
      </c>
      <c r="N330" s="6">
        <f t="shared" si="263"/>
        <v>0</v>
      </c>
      <c r="O330" s="6">
        <f t="shared" si="263"/>
        <v>0</v>
      </c>
      <c r="P330" s="6">
        <f t="shared" si="263"/>
        <v>0</v>
      </c>
      <c r="Q330" s="7">
        <f t="shared" si="263"/>
        <v>0</v>
      </c>
      <c r="R330" s="200">
        <f t="shared" si="263"/>
        <v>0</v>
      </c>
      <c r="S330" s="184">
        <f t="shared" si="263"/>
        <v>0</v>
      </c>
      <c r="T330" s="936"/>
      <c r="U330" s="217"/>
      <c r="V330" s="219"/>
      <c r="W330" s="219"/>
      <c r="X330" s="219"/>
      <c r="Y330" s="217"/>
      <c r="Z330" s="217"/>
      <c r="AA330" s="217"/>
      <c r="AB330" s="217"/>
      <c r="AC330" s="217"/>
      <c r="AD330" s="217"/>
      <c r="AE330" s="217"/>
      <c r="AF330" s="217"/>
      <c r="AG330" s="217"/>
      <c r="AH330" s="217"/>
      <c r="AI330" s="217"/>
      <c r="AJ330" s="217"/>
      <c r="AK330" s="217"/>
      <c r="AL330" s="217"/>
      <c r="AM330" s="217"/>
      <c r="AN330" s="217"/>
      <c r="AO330" s="217"/>
      <c r="AP330" s="217"/>
      <c r="AQ330" s="217"/>
      <c r="AR330" s="217"/>
      <c r="AS330" s="217"/>
      <c r="AT330" s="217"/>
      <c r="AU330" s="217"/>
      <c r="AV330" s="217"/>
      <c r="AW330" s="217"/>
      <c r="AX330" s="217"/>
      <c r="AY330" s="217"/>
      <c r="AZ330" s="217"/>
      <c r="BA330" s="217"/>
      <c r="BB330" s="217"/>
      <c r="BC330" s="217"/>
      <c r="BD330" s="217"/>
      <c r="BE330" s="217"/>
      <c r="BF330" s="217"/>
      <c r="BG330" s="217"/>
      <c r="BH330" s="217"/>
      <c r="BI330" s="217"/>
      <c r="BJ330" s="217"/>
      <c r="BK330" s="217"/>
      <c r="BL330" s="217"/>
      <c r="BM330" s="217"/>
      <c r="BN330" s="217"/>
      <c r="BO330" s="217"/>
      <c r="BP330" s="217"/>
      <c r="BQ330" s="217"/>
      <c r="BR330" s="217"/>
      <c r="BS330" s="217"/>
      <c r="BT330" s="217"/>
      <c r="BU330" s="217"/>
      <c r="BV330" s="217"/>
      <c r="BW330" s="217"/>
      <c r="BX330" s="217"/>
      <c r="BY330" s="217"/>
      <c r="BZ330" s="217"/>
      <c r="CA330" s="217"/>
      <c r="CB330" s="217"/>
      <c r="CC330" s="217"/>
      <c r="CD330" s="217"/>
      <c r="CE330" s="217"/>
      <c r="CF330" s="217"/>
      <c r="CG330" s="217"/>
      <c r="CH330" s="217"/>
      <c r="CI330" s="217"/>
      <c r="CJ330" s="217"/>
      <c r="CK330" s="217"/>
      <c r="CL330" s="217"/>
      <c r="CM330" s="217"/>
      <c r="CN330" s="217"/>
      <c r="CO330" s="217"/>
      <c r="CP330" s="217"/>
      <c r="CQ330" s="217"/>
      <c r="CR330" s="217"/>
      <c r="CS330" s="217"/>
      <c r="CT330" s="217"/>
      <c r="CU330" s="217"/>
      <c r="CV330" s="217"/>
      <c r="CW330" s="217"/>
      <c r="CX330" s="217"/>
      <c r="CY330" s="217"/>
      <c r="CZ330" s="217"/>
      <c r="DA330" s="217"/>
      <c r="DB330" s="217"/>
      <c r="DC330" s="217"/>
      <c r="DD330" s="217"/>
      <c r="DE330" s="217"/>
      <c r="DF330" s="217"/>
      <c r="DG330" s="217"/>
      <c r="DH330" s="217"/>
      <c r="DI330" s="217"/>
      <c r="DJ330" s="217"/>
      <c r="DK330" s="217"/>
      <c r="DL330" s="217"/>
      <c r="DM330" s="217"/>
      <c r="DN330" s="217"/>
      <c r="DO330" s="217"/>
      <c r="DP330" s="217"/>
      <c r="DQ330" s="217"/>
      <c r="DR330" s="217"/>
    </row>
    <row r="331" spans="1:122" s="688" customFormat="1" ht="13.5" hidden="1" thickBot="1">
      <c r="A331" s="678"/>
      <c r="B331" s="679" t="s">
        <v>32</v>
      </c>
      <c r="C331" s="680">
        <f>SUM(C325:C330)</f>
        <v>0</v>
      </c>
      <c r="D331" s="681">
        <f>SUM(D325:D330)</f>
        <v>0</v>
      </c>
      <c r="E331" s="681">
        <f t="shared" ref="E331:S331" si="264">SUM(E325:E330)</f>
        <v>0</v>
      </c>
      <c r="F331" s="681">
        <f t="shared" si="264"/>
        <v>0</v>
      </c>
      <c r="G331" s="682">
        <f t="shared" si="264"/>
        <v>0</v>
      </c>
      <c r="H331" s="683">
        <f t="shared" si="264"/>
        <v>0</v>
      </c>
      <c r="I331" s="684">
        <f t="shared" si="264"/>
        <v>0</v>
      </c>
      <c r="J331" s="684">
        <f t="shared" si="264"/>
        <v>0</v>
      </c>
      <c r="K331" s="684">
        <f t="shared" si="264"/>
        <v>0</v>
      </c>
      <c r="L331" s="682">
        <f t="shared" si="264"/>
        <v>0</v>
      </c>
      <c r="M331" s="684">
        <f t="shared" si="264"/>
        <v>0</v>
      </c>
      <c r="N331" s="684">
        <f t="shared" si="264"/>
        <v>0</v>
      </c>
      <c r="O331" s="684">
        <f t="shared" si="264"/>
        <v>0</v>
      </c>
      <c r="P331" s="684">
        <f t="shared" si="264"/>
        <v>0</v>
      </c>
      <c r="Q331" s="685">
        <f t="shared" si="264"/>
        <v>0</v>
      </c>
      <c r="R331" s="682">
        <f t="shared" si="264"/>
        <v>0</v>
      </c>
      <c r="S331" s="682">
        <f t="shared" si="264"/>
        <v>0</v>
      </c>
      <c r="T331" s="937"/>
      <c r="U331" s="686"/>
      <c r="V331" s="687"/>
      <c r="W331" s="687"/>
      <c r="X331" s="687"/>
      <c r="Y331" s="686"/>
      <c r="Z331" s="686"/>
      <c r="AA331" s="686"/>
      <c r="AB331" s="686"/>
      <c r="AC331" s="686"/>
      <c r="AD331" s="686"/>
      <c r="AE331" s="686"/>
      <c r="AF331" s="686"/>
      <c r="AG331" s="686"/>
      <c r="AH331" s="686"/>
      <c r="AI331" s="686"/>
      <c r="AJ331" s="686"/>
      <c r="AK331" s="686"/>
      <c r="AL331" s="686"/>
      <c r="AM331" s="686"/>
      <c r="AN331" s="686"/>
      <c r="AO331" s="686"/>
      <c r="AP331" s="686"/>
      <c r="AQ331" s="686"/>
      <c r="AR331" s="686"/>
      <c r="AS331" s="686"/>
      <c r="AT331" s="686"/>
      <c r="AU331" s="686"/>
      <c r="AV331" s="686"/>
      <c r="AW331" s="686"/>
      <c r="AX331" s="686"/>
      <c r="AY331" s="686"/>
      <c r="AZ331" s="686"/>
      <c r="BA331" s="686"/>
      <c r="BB331" s="686"/>
      <c r="BC331" s="686"/>
      <c r="BD331" s="686"/>
      <c r="BE331" s="686"/>
      <c r="BF331" s="686"/>
      <c r="BG331" s="686"/>
      <c r="BH331" s="686"/>
      <c r="BI331" s="686"/>
      <c r="BJ331" s="686"/>
      <c r="BK331" s="686"/>
      <c r="BL331" s="686"/>
      <c r="BM331" s="686"/>
      <c r="BN331" s="686"/>
      <c r="BO331" s="686"/>
      <c r="BP331" s="686"/>
      <c r="BQ331" s="686"/>
      <c r="BR331" s="686"/>
      <c r="BS331" s="686"/>
      <c r="BT331" s="686"/>
      <c r="BU331" s="686"/>
      <c r="BV331" s="686"/>
      <c r="BW331" s="686"/>
      <c r="BX331" s="686"/>
      <c r="BY331" s="686"/>
      <c r="BZ331" s="686"/>
      <c r="CA331" s="686"/>
      <c r="CB331" s="686"/>
      <c r="CC331" s="686"/>
      <c r="CD331" s="686"/>
      <c r="CE331" s="686"/>
      <c r="CF331" s="686"/>
      <c r="CG331" s="686"/>
      <c r="CH331" s="686"/>
      <c r="CI331" s="686"/>
      <c r="CJ331" s="686"/>
      <c r="CK331" s="686"/>
      <c r="CL331" s="686"/>
      <c r="CM331" s="686"/>
      <c r="CN331" s="686"/>
      <c r="CO331" s="686"/>
      <c r="CP331" s="686"/>
      <c r="CQ331" s="686"/>
      <c r="CR331" s="686"/>
      <c r="CS331" s="686"/>
      <c r="CT331" s="686"/>
      <c r="CU331" s="686"/>
      <c r="CV331" s="686"/>
      <c r="CW331" s="686"/>
      <c r="CX331" s="686"/>
      <c r="CY331" s="686"/>
      <c r="CZ331" s="686"/>
      <c r="DA331" s="686"/>
      <c r="DB331" s="686"/>
      <c r="DC331" s="686"/>
      <c r="DD331" s="686"/>
      <c r="DE331" s="686"/>
      <c r="DF331" s="686"/>
      <c r="DG331" s="686"/>
      <c r="DH331" s="686"/>
      <c r="DI331" s="686"/>
      <c r="DJ331" s="686"/>
      <c r="DK331" s="686"/>
      <c r="DL331" s="686"/>
      <c r="DM331" s="686"/>
      <c r="DN331" s="686"/>
      <c r="DO331" s="686"/>
      <c r="DP331" s="686"/>
      <c r="DQ331" s="686"/>
      <c r="DR331" s="686"/>
    </row>
    <row r="332" spans="1:122" s="207" customFormat="1" ht="13" outlineLevel="1">
      <c r="A332" s="245" t="s">
        <v>40</v>
      </c>
      <c r="B332" s="246">
        <v>0</v>
      </c>
      <c r="C332" s="247">
        <f>C325+C326+C327*2+C328*2</f>
        <v>0</v>
      </c>
      <c r="D332" s="210">
        <f t="shared" ref="D332:S332" si="265">D325+D326+D327*2+D328*2</f>
        <v>0</v>
      </c>
      <c r="E332" s="210">
        <f t="shared" si="265"/>
        <v>0</v>
      </c>
      <c r="F332" s="251">
        <f t="shared" si="265"/>
        <v>0</v>
      </c>
      <c r="G332" s="206">
        <f t="shared" si="265"/>
        <v>0</v>
      </c>
      <c r="H332" s="210">
        <f t="shared" si="265"/>
        <v>0</v>
      </c>
      <c r="I332" s="210">
        <f t="shared" si="265"/>
        <v>0</v>
      </c>
      <c r="J332" s="210">
        <f t="shared" si="265"/>
        <v>0</v>
      </c>
      <c r="K332" s="210">
        <f>K325+K326+K327*2+K328*2</f>
        <v>0</v>
      </c>
      <c r="L332" s="206">
        <f>SUM(H332:K332)</f>
        <v>0</v>
      </c>
      <c r="M332" s="210">
        <f t="shared" si="265"/>
        <v>0</v>
      </c>
      <c r="N332" s="210">
        <f t="shared" si="265"/>
        <v>0</v>
      </c>
      <c r="O332" s="210">
        <f t="shared" si="265"/>
        <v>0</v>
      </c>
      <c r="P332" s="210">
        <f t="shared" si="265"/>
        <v>0</v>
      </c>
      <c r="Q332" s="210">
        <f t="shared" si="265"/>
        <v>0</v>
      </c>
      <c r="R332" s="206">
        <f t="shared" si="265"/>
        <v>0</v>
      </c>
      <c r="S332" s="224">
        <f t="shared" si="265"/>
        <v>0</v>
      </c>
      <c r="T332" s="936"/>
      <c r="U332" s="217"/>
      <c r="V332" s="219"/>
      <c r="W332" s="219"/>
      <c r="X332" s="219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  <c r="AI332" s="217"/>
      <c r="AJ332" s="217"/>
      <c r="AK332" s="217"/>
      <c r="AL332" s="217"/>
      <c r="AM332" s="217"/>
      <c r="AN332" s="217"/>
      <c r="AO332" s="217"/>
      <c r="AP332" s="217"/>
      <c r="AQ332" s="217"/>
      <c r="AR332" s="217"/>
      <c r="AS332" s="217"/>
      <c r="AT332" s="217"/>
      <c r="AU332" s="217"/>
      <c r="AV332" s="217"/>
      <c r="AW332" s="217"/>
      <c r="AX332" s="217"/>
      <c r="AY332" s="217"/>
      <c r="AZ332" s="217"/>
      <c r="BA332" s="217"/>
      <c r="BB332" s="217"/>
      <c r="BC332" s="217"/>
      <c r="BD332" s="217"/>
      <c r="BE332" s="217"/>
      <c r="BF332" s="217"/>
      <c r="BG332" s="217"/>
      <c r="BH332" s="217"/>
      <c r="BI332" s="217"/>
      <c r="BJ332" s="217"/>
      <c r="BK332" s="217"/>
      <c r="BL332" s="217"/>
      <c r="BM332" s="217"/>
      <c r="BN332" s="217"/>
      <c r="BO332" s="217"/>
      <c r="BP332" s="217"/>
      <c r="BQ332" s="217"/>
      <c r="BR332" s="217"/>
      <c r="BS332" s="217"/>
      <c r="BT332" s="217"/>
      <c r="BU332" s="217"/>
      <c r="BV332" s="217"/>
      <c r="BW332" s="217"/>
      <c r="BX332" s="217"/>
      <c r="BY332" s="217"/>
      <c r="BZ332" s="217"/>
      <c r="CA332" s="217"/>
      <c r="CB332" s="217"/>
      <c r="CC332" s="217"/>
      <c r="CD332" s="217"/>
      <c r="CE332" s="217"/>
      <c r="CF332" s="217"/>
      <c r="CG332" s="217"/>
      <c r="CH332" s="217"/>
      <c r="CI332" s="217"/>
      <c r="CJ332" s="217"/>
      <c r="CK332" s="217"/>
      <c r="CL332" s="217"/>
      <c r="CM332" s="217"/>
      <c r="CN332" s="217"/>
      <c r="CO332" s="217"/>
      <c r="CP332" s="217"/>
      <c r="CQ332" s="217"/>
      <c r="CR332" s="217"/>
      <c r="CS332" s="217"/>
      <c r="CT332" s="217"/>
      <c r="CU332" s="217"/>
      <c r="CV332" s="217"/>
      <c r="CW332" s="217"/>
      <c r="CX332" s="217"/>
      <c r="CY332" s="217"/>
      <c r="CZ332" s="217"/>
      <c r="DA332" s="217"/>
      <c r="DB332" s="217"/>
      <c r="DC332" s="217"/>
      <c r="DD332" s="217"/>
      <c r="DE332" s="217"/>
      <c r="DF332" s="217"/>
      <c r="DG332" s="217"/>
      <c r="DH332" s="217"/>
      <c r="DI332" s="217"/>
      <c r="DJ332" s="217"/>
      <c r="DK332" s="217"/>
      <c r="DL332" s="217"/>
      <c r="DM332" s="217"/>
      <c r="DN332" s="217"/>
      <c r="DO332" s="217"/>
      <c r="DP332" s="217"/>
      <c r="DQ332" s="217"/>
      <c r="DR332" s="217"/>
    </row>
    <row r="333" spans="1:122" s="207" customFormat="1" ht="13.5" outlineLevel="1" thickBot="1">
      <c r="A333" s="213" t="s">
        <v>43</v>
      </c>
      <c r="B333" s="248" t="s">
        <v>30</v>
      </c>
      <c r="C333" s="249">
        <f>C325+C326+C327+C328</f>
        <v>0</v>
      </c>
      <c r="D333" s="214">
        <f t="shared" ref="D333:S333" si="266">D325+D326+D327+D328</f>
        <v>0</v>
      </c>
      <c r="E333" s="214">
        <f t="shared" si="266"/>
        <v>0</v>
      </c>
      <c r="F333" s="250">
        <f t="shared" si="266"/>
        <v>0</v>
      </c>
      <c r="G333" s="215">
        <f t="shared" si="266"/>
        <v>0</v>
      </c>
      <c r="H333" s="214">
        <f t="shared" si="266"/>
        <v>0</v>
      </c>
      <c r="I333" s="214">
        <f t="shared" si="266"/>
        <v>0</v>
      </c>
      <c r="J333" s="214">
        <f t="shared" si="266"/>
        <v>0</v>
      </c>
      <c r="K333" s="214">
        <f>K325+K326+K327+K328</f>
        <v>0</v>
      </c>
      <c r="L333" s="215">
        <f>SUM(H333:K333)</f>
        <v>0</v>
      </c>
      <c r="M333" s="214">
        <f t="shared" si="266"/>
        <v>0</v>
      </c>
      <c r="N333" s="214">
        <f t="shared" si="266"/>
        <v>0</v>
      </c>
      <c r="O333" s="214">
        <f t="shared" si="266"/>
        <v>0</v>
      </c>
      <c r="P333" s="214">
        <f t="shared" si="266"/>
        <v>0</v>
      </c>
      <c r="Q333" s="214">
        <f t="shared" si="266"/>
        <v>0</v>
      </c>
      <c r="R333" s="215">
        <f t="shared" si="266"/>
        <v>0</v>
      </c>
      <c r="S333" s="204">
        <f t="shared" si="266"/>
        <v>0</v>
      </c>
      <c r="T333" s="936"/>
      <c r="U333" s="217"/>
      <c r="V333" s="219"/>
      <c r="W333" s="219"/>
      <c r="X333" s="219"/>
      <c r="Y333" s="217"/>
      <c r="Z333" s="217"/>
      <c r="AA333" s="217"/>
      <c r="AB333" s="217"/>
      <c r="AC333" s="217"/>
      <c r="AD333" s="217"/>
      <c r="AE333" s="217"/>
      <c r="AF333" s="217"/>
      <c r="AG333" s="217"/>
      <c r="AH333" s="217"/>
      <c r="AI333" s="217"/>
      <c r="AJ333" s="217"/>
      <c r="AK333" s="217"/>
      <c r="AL333" s="217"/>
      <c r="AM333" s="217"/>
      <c r="AN333" s="217"/>
      <c r="AO333" s="217"/>
      <c r="AP333" s="217"/>
      <c r="AQ333" s="217"/>
      <c r="AR333" s="217"/>
      <c r="AS333" s="217"/>
      <c r="AT333" s="217"/>
      <c r="AU333" s="217"/>
      <c r="AV333" s="217"/>
      <c r="AW333" s="217"/>
      <c r="AX333" s="217"/>
      <c r="AY333" s="217"/>
      <c r="AZ333" s="217"/>
      <c r="BA333" s="217"/>
      <c r="BB333" s="217"/>
      <c r="BC333" s="217"/>
      <c r="BD333" s="217"/>
      <c r="BE333" s="217"/>
      <c r="BF333" s="217"/>
      <c r="BG333" s="217"/>
      <c r="BH333" s="217"/>
      <c r="BI333" s="217"/>
      <c r="BJ333" s="217"/>
      <c r="BK333" s="217"/>
      <c r="BL333" s="217"/>
      <c r="BM333" s="217"/>
      <c r="BN333" s="217"/>
      <c r="BO333" s="217"/>
      <c r="BP333" s="217"/>
      <c r="BQ333" s="217"/>
      <c r="BR333" s="217"/>
      <c r="BS333" s="217"/>
      <c r="BT333" s="217"/>
      <c r="BU333" s="217"/>
      <c r="BV333" s="217"/>
      <c r="BW333" s="217"/>
      <c r="BX333" s="217"/>
      <c r="BY333" s="217"/>
      <c r="BZ333" s="217"/>
      <c r="CA333" s="217"/>
      <c r="CB333" s="217"/>
      <c r="CC333" s="217"/>
      <c r="CD333" s="217"/>
      <c r="CE333" s="217"/>
      <c r="CF333" s="217"/>
      <c r="CG333" s="217"/>
      <c r="CH333" s="217"/>
      <c r="CI333" s="217"/>
      <c r="CJ333" s="217"/>
      <c r="CK333" s="217"/>
      <c r="CL333" s="217"/>
      <c r="CM333" s="217"/>
      <c r="CN333" s="217"/>
      <c r="CO333" s="217"/>
      <c r="CP333" s="217"/>
      <c r="CQ333" s="217"/>
      <c r="CR333" s="217"/>
      <c r="CS333" s="217"/>
      <c r="CT333" s="217"/>
      <c r="CU333" s="217"/>
      <c r="CV333" s="217"/>
      <c r="CW333" s="217"/>
      <c r="CX333" s="217"/>
      <c r="CY333" s="217"/>
      <c r="CZ333" s="217"/>
      <c r="DA333" s="217"/>
      <c r="DB333" s="217"/>
      <c r="DC333" s="217"/>
      <c r="DD333" s="217"/>
      <c r="DE333" s="217"/>
      <c r="DF333" s="217"/>
      <c r="DG333" s="217"/>
      <c r="DH333" s="217"/>
      <c r="DI333" s="217"/>
      <c r="DJ333" s="217"/>
      <c r="DK333" s="217"/>
      <c r="DL333" s="217"/>
      <c r="DM333" s="217"/>
      <c r="DN333" s="217"/>
      <c r="DO333" s="217"/>
      <c r="DP333" s="217"/>
      <c r="DQ333" s="217"/>
      <c r="DR333" s="217"/>
    </row>
    <row r="334" spans="1:122" s="207" customFormat="1" ht="13.5" outlineLevel="1" thickBot="1">
      <c r="A334" s="211"/>
      <c r="B334" s="235"/>
      <c r="C334" s="212"/>
      <c r="D334" s="212"/>
      <c r="E334" s="212"/>
      <c r="F334" s="212"/>
      <c r="G334" s="183"/>
      <c r="H334" s="212"/>
      <c r="I334" s="212"/>
      <c r="J334" s="212"/>
      <c r="K334" s="212"/>
      <c r="L334" s="183"/>
      <c r="M334" s="212"/>
      <c r="N334" s="212"/>
      <c r="O334" s="212"/>
      <c r="P334" s="212"/>
      <c r="Q334" s="212"/>
      <c r="R334" s="183"/>
      <c r="S334" s="193"/>
      <c r="T334" s="218"/>
      <c r="U334" s="217"/>
      <c r="V334" s="219"/>
      <c r="W334" s="219"/>
      <c r="X334" s="219"/>
      <c r="Y334" s="217"/>
      <c r="Z334" s="217"/>
      <c r="AA334" s="217"/>
      <c r="AB334" s="217"/>
      <c r="AC334" s="217"/>
      <c r="AD334" s="217"/>
      <c r="AE334" s="217"/>
      <c r="AF334" s="217"/>
      <c r="AG334" s="217"/>
      <c r="AH334" s="217"/>
      <c r="AI334" s="217"/>
      <c r="AJ334" s="217"/>
      <c r="AK334" s="217"/>
      <c r="AL334" s="217"/>
      <c r="AM334" s="217"/>
      <c r="AN334" s="217"/>
      <c r="AO334" s="217"/>
      <c r="AP334" s="217"/>
      <c r="AQ334" s="217"/>
      <c r="AR334" s="217"/>
      <c r="AS334" s="217"/>
      <c r="AT334" s="217"/>
      <c r="AU334" s="217"/>
      <c r="AV334" s="217"/>
      <c r="AW334" s="217"/>
      <c r="AX334" s="217"/>
      <c r="AY334" s="217"/>
      <c r="AZ334" s="217"/>
      <c r="BA334" s="217"/>
      <c r="BB334" s="217"/>
      <c r="BC334" s="217"/>
      <c r="BD334" s="217"/>
      <c r="BE334" s="217"/>
      <c r="BF334" s="217"/>
      <c r="BG334" s="217"/>
      <c r="BH334" s="217"/>
      <c r="BI334" s="217"/>
      <c r="BJ334" s="217"/>
      <c r="BK334" s="217"/>
      <c r="BL334" s="217"/>
      <c r="BM334" s="217"/>
      <c r="BN334" s="217"/>
      <c r="BO334" s="217"/>
      <c r="BP334" s="217"/>
      <c r="BQ334" s="217"/>
      <c r="BR334" s="217"/>
      <c r="BS334" s="217"/>
      <c r="BT334" s="217"/>
      <c r="BU334" s="217"/>
      <c r="BV334" s="217"/>
      <c r="BW334" s="217"/>
      <c r="BX334" s="217"/>
      <c r="BY334" s="217"/>
      <c r="BZ334" s="217"/>
      <c r="CA334" s="217"/>
      <c r="CB334" s="217"/>
      <c r="CC334" s="217"/>
      <c r="CD334" s="217"/>
      <c r="CE334" s="217"/>
      <c r="CF334" s="217"/>
      <c r="CG334" s="217"/>
      <c r="CH334" s="217"/>
      <c r="CI334" s="217"/>
      <c r="CJ334" s="217"/>
      <c r="CK334" s="217"/>
      <c r="CL334" s="217"/>
      <c r="CM334" s="217"/>
      <c r="CN334" s="217"/>
      <c r="CO334" s="217"/>
      <c r="CP334" s="217"/>
      <c r="CQ334" s="217"/>
      <c r="CR334" s="217"/>
      <c r="CS334" s="217"/>
      <c r="CT334" s="217"/>
      <c r="CU334" s="217"/>
      <c r="CV334" s="217"/>
      <c r="CW334" s="217"/>
      <c r="CX334" s="217"/>
      <c r="CY334" s="217"/>
      <c r="CZ334" s="217"/>
      <c r="DA334" s="217"/>
      <c r="DB334" s="217"/>
      <c r="DC334" s="217"/>
      <c r="DD334" s="217"/>
      <c r="DE334" s="217"/>
      <c r="DF334" s="217"/>
      <c r="DG334" s="217"/>
      <c r="DH334" s="217"/>
      <c r="DI334" s="217"/>
      <c r="DJ334" s="217"/>
      <c r="DK334" s="217"/>
      <c r="DL334" s="217"/>
      <c r="DM334" s="217"/>
      <c r="DN334" s="217"/>
      <c r="DO334" s="217"/>
      <c r="DP334" s="217"/>
      <c r="DQ334" s="217"/>
      <c r="DR334" s="217"/>
    </row>
    <row r="335" spans="1:122" s="207" customFormat="1" ht="13.5" hidden="1" thickBot="1">
      <c r="A335" s="181" t="s">
        <v>147</v>
      </c>
      <c r="B335" s="228" t="s">
        <v>141</v>
      </c>
      <c r="C335" s="6"/>
      <c r="D335" s="6"/>
      <c r="E335" s="6"/>
      <c r="F335" s="6"/>
      <c r="G335" s="241"/>
      <c r="H335" s="6"/>
      <c r="I335" s="6"/>
      <c r="J335" s="6"/>
      <c r="K335" s="6"/>
      <c r="L335" s="241"/>
      <c r="M335" s="6"/>
      <c r="N335" s="6"/>
      <c r="O335" s="6"/>
      <c r="P335" s="6"/>
      <c r="Q335" s="6"/>
      <c r="R335" s="241"/>
      <c r="S335" s="241"/>
      <c r="T335" s="218"/>
      <c r="U335" s="217"/>
      <c r="V335" s="219"/>
      <c r="W335" s="219"/>
      <c r="X335" s="219"/>
      <c r="Y335" s="217"/>
      <c r="Z335" s="217"/>
      <c r="AA335" s="217"/>
      <c r="AB335" s="217"/>
      <c r="AC335" s="217"/>
      <c r="AD335" s="217"/>
      <c r="AE335" s="217"/>
      <c r="AF335" s="217"/>
      <c r="AG335" s="217"/>
      <c r="AH335" s="217"/>
      <c r="AI335" s="217"/>
      <c r="AJ335" s="217"/>
      <c r="AK335" s="217"/>
      <c r="AL335" s="217"/>
      <c r="AM335" s="217"/>
      <c r="AN335" s="217"/>
      <c r="AO335" s="217"/>
      <c r="AP335" s="217"/>
      <c r="AQ335" s="217"/>
      <c r="AR335" s="217"/>
      <c r="AS335" s="217"/>
      <c r="AT335" s="217"/>
      <c r="AU335" s="217"/>
      <c r="AV335" s="217"/>
      <c r="AW335" s="217"/>
      <c r="AX335" s="217"/>
      <c r="AY335" s="217"/>
      <c r="AZ335" s="217"/>
      <c r="BA335" s="217"/>
      <c r="BB335" s="217"/>
      <c r="BC335" s="217"/>
      <c r="BD335" s="217"/>
      <c r="BE335" s="217"/>
      <c r="BF335" s="217"/>
      <c r="BG335" s="217"/>
      <c r="BH335" s="217"/>
      <c r="BI335" s="217"/>
      <c r="BJ335" s="217"/>
      <c r="BK335" s="217"/>
      <c r="BL335" s="217"/>
      <c r="BM335" s="217"/>
      <c r="BN335" s="217"/>
      <c r="BO335" s="217"/>
      <c r="BP335" s="217"/>
      <c r="BQ335" s="217"/>
      <c r="BR335" s="217"/>
      <c r="BS335" s="217"/>
      <c r="BT335" s="217"/>
      <c r="BU335" s="217"/>
      <c r="BV335" s="217"/>
      <c r="BW335" s="217"/>
      <c r="BX335" s="217"/>
      <c r="BY335" s="217"/>
      <c r="BZ335" s="217"/>
      <c r="CA335" s="217"/>
      <c r="CB335" s="217"/>
      <c r="CC335" s="217"/>
      <c r="CD335" s="217"/>
      <c r="CE335" s="217"/>
      <c r="CF335" s="217"/>
      <c r="CG335" s="217"/>
      <c r="CH335" s="217"/>
      <c r="CI335" s="217"/>
      <c r="CJ335" s="217"/>
      <c r="CK335" s="217"/>
      <c r="CL335" s="217"/>
      <c r="CM335" s="217"/>
      <c r="CN335" s="217"/>
      <c r="CO335" s="217"/>
      <c r="CP335" s="217"/>
      <c r="CQ335" s="217"/>
      <c r="CR335" s="217"/>
      <c r="CS335" s="217"/>
      <c r="CT335" s="217"/>
      <c r="CU335" s="217"/>
      <c r="CV335" s="217"/>
      <c r="CW335" s="217"/>
      <c r="CX335" s="217"/>
      <c r="CY335" s="217"/>
      <c r="CZ335" s="217"/>
      <c r="DA335" s="217"/>
      <c r="DB335" s="217"/>
      <c r="DC335" s="217"/>
      <c r="DD335" s="217"/>
      <c r="DE335" s="217"/>
      <c r="DF335" s="217"/>
      <c r="DG335" s="217"/>
      <c r="DH335" s="217"/>
      <c r="DI335" s="217"/>
      <c r="DJ335" s="217"/>
      <c r="DK335" s="217"/>
      <c r="DL335" s="217"/>
      <c r="DM335" s="217"/>
      <c r="DN335" s="217"/>
      <c r="DO335" s="217"/>
      <c r="DP335" s="217"/>
      <c r="DQ335" s="217"/>
      <c r="DR335" s="217"/>
    </row>
    <row r="336" spans="1:122" s="207" customFormat="1" ht="13.5" hidden="1" thickBot="1">
      <c r="A336" s="181"/>
      <c r="B336" s="228" t="s">
        <v>111</v>
      </c>
      <c r="C336" s="6"/>
      <c r="D336" s="6"/>
      <c r="E336" s="6"/>
      <c r="F336" s="6"/>
      <c r="G336" s="241"/>
      <c r="H336" s="6"/>
      <c r="I336" s="6"/>
      <c r="J336" s="6"/>
      <c r="K336" s="6"/>
      <c r="L336" s="241"/>
      <c r="M336" s="6"/>
      <c r="N336" s="6"/>
      <c r="O336" s="6"/>
      <c r="P336" s="6"/>
      <c r="Q336" s="6"/>
      <c r="R336" s="241"/>
      <c r="S336" s="241"/>
      <c r="T336" s="218"/>
      <c r="U336" s="217"/>
      <c r="V336" s="219"/>
      <c r="W336" s="219"/>
      <c r="X336" s="219"/>
      <c r="Y336" s="217"/>
      <c r="Z336" s="217"/>
      <c r="AA336" s="217"/>
      <c r="AB336" s="217"/>
      <c r="AC336" s="217"/>
      <c r="AD336" s="217"/>
      <c r="AE336" s="217"/>
      <c r="AF336" s="217"/>
      <c r="AG336" s="217"/>
      <c r="AH336" s="217"/>
      <c r="AI336" s="217"/>
      <c r="AJ336" s="217"/>
      <c r="AK336" s="217"/>
      <c r="AL336" s="217"/>
      <c r="AM336" s="217"/>
      <c r="AN336" s="217"/>
      <c r="AO336" s="217"/>
      <c r="AP336" s="217"/>
      <c r="AQ336" s="217"/>
      <c r="AR336" s="217"/>
      <c r="AS336" s="217"/>
      <c r="AT336" s="217"/>
      <c r="AU336" s="217"/>
      <c r="AV336" s="217"/>
      <c r="AW336" s="217"/>
      <c r="AX336" s="217"/>
      <c r="AY336" s="217"/>
      <c r="AZ336" s="217"/>
      <c r="BA336" s="217"/>
      <c r="BB336" s="217"/>
      <c r="BC336" s="217"/>
      <c r="BD336" s="217"/>
      <c r="BE336" s="217"/>
      <c r="BF336" s="217"/>
      <c r="BG336" s="217"/>
      <c r="BH336" s="217"/>
      <c r="BI336" s="217"/>
      <c r="BJ336" s="217"/>
      <c r="BK336" s="217"/>
      <c r="BL336" s="217"/>
      <c r="BM336" s="217"/>
      <c r="BN336" s="217"/>
      <c r="BO336" s="217"/>
      <c r="BP336" s="217"/>
      <c r="BQ336" s="217"/>
      <c r="BR336" s="217"/>
      <c r="BS336" s="217"/>
      <c r="BT336" s="217"/>
      <c r="BU336" s="217"/>
      <c r="BV336" s="217"/>
      <c r="BW336" s="217"/>
      <c r="BX336" s="217"/>
      <c r="BY336" s="217"/>
      <c r="BZ336" s="217"/>
      <c r="CA336" s="217"/>
      <c r="CB336" s="217"/>
      <c r="CC336" s="217"/>
      <c r="CD336" s="217"/>
      <c r="CE336" s="217"/>
      <c r="CF336" s="217"/>
      <c r="CG336" s="217"/>
      <c r="CH336" s="217"/>
      <c r="CI336" s="217"/>
      <c r="CJ336" s="217"/>
      <c r="CK336" s="217"/>
      <c r="CL336" s="217"/>
      <c r="CM336" s="217"/>
      <c r="CN336" s="217"/>
      <c r="CO336" s="217"/>
      <c r="CP336" s="217"/>
      <c r="CQ336" s="217"/>
      <c r="CR336" s="217"/>
      <c r="CS336" s="217"/>
      <c r="CT336" s="217"/>
      <c r="CU336" s="217"/>
      <c r="CV336" s="217"/>
      <c r="CW336" s="217"/>
      <c r="CX336" s="217"/>
      <c r="CY336" s="217"/>
      <c r="CZ336" s="217"/>
      <c r="DA336" s="217"/>
      <c r="DB336" s="217"/>
      <c r="DC336" s="217"/>
      <c r="DD336" s="217"/>
      <c r="DE336" s="217"/>
      <c r="DF336" s="217"/>
      <c r="DG336" s="217"/>
      <c r="DH336" s="217"/>
      <c r="DI336" s="217"/>
      <c r="DJ336" s="217"/>
      <c r="DK336" s="217"/>
      <c r="DL336" s="217"/>
      <c r="DM336" s="217"/>
      <c r="DN336" s="217"/>
      <c r="DO336" s="217"/>
      <c r="DP336" s="217"/>
      <c r="DQ336" s="217"/>
      <c r="DR336" s="217"/>
    </row>
    <row r="337" spans="1:122" s="207" customFormat="1" ht="13.5" hidden="1" thickBot="1">
      <c r="A337" s="188" t="str">
        <f>A312</f>
        <v>Site Uncon</v>
      </c>
      <c r="B337" s="228" t="s">
        <v>30</v>
      </c>
      <c r="C337" s="6">
        <v>0</v>
      </c>
      <c r="D337" s="6">
        <v>0</v>
      </c>
      <c r="E337" s="6"/>
      <c r="F337" s="6"/>
      <c r="G337" s="200"/>
      <c r="H337" s="6"/>
      <c r="I337" s="6"/>
      <c r="J337" s="6"/>
      <c r="K337" s="6"/>
      <c r="L337" s="200"/>
      <c r="M337" s="6"/>
      <c r="N337" s="6"/>
      <c r="O337" s="6"/>
      <c r="P337" s="6"/>
      <c r="Q337" s="6"/>
      <c r="R337" s="200">
        <v>0</v>
      </c>
      <c r="S337" s="184"/>
      <c r="T337" s="218"/>
      <c r="U337" s="217"/>
      <c r="V337" s="219"/>
      <c r="W337" s="219"/>
      <c r="X337" s="219"/>
      <c r="Y337" s="217"/>
      <c r="Z337" s="217"/>
      <c r="AA337" s="217"/>
      <c r="AB337" s="217"/>
      <c r="AC337" s="217"/>
      <c r="AD337" s="217"/>
      <c r="AE337" s="217"/>
      <c r="AF337" s="217"/>
      <c r="AG337" s="217"/>
      <c r="AH337" s="217"/>
      <c r="AI337" s="217"/>
      <c r="AJ337" s="217"/>
      <c r="AK337" s="217"/>
      <c r="AL337" s="217"/>
      <c r="AM337" s="217"/>
      <c r="AN337" s="217"/>
      <c r="AO337" s="217"/>
      <c r="AP337" s="217"/>
      <c r="AQ337" s="217"/>
      <c r="AR337" s="217"/>
      <c r="AS337" s="217"/>
      <c r="AT337" s="217"/>
      <c r="AU337" s="217"/>
      <c r="AV337" s="217"/>
      <c r="AW337" s="217"/>
      <c r="AX337" s="217"/>
      <c r="AY337" s="217"/>
      <c r="AZ337" s="217"/>
      <c r="BA337" s="217"/>
      <c r="BB337" s="217"/>
      <c r="BC337" s="217"/>
      <c r="BD337" s="217"/>
      <c r="BE337" s="217"/>
      <c r="BF337" s="217"/>
      <c r="BG337" s="217"/>
      <c r="BH337" s="217"/>
      <c r="BI337" s="217"/>
      <c r="BJ337" s="217"/>
      <c r="BK337" s="217"/>
      <c r="BL337" s="217"/>
      <c r="BM337" s="217"/>
      <c r="BN337" s="217"/>
      <c r="BO337" s="217"/>
      <c r="BP337" s="217"/>
      <c r="BQ337" s="217"/>
      <c r="BR337" s="217"/>
      <c r="BS337" s="217"/>
      <c r="BT337" s="217"/>
      <c r="BU337" s="217"/>
      <c r="BV337" s="217"/>
      <c r="BW337" s="217"/>
      <c r="BX337" s="217"/>
      <c r="BY337" s="217"/>
      <c r="BZ337" s="217"/>
      <c r="CA337" s="217"/>
      <c r="CB337" s="217"/>
      <c r="CC337" s="217"/>
      <c r="CD337" s="217"/>
      <c r="CE337" s="217"/>
      <c r="CF337" s="217"/>
      <c r="CG337" s="217"/>
      <c r="CH337" s="217"/>
      <c r="CI337" s="217"/>
      <c r="CJ337" s="217"/>
      <c r="CK337" s="217"/>
      <c r="CL337" s="217"/>
      <c r="CM337" s="217"/>
      <c r="CN337" s="217"/>
      <c r="CO337" s="217"/>
      <c r="CP337" s="217"/>
      <c r="CQ337" s="217"/>
      <c r="CR337" s="217"/>
      <c r="CS337" s="217"/>
      <c r="CT337" s="217"/>
      <c r="CU337" s="217"/>
      <c r="CV337" s="217"/>
      <c r="CW337" s="217"/>
      <c r="CX337" s="217"/>
      <c r="CY337" s="217"/>
      <c r="CZ337" s="217"/>
      <c r="DA337" s="217"/>
      <c r="DB337" s="217"/>
      <c r="DC337" s="217"/>
      <c r="DD337" s="217"/>
      <c r="DE337" s="217"/>
      <c r="DF337" s="217"/>
      <c r="DG337" s="217"/>
      <c r="DH337" s="217"/>
      <c r="DI337" s="217"/>
      <c r="DJ337" s="217"/>
      <c r="DK337" s="217"/>
      <c r="DL337" s="217"/>
      <c r="DM337" s="217"/>
      <c r="DN337" s="217"/>
      <c r="DO337" s="217"/>
      <c r="DP337" s="217"/>
      <c r="DQ337" s="217"/>
      <c r="DR337" s="217"/>
    </row>
    <row r="338" spans="1:122" s="207" customFormat="1" ht="13.5" hidden="1" thickBot="1">
      <c r="A338" s="1121" t="s">
        <v>30</v>
      </c>
      <c r="B338" s="1122" t="s">
        <v>32</v>
      </c>
      <c r="C338" s="1123">
        <v>0</v>
      </c>
      <c r="D338" s="1124">
        <v>0</v>
      </c>
      <c r="E338" s="1124">
        <v>0</v>
      </c>
      <c r="F338" s="1124">
        <v>0</v>
      </c>
      <c r="G338" s="1125">
        <v>0</v>
      </c>
      <c r="H338" s="1123">
        <v>0</v>
      </c>
      <c r="I338" s="1124">
        <v>0</v>
      </c>
      <c r="J338" s="1124">
        <v>0</v>
      </c>
      <c r="K338" s="1124">
        <v>0</v>
      </c>
      <c r="L338" s="1125">
        <v>0</v>
      </c>
      <c r="M338" s="1124">
        <v>0</v>
      </c>
      <c r="N338" s="1124">
        <v>0</v>
      </c>
      <c r="O338" s="1124">
        <v>0</v>
      </c>
      <c r="P338" s="1124">
        <v>0</v>
      </c>
      <c r="Q338" s="1127">
        <v>0</v>
      </c>
      <c r="R338" s="1125">
        <v>0</v>
      </c>
      <c r="S338" s="1126">
        <v>0</v>
      </c>
      <c r="T338" s="218"/>
      <c r="U338" s="217"/>
      <c r="V338" s="219"/>
      <c r="W338" s="219"/>
      <c r="X338" s="219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  <c r="AI338" s="217"/>
      <c r="AJ338" s="217"/>
      <c r="AK338" s="217"/>
      <c r="AL338" s="217"/>
      <c r="AM338" s="217"/>
      <c r="AN338" s="217"/>
      <c r="AO338" s="217"/>
      <c r="AP338" s="217"/>
      <c r="AQ338" s="217"/>
      <c r="AR338" s="217"/>
      <c r="AS338" s="217"/>
      <c r="AT338" s="217"/>
      <c r="AU338" s="217"/>
      <c r="AV338" s="217"/>
      <c r="AW338" s="217"/>
      <c r="AX338" s="217"/>
      <c r="AY338" s="217"/>
      <c r="AZ338" s="217"/>
      <c r="BA338" s="217"/>
      <c r="BB338" s="217"/>
      <c r="BC338" s="217"/>
      <c r="BD338" s="217"/>
      <c r="BE338" s="217"/>
      <c r="BF338" s="217"/>
      <c r="BG338" s="217"/>
      <c r="BH338" s="217"/>
      <c r="BI338" s="217"/>
      <c r="BJ338" s="217"/>
      <c r="BK338" s="217"/>
      <c r="BL338" s="217"/>
      <c r="BM338" s="217"/>
      <c r="BN338" s="217"/>
      <c r="BO338" s="217"/>
      <c r="BP338" s="217"/>
      <c r="BQ338" s="217"/>
      <c r="BR338" s="217"/>
      <c r="BS338" s="217"/>
      <c r="BT338" s="217"/>
      <c r="BU338" s="217"/>
      <c r="BV338" s="217"/>
      <c r="BW338" s="217"/>
      <c r="BX338" s="217"/>
      <c r="BY338" s="217"/>
      <c r="BZ338" s="217"/>
      <c r="CA338" s="217"/>
      <c r="CB338" s="217"/>
      <c r="CC338" s="217"/>
      <c r="CD338" s="217"/>
      <c r="CE338" s="217"/>
      <c r="CF338" s="217"/>
      <c r="CG338" s="217"/>
      <c r="CH338" s="217"/>
      <c r="CI338" s="217"/>
      <c r="CJ338" s="217"/>
      <c r="CK338" s="217"/>
      <c r="CL338" s="217"/>
      <c r="CM338" s="217"/>
      <c r="CN338" s="217"/>
      <c r="CO338" s="217"/>
      <c r="CP338" s="217"/>
      <c r="CQ338" s="217"/>
      <c r="CR338" s="217"/>
      <c r="CS338" s="217"/>
      <c r="CT338" s="217"/>
      <c r="CU338" s="217"/>
      <c r="CV338" s="217"/>
      <c r="CW338" s="217"/>
      <c r="CX338" s="217"/>
      <c r="CY338" s="217"/>
      <c r="CZ338" s="217"/>
      <c r="DA338" s="217"/>
      <c r="DB338" s="217"/>
      <c r="DC338" s="217"/>
      <c r="DD338" s="217"/>
      <c r="DE338" s="217"/>
      <c r="DF338" s="217"/>
      <c r="DG338" s="217"/>
      <c r="DH338" s="217"/>
      <c r="DI338" s="217"/>
      <c r="DJ338" s="217"/>
      <c r="DK338" s="217"/>
      <c r="DL338" s="217"/>
      <c r="DM338" s="217"/>
      <c r="DN338" s="217"/>
      <c r="DO338" s="217"/>
      <c r="DP338" s="217"/>
      <c r="DQ338" s="217"/>
      <c r="DR338" s="217"/>
    </row>
    <row r="339" spans="1:122" s="207" customFormat="1" ht="13.5" hidden="1" thickBot="1">
      <c r="A339" s="188" t="str">
        <f>A335</f>
        <v>PHARAOHOASIS</v>
      </c>
      <c r="B339" s="228" t="s">
        <v>141</v>
      </c>
      <c r="C339" s="10"/>
      <c r="D339" s="10"/>
      <c r="E339" s="10"/>
      <c r="F339" s="10"/>
      <c r="G339" s="241"/>
      <c r="H339" s="10"/>
      <c r="I339" s="10"/>
      <c r="J339" s="10"/>
      <c r="K339" s="10"/>
      <c r="L339" s="241"/>
      <c r="M339" s="10"/>
      <c r="N339" s="10"/>
      <c r="O339" s="10"/>
      <c r="P339" s="10"/>
      <c r="Q339" s="10"/>
      <c r="R339" s="183"/>
      <c r="S339" s="197"/>
      <c r="T339" s="218"/>
      <c r="U339" s="217"/>
      <c r="V339" s="219"/>
      <c r="W339" s="219"/>
      <c r="X339" s="219"/>
      <c r="Y339" s="217"/>
      <c r="Z339" s="217"/>
      <c r="AA339" s="217"/>
      <c r="AB339" s="217"/>
      <c r="AC339" s="217"/>
      <c r="AD339" s="217"/>
      <c r="AE339" s="217"/>
      <c r="AF339" s="217"/>
      <c r="AG339" s="217"/>
      <c r="AH339" s="217"/>
      <c r="AI339" s="217"/>
      <c r="AJ339" s="217"/>
      <c r="AK339" s="217"/>
      <c r="AL339" s="217"/>
      <c r="AM339" s="217"/>
      <c r="AN339" s="217"/>
      <c r="AO339" s="217"/>
      <c r="AP339" s="217"/>
      <c r="AQ339" s="217"/>
      <c r="AR339" s="217"/>
      <c r="AS339" s="217"/>
      <c r="AT339" s="217"/>
      <c r="AU339" s="217"/>
      <c r="AV339" s="217"/>
      <c r="AW339" s="217"/>
      <c r="AX339" s="217"/>
      <c r="AY339" s="217"/>
      <c r="AZ339" s="217"/>
      <c r="BA339" s="217"/>
      <c r="BB339" s="217"/>
      <c r="BC339" s="217"/>
      <c r="BD339" s="217"/>
      <c r="BE339" s="217"/>
      <c r="BF339" s="217"/>
      <c r="BG339" s="217"/>
      <c r="BH339" s="217"/>
      <c r="BI339" s="217"/>
      <c r="BJ339" s="217"/>
      <c r="BK339" s="217"/>
      <c r="BL339" s="217"/>
      <c r="BM339" s="217"/>
      <c r="BN339" s="217"/>
      <c r="BO339" s="217"/>
      <c r="BP339" s="217"/>
      <c r="BQ339" s="217"/>
      <c r="BR339" s="217"/>
      <c r="BS339" s="217"/>
      <c r="BT339" s="217"/>
      <c r="BU339" s="217"/>
      <c r="BV339" s="217"/>
      <c r="BW339" s="217"/>
      <c r="BX339" s="217"/>
      <c r="BY339" s="217"/>
      <c r="BZ339" s="217"/>
      <c r="CA339" s="217"/>
      <c r="CB339" s="217"/>
      <c r="CC339" s="217"/>
      <c r="CD339" s="217"/>
      <c r="CE339" s="217"/>
      <c r="CF339" s="217"/>
      <c r="CG339" s="217"/>
      <c r="CH339" s="217"/>
      <c r="CI339" s="217"/>
      <c r="CJ339" s="217"/>
      <c r="CK339" s="217"/>
      <c r="CL339" s="217"/>
      <c r="CM339" s="217"/>
      <c r="CN339" s="217"/>
      <c r="CO339" s="217"/>
      <c r="CP339" s="217"/>
      <c r="CQ339" s="217"/>
      <c r="CR339" s="217"/>
      <c r="CS339" s="217"/>
      <c r="CT339" s="217"/>
      <c r="CU339" s="217"/>
      <c r="CV339" s="217"/>
      <c r="CW339" s="217"/>
      <c r="CX339" s="217"/>
      <c r="CY339" s="217"/>
      <c r="CZ339" s="217"/>
      <c r="DA339" s="217"/>
      <c r="DB339" s="217"/>
      <c r="DC339" s="217"/>
      <c r="DD339" s="217"/>
      <c r="DE339" s="217"/>
      <c r="DF339" s="217"/>
      <c r="DG339" s="217"/>
      <c r="DH339" s="217"/>
      <c r="DI339" s="217"/>
      <c r="DJ339" s="217"/>
      <c r="DK339" s="217"/>
      <c r="DL339" s="217"/>
      <c r="DM339" s="217"/>
      <c r="DN339" s="217"/>
      <c r="DO339" s="217"/>
      <c r="DP339" s="217"/>
      <c r="DQ339" s="217"/>
      <c r="DR339" s="217"/>
    </row>
    <row r="340" spans="1:122" s="207" customFormat="1" ht="13.5" hidden="1" thickBot="1">
      <c r="A340" s="188"/>
      <c r="B340" s="228" t="s">
        <v>111</v>
      </c>
      <c r="C340" s="10"/>
      <c r="D340" s="10"/>
      <c r="E340" s="10"/>
      <c r="F340" s="10"/>
      <c r="G340" s="241"/>
      <c r="H340" s="10"/>
      <c r="I340" s="10"/>
      <c r="J340" s="10"/>
      <c r="K340" s="10"/>
      <c r="L340" s="241"/>
      <c r="M340" s="10"/>
      <c r="N340" s="10"/>
      <c r="O340" s="10"/>
      <c r="P340" s="10"/>
      <c r="Q340" s="10"/>
      <c r="R340" s="183"/>
      <c r="S340" s="197"/>
      <c r="T340" s="218"/>
      <c r="U340" s="217"/>
      <c r="V340" s="219"/>
      <c r="W340" s="219"/>
      <c r="X340" s="219"/>
      <c r="Y340" s="217"/>
      <c r="Z340" s="217"/>
      <c r="AA340" s="217"/>
      <c r="AB340" s="217"/>
      <c r="AC340" s="217"/>
      <c r="AD340" s="217"/>
      <c r="AE340" s="217"/>
      <c r="AF340" s="217"/>
      <c r="AG340" s="217"/>
      <c r="AH340" s="217"/>
      <c r="AI340" s="217"/>
      <c r="AJ340" s="217"/>
      <c r="AK340" s="217"/>
      <c r="AL340" s="217"/>
      <c r="AM340" s="217"/>
      <c r="AN340" s="217"/>
      <c r="AO340" s="217"/>
      <c r="AP340" s="217"/>
      <c r="AQ340" s="217"/>
      <c r="AR340" s="217"/>
      <c r="AS340" s="217"/>
      <c r="AT340" s="217"/>
      <c r="AU340" s="217"/>
      <c r="AV340" s="217"/>
      <c r="AW340" s="217"/>
      <c r="AX340" s="217"/>
      <c r="AY340" s="217"/>
      <c r="AZ340" s="217"/>
      <c r="BA340" s="217"/>
      <c r="BB340" s="217"/>
      <c r="BC340" s="217"/>
      <c r="BD340" s="217"/>
      <c r="BE340" s="217"/>
      <c r="BF340" s="217"/>
      <c r="BG340" s="217"/>
      <c r="BH340" s="217"/>
      <c r="BI340" s="217"/>
      <c r="BJ340" s="217"/>
      <c r="BK340" s="217"/>
      <c r="BL340" s="217"/>
      <c r="BM340" s="217"/>
      <c r="BN340" s="217"/>
      <c r="BO340" s="217"/>
      <c r="BP340" s="217"/>
      <c r="BQ340" s="217"/>
      <c r="BR340" s="217"/>
      <c r="BS340" s="217"/>
      <c r="BT340" s="217"/>
      <c r="BU340" s="217"/>
      <c r="BV340" s="217"/>
      <c r="BW340" s="217"/>
      <c r="BX340" s="217"/>
      <c r="BY340" s="217"/>
      <c r="BZ340" s="217"/>
      <c r="CA340" s="217"/>
      <c r="CB340" s="217"/>
      <c r="CC340" s="217"/>
      <c r="CD340" s="217"/>
      <c r="CE340" s="217"/>
      <c r="CF340" s="217"/>
      <c r="CG340" s="217"/>
      <c r="CH340" s="217"/>
      <c r="CI340" s="217"/>
      <c r="CJ340" s="217"/>
      <c r="CK340" s="217"/>
      <c r="CL340" s="217"/>
      <c r="CM340" s="217"/>
      <c r="CN340" s="217"/>
      <c r="CO340" s="217"/>
      <c r="CP340" s="217"/>
      <c r="CQ340" s="217"/>
      <c r="CR340" s="217"/>
      <c r="CS340" s="217"/>
      <c r="CT340" s="217"/>
      <c r="CU340" s="217"/>
      <c r="CV340" s="217"/>
      <c r="CW340" s="217"/>
      <c r="CX340" s="217"/>
      <c r="CY340" s="217"/>
      <c r="CZ340" s="217"/>
      <c r="DA340" s="217"/>
      <c r="DB340" s="217"/>
      <c r="DC340" s="217"/>
      <c r="DD340" s="217"/>
      <c r="DE340" s="217"/>
      <c r="DF340" s="217"/>
      <c r="DG340" s="217"/>
      <c r="DH340" s="217"/>
      <c r="DI340" s="217"/>
      <c r="DJ340" s="217"/>
      <c r="DK340" s="217"/>
      <c r="DL340" s="217"/>
      <c r="DM340" s="217"/>
      <c r="DN340" s="217"/>
      <c r="DO340" s="217"/>
      <c r="DP340" s="217"/>
      <c r="DQ340" s="217"/>
      <c r="DR340" s="217"/>
    </row>
    <row r="341" spans="1:122" s="207" customFormat="1" ht="13.5" hidden="1" thickBot="1">
      <c r="A341" s="195" t="str">
        <f>A319</f>
        <v>MS2409A0</v>
      </c>
      <c r="B341" s="228" t="str">
        <f>B337</f>
        <v xml:space="preserve"> </v>
      </c>
      <c r="C341" s="10">
        <v>0</v>
      </c>
      <c r="D341" s="10">
        <v>0</v>
      </c>
      <c r="E341" s="10"/>
      <c r="F341" s="10"/>
      <c r="G341" s="241"/>
      <c r="H341" s="10"/>
      <c r="I341" s="10"/>
      <c r="J341" s="10"/>
      <c r="K341" s="10"/>
      <c r="L341" s="241"/>
      <c r="M341" s="10"/>
      <c r="N341" s="10"/>
      <c r="O341" s="10"/>
      <c r="P341" s="10"/>
      <c r="Q341" s="10"/>
      <c r="R341" s="183">
        <f>SUM(M341:Q341)</f>
        <v>0</v>
      </c>
      <c r="S341" s="197"/>
      <c r="T341" s="218"/>
      <c r="U341" s="217"/>
      <c r="V341" s="219"/>
      <c r="W341" s="219"/>
      <c r="X341" s="219"/>
      <c r="Y341" s="217"/>
      <c r="Z341" s="217"/>
      <c r="AA341" s="217"/>
      <c r="AB341" s="217"/>
      <c r="AC341" s="217"/>
      <c r="AD341" s="217"/>
      <c r="AE341" s="217"/>
      <c r="AF341" s="217"/>
      <c r="AG341" s="217"/>
      <c r="AH341" s="217"/>
      <c r="AI341" s="217"/>
      <c r="AJ341" s="217"/>
      <c r="AK341" s="217"/>
      <c r="AL341" s="217"/>
      <c r="AM341" s="217"/>
      <c r="AN341" s="217"/>
      <c r="AO341" s="217"/>
      <c r="AP341" s="217"/>
      <c r="AQ341" s="217"/>
      <c r="AR341" s="217"/>
      <c r="AS341" s="217"/>
      <c r="AT341" s="217"/>
      <c r="AU341" s="217"/>
      <c r="AV341" s="217"/>
      <c r="AW341" s="217"/>
      <c r="AX341" s="217"/>
      <c r="AY341" s="217"/>
      <c r="AZ341" s="217"/>
      <c r="BA341" s="217"/>
      <c r="BB341" s="217"/>
      <c r="BC341" s="217"/>
      <c r="BD341" s="217"/>
      <c r="BE341" s="217"/>
      <c r="BF341" s="217"/>
      <c r="BG341" s="217"/>
      <c r="BH341" s="217"/>
      <c r="BI341" s="217"/>
      <c r="BJ341" s="217"/>
      <c r="BK341" s="217"/>
      <c r="BL341" s="217"/>
      <c r="BM341" s="217"/>
      <c r="BN341" s="217"/>
      <c r="BO341" s="217"/>
      <c r="BP341" s="217"/>
      <c r="BQ341" s="217"/>
      <c r="BR341" s="217"/>
      <c r="BS341" s="217"/>
      <c r="BT341" s="217"/>
      <c r="BU341" s="217"/>
      <c r="BV341" s="217"/>
      <c r="BW341" s="217"/>
      <c r="BX341" s="217"/>
      <c r="BY341" s="217"/>
      <c r="BZ341" s="217"/>
      <c r="CA341" s="217"/>
      <c r="CB341" s="217"/>
      <c r="CC341" s="217"/>
      <c r="CD341" s="217"/>
      <c r="CE341" s="217"/>
      <c r="CF341" s="217"/>
      <c r="CG341" s="217"/>
      <c r="CH341" s="217"/>
      <c r="CI341" s="217"/>
      <c r="CJ341" s="217"/>
      <c r="CK341" s="217"/>
      <c r="CL341" s="217"/>
      <c r="CM341" s="217"/>
      <c r="CN341" s="217"/>
      <c r="CO341" s="217"/>
      <c r="CP341" s="217"/>
      <c r="CQ341" s="217"/>
      <c r="CR341" s="217"/>
      <c r="CS341" s="217"/>
      <c r="CT341" s="217"/>
      <c r="CU341" s="217"/>
      <c r="CV341" s="217"/>
      <c r="CW341" s="217"/>
      <c r="CX341" s="217"/>
      <c r="CY341" s="217"/>
      <c r="CZ341" s="217"/>
      <c r="DA341" s="217"/>
      <c r="DB341" s="217"/>
      <c r="DC341" s="217"/>
      <c r="DD341" s="217"/>
      <c r="DE341" s="217"/>
      <c r="DF341" s="217"/>
      <c r="DG341" s="217"/>
      <c r="DH341" s="217"/>
      <c r="DI341" s="217"/>
      <c r="DJ341" s="217"/>
      <c r="DK341" s="217"/>
      <c r="DL341" s="217"/>
      <c r="DM341" s="217"/>
      <c r="DN341" s="217"/>
      <c r="DO341" s="217"/>
      <c r="DP341" s="217"/>
      <c r="DQ341" s="217"/>
      <c r="DR341" s="217"/>
    </row>
    <row r="342" spans="1:122" s="207" customFormat="1" ht="13.5" hidden="1" thickBot="1">
      <c r="A342" s="189" t="s">
        <v>30</v>
      </c>
      <c r="B342" s="231" t="s">
        <v>32</v>
      </c>
      <c r="C342" s="232">
        <f>SUM(C339:C341)</f>
        <v>0</v>
      </c>
      <c r="D342" s="191">
        <f t="shared" ref="D342:S342" si="267">SUM(D339:D341)</f>
        <v>0</v>
      </c>
      <c r="E342" s="191">
        <f t="shared" si="267"/>
        <v>0</v>
      </c>
      <c r="F342" s="191">
        <f t="shared" si="267"/>
        <v>0</v>
      </c>
      <c r="G342" s="192">
        <f t="shared" si="267"/>
        <v>0</v>
      </c>
      <c r="H342" s="232">
        <f t="shared" si="267"/>
        <v>0</v>
      </c>
      <c r="I342" s="191">
        <f t="shared" si="267"/>
        <v>0</v>
      </c>
      <c r="J342" s="191">
        <f t="shared" si="267"/>
        <v>0</v>
      </c>
      <c r="K342" s="191">
        <f t="shared" si="267"/>
        <v>0</v>
      </c>
      <c r="L342" s="192">
        <f t="shared" si="267"/>
        <v>0</v>
      </c>
      <c r="M342" s="191">
        <f t="shared" si="267"/>
        <v>0</v>
      </c>
      <c r="N342" s="191">
        <f t="shared" si="267"/>
        <v>0</v>
      </c>
      <c r="O342" s="191">
        <f t="shared" si="267"/>
        <v>0</v>
      </c>
      <c r="P342" s="191">
        <f t="shared" si="267"/>
        <v>0</v>
      </c>
      <c r="Q342" s="233">
        <f t="shared" si="267"/>
        <v>0</v>
      </c>
      <c r="R342" s="192">
        <f t="shared" si="267"/>
        <v>0</v>
      </c>
      <c r="S342" s="193">
        <f t="shared" si="267"/>
        <v>0</v>
      </c>
      <c r="T342" s="218"/>
      <c r="U342" s="217"/>
      <c r="V342" s="219"/>
      <c r="W342" s="219"/>
      <c r="X342" s="219"/>
      <c r="Y342" s="217"/>
      <c r="Z342" s="217"/>
      <c r="AA342" s="217"/>
      <c r="AB342" s="217"/>
      <c r="AC342" s="217"/>
      <c r="AD342" s="217"/>
      <c r="AE342" s="217"/>
      <c r="AF342" s="217"/>
      <c r="AG342" s="217"/>
      <c r="AH342" s="217"/>
      <c r="AI342" s="217"/>
      <c r="AJ342" s="217"/>
      <c r="AK342" s="217"/>
      <c r="AL342" s="217"/>
      <c r="AM342" s="217"/>
      <c r="AN342" s="217"/>
      <c r="AO342" s="217"/>
      <c r="AP342" s="217"/>
      <c r="AQ342" s="217"/>
      <c r="AR342" s="217"/>
      <c r="AS342" s="217"/>
      <c r="AT342" s="217"/>
      <c r="AU342" s="217"/>
      <c r="AV342" s="217"/>
      <c r="AW342" s="217"/>
      <c r="AX342" s="217"/>
      <c r="AY342" s="217"/>
      <c r="AZ342" s="217"/>
      <c r="BA342" s="217"/>
      <c r="BB342" s="217"/>
      <c r="BC342" s="217"/>
      <c r="BD342" s="217"/>
      <c r="BE342" s="217"/>
      <c r="BF342" s="217"/>
      <c r="BG342" s="217"/>
      <c r="BH342" s="217"/>
      <c r="BI342" s="217"/>
      <c r="BJ342" s="217"/>
      <c r="BK342" s="217"/>
      <c r="BL342" s="217"/>
      <c r="BM342" s="217"/>
      <c r="BN342" s="217"/>
      <c r="BO342" s="217"/>
      <c r="BP342" s="217"/>
      <c r="BQ342" s="217"/>
      <c r="BR342" s="217"/>
      <c r="BS342" s="217"/>
      <c r="BT342" s="217"/>
      <c r="BU342" s="217"/>
      <c r="BV342" s="217"/>
      <c r="BW342" s="217"/>
      <c r="BX342" s="217"/>
      <c r="BY342" s="217"/>
      <c r="BZ342" s="217"/>
      <c r="CA342" s="217"/>
      <c r="CB342" s="217"/>
      <c r="CC342" s="217"/>
      <c r="CD342" s="217"/>
      <c r="CE342" s="217"/>
      <c r="CF342" s="217"/>
      <c r="CG342" s="217"/>
      <c r="CH342" s="217"/>
      <c r="CI342" s="217"/>
      <c r="CJ342" s="217"/>
      <c r="CK342" s="217"/>
      <c r="CL342" s="217"/>
      <c r="CM342" s="217"/>
      <c r="CN342" s="217"/>
      <c r="CO342" s="217"/>
      <c r="CP342" s="217"/>
      <c r="CQ342" s="217"/>
      <c r="CR342" s="217"/>
      <c r="CS342" s="217"/>
      <c r="CT342" s="217"/>
      <c r="CU342" s="217"/>
      <c r="CV342" s="217"/>
      <c r="CW342" s="217"/>
      <c r="CX342" s="217"/>
      <c r="CY342" s="217"/>
      <c r="CZ342" s="217"/>
      <c r="DA342" s="217"/>
      <c r="DB342" s="217"/>
      <c r="DC342" s="217"/>
      <c r="DD342" s="217"/>
      <c r="DE342" s="217"/>
      <c r="DF342" s="217"/>
      <c r="DG342" s="217"/>
      <c r="DH342" s="217"/>
      <c r="DI342" s="217"/>
      <c r="DJ342" s="217"/>
      <c r="DK342" s="217"/>
      <c r="DL342" s="217"/>
      <c r="DM342" s="217"/>
      <c r="DN342" s="217"/>
      <c r="DO342" s="217"/>
      <c r="DP342" s="217"/>
      <c r="DQ342" s="217"/>
      <c r="DR342" s="217"/>
    </row>
    <row r="343" spans="1:122" s="207" customFormat="1" ht="13.5" hidden="1" thickBot="1">
      <c r="A343" s="448" t="s">
        <v>17</v>
      </c>
      <c r="B343" s="465" t="str">
        <f>B335</f>
        <v>1X</v>
      </c>
      <c r="C343" s="450">
        <f>C339-C335</f>
        <v>0</v>
      </c>
      <c r="D343" s="451">
        <f t="shared" ref="D343:F344" si="268">D339-D335</f>
        <v>0</v>
      </c>
      <c r="E343" s="451">
        <f t="shared" si="268"/>
        <v>0</v>
      </c>
      <c r="F343" s="451">
        <f t="shared" si="268"/>
        <v>0</v>
      </c>
      <c r="G343" s="463">
        <f>SUM(C343:F343)</f>
        <v>0</v>
      </c>
      <c r="H343" s="450">
        <f t="shared" ref="H343:J344" si="269">H339-H335</f>
        <v>0</v>
      </c>
      <c r="I343" s="451">
        <f t="shared" si="269"/>
        <v>0</v>
      </c>
      <c r="J343" s="451">
        <f t="shared" si="269"/>
        <v>0</v>
      </c>
      <c r="K343" s="451">
        <f>K339-K335</f>
        <v>0</v>
      </c>
      <c r="L343" s="463">
        <f>SUM(H343:K343)</f>
        <v>0</v>
      </c>
      <c r="M343" s="451">
        <f t="shared" ref="M343:Q344" si="270">M339-M335</f>
        <v>0</v>
      </c>
      <c r="N343" s="451">
        <f t="shared" si="270"/>
        <v>0</v>
      </c>
      <c r="O343" s="451">
        <f t="shared" si="270"/>
        <v>0</v>
      </c>
      <c r="P343" s="451">
        <f t="shared" si="270"/>
        <v>0</v>
      </c>
      <c r="Q343" s="452">
        <f t="shared" si="270"/>
        <v>0</v>
      </c>
      <c r="R343" s="463">
        <f>SUM(M343:Q343)</f>
        <v>0</v>
      </c>
      <c r="S343" s="464">
        <f>R343+L343+G343</f>
        <v>0</v>
      </c>
      <c r="T343" s="218"/>
      <c r="U343" s="217"/>
      <c r="V343" s="219"/>
      <c r="W343" s="219"/>
      <c r="X343" s="219"/>
      <c r="Y343" s="217"/>
      <c r="Z343" s="217"/>
      <c r="AA343" s="217"/>
      <c r="AB343" s="217"/>
      <c r="AC343" s="217"/>
      <c r="AD343" s="217"/>
      <c r="AE343" s="217"/>
      <c r="AF343" s="217"/>
      <c r="AG343" s="217"/>
      <c r="AH343" s="217"/>
      <c r="AI343" s="217"/>
      <c r="AJ343" s="217"/>
      <c r="AK343" s="217"/>
      <c r="AL343" s="217"/>
      <c r="AM343" s="217"/>
      <c r="AN343" s="217"/>
      <c r="AO343" s="217"/>
      <c r="AP343" s="217"/>
      <c r="AQ343" s="217"/>
      <c r="AR343" s="217"/>
      <c r="AS343" s="217"/>
      <c r="AT343" s="217"/>
      <c r="AU343" s="217"/>
      <c r="AV343" s="217"/>
      <c r="AW343" s="217"/>
      <c r="AX343" s="217"/>
      <c r="AY343" s="217"/>
      <c r="AZ343" s="217"/>
      <c r="BA343" s="217"/>
      <c r="BB343" s="217"/>
      <c r="BC343" s="217"/>
      <c r="BD343" s="217"/>
      <c r="BE343" s="217"/>
      <c r="BF343" s="217"/>
      <c r="BG343" s="217"/>
      <c r="BH343" s="217"/>
      <c r="BI343" s="217"/>
      <c r="BJ343" s="217"/>
      <c r="BK343" s="217"/>
      <c r="BL343" s="217"/>
      <c r="BM343" s="217"/>
      <c r="BN343" s="217"/>
      <c r="BO343" s="217"/>
      <c r="BP343" s="217"/>
      <c r="BQ343" s="217"/>
      <c r="BR343" s="217"/>
      <c r="BS343" s="217"/>
      <c r="BT343" s="217"/>
      <c r="BU343" s="217"/>
      <c r="BV343" s="217"/>
      <c r="BW343" s="217"/>
      <c r="BX343" s="217"/>
      <c r="BY343" s="217"/>
      <c r="BZ343" s="217"/>
      <c r="CA343" s="217"/>
      <c r="CB343" s="217"/>
      <c r="CC343" s="217"/>
      <c r="CD343" s="217"/>
      <c r="CE343" s="217"/>
      <c r="CF343" s="217"/>
      <c r="CG343" s="217"/>
      <c r="CH343" s="217"/>
      <c r="CI343" s="217"/>
      <c r="CJ343" s="217"/>
      <c r="CK343" s="217"/>
      <c r="CL343" s="217"/>
      <c r="CM343" s="217"/>
      <c r="CN343" s="217"/>
      <c r="CO343" s="217"/>
      <c r="CP343" s="217"/>
      <c r="CQ343" s="217"/>
      <c r="CR343" s="217"/>
      <c r="CS343" s="217"/>
      <c r="CT343" s="217"/>
      <c r="CU343" s="217"/>
      <c r="CV343" s="217"/>
      <c r="CW343" s="217"/>
      <c r="CX343" s="217"/>
      <c r="CY343" s="217"/>
      <c r="CZ343" s="217"/>
      <c r="DA343" s="217"/>
      <c r="DB343" s="217"/>
      <c r="DC343" s="217"/>
      <c r="DD343" s="217"/>
      <c r="DE343" s="217"/>
      <c r="DF343" s="217"/>
      <c r="DG343" s="217"/>
      <c r="DH343" s="217"/>
      <c r="DI343" s="217"/>
      <c r="DJ343" s="217"/>
      <c r="DK343" s="217"/>
      <c r="DL343" s="217"/>
      <c r="DM343" s="217"/>
      <c r="DN343" s="217"/>
      <c r="DO343" s="217"/>
      <c r="DP343" s="217"/>
      <c r="DQ343" s="217"/>
      <c r="DR343" s="217"/>
    </row>
    <row r="344" spans="1:122" s="207" customFormat="1" ht="13.5" hidden="1" thickBot="1">
      <c r="A344" s="453"/>
      <c r="B344" s="468" t="str">
        <f>B336</f>
        <v>2X</v>
      </c>
      <c r="C344" s="455">
        <f>C340-C336</f>
        <v>0</v>
      </c>
      <c r="D344" s="456">
        <f t="shared" si="268"/>
        <v>0</v>
      </c>
      <c r="E344" s="456">
        <f t="shared" si="268"/>
        <v>0</v>
      </c>
      <c r="F344" s="456">
        <f t="shared" si="268"/>
        <v>0</v>
      </c>
      <c r="G344" s="418">
        <f>SUM(C344:F344)</f>
        <v>0</v>
      </c>
      <c r="H344" s="455">
        <f t="shared" si="269"/>
        <v>0</v>
      </c>
      <c r="I344" s="456">
        <f t="shared" si="269"/>
        <v>0</v>
      </c>
      <c r="J344" s="456">
        <f t="shared" si="269"/>
        <v>0</v>
      </c>
      <c r="K344" s="456">
        <f>K340-K336</f>
        <v>0</v>
      </c>
      <c r="L344" s="418">
        <f>SUM(H344:K344)</f>
        <v>0</v>
      </c>
      <c r="M344" s="456">
        <f t="shared" si="270"/>
        <v>0</v>
      </c>
      <c r="N344" s="456">
        <f t="shared" si="270"/>
        <v>0</v>
      </c>
      <c r="O344" s="456">
        <f t="shared" si="270"/>
        <v>0</v>
      </c>
      <c r="P344" s="456">
        <f t="shared" si="270"/>
        <v>0</v>
      </c>
      <c r="Q344" s="457">
        <f t="shared" si="270"/>
        <v>0</v>
      </c>
      <c r="R344" s="418">
        <f>SUM(M344:Q344)</f>
        <v>0</v>
      </c>
      <c r="S344" s="419">
        <f>R344+L344+G344</f>
        <v>0</v>
      </c>
      <c r="T344" s="218"/>
      <c r="U344" s="217"/>
      <c r="V344" s="219"/>
      <c r="W344" s="219"/>
      <c r="X344" s="219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  <c r="AI344" s="217"/>
      <c r="AJ344" s="217"/>
      <c r="AK344" s="217"/>
      <c r="AL344" s="217"/>
      <c r="AM344" s="217"/>
      <c r="AN344" s="217"/>
      <c r="AO344" s="217"/>
      <c r="AP344" s="217"/>
      <c r="AQ344" s="217"/>
      <c r="AR344" s="217"/>
      <c r="AS344" s="217"/>
      <c r="AT344" s="217"/>
      <c r="AU344" s="217"/>
      <c r="AV344" s="217"/>
      <c r="AW344" s="217"/>
      <c r="AX344" s="217"/>
      <c r="AY344" s="217"/>
      <c r="AZ344" s="217"/>
      <c r="BA344" s="217"/>
      <c r="BB344" s="217"/>
      <c r="BC344" s="217"/>
      <c r="BD344" s="217"/>
      <c r="BE344" s="217"/>
      <c r="BF344" s="217"/>
      <c r="BG344" s="217"/>
      <c r="BH344" s="217"/>
      <c r="BI344" s="217"/>
      <c r="BJ344" s="217"/>
      <c r="BK344" s="217"/>
      <c r="BL344" s="217"/>
      <c r="BM344" s="217"/>
      <c r="BN344" s="217"/>
      <c r="BO344" s="217"/>
      <c r="BP344" s="217"/>
      <c r="BQ344" s="217"/>
      <c r="BR344" s="217"/>
      <c r="BS344" s="217"/>
      <c r="BT344" s="217"/>
      <c r="BU344" s="217"/>
      <c r="BV344" s="217"/>
      <c r="BW344" s="217"/>
      <c r="BX344" s="217"/>
      <c r="BY344" s="217"/>
      <c r="BZ344" s="217"/>
      <c r="CA344" s="217"/>
      <c r="CB344" s="217"/>
      <c r="CC344" s="217"/>
      <c r="CD344" s="217"/>
      <c r="CE344" s="217"/>
      <c r="CF344" s="217"/>
      <c r="CG344" s="217"/>
      <c r="CH344" s="217"/>
      <c r="CI344" s="217"/>
      <c r="CJ344" s="217"/>
      <c r="CK344" s="217"/>
      <c r="CL344" s="217"/>
      <c r="CM344" s="217"/>
      <c r="CN344" s="217"/>
      <c r="CO344" s="217"/>
      <c r="CP344" s="217"/>
      <c r="CQ344" s="217"/>
      <c r="CR344" s="217"/>
      <c r="CS344" s="217"/>
      <c r="CT344" s="217"/>
      <c r="CU344" s="217"/>
      <c r="CV344" s="217"/>
      <c r="CW344" s="217"/>
      <c r="CX344" s="217"/>
      <c r="CY344" s="217"/>
      <c r="CZ344" s="217"/>
      <c r="DA344" s="217"/>
      <c r="DB344" s="217"/>
      <c r="DC344" s="217"/>
      <c r="DD344" s="217"/>
      <c r="DE344" s="217"/>
      <c r="DF344" s="217"/>
      <c r="DG344" s="217"/>
      <c r="DH344" s="217"/>
      <c r="DI344" s="217"/>
      <c r="DJ344" s="217"/>
      <c r="DK344" s="217"/>
      <c r="DL344" s="217"/>
      <c r="DM344" s="217"/>
      <c r="DN344" s="217"/>
      <c r="DO344" s="217"/>
      <c r="DP344" s="217"/>
      <c r="DQ344" s="217"/>
      <c r="DR344" s="217"/>
    </row>
    <row r="345" spans="1:122" s="207" customFormat="1" ht="13.5" hidden="1" thickBot="1">
      <c r="A345" s="453"/>
      <c r="B345" s="468" t="str">
        <f>B337</f>
        <v xml:space="preserve"> </v>
      </c>
      <c r="C345" s="455"/>
      <c r="D345" s="456"/>
      <c r="E345" s="456"/>
      <c r="F345" s="456"/>
      <c r="G345" s="418"/>
      <c r="H345" s="455"/>
      <c r="I345" s="456"/>
      <c r="J345" s="456"/>
      <c r="K345" s="456"/>
      <c r="L345" s="418">
        <f>SUM(H345:K345)</f>
        <v>0</v>
      </c>
      <c r="M345" s="456"/>
      <c r="N345" s="456"/>
      <c r="O345" s="456"/>
      <c r="P345" s="456"/>
      <c r="Q345" s="457"/>
      <c r="R345" s="418"/>
      <c r="S345" s="419"/>
      <c r="T345" s="218"/>
      <c r="U345" s="217"/>
      <c r="V345" s="219"/>
      <c r="W345" s="219"/>
      <c r="X345" s="219"/>
      <c r="Y345" s="217"/>
      <c r="Z345" s="217"/>
      <c r="AA345" s="217"/>
      <c r="AB345" s="217"/>
      <c r="AC345" s="217"/>
      <c r="AD345" s="217"/>
      <c r="AE345" s="217"/>
      <c r="AF345" s="217"/>
      <c r="AG345" s="217"/>
      <c r="AH345" s="217"/>
      <c r="AI345" s="217"/>
      <c r="AJ345" s="217"/>
      <c r="AK345" s="217"/>
      <c r="AL345" s="217"/>
      <c r="AM345" s="217"/>
      <c r="AN345" s="217"/>
      <c r="AO345" s="217"/>
      <c r="AP345" s="217"/>
      <c r="AQ345" s="217"/>
      <c r="AR345" s="217"/>
      <c r="AS345" s="217"/>
      <c r="AT345" s="217"/>
      <c r="AU345" s="217"/>
      <c r="AV345" s="217"/>
      <c r="AW345" s="217"/>
      <c r="AX345" s="217"/>
      <c r="AY345" s="217"/>
      <c r="AZ345" s="217"/>
      <c r="BA345" s="217"/>
      <c r="BB345" s="217"/>
      <c r="BC345" s="217"/>
      <c r="BD345" s="217"/>
      <c r="BE345" s="217"/>
      <c r="BF345" s="217"/>
      <c r="BG345" s="217"/>
      <c r="BH345" s="217"/>
      <c r="BI345" s="217"/>
      <c r="BJ345" s="217"/>
      <c r="BK345" s="217"/>
      <c r="BL345" s="217"/>
      <c r="BM345" s="217"/>
      <c r="BN345" s="217"/>
      <c r="BO345" s="217"/>
      <c r="BP345" s="217"/>
      <c r="BQ345" s="217"/>
      <c r="BR345" s="217"/>
      <c r="BS345" s="217"/>
      <c r="BT345" s="217"/>
      <c r="BU345" s="217"/>
      <c r="BV345" s="217"/>
      <c r="BW345" s="217"/>
      <c r="BX345" s="217"/>
      <c r="BY345" s="217"/>
      <c r="BZ345" s="217"/>
      <c r="CA345" s="217"/>
      <c r="CB345" s="217"/>
      <c r="CC345" s="217"/>
      <c r="CD345" s="217"/>
      <c r="CE345" s="217"/>
      <c r="CF345" s="217"/>
      <c r="CG345" s="217"/>
      <c r="CH345" s="217"/>
      <c r="CI345" s="217"/>
      <c r="CJ345" s="217"/>
      <c r="CK345" s="217"/>
      <c r="CL345" s="217"/>
      <c r="CM345" s="217"/>
      <c r="CN345" s="217"/>
      <c r="CO345" s="217"/>
      <c r="CP345" s="217"/>
      <c r="CQ345" s="217"/>
      <c r="CR345" s="217"/>
      <c r="CS345" s="217"/>
      <c r="CT345" s="217"/>
      <c r="CU345" s="217"/>
      <c r="CV345" s="217"/>
      <c r="CW345" s="217"/>
      <c r="CX345" s="217"/>
      <c r="CY345" s="217"/>
      <c r="CZ345" s="217"/>
      <c r="DA345" s="217"/>
      <c r="DB345" s="217"/>
      <c r="DC345" s="217"/>
      <c r="DD345" s="217"/>
      <c r="DE345" s="217"/>
      <c r="DF345" s="217"/>
      <c r="DG345" s="217"/>
      <c r="DH345" s="217"/>
      <c r="DI345" s="217"/>
      <c r="DJ345" s="217"/>
      <c r="DK345" s="217"/>
      <c r="DL345" s="217"/>
      <c r="DM345" s="217"/>
      <c r="DN345" s="217"/>
      <c r="DO345" s="217"/>
      <c r="DP345" s="217"/>
      <c r="DQ345" s="217"/>
      <c r="DR345" s="217"/>
    </row>
    <row r="346" spans="1:122" s="207" customFormat="1" ht="13.5" hidden="1" thickBot="1">
      <c r="A346" s="458"/>
      <c r="B346" s="467" t="s">
        <v>32</v>
      </c>
      <c r="C346" s="460">
        <f>SUM(C343:C345)</f>
        <v>0</v>
      </c>
      <c r="D346" s="461">
        <f>SUM(D343:D345)</f>
        <v>0</v>
      </c>
      <c r="E346" s="461">
        <f>SUM(E343:E345)</f>
        <v>0</v>
      </c>
      <c r="F346" s="461">
        <f>SUM(F343:F345)</f>
        <v>0</v>
      </c>
      <c r="G346" s="413">
        <f>SUM(C346:F346)</f>
        <v>0</v>
      </c>
      <c r="H346" s="460">
        <f>SUM(H343:H345)</f>
        <v>0</v>
      </c>
      <c r="I346" s="461">
        <f>SUM(I343:I345)</f>
        <v>0</v>
      </c>
      <c r="J346" s="461">
        <f>SUM(J343:J345)</f>
        <v>0</v>
      </c>
      <c r="K346" s="461">
        <f>SUM(K343:K345)</f>
        <v>0</v>
      </c>
      <c r="L346" s="413">
        <f>SUM(H346:K346)</f>
        <v>0</v>
      </c>
      <c r="M346" s="461">
        <f>SUM(M343:M345)</f>
        <v>0</v>
      </c>
      <c r="N346" s="461">
        <f>SUM(N343:N345)</f>
        <v>0</v>
      </c>
      <c r="O346" s="461">
        <f>SUM(O343:O345)</f>
        <v>0</v>
      </c>
      <c r="P346" s="461">
        <f>SUM(P343:P345)</f>
        <v>0</v>
      </c>
      <c r="Q346" s="462">
        <f>SUM(Q343:Q345)</f>
        <v>0</v>
      </c>
      <c r="R346" s="413">
        <f>SUM(M346:Q346)</f>
        <v>0</v>
      </c>
      <c r="S346" s="414">
        <f>R346+L346+G346</f>
        <v>0</v>
      </c>
      <c r="T346" s="218"/>
      <c r="U346" s="217"/>
      <c r="V346" s="219"/>
      <c r="W346" s="219"/>
      <c r="X346" s="219"/>
      <c r="Y346" s="217"/>
      <c r="Z346" s="217"/>
      <c r="AA346" s="217"/>
      <c r="AB346" s="217"/>
      <c r="AC346" s="217"/>
      <c r="AD346" s="217"/>
      <c r="AE346" s="217"/>
      <c r="AF346" s="217"/>
      <c r="AG346" s="217"/>
      <c r="AH346" s="217"/>
      <c r="AI346" s="217"/>
      <c r="AJ346" s="217"/>
      <c r="AK346" s="217"/>
      <c r="AL346" s="217"/>
      <c r="AM346" s="217"/>
      <c r="AN346" s="217"/>
      <c r="AO346" s="217"/>
      <c r="AP346" s="217"/>
      <c r="AQ346" s="217"/>
      <c r="AR346" s="217"/>
      <c r="AS346" s="217"/>
      <c r="AT346" s="217"/>
      <c r="AU346" s="217"/>
      <c r="AV346" s="217"/>
      <c r="AW346" s="217"/>
      <c r="AX346" s="217"/>
      <c r="AY346" s="217"/>
      <c r="AZ346" s="217"/>
      <c r="BA346" s="217"/>
      <c r="BB346" s="217"/>
      <c r="BC346" s="217"/>
      <c r="BD346" s="217"/>
      <c r="BE346" s="217"/>
      <c r="BF346" s="217"/>
      <c r="BG346" s="217"/>
      <c r="BH346" s="217"/>
      <c r="BI346" s="217"/>
      <c r="BJ346" s="217"/>
      <c r="BK346" s="217"/>
      <c r="BL346" s="217"/>
      <c r="BM346" s="217"/>
      <c r="BN346" s="217"/>
      <c r="BO346" s="217"/>
      <c r="BP346" s="217"/>
      <c r="BQ346" s="217"/>
      <c r="BR346" s="217"/>
      <c r="BS346" s="217"/>
      <c r="BT346" s="217"/>
      <c r="BU346" s="217"/>
      <c r="BV346" s="217"/>
      <c r="BW346" s="217"/>
      <c r="BX346" s="217"/>
      <c r="BY346" s="217"/>
      <c r="BZ346" s="217"/>
      <c r="CA346" s="217"/>
      <c r="CB346" s="217"/>
      <c r="CC346" s="217"/>
      <c r="CD346" s="217"/>
      <c r="CE346" s="217"/>
      <c r="CF346" s="217"/>
      <c r="CG346" s="217"/>
      <c r="CH346" s="217"/>
      <c r="CI346" s="217"/>
      <c r="CJ346" s="217"/>
      <c r="CK346" s="217"/>
      <c r="CL346" s="217"/>
      <c r="CM346" s="217"/>
      <c r="CN346" s="217"/>
      <c r="CO346" s="217"/>
      <c r="CP346" s="217"/>
      <c r="CQ346" s="217"/>
      <c r="CR346" s="217"/>
      <c r="CS346" s="217"/>
      <c r="CT346" s="217"/>
      <c r="CU346" s="217"/>
      <c r="CV346" s="217"/>
      <c r="CW346" s="217"/>
      <c r="CX346" s="217"/>
      <c r="CY346" s="217"/>
      <c r="CZ346" s="217"/>
      <c r="DA346" s="217"/>
      <c r="DB346" s="217"/>
      <c r="DC346" s="217"/>
      <c r="DD346" s="217"/>
      <c r="DE346" s="217"/>
      <c r="DF346" s="217"/>
      <c r="DG346" s="217"/>
      <c r="DH346" s="217"/>
      <c r="DI346" s="217"/>
      <c r="DJ346" s="217"/>
      <c r="DK346" s="217"/>
      <c r="DL346" s="217"/>
      <c r="DM346" s="217"/>
      <c r="DN346" s="217"/>
      <c r="DO346" s="217"/>
      <c r="DP346" s="217"/>
      <c r="DQ346" s="217"/>
      <c r="DR346" s="217"/>
    </row>
    <row r="347" spans="1:122" s="207" customFormat="1" ht="13" outlineLevel="1">
      <c r="A347" s="245" t="s">
        <v>40</v>
      </c>
      <c r="B347" s="246">
        <v>0</v>
      </c>
      <c r="C347" s="210">
        <f>C343+C344*2</f>
        <v>0</v>
      </c>
      <c r="D347" s="210">
        <f t="shared" ref="D347:S347" si="271">D343+D344*2</f>
        <v>0</v>
      </c>
      <c r="E347" s="210">
        <f t="shared" si="271"/>
        <v>0</v>
      </c>
      <c r="F347" s="210">
        <f t="shared" si="271"/>
        <v>0</v>
      </c>
      <c r="G347" s="206">
        <f t="shared" si="271"/>
        <v>0</v>
      </c>
      <c r="H347" s="210">
        <f t="shared" si="271"/>
        <v>0</v>
      </c>
      <c r="I347" s="210">
        <f t="shared" si="271"/>
        <v>0</v>
      </c>
      <c r="J347" s="210">
        <f t="shared" si="271"/>
        <v>0</v>
      </c>
      <c r="K347" s="210">
        <f t="shared" si="271"/>
        <v>0</v>
      </c>
      <c r="L347" s="206">
        <f t="shared" si="271"/>
        <v>0</v>
      </c>
      <c r="M347" s="210">
        <f t="shared" si="271"/>
        <v>0</v>
      </c>
      <c r="N347" s="210">
        <f t="shared" si="271"/>
        <v>0</v>
      </c>
      <c r="O347" s="210">
        <f t="shared" si="271"/>
        <v>0</v>
      </c>
      <c r="P347" s="210">
        <f t="shared" si="271"/>
        <v>0</v>
      </c>
      <c r="Q347" s="210">
        <f t="shared" si="271"/>
        <v>0</v>
      </c>
      <c r="R347" s="206">
        <f t="shared" si="271"/>
        <v>0</v>
      </c>
      <c r="S347" s="224">
        <f t="shared" si="271"/>
        <v>0</v>
      </c>
      <c r="T347" s="218"/>
      <c r="U347" s="217"/>
      <c r="V347" s="219"/>
      <c r="W347" s="219"/>
      <c r="X347" s="219"/>
      <c r="Y347" s="217"/>
      <c r="Z347" s="217"/>
      <c r="AA347" s="217"/>
      <c r="AB347" s="217"/>
      <c r="AC347" s="217"/>
      <c r="AD347" s="217"/>
      <c r="AE347" s="217"/>
      <c r="AF347" s="217"/>
      <c r="AG347" s="217"/>
      <c r="AH347" s="217"/>
      <c r="AI347" s="217"/>
      <c r="AJ347" s="217"/>
      <c r="AK347" s="217"/>
      <c r="AL347" s="217"/>
      <c r="AM347" s="217"/>
      <c r="AN347" s="217"/>
      <c r="AO347" s="217"/>
      <c r="AP347" s="217"/>
      <c r="AQ347" s="217"/>
      <c r="AR347" s="217"/>
      <c r="AS347" s="217"/>
      <c r="AT347" s="217"/>
      <c r="AU347" s="217"/>
      <c r="AV347" s="217"/>
      <c r="AW347" s="217"/>
      <c r="AX347" s="217"/>
      <c r="AY347" s="217"/>
      <c r="AZ347" s="217"/>
      <c r="BA347" s="217"/>
      <c r="BB347" s="217"/>
      <c r="BC347" s="217"/>
      <c r="BD347" s="217"/>
      <c r="BE347" s="217"/>
      <c r="BF347" s="217"/>
      <c r="BG347" s="217"/>
      <c r="BH347" s="217"/>
      <c r="BI347" s="217"/>
      <c r="BJ347" s="217"/>
      <c r="BK347" s="217"/>
      <c r="BL347" s="217"/>
      <c r="BM347" s="217"/>
      <c r="BN347" s="217"/>
      <c r="BO347" s="217"/>
      <c r="BP347" s="217"/>
      <c r="BQ347" s="217"/>
      <c r="BR347" s="217"/>
      <c r="BS347" s="217"/>
      <c r="BT347" s="217"/>
      <c r="BU347" s="217"/>
      <c r="BV347" s="217"/>
      <c r="BW347" s="217"/>
      <c r="BX347" s="217"/>
      <c r="BY347" s="217"/>
      <c r="BZ347" s="217"/>
      <c r="CA347" s="217"/>
      <c r="CB347" s="217"/>
      <c r="CC347" s="217"/>
      <c r="CD347" s="217"/>
      <c r="CE347" s="217"/>
      <c r="CF347" s="217"/>
      <c r="CG347" s="217"/>
      <c r="CH347" s="217"/>
      <c r="CI347" s="217"/>
      <c r="CJ347" s="217"/>
      <c r="CK347" s="217"/>
      <c r="CL347" s="217"/>
      <c r="CM347" s="217"/>
      <c r="CN347" s="217"/>
      <c r="CO347" s="217"/>
      <c r="CP347" s="217"/>
      <c r="CQ347" s="217"/>
      <c r="CR347" s="217"/>
      <c r="CS347" s="217"/>
      <c r="CT347" s="217"/>
      <c r="CU347" s="217"/>
      <c r="CV347" s="217"/>
      <c r="CW347" s="217"/>
      <c r="CX347" s="217"/>
      <c r="CY347" s="217"/>
      <c r="CZ347" s="217"/>
      <c r="DA347" s="217"/>
      <c r="DB347" s="217"/>
      <c r="DC347" s="217"/>
      <c r="DD347" s="217"/>
      <c r="DE347" s="217"/>
      <c r="DF347" s="217"/>
      <c r="DG347" s="217"/>
      <c r="DH347" s="217"/>
      <c r="DI347" s="217"/>
      <c r="DJ347" s="217"/>
      <c r="DK347" s="217"/>
      <c r="DL347" s="217"/>
      <c r="DM347" s="217"/>
      <c r="DN347" s="217"/>
      <c r="DO347" s="217"/>
      <c r="DP347" s="217"/>
      <c r="DQ347" s="217"/>
      <c r="DR347" s="217"/>
    </row>
    <row r="348" spans="1:122" s="207" customFormat="1" ht="13.5" outlineLevel="1" thickBot="1">
      <c r="A348" s="213" t="s">
        <v>43</v>
      </c>
      <c r="B348" s="248" t="s">
        <v>30</v>
      </c>
      <c r="C348" s="214">
        <f>C343+C344</f>
        <v>0</v>
      </c>
      <c r="D348" s="214">
        <f t="shared" ref="D348:S348" si="272">D343+D344</f>
        <v>0</v>
      </c>
      <c r="E348" s="214">
        <f t="shared" si="272"/>
        <v>0</v>
      </c>
      <c r="F348" s="214">
        <f t="shared" si="272"/>
        <v>0</v>
      </c>
      <c r="G348" s="215">
        <f t="shared" si="272"/>
        <v>0</v>
      </c>
      <c r="H348" s="214">
        <f t="shared" si="272"/>
        <v>0</v>
      </c>
      <c r="I348" s="214">
        <f t="shared" si="272"/>
        <v>0</v>
      </c>
      <c r="J348" s="214">
        <f t="shared" si="272"/>
        <v>0</v>
      </c>
      <c r="K348" s="214">
        <f t="shared" si="272"/>
        <v>0</v>
      </c>
      <c r="L348" s="215">
        <f t="shared" si="272"/>
        <v>0</v>
      </c>
      <c r="M348" s="214">
        <f t="shared" si="272"/>
        <v>0</v>
      </c>
      <c r="N348" s="214">
        <f t="shared" si="272"/>
        <v>0</v>
      </c>
      <c r="O348" s="214">
        <f t="shared" si="272"/>
        <v>0</v>
      </c>
      <c r="P348" s="214">
        <f t="shared" si="272"/>
        <v>0</v>
      </c>
      <c r="Q348" s="214">
        <f t="shared" si="272"/>
        <v>0</v>
      </c>
      <c r="R348" s="215">
        <f t="shared" si="272"/>
        <v>0</v>
      </c>
      <c r="S348" s="204">
        <f t="shared" si="272"/>
        <v>0</v>
      </c>
      <c r="T348" s="218"/>
      <c r="U348" s="217"/>
      <c r="V348" s="219"/>
      <c r="W348" s="219"/>
      <c r="X348" s="219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  <c r="AI348" s="217"/>
      <c r="AJ348" s="217"/>
      <c r="AK348" s="217"/>
      <c r="AL348" s="217"/>
      <c r="AM348" s="217"/>
      <c r="AN348" s="217"/>
      <c r="AO348" s="217"/>
      <c r="AP348" s="217"/>
      <c r="AQ348" s="217"/>
      <c r="AR348" s="217"/>
      <c r="AS348" s="217"/>
      <c r="AT348" s="217"/>
      <c r="AU348" s="217"/>
      <c r="AV348" s="217"/>
      <c r="AW348" s="217"/>
      <c r="AX348" s="217"/>
      <c r="AY348" s="217"/>
      <c r="AZ348" s="217"/>
      <c r="BA348" s="217"/>
      <c r="BB348" s="217"/>
      <c r="BC348" s="217"/>
      <c r="BD348" s="217"/>
      <c r="BE348" s="217"/>
      <c r="BF348" s="217"/>
      <c r="BG348" s="217"/>
      <c r="BH348" s="217"/>
      <c r="BI348" s="217"/>
      <c r="BJ348" s="217"/>
      <c r="BK348" s="217"/>
      <c r="BL348" s="217"/>
      <c r="BM348" s="217"/>
      <c r="BN348" s="217"/>
      <c r="BO348" s="217"/>
      <c r="BP348" s="217"/>
      <c r="BQ348" s="217"/>
      <c r="BR348" s="217"/>
      <c r="BS348" s="217"/>
      <c r="BT348" s="217"/>
      <c r="BU348" s="217"/>
      <c r="BV348" s="217"/>
      <c r="BW348" s="217"/>
      <c r="BX348" s="217"/>
      <c r="BY348" s="217"/>
      <c r="BZ348" s="217"/>
      <c r="CA348" s="217"/>
      <c r="CB348" s="217"/>
      <c r="CC348" s="217"/>
      <c r="CD348" s="217"/>
      <c r="CE348" s="217"/>
      <c r="CF348" s="217"/>
      <c r="CG348" s="217"/>
      <c r="CH348" s="217"/>
      <c r="CI348" s="217"/>
      <c r="CJ348" s="217"/>
      <c r="CK348" s="217"/>
      <c r="CL348" s="217"/>
      <c r="CM348" s="217"/>
      <c r="CN348" s="217"/>
      <c r="CO348" s="217"/>
      <c r="CP348" s="217"/>
      <c r="CQ348" s="217"/>
      <c r="CR348" s="217"/>
      <c r="CS348" s="217"/>
      <c r="CT348" s="217"/>
      <c r="CU348" s="217"/>
      <c r="CV348" s="217"/>
      <c r="CW348" s="217"/>
      <c r="CX348" s="217"/>
      <c r="CY348" s="217"/>
      <c r="CZ348" s="217"/>
      <c r="DA348" s="217"/>
      <c r="DB348" s="217"/>
      <c r="DC348" s="217"/>
      <c r="DD348" s="217"/>
      <c r="DE348" s="217"/>
      <c r="DF348" s="217"/>
      <c r="DG348" s="217"/>
      <c r="DH348" s="217"/>
      <c r="DI348" s="217"/>
      <c r="DJ348" s="217"/>
      <c r="DK348" s="217"/>
      <c r="DL348" s="217"/>
      <c r="DM348" s="217"/>
      <c r="DN348" s="217"/>
      <c r="DO348" s="217"/>
      <c r="DP348" s="217"/>
      <c r="DQ348" s="217"/>
      <c r="DR348" s="217"/>
    </row>
    <row r="349" spans="1:122" s="207" customFormat="1" ht="15" hidden="1" customHeight="1">
      <c r="A349" s="211"/>
      <c r="B349" s="235"/>
      <c r="C349" s="212"/>
      <c r="D349" s="212"/>
      <c r="E349" s="212"/>
      <c r="F349" s="212"/>
      <c r="G349" s="236"/>
      <c r="H349" s="212"/>
      <c r="I349" s="212"/>
      <c r="J349" s="212"/>
      <c r="K349" s="212"/>
      <c r="L349" s="236"/>
      <c r="M349" s="212"/>
      <c r="N349" s="212"/>
      <c r="O349" s="212"/>
      <c r="P349" s="212"/>
      <c r="Q349" s="212"/>
      <c r="R349" s="183"/>
      <c r="S349" s="276"/>
      <c r="T349" s="218"/>
      <c r="U349" s="217"/>
      <c r="V349" s="219"/>
      <c r="W349" s="219"/>
      <c r="X349" s="219"/>
      <c r="Y349" s="217"/>
      <c r="Z349" s="217"/>
      <c r="AA349" s="217"/>
      <c r="AB349" s="217"/>
      <c r="AC349" s="217"/>
      <c r="AD349" s="217"/>
      <c r="AE349" s="217"/>
      <c r="AF349" s="217"/>
      <c r="AG349" s="217"/>
      <c r="AH349" s="217"/>
      <c r="AI349" s="217"/>
      <c r="AJ349" s="217"/>
      <c r="AK349" s="217"/>
      <c r="AL349" s="217"/>
      <c r="AM349" s="217"/>
      <c r="AN349" s="217"/>
      <c r="AO349" s="217"/>
      <c r="AP349" s="217"/>
      <c r="AQ349" s="217"/>
      <c r="AR349" s="217"/>
      <c r="AS349" s="217"/>
      <c r="AT349" s="217"/>
      <c r="AU349" s="217"/>
      <c r="AV349" s="217"/>
      <c r="AW349" s="217"/>
      <c r="AX349" s="217"/>
      <c r="AY349" s="217"/>
      <c r="AZ349" s="217"/>
      <c r="BA349" s="217"/>
      <c r="BB349" s="217"/>
      <c r="BC349" s="217"/>
      <c r="BD349" s="217"/>
      <c r="BE349" s="217"/>
      <c r="BF349" s="217"/>
      <c r="BG349" s="217"/>
      <c r="BH349" s="217"/>
      <c r="BI349" s="217"/>
      <c r="BJ349" s="217"/>
      <c r="BK349" s="217"/>
      <c r="BL349" s="217"/>
      <c r="BM349" s="217"/>
      <c r="BN349" s="217"/>
      <c r="BO349" s="217"/>
      <c r="BP349" s="217"/>
      <c r="BQ349" s="217"/>
      <c r="BR349" s="217"/>
      <c r="BS349" s="217"/>
      <c r="BT349" s="217"/>
      <c r="BU349" s="217"/>
      <c r="BV349" s="217"/>
      <c r="BW349" s="217"/>
      <c r="BX349" s="217"/>
      <c r="BY349" s="217"/>
      <c r="BZ349" s="217"/>
      <c r="CA349" s="217"/>
      <c r="CB349" s="217"/>
      <c r="CC349" s="217"/>
      <c r="CD349" s="217"/>
      <c r="CE349" s="217"/>
      <c r="CF349" s="217"/>
      <c r="CG349" s="217"/>
      <c r="CH349" s="217"/>
      <c r="CI349" s="217"/>
      <c r="CJ349" s="217"/>
      <c r="CK349" s="217"/>
      <c r="CL349" s="217"/>
      <c r="CM349" s="217"/>
      <c r="CN349" s="217"/>
      <c r="CO349" s="217"/>
      <c r="CP349" s="217"/>
      <c r="CQ349" s="217"/>
      <c r="CR349" s="217"/>
      <c r="CS349" s="217"/>
      <c r="CT349" s="217"/>
      <c r="CU349" s="217"/>
      <c r="CV349" s="217"/>
      <c r="CW349" s="217"/>
      <c r="CX349" s="217"/>
      <c r="CY349" s="217"/>
      <c r="CZ349" s="217"/>
      <c r="DA349" s="217"/>
      <c r="DB349" s="217"/>
      <c r="DC349" s="217"/>
      <c r="DD349" s="217"/>
      <c r="DE349" s="217"/>
      <c r="DF349" s="217"/>
      <c r="DG349" s="217"/>
      <c r="DH349" s="217"/>
      <c r="DI349" s="217"/>
      <c r="DJ349" s="217"/>
      <c r="DK349" s="217"/>
      <c r="DL349" s="217"/>
      <c r="DM349" s="217"/>
      <c r="DN349" s="217"/>
      <c r="DO349" s="217"/>
      <c r="DP349" s="217"/>
      <c r="DQ349" s="217"/>
      <c r="DR349" s="217"/>
    </row>
    <row r="350" spans="1:122" s="207" customFormat="1" ht="15" hidden="1" customHeight="1">
      <c r="A350" s="181" t="s">
        <v>129</v>
      </c>
      <c r="B350" s="228" t="s">
        <v>111</v>
      </c>
      <c r="C350" s="6"/>
      <c r="D350" s="6"/>
      <c r="E350" s="6"/>
      <c r="F350" s="6"/>
      <c r="G350" s="241"/>
      <c r="H350" s="6"/>
      <c r="I350" s="6"/>
      <c r="J350" s="6"/>
      <c r="K350" s="6"/>
      <c r="L350" s="241"/>
      <c r="M350" s="6"/>
      <c r="N350" s="6"/>
      <c r="O350" s="6"/>
      <c r="P350" s="6"/>
      <c r="Q350" s="6"/>
      <c r="R350" s="241"/>
      <c r="S350" s="241"/>
      <c r="T350" s="218"/>
      <c r="U350" s="217"/>
      <c r="V350" s="219"/>
      <c r="W350" s="219"/>
      <c r="X350" s="219"/>
      <c r="Y350" s="217"/>
      <c r="Z350" s="217"/>
      <c r="AA350" s="217"/>
      <c r="AB350" s="217"/>
      <c r="AC350" s="217"/>
      <c r="AD350" s="217"/>
      <c r="AE350" s="217"/>
      <c r="AF350" s="217"/>
      <c r="AG350" s="217"/>
      <c r="AH350" s="217"/>
      <c r="AI350" s="217"/>
      <c r="AJ350" s="217"/>
      <c r="AK350" s="217"/>
      <c r="AL350" s="217"/>
      <c r="AM350" s="217"/>
      <c r="AN350" s="217"/>
      <c r="AO350" s="217"/>
      <c r="AP350" s="217"/>
      <c r="AQ350" s="217"/>
      <c r="AR350" s="217"/>
      <c r="AS350" s="217"/>
      <c r="AT350" s="217"/>
      <c r="AU350" s="217"/>
      <c r="AV350" s="217"/>
      <c r="AW350" s="217"/>
      <c r="AX350" s="217"/>
      <c r="AY350" s="217"/>
      <c r="AZ350" s="217"/>
      <c r="BA350" s="217"/>
      <c r="BB350" s="217"/>
      <c r="BC350" s="217"/>
      <c r="BD350" s="217"/>
      <c r="BE350" s="217"/>
      <c r="BF350" s="217"/>
      <c r="BG350" s="217"/>
      <c r="BH350" s="217"/>
      <c r="BI350" s="217"/>
      <c r="BJ350" s="217"/>
      <c r="BK350" s="217"/>
      <c r="BL350" s="217"/>
      <c r="BM350" s="217"/>
      <c r="BN350" s="217"/>
      <c r="BO350" s="217"/>
      <c r="BP350" s="217"/>
      <c r="BQ350" s="217"/>
      <c r="BR350" s="217"/>
      <c r="BS350" s="217"/>
      <c r="BT350" s="217"/>
      <c r="BU350" s="217"/>
      <c r="BV350" s="217"/>
      <c r="BW350" s="217"/>
      <c r="BX350" s="217"/>
      <c r="BY350" s="217"/>
      <c r="BZ350" s="217"/>
      <c r="CA350" s="217"/>
      <c r="CB350" s="217"/>
      <c r="CC350" s="217"/>
      <c r="CD350" s="217"/>
      <c r="CE350" s="217"/>
      <c r="CF350" s="217"/>
      <c r="CG350" s="217"/>
      <c r="CH350" s="217"/>
      <c r="CI350" s="217"/>
      <c r="CJ350" s="217"/>
      <c r="CK350" s="217"/>
      <c r="CL350" s="217"/>
      <c r="CM350" s="217"/>
      <c r="CN350" s="217"/>
      <c r="CO350" s="217"/>
      <c r="CP350" s="217"/>
      <c r="CQ350" s="217"/>
      <c r="CR350" s="217"/>
      <c r="CS350" s="217"/>
      <c r="CT350" s="217"/>
      <c r="CU350" s="217"/>
      <c r="CV350" s="217"/>
      <c r="CW350" s="217"/>
      <c r="CX350" s="217"/>
      <c r="CY350" s="217"/>
      <c r="CZ350" s="217"/>
      <c r="DA350" s="217"/>
      <c r="DB350" s="217"/>
      <c r="DC350" s="217"/>
      <c r="DD350" s="217"/>
      <c r="DE350" s="217"/>
      <c r="DF350" s="217"/>
      <c r="DG350" s="217"/>
      <c r="DH350" s="217"/>
      <c r="DI350" s="217"/>
      <c r="DJ350" s="217"/>
      <c r="DK350" s="217"/>
      <c r="DL350" s="217"/>
      <c r="DM350" s="217"/>
      <c r="DN350" s="217"/>
      <c r="DO350" s="217"/>
      <c r="DP350" s="217"/>
      <c r="DQ350" s="217"/>
      <c r="DR350" s="217"/>
    </row>
    <row r="351" spans="1:122" s="207" customFormat="1" ht="15" hidden="1" customHeight="1">
      <c r="A351" s="181" t="str">
        <f>A337</f>
        <v>Site Uncon</v>
      </c>
      <c r="B351" s="228" t="s">
        <v>120</v>
      </c>
      <c r="C351" s="6"/>
      <c r="D351" s="6"/>
      <c r="E351" s="6"/>
      <c r="F351" s="6"/>
      <c r="G351" s="241"/>
      <c r="H351" s="6"/>
      <c r="I351" s="6"/>
      <c r="J351" s="6"/>
      <c r="K351" s="6"/>
      <c r="L351" s="241"/>
      <c r="M351" s="6"/>
      <c r="N351" s="6"/>
      <c r="O351" s="6"/>
      <c r="P351" s="6"/>
      <c r="Q351" s="6"/>
      <c r="R351" s="241"/>
      <c r="S351" s="241"/>
      <c r="T351" s="218"/>
      <c r="U351" s="217"/>
      <c r="V351" s="219"/>
      <c r="W351" s="219"/>
      <c r="X351" s="219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  <c r="AI351" s="217"/>
      <c r="AJ351" s="217"/>
      <c r="AK351" s="217"/>
      <c r="AL351" s="217"/>
      <c r="AM351" s="217"/>
      <c r="AN351" s="217"/>
      <c r="AO351" s="217"/>
      <c r="AP351" s="217"/>
      <c r="AQ351" s="217"/>
      <c r="AR351" s="217"/>
      <c r="AS351" s="217"/>
      <c r="AT351" s="217"/>
      <c r="AU351" s="217"/>
      <c r="AV351" s="217"/>
      <c r="AW351" s="217"/>
      <c r="AX351" s="217"/>
      <c r="AY351" s="217"/>
      <c r="AZ351" s="217"/>
      <c r="BA351" s="217"/>
      <c r="BB351" s="217"/>
      <c r="BC351" s="217"/>
      <c r="BD351" s="217"/>
      <c r="BE351" s="217"/>
      <c r="BF351" s="217"/>
      <c r="BG351" s="217"/>
      <c r="BH351" s="217"/>
      <c r="BI351" s="217"/>
      <c r="BJ351" s="217"/>
      <c r="BK351" s="217"/>
      <c r="BL351" s="217"/>
      <c r="BM351" s="217"/>
      <c r="BN351" s="217"/>
      <c r="BO351" s="217"/>
      <c r="BP351" s="217"/>
      <c r="BQ351" s="217"/>
      <c r="BR351" s="217"/>
      <c r="BS351" s="217"/>
      <c r="BT351" s="217"/>
      <c r="BU351" s="217"/>
      <c r="BV351" s="217"/>
      <c r="BW351" s="217"/>
      <c r="BX351" s="217"/>
      <c r="BY351" s="217"/>
      <c r="BZ351" s="217"/>
      <c r="CA351" s="217"/>
      <c r="CB351" s="217"/>
      <c r="CC351" s="217"/>
      <c r="CD351" s="217"/>
      <c r="CE351" s="217"/>
      <c r="CF351" s="217"/>
      <c r="CG351" s="217"/>
      <c r="CH351" s="217"/>
      <c r="CI351" s="217"/>
      <c r="CJ351" s="217"/>
      <c r="CK351" s="217"/>
      <c r="CL351" s="217"/>
      <c r="CM351" s="217"/>
      <c r="CN351" s="217"/>
      <c r="CO351" s="217"/>
      <c r="CP351" s="217"/>
      <c r="CQ351" s="217"/>
      <c r="CR351" s="217"/>
      <c r="CS351" s="217"/>
      <c r="CT351" s="217"/>
      <c r="CU351" s="217"/>
      <c r="CV351" s="217"/>
      <c r="CW351" s="217"/>
      <c r="CX351" s="217"/>
      <c r="CY351" s="217"/>
      <c r="CZ351" s="217"/>
      <c r="DA351" s="217"/>
      <c r="DB351" s="217"/>
      <c r="DC351" s="217"/>
      <c r="DD351" s="217"/>
      <c r="DE351" s="217"/>
      <c r="DF351" s="217"/>
      <c r="DG351" s="217"/>
      <c r="DH351" s="217"/>
      <c r="DI351" s="217"/>
      <c r="DJ351" s="217"/>
      <c r="DK351" s="217"/>
      <c r="DL351" s="217"/>
      <c r="DM351" s="217"/>
      <c r="DN351" s="217"/>
      <c r="DO351" s="217"/>
      <c r="DP351" s="217"/>
      <c r="DQ351" s="217"/>
      <c r="DR351" s="217"/>
    </row>
    <row r="352" spans="1:122" s="207" customFormat="1" ht="15" hidden="1" customHeight="1">
      <c r="A352" s="188"/>
      <c r="B352" s="228" t="s">
        <v>134</v>
      </c>
      <c r="C352" s="6"/>
      <c r="D352" s="6"/>
      <c r="E352" s="6"/>
      <c r="F352" s="6"/>
      <c r="G352" s="200"/>
      <c r="H352" s="6"/>
      <c r="I352" s="6"/>
      <c r="J352" s="6"/>
      <c r="K352" s="6"/>
      <c r="L352" s="200"/>
      <c r="M352" s="6"/>
      <c r="N352" s="6"/>
      <c r="O352" s="6"/>
      <c r="P352" s="6"/>
      <c r="Q352" s="6"/>
      <c r="R352" s="200"/>
      <c r="S352" s="184"/>
      <c r="T352" s="218"/>
      <c r="U352" s="217"/>
      <c r="V352" s="219"/>
      <c r="W352" s="219"/>
      <c r="X352" s="219"/>
      <c r="Y352" s="217"/>
      <c r="Z352" s="217"/>
      <c r="AA352" s="217"/>
      <c r="AB352" s="217"/>
      <c r="AC352" s="217"/>
      <c r="AD352" s="217"/>
      <c r="AE352" s="217"/>
      <c r="AF352" s="217"/>
      <c r="AG352" s="217"/>
      <c r="AH352" s="217"/>
      <c r="AI352" s="217"/>
      <c r="AJ352" s="217"/>
      <c r="AK352" s="217"/>
      <c r="AL352" s="217"/>
      <c r="AM352" s="217"/>
      <c r="AN352" s="217"/>
      <c r="AO352" s="217"/>
      <c r="AP352" s="217"/>
      <c r="AQ352" s="217"/>
      <c r="AR352" s="217"/>
      <c r="AS352" s="217"/>
      <c r="AT352" s="217"/>
      <c r="AU352" s="217"/>
      <c r="AV352" s="217"/>
      <c r="AW352" s="217"/>
      <c r="AX352" s="217"/>
      <c r="AY352" s="217"/>
      <c r="AZ352" s="217"/>
      <c r="BA352" s="217"/>
      <c r="BB352" s="217"/>
      <c r="BC352" s="217"/>
      <c r="BD352" s="217"/>
      <c r="BE352" s="217"/>
      <c r="BF352" s="217"/>
      <c r="BG352" s="217"/>
      <c r="BH352" s="217"/>
      <c r="BI352" s="217"/>
      <c r="BJ352" s="217"/>
      <c r="BK352" s="217"/>
      <c r="BL352" s="217"/>
      <c r="BM352" s="217"/>
      <c r="BN352" s="217"/>
      <c r="BO352" s="217"/>
      <c r="BP352" s="217"/>
      <c r="BQ352" s="217"/>
      <c r="BR352" s="217"/>
      <c r="BS352" s="217"/>
      <c r="BT352" s="217"/>
      <c r="BU352" s="217"/>
      <c r="BV352" s="217"/>
      <c r="BW352" s="217"/>
      <c r="BX352" s="217"/>
      <c r="BY352" s="217"/>
      <c r="BZ352" s="217"/>
      <c r="CA352" s="217"/>
      <c r="CB352" s="217"/>
      <c r="CC352" s="217"/>
      <c r="CD352" s="217"/>
      <c r="CE352" s="217"/>
      <c r="CF352" s="217"/>
      <c r="CG352" s="217"/>
      <c r="CH352" s="217"/>
      <c r="CI352" s="217"/>
      <c r="CJ352" s="217"/>
      <c r="CK352" s="217"/>
      <c r="CL352" s="217"/>
      <c r="CM352" s="217"/>
      <c r="CN352" s="217"/>
      <c r="CO352" s="217"/>
      <c r="CP352" s="217"/>
      <c r="CQ352" s="217"/>
      <c r="CR352" s="217"/>
      <c r="CS352" s="217"/>
      <c r="CT352" s="217"/>
      <c r="CU352" s="217"/>
      <c r="CV352" s="217"/>
      <c r="CW352" s="217"/>
      <c r="CX352" s="217"/>
      <c r="CY352" s="217"/>
      <c r="CZ352" s="217"/>
      <c r="DA352" s="217"/>
      <c r="DB352" s="217"/>
      <c r="DC352" s="217"/>
      <c r="DD352" s="217"/>
      <c r="DE352" s="217"/>
      <c r="DF352" s="217"/>
      <c r="DG352" s="217"/>
      <c r="DH352" s="217"/>
      <c r="DI352" s="217"/>
      <c r="DJ352" s="217"/>
      <c r="DK352" s="217"/>
      <c r="DL352" s="217"/>
      <c r="DM352" s="217"/>
      <c r="DN352" s="217"/>
      <c r="DO352" s="217"/>
      <c r="DP352" s="217"/>
      <c r="DQ352" s="217"/>
      <c r="DR352" s="217"/>
    </row>
    <row r="353" spans="1:122" s="207" customFormat="1" ht="15" hidden="1" customHeight="1">
      <c r="A353" s="1121" t="s">
        <v>30</v>
      </c>
      <c r="B353" s="1122" t="s">
        <v>32</v>
      </c>
      <c r="C353" s="1123">
        <v>0</v>
      </c>
      <c r="D353" s="1124">
        <v>0</v>
      </c>
      <c r="E353" s="1124">
        <v>0</v>
      </c>
      <c r="F353" s="1124">
        <v>0</v>
      </c>
      <c r="G353" s="1125">
        <v>0</v>
      </c>
      <c r="H353" s="1123">
        <v>0</v>
      </c>
      <c r="I353" s="1124">
        <v>0</v>
      </c>
      <c r="J353" s="1124">
        <v>0</v>
      </c>
      <c r="K353" s="1124">
        <v>0</v>
      </c>
      <c r="L353" s="1125">
        <v>0</v>
      </c>
      <c r="M353" s="1124">
        <v>0</v>
      </c>
      <c r="N353" s="1124">
        <v>0</v>
      </c>
      <c r="O353" s="1124">
        <v>0</v>
      </c>
      <c r="P353" s="1124">
        <v>0</v>
      </c>
      <c r="Q353" s="1127">
        <v>0</v>
      </c>
      <c r="R353" s="1125">
        <v>0</v>
      </c>
      <c r="S353" s="1126">
        <v>0</v>
      </c>
      <c r="T353" s="218"/>
      <c r="U353" s="217"/>
      <c r="V353" s="219"/>
      <c r="W353" s="219"/>
      <c r="X353" s="219"/>
      <c r="Y353" s="217"/>
      <c r="Z353" s="217"/>
      <c r="AA353" s="217"/>
      <c r="AB353" s="217"/>
      <c r="AC353" s="217"/>
      <c r="AD353" s="217"/>
      <c r="AE353" s="217"/>
      <c r="AF353" s="217"/>
      <c r="AG353" s="217"/>
      <c r="AH353" s="217"/>
      <c r="AI353" s="217"/>
      <c r="AJ353" s="217"/>
      <c r="AK353" s="217"/>
      <c r="AL353" s="217"/>
      <c r="AM353" s="217"/>
      <c r="AN353" s="217"/>
      <c r="AO353" s="217"/>
      <c r="AP353" s="217"/>
      <c r="AQ353" s="217"/>
      <c r="AR353" s="217"/>
      <c r="AS353" s="217"/>
      <c r="AT353" s="217"/>
      <c r="AU353" s="217"/>
      <c r="AV353" s="217"/>
      <c r="AW353" s="217"/>
      <c r="AX353" s="217"/>
      <c r="AY353" s="217"/>
      <c r="AZ353" s="217"/>
      <c r="BA353" s="217"/>
      <c r="BB353" s="217"/>
      <c r="BC353" s="217"/>
      <c r="BD353" s="217"/>
      <c r="BE353" s="217"/>
      <c r="BF353" s="217"/>
      <c r="BG353" s="217"/>
      <c r="BH353" s="217"/>
      <c r="BI353" s="217"/>
      <c r="BJ353" s="217"/>
      <c r="BK353" s="217"/>
      <c r="BL353" s="217"/>
      <c r="BM353" s="217"/>
      <c r="BN353" s="217"/>
      <c r="BO353" s="217"/>
      <c r="BP353" s="217"/>
      <c r="BQ353" s="217"/>
      <c r="BR353" s="217"/>
      <c r="BS353" s="217"/>
      <c r="BT353" s="217"/>
      <c r="BU353" s="217"/>
      <c r="BV353" s="217"/>
      <c r="BW353" s="217"/>
      <c r="BX353" s="217"/>
      <c r="BY353" s="217"/>
      <c r="BZ353" s="217"/>
      <c r="CA353" s="217"/>
      <c r="CB353" s="217"/>
      <c r="CC353" s="217"/>
      <c r="CD353" s="217"/>
      <c r="CE353" s="217"/>
      <c r="CF353" s="217"/>
      <c r="CG353" s="217"/>
      <c r="CH353" s="217"/>
      <c r="CI353" s="217"/>
      <c r="CJ353" s="217"/>
      <c r="CK353" s="217"/>
      <c r="CL353" s="217"/>
      <c r="CM353" s="217"/>
      <c r="CN353" s="217"/>
      <c r="CO353" s="217"/>
      <c r="CP353" s="217"/>
      <c r="CQ353" s="217"/>
      <c r="CR353" s="217"/>
      <c r="CS353" s="217"/>
      <c r="CT353" s="217"/>
      <c r="CU353" s="217"/>
      <c r="CV353" s="217"/>
      <c r="CW353" s="217"/>
      <c r="CX353" s="217"/>
      <c r="CY353" s="217"/>
      <c r="CZ353" s="217"/>
      <c r="DA353" s="217"/>
      <c r="DB353" s="217"/>
      <c r="DC353" s="217"/>
      <c r="DD353" s="217"/>
      <c r="DE353" s="217"/>
      <c r="DF353" s="217"/>
      <c r="DG353" s="217"/>
      <c r="DH353" s="217"/>
      <c r="DI353" s="217"/>
      <c r="DJ353" s="217"/>
      <c r="DK353" s="217"/>
      <c r="DL353" s="217"/>
      <c r="DM353" s="217"/>
      <c r="DN353" s="217"/>
      <c r="DO353" s="217"/>
      <c r="DP353" s="217"/>
      <c r="DQ353" s="217"/>
      <c r="DR353" s="217"/>
    </row>
    <row r="354" spans="1:122" s="207" customFormat="1" ht="15" hidden="1" customHeight="1">
      <c r="A354" s="188" t="str">
        <f>A350</f>
        <v>BacallBP2</v>
      </c>
      <c r="B354" s="228" t="str">
        <f>B350</f>
        <v>2X</v>
      </c>
      <c r="C354" s="10"/>
      <c r="D354" s="10"/>
      <c r="E354" s="10"/>
      <c r="F354" s="10"/>
      <c r="G354" s="241"/>
      <c r="H354" s="10"/>
      <c r="I354" s="10"/>
      <c r="J354" s="10"/>
      <c r="K354" s="10"/>
      <c r="L354" s="241"/>
      <c r="M354" s="10"/>
      <c r="N354" s="10"/>
      <c r="O354" s="10"/>
      <c r="P354" s="10"/>
      <c r="Q354" s="10"/>
      <c r="R354" s="183"/>
      <c r="S354" s="197"/>
      <c r="T354" s="218"/>
      <c r="U354" s="217"/>
      <c r="V354" s="219"/>
      <c r="W354" s="219"/>
      <c r="X354" s="219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  <c r="AI354" s="217"/>
      <c r="AJ354" s="217"/>
      <c r="AK354" s="217"/>
      <c r="AL354" s="217"/>
      <c r="AM354" s="217"/>
      <c r="AN354" s="217"/>
      <c r="AO354" s="217"/>
      <c r="AP354" s="217"/>
      <c r="AQ354" s="217"/>
      <c r="AR354" s="217"/>
      <c r="AS354" s="217"/>
      <c r="AT354" s="217"/>
      <c r="AU354" s="217"/>
      <c r="AV354" s="217"/>
      <c r="AW354" s="217"/>
      <c r="AX354" s="217"/>
      <c r="AY354" s="217"/>
      <c r="AZ354" s="217"/>
      <c r="BA354" s="217"/>
      <c r="BB354" s="217"/>
      <c r="BC354" s="217"/>
      <c r="BD354" s="217"/>
      <c r="BE354" s="217"/>
      <c r="BF354" s="217"/>
      <c r="BG354" s="217"/>
      <c r="BH354" s="217"/>
      <c r="BI354" s="217"/>
      <c r="BJ354" s="217"/>
      <c r="BK354" s="217"/>
      <c r="BL354" s="217"/>
      <c r="BM354" s="217"/>
      <c r="BN354" s="217"/>
      <c r="BO354" s="217"/>
      <c r="BP354" s="217"/>
      <c r="BQ354" s="217"/>
      <c r="BR354" s="217"/>
      <c r="BS354" s="217"/>
      <c r="BT354" s="217"/>
      <c r="BU354" s="217"/>
      <c r="BV354" s="217"/>
      <c r="BW354" s="217"/>
      <c r="BX354" s="217"/>
      <c r="BY354" s="217"/>
      <c r="BZ354" s="217"/>
      <c r="CA354" s="217"/>
      <c r="CB354" s="217"/>
      <c r="CC354" s="217"/>
      <c r="CD354" s="217"/>
      <c r="CE354" s="217"/>
      <c r="CF354" s="217"/>
      <c r="CG354" s="217"/>
      <c r="CH354" s="217"/>
      <c r="CI354" s="217"/>
      <c r="CJ354" s="217"/>
      <c r="CK354" s="217"/>
      <c r="CL354" s="217"/>
      <c r="CM354" s="217"/>
      <c r="CN354" s="217"/>
      <c r="CO354" s="217"/>
      <c r="CP354" s="217"/>
      <c r="CQ354" s="217"/>
      <c r="CR354" s="217"/>
      <c r="CS354" s="217"/>
      <c r="CT354" s="217"/>
      <c r="CU354" s="217"/>
      <c r="CV354" s="217"/>
      <c r="CW354" s="217"/>
      <c r="CX354" s="217"/>
      <c r="CY354" s="217"/>
      <c r="CZ354" s="217"/>
      <c r="DA354" s="217"/>
      <c r="DB354" s="217"/>
      <c r="DC354" s="217"/>
      <c r="DD354" s="217"/>
      <c r="DE354" s="217"/>
      <c r="DF354" s="217"/>
      <c r="DG354" s="217"/>
      <c r="DH354" s="217"/>
      <c r="DI354" s="217"/>
      <c r="DJ354" s="217"/>
      <c r="DK354" s="217"/>
      <c r="DL354" s="217"/>
      <c r="DM354" s="217"/>
      <c r="DN354" s="217"/>
      <c r="DO354" s="217"/>
      <c r="DP354" s="217"/>
      <c r="DQ354" s="217"/>
      <c r="DR354" s="217"/>
    </row>
    <row r="355" spans="1:122" s="207" customFormat="1" ht="15" hidden="1" customHeight="1">
      <c r="A355" s="195" t="str">
        <f>A341</f>
        <v>MS2409A0</v>
      </c>
      <c r="B355" s="228" t="str">
        <f>B351</f>
        <v>4X</v>
      </c>
      <c r="C355" s="10"/>
      <c r="D355" s="10"/>
      <c r="E355" s="10"/>
      <c r="F355" s="10"/>
      <c r="G355" s="241"/>
      <c r="H355" s="10"/>
      <c r="I355" s="10"/>
      <c r="J355" s="10"/>
      <c r="K355" s="10"/>
      <c r="L355" s="241"/>
      <c r="M355" s="10"/>
      <c r="N355" s="10"/>
      <c r="O355" s="10"/>
      <c r="P355" s="10"/>
      <c r="Q355" s="10"/>
      <c r="R355" s="183"/>
      <c r="S355" s="197"/>
      <c r="T355" s="218"/>
      <c r="U355" s="217"/>
      <c r="V355" s="219"/>
      <c r="W355" s="219"/>
      <c r="X355" s="219"/>
      <c r="Y355" s="217"/>
      <c r="Z355" s="217"/>
      <c r="AA355" s="217"/>
      <c r="AB355" s="217"/>
      <c r="AC355" s="217"/>
      <c r="AD355" s="217"/>
      <c r="AE355" s="217"/>
      <c r="AF355" s="217"/>
      <c r="AG355" s="217"/>
      <c r="AH355" s="217"/>
      <c r="AI355" s="217"/>
      <c r="AJ355" s="217"/>
      <c r="AK355" s="217"/>
      <c r="AL355" s="217"/>
      <c r="AM355" s="217"/>
      <c r="AN355" s="217"/>
      <c r="AO355" s="217"/>
      <c r="AP355" s="217"/>
      <c r="AQ355" s="217"/>
      <c r="AR355" s="217"/>
      <c r="AS355" s="217"/>
      <c r="AT355" s="217"/>
      <c r="AU355" s="217"/>
      <c r="AV355" s="217"/>
      <c r="AW355" s="217"/>
      <c r="AX355" s="217"/>
      <c r="AY355" s="217"/>
      <c r="AZ355" s="217"/>
      <c r="BA355" s="217"/>
      <c r="BB355" s="217"/>
      <c r="BC355" s="217"/>
      <c r="BD355" s="217"/>
      <c r="BE355" s="217"/>
      <c r="BF355" s="217"/>
      <c r="BG355" s="217"/>
      <c r="BH355" s="217"/>
      <c r="BI355" s="217"/>
      <c r="BJ355" s="217"/>
      <c r="BK355" s="217"/>
      <c r="BL355" s="217"/>
      <c r="BM355" s="217"/>
      <c r="BN355" s="217"/>
      <c r="BO355" s="217"/>
      <c r="BP355" s="217"/>
      <c r="BQ355" s="217"/>
      <c r="BR355" s="217"/>
      <c r="BS355" s="217"/>
      <c r="BT355" s="217"/>
      <c r="BU355" s="217"/>
      <c r="BV355" s="217"/>
      <c r="BW355" s="217"/>
      <c r="BX355" s="217"/>
      <c r="BY355" s="217"/>
      <c r="BZ355" s="217"/>
      <c r="CA355" s="217"/>
      <c r="CB355" s="217"/>
      <c r="CC355" s="217"/>
      <c r="CD355" s="217"/>
      <c r="CE355" s="217"/>
      <c r="CF355" s="217"/>
      <c r="CG355" s="217"/>
      <c r="CH355" s="217"/>
      <c r="CI355" s="217"/>
      <c r="CJ355" s="217"/>
      <c r="CK355" s="217"/>
      <c r="CL355" s="217"/>
      <c r="CM355" s="217"/>
      <c r="CN355" s="217"/>
      <c r="CO355" s="217"/>
      <c r="CP355" s="217"/>
      <c r="CQ355" s="217"/>
      <c r="CR355" s="217"/>
      <c r="CS355" s="217"/>
      <c r="CT355" s="217"/>
      <c r="CU355" s="217"/>
      <c r="CV355" s="217"/>
      <c r="CW355" s="217"/>
      <c r="CX355" s="217"/>
      <c r="CY355" s="217"/>
      <c r="CZ355" s="217"/>
      <c r="DA355" s="217"/>
      <c r="DB355" s="217"/>
      <c r="DC355" s="217"/>
      <c r="DD355" s="217"/>
      <c r="DE355" s="217"/>
      <c r="DF355" s="217"/>
      <c r="DG355" s="217"/>
      <c r="DH355" s="217"/>
      <c r="DI355" s="217"/>
      <c r="DJ355" s="217"/>
      <c r="DK355" s="217"/>
      <c r="DL355" s="217"/>
      <c r="DM355" s="217"/>
      <c r="DN355" s="217"/>
      <c r="DO355" s="217"/>
      <c r="DP355" s="217"/>
      <c r="DQ355" s="217"/>
      <c r="DR355" s="217"/>
    </row>
    <row r="356" spans="1:122" s="207" customFormat="1" ht="15" hidden="1" customHeight="1">
      <c r="A356" s="195"/>
      <c r="B356" s="228" t="s">
        <v>134</v>
      </c>
      <c r="C356" s="10"/>
      <c r="D356" s="10"/>
      <c r="E356" s="10"/>
      <c r="F356" s="10"/>
      <c r="G356" s="241"/>
      <c r="H356" s="10"/>
      <c r="I356" s="10"/>
      <c r="J356" s="10"/>
      <c r="K356" s="10"/>
      <c r="L356" s="241"/>
      <c r="M356" s="10"/>
      <c r="N356" s="10"/>
      <c r="O356" s="10"/>
      <c r="P356" s="10"/>
      <c r="Q356" s="10"/>
      <c r="R356" s="183"/>
      <c r="S356" s="197"/>
      <c r="T356" s="218"/>
      <c r="U356" s="217"/>
      <c r="V356" s="219"/>
      <c r="W356" s="219"/>
      <c r="X356" s="219"/>
      <c r="Y356" s="217"/>
      <c r="Z356" s="217"/>
      <c r="AA356" s="217"/>
      <c r="AB356" s="217"/>
      <c r="AC356" s="217"/>
      <c r="AD356" s="217"/>
      <c r="AE356" s="217"/>
      <c r="AF356" s="217"/>
      <c r="AG356" s="217"/>
      <c r="AH356" s="217"/>
      <c r="AI356" s="217"/>
      <c r="AJ356" s="217"/>
      <c r="AK356" s="217"/>
      <c r="AL356" s="217"/>
      <c r="AM356" s="217"/>
      <c r="AN356" s="217"/>
      <c r="AO356" s="217"/>
      <c r="AP356" s="217"/>
      <c r="AQ356" s="217"/>
      <c r="AR356" s="217"/>
      <c r="AS356" s="217"/>
      <c r="AT356" s="217"/>
      <c r="AU356" s="217"/>
      <c r="AV356" s="217"/>
      <c r="AW356" s="217"/>
      <c r="AX356" s="217"/>
      <c r="AY356" s="217"/>
      <c r="AZ356" s="217"/>
      <c r="BA356" s="217"/>
      <c r="BB356" s="217"/>
      <c r="BC356" s="217"/>
      <c r="BD356" s="217"/>
      <c r="BE356" s="217"/>
      <c r="BF356" s="217"/>
      <c r="BG356" s="217"/>
      <c r="BH356" s="217"/>
      <c r="BI356" s="217"/>
      <c r="BJ356" s="217"/>
      <c r="BK356" s="217"/>
      <c r="BL356" s="217"/>
      <c r="BM356" s="217"/>
      <c r="BN356" s="217"/>
      <c r="BO356" s="217"/>
      <c r="BP356" s="217"/>
      <c r="BQ356" s="217"/>
      <c r="BR356" s="217"/>
      <c r="BS356" s="217"/>
      <c r="BT356" s="217"/>
      <c r="BU356" s="217"/>
      <c r="BV356" s="217"/>
      <c r="BW356" s="217"/>
      <c r="BX356" s="217"/>
      <c r="BY356" s="217"/>
      <c r="BZ356" s="217"/>
      <c r="CA356" s="217"/>
      <c r="CB356" s="217"/>
      <c r="CC356" s="217"/>
      <c r="CD356" s="217"/>
      <c r="CE356" s="217"/>
      <c r="CF356" s="217"/>
      <c r="CG356" s="217"/>
      <c r="CH356" s="217"/>
      <c r="CI356" s="217"/>
      <c r="CJ356" s="217"/>
      <c r="CK356" s="217"/>
      <c r="CL356" s="217"/>
      <c r="CM356" s="217"/>
      <c r="CN356" s="217"/>
      <c r="CO356" s="217"/>
      <c r="CP356" s="217"/>
      <c r="CQ356" s="217"/>
      <c r="CR356" s="217"/>
      <c r="CS356" s="217"/>
      <c r="CT356" s="217"/>
      <c r="CU356" s="217"/>
      <c r="CV356" s="217"/>
      <c r="CW356" s="217"/>
      <c r="CX356" s="217"/>
      <c r="CY356" s="217"/>
      <c r="CZ356" s="217"/>
      <c r="DA356" s="217"/>
      <c r="DB356" s="217"/>
      <c r="DC356" s="217"/>
      <c r="DD356" s="217"/>
      <c r="DE356" s="217"/>
      <c r="DF356" s="217"/>
      <c r="DG356" s="217"/>
      <c r="DH356" s="217"/>
      <c r="DI356" s="217"/>
      <c r="DJ356" s="217"/>
      <c r="DK356" s="217"/>
      <c r="DL356" s="217"/>
      <c r="DM356" s="217"/>
      <c r="DN356" s="217"/>
      <c r="DO356" s="217"/>
      <c r="DP356" s="217"/>
      <c r="DQ356" s="217"/>
      <c r="DR356" s="217"/>
    </row>
    <row r="357" spans="1:122" s="207" customFormat="1" ht="15" hidden="1" customHeight="1" thickBot="1">
      <c r="A357" s="189" t="s">
        <v>30</v>
      </c>
      <c r="B357" s="231" t="s">
        <v>32</v>
      </c>
      <c r="C357" s="232">
        <f>SUM(C354:C356)</f>
        <v>0</v>
      </c>
      <c r="D357" s="191">
        <f>SUM(D354:D356)</f>
        <v>0</v>
      </c>
      <c r="E357" s="191">
        <f>SUM(E354:E356)</f>
        <v>0</v>
      </c>
      <c r="F357" s="191">
        <f>SUM(F354:F356)</f>
        <v>0</v>
      </c>
      <c r="G357" s="192">
        <f>SUM(C357:F357)</f>
        <v>0</v>
      </c>
      <c r="H357" s="232">
        <f>SUM(H354:H356)</f>
        <v>0</v>
      </c>
      <c r="I357" s="191">
        <f>SUM(I354:I356)</f>
        <v>0</v>
      </c>
      <c r="J357" s="191">
        <f>SUM(J354:J356)</f>
        <v>0</v>
      </c>
      <c r="K357" s="191">
        <f>SUM(K354:K356)</f>
        <v>0</v>
      </c>
      <c r="L357" s="192">
        <f t="shared" ref="L357:L363" si="273">SUM(H357:K357)</f>
        <v>0</v>
      </c>
      <c r="M357" s="191">
        <f>SUM(M354:M356)</f>
        <v>0</v>
      </c>
      <c r="N357" s="191">
        <f>SUM(N354:N356)</f>
        <v>0</v>
      </c>
      <c r="O357" s="191">
        <f>SUM(O354:O356)</f>
        <v>0</v>
      </c>
      <c r="P357" s="191">
        <f>SUM(P354:P356)</f>
        <v>0</v>
      </c>
      <c r="Q357" s="233">
        <f>SUM(Q354:Q356)</f>
        <v>0</v>
      </c>
      <c r="R357" s="192">
        <f>SUM(M357:Q357)</f>
        <v>0</v>
      </c>
      <c r="S357" s="193">
        <f>R357+L357+G357</f>
        <v>0</v>
      </c>
      <c r="T357" s="218"/>
      <c r="U357" s="217"/>
      <c r="V357" s="219"/>
      <c r="W357" s="219"/>
      <c r="X357" s="219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  <c r="AI357" s="217"/>
      <c r="AJ357" s="217"/>
      <c r="AK357" s="217"/>
      <c r="AL357" s="217"/>
      <c r="AM357" s="217"/>
      <c r="AN357" s="217"/>
      <c r="AO357" s="217"/>
      <c r="AP357" s="217"/>
      <c r="AQ357" s="217"/>
      <c r="AR357" s="217"/>
      <c r="AS357" s="217"/>
      <c r="AT357" s="217"/>
      <c r="AU357" s="217"/>
      <c r="AV357" s="217"/>
      <c r="AW357" s="217"/>
      <c r="AX357" s="217"/>
      <c r="AY357" s="217"/>
      <c r="AZ357" s="217"/>
      <c r="BA357" s="217"/>
      <c r="BB357" s="217"/>
      <c r="BC357" s="217"/>
      <c r="BD357" s="217"/>
      <c r="BE357" s="217"/>
      <c r="BF357" s="217"/>
      <c r="BG357" s="217"/>
      <c r="BH357" s="217"/>
      <c r="BI357" s="217"/>
      <c r="BJ357" s="217"/>
      <c r="BK357" s="217"/>
      <c r="BL357" s="217"/>
      <c r="BM357" s="217"/>
      <c r="BN357" s="217"/>
      <c r="BO357" s="217"/>
      <c r="BP357" s="217"/>
      <c r="BQ357" s="217"/>
      <c r="BR357" s="217"/>
      <c r="BS357" s="217"/>
      <c r="BT357" s="217"/>
      <c r="BU357" s="217"/>
      <c r="BV357" s="217"/>
      <c r="BW357" s="217"/>
      <c r="BX357" s="217"/>
      <c r="BY357" s="217"/>
      <c r="BZ357" s="217"/>
      <c r="CA357" s="217"/>
      <c r="CB357" s="217"/>
      <c r="CC357" s="217"/>
      <c r="CD357" s="217"/>
      <c r="CE357" s="217"/>
      <c r="CF357" s="217"/>
      <c r="CG357" s="217"/>
      <c r="CH357" s="217"/>
      <c r="CI357" s="217"/>
      <c r="CJ357" s="217"/>
      <c r="CK357" s="217"/>
      <c r="CL357" s="217"/>
      <c r="CM357" s="217"/>
      <c r="CN357" s="217"/>
      <c r="CO357" s="217"/>
      <c r="CP357" s="217"/>
      <c r="CQ357" s="217"/>
      <c r="CR357" s="217"/>
      <c r="CS357" s="217"/>
      <c r="CT357" s="217"/>
      <c r="CU357" s="217"/>
      <c r="CV357" s="217"/>
      <c r="CW357" s="217"/>
      <c r="CX357" s="217"/>
      <c r="CY357" s="217"/>
      <c r="CZ357" s="217"/>
      <c r="DA357" s="217"/>
      <c r="DB357" s="217"/>
      <c r="DC357" s="217"/>
      <c r="DD357" s="217"/>
      <c r="DE357" s="217"/>
      <c r="DF357" s="217"/>
      <c r="DG357" s="217"/>
      <c r="DH357" s="217"/>
      <c r="DI357" s="217"/>
      <c r="DJ357" s="217"/>
      <c r="DK357" s="217"/>
      <c r="DL357" s="217"/>
      <c r="DM357" s="217"/>
      <c r="DN357" s="217"/>
      <c r="DO357" s="217"/>
      <c r="DP357" s="217"/>
      <c r="DQ357" s="217"/>
      <c r="DR357" s="217"/>
    </row>
    <row r="358" spans="1:122" s="207" customFormat="1" ht="15" hidden="1" customHeight="1">
      <c r="A358" s="448" t="s">
        <v>17</v>
      </c>
      <c r="B358" s="465" t="str">
        <f>B350</f>
        <v>2X</v>
      </c>
      <c r="C358" s="450">
        <f t="shared" ref="C358:R360" si="274">C354-C350</f>
        <v>0</v>
      </c>
      <c r="D358" s="451">
        <f t="shared" si="274"/>
        <v>0</v>
      </c>
      <c r="E358" s="451">
        <f t="shared" si="274"/>
        <v>0</v>
      </c>
      <c r="F358" s="451">
        <f t="shared" si="274"/>
        <v>0</v>
      </c>
      <c r="G358" s="463">
        <f>SUM(C358:F358)</f>
        <v>0</v>
      </c>
      <c r="H358" s="450">
        <f t="shared" ref="H358:K359" si="275">H354-H350</f>
        <v>0</v>
      </c>
      <c r="I358" s="451">
        <f t="shared" si="275"/>
        <v>0</v>
      </c>
      <c r="J358" s="451">
        <f t="shared" si="275"/>
        <v>0</v>
      </c>
      <c r="K358" s="451">
        <f t="shared" si="275"/>
        <v>0</v>
      </c>
      <c r="L358" s="463">
        <f t="shared" si="273"/>
        <v>0</v>
      </c>
      <c r="M358" s="451">
        <f t="shared" ref="M358:Q359" si="276">M354-M350</f>
        <v>0</v>
      </c>
      <c r="N358" s="451">
        <f t="shared" si="276"/>
        <v>0</v>
      </c>
      <c r="O358" s="451">
        <f t="shared" si="276"/>
        <v>0</v>
      </c>
      <c r="P358" s="451">
        <f t="shared" si="276"/>
        <v>0</v>
      </c>
      <c r="Q358" s="452">
        <f t="shared" si="276"/>
        <v>0</v>
      </c>
      <c r="R358" s="463">
        <f>SUM(M358:Q358)</f>
        <v>0</v>
      </c>
      <c r="S358" s="464">
        <f>R358+L358+G358</f>
        <v>0</v>
      </c>
      <c r="T358" s="218"/>
      <c r="U358" s="217"/>
      <c r="V358" s="219"/>
      <c r="W358" s="219"/>
      <c r="X358" s="219"/>
      <c r="Y358" s="217"/>
      <c r="Z358" s="217"/>
      <c r="AA358" s="217"/>
      <c r="AB358" s="217"/>
      <c r="AC358" s="217"/>
      <c r="AD358" s="217"/>
      <c r="AE358" s="217"/>
      <c r="AF358" s="217"/>
      <c r="AG358" s="217"/>
      <c r="AH358" s="217"/>
      <c r="AI358" s="217"/>
      <c r="AJ358" s="217"/>
      <c r="AK358" s="217"/>
      <c r="AL358" s="217"/>
      <c r="AM358" s="217"/>
      <c r="AN358" s="217"/>
      <c r="AO358" s="217"/>
      <c r="AP358" s="217"/>
      <c r="AQ358" s="217"/>
      <c r="AR358" s="217"/>
      <c r="AS358" s="217"/>
      <c r="AT358" s="217"/>
      <c r="AU358" s="217"/>
      <c r="AV358" s="217"/>
      <c r="AW358" s="217"/>
      <c r="AX358" s="217"/>
      <c r="AY358" s="217"/>
      <c r="AZ358" s="217"/>
      <c r="BA358" s="217"/>
      <c r="BB358" s="217"/>
      <c r="BC358" s="217"/>
      <c r="BD358" s="217"/>
      <c r="BE358" s="217"/>
      <c r="BF358" s="217"/>
      <c r="BG358" s="217"/>
      <c r="BH358" s="217"/>
      <c r="BI358" s="217"/>
      <c r="BJ358" s="217"/>
      <c r="BK358" s="217"/>
      <c r="BL358" s="217"/>
      <c r="BM358" s="217"/>
      <c r="BN358" s="217"/>
      <c r="BO358" s="217"/>
      <c r="BP358" s="217"/>
      <c r="BQ358" s="217"/>
      <c r="BR358" s="217"/>
      <c r="BS358" s="217"/>
      <c r="BT358" s="217"/>
      <c r="BU358" s="217"/>
      <c r="BV358" s="217"/>
      <c r="BW358" s="217"/>
      <c r="BX358" s="217"/>
      <c r="BY358" s="217"/>
      <c r="BZ358" s="217"/>
      <c r="CA358" s="217"/>
      <c r="CB358" s="217"/>
      <c r="CC358" s="217"/>
      <c r="CD358" s="217"/>
      <c r="CE358" s="217"/>
      <c r="CF358" s="217"/>
      <c r="CG358" s="217"/>
      <c r="CH358" s="217"/>
      <c r="CI358" s="217"/>
      <c r="CJ358" s="217"/>
      <c r="CK358" s="217"/>
      <c r="CL358" s="217"/>
      <c r="CM358" s="217"/>
      <c r="CN358" s="217"/>
      <c r="CO358" s="217"/>
      <c r="CP358" s="217"/>
      <c r="CQ358" s="217"/>
      <c r="CR358" s="217"/>
      <c r="CS358" s="217"/>
      <c r="CT358" s="217"/>
      <c r="CU358" s="217"/>
      <c r="CV358" s="217"/>
      <c r="CW358" s="217"/>
      <c r="CX358" s="217"/>
      <c r="CY358" s="217"/>
      <c r="CZ358" s="217"/>
      <c r="DA358" s="217"/>
      <c r="DB358" s="217"/>
      <c r="DC358" s="217"/>
      <c r="DD358" s="217"/>
      <c r="DE358" s="217"/>
      <c r="DF358" s="217"/>
      <c r="DG358" s="217"/>
      <c r="DH358" s="217"/>
      <c r="DI358" s="217"/>
      <c r="DJ358" s="217"/>
      <c r="DK358" s="217"/>
      <c r="DL358" s="217"/>
      <c r="DM358" s="217"/>
      <c r="DN358" s="217"/>
      <c r="DO358" s="217"/>
      <c r="DP358" s="217"/>
      <c r="DQ358" s="217"/>
      <c r="DR358" s="217"/>
    </row>
    <row r="359" spans="1:122" s="207" customFormat="1" ht="15" hidden="1" customHeight="1">
      <c r="A359" s="453"/>
      <c r="B359" s="468" t="str">
        <f>B351</f>
        <v>4X</v>
      </c>
      <c r="C359" s="455">
        <f t="shared" si="274"/>
        <v>0</v>
      </c>
      <c r="D359" s="456">
        <f t="shared" si="274"/>
        <v>0</v>
      </c>
      <c r="E359" s="456">
        <f t="shared" si="274"/>
        <v>0</v>
      </c>
      <c r="F359" s="456">
        <f t="shared" si="274"/>
        <v>0</v>
      </c>
      <c r="G359" s="418">
        <f>SUM(C359:F359)</f>
        <v>0</v>
      </c>
      <c r="H359" s="455">
        <f t="shared" si="275"/>
        <v>0</v>
      </c>
      <c r="I359" s="456">
        <f t="shared" si="275"/>
        <v>0</v>
      </c>
      <c r="J359" s="456">
        <f t="shared" si="275"/>
        <v>0</v>
      </c>
      <c r="K359" s="456">
        <f t="shared" si="275"/>
        <v>0</v>
      </c>
      <c r="L359" s="418">
        <f t="shared" si="273"/>
        <v>0</v>
      </c>
      <c r="M359" s="456">
        <f t="shared" si="276"/>
        <v>0</v>
      </c>
      <c r="N359" s="456">
        <f t="shared" si="276"/>
        <v>0</v>
      </c>
      <c r="O359" s="456">
        <f t="shared" si="276"/>
        <v>0</v>
      </c>
      <c r="P359" s="456">
        <f t="shared" si="276"/>
        <v>0</v>
      </c>
      <c r="Q359" s="457">
        <f t="shared" si="276"/>
        <v>0</v>
      </c>
      <c r="R359" s="418">
        <f>SUM(M359:Q359)</f>
        <v>0</v>
      </c>
      <c r="S359" s="419">
        <f>R359+L359+G359</f>
        <v>0</v>
      </c>
      <c r="T359" s="218"/>
      <c r="U359" s="217"/>
      <c r="V359" s="219"/>
      <c r="W359" s="219"/>
      <c r="X359" s="219"/>
      <c r="Y359" s="217"/>
      <c r="Z359" s="217"/>
      <c r="AA359" s="217"/>
      <c r="AB359" s="217"/>
      <c r="AC359" s="217"/>
      <c r="AD359" s="217"/>
      <c r="AE359" s="217"/>
      <c r="AF359" s="217"/>
      <c r="AG359" s="217"/>
      <c r="AH359" s="217"/>
      <c r="AI359" s="217"/>
      <c r="AJ359" s="217"/>
      <c r="AK359" s="217"/>
      <c r="AL359" s="217"/>
      <c r="AM359" s="217"/>
      <c r="AN359" s="217"/>
      <c r="AO359" s="217"/>
      <c r="AP359" s="217"/>
      <c r="AQ359" s="217"/>
      <c r="AR359" s="217"/>
      <c r="AS359" s="217"/>
      <c r="AT359" s="217"/>
      <c r="AU359" s="217"/>
      <c r="AV359" s="217"/>
      <c r="AW359" s="217"/>
      <c r="AX359" s="217"/>
      <c r="AY359" s="217"/>
      <c r="AZ359" s="217"/>
      <c r="BA359" s="217"/>
      <c r="BB359" s="217"/>
      <c r="BC359" s="217"/>
      <c r="BD359" s="217"/>
      <c r="BE359" s="217"/>
      <c r="BF359" s="217"/>
      <c r="BG359" s="217"/>
      <c r="BH359" s="217"/>
      <c r="BI359" s="217"/>
      <c r="BJ359" s="217"/>
      <c r="BK359" s="217"/>
      <c r="BL359" s="217"/>
      <c r="BM359" s="217"/>
      <c r="BN359" s="217"/>
      <c r="BO359" s="217"/>
      <c r="BP359" s="217"/>
      <c r="BQ359" s="217"/>
      <c r="BR359" s="217"/>
      <c r="BS359" s="217"/>
      <c r="BT359" s="217"/>
      <c r="BU359" s="217"/>
      <c r="BV359" s="217"/>
      <c r="BW359" s="217"/>
      <c r="BX359" s="217"/>
      <c r="BY359" s="217"/>
      <c r="BZ359" s="217"/>
      <c r="CA359" s="217"/>
      <c r="CB359" s="217"/>
      <c r="CC359" s="217"/>
      <c r="CD359" s="217"/>
      <c r="CE359" s="217"/>
      <c r="CF359" s="217"/>
      <c r="CG359" s="217"/>
      <c r="CH359" s="217"/>
      <c r="CI359" s="217"/>
      <c r="CJ359" s="217"/>
      <c r="CK359" s="217"/>
      <c r="CL359" s="217"/>
      <c r="CM359" s="217"/>
      <c r="CN359" s="217"/>
      <c r="CO359" s="217"/>
      <c r="CP359" s="217"/>
      <c r="CQ359" s="217"/>
      <c r="CR359" s="217"/>
      <c r="CS359" s="217"/>
      <c r="CT359" s="217"/>
      <c r="CU359" s="217"/>
      <c r="CV359" s="217"/>
      <c r="CW359" s="217"/>
      <c r="CX359" s="217"/>
      <c r="CY359" s="217"/>
      <c r="CZ359" s="217"/>
      <c r="DA359" s="217"/>
      <c r="DB359" s="217"/>
      <c r="DC359" s="217"/>
      <c r="DD359" s="217"/>
      <c r="DE359" s="217"/>
      <c r="DF359" s="217"/>
      <c r="DG359" s="217"/>
      <c r="DH359" s="217"/>
      <c r="DI359" s="217"/>
      <c r="DJ359" s="217"/>
      <c r="DK359" s="217"/>
      <c r="DL359" s="217"/>
      <c r="DM359" s="217"/>
      <c r="DN359" s="217"/>
      <c r="DO359" s="217"/>
      <c r="DP359" s="217"/>
      <c r="DQ359" s="217"/>
      <c r="DR359" s="217"/>
    </row>
    <row r="360" spans="1:122" s="207" customFormat="1" ht="15" hidden="1" customHeight="1">
      <c r="A360" s="453"/>
      <c r="B360" s="468" t="str">
        <f>B352</f>
        <v>6X</v>
      </c>
      <c r="C360" s="455">
        <f>C356-C352</f>
        <v>0</v>
      </c>
      <c r="D360" s="456">
        <f t="shared" si="274"/>
        <v>0</v>
      </c>
      <c r="E360" s="456">
        <f t="shared" si="274"/>
        <v>0</v>
      </c>
      <c r="F360" s="456">
        <f t="shared" si="274"/>
        <v>0</v>
      </c>
      <c r="G360" s="418">
        <f t="shared" si="274"/>
        <v>0</v>
      </c>
      <c r="H360" s="455">
        <f t="shared" si="274"/>
        <v>0</v>
      </c>
      <c r="I360" s="456">
        <f t="shared" si="274"/>
        <v>0</v>
      </c>
      <c r="J360" s="456">
        <f t="shared" si="274"/>
        <v>0</v>
      </c>
      <c r="K360" s="456">
        <f>K356-K352</f>
        <v>0</v>
      </c>
      <c r="L360" s="418">
        <f t="shared" si="273"/>
        <v>0</v>
      </c>
      <c r="M360" s="456">
        <f t="shared" si="274"/>
        <v>0</v>
      </c>
      <c r="N360" s="456">
        <f t="shared" si="274"/>
        <v>0</v>
      </c>
      <c r="O360" s="456">
        <f t="shared" si="274"/>
        <v>0</v>
      </c>
      <c r="P360" s="456">
        <f t="shared" si="274"/>
        <v>0</v>
      </c>
      <c r="Q360" s="457">
        <f t="shared" si="274"/>
        <v>0</v>
      </c>
      <c r="R360" s="418">
        <f t="shared" si="274"/>
        <v>0</v>
      </c>
      <c r="S360" s="419">
        <f t="shared" ref="S360" si="277">S356-S352</f>
        <v>0</v>
      </c>
      <c r="T360" s="218"/>
      <c r="U360" s="217"/>
      <c r="V360" s="219"/>
      <c r="W360" s="219"/>
      <c r="X360" s="219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  <c r="AI360" s="217"/>
      <c r="AJ360" s="217"/>
      <c r="AK360" s="217"/>
      <c r="AL360" s="217"/>
      <c r="AM360" s="217"/>
      <c r="AN360" s="217"/>
      <c r="AO360" s="217"/>
      <c r="AP360" s="217"/>
      <c r="AQ360" s="217"/>
      <c r="AR360" s="217"/>
      <c r="AS360" s="217"/>
      <c r="AT360" s="217"/>
      <c r="AU360" s="217"/>
      <c r="AV360" s="217"/>
      <c r="AW360" s="217"/>
      <c r="AX360" s="217"/>
      <c r="AY360" s="217"/>
      <c r="AZ360" s="217"/>
      <c r="BA360" s="217"/>
      <c r="BB360" s="217"/>
      <c r="BC360" s="217"/>
      <c r="BD360" s="217"/>
      <c r="BE360" s="217"/>
      <c r="BF360" s="217"/>
      <c r="BG360" s="217"/>
      <c r="BH360" s="217"/>
      <c r="BI360" s="217"/>
      <c r="BJ360" s="217"/>
      <c r="BK360" s="217"/>
      <c r="BL360" s="217"/>
      <c r="BM360" s="217"/>
      <c r="BN360" s="217"/>
      <c r="BO360" s="217"/>
      <c r="BP360" s="217"/>
      <c r="BQ360" s="217"/>
      <c r="BR360" s="217"/>
      <c r="BS360" s="217"/>
      <c r="BT360" s="217"/>
      <c r="BU360" s="217"/>
      <c r="BV360" s="217"/>
      <c r="BW360" s="217"/>
      <c r="BX360" s="217"/>
      <c r="BY360" s="217"/>
      <c r="BZ360" s="217"/>
      <c r="CA360" s="217"/>
      <c r="CB360" s="217"/>
      <c r="CC360" s="217"/>
      <c r="CD360" s="217"/>
      <c r="CE360" s="217"/>
      <c r="CF360" s="217"/>
      <c r="CG360" s="217"/>
      <c r="CH360" s="217"/>
      <c r="CI360" s="217"/>
      <c r="CJ360" s="217"/>
      <c r="CK360" s="217"/>
      <c r="CL360" s="217"/>
      <c r="CM360" s="217"/>
      <c r="CN360" s="217"/>
      <c r="CO360" s="217"/>
      <c r="CP360" s="217"/>
      <c r="CQ360" s="217"/>
      <c r="CR360" s="217"/>
      <c r="CS360" s="217"/>
      <c r="CT360" s="217"/>
      <c r="CU360" s="217"/>
      <c r="CV360" s="217"/>
      <c r="CW360" s="217"/>
      <c r="CX360" s="217"/>
      <c r="CY360" s="217"/>
      <c r="CZ360" s="217"/>
      <c r="DA360" s="217"/>
      <c r="DB360" s="217"/>
      <c r="DC360" s="217"/>
      <c r="DD360" s="217"/>
      <c r="DE360" s="217"/>
      <c r="DF360" s="217"/>
      <c r="DG360" s="217"/>
      <c r="DH360" s="217"/>
      <c r="DI360" s="217"/>
      <c r="DJ360" s="217"/>
      <c r="DK360" s="217"/>
      <c r="DL360" s="217"/>
      <c r="DM360" s="217"/>
      <c r="DN360" s="217"/>
      <c r="DO360" s="217"/>
      <c r="DP360" s="217"/>
      <c r="DQ360" s="217"/>
      <c r="DR360" s="217"/>
    </row>
    <row r="361" spans="1:122" s="207" customFormat="1" ht="15" hidden="1" customHeight="1" thickBot="1">
      <c r="A361" s="458"/>
      <c r="B361" s="467" t="s">
        <v>32</v>
      </c>
      <c r="C361" s="460">
        <f>SUM(C358:C360)</f>
        <v>0</v>
      </c>
      <c r="D361" s="461">
        <f>SUM(D358:D360)</f>
        <v>0</v>
      </c>
      <c r="E361" s="461">
        <f>SUM(E358:E360)</f>
        <v>0</v>
      </c>
      <c r="F361" s="461">
        <f>SUM(F358:F360)</f>
        <v>0</v>
      </c>
      <c r="G361" s="413">
        <f>SUM(C361:F361)</f>
        <v>0</v>
      </c>
      <c r="H361" s="460">
        <f>SUM(H358:H360)</f>
        <v>0</v>
      </c>
      <c r="I361" s="461">
        <f>SUM(I358:I360)</f>
        <v>0</v>
      </c>
      <c r="J361" s="461">
        <f>SUM(J358:J360)</f>
        <v>0</v>
      </c>
      <c r="K361" s="461">
        <f>SUM(K358:K360)</f>
        <v>0</v>
      </c>
      <c r="L361" s="413">
        <f t="shared" si="273"/>
        <v>0</v>
      </c>
      <c r="M361" s="461">
        <f>SUM(M358:M360)</f>
        <v>0</v>
      </c>
      <c r="N361" s="461">
        <f>SUM(N358:N360)</f>
        <v>0</v>
      </c>
      <c r="O361" s="461">
        <f>SUM(O358:O360)</f>
        <v>0</v>
      </c>
      <c r="P361" s="461">
        <f>SUM(P358:P360)</f>
        <v>0</v>
      </c>
      <c r="Q361" s="462">
        <f>SUM(Q358:Q360)</f>
        <v>0</v>
      </c>
      <c r="R361" s="413">
        <f>SUM(M361:Q361)</f>
        <v>0</v>
      </c>
      <c r="S361" s="414">
        <f>R361+L361+G361</f>
        <v>0</v>
      </c>
      <c r="T361" s="218"/>
      <c r="U361" s="217"/>
      <c r="V361" s="219"/>
      <c r="W361" s="219"/>
      <c r="X361" s="219"/>
      <c r="Y361" s="217"/>
      <c r="Z361" s="217"/>
      <c r="AA361" s="217"/>
      <c r="AB361" s="217"/>
      <c r="AC361" s="217"/>
      <c r="AD361" s="217"/>
      <c r="AE361" s="217"/>
      <c r="AF361" s="217"/>
      <c r="AG361" s="217"/>
      <c r="AH361" s="217"/>
      <c r="AI361" s="217"/>
      <c r="AJ361" s="217"/>
      <c r="AK361" s="217"/>
      <c r="AL361" s="217"/>
      <c r="AM361" s="217"/>
      <c r="AN361" s="217"/>
      <c r="AO361" s="217"/>
      <c r="AP361" s="217"/>
      <c r="AQ361" s="217"/>
      <c r="AR361" s="217"/>
      <c r="AS361" s="217"/>
      <c r="AT361" s="217"/>
      <c r="AU361" s="217"/>
      <c r="AV361" s="217"/>
      <c r="AW361" s="217"/>
      <c r="AX361" s="217"/>
      <c r="AY361" s="217"/>
      <c r="AZ361" s="217"/>
      <c r="BA361" s="217"/>
      <c r="BB361" s="217"/>
      <c r="BC361" s="217"/>
      <c r="BD361" s="217"/>
      <c r="BE361" s="217"/>
      <c r="BF361" s="217"/>
      <c r="BG361" s="217"/>
      <c r="BH361" s="217"/>
      <c r="BI361" s="217"/>
      <c r="BJ361" s="217"/>
      <c r="BK361" s="217"/>
      <c r="BL361" s="217"/>
      <c r="BM361" s="217"/>
      <c r="BN361" s="217"/>
      <c r="BO361" s="217"/>
      <c r="BP361" s="217"/>
      <c r="BQ361" s="217"/>
      <c r="BR361" s="217"/>
      <c r="BS361" s="217"/>
      <c r="BT361" s="217"/>
      <c r="BU361" s="217"/>
      <c r="BV361" s="217"/>
      <c r="BW361" s="217"/>
      <c r="BX361" s="217"/>
      <c r="BY361" s="217"/>
      <c r="BZ361" s="217"/>
      <c r="CA361" s="217"/>
      <c r="CB361" s="217"/>
      <c r="CC361" s="217"/>
      <c r="CD361" s="217"/>
      <c r="CE361" s="217"/>
      <c r="CF361" s="217"/>
      <c r="CG361" s="217"/>
      <c r="CH361" s="217"/>
      <c r="CI361" s="217"/>
      <c r="CJ361" s="217"/>
      <c r="CK361" s="217"/>
      <c r="CL361" s="217"/>
      <c r="CM361" s="217"/>
      <c r="CN361" s="217"/>
      <c r="CO361" s="217"/>
      <c r="CP361" s="217"/>
      <c r="CQ361" s="217"/>
      <c r="CR361" s="217"/>
      <c r="CS361" s="217"/>
      <c r="CT361" s="217"/>
      <c r="CU361" s="217"/>
      <c r="CV361" s="217"/>
      <c r="CW361" s="217"/>
      <c r="CX361" s="217"/>
      <c r="CY361" s="217"/>
      <c r="CZ361" s="217"/>
      <c r="DA361" s="217"/>
      <c r="DB361" s="217"/>
      <c r="DC361" s="217"/>
      <c r="DD361" s="217"/>
      <c r="DE361" s="217"/>
      <c r="DF361" s="217"/>
      <c r="DG361" s="217"/>
      <c r="DH361" s="217"/>
      <c r="DI361" s="217"/>
      <c r="DJ361" s="217"/>
      <c r="DK361" s="217"/>
      <c r="DL361" s="217"/>
      <c r="DM361" s="217"/>
      <c r="DN361" s="217"/>
      <c r="DO361" s="217"/>
      <c r="DP361" s="217"/>
      <c r="DQ361" s="217"/>
      <c r="DR361" s="217"/>
    </row>
    <row r="362" spans="1:122" s="207" customFormat="1" ht="15" customHeight="1" outlineLevel="1">
      <c r="A362" s="245" t="s">
        <v>40</v>
      </c>
      <c r="B362" s="246">
        <v>0</v>
      </c>
      <c r="C362" s="210">
        <f>C358*2+C359*4+C360*6</f>
        <v>0</v>
      </c>
      <c r="D362" s="210">
        <f t="shared" ref="D362:S362" si="278">D358*2+D359*4+D360*6</f>
        <v>0</v>
      </c>
      <c r="E362" s="210">
        <f t="shared" si="278"/>
        <v>0</v>
      </c>
      <c r="F362" s="210">
        <f t="shared" si="278"/>
        <v>0</v>
      </c>
      <c r="G362" s="206">
        <f t="shared" si="278"/>
        <v>0</v>
      </c>
      <c r="H362" s="210">
        <f t="shared" si="278"/>
        <v>0</v>
      </c>
      <c r="I362" s="210">
        <f t="shared" si="278"/>
        <v>0</v>
      </c>
      <c r="J362" s="210">
        <f t="shared" si="278"/>
        <v>0</v>
      </c>
      <c r="K362" s="210">
        <f>K358*2+K359*4+K360*6</f>
        <v>0</v>
      </c>
      <c r="L362" s="206">
        <f t="shared" si="273"/>
        <v>0</v>
      </c>
      <c r="M362" s="210">
        <f t="shared" si="278"/>
        <v>0</v>
      </c>
      <c r="N362" s="210">
        <f t="shared" si="278"/>
        <v>0</v>
      </c>
      <c r="O362" s="210">
        <f t="shared" si="278"/>
        <v>0</v>
      </c>
      <c r="P362" s="210">
        <f t="shared" si="278"/>
        <v>0</v>
      </c>
      <c r="Q362" s="210">
        <f t="shared" si="278"/>
        <v>0</v>
      </c>
      <c r="R362" s="206">
        <f t="shared" si="278"/>
        <v>0</v>
      </c>
      <c r="S362" s="224">
        <f t="shared" si="278"/>
        <v>0</v>
      </c>
      <c r="T362" s="218"/>
      <c r="U362" s="217"/>
      <c r="V362" s="219"/>
      <c r="W362" s="219"/>
      <c r="X362" s="219"/>
      <c r="Y362" s="217"/>
      <c r="Z362" s="217"/>
      <c r="AA362" s="217"/>
      <c r="AB362" s="217"/>
      <c r="AC362" s="217"/>
      <c r="AD362" s="217"/>
      <c r="AE362" s="217"/>
      <c r="AF362" s="217"/>
      <c r="AG362" s="217"/>
      <c r="AH362" s="217"/>
      <c r="AI362" s="217"/>
      <c r="AJ362" s="217"/>
      <c r="AK362" s="217"/>
      <c r="AL362" s="217"/>
      <c r="AM362" s="217"/>
      <c r="AN362" s="217"/>
      <c r="AO362" s="217"/>
      <c r="AP362" s="217"/>
      <c r="AQ362" s="217"/>
      <c r="AR362" s="217"/>
      <c r="AS362" s="217"/>
      <c r="AT362" s="217"/>
      <c r="AU362" s="217"/>
      <c r="AV362" s="217"/>
      <c r="AW362" s="217"/>
      <c r="AX362" s="217"/>
      <c r="AY362" s="217"/>
      <c r="AZ362" s="217"/>
      <c r="BA362" s="217"/>
      <c r="BB362" s="217"/>
      <c r="BC362" s="217"/>
      <c r="BD362" s="217"/>
      <c r="BE362" s="217"/>
      <c r="BF362" s="217"/>
      <c r="BG362" s="217"/>
      <c r="BH362" s="217"/>
      <c r="BI362" s="217"/>
      <c r="BJ362" s="217"/>
      <c r="BK362" s="217"/>
      <c r="BL362" s="217"/>
      <c r="BM362" s="217"/>
      <c r="BN362" s="217"/>
      <c r="BO362" s="217"/>
      <c r="BP362" s="217"/>
      <c r="BQ362" s="217"/>
      <c r="BR362" s="217"/>
      <c r="BS362" s="217"/>
      <c r="BT362" s="217"/>
      <c r="BU362" s="217"/>
      <c r="BV362" s="217"/>
      <c r="BW362" s="217"/>
      <c r="BX362" s="217"/>
      <c r="BY362" s="217"/>
      <c r="BZ362" s="217"/>
      <c r="CA362" s="217"/>
      <c r="CB362" s="217"/>
      <c r="CC362" s="217"/>
      <c r="CD362" s="217"/>
      <c r="CE362" s="217"/>
      <c r="CF362" s="217"/>
      <c r="CG362" s="217"/>
      <c r="CH362" s="217"/>
      <c r="CI362" s="217"/>
      <c r="CJ362" s="217"/>
      <c r="CK362" s="217"/>
      <c r="CL362" s="217"/>
      <c r="CM362" s="217"/>
      <c r="CN362" s="217"/>
      <c r="CO362" s="217"/>
      <c r="CP362" s="217"/>
      <c r="CQ362" s="217"/>
      <c r="CR362" s="217"/>
      <c r="CS362" s="217"/>
      <c r="CT362" s="217"/>
      <c r="CU362" s="217"/>
      <c r="CV362" s="217"/>
      <c r="CW362" s="217"/>
      <c r="CX362" s="217"/>
      <c r="CY362" s="217"/>
      <c r="CZ362" s="217"/>
      <c r="DA362" s="217"/>
      <c r="DB362" s="217"/>
      <c r="DC362" s="217"/>
      <c r="DD362" s="217"/>
      <c r="DE362" s="217"/>
      <c r="DF362" s="217"/>
      <c r="DG362" s="217"/>
      <c r="DH362" s="217"/>
      <c r="DI362" s="217"/>
      <c r="DJ362" s="217"/>
      <c r="DK362" s="217"/>
      <c r="DL362" s="217"/>
      <c r="DM362" s="217"/>
      <c r="DN362" s="217"/>
      <c r="DO362" s="217"/>
      <c r="DP362" s="217"/>
      <c r="DQ362" s="217"/>
      <c r="DR362" s="217"/>
    </row>
    <row r="363" spans="1:122" s="207" customFormat="1" ht="15" customHeight="1" outlineLevel="1" thickBot="1">
      <c r="A363" s="213" t="s">
        <v>43</v>
      </c>
      <c r="B363" s="248" t="s">
        <v>30</v>
      </c>
      <c r="C363" s="214">
        <f>C358+C359*2+C360*3</f>
        <v>0</v>
      </c>
      <c r="D363" s="214">
        <f t="shared" ref="D363:S363" si="279">D358+D359*2+D360*3</f>
        <v>0</v>
      </c>
      <c r="E363" s="214">
        <f t="shared" si="279"/>
        <v>0</v>
      </c>
      <c r="F363" s="214">
        <f t="shared" si="279"/>
        <v>0</v>
      </c>
      <c r="G363" s="215">
        <f t="shared" si="279"/>
        <v>0</v>
      </c>
      <c r="H363" s="214">
        <f t="shared" si="279"/>
        <v>0</v>
      </c>
      <c r="I363" s="214">
        <f t="shared" si="279"/>
        <v>0</v>
      </c>
      <c r="J363" s="214">
        <f t="shared" si="279"/>
        <v>0</v>
      </c>
      <c r="K363" s="214">
        <f>K358+K359*2+K360*3</f>
        <v>0</v>
      </c>
      <c r="L363" s="215">
        <f t="shared" si="273"/>
        <v>0</v>
      </c>
      <c r="M363" s="214">
        <f t="shared" si="279"/>
        <v>0</v>
      </c>
      <c r="N363" s="214">
        <f t="shared" si="279"/>
        <v>0</v>
      </c>
      <c r="O363" s="214">
        <f t="shared" si="279"/>
        <v>0</v>
      </c>
      <c r="P363" s="214">
        <f t="shared" si="279"/>
        <v>0</v>
      </c>
      <c r="Q363" s="214">
        <f t="shared" si="279"/>
        <v>0</v>
      </c>
      <c r="R363" s="215">
        <f t="shared" si="279"/>
        <v>0</v>
      </c>
      <c r="S363" s="204">
        <f t="shared" si="279"/>
        <v>0</v>
      </c>
      <c r="T363" s="218"/>
      <c r="U363" s="217"/>
      <c r="V363" s="219"/>
      <c r="W363" s="219"/>
      <c r="X363" s="219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  <c r="AI363" s="217"/>
      <c r="AJ363" s="217"/>
      <c r="AK363" s="217"/>
      <c r="AL363" s="217"/>
      <c r="AM363" s="217"/>
      <c r="AN363" s="217"/>
      <c r="AO363" s="217"/>
      <c r="AP363" s="217"/>
      <c r="AQ363" s="217"/>
      <c r="AR363" s="217"/>
      <c r="AS363" s="217"/>
      <c r="AT363" s="217"/>
      <c r="AU363" s="217"/>
      <c r="AV363" s="217"/>
      <c r="AW363" s="217"/>
      <c r="AX363" s="217"/>
      <c r="AY363" s="217"/>
      <c r="AZ363" s="217"/>
      <c r="BA363" s="217"/>
      <c r="BB363" s="217"/>
      <c r="BC363" s="217"/>
      <c r="BD363" s="217"/>
      <c r="BE363" s="217"/>
      <c r="BF363" s="217"/>
      <c r="BG363" s="217"/>
      <c r="BH363" s="217"/>
      <c r="BI363" s="217"/>
      <c r="BJ363" s="217"/>
      <c r="BK363" s="217"/>
      <c r="BL363" s="217"/>
      <c r="BM363" s="217"/>
      <c r="BN363" s="217"/>
      <c r="BO363" s="217"/>
      <c r="BP363" s="217"/>
      <c r="BQ363" s="217"/>
      <c r="BR363" s="217"/>
      <c r="BS363" s="217"/>
      <c r="BT363" s="217"/>
      <c r="BU363" s="217"/>
      <c r="BV363" s="217"/>
      <c r="BW363" s="217"/>
      <c r="BX363" s="217"/>
      <c r="BY363" s="217"/>
      <c r="BZ363" s="217"/>
      <c r="CA363" s="217"/>
      <c r="CB363" s="217"/>
      <c r="CC363" s="217"/>
      <c r="CD363" s="217"/>
      <c r="CE363" s="217"/>
      <c r="CF363" s="217"/>
      <c r="CG363" s="217"/>
      <c r="CH363" s="217"/>
      <c r="CI363" s="217"/>
      <c r="CJ363" s="217"/>
      <c r="CK363" s="217"/>
      <c r="CL363" s="217"/>
      <c r="CM363" s="217"/>
      <c r="CN363" s="217"/>
      <c r="CO363" s="217"/>
      <c r="CP363" s="217"/>
      <c r="CQ363" s="217"/>
      <c r="CR363" s="217"/>
      <c r="CS363" s="217"/>
      <c r="CT363" s="217"/>
      <c r="CU363" s="217"/>
      <c r="CV363" s="217"/>
      <c r="CW363" s="217"/>
      <c r="CX363" s="217"/>
      <c r="CY363" s="217"/>
      <c r="CZ363" s="217"/>
      <c r="DA363" s="217"/>
      <c r="DB363" s="217"/>
      <c r="DC363" s="217"/>
      <c r="DD363" s="217"/>
      <c r="DE363" s="217"/>
      <c r="DF363" s="217"/>
      <c r="DG363" s="217"/>
      <c r="DH363" s="217"/>
      <c r="DI363" s="217"/>
      <c r="DJ363" s="217"/>
      <c r="DK363" s="217"/>
      <c r="DL363" s="217"/>
      <c r="DM363" s="217"/>
      <c r="DN363" s="217"/>
      <c r="DO363" s="217"/>
      <c r="DP363" s="217"/>
      <c r="DQ363" s="217"/>
      <c r="DR363" s="217"/>
    </row>
    <row r="364" spans="1:122" s="207" customFormat="1" ht="15" hidden="1" customHeight="1">
      <c r="A364" s="211"/>
      <c r="B364" s="235"/>
      <c r="C364" s="212"/>
      <c r="D364" s="212"/>
      <c r="E364" s="212"/>
      <c r="F364" s="212"/>
      <c r="G364" s="183"/>
      <c r="H364" s="212"/>
      <c r="I364" s="212"/>
      <c r="J364" s="212"/>
      <c r="K364" s="212"/>
      <c r="L364" s="183"/>
      <c r="M364" s="212"/>
      <c r="N364" s="212"/>
      <c r="O364" s="212"/>
      <c r="P364" s="212"/>
      <c r="Q364" s="212"/>
      <c r="R364" s="183"/>
      <c r="S364" s="193"/>
      <c r="T364" s="218"/>
      <c r="U364" s="217"/>
      <c r="V364" s="219"/>
      <c r="W364" s="219"/>
      <c r="X364" s="219"/>
      <c r="Y364" s="217"/>
      <c r="Z364" s="217"/>
      <c r="AA364" s="217"/>
      <c r="AB364" s="217"/>
      <c r="AC364" s="217"/>
      <c r="AD364" s="217"/>
      <c r="AE364" s="217"/>
      <c r="AF364" s="217"/>
      <c r="AG364" s="217"/>
      <c r="AH364" s="217"/>
      <c r="AI364" s="217"/>
      <c r="AJ364" s="217"/>
      <c r="AK364" s="217"/>
      <c r="AL364" s="217"/>
      <c r="AM364" s="217"/>
      <c r="AN364" s="217"/>
      <c r="AO364" s="217"/>
      <c r="AP364" s="217"/>
      <c r="AQ364" s="217"/>
      <c r="AR364" s="217"/>
      <c r="AS364" s="217"/>
      <c r="AT364" s="217"/>
      <c r="AU364" s="217"/>
      <c r="AV364" s="217"/>
      <c r="AW364" s="217"/>
      <c r="AX364" s="217"/>
      <c r="AY364" s="217"/>
      <c r="AZ364" s="217"/>
      <c r="BA364" s="217"/>
      <c r="BB364" s="217"/>
      <c r="BC364" s="217"/>
      <c r="BD364" s="217"/>
      <c r="BE364" s="217"/>
      <c r="BF364" s="217"/>
      <c r="BG364" s="217"/>
      <c r="BH364" s="217"/>
      <c r="BI364" s="217"/>
      <c r="BJ364" s="217"/>
      <c r="BK364" s="217"/>
      <c r="BL364" s="217"/>
      <c r="BM364" s="217"/>
      <c r="BN364" s="217"/>
      <c r="BO364" s="217"/>
      <c r="BP364" s="217"/>
      <c r="BQ364" s="217"/>
      <c r="BR364" s="217"/>
      <c r="BS364" s="217"/>
      <c r="BT364" s="217"/>
      <c r="BU364" s="217"/>
      <c r="BV364" s="217"/>
      <c r="BW364" s="217"/>
      <c r="BX364" s="217"/>
      <c r="BY364" s="217"/>
      <c r="BZ364" s="217"/>
      <c r="CA364" s="217"/>
      <c r="CB364" s="217"/>
      <c r="CC364" s="217"/>
      <c r="CD364" s="217"/>
      <c r="CE364" s="217"/>
      <c r="CF364" s="217"/>
      <c r="CG364" s="217"/>
      <c r="CH364" s="217"/>
      <c r="CI364" s="217"/>
      <c r="CJ364" s="217"/>
      <c r="CK364" s="217"/>
      <c r="CL364" s="217"/>
      <c r="CM364" s="217"/>
      <c r="CN364" s="217"/>
      <c r="CO364" s="217"/>
      <c r="CP364" s="217"/>
      <c r="CQ364" s="217"/>
      <c r="CR364" s="217"/>
      <c r="CS364" s="217"/>
      <c r="CT364" s="217"/>
      <c r="CU364" s="217"/>
      <c r="CV364" s="217"/>
      <c r="CW364" s="217"/>
      <c r="CX364" s="217"/>
      <c r="CY364" s="217"/>
      <c r="CZ364" s="217"/>
      <c r="DA364" s="217"/>
      <c r="DB364" s="217"/>
      <c r="DC364" s="217"/>
      <c r="DD364" s="217"/>
      <c r="DE364" s="217"/>
      <c r="DF364" s="217"/>
      <c r="DG364" s="217"/>
      <c r="DH364" s="217"/>
      <c r="DI364" s="217"/>
      <c r="DJ364" s="217"/>
      <c r="DK364" s="217"/>
      <c r="DL364" s="217"/>
      <c r="DM364" s="217"/>
      <c r="DN364" s="217"/>
      <c r="DO364" s="217"/>
      <c r="DP364" s="217"/>
      <c r="DQ364" s="217"/>
      <c r="DR364" s="217"/>
    </row>
    <row r="365" spans="1:122" ht="13.5" hidden="1" collapsed="1" thickBot="1">
      <c r="A365" s="181" t="s">
        <v>122</v>
      </c>
      <c r="B365" s="228" t="s">
        <v>140</v>
      </c>
      <c r="C365" s="6"/>
      <c r="D365" s="6"/>
      <c r="E365" s="6"/>
      <c r="F365" s="6"/>
      <c r="G365" s="200"/>
      <c r="H365" s="6"/>
      <c r="I365" s="6"/>
      <c r="J365" s="6"/>
      <c r="K365" s="6"/>
      <c r="L365" s="200"/>
      <c r="M365" s="6"/>
      <c r="N365" s="6"/>
      <c r="O365" s="6"/>
      <c r="P365" s="6"/>
      <c r="Q365" s="6"/>
      <c r="R365" s="183"/>
      <c r="S365" s="197"/>
      <c r="T365" s="198"/>
      <c r="U365" s="187"/>
      <c r="V365" s="187"/>
      <c r="W365" s="187"/>
      <c r="X365" s="187"/>
      <c r="Y365" s="187"/>
      <c r="Z365" s="186"/>
      <c r="AA365" s="186"/>
      <c r="AB365" s="186"/>
      <c r="AC365" s="186"/>
      <c r="AD365" s="186"/>
      <c r="AE365" s="186"/>
      <c r="AF365" s="186"/>
      <c r="AG365" s="186"/>
      <c r="AH365" s="186"/>
      <c r="AI365" s="186"/>
      <c r="AJ365" s="186"/>
      <c r="AK365" s="186"/>
      <c r="AL365" s="186"/>
      <c r="AM365" s="186"/>
      <c r="AN365" s="186"/>
      <c r="AO365" s="186"/>
      <c r="AP365" s="186"/>
      <c r="AQ365" s="186"/>
      <c r="AR365" s="186"/>
      <c r="AS365" s="186"/>
      <c r="AT365" s="186"/>
      <c r="AU365" s="186"/>
      <c r="AV365" s="186"/>
      <c r="AW365" s="186"/>
      <c r="AX365" s="186"/>
      <c r="AY365" s="186"/>
      <c r="AZ365" s="186"/>
      <c r="BA365" s="186"/>
      <c r="BB365" s="186"/>
      <c r="BC365" s="186"/>
      <c r="BD365" s="186"/>
      <c r="BE365" s="186"/>
      <c r="BF365" s="186"/>
      <c r="BG365" s="186"/>
      <c r="BH365" s="186"/>
      <c r="BI365" s="186"/>
      <c r="BJ365" s="186"/>
      <c r="BK365" s="186"/>
      <c r="BL365" s="186"/>
      <c r="BM365" s="186"/>
      <c r="BN365" s="186"/>
      <c r="BO365" s="186"/>
      <c r="BP365" s="186"/>
      <c r="BQ365" s="186"/>
      <c r="BR365" s="186"/>
      <c r="BS365" s="186"/>
      <c r="BT365" s="186"/>
      <c r="BU365" s="186"/>
      <c r="BV365" s="186"/>
      <c r="BW365" s="186"/>
      <c r="BX365" s="186"/>
      <c r="BY365" s="186"/>
      <c r="BZ365" s="186"/>
      <c r="CA365" s="186"/>
      <c r="CB365" s="186"/>
      <c r="CC365" s="186"/>
      <c r="CD365" s="186"/>
      <c r="CE365" s="186"/>
      <c r="CF365" s="186"/>
      <c r="CG365" s="186"/>
      <c r="CH365" s="186"/>
      <c r="CI365" s="186"/>
      <c r="CJ365" s="186"/>
      <c r="CK365" s="186"/>
      <c r="CL365" s="186"/>
      <c r="CM365" s="186"/>
      <c r="CN365" s="186"/>
      <c r="CO365" s="186"/>
      <c r="CP365" s="186"/>
      <c r="CQ365" s="186"/>
      <c r="CR365" s="186"/>
      <c r="CS365" s="186"/>
      <c r="CT365" s="186"/>
      <c r="CU365" s="186"/>
      <c r="CV365" s="186"/>
      <c r="CW365" s="186"/>
      <c r="CX365" s="186"/>
      <c r="CY365" s="186"/>
      <c r="CZ365" s="186"/>
      <c r="DA365" s="186"/>
      <c r="DB365" s="186"/>
      <c r="DC365" s="186"/>
      <c r="DD365" s="186"/>
      <c r="DE365" s="186"/>
      <c r="DF365" s="186"/>
      <c r="DG365" s="186"/>
      <c r="DH365" s="186"/>
      <c r="DI365" s="186"/>
      <c r="DJ365" s="186"/>
      <c r="DK365" s="186"/>
      <c r="DL365" s="186"/>
      <c r="DM365" s="186"/>
      <c r="DN365" s="186"/>
      <c r="DO365" s="186"/>
      <c r="DP365" s="186"/>
      <c r="DQ365" s="186"/>
      <c r="DR365" s="186"/>
    </row>
    <row r="366" spans="1:122" ht="13" hidden="1" thickBot="1">
      <c r="A366" s="188" t="str">
        <f>A337</f>
        <v>Site Uncon</v>
      </c>
      <c r="B366" s="228" t="s">
        <v>41</v>
      </c>
      <c r="C366" s="6"/>
      <c r="D366" s="6"/>
      <c r="E366" s="6"/>
      <c r="F366" s="6"/>
      <c r="G366" s="200"/>
      <c r="H366" s="6"/>
      <c r="I366" s="6"/>
      <c r="J366" s="6"/>
      <c r="K366" s="6"/>
      <c r="L366" s="200"/>
      <c r="M366" s="6"/>
      <c r="N366" s="6"/>
      <c r="O366" s="6"/>
      <c r="P366" s="6"/>
      <c r="Q366" s="6"/>
      <c r="R366" s="183"/>
      <c r="S366" s="197"/>
      <c r="T366" s="198"/>
      <c r="U366" s="187"/>
      <c r="V366" s="187"/>
      <c r="W366" s="187"/>
      <c r="X366" s="187"/>
      <c r="Y366" s="187"/>
      <c r="Z366" s="186"/>
      <c r="AA366" s="186"/>
      <c r="AB366" s="186"/>
      <c r="AC366" s="186"/>
      <c r="AD366" s="186"/>
      <c r="AE366" s="186"/>
      <c r="AF366" s="186"/>
      <c r="AG366" s="186"/>
      <c r="AH366" s="186"/>
      <c r="AI366" s="186"/>
      <c r="AJ366" s="186"/>
      <c r="AK366" s="186"/>
      <c r="AL366" s="186"/>
      <c r="AM366" s="186"/>
      <c r="AN366" s="186"/>
      <c r="AO366" s="186"/>
      <c r="AP366" s="186"/>
      <c r="AQ366" s="186"/>
      <c r="AR366" s="186"/>
      <c r="AS366" s="186"/>
      <c r="AT366" s="186"/>
      <c r="AU366" s="186"/>
      <c r="AV366" s="186"/>
      <c r="AW366" s="186"/>
      <c r="AX366" s="186"/>
      <c r="AY366" s="186"/>
      <c r="AZ366" s="186"/>
      <c r="BA366" s="186"/>
      <c r="BB366" s="186"/>
      <c r="BC366" s="186"/>
      <c r="BD366" s="186"/>
      <c r="BE366" s="186"/>
      <c r="BF366" s="186"/>
      <c r="BG366" s="186"/>
      <c r="BH366" s="186"/>
      <c r="BI366" s="186"/>
      <c r="BJ366" s="186"/>
      <c r="BK366" s="186"/>
      <c r="BL366" s="186"/>
      <c r="BM366" s="186"/>
      <c r="BN366" s="186"/>
      <c r="BO366" s="186"/>
      <c r="BP366" s="186"/>
      <c r="BQ366" s="186"/>
      <c r="BR366" s="186"/>
      <c r="BS366" s="186"/>
      <c r="BT366" s="186"/>
      <c r="BU366" s="186"/>
      <c r="BV366" s="186"/>
      <c r="BW366" s="186"/>
      <c r="BX366" s="186"/>
      <c r="BY366" s="186"/>
      <c r="BZ366" s="186"/>
      <c r="CA366" s="186"/>
      <c r="CB366" s="186"/>
      <c r="CC366" s="186"/>
      <c r="CD366" s="186"/>
      <c r="CE366" s="186"/>
      <c r="CF366" s="186"/>
      <c r="CG366" s="186"/>
      <c r="CH366" s="186"/>
      <c r="CI366" s="186"/>
      <c r="CJ366" s="186"/>
      <c r="CK366" s="186"/>
      <c r="CL366" s="186"/>
      <c r="CM366" s="186"/>
      <c r="CN366" s="186"/>
      <c r="CO366" s="186"/>
      <c r="CP366" s="186"/>
      <c r="CQ366" s="186"/>
      <c r="CR366" s="186"/>
      <c r="CS366" s="186"/>
      <c r="CT366" s="186"/>
      <c r="CU366" s="186"/>
      <c r="CV366" s="186"/>
      <c r="CW366" s="186"/>
      <c r="CX366" s="186"/>
      <c r="CY366" s="186"/>
      <c r="CZ366" s="186"/>
      <c r="DA366" s="186"/>
      <c r="DB366" s="186"/>
      <c r="DC366" s="186"/>
      <c r="DD366" s="186"/>
      <c r="DE366" s="186"/>
      <c r="DF366" s="186"/>
      <c r="DG366" s="186"/>
      <c r="DH366" s="186"/>
      <c r="DI366" s="186"/>
      <c r="DJ366" s="186"/>
      <c r="DK366" s="186"/>
      <c r="DL366" s="186"/>
      <c r="DM366" s="186"/>
      <c r="DN366" s="186"/>
      <c r="DO366" s="186"/>
      <c r="DP366" s="186"/>
      <c r="DQ366" s="186"/>
      <c r="DR366" s="186"/>
    </row>
    <row r="367" spans="1:122" ht="13" hidden="1" thickBot="1">
      <c r="A367" s="188"/>
      <c r="B367" s="228" t="s">
        <v>74</v>
      </c>
      <c r="C367" s="6"/>
      <c r="D367" s="6"/>
      <c r="E367" s="6"/>
      <c r="F367" s="6"/>
      <c r="G367" s="200"/>
      <c r="H367" s="6"/>
      <c r="I367" s="6"/>
      <c r="J367" s="6"/>
      <c r="K367" s="6"/>
      <c r="L367" s="200"/>
      <c r="M367" s="6"/>
      <c r="N367" s="6"/>
      <c r="O367" s="6"/>
      <c r="P367" s="6"/>
      <c r="Q367" s="6"/>
      <c r="R367" s="183"/>
      <c r="S367" s="197"/>
      <c r="T367" s="198"/>
      <c r="U367" s="187"/>
      <c r="V367" s="187"/>
      <c r="W367" s="187"/>
      <c r="X367" s="187"/>
      <c r="Y367" s="187"/>
      <c r="Z367" s="186"/>
      <c r="AA367" s="186"/>
      <c r="AB367" s="186"/>
      <c r="AC367" s="186"/>
      <c r="AD367" s="186"/>
      <c r="AE367" s="186"/>
      <c r="AF367" s="186"/>
      <c r="AG367" s="186"/>
      <c r="AH367" s="186"/>
      <c r="AI367" s="186"/>
      <c r="AJ367" s="186"/>
      <c r="AK367" s="186"/>
      <c r="AL367" s="186"/>
      <c r="AM367" s="186"/>
      <c r="AN367" s="186"/>
      <c r="AO367" s="186"/>
      <c r="AP367" s="186"/>
      <c r="AQ367" s="186"/>
      <c r="AR367" s="186"/>
      <c r="AS367" s="186"/>
      <c r="AT367" s="186"/>
      <c r="AU367" s="186"/>
      <c r="AV367" s="186"/>
      <c r="AW367" s="186"/>
      <c r="AX367" s="186"/>
      <c r="AY367" s="186"/>
      <c r="AZ367" s="186"/>
      <c r="BA367" s="186"/>
      <c r="BB367" s="186"/>
      <c r="BC367" s="186"/>
      <c r="BD367" s="186"/>
      <c r="BE367" s="186"/>
      <c r="BF367" s="186"/>
      <c r="BG367" s="186"/>
      <c r="BH367" s="186"/>
      <c r="BI367" s="186"/>
      <c r="BJ367" s="186"/>
      <c r="BK367" s="186"/>
      <c r="BL367" s="186"/>
      <c r="BM367" s="186"/>
      <c r="BN367" s="186"/>
      <c r="BO367" s="186"/>
      <c r="BP367" s="186"/>
      <c r="BQ367" s="186"/>
      <c r="BR367" s="186"/>
      <c r="BS367" s="186"/>
      <c r="BT367" s="186"/>
      <c r="BU367" s="186"/>
      <c r="BV367" s="186"/>
      <c r="BW367" s="186"/>
      <c r="BX367" s="186"/>
      <c r="BY367" s="186"/>
      <c r="BZ367" s="186"/>
      <c r="CA367" s="186"/>
      <c r="CB367" s="186"/>
      <c r="CC367" s="186"/>
      <c r="CD367" s="186"/>
      <c r="CE367" s="186"/>
      <c r="CF367" s="186"/>
      <c r="CG367" s="186"/>
      <c r="CH367" s="186"/>
      <c r="CI367" s="186"/>
      <c r="CJ367" s="186"/>
      <c r="CK367" s="186"/>
      <c r="CL367" s="186"/>
      <c r="CM367" s="186"/>
      <c r="CN367" s="186"/>
      <c r="CO367" s="186"/>
      <c r="CP367" s="186"/>
      <c r="CQ367" s="186"/>
      <c r="CR367" s="186"/>
      <c r="CS367" s="186"/>
      <c r="CT367" s="186"/>
      <c r="CU367" s="186"/>
      <c r="CV367" s="186"/>
      <c r="CW367" s="186"/>
      <c r="CX367" s="186"/>
      <c r="CY367" s="186"/>
      <c r="CZ367" s="186"/>
      <c r="DA367" s="186"/>
      <c r="DB367" s="186"/>
      <c r="DC367" s="186"/>
      <c r="DD367" s="186"/>
      <c r="DE367" s="186"/>
      <c r="DF367" s="186"/>
      <c r="DG367" s="186"/>
      <c r="DH367" s="186"/>
      <c r="DI367" s="186"/>
      <c r="DJ367" s="186"/>
      <c r="DK367" s="186"/>
      <c r="DL367" s="186"/>
      <c r="DM367" s="186"/>
      <c r="DN367" s="186"/>
      <c r="DO367" s="186"/>
      <c r="DP367" s="186"/>
      <c r="DQ367" s="186"/>
      <c r="DR367" s="186"/>
    </row>
    <row r="368" spans="1:122" ht="13" hidden="1" thickBot="1">
      <c r="A368" s="188"/>
      <c r="B368" s="228" t="s">
        <v>39</v>
      </c>
      <c r="C368" s="6"/>
      <c r="D368" s="6"/>
      <c r="E368" s="6"/>
      <c r="F368" s="6"/>
      <c r="G368" s="200"/>
      <c r="H368" s="6"/>
      <c r="I368" s="6"/>
      <c r="J368" s="6"/>
      <c r="K368" s="6"/>
      <c r="L368" s="200"/>
      <c r="M368" s="6"/>
      <c r="N368" s="6"/>
      <c r="O368" s="6"/>
      <c r="P368" s="6"/>
      <c r="Q368" s="6"/>
      <c r="R368" s="183"/>
      <c r="S368" s="197"/>
      <c r="T368" s="198"/>
      <c r="U368" s="187"/>
      <c r="V368" s="187"/>
      <c r="W368" s="187"/>
      <c r="X368" s="187"/>
      <c r="Y368" s="187"/>
      <c r="Z368" s="186"/>
      <c r="AA368" s="186"/>
      <c r="AB368" s="186"/>
      <c r="AC368" s="186"/>
      <c r="AD368" s="186"/>
      <c r="AE368" s="186"/>
      <c r="AF368" s="186"/>
      <c r="AG368" s="186"/>
      <c r="AH368" s="186"/>
      <c r="AI368" s="186"/>
      <c r="AJ368" s="186"/>
      <c r="AK368" s="186"/>
      <c r="AL368" s="186"/>
      <c r="AM368" s="186"/>
      <c r="AN368" s="186"/>
      <c r="AO368" s="186"/>
      <c r="AP368" s="186"/>
      <c r="AQ368" s="186"/>
      <c r="AR368" s="186"/>
      <c r="AS368" s="186"/>
      <c r="AT368" s="186"/>
      <c r="AU368" s="186"/>
      <c r="AV368" s="186"/>
      <c r="AW368" s="186"/>
      <c r="AX368" s="186"/>
      <c r="AY368" s="186"/>
      <c r="AZ368" s="186"/>
      <c r="BA368" s="186"/>
      <c r="BB368" s="186"/>
      <c r="BC368" s="186"/>
      <c r="BD368" s="186"/>
      <c r="BE368" s="186"/>
      <c r="BF368" s="186"/>
      <c r="BG368" s="186"/>
      <c r="BH368" s="186"/>
      <c r="BI368" s="186"/>
      <c r="BJ368" s="186"/>
      <c r="BK368" s="186"/>
      <c r="BL368" s="186"/>
      <c r="BM368" s="186"/>
      <c r="BN368" s="186"/>
      <c r="BO368" s="186"/>
      <c r="BP368" s="186"/>
      <c r="BQ368" s="186"/>
      <c r="BR368" s="186"/>
      <c r="BS368" s="186"/>
      <c r="BT368" s="186"/>
      <c r="BU368" s="186"/>
      <c r="BV368" s="186"/>
      <c r="BW368" s="186"/>
      <c r="BX368" s="186"/>
      <c r="BY368" s="186"/>
      <c r="BZ368" s="186"/>
      <c r="CA368" s="186"/>
      <c r="CB368" s="186"/>
      <c r="CC368" s="186"/>
      <c r="CD368" s="186"/>
      <c r="CE368" s="186"/>
      <c r="CF368" s="186"/>
      <c r="CG368" s="186"/>
      <c r="CH368" s="186"/>
      <c r="CI368" s="186"/>
      <c r="CJ368" s="186"/>
      <c r="CK368" s="186"/>
      <c r="CL368" s="186"/>
      <c r="CM368" s="186"/>
      <c r="CN368" s="186"/>
      <c r="CO368" s="186"/>
      <c r="CP368" s="186"/>
      <c r="CQ368" s="186"/>
      <c r="CR368" s="186"/>
      <c r="CS368" s="186"/>
      <c r="CT368" s="186"/>
      <c r="CU368" s="186"/>
      <c r="CV368" s="186"/>
      <c r="CW368" s="186"/>
      <c r="CX368" s="186"/>
      <c r="CY368" s="186"/>
      <c r="CZ368" s="186"/>
      <c r="DA368" s="186"/>
      <c r="DB368" s="186"/>
      <c r="DC368" s="186"/>
      <c r="DD368" s="186"/>
      <c r="DE368" s="186"/>
      <c r="DF368" s="186"/>
      <c r="DG368" s="186"/>
      <c r="DH368" s="186"/>
      <c r="DI368" s="186"/>
      <c r="DJ368" s="186"/>
      <c r="DK368" s="186"/>
      <c r="DL368" s="186"/>
      <c r="DM368" s="186"/>
      <c r="DN368" s="186"/>
      <c r="DO368" s="186"/>
      <c r="DP368" s="186"/>
      <c r="DQ368" s="186"/>
      <c r="DR368" s="186"/>
    </row>
    <row r="369" spans="1:122" s="194" customFormat="1" ht="13" hidden="1" thickBot="1">
      <c r="A369" s="1121" t="s">
        <v>30</v>
      </c>
      <c r="B369" s="1122" t="s">
        <v>32</v>
      </c>
      <c r="C369" s="1123">
        <v>0</v>
      </c>
      <c r="D369" s="1124">
        <v>0</v>
      </c>
      <c r="E369" s="1124">
        <v>0</v>
      </c>
      <c r="F369" s="1124">
        <v>0</v>
      </c>
      <c r="G369" s="1125">
        <v>0</v>
      </c>
      <c r="H369" s="1123">
        <v>0</v>
      </c>
      <c r="I369" s="1124">
        <v>0</v>
      </c>
      <c r="J369" s="1124">
        <v>0</v>
      </c>
      <c r="K369" s="1124">
        <v>0</v>
      </c>
      <c r="L369" s="1125">
        <v>0</v>
      </c>
      <c r="M369" s="1124">
        <v>0</v>
      </c>
      <c r="N369" s="1124">
        <v>0</v>
      </c>
      <c r="O369" s="1124">
        <v>0</v>
      </c>
      <c r="P369" s="1124">
        <v>0</v>
      </c>
      <c r="Q369" s="1127">
        <v>0</v>
      </c>
      <c r="R369" s="1125">
        <v>0</v>
      </c>
      <c r="S369" s="1126">
        <v>0</v>
      </c>
      <c r="T369" s="198"/>
      <c r="U369" s="187"/>
      <c r="V369" s="187"/>
      <c r="W369" s="187"/>
      <c r="X369" s="187"/>
      <c r="Y369" s="187"/>
      <c r="Z369" s="186"/>
      <c r="AA369" s="186"/>
      <c r="AB369" s="186"/>
      <c r="AC369" s="186"/>
      <c r="AD369" s="186"/>
      <c r="AE369" s="186"/>
      <c r="AF369" s="186"/>
      <c r="AG369" s="186"/>
      <c r="AH369" s="186"/>
      <c r="AI369" s="186"/>
      <c r="AJ369" s="186"/>
      <c r="AK369" s="186"/>
      <c r="AL369" s="186"/>
      <c r="AM369" s="186"/>
      <c r="AN369" s="186"/>
      <c r="AO369" s="186"/>
      <c r="AP369" s="186"/>
      <c r="AQ369" s="186"/>
      <c r="AR369" s="186"/>
      <c r="AS369" s="186"/>
      <c r="AT369" s="186"/>
      <c r="AU369" s="186"/>
      <c r="AV369" s="186"/>
      <c r="AW369" s="186"/>
      <c r="AX369" s="186"/>
      <c r="AY369" s="186"/>
      <c r="AZ369" s="186"/>
      <c r="BA369" s="186"/>
      <c r="BB369" s="186"/>
      <c r="BC369" s="186"/>
      <c r="BD369" s="186"/>
      <c r="BE369" s="186"/>
      <c r="BF369" s="186"/>
      <c r="BG369" s="186"/>
      <c r="BH369" s="186"/>
      <c r="BI369" s="186"/>
      <c r="BJ369" s="186"/>
      <c r="BK369" s="186"/>
      <c r="BL369" s="186"/>
      <c r="BM369" s="186"/>
      <c r="BN369" s="186"/>
      <c r="BO369" s="186"/>
      <c r="BP369" s="186"/>
      <c r="BQ369" s="186"/>
      <c r="BR369" s="186"/>
      <c r="BS369" s="186"/>
      <c r="BT369" s="186"/>
      <c r="BU369" s="186"/>
      <c r="BV369" s="186"/>
      <c r="BW369" s="186"/>
      <c r="BX369" s="186"/>
      <c r="BY369" s="186"/>
      <c r="BZ369" s="186"/>
      <c r="CA369" s="186"/>
      <c r="CB369" s="186"/>
      <c r="CC369" s="186"/>
      <c r="CD369" s="186"/>
      <c r="CE369" s="186"/>
      <c r="CF369" s="186"/>
      <c r="CG369" s="186"/>
      <c r="CH369" s="186"/>
      <c r="CI369" s="186"/>
      <c r="CJ369" s="186"/>
      <c r="CK369" s="186"/>
      <c r="CL369" s="186"/>
      <c r="CM369" s="186"/>
      <c r="CN369" s="186"/>
      <c r="CO369" s="186"/>
      <c r="CP369" s="186"/>
      <c r="CQ369" s="186"/>
      <c r="CR369" s="186"/>
      <c r="CS369" s="186"/>
      <c r="CT369" s="186"/>
      <c r="CU369" s="186"/>
      <c r="CV369" s="186"/>
      <c r="CW369" s="186"/>
      <c r="CX369" s="186"/>
      <c r="CY369" s="186"/>
      <c r="CZ369" s="186"/>
      <c r="DA369" s="186"/>
      <c r="DB369" s="186"/>
      <c r="DC369" s="186"/>
      <c r="DD369" s="186"/>
      <c r="DE369" s="186"/>
      <c r="DF369" s="186"/>
      <c r="DG369" s="186"/>
      <c r="DH369" s="186"/>
      <c r="DI369" s="186"/>
      <c r="DJ369" s="186"/>
      <c r="DK369" s="186"/>
      <c r="DL369" s="186"/>
      <c r="DM369" s="186"/>
      <c r="DN369" s="186"/>
      <c r="DO369" s="186"/>
      <c r="DP369" s="186"/>
      <c r="DQ369" s="186"/>
      <c r="DR369" s="186"/>
    </row>
    <row r="370" spans="1:122" s="186" customFormat="1" ht="13" hidden="1" thickBot="1">
      <c r="A370" s="188" t="str">
        <f>A365</f>
        <v>GRENADABP2</v>
      </c>
      <c r="B370" s="228" t="s">
        <v>140</v>
      </c>
      <c r="C370" s="229"/>
      <c r="D370" s="10"/>
      <c r="E370" s="10"/>
      <c r="F370" s="10"/>
      <c r="G370" s="241"/>
      <c r="H370" s="10"/>
      <c r="I370" s="10"/>
      <c r="J370" s="10"/>
      <c r="K370" s="10"/>
      <c r="L370" s="241"/>
      <c r="M370" s="10"/>
      <c r="N370" s="10"/>
      <c r="O370" s="10"/>
      <c r="P370" s="10"/>
      <c r="Q370" s="10"/>
      <c r="R370" s="183"/>
      <c r="S370" s="197"/>
      <c r="T370" s="938"/>
      <c r="U370" s="187"/>
      <c r="V370" s="187"/>
      <c r="W370" s="187"/>
      <c r="X370" s="187"/>
      <c r="Y370" s="187"/>
    </row>
    <row r="371" spans="1:122" s="186" customFormat="1" ht="13" hidden="1" thickBot="1">
      <c r="A371" s="195" t="str">
        <f>A341</f>
        <v>MS2409A0</v>
      </c>
      <c r="B371" s="228" t="s">
        <v>41</v>
      </c>
      <c r="C371" s="229"/>
      <c r="D371" s="10"/>
      <c r="E371" s="10"/>
      <c r="F371" s="10"/>
      <c r="G371" s="241"/>
      <c r="H371" s="10"/>
      <c r="I371" s="10"/>
      <c r="J371" s="10"/>
      <c r="K371" s="10"/>
      <c r="L371" s="241"/>
      <c r="M371" s="10"/>
      <c r="N371" s="10"/>
      <c r="O371" s="10"/>
      <c r="P371" s="10"/>
      <c r="Q371" s="10"/>
      <c r="R371" s="183"/>
      <c r="S371" s="197"/>
      <c r="T371" s="938"/>
      <c r="U371" s="187"/>
      <c r="V371" s="187"/>
      <c r="W371" s="187"/>
      <c r="X371" s="187"/>
      <c r="Y371" s="187"/>
    </row>
    <row r="372" spans="1:122" s="186" customFormat="1" ht="13" hidden="1" thickBot="1">
      <c r="A372" s="195"/>
      <c r="B372" s="228" t="s">
        <v>74</v>
      </c>
      <c r="C372" s="229"/>
      <c r="D372" s="10"/>
      <c r="E372" s="10"/>
      <c r="F372" s="10"/>
      <c r="G372" s="241"/>
      <c r="H372" s="10"/>
      <c r="I372" s="10"/>
      <c r="J372" s="10"/>
      <c r="K372" s="10"/>
      <c r="L372" s="241"/>
      <c r="M372" s="10"/>
      <c r="N372" s="10"/>
      <c r="O372" s="10"/>
      <c r="P372" s="10"/>
      <c r="Q372" s="10"/>
      <c r="R372" s="183"/>
      <c r="S372" s="197"/>
      <c r="T372" s="938"/>
      <c r="U372" s="187"/>
      <c r="V372" s="187"/>
      <c r="W372" s="187"/>
      <c r="X372" s="187"/>
      <c r="Y372" s="187"/>
    </row>
    <row r="373" spans="1:122" s="186" customFormat="1" ht="13" hidden="1" thickBot="1">
      <c r="A373" s="195"/>
      <c r="B373" s="228" t="s">
        <v>39</v>
      </c>
      <c r="C373" s="229"/>
      <c r="D373" s="10"/>
      <c r="E373" s="10"/>
      <c r="F373" s="10"/>
      <c r="G373" s="241"/>
      <c r="H373" s="10"/>
      <c r="I373" s="10"/>
      <c r="J373" s="10"/>
      <c r="K373" s="10"/>
      <c r="L373" s="241"/>
      <c r="M373" s="10"/>
      <c r="N373" s="10"/>
      <c r="O373" s="10"/>
      <c r="P373" s="10"/>
      <c r="Q373" s="10"/>
      <c r="R373" s="183"/>
      <c r="S373" s="197"/>
      <c r="T373" s="938"/>
      <c r="U373" s="187"/>
      <c r="V373" s="187"/>
      <c r="W373" s="187"/>
      <c r="X373" s="187"/>
      <c r="Y373" s="187"/>
    </row>
    <row r="374" spans="1:122" s="194" customFormat="1" ht="13" hidden="1" thickBot="1">
      <c r="A374" s="189" t="s">
        <v>30</v>
      </c>
      <c r="B374" s="231" t="s">
        <v>32</v>
      </c>
      <c r="C374" s="232">
        <f>SUM(C370:C373)</f>
        <v>0</v>
      </c>
      <c r="D374" s="191">
        <f>SUM(D370:D373)</f>
        <v>0</v>
      </c>
      <c r="E374" s="191">
        <f>SUM(E370:E373)</f>
        <v>0</v>
      </c>
      <c r="F374" s="191">
        <f>SUM(F370:F373)</f>
        <v>0</v>
      </c>
      <c r="G374" s="192">
        <f>SUM(C374:F374)</f>
        <v>0</v>
      </c>
      <c r="H374" s="232">
        <f>SUM(H370:H373)</f>
        <v>0</v>
      </c>
      <c r="I374" s="191">
        <f>SUM(I370:I373)</f>
        <v>0</v>
      </c>
      <c r="J374" s="191">
        <f>SUM(J370:J373)</f>
        <v>0</v>
      </c>
      <c r="K374" s="191">
        <f>SUM(K370:K373)</f>
        <v>0</v>
      </c>
      <c r="L374" s="192">
        <f>SUM(H374:K374)</f>
        <v>0</v>
      </c>
      <c r="M374" s="191">
        <f>SUM(M370:M373)</f>
        <v>0</v>
      </c>
      <c r="N374" s="191">
        <f>SUM(N370:N373)</f>
        <v>0</v>
      </c>
      <c r="O374" s="191">
        <f>SUM(O370:O373)</f>
        <v>0</v>
      </c>
      <c r="P374" s="191">
        <f>SUM(P370:P373)</f>
        <v>0</v>
      </c>
      <c r="Q374" s="233">
        <f>SUM(Q370:Q373)</f>
        <v>0</v>
      </c>
      <c r="R374" s="192">
        <f>SUM(M374:Q374)</f>
        <v>0</v>
      </c>
      <c r="S374" s="193">
        <f>R374+L374+G374</f>
        <v>0</v>
      </c>
      <c r="T374" s="938"/>
      <c r="U374" s="187"/>
      <c r="V374" s="186"/>
      <c r="W374" s="187"/>
      <c r="X374" s="187"/>
      <c r="Y374" s="187"/>
      <c r="Z374" s="186"/>
      <c r="AA374" s="186"/>
      <c r="AB374" s="186"/>
      <c r="AC374" s="186"/>
      <c r="AD374" s="186"/>
      <c r="AE374" s="186"/>
      <c r="AF374" s="186"/>
      <c r="AG374" s="186"/>
      <c r="AH374" s="186"/>
      <c r="AI374" s="186"/>
      <c r="AJ374" s="186"/>
      <c r="AK374" s="186"/>
      <c r="AL374" s="186"/>
      <c r="AM374" s="186"/>
      <c r="AN374" s="186"/>
      <c r="AO374" s="186"/>
      <c r="AP374" s="186"/>
      <c r="AQ374" s="186"/>
      <c r="AR374" s="186"/>
      <c r="AS374" s="186"/>
      <c r="AT374" s="186"/>
      <c r="AU374" s="186"/>
      <c r="AV374" s="186"/>
      <c r="AW374" s="186"/>
      <c r="AX374" s="186"/>
      <c r="AY374" s="186"/>
      <c r="AZ374" s="186"/>
      <c r="BA374" s="186"/>
      <c r="BB374" s="186"/>
      <c r="BC374" s="186"/>
      <c r="BD374" s="186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86"/>
      <c r="BW374" s="186"/>
      <c r="BX374" s="186"/>
      <c r="BY374" s="186"/>
      <c r="BZ374" s="186"/>
      <c r="CA374" s="186"/>
      <c r="CB374" s="186"/>
      <c r="CC374" s="186"/>
      <c r="CD374" s="186"/>
      <c r="CE374" s="186"/>
      <c r="CF374" s="186"/>
      <c r="CG374" s="186"/>
      <c r="CH374" s="186"/>
      <c r="CI374" s="186"/>
      <c r="CJ374" s="186"/>
      <c r="CK374" s="186"/>
      <c r="CL374" s="186"/>
      <c r="CM374" s="186"/>
      <c r="CN374" s="186"/>
      <c r="CO374" s="186"/>
      <c r="CP374" s="186"/>
      <c r="CQ374" s="186"/>
      <c r="CR374" s="186"/>
      <c r="CS374" s="186"/>
      <c r="CT374" s="186"/>
      <c r="CU374" s="186"/>
      <c r="CV374" s="186"/>
      <c r="CW374" s="186"/>
      <c r="CX374" s="186"/>
      <c r="CY374" s="186"/>
      <c r="CZ374" s="186"/>
      <c r="DA374" s="186"/>
      <c r="DB374" s="186"/>
      <c r="DC374" s="186"/>
      <c r="DD374" s="186"/>
      <c r="DE374" s="186"/>
      <c r="DF374" s="186"/>
      <c r="DG374" s="186"/>
      <c r="DH374" s="186"/>
      <c r="DI374" s="186"/>
      <c r="DJ374" s="186"/>
      <c r="DK374" s="186"/>
      <c r="DL374" s="186"/>
      <c r="DM374" s="186"/>
      <c r="DN374" s="186"/>
      <c r="DO374" s="186"/>
      <c r="DP374" s="186"/>
      <c r="DQ374" s="186"/>
      <c r="DR374" s="186"/>
    </row>
    <row r="375" spans="1:122" ht="13" hidden="1" thickBot="1">
      <c r="A375" s="453" t="s">
        <v>17</v>
      </c>
      <c r="B375" s="454" t="s">
        <v>140</v>
      </c>
      <c r="C375" s="456">
        <f t="shared" ref="C375:F378" si="280">C370-C365</f>
        <v>0</v>
      </c>
      <c r="D375" s="456">
        <f t="shared" si="280"/>
        <v>0</v>
      </c>
      <c r="E375" s="456">
        <f t="shared" si="280"/>
        <v>0</v>
      </c>
      <c r="F375" s="456">
        <f t="shared" si="280"/>
        <v>0</v>
      </c>
      <c r="G375" s="418">
        <f>SUM(C375:F375)</f>
        <v>0</v>
      </c>
      <c r="H375" s="456">
        <f t="shared" ref="H375:J378" si="281">H370-H365</f>
        <v>0</v>
      </c>
      <c r="I375" s="456">
        <f t="shared" si="281"/>
        <v>0</v>
      </c>
      <c r="J375" s="456">
        <f t="shared" si="281"/>
        <v>0</v>
      </c>
      <c r="K375" s="456">
        <f>K370-K365</f>
        <v>0</v>
      </c>
      <c r="L375" s="418">
        <f>SUM(H375:K375)</f>
        <v>0</v>
      </c>
      <c r="M375" s="456">
        <f t="shared" ref="M375:Q378" si="282">M370-M365</f>
        <v>0</v>
      </c>
      <c r="N375" s="456">
        <f t="shared" si="282"/>
        <v>0</v>
      </c>
      <c r="O375" s="456">
        <f t="shared" si="282"/>
        <v>0</v>
      </c>
      <c r="P375" s="456">
        <f t="shared" si="282"/>
        <v>0</v>
      </c>
      <c r="Q375" s="456">
        <f t="shared" si="282"/>
        <v>0</v>
      </c>
      <c r="R375" s="418">
        <f>SUM(M375:Q375)</f>
        <v>0</v>
      </c>
      <c r="S375" s="419">
        <f>R375+L375+G375</f>
        <v>0</v>
      </c>
      <c r="T375" s="940"/>
      <c r="U375" s="187"/>
      <c r="V375" s="625"/>
      <c r="W375" s="625"/>
      <c r="X375" s="625"/>
      <c r="Y375" s="187"/>
      <c r="Z375" s="186"/>
      <c r="AA375" s="186"/>
      <c r="AB375" s="186"/>
      <c r="AC375" s="186"/>
      <c r="AD375" s="186"/>
      <c r="AE375" s="186"/>
      <c r="AF375" s="186"/>
      <c r="AG375" s="186"/>
      <c r="AH375" s="186"/>
      <c r="AI375" s="186"/>
      <c r="AJ375" s="186"/>
      <c r="AK375" s="186"/>
      <c r="AL375" s="186"/>
      <c r="AM375" s="186"/>
      <c r="AN375" s="186"/>
      <c r="AO375" s="186"/>
      <c r="AP375" s="186"/>
      <c r="AQ375" s="186"/>
      <c r="AR375" s="186"/>
      <c r="AS375" s="186"/>
      <c r="AT375" s="186"/>
      <c r="AU375" s="186"/>
      <c r="AV375" s="186"/>
      <c r="AW375" s="186"/>
      <c r="AX375" s="186"/>
      <c r="AY375" s="186"/>
      <c r="AZ375" s="186"/>
      <c r="BA375" s="186"/>
      <c r="BB375" s="186"/>
      <c r="BC375" s="186"/>
      <c r="BD375" s="186"/>
      <c r="BE375" s="186"/>
      <c r="BF375" s="186"/>
      <c r="BG375" s="186"/>
      <c r="BH375" s="186"/>
      <c r="BI375" s="186"/>
      <c r="BJ375" s="186"/>
      <c r="BK375" s="186"/>
      <c r="BL375" s="186"/>
      <c r="BM375" s="186"/>
      <c r="BN375" s="186"/>
      <c r="BO375" s="186"/>
      <c r="BP375" s="186"/>
      <c r="BQ375" s="186"/>
      <c r="BR375" s="186"/>
      <c r="BS375" s="186"/>
      <c r="BT375" s="186"/>
      <c r="BU375" s="186"/>
      <c r="BV375" s="186"/>
      <c r="BW375" s="186"/>
      <c r="BX375" s="186"/>
      <c r="BY375" s="186"/>
      <c r="BZ375" s="186"/>
      <c r="CA375" s="186"/>
      <c r="CB375" s="186"/>
      <c r="CC375" s="186"/>
      <c r="CD375" s="186"/>
      <c r="CE375" s="186"/>
      <c r="CF375" s="186"/>
      <c r="CG375" s="186"/>
      <c r="CH375" s="186"/>
      <c r="CI375" s="186"/>
      <c r="CJ375" s="186"/>
      <c r="CK375" s="186"/>
      <c r="CL375" s="186"/>
      <c r="CM375" s="186"/>
      <c r="CN375" s="186"/>
      <c r="CO375" s="186"/>
      <c r="CP375" s="186"/>
      <c r="CQ375" s="186"/>
      <c r="CR375" s="186"/>
      <c r="CS375" s="186"/>
      <c r="CT375" s="186"/>
      <c r="CU375" s="186"/>
      <c r="CV375" s="186"/>
      <c r="CW375" s="186"/>
      <c r="CX375" s="186"/>
      <c r="CY375" s="186"/>
      <c r="CZ375" s="186"/>
      <c r="DA375" s="186"/>
      <c r="DB375" s="186"/>
      <c r="DC375" s="186"/>
      <c r="DD375" s="186"/>
      <c r="DE375" s="186"/>
      <c r="DF375" s="186"/>
      <c r="DG375" s="186"/>
      <c r="DH375" s="186"/>
      <c r="DI375" s="186"/>
      <c r="DJ375" s="186"/>
      <c r="DK375" s="186"/>
      <c r="DL375" s="186"/>
      <c r="DM375" s="186"/>
      <c r="DN375" s="186"/>
      <c r="DO375" s="186"/>
      <c r="DP375" s="186"/>
      <c r="DQ375" s="186"/>
      <c r="DR375" s="186"/>
    </row>
    <row r="376" spans="1:122" ht="13" hidden="1" thickBot="1">
      <c r="A376" s="453"/>
      <c r="B376" s="454" t="s">
        <v>41</v>
      </c>
      <c r="C376" s="456">
        <f t="shared" si="280"/>
        <v>0</v>
      </c>
      <c r="D376" s="456">
        <f t="shared" si="280"/>
        <v>0</v>
      </c>
      <c r="E376" s="456">
        <f t="shared" si="280"/>
        <v>0</v>
      </c>
      <c r="F376" s="456">
        <f t="shared" si="280"/>
        <v>0</v>
      </c>
      <c r="G376" s="418">
        <f>SUM(C376:F376)</f>
        <v>0</v>
      </c>
      <c r="H376" s="456">
        <f t="shared" si="281"/>
        <v>0</v>
      </c>
      <c r="I376" s="456">
        <f t="shared" si="281"/>
        <v>0</v>
      </c>
      <c r="J376" s="456">
        <f t="shared" si="281"/>
        <v>0</v>
      </c>
      <c r="K376" s="456">
        <f>K371-K366</f>
        <v>0</v>
      </c>
      <c r="L376" s="418">
        <f>SUM(H376:K376)</f>
        <v>0</v>
      </c>
      <c r="M376" s="456">
        <f t="shared" si="282"/>
        <v>0</v>
      </c>
      <c r="N376" s="456">
        <f t="shared" si="282"/>
        <v>0</v>
      </c>
      <c r="O376" s="456">
        <f t="shared" si="282"/>
        <v>0</v>
      </c>
      <c r="P376" s="456">
        <f t="shared" si="282"/>
        <v>0</v>
      </c>
      <c r="Q376" s="456">
        <f t="shared" si="282"/>
        <v>0</v>
      </c>
      <c r="R376" s="418">
        <f>SUM(M376:Q376)</f>
        <v>0</v>
      </c>
      <c r="S376" s="419">
        <f>R376+L376+G376</f>
        <v>0</v>
      </c>
      <c r="T376" s="940"/>
      <c r="U376" s="187"/>
      <c r="V376" s="625"/>
      <c r="W376" s="625"/>
      <c r="X376" s="625"/>
      <c r="Y376" s="187"/>
      <c r="Z376" s="186"/>
      <c r="AA376" s="186"/>
      <c r="AB376" s="186"/>
      <c r="AC376" s="186"/>
      <c r="AD376" s="186"/>
      <c r="AE376" s="186"/>
      <c r="AF376" s="186"/>
      <c r="AG376" s="186"/>
      <c r="AH376" s="186"/>
      <c r="AI376" s="186"/>
      <c r="AJ376" s="186"/>
      <c r="AK376" s="186"/>
      <c r="AL376" s="186"/>
      <c r="AM376" s="186"/>
      <c r="AN376" s="186"/>
      <c r="AO376" s="186"/>
      <c r="AP376" s="186"/>
      <c r="AQ376" s="186"/>
      <c r="AR376" s="186"/>
      <c r="AS376" s="186"/>
      <c r="AT376" s="186"/>
      <c r="AU376" s="186"/>
      <c r="AV376" s="186"/>
      <c r="AW376" s="186"/>
      <c r="AX376" s="186"/>
      <c r="AY376" s="186"/>
      <c r="AZ376" s="186"/>
      <c r="BA376" s="186"/>
      <c r="BB376" s="186"/>
      <c r="BC376" s="186"/>
      <c r="BD376" s="186"/>
      <c r="BE376" s="186"/>
      <c r="BF376" s="186"/>
      <c r="BG376" s="186"/>
      <c r="BH376" s="186"/>
      <c r="BI376" s="186"/>
      <c r="BJ376" s="186"/>
      <c r="BK376" s="186"/>
      <c r="BL376" s="186"/>
      <c r="BM376" s="186"/>
      <c r="BN376" s="186"/>
      <c r="BO376" s="186"/>
      <c r="BP376" s="186"/>
      <c r="BQ376" s="186"/>
      <c r="BR376" s="186"/>
      <c r="BS376" s="186"/>
      <c r="BT376" s="186"/>
      <c r="BU376" s="186"/>
      <c r="BV376" s="186"/>
      <c r="BW376" s="186"/>
      <c r="BX376" s="186"/>
      <c r="BY376" s="186"/>
      <c r="BZ376" s="186"/>
      <c r="CA376" s="186"/>
      <c r="CB376" s="186"/>
      <c r="CC376" s="186"/>
      <c r="CD376" s="186"/>
      <c r="CE376" s="186"/>
      <c r="CF376" s="186"/>
      <c r="CG376" s="186"/>
      <c r="CH376" s="186"/>
      <c r="CI376" s="186"/>
      <c r="CJ376" s="186"/>
      <c r="CK376" s="186"/>
      <c r="CL376" s="186"/>
      <c r="CM376" s="186"/>
      <c r="CN376" s="186"/>
      <c r="CO376" s="186"/>
      <c r="CP376" s="186"/>
      <c r="CQ376" s="186"/>
      <c r="CR376" s="186"/>
      <c r="CS376" s="186"/>
      <c r="CT376" s="186"/>
      <c r="CU376" s="186"/>
      <c r="CV376" s="186"/>
      <c r="CW376" s="186"/>
      <c r="CX376" s="186"/>
      <c r="CY376" s="186"/>
      <c r="CZ376" s="186"/>
      <c r="DA376" s="186"/>
      <c r="DB376" s="186"/>
      <c r="DC376" s="186"/>
      <c r="DD376" s="186"/>
      <c r="DE376" s="186"/>
      <c r="DF376" s="186"/>
      <c r="DG376" s="186"/>
      <c r="DH376" s="186"/>
      <c r="DI376" s="186"/>
      <c r="DJ376" s="186"/>
      <c r="DK376" s="186"/>
      <c r="DL376" s="186"/>
      <c r="DM376" s="186"/>
      <c r="DN376" s="186"/>
      <c r="DO376" s="186"/>
      <c r="DP376" s="186"/>
      <c r="DQ376" s="186"/>
      <c r="DR376" s="186"/>
    </row>
    <row r="377" spans="1:122" ht="13" hidden="1" thickBot="1">
      <c r="A377" s="453"/>
      <c r="B377" s="454" t="s">
        <v>74</v>
      </c>
      <c r="C377" s="456">
        <f t="shared" si="280"/>
        <v>0</v>
      </c>
      <c r="D377" s="456">
        <f t="shared" si="280"/>
        <v>0</v>
      </c>
      <c r="E377" s="456">
        <f t="shared" si="280"/>
        <v>0</v>
      </c>
      <c r="F377" s="456">
        <f t="shared" si="280"/>
        <v>0</v>
      </c>
      <c r="G377" s="418">
        <f>SUM(C377:F377)</f>
        <v>0</v>
      </c>
      <c r="H377" s="456">
        <f t="shared" si="281"/>
        <v>0</v>
      </c>
      <c r="I377" s="456">
        <f t="shared" si="281"/>
        <v>0</v>
      </c>
      <c r="J377" s="456">
        <f t="shared" si="281"/>
        <v>0</v>
      </c>
      <c r="K377" s="456">
        <f>K372-K367</f>
        <v>0</v>
      </c>
      <c r="L377" s="418">
        <f>SUM(H377:K377)</f>
        <v>0</v>
      </c>
      <c r="M377" s="456">
        <f t="shared" si="282"/>
        <v>0</v>
      </c>
      <c r="N377" s="456">
        <f t="shared" si="282"/>
        <v>0</v>
      </c>
      <c r="O377" s="456">
        <f t="shared" si="282"/>
        <v>0</v>
      </c>
      <c r="P377" s="456">
        <f t="shared" si="282"/>
        <v>0</v>
      </c>
      <c r="Q377" s="456">
        <f t="shared" si="282"/>
        <v>0</v>
      </c>
      <c r="R377" s="418">
        <f>SUM(M377:Q377)</f>
        <v>0</v>
      </c>
      <c r="S377" s="419">
        <f>R377+L377+G377</f>
        <v>0</v>
      </c>
      <c r="T377" s="940"/>
      <c r="U377" s="187"/>
      <c r="V377" s="625"/>
      <c r="W377" s="625"/>
      <c r="X377" s="625"/>
      <c r="Y377" s="187"/>
      <c r="Z377" s="186"/>
      <c r="AA377" s="186"/>
      <c r="AB377" s="186"/>
      <c r="AC377" s="186"/>
      <c r="AD377" s="186"/>
      <c r="AE377" s="186"/>
      <c r="AF377" s="186"/>
      <c r="AG377" s="186"/>
      <c r="AH377" s="186"/>
      <c r="AI377" s="186"/>
      <c r="AJ377" s="186"/>
      <c r="AK377" s="186"/>
      <c r="AL377" s="186"/>
      <c r="AM377" s="186"/>
      <c r="AN377" s="186"/>
      <c r="AO377" s="186"/>
      <c r="AP377" s="186"/>
      <c r="AQ377" s="186"/>
      <c r="AR377" s="186"/>
      <c r="AS377" s="186"/>
      <c r="AT377" s="186"/>
      <c r="AU377" s="186"/>
      <c r="AV377" s="186"/>
      <c r="AW377" s="186"/>
      <c r="AX377" s="186"/>
      <c r="AY377" s="186"/>
      <c r="AZ377" s="186"/>
      <c r="BA377" s="186"/>
      <c r="BB377" s="186"/>
      <c r="BC377" s="186"/>
      <c r="BD377" s="186"/>
      <c r="BE377" s="186"/>
      <c r="BF377" s="186"/>
      <c r="BG377" s="186"/>
      <c r="BH377" s="186"/>
      <c r="BI377" s="186"/>
      <c r="BJ377" s="186"/>
      <c r="BK377" s="186"/>
      <c r="BL377" s="186"/>
      <c r="BM377" s="186"/>
      <c r="BN377" s="186"/>
      <c r="BO377" s="186"/>
      <c r="BP377" s="186"/>
      <c r="BQ377" s="186"/>
      <c r="BR377" s="186"/>
      <c r="BS377" s="186"/>
      <c r="BT377" s="186"/>
      <c r="BU377" s="186"/>
      <c r="BV377" s="186"/>
      <c r="BW377" s="186"/>
      <c r="BX377" s="186"/>
      <c r="BY377" s="186"/>
      <c r="BZ377" s="186"/>
      <c r="CA377" s="186"/>
      <c r="CB377" s="186"/>
      <c r="CC377" s="186"/>
      <c r="CD377" s="186"/>
      <c r="CE377" s="186"/>
      <c r="CF377" s="186"/>
      <c r="CG377" s="186"/>
      <c r="CH377" s="186"/>
      <c r="CI377" s="186"/>
      <c r="CJ377" s="186"/>
      <c r="CK377" s="186"/>
      <c r="CL377" s="186"/>
      <c r="CM377" s="186"/>
      <c r="CN377" s="186"/>
      <c r="CO377" s="186"/>
      <c r="CP377" s="186"/>
      <c r="CQ377" s="186"/>
      <c r="CR377" s="186"/>
      <c r="CS377" s="186"/>
      <c r="CT377" s="186"/>
      <c r="CU377" s="186"/>
      <c r="CV377" s="186"/>
      <c r="CW377" s="186"/>
      <c r="CX377" s="186"/>
      <c r="CY377" s="186"/>
      <c r="CZ377" s="186"/>
      <c r="DA377" s="186"/>
      <c r="DB377" s="186"/>
      <c r="DC377" s="186"/>
      <c r="DD377" s="186"/>
      <c r="DE377" s="186"/>
      <c r="DF377" s="186"/>
      <c r="DG377" s="186"/>
      <c r="DH377" s="186"/>
      <c r="DI377" s="186"/>
      <c r="DJ377" s="186"/>
      <c r="DK377" s="186"/>
      <c r="DL377" s="186"/>
      <c r="DM377" s="186"/>
      <c r="DN377" s="186"/>
      <c r="DO377" s="186"/>
      <c r="DP377" s="186"/>
      <c r="DQ377" s="186"/>
      <c r="DR377" s="186"/>
    </row>
    <row r="378" spans="1:122" ht="13" hidden="1" thickBot="1">
      <c r="A378" s="453"/>
      <c r="B378" s="454" t="s">
        <v>39</v>
      </c>
      <c r="C378" s="456">
        <f t="shared" si="280"/>
        <v>0</v>
      </c>
      <c r="D378" s="456">
        <f t="shared" si="280"/>
        <v>0</v>
      </c>
      <c r="E378" s="456">
        <f t="shared" si="280"/>
        <v>0</v>
      </c>
      <c r="F378" s="456">
        <f t="shared" si="280"/>
        <v>0</v>
      </c>
      <c r="G378" s="418">
        <f>SUM(C378:F378)</f>
        <v>0</v>
      </c>
      <c r="H378" s="456">
        <f t="shared" si="281"/>
        <v>0</v>
      </c>
      <c r="I378" s="456">
        <f t="shared" si="281"/>
        <v>0</v>
      </c>
      <c r="J378" s="456">
        <f t="shared" si="281"/>
        <v>0</v>
      </c>
      <c r="K378" s="456">
        <f>K373-K368</f>
        <v>0</v>
      </c>
      <c r="L378" s="418">
        <f>SUM(H378:K378)</f>
        <v>0</v>
      </c>
      <c r="M378" s="456">
        <f t="shared" si="282"/>
        <v>0</v>
      </c>
      <c r="N378" s="456">
        <f t="shared" si="282"/>
        <v>0</v>
      </c>
      <c r="O378" s="456">
        <f t="shared" si="282"/>
        <v>0</v>
      </c>
      <c r="P378" s="456">
        <f t="shared" si="282"/>
        <v>0</v>
      </c>
      <c r="Q378" s="456">
        <f t="shared" si="282"/>
        <v>0</v>
      </c>
      <c r="R378" s="418">
        <f>SUM(M378:Q378)</f>
        <v>0</v>
      </c>
      <c r="S378" s="419">
        <f>R378+L378+G378</f>
        <v>0</v>
      </c>
      <c r="T378" s="940"/>
      <c r="U378" s="187"/>
      <c r="V378" s="625"/>
      <c r="W378" s="625"/>
      <c r="X378" s="625"/>
      <c r="Y378" s="187"/>
      <c r="Z378" s="186"/>
      <c r="AA378" s="186"/>
      <c r="AB378" s="186"/>
      <c r="AC378" s="186"/>
      <c r="AD378" s="186"/>
      <c r="AE378" s="186"/>
      <c r="AF378" s="186"/>
      <c r="AG378" s="186"/>
      <c r="AH378" s="186"/>
      <c r="AI378" s="186"/>
      <c r="AJ378" s="186"/>
      <c r="AK378" s="186"/>
      <c r="AL378" s="186"/>
      <c r="AM378" s="186"/>
      <c r="AN378" s="186"/>
      <c r="AO378" s="186"/>
      <c r="AP378" s="186"/>
      <c r="AQ378" s="186"/>
      <c r="AR378" s="186"/>
      <c r="AS378" s="186"/>
      <c r="AT378" s="186"/>
      <c r="AU378" s="186"/>
      <c r="AV378" s="186"/>
      <c r="AW378" s="186"/>
      <c r="AX378" s="186"/>
      <c r="AY378" s="186"/>
      <c r="AZ378" s="186"/>
      <c r="BA378" s="186"/>
      <c r="BB378" s="186"/>
      <c r="BC378" s="186"/>
      <c r="BD378" s="186"/>
      <c r="BE378" s="186"/>
      <c r="BF378" s="186"/>
      <c r="BG378" s="186"/>
      <c r="BH378" s="186"/>
      <c r="BI378" s="186"/>
      <c r="BJ378" s="186"/>
      <c r="BK378" s="186"/>
      <c r="BL378" s="186"/>
      <c r="BM378" s="186"/>
      <c r="BN378" s="186"/>
      <c r="BO378" s="186"/>
      <c r="BP378" s="186"/>
      <c r="BQ378" s="186"/>
      <c r="BR378" s="186"/>
      <c r="BS378" s="186"/>
      <c r="BT378" s="186"/>
      <c r="BU378" s="186"/>
      <c r="BV378" s="186"/>
      <c r="BW378" s="186"/>
      <c r="BX378" s="186"/>
      <c r="BY378" s="186"/>
      <c r="BZ378" s="186"/>
      <c r="CA378" s="186"/>
      <c r="CB378" s="186"/>
      <c r="CC378" s="186"/>
      <c r="CD378" s="186"/>
      <c r="CE378" s="186"/>
      <c r="CF378" s="186"/>
      <c r="CG378" s="186"/>
      <c r="CH378" s="186"/>
      <c r="CI378" s="186"/>
      <c r="CJ378" s="186"/>
      <c r="CK378" s="186"/>
      <c r="CL378" s="186"/>
      <c r="CM378" s="186"/>
      <c r="CN378" s="186"/>
      <c r="CO378" s="186"/>
      <c r="CP378" s="186"/>
      <c r="CQ378" s="186"/>
      <c r="CR378" s="186"/>
      <c r="CS378" s="186"/>
      <c r="CT378" s="186"/>
      <c r="CU378" s="186"/>
      <c r="CV378" s="186"/>
      <c r="CW378" s="186"/>
      <c r="CX378" s="186"/>
      <c r="CY378" s="186"/>
      <c r="CZ378" s="186"/>
      <c r="DA378" s="186"/>
      <c r="DB378" s="186"/>
      <c r="DC378" s="186"/>
      <c r="DD378" s="186"/>
      <c r="DE378" s="186"/>
      <c r="DF378" s="186"/>
      <c r="DG378" s="186"/>
      <c r="DH378" s="186"/>
      <c r="DI378" s="186"/>
      <c r="DJ378" s="186"/>
      <c r="DK378" s="186"/>
      <c r="DL378" s="186"/>
      <c r="DM378" s="186"/>
      <c r="DN378" s="186"/>
      <c r="DO378" s="186"/>
      <c r="DP378" s="186"/>
      <c r="DQ378" s="186"/>
      <c r="DR378" s="186"/>
    </row>
    <row r="379" spans="1:122" s="194" customFormat="1" ht="13" hidden="1" thickBot="1">
      <c r="A379" s="458"/>
      <c r="B379" s="459" t="s">
        <v>32</v>
      </c>
      <c r="C379" s="461">
        <f>SUM(C375:C378)</f>
        <v>0</v>
      </c>
      <c r="D379" s="461">
        <f t="shared" ref="D379:S379" si="283">SUM(D375:D378)</f>
        <v>0</v>
      </c>
      <c r="E379" s="461">
        <f t="shared" si="283"/>
        <v>0</v>
      </c>
      <c r="F379" s="461">
        <f t="shared" si="283"/>
        <v>0</v>
      </c>
      <c r="G379" s="413">
        <f t="shared" si="283"/>
        <v>0</v>
      </c>
      <c r="H379" s="461">
        <f t="shared" si="283"/>
        <v>0</v>
      </c>
      <c r="I379" s="461">
        <f t="shared" si="283"/>
        <v>0</v>
      </c>
      <c r="J379" s="461">
        <f t="shared" si="283"/>
        <v>0</v>
      </c>
      <c r="K379" s="461">
        <f t="shared" si="283"/>
        <v>0</v>
      </c>
      <c r="L379" s="413">
        <f t="shared" si="283"/>
        <v>0</v>
      </c>
      <c r="M379" s="461">
        <f t="shared" si="283"/>
        <v>0</v>
      </c>
      <c r="N379" s="461">
        <f t="shared" si="283"/>
        <v>0</v>
      </c>
      <c r="O379" s="461">
        <f t="shared" si="283"/>
        <v>0</v>
      </c>
      <c r="P379" s="461">
        <f t="shared" si="283"/>
        <v>0</v>
      </c>
      <c r="Q379" s="461">
        <f t="shared" si="283"/>
        <v>0</v>
      </c>
      <c r="R379" s="413">
        <f t="shared" si="283"/>
        <v>0</v>
      </c>
      <c r="S379" s="414">
        <f t="shared" si="283"/>
        <v>0</v>
      </c>
      <c r="T379" s="938"/>
      <c r="U379" s="187"/>
      <c r="V379" s="186"/>
      <c r="W379" s="187"/>
      <c r="X379" s="187"/>
      <c r="Y379" s="187"/>
      <c r="Z379" s="186"/>
      <c r="AA379" s="186"/>
      <c r="AB379" s="186"/>
      <c r="AC379" s="186"/>
      <c r="AD379" s="186"/>
      <c r="AE379" s="186"/>
      <c r="AF379" s="186"/>
      <c r="AG379" s="186"/>
      <c r="AH379" s="186"/>
      <c r="AI379" s="186"/>
      <c r="AJ379" s="186"/>
      <c r="AK379" s="186"/>
      <c r="AL379" s="186"/>
      <c r="AM379" s="186"/>
      <c r="AN379" s="186"/>
      <c r="AO379" s="186"/>
      <c r="AP379" s="186"/>
      <c r="AQ379" s="186"/>
      <c r="AR379" s="186"/>
      <c r="AS379" s="186"/>
      <c r="AT379" s="186"/>
      <c r="AU379" s="186"/>
      <c r="AV379" s="186"/>
      <c r="AW379" s="186"/>
      <c r="AX379" s="186"/>
      <c r="AY379" s="186"/>
      <c r="AZ379" s="186"/>
      <c r="BA379" s="186"/>
      <c r="BB379" s="186"/>
      <c r="BC379" s="186"/>
      <c r="BD379" s="186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86"/>
      <c r="BW379" s="186"/>
      <c r="BX379" s="186"/>
      <c r="BY379" s="186"/>
      <c r="BZ379" s="186"/>
      <c r="CA379" s="186"/>
      <c r="CB379" s="186"/>
      <c r="CC379" s="186"/>
      <c r="CD379" s="186"/>
      <c r="CE379" s="186"/>
      <c r="CF379" s="186"/>
      <c r="CG379" s="186"/>
      <c r="CH379" s="186"/>
      <c r="CI379" s="186"/>
      <c r="CJ379" s="186"/>
      <c r="CK379" s="186"/>
      <c r="CL379" s="186"/>
      <c r="CM379" s="186"/>
      <c r="CN379" s="186"/>
      <c r="CO379" s="186"/>
      <c r="CP379" s="186"/>
      <c r="CQ379" s="186"/>
      <c r="CR379" s="186"/>
      <c r="CS379" s="186"/>
      <c r="CT379" s="186"/>
      <c r="CU379" s="186"/>
      <c r="CV379" s="186"/>
      <c r="CW379" s="186"/>
      <c r="CX379" s="186"/>
      <c r="CY379" s="186"/>
      <c r="CZ379" s="186"/>
      <c r="DA379" s="186"/>
      <c r="DB379" s="186"/>
      <c r="DC379" s="186"/>
      <c r="DD379" s="186"/>
      <c r="DE379" s="186"/>
      <c r="DF379" s="186"/>
      <c r="DG379" s="186"/>
      <c r="DH379" s="186"/>
      <c r="DI379" s="186"/>
      <c r="DJ379" s="186"/>
      <c r="DK379" s="186"/>
      <c r="DL379" s="186"/>
      <c r="DM379" s="186"/>
      <c r="DN379" s="186"/>
      <c r="DO379" s="186"/>
      <c r="DP379" s="186"/>
      <c r="DQ379" s="186"/>
      <c r="DR379" s="186"/>
    </row>
    <row r="380" spans="1:122" s="207" customFormat="1" ht="13" outlineLevel="1">
      <c r="A380" s="245" t="s">
        <v>40</v>
      </c>
      <c r="B380" s="246">
        <v>0</v>
      </c>
      <c r="C380" s="210">
        <f>C375+C376*2+C377*4+C378*6</f>
        <v>0</v>
      </c>
      <c r="D380" s="210">
        <f t="shared" ref="D380:S380" si="284">D375+D376*2+D377*4+D378*6</f>
        <v>0</v>
      </c>
      <c r="E380" s="210">
        <f t="shared" si="284"/>
        <v>0</v>
      </c>
      <c r="F380" s="210">
        <f t="shared" si="284"/>
        <v>0</v>
      </c>
      <c r="G380" s="206">
        <f t="shared" si="284"/>
        <v>0</v>
      </c>
      <c r="H380" s="210">
        <f t="shared" si="284"/>
        <v>0</v>
      </c>
      <c r="I380" s="210">
        <f t="shared" si="284"/>
        <v>0</v>
      </c>
      <c r="J380" s="210">
        <f t="shared" si="284"/>
        <v>0</v>
      </c>
      <c r="K380" s="210">
        <f t="shared" si="284"/>
        <v>0</v>
      </c>
      <c r="L380" s="206">
        <f t="shared" si="284"/>
        <v>0</v>
      </c>
      <c r="M380" s="210">
        <f t="shared" si="284"/>
        <v>0</v>
      </c>
      <c r="N380" s="210">
        <f t="shared" si="284"/>
        <v>0</v>
      </c>
      <c r="O380" s="210">
        <f t="shared" si="284"/>
        <v>0</v>
      </c>
      <c r="P380" s="210">
        <f t="shared" si="284"/>
        <v>0</v>
      </c>
      <c r="Q380" s="210">
        <f t="shared" si="284"/>
        <v>0</v>
      </c>
      <c r="R380" s="206">
        <f t="shared" si="284"/>
        <v>0</v>
      </c>
      <c r="S380" s="224">
        <f t="shared" si="284"/>
        <v>0</v>
      </c>
      <c r="T380" s="939"/>
      <c r="U380" s="217"/>
      <c r="V380" s="219"/>
      <c r="W380" s="219"/>
      <c r="X380" s="219"/>
      <c r="Y380" s="217"/>
      <c r="Z380" s="217"/>
      <c r="AA380" s="217"/>
      <c r="AB380" s="217"/>
      <c r="AC380" s="217"/>
      <c r="AD380" s="217"/>
      <c r="AE380" s="217"/>
      <c r="AF380" s="217"/>
      <c r="AG380" s="217"/>
      <c r="AH380" s="217"/>
      <c r="AI380" s="217"/>
      <c r="AJ380" s="217"/>
      <c r="AK380" s="217"/>
      <c r="AL380" s="217"/>
      <c r="AM380" s="217"/>
      <c r="AN380" s="217"/>
      <c r="AO380" s="217"/>
      <c r="AP380" s="217"/>
      <c r="AQ380" s="217"/>
      <c r="AR380" s="217"/>
      <c r="AS380" s="217"/>
      <c r="AT380" s="217"/>
      <c r="AU380" s="217"/>
      <c r="AV380" s="217"/>
      <c r="AW380" s="217"/>
      <c r="AX380" s="217"/>
      <c r="AY380" s="217"/>
      <c r="AZ380" s="217"/>
      <c r="BA380" s="217"/>
      <c r="BB380" s="217"/>
      <c r="BC380" s="217"/>
      <c r="BD380" s="217"/>
      <c r="BE380" s="217"/>
      <c r="BF380" s="217"/>
      <c r="BG380" s="217"/>
      <c r="BH380" s="217"/>
      <c r="BI380" s="217"/>
      <c r="BJ380" s="217"/>
      <c r="BK380" s="217"/>
      <c r="BL380" s="217"/>
      <c r="BM380" s="217"/>
      <c r="BN380" s="217"/>
      <c r="BO380" s="217"/>
      <c r="BP380" s="217"/>
      <c r="BQ380" s="217"/>
      <c r="BR380" s="217"/>
      <c r="BS380" s="217"/>
      <c r="BT380" s="217"/>
      <c r="BU380" s="217"/>
      <c r="BV380" s="217"/>
      <c r="BW380" s="217"/>
      <c r="BX380" s="217"/>
      <c r="BY380" s="217"/>
      <c r="BZ380" s="217"/>
      <c r="CA380" s="217"/>
      <c r="CB380" s="217"/>
      <c r="CC380" s="217"/>
      <c r="CD380" s="217"/>
      <c r="CE380" s="217"/>
      <c r="CF380" s="217"/>
      <c r="CG380" s="217"/>
      <c r="CH380" s="217"/>
      <c r="CI380" s="217"/>
      <c r="CJ380" s="217"/>
      <c r="CK380" s="217"/>
      <c r="CL380" s="217"/>
      <c r="CM380" s="217"/>
      <c r="CN380" s="217"/>
      <c r="CO380" s="217"/>
      <c r="CP380" s="217"/>
      <c r="CQ380" s="217"/>
      <c r="CR380" s="217"/>
      <c r="CS380" s="217"/>
      <c r="CT380" s="217"/>
      <c r="CU380" s="217"/>
      <c r="CV380" s="217"/>
      <c r="CW380" s="217"/>
      <c r="CX380" s="217"/>
      <c r="CY380" s="217"/>
      <c r="CZ380" s="217"/>
      <c r="DA380" s="217"/>
      <c r="DB380" s="217"/>
      <c r="DC380" s="217"/>
      <c r="DD380" s="217"/>
      <c r="DE380" s="217"/>
      <c r="DF380" s="217"/>
      <c r="DG380" s="217"/>
      <c r="DH380" s="217"/>
      <c r="DI380" s="217"/>
      <c r="DJ380" s="217"/>
      <c r="DK380" s="217"/>
      <c r="DL380" s="217"/>
      <c r="DM380" s="217"/>
      <c r="DN380" s="217"/>
      <c r="DO380" s="217"/>
      <c r="DP380" s="217"/>
      <c r="DQ380" s="217"/>
      <c r="DR380" s="217"/>
    </row>
    <row r="381" spans="1:122" s="207" customFormat="1" ht="13.5" outlineLevel="1" thickBot="1">
      <c r="A381" s="213" t="s">
        <v>43</v>
      </c>
      <c r="B381" s="248" t="s">
        <v>30</v>
      </c>
      <c r="C381" s="214">
        <f>C375+C376+C377*2+C378*3</f>
        <v>0</v>
      </c>
      <c r="D381" s="214">
        <f t="shared" ref="D381:S381" si="285">D375+D376+D377*2+D378*3</f>
        <v>0</v>
      </c>
      <c r="E381" s="214">
        <f t="shared" si="285"/>
        <v>0</v>
      </c>
      <c r="F381" s="214">
        <f t="shared" si="285"/>
        <v>0</v>
      </c>
      <c r="G381" s="215">
        <f t="shared" si="285"/>
        <v>0</v>
      </c>
      <c r="H381" s="214">
        <f t="shared" si="285"/>
        <v>0</v>
      </c>
      <c r="I381" s="214">
        <f t="shared" si="285"/>
        <v>0</v>
      </c>
      <c r="J381" s="214">
        <f t="shared" si="285"/>
        <v>0</v>
      </c>
      <c r="K381" s="214">
        <f t="shared" si="285"/>
        <v>0</v>
      </c>
      <c r="L381" s="215">
        <f t="shared" si="285"/>
        <v>0</v>
      </c>
      <c r="M381" s="214">
        <f t="shared" si="285"/>
        <v>0</v>
      </c>
      <c r="N381" s="214">
        <f t="shared" si="285"/>
        <v>0</v>
      </c>
      <c r="O381" s="214">
        <f t="shared" si="285"/>
        <v>0</v>
      </c>
      <c r="P381" s="214">
        <f t="shared" si="285"/>
        <v>0</v>
      </c>
      <c r="Q381" s="214">
        <f t="shared" si="285"/>
        <v>0</v>
      </c>
      <c r="R381" s="215">
        <f t="shared" si="285"/>
        <v>0</v>
      </c>
      <c r="S381" s="204">
        <f t="shared" si="285"/>
        <v>0</v>
      </c>
      <c r="T381" s="939"/>
      <c r="U381" s="217"/>
      <c r="V381" s="219"/>
      <c r="W381" s="219"/>
      <c r="X381" s="219"/>
      <c r="Y381" s="217"/>
      <c r="Z381" s="217"/>
      <c r="AA381" s="217"/>
      <c r="AB381" s="217"/>
      <c r="AC381" s="217"/>
      <c r="AD381" s="217"/>
      <c r="AE381" s="217"/>
      <c r="AF381" s="217"/>
      <c r="AG381" s="217"/>
      <c r="AH381" s="217"/>
      <c r="AI381" s="217"/>
      <c r="AJ381" s="217"/>
      <c r="AK381" s="217"/>
      <c r="AL381" s="217"/>
      <c r="AM381" s="217"/>
      <c r="AN381" s="217"/>
      <c r="AO381" s="217"/>
      <c r="AP381" s="217"/>
      <c r="AQ381" s="217"/>
      <c r="AR381" s="217"/>
      <c r="AS381" s="217"/>
      <c r="AT381" s="217"/>
      <c r="AU381" s="217"/>
      <c r="AV381" s="217"/>
      <c r="AW381" s="217"/>
      <c r="AX381" s="217"/>
      <c r="AY381" s="217"/>
      <c r="AZ381" s="217"/>
      <c r="BA381" s="217"/>
      <c r="BB381" s="217"/>
      <c r="BC381" s="217"/>
      <c r="BD381" s="217"/>
      <c r="BE381" s="217"/>
      <c r="BF381" s="217"/>
      <c r="BG381" s="217"/>
      <c r="BH381" s="217"/>
      <c r="BI381" s="217"/>
      <c r="BJ381" s="217"/>
      <c r="BK381" s="217"/>
      <c r="BL381" s="217"/>
      <c r="BM381" s="217"/>
      <c r="BN381" s="217"/>
      <c r="BO381" s="217"/>
      <c r="BP381" s="217"/>
      <c r="BQ381" s="217"/>
      <c r="BR381" s="217"/>
      <c r="BS381" s="217"/>
      <c r="BT381" s="217"/>
      <c r="BU381" s="217"/>
      <c r="BV381" s="217"/>
      <c r="BW381" s="217"/>
      <c r="BX381" s="217"/>
      <c r="BY381" s="217"/>
      <c r="BZ381" s="217"/>
      <c r="CA381" s="217"/>
      <c r="CB381" s="217"/>
      <c r="CC381" s="217"/>
      <c r="CD381" s="217"/>
      <c r="CE381" s="217"/>
      <c r="CF381" s="217"/>
      <c r="CG381" s="217"/>
      <c r="CH381" s="217"/>
      <c r="CI381" s="217"/>
      <c r="CJ381" s="217"/>
      <c r="CK381" s="217"/>
      <c r="CL381" s="217"/>
      <c r="CM381" s="217"/>
      <c r="CN381" s="217"/>
      <c r="CO381" s="217"/>
      <c r="CP381" s="217"/>
      <c r="CQ381" s="217"/>
      <c r="CR381" s="217"/>
      <c r="CS381" s="217"/>
      <c r="CT381" s="217"/>
      <c r="CU381" s="217"/>
      <c r="CV381" s="217"/>
      <c r="CW381" s="217"/>
      <c r="CX381" s="217"/>
      <c r="CY381" s="217"/>
      <c r="CZ381" s="217"/>
      <c r="DA381" s="217"/>
      <c r="DB381" s="217"/>
      <c r="DC381" s="217"/>
      <c r="DD381" s="217"/>
      <c r="DE381" s="217"/>
      <c r="DF381" s="217"/>
      <c r="DG381" s="217"/>
      <c r="DH381" s="217"/>
      <c r="DI381" s="217"/>
      <c r="DJ381" s="217"/>
      <c r="DK381" s="217"/>
      <c r="DL381" s="217"/>
      <c r="DM381" s="217"/>
      <c r="DN381" s="217"/>
      <c r="DO381" s="217"/>
      <c r="DP381" s="217"/>
      <c r="DQ381" s="217"/>
      <c r="DR381" s="217"/>
    </row>
    <row r="382" spans="1:122" s="207" customFormat="1" ht="15" hidden="1" customHeight="1">
      <c r="A382" s="211"/>
      <c r="B382" s="235"/>
      <c r="C382" s="212"/>
      <c r="D382" s="212"/>
      <c r="E382" s="212"/>
      <c r="F382" s="212"/>
      <c r="G382" s="236"/>
      <c r="H382" s="212"/>
      <c r="I382" s="212"/>
      <c r="J382" s="212"/>
      <c r="K382" s="212"/>
      <c r="L382" s="236"/>
      <c r="M382" s="212"/>
      <c r="N382" s="212"/>
      <c r="O382" s="212"/>
      <c r="P382" s="212"/>
      <c r="Q382" s="212"/>
      <c r="R382" s="183"/>
      <c r="S382" s="276"/>
      <c r="T382" s="218"/>
      <c r="U382" s="217"/>
      <c r="V382" s="219"/>
      <c r="W382" s="219"/>
      <c r="X382" s="219"/>
      <c r="Y382" s="217"/>
      <c r="Z382" s="217"/>
      <c r="AA382" s="217"/>
      <c r="AB382" s="217"/>
      <c r="AC382" s="217"/>
      <c r="AD382" s="217"/>
      <c r="AE382" s="217"/>
      <c r="AF382" s="217"/>
      <c r="AG382" s="217"/>
      <c r="AH382" s="217"/>
      <c r="AI382" s="217"/>
      <c r="AJ382" s="217"/>
      <c r="AK382" s="217"/>
      <c r="AL382" s="217"/>
      <c r="AM382" s="217"/>
      <c r="AN382" s="217"/>
      <c r="AO382" s="217"/>
      <c r="AP382" s="217"/>
      <c r="AQ382" s="217"/>
      <c r="AR382" s="217"/>
      <c r="AS382" s="217"/>
      <c r="AT382" s="217"/>
      <c r="AU382" s="217"/>
      <c r="AV382" s="217"/>
      <c r="AW382" s="217"/>
      <c r="AX382" s="217"/>
      <c r="AY382" s="217"/>
      <c r="AZ382" s="217"/>
      <c r="BA382" s="217"/>
      <c r="BB382" s="217"/>
      <c r="BC382" s="217"/>
      <c r="BD382" s="217"/>
      <c r="BE382" s="217"/>
      <c r="BF382" s="217"/>
      <c r="BG382" s="217"/>
      <c r="BH382" s="217"/>
      <c r="BI382" s="217"/>
      <c r="BJ382" s="217"/>
      <c r="BK382" s="217"/>
      <c r="BL382" s="217"/>
      <c r="BM382" s="217"/>
      <c r="BN382" s="217"/>
      <c r="BO382" s="217"/>
      <c r="BP382" s="217"/>
      <c r="BQ382" s="217"/>
      <c r="BR382" s="217"/>
      <c r="BS382" s="217"/>
      <c r="BT382" s="217"/>
      <c r="BU382" s="217"/>
      <c r="BV382" s="217"/>
      <c r="BW382" s="217"/>
      <c r="BX382" s="217"/>
      <c r="BY382" s="217"/>
      <c r="BZ382" s="217"/>
      <c r="CA382" s="217"/>
      <c r="CB382" s="217"/>
      <c r="CC382" s="217"/>
      <c r="CD382" s="217"/>
      <c r="CE382" s="217"/>
      <c r="CF382" s="217"/>
      <c r="CG382" s="217"/>
      <c r="CH382" s="217"/>
      <c r="CI382" s="217"/>
      <c r="CJ382" s="217"/>
      <c r="CK382" s="217"/>
      <c r="CL382" s="217"/>
      <c r="CM382" s="217"/>
      <c r="CN382" s="217"/>
      <c r="CO382" s="217"/>
      <c r="CP382" s="217"/>
      <c r="CQ382" s="217"/>
      <c r="CR382" s="217"/>
      <c r="CS382" s="217"/>
      <c r="CT382" s="217"/>
      <c r="CU382" s="217"/>
      <c r="CV382" s="217"/>
      <c r="CW382" s="217"/>
      <c r="CX382" s="217"/>
      <c r="CY382" s="217"/>
      <c r="CZ382" s="217"/>
      <c r="DA382" s="217"/>
      <c r="DB382" s="217"/>
      <c r="DC382" s="217"/>
      <c r="DD382" s="217"/>
      <c r="DE382" s="217"/>
      <c r="DF382" s="217"/>
      <c r="DG382" s="217"/>
      <c r="DH382" s="217"/>
      <c r="DI382" s="217"/>
      <c r="DJ382" s="217"/>
      <c r="DK382" s="217"/>
      <c r="DL382" s="217"/>
      <c r="DM382" s="217"/>
      <c r="DN382" s="217"/>
      <c r="DO382" s="217"/>
      <c r="DP382" s="217"/>
      <c r="DQ382" s="217"/>
      <c r="DR382" s="217"/>
    </row>
    <row r="383" spans="1:122" ht="13.5" hidden="1" collapsed="1" thickBot="1">
      <c r="A383" s="181" t="s">
        <v>162</v>
      </c>
      <c r="B383" s="228" t="s">
        <v>41</v>
      </c>
      <c r="C383" s="6"/>
      <c r="D383" s="6"/>
      <c r="E383" s="6"/>
      <c r="F383" s="6"/>
      <c r="G383" s="200"/>
      <c r="H383" s="6"/>
      <c r="I383" s="6"/>
      <c r="J383" s="6"/>
      <c r="K383" s="6"/>
      <c r="L383" s="200"/>
      <c r="M383" s="6"/>
      <c r="N383" s="6"/>
      <c r="O383" s="6"/>
      <c r="P383" s="6"/>
      <c r="Q383" s="6"/>
      <c r="R383" s="183"/>
      <c r="S383" s="197"/>
      <c r="T383" s="198"/>
      <c r="U383" s="187"/>
      <c r="V383" s="187"/>
      <c r="W383" s="187"/>
      <c r="X383" s="187"/>
      <c r="Y383" s="187"/>
      <c r="Z383" s="186"/>
      <c r="AA383" s="186"/>
      <c r="AB383" s="186"/>
      <c r="AC383" s="186"/>
      <c r="AD383" s="186"/>
      <c r="AE383" s="186"/>
      <c r="AF383" s="186"/>
      <c r="AG383" s="186"/>
      <c r="AH383" s="186"/>
      <c r="AI383" s="186"/>
      <c r="AJ383" s="186"/>
      <c r="AK383" s="186"/>
      <c r="AL383" s="186"/>
      <c r="AM383" s="186"/>
      <c r="AN383" s="186"/>
      <c r="AO383" s="186"/>
      <c r="AP383" s="186"/>
      <c r="AQ383" s="186"/>
      <c r="AR383" s="186"/>
      <c r="AS383" s="186"/>
      <c r="AT383" s="186"/>
      <c r="AU383" s="186"/>
      <c r="AV383" s="186"/>
      <c r="AW383" s="186"/>
      <c r="AX383" s="186"/>
      <c r="AY383" s="186"/>
      <c r="AZ383" s="186"/>
      <c r="BA383" s="186"/>
      <c r="BB383" s="186"/>
      <c r="BC383" s="186"/>
      <c r="BD383" s="186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86"/>
      <c r="BW383" s="186"/>
      <c r="BX383" s="186"/>
      <c r="BY383" s="186"/>
      <c r="BZ383" s="186"/>
      <c r="CA383" s="186"/>
      <c r="CB383" s="186"/>
      <c r="CC383" s="186"/>
      <c r="CD383" s="186"/>
      <c r="CE383" s="186"/>
      <c r="CF383" s="186"/>
      <c r="CG383" s="186"/>
      <c r="CH383" s="186"/>
      <c r="CI383" s="186"/>
      <c r="CJ383" s="186"/>
      <c r="CK383" s="186"/>
      <c r="CL383" s="186"/>
      <c r="CM383" s="186"/>
      <c r="CN383" s="186"/>
      <c r="CO383" s="186"/>
      <c r="CP383" s="186"/>
      <c r="CQ383" s="186"/>
      <c r="CR383" s="186"/>
      <c r="CS383" s="186"/>
      <c r="CT383" s="186"/>
      <c r="CU383" s="186"/>
      <c r="CV383" s="186"/>
      <c r="CW383" s="186"/>
      <c r="CX383" s="186"/>
      <c r="CY383" s="186"/>
      <c r="CZ383" s="186"/>
      <c r="DA383" s="186"/>
      <c r="DB383" s="186"/>
      <c r="DC383" s="186"/>
      <c r="DD383" s="186"/>
      <c r="DE383" s="186"/>
      <c r="DF383" s="186"/>
      <c r="DG383" s="186"/>
      <c r="DH383" s="186"/>
      <c r="DI383" s="186"/>
      <c r="DJ383" s="186"/>
      <c r="DK383" s="186"/>
      <c r="DL383" s="186"/>
      <c r="DM383" s="186"/>
      <c r="DN383" s="186"/>
      <c r="DO383" s="186"/>
      <c r="DP383" s="186"/>
      <c r="DQ383" s="186"/>
      <c r="DR383" s="186"/>
    </row>
    <row r="384" spans="1:122" ht="13" hidden="1" thickBot="1">
      <c r="A384" s="188" t="str">
        <f>A366</f>
        <v>Site Uncon</v>
      </c>
      <c r="B384" s="228"/>
      <c r="C384" s="6"/>
      <c r="D384" s="6"/>
      <c r="E384" s="6"/>
      <c r="F384" s="6"/>
      <c r="G384" s="200"/>
      <c r="H384" s="6"/>
      <c r="I384" s="6"/>
      <c r="J384" s="6"/>
      <c r="K384" s="6"/>
      <c r="L384" s="200"/>
      <c r="M384" s="6"/>
      <c r="N384" s="6"/>
      <c r="O384" s="6"/>
      <c r="P384" s="6"/>
      <c r="Q384" s="6"/>
      <c r="R384" s="183"/>
      <c r="S384" s="197"/>
      <c r="T384" s="198"/>
      <c r="U384" s="187"/>
      <c r="V384" s="187"/>
      <c r="W384" s="187"/>
      <c r="X384" s="187"/>
      <c r="Y384" s="187"/>
      <c r="Z384" s="186"/>
      <c r="AA384" s="186"/>
      <c r="AB384" s="186"/>
      <c r="AC384" s="186"/>
      <c r="AD384" s="186"/>
      <c r="AE384" s="186"/>
      <c r="AF384" s="186"/>
      <c r="AG384" s="186"/>
      <c r="AH384" s="186"/>
      <c r="AI384" s="186"/>
      <c r="AJ384" s="186"/>
      <c r="AK384" s="186"/>
      <c r="AL384" s="186"/>
      <c r="AM384" s="186"/>
      <c r="AN384" s="186"/>
      <c r="AO384" s="186"/>
      <c r="AP384" s="186"/>
      <c r="AQ384" s="186"/>
      <c r="AR384" s="186"/>
      <c r="AS384" s="186"/>
      <c r="AT384" s="186"/>
      <c r="AU384" s="186"/>
      <c r="AV384" s="186"/>
      <c r="AW384" s="186"/>
      <c r="AX384" s="186"/>
      <c r="AY384" s="186"/>
      <c r="AZ384" s="186"/>
      <c r="BA384" s="186"/>
      <c r="BB384" s="186"/>
      <c r="BC384" s="186"/>
      <c r="BD384" s="186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86"/>
      <c r="BW384" s="186"/>
      <c r="BX384" s="186"/>
      <c r="BY384" s="186"/>
      <c r="BZ384" s="186"/>
      <c r="CA384" s="186"/>
      <c r="CB384" s="186"/>
      <c r="CC384" s="186"/>
      <c r="CD384" s="186"/>
      <c r="CE384" s="186"/>
      <c r="CF384" s="186"/>
      <c r="CG384" s="186"/>
      <c r="CH384" s="186"/>
      <c r="CI384" s="186"/>
      <c r="CJ384" s="186"/>
      <c r="CK384" s="186"/>
      <c r="CL384" s="186"/>
      <c r="CM384" s="186"/>
      <c r="CN384" s="186"/>
      <c r="CO384" s="186"/>
      <c r="CP384" s="186"/>
      <c r="CQ384" s="186"/>
      <c r="CR384" s="186"/>
      <c r="CS384" s="186"/>
      <c r="CT384" s="186"/>
      <c r="CU384" s="186"/>
      <c r="CV384" s="186"/>
      <c r="CW384" s="186"/>
      <c r="CX384" s="186"/>
      <c r="CY384" s="186"/>
      <c r="CZ384" s="186"/>
      <c r="DA384" s="186"/>
      <c r="DB384" s="186"/>
      <c r="DC384" s="186"/>
      <c r="DD384" s="186"/>
      <c r="DE384" s="186"/>
      <c r="DF384" s="186"/>
      <c r="DG384" s="186"/>
      <c r="DH384" s="186"/>
      <c r="DI384" s="186"/>
      <c r="DJ384" s="186"/>
      <c r="DK384" s="186"/>
      <c r="DL384" s="186"/>
      <c r="DM384" s="186"/>
      <c r="DN384" s="186"/>
      <c r="DO384" s="186"/>
      <c r="DP384" s="186"/>
      <c r="DQ384" s="186"/>
      <c r="DR384" s="186"/>
    </row>
    <row r="385" spans="1:122" ht="13" hidden="1" thickBot="1">
      <c r="A385" s="188"/>
      <c r="B385" s="228"/>
      <c r="C385" s="6"/>
      <c r="D385" s="6"/>
      <c r="E385" s="6"/>
      <c r="F385" s="6"/>
      <c r="G385" s="200"/>
      <c r="H385" s="6"/>
      <c r="I385" s="6"/>
      <c r="J385" s="6"/>
      <c r="K385" s="6"/>
      <c r="L385" s="200"/>
      <c r="M385" s="6"/>
      <c r="N385" s="6"/>
      <c r="O385" s="6"/>
      <c r="P385" s="6"/>
      <c r="Q385" s="6"/>
      <c r="R385" s="183"/>
      <c r="S385" s="197"/>
      <c r="T385" s="198"/>
      <c r="U385" s="187"/>
      <c r="V385" s="187"/>
      <c r="W385" s="187"/>
      <c r="X385" s="187"/>
      <c r="Y385" s="187"/>
      <c r="Z385" s="186"/>
      <c r="AA385" s="186"/>
      <c r="AB385" s="186"/>
      <c r="AC385" s="186"/>
      <c r="AD385" s="186"/>
      <c r="AE385" s="186"/>
      <c r="AF385" s="186"/>
      <c r="AG385" s="186"/>
      <c r="AH385" s="186"/>
      <c r="AI385" s="186"/>
      <c r="AJ385" s="186"/>
      <c r="AK385" s="186"/>
      <c r="AL385" s="186"/>
      <c r="AM385" s="186"/>
      <c r="AN385" s="186"/>
      <c r="AO385" s="186"/>
      <c r="AP385" s="186"/>
      <c r="AQ385" s="186"/>
      <c r="AR385" s="186"/>
      <c r="AS385" s="186"/>
      <c r="AT385" s="186"/>
      <c r="AU385" s="186"/>
      <c r="AV385" s="186"/>
      <c r="AW385" s="186"/>
      <c r="AX385" s="186"/>
      <c r="AY385" s="186"/>
      <c r="AZ385" s="186"/>
      <c r="BA385" s="186"/>
      <c r="BB385" s="186"/>
      <c r="BC385" s="186"/>
      <c r="BD385" s="186"/>
      <c r="BE385" s="186"/>
      <c r="BF385" s="186"/>
      <c r="BG385" s="186"/>
      <c r="BH385" s="186"/>
      <c r="BI385" s="186"/>
      <c r="BJ385" s="186"/>
      <c r="BK385" s="186"/>
      <c r="BL385" s="186"/>
      <c r="BM385" s="186"/>
      <c r="BN385" s="186"/>
      <c r="BO385" s="186"/>
      <c r="BP385" s="186"/>
      <c r="BQ385" s="186"/>
      <c r="BR385" s="186"/>
      <c r="BS385" s="186"/>
      <c r="BT385" s="186"/>
      <c r="BU385" s="186"/>
      <c r="BV385" s="186"/>
      <c r="BW385" s="186"/>
      <c r="BX385" s="186"/>
      <c r="BY385" s="186"/>
      <c r="BZ385" s="186"/>
      <c r="CA385" s="186"/>
      <c r="CB385" s="186"/>
      <c r="CC385" s="186"/>
      <c r="CD385" s="186"/>
      <c r="CE385" s="186"/>
      <c r="CF385" s="186"/>
      <c r="CG385" s="186"/>
      <c r="CH385" s="186"/>
      <c r="CI385" s="186"/>
      <c r="CJ385" s="186"/>
      <c r="CK385" s="186"/>
      <c r="CL385" s="186"/>
      <c r="CM385" s="186"/>
      <c r="CN385" s="186"/>
      <c r="CO385" s="186"/>
      <c r="CP385" s="186"/>
      <c r="CQ385" s="186"/>
      <c r="CR385" s="186"/>
      <c r="CS385" s="186"/>
      <c r="CT385" s="186"/>
      <c r="CU385" s="186"/>
      <c r="CV385" s="186"/>
      <c r="CW385" s="186"/>
      <c r="CX385" s="186"/>
      <c r="CY385" s="186"/>
      <c r="CZ385" s="186"/>
      <c r="DA385" s="186"/>
      <c r="DB385" s="186"/>
      <c r="DC385" s="186"/>
      <c r="DD385" s="186"/>
      <c r="DE385" s="186"/>
      <c r="DF385" s="186"/>
      <c r="DG385" s="186"/>
      <c r="DH385" s="186"/>
      <c r="DI385" s="186"/>
      <c r="DJ385" s="186"/>
      <c r="DK385" s="186"/>
      <c r="DL385" s="186"/>
      <c r="DM385" s="186"/>
      <c r="DN385" s="186"/>
      <c r="DO385" s="186"/>
      <c r="DP385" s="186"/>
      <c r="DQ385" s="186"/>
      <c r="DR385" s="186"/>
    </row>
    <row r="386" spans="1:122" ht="13" hidden="1" thickBot="1">
      <c r="A386" s="188"/>
      <c r="B386" s="228"/>
      <c r="C386" s="6"/>
      <c r="D386" s="6"/>
      <c r="E386" s="6"/>
      <c r="F386" s="6"/>
      <c r="G386" s="200"/>
      <c r="H386" s="6"/>
      <c r="I386" s="6"/>
      <c r="J386" s="6"/>
      <c r="K386" s="6"/>
      <c r="L386" s="200"/>
      <c r="M386" s="6"/>
      <c r="N386" s="6"/>
      <c r="O386" s="6"/>
      <c r="P386" s="6"/>
      <c r="Q386" s="6"/>
      <c r="R386" s="183"/>
      <c r="S386" s="197"/>
      <c r="T386" s="198"/>
      <c r="U386" s="187"/>
      <c r="V386" s="187"/>
      <c r="W386" s="187"/>
      <c r="X386" s="187"/>
      <c r="Y386" s="187"/>
      <c r="Z386" s="186"/>
      <c r="AA386" s="186"/>
      <c r="AB386" s="186"/>
      <c r="AC386" s="186"/>
      <c r="AD386" s="186"/>
      <c r="AE386" s="186"/>
      <c r="AF386" s="186"/>
      <c r="AG386" s="186"/>
      <c r="AH386" s="186"/>
      <c r="AI386" s="186"/>
      <c r="AJ386" s="186"/>
      <c r="AK386" s="186"/>
      <c r="AL386" s="186"/>
      <c r="AM386" s="186"/>
      <c r="AN386" s="186"/>
      <c r="AO386" s="186"/>
      <c r="AP386" s="186"/>
      <c r="AQ386" s="186"/>
      <c r="AR386" s="186"/>
      <c r="AS386" s="186"/>
      <c r="AT386" s="186"/>
      <c r="AU386" s="186"/>
      <c r="AV386" s="186"/>
      <c r="AW386" s="186"/>
      <c r="AX386" s="186"/>
      <c r="AY386" s="186"/>
      <c r="AZ386" s="186"/>
      <c r="BA386" s="186"/>
      <c r="BB386" s="186"/>
      <c r="BC386" s="186"/>
      <c r="BD386" s="186"/>
      <c r="BE386" s="186"/>
      <c r="BF386" s="186"/>
      <c r="BG386" s="186"/>
      <c r="BH386" s="186"/>
      <c r="BI386" s="186"/>
      <c r="BJ386" s="186"/>
      <c r="BK386" s="186"/>
      <c r="BL386" s="186"/>
      <c r="BM386" s="186"/>
      <c r="BN386" s="186"/>
      <c r="BO386" s="186"/>
      <c r="BP386" s="186"/>
      <c r="BQ386" s="186"/>
      <c r="BR386" s="186"/>
      <c r="BS386" s="186"/>
      <c r="BT386" s="186"/>
      <c r="BU386" s="186"/>
      <c r="BV386" s="186"/>
      <c r="BW386" s="186"/>
      <c r="BX386" s="186"/>
      <c r="BY386" s="186"/>
      <c r="BZ386" s="186"/>
      <c r="CA386" s="186"/>
      <c r="CB386" s="186"/>
      <c r="CC386" s="186"/>
      <c r="CD386" s="186"/>
      <c r="CE386" s="186"/>
      <c r="CF386" s="186"/>
      <c r="CG386" s="186"/>
      <c r="CH386" s="186"/>
      <c r="CI386" s="186"/>
      <c r="CJ386" s="186"/>
      <c r="CK386" s="186"/>
      <c r="CL386" s="186"/>
      <c r="CM386" s="186"/>
      <c r="CN386" s="186"/>
      <c r="CO386" s="186"/>
      <c r="CP386" s="186"/>
      <c r="CQ386" s="186"/>
      <c r="CR386" s="186"/>
      <c r="CS386" s="186"/>
      <c r="CT386" s="186"/>
      <c r="CU386" s="186"/>
      <c r="CV386" s="186"/>
      <c r="CW386" s="186"/>
      <c r="CX386" s="186"/>
      <c r="CY386" s="186"/>
      <c r="CZ386" s="186"/>
      <c r="DA386" s="186"/>
      <c r="DB386" s="186"/>
      <c r="DC386" s="186"/>
      <c r="DD386" s="186"/>
      <c r="DE386" s="186"/>
      <c r="DF386" s="186"/>
      <c r="DG386" s="186"/>
      <c r="DH386" s="186"/>
      <c r="DI386" s="186"/>
      <c r="DJ386" s="186"/>
      <c r="DK386" s="186"/>
      <c r="DL386" s="186"/>
      <c r="DM386" s="186"/>
      <c r="DN386" s="186"/>
      <c r="DO386" s="186"/>
      <c r="DP386" s="186"/>
      <c r="DQ386" s="186"/>
      <c r="DR386" s="186"/>
    </row>
    <row r="387" spans="1:122" s="194" customFormat="1" ht="13" hidden="1" thickBot="1">
      <c r="A387" s="1121" t="s">
        <v>30</v>
      </c>
      <c r="B387" s="1122" t="s">
        <v>32</v>
      </c>
      <c r="C387" s="1123">
        <v>0</v>
      </c>
      <c r="D387" s="1124">
        <v>0</v>
      </c>
      <c r="E387" s="1124">
        <v>0</v>
      </c>
      <c r="F387" s="1124">
        <v>0</v>
      </c>
      <c r="G387" s="1125">
        <v>0</v>
      </c>
      <c r="H387" s="1123">
        <v>0</v>
      </c>
      <c r="I387" s="1124">
        <v>0</v>
      </c>
      <c r="J387" s="1124">
        <v>0</v>
      </c>
      <c r="K387" s="1124">
        <v>0</v>
      </c>
      <c r="L387" s="1125">
        <v>0</v>
      </c>
      <c r="M387" s="1124">
        <v>0</v>
      </c>
      <c r="N387" s="1124">
        <v>0</v>
      </c>
      <c r="O387" s="1124">
        <v>0</v>
      </c>
      <c r="P387" s="1124">
        <v>0</v>
      </c>
      <c r="Q387" s="1127">
        <v>0</v>
      </c>
      <c r="R387" s="1125">
        <v>0</v>
      </c>
      <c r="S387" s="1126">
        <v>0</v>
      </c>
      <c r="T387" s="198"/>
      <c r="U387" s="187"/>
      <c r="V387" s="187"/>
      <c r="W387" s="187"/>
      <c r="X387" s="187"/>
      <c r="Y387" s="187"/>
      <c r="Z387" s="186"/>
      <c r="AA387" s="186"/>
      <c r="AB387" s="186"/>
      <c r="AC387" s="186"/>
      <c r="AD387" s="186"/>
      <c r="AE387" s="186"/>
      <c r="AF387" s="186"/>
      <c r="AG387" s="186"/>
      <c r="AH387" s="186"/>
      <c r="AI387" s="186"/>
      <c r="AJ387" s="186"/>
      <c r="AK387" s="186"/>
      <c r="AL387" s="186"/>
      <c r="AM387" s="186"/>
      <c r="AN387" s="186"/>
      <c r="AO387" s="186"/>
      <c r="AP387" s="186"/>
      <c r="AQ387" s="186"/>
      <c r="AR387" s="186"/>
      <c r="AS387" s="186"/>
      <c r="AT387" s="186"/>
      <c r="AU387" s="186"/>
      <c r="AV387" s="186"/>
      <c r="AW387" s="186"/>
      <c r="AX387" s="186"/>
      <c r="AY387" s="186"/>
      <c r="AZ387" s="186"/>
      <c r="BA387" s="186"/>
      <c r="BB387" s="186"/>
      <c r="BC387" s="186"/>
      <c r="BD387" s="186"/>
      <c r="BE387" s="186"/>
      <c r="BF387" s="186"/>
      <c r="BG387" s="186"/>
      <c r="BH387" s="186"/>
      <c r="BI387" s="186"/>
      <c r="BJ387" s="186"/>
      <c r="BK387" s="186"/>
      <c r="BL387" s="186"/>
      <c r="BM387" s="186"/>
      <c r="BN387" s="186"/>
      <c r="BO387" s="186"/>
      <c r="BP387" s="186"/>
      <c r="BQ387" s="186"/>
      <c r="BR387" s="186"/>
      <c r="BS387" s="186"/>
      <c r="BT387" s="186"/>
      <c r="BU387" s="186"/>
      <c r="BV387" s="186"/>
      <c r="BW387" s="186"/>
      <c r="BX387" s="186"/>
      <c r="BY387" s="186"/>
      <c r="BZ387" s="186"/>
      <c r="CA387" s="186"/>
      <c r="CB387" s="186"/>
      <c r="CC387" s="186"/>
      <c r="CD387" s="186"/>
      <c r="CE387" s="186"/>
      <c r="CF387" s="186"/>
      <c r="CG387" s="186"/>
      <c r="CH387" s="186"/>
      <c r="CI387" s="186"/>
      <c r="CJ387" s="186"/>
      <c r="CK387" s="186"/>
      <c r="CL387" s="186"/>
      <c r="CM387" s="186"/>
      <c r="CN387" s="186"/>
      <c r="CO387" s="186"/>
      <c r="CP387" s="186"/>
      <c r="CQ387" s="186"/>
      <c r="CR387" s="186"/>
      <c r="CS387" s="186"/>
      <c r="CT387" s="186"/>
      <c r="CU387" s="186"/>
      <c r="CV387" s="186"/>
      <c r="CW387" s="186"/>
      <c r="CX387" s="186"/>
      <c r="CY387" s="186"/>
      <c r="CZ387" s="186"/>
      <c r="DA387" s="186"/>
      <c r="DB387" s="186"/>
      <c r="DC387" s="186"/>
      <c r="DD387" s="186"/>
      <c r="DE387" s="186"/>
      <c r="DF387" s="186"/>
      <c r="DG387" s="186"/>
      <c r="DH387" s="186"/>
      <c r="DI387" s="186"/>
      <c r="DJ387" s="186"/>
      <c r="DK387" s="186"/>
      <c r="DL387" s="186"/>
      <c r="DM387" s="186"/>
      <c r="DN387" s="186"/>
      <c r="DO387" s="186"/>
      <c r="DP387" s="186"/>
      <c r="DQ387" s="186"/>
      <c r="DR387" s="186"/>
    </row>
    <row r="388" spans="1:122" s="186" customFormat="1" ht="13" hidden="1" thickBot="1">
      <c r="A388" s="188" t="str">
        <f>A383</f>
        <v>HEPBURNOASIS</v>
      </c>
      <c r="B388" s="228" t="s">
        <v>41</v>
      </c>
      <c r="C388" s="229"/>
      <c r="D388" s="10"/>
      <c r="E388" s="10"/>
      <c r="F388" s="10"/>
      <c r="G388" s="241"/>
      <c r="H388" s="10"/>
      <c r="I388" s="10"/>
      <c r="J388" s="10"/>
      <c r="K388" s="10"/>
      <c r="L388" s="241"/>
      <c r="M388" s="10"/>
      <c r="N388" s="10"/>
      <c r="O388" s="10"/>
      <c r="P388" s="10"/>
      <c r="Q388" s="10"/>
      <c r="R388" s="183"/>
      <c r="S388" s="197"/>
      <c r="T388" s="198"/>
      <c r="U388" s="187"/>
      <c r="V388" s="187"/>
      <c r="W388" s="187"/>
      <c r="X388" s="187"/>
      <c r="Y388" s="187"/>
    </row>
    <row r="389" spans="1:122" s="186" customFormat="1" ht="13" hidden="1" thickBot="1">
      <c r="A389" s="195" t="str">
        <f>A371</f>
        <v>MS2409A0</v>
      </c>
      <c r="B389" s="228"/>
      <c r="C389" s="229"/>
      <c r="D389" s="10"/>
      <c r="E389" s="10"/>
      <c r="F389" s="10"/>
      <c r="G389" s="241"/>
      <c r="H389" s="10"/>
      <c r="I389" s="10"/>
      <c r="J389" s="10"/>
      <c r="K389" s="10"/>
      <c r="L389" s="241"/>
      <c r="M389" s="10"/>
      <c r="N389" s="10"/>
      <c r="O389" s="10"/>
      <c r="P389" s="10"/>
      <c r="Q389" s="10"/>
      <c r="R389" s="183"/>
      <c r="S389" s="197"/>
      <c r="T389" s="198"/>
      <c r="U389" s="187"/>
      <c r="V389" s="187"/>
      <c r="W389" s="187"/>
      <c r="X389" s="187"/>
      <c r="Y389" s="187"/>
    </row>
    <row r="390" spans="1:122" s="186" customFormat="1" ht="13" hidden="1" thickBot="1">
      <c r="A390" s="195"/>
      <c r="B390" s="228"/>
      <c r="C390" s="229"/>
      <c r="D390" s="10"/>
      <c r="E390" s="10"/>
      <c r="F390" s="10"/>
      <c r="G390" s="241"/>
      <c r="H390" s="10"/>
      <c r="I390" s="10"/>
      <c r="J390" s="10"/>
      <c r="K390" s="10"/>
      <c r="L390" s="241"/>
      <c r="M390" s="10"/>
      <c r="N390" s="10"/>
      <c r="O390" s="10"/>
      <c r="P390" s="10"/>
      <c r="Q390" s="10"/>
      <c r="R390" s="183"/>
      <c r="S390" s="197"/>
      <c r="T390" s="198"/>
      <c r="U390" s="187"/>
      <c r="V390" s="187"/>
      <c r="W390" s="187"/>
      <c r="X390" s="187"/>
      <c r="Y390" s="187"/>
    </row>
    <row r="391" spans="1:122" s="186" customFormat="1" ht="13" hidden="1" thickBot="1">
      <c r="A391" s="195"/>
      <c r="B391" s="228"/>
      <c r="C391" s="229"/>
      <c r="D391" s="10"/>
      <c r="E391" s="10"/>
      <c r="F391" s="10"/>
      <c r="G391" s="241"/>
      <c r="H391" s="10"/>
      <c r="I391" s="10"/>
      <c r="J391" s="10"/>
      <c r="K391" s="10"/>
      <c r="L391" s="241"/>
      <c r="M391" s="10"/>
      <c r="N391" s="10"/>
      <c r="O391" s="10"/>
      <c r="P391" s="10"/>
      <c r="Q391" s="10"/>
      <c r="R391" s="183"/>
      <c r="S391" s="197"/>
      <c r="T391" s="198"/>
      <c r="U391" s="187"/>
      <c r="V391" s="187"/>
      <c r="W391" s="187"/>
      <c r="X391" s="187"/>
      <c r="Y391" s="187"/>
    </row>
    <row r="392" spans="1:122" s="194" customFormat="1" ht="13" hidden="1" thickBot="1">
      <c r="A392" s="189" t="s">
        <v>30</v>
      </c>
      <c r="B392" s="231" t="s">
        <v>32</v>
      </c>
      <c r="C392" s="232">
        <v>0</v>
      </c>
      <c r="D392" s="191">
        <v>0</v>
      </c>
      <c r="E392" s="191">
        <v>0</v>
      </c>
      <c r="F392" s="191">
        <v>0</v>
      </c>
      <c r="G392" s="192">
        <v>0</v>
      </c>
      <c r="H392" s="232">
        <v>0</v>
      </c>
      <c r="I392" s="191">
        <v>0</v>
      </c>
      <c r="J392" s="191">
        <v>0</v>
      </c>
      <c r="K392" s="191">
        <v>0</v>
      </c>
      <c r="L392" s="192">
        <v>0</v>
      </c>
      <c r="M392" s="191">
        <v>0</v>
      </c>
      <c r="N392" s="191">
        <v>0</v>
      </c>
      <c r="O392" s="191">
        <v>0</v>
      </c>
      <c r="P392" s="191">
        <v>0</v>
      </c>
      <c r="Q392" s="233">
        <v>0</v>
      </c>
      <c r="R392" s="192">
        <v>0</v>
      </c>
      <c r="S392" s="193">
        <v>0</v>
      </c>
      <c r="T392" s="198"/>
      <c r="U392" s="187"/>
      <c r="V392" s="186"/>
      <c r="W392" s="187"/>
      <c r="X392" s="187"/>
      <c r="Y392" s="187"/>
      <c r="Z392" s="186"/>
      <c r="AA392" s="186"/>
      <c r="AB392" s="186"/>
      <c r="AC392" s="186"/>
      <c r="AD392" s="186"/>
      <c r="AE392" s="186"/>
      <c r="AF392" s="186"/>
      <c r="AG392" s="186"/>
      <c r="AH392" s="186"/>
      <c r="AI392" s="186"/>
      <c r="AJ392" s="186"/>
      <c r="AK392" s="186"/>
      <c r="AL392" s="186"/>
      <c r="AM392" s="186"/>
      <c r="AN392" s="186"/>
      <c r="AO392" s="186"/>
      <c r="AP392" s="186"/>
      <c r="AQ392" s="186"/>
      <c r="AR392" s="186"/>
      <c r="AS392" s="186"/>
      <c r="AT392" s="186"/>
      <c r="AU392" s="186"/>
      <c r="AV392" s="186"/>
      <c r="AW392" s="186"/>
      <c r="AX392" s="186"/>
      <c r="AY392" s="186"/>
      <c r="AZ392" s="186"/>
      <c r="BA392" s="186"/>
      <c r="BB392" s="186"/>
      <c r="BC392" s="186"/>
      <c r="BD392" s="186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86"/>
      <c r="BW392" s="186"/>
      <c r="BX392" s="186"/>
      <c r="BY392" s="186"/>
      <c r="BZ392" s="186"/>
      <c r="CA392" s="186"/>
      <c r="CB392" s="186"/>
      <c r="CC392" s="186"/>
      <c r="CD392" s="186"/>
      <c r="CE392" s="186"/>
      <c r="CF392" s="186"/>
      <c r="CG392" s="186"/>
      <c r="CH392" s="186"/>
      <c r="CI392" s="186"/>
      <c r="CJ392" s="186"/>
      <c r="CK392" s="186"/>
      <c r="CL392" s="186"/>
      <c r="CM392" s="186"/>
      <c r="CN392" s="186"/>
      <c r="CO392" s="186"/>
      <c r="CP392" s="186"/>
      <c r="CQ392" s="186"/>
      <c r="CR392" s="186"/>
      <c r="CS392" s="186"/>
      <c r="CT392" s="186"/>
      <c r="CU392" s="186"/>
      <c r="CV392" s="186"/>
      <c r="CW392" s="186"/>
      <c r="CX392" s="186"/>
      <c r="CY392" s="186"/>
      <c r="CZ392" s="186"/>
      <c r="DA392" s="186"/>
      <c r="DB392" s="186"/>
      <c r="DC392" s="186"/>
      <c r="DD392" s="186"/>
      <c r="DE392" s="186"/>
      <c r="DF392" s="186"/>
      <c r="DG392" s="186"/>
      <c r="DH392" s="186"/>
      <c r="DI392" s="186"/>
      <c r="DJ392" s="186"/>
      <c r="DK392" s="186"/>
      <c r="DL392" s="186"/>
      <c r="DM392" s="186"/>
      <c r="DN392" s="186"/>
      <c r="DO392" s="186"/>
      <c r="DP392" s="186"/>
      <c r="DQ392" s="186"/>
      <c r="DR392" s="186"/>
    </row>
    <row r="393" spans="1:122" ht="13" hidden="1" thickBot="1">
      <c r="A393" s="453" t="s">
        <v>17</v>
      </c>
      <c r="B393" s="454" t="s">
        <v>41</v>
      </c>
      <c r="C393" s="456">
        <v>0</v>
      </c>
      <c r="D393" s="456">
        <v>0</v>
      </c>
      <c r="E393" s="456">
        <v>0</v>
      </c>
      <c r="F393" s="456">
        <v>0</v>
      </c>
      <c r="G393" s="418">
        <v>0</v>
      </c>
      <c r="H393" s="456">
        <v>0</v>
      </c>
      <c r="I393" s="456">
        <v>0</v>
      </c>
      <c r="J393" s="456">
        <v>0</v>
      </c>
      <c r="K393" s="456">
        <v>0</v>
      </c>
      <c r="L393" s="418">
        <v>0</v>
      </c>
      <c r="M393" s="456">
        <v>0</v>
      </c>
      <c r="N393" s="456">
        <v>0</v>
      </c>
      <c r="O393" s="456">
        <v>0</v>
      </c>
      <c r="P393" s="456">
        <v>0</v>
      </c>
      <c r="Q393" s="456">
        <v>0</v>
      </c>
      <c r="R393" s="418">
        <v>0</v>
      </c>
      <c r="S393" s="419">
        <v>0</v>
      </c>
      <c r="T393" s="627"/>
      <c r="U393" s="187"/>
      <c r="V393" s="625"/>
      <c r="W393" s="625"/>
      <c r="X393" s="625"/>
      <c r="Y393" s="187"/>
      <c r="Z393" s="186"/>
      <c r="AA393" s="186"/>
      <c r="AB393" s="186"/>
      <c r="AC393" s="186"/>
      <c r="AD393" s="186"/>
      <c r="AE393" s="186"/>
      <c r="AF393" s="186"/>
      <c r="AG393" s="186"/>
      <c r="AH393" s="186"/>
      <c r="AI393" s="186"/>
      <c r="AJ393" s="186"/>
      <c r="AK393" s="186"/>
      <c r="AL393" s="186"/>
      <c r="AM393" s="186"/>
      <c r="AN393" s="186"/>
      <c r="AO393" s="186"/>
      <c r="AP393" s="186"/>
      <c r="AQ393" s="186"/>
      <c r="AR393" s="186"/>
      <c r="AS393" s="186"/>
      <c r="AT393" s="186"/>
      <c r="AU393" s="186"/>
      <c r="AV393" s="186"/>
      <c r="AW393" s="186"/>
      <c r="AX393" s="186"/>
      <c r="AY393" s="186"/>
      <c r="AZ393" s="186"/>
      <c r="BA393" s="186"/>
      <c r="BB393" s="186"/>
      <c r="BC393" s="186"/>
      <c r="BD393" s="186"/>
      <c r="BE393" s="186"/>
      <c r="BF393" s="186"/>
      <c r="BG393" s="186"/>
      <c r="BH393" s="186"/>
      <c r="BI393" s="186"/>
      <c r="BJ393" s="186"/>
      <c r="BK393" s="186"/>
      <c r="BL393" s="186"/>
      <c r="BM393" s="186"/>
      <c r="BN393" s="186"/>
      <c r="BO393" s="186"/>
      <c r="BP393" s="186"/>
      <c r="BQ393" s="186"/>
      <c r="BR393" s="186"/>
      <c r="BS393" s="186"/>
      <c r="BT393" s="186"/>
      <c r="BU393" s="186"/>
      <c r="BV393" s="186"/>
      <c r="BW393" s="186"/>
      <c r="BX393" s="186"/>
      <c r="BY393" s="186"/>
      <c r="BZ393" s="186"/>
      <c r="CA393" s="186"/>
      <c r="CB393" s="186"/>
      <c r="CC393" s="186"/>
      <c r="CD393" s="186"/>
      <c r="CE393" s="186"/>
      <c r="CF393" s="186"/>
      <c r="CG393" s="186"/>
      <c r="CH393" s="186"/>
      <c r="CI393" s="186"/>
      <c r="CJ393" s="186"/>
      <c r="CK393" s="186"/>
      <c r="CL393" s="186"/>
      <c r="CM393" s="186"/>
      <c r="CN393" s="186"/>
      <c r="CO393" s="186"/>
      <c r="CP393" s="186"/>
      <c r="CQ393" s="186"/>
      <c r="CR393" s="186"/>
      <c r="CS393" s="186"/>
      <c r="CT393" s="186"/>
      <c r="CU393" s="186"/>
      <c r="CV393" s="186"/>
      <c r="CW393" s="186"/>
      <c r="CX393" s="186"/>
      <c r="CY393" s="186"/>
      <c r="CZ393" s="186"/>
      <c r="DA393" s="186"/>
      <c r="DB393" s="186"/>
      <c r="DC393" s="186"/>
      <c r="DD393" s="186"/>
      <c r="DE393" s="186"/>
      <c r="DF393" s="186"/>
      <c r="DG393" s="186"/>
      <c r="DH393" s="186"/>
      <c r="DI393" s="186"/>
      <c r="DJ393" s="186"/>
      <c r="DK393" s="186"/>
      <c r="DL393" s="186"/>
      <c r="DM393" s="186"/>
      <c r="DN393" s="186"/>
      <c r="DO393" s="186"/>
      <c r="DP393" s="186"/>
      <c r="DQ393" s="186"/>
      <c r="DR393" s="186"/>
    </row>
    <row r="394" spans="1:122" ht="13" hidden="1" thickBot="1">
      <c r="A394" s="453"/>
      <c r="B394" s="454"/>
      <c r="C394" s="456">
        <f t="shared" ref="C394:F396" si="286">C389-C384</f>
        <v>0</v>
      </c>
      <c r="D394" s="456">
        <f t="shared" si="286"/>
        <v>0</v>
      </c>
      <c r="E394" s="456">
        <f t="shared" si="286"/>
        <v>0</v>
      </c>
      <c r="F394" s="456">
        <f t="shared" si="286"/>
        <v>0</v>
      </c>
      <c r="G394" s="418">
        <f>SUM(C394:F394)</f>
        <v>0</v>
      </c>
      <c r="H394" s="456">
        <f t="shared" ref="H394:J396" si="287">H389-H384</f>
        <v>0</v>
      </c>
      <c r="I394" s="456">
        <f t="shared" si="287"/>
        <v>0</v>
      </c>
      <c r="J394" s="456">
        <f t="shared" si="287"/>
        <v>0</v>
      </c>
      <c r="K394" s="456">
        <f>K389-K384</f>
        <v>0</v>
      </c>
      <c r="L394" s="418">
        <f>SUM(H394:K394)</f>
        <v>0</v>
      </c>
      <c r="M394" s="456">
        <f t="shared" ref="M394:Q396" si="288">M389-M384</f>
        <v>0</v>
      </c>
      <c r="N394" s="456">
        <f t="shared" si="288"/>
        <v>0</v>
      </c>
      <c r="O394" s="456">
        <f t="shared" si="288"/>
        <v>0</v>
      </c>
      <c r="P394" s="456">
        <f t="shared" si="288"/>
        <v>0</v>
      </c>
      <c r="Q394" s="456">
        <f t="shared" si="288"/>
        <v>0</v>
      </c>
      <c r="R394" s="418">
        <f>SUM(M394:Q394)</f>
        <v>0</v>
      </c>
      <c r="S394" s="419">
        <f>R394+L394+G394</f>
        <v>0</v>
      </c>
      <c r="T394" s="627"/>
      <c r="U394" s="187"/>
      <c r="V394" s="625"/>
      <c r="W394" s="625"/>
      <c r="X394" s="625"/>
      <c r="Y394" s="187"/>
      <c r="Z394" s="186"/>
      <c r="AA394" s="186"/>
      <c r="AB394" s="186"/>
      <c r="AC394" s="186"/>
      <c r="AD394" s="186"/>
      <c r="AE394" s="186"/>
      <c r="AF394" s="186"/>
      <c r="AG394" s="186"/>
      <c r="AH394" s="186"/>
      <c r="AI394" s="186"/>
      <c r="AJ394" s="186"/>
      <c r="AK394" s="186"/>
      <c r="AL394" s="186"/>
      <c r="AM394" s="186"/>
      <c r="AN394" s="186"/>
      <c r="AO394" s="186"/>
      <c r="AP394" s="186"/>
      <c r="AQ394" s="186"/>
      <c r="AR394" s="186"/>
      <c r="AS394" s="186"/>
      <c r="AT394" s="186"/>
      <c r="AU394" s="186"/>
      <c r="AV394" s="186"/>
      <c r="AW394" s="186"/>
      <c r="AX394" s="186"/>
      <c r="AY394" s="186"/>
      <c r="AZ394" s="186"/>
      <c r="BA394" s="186"/>
      <c r="BB394" s="186"/>
      <c r="BC394" s="186"/>
      <c r="BD394" s="186"/>
      <c r="BE394" s="186"/>
      <c r="BF394" s="186"/>
      <c r="BG394" s="186"/>
      <c r="BH394" s="186"/>
      <c r="BI394" s="186"/>
      <c r="BJ394" s="186"/>
      <c r="BK394" s="186"/>
      <c r="BL394" s="186"/>
      <c r="BM394" s="186"/>
      <c r="BN394" s="186"/>
      <c r="BO394" s="186"/>
      <c r="BP394" s="186"/>
      <c r="BQ394" s="186"/>
      <c r="BR394" s="186"/>
      <c r="BS394" s="186"/>
      <c r="BT394" s="186"/>
      <c r="BU394" s="186"/>
      <c r="BV394" s="186"/>
      <c r="BW394" s="186"/>
      <c r="BX394" s="186"/>
      <c r="BY394" s="186"/>
      <c r="BZ394" s="186"/>
      <c r="CA394" s="186"/>
      <c r="CB394" s="186"/>
      <c r="CC394" s="186"/>
      <c r="CD394" s="186"/>
      <c r="CE394" s="186"/>
      <c r="CF394" s="186"/>
      <c r="CG394" s="186"/>
      <c r="CH394" s="186"/>
      <c r="CI394" s="186"/>
      <c r="CJ394" s="186"/>
      <c r="CK394" s="186"/>
      <c r="CL394" s="186"/>
      <c r="CM394" s="186"/>
      <c r="CN394" s="186"/>
      <c r="CO394" s="186"/>
      <c r="CP394" s="186"/>
      <c r="CQ394" s="186"/>
      <c r="CR394" s="186"/>
      <c r="CS394" s="186"/>
      <c r="CT394" s="186"/>
      <c r="CU394" s="186"/>
      <c r="CV394" s="186"/>
      <c r="CW394" s="186"/>
      <c r="CX394" s="186"/>
      <c r="CY394" s="186"/>
      <c r="CZ394" s="186"/>
      <c r="DA394" s="186"/>
      <c r="DB394" s="186"/>
      <c r="DC394" s="186"/>
      <c r="DD394" s="186"/>
      <c r="DE394" s="186"/>
      <c r="DF394" s="186"/>
      <c r="DG394" s="186"/>
      <c r="DH394" s="186"/>
      <c r="DI394" s="186"/>
      <c r="DJ394" s="186"/>
      <c r="DK394" s="186"/>
      <c r="DL394" s="186"/>
      <c r="DM394" s="186"/>
      <c r="DN394" s="186"/>
      <c r="DO394" s="186"/>
      <c r="DP394" s="186"/>
      <c r="DQ394" s="186"/>
      <c r="DR394" s="186"/>
    </row>
    <row r="395" spans="1:122" ht="13" hidden="1" thickBot="1">
      <c r="A395" s="453"/>
      <c r="B395" s="454"/>
      <c r="C395" s="456">
        <f t="shared" si="286"/>
        <v>0</v>
      </c>
      <c r="D395" s="456">
        <f t="shared" si="286"/>
        <v>0</v>
      </c>
      <c r="E395" s="456">
        <f t="shared" si="286"/>
        <v>0</v>
      </c>
      <c r="F395" s="456">
        <f t="shared" si="286"/>
        <v>0</v>
      </c>
      <c r="G395" s="418">
        <f>SUM(C395:F395)</f>
        <v>0</v>
      </c>
      <c r="H395" s="456">
        <f t="shared" si="287"/>
        <v>0</v>
      </c>
      <c r="I395" s="456">
        <f t="shared" si="287"/>
        <v>0</v>
      </c>
      <c r="J395" s="456">
        <f t="shared" si="287"/>
        <v>0</v>
      </c>
      <c r="K395" s="456">
        <f>K390-K385</f>
        <v>0</v>
      </c>
      <c r="L395" s="418">
        <f>SUM(H395:K395)</f>
        <v>0</v>
      </c>
      <c r="M395" s="456">
        <f t="shared" si="288"/>
        <v>0</v>
      </c>
      <c r="N395" s="456">
        <f t="shared" si="288"/>
        <v>0</v>
      </c>
      <c r="O395" s="456">
        <f t="shared" si="288"/>
        <v>0</v>
      </c>
      <c r="P395" s="456">
        <f t="shared" si="288"/>
        <v>0</v>
      </c>
      <c r="Q395" s="456">
        <f t="shared" si="288"/>
        <v>0</v>
      </c>
      <c r="R395" s="418">
        <f>SUM(M395:Q395)</f>
        <v>0</v>
      </c>
      <c r="S395" s="419">
        <f>R395+L395+G395</f>
        <v>0</v>
      </c>
      <c r="T395" s="627"/>
      <c r="U395" s="187"/>
      <c r="V395" s="625"/>
      <c r="W395" s="625"/>
      <c r="X395" s="625"/>
      <c r="Y395" s="187"/>
      <c r="Z395" s="186"/>
      <c r="AA395" s="186"/>
      <c r="AB395" s="186"/>
      <c r="AC395" s="186"/>
      <c r="AD395" s="186"/>
      <c r="AE395" s="186"/>
      <c r="AF395" s="186"/>
      <c r="AG395" s="186"/>
      <c r="AH395" s="186"/>
      <c r="AI395" s="186"/>
      <c r="AJ395" s="186"/>
      <c r="AK395" s="186"/>
      <c r="AL395" s="186"/>
      <c r="AM395" s="186"/>
      <c r="AN395" s="186"/>
      <c r="AO395" s="186"/>
      <c r="AP395" s="186"/>
      <c r="AQ395" s="186"/>
      <c r="AR395" s="186"/>
      <c r="AS395" s="186"/>
      <c r="AT395" s="186"/>
      <c r="AU395" s="186"/>
      <c r="AV395" s="186"/>
      <c r="AW395" s="186"/>
      <c r="AX395" s="186"/>
      <c r="AY395" s="186"/>
      <c r="AZ395" s="186"/>
      <c r="BA395" s="186"/>
      <c r="BB395" s="186"/>
      <c r="BC395" s="186"/>
      <c r="BD395" s="186"/>
      <c r="BE395" s="186"/>
      <c r="BF395" s="186"/>
      <c r="BG395" s="186"/>
      <c r="BH395" s="186"/>
      <c r="BI395" s="186"/>
      <c r="BJ395" s="186"/>
      <c r="BK395" s="186"/>
      <c r="BL395" s="186"/>
      <c r="BM395" s="186"/>
      <c r="BN395" s="186"/>
      <c r="BO395" s="186"/>
      <c r="BP395" s="186"/>
      <c r="BQ395" s="186"/>
      <c r="BR395" s="186"/>
      <c r="BS395" s="186"/>
      <c r="BT395" s="186"/>
      <c r="BU395" s="186"/>
      <c r="BV395" s="186"/>
      <c r="BW395" s="186"/>
      <c r="BX395" s="186"/>
      <c r="BY395" s="186"/>
      <c r="BZ395" s="186"/>
      <c r="CA395" s="186"/>
      <c r="CB395" s="186"/>
      <c r="CC395" s="186"/>
      <c r="CD395" s="186"/>
      <c r="CE395" s="186"/>
      <c r="CF395" s="186"/>
      <c r="CG395" s="186"/>
      <c r="CH395" s="186"/>
      <c r="CI395" s="186"/>
      <c r="CJ395" s="186"/>
      <c r="CK395" s="186"/>
      <c r="CL395" s="186"/>
      <c r="CM395" s="186"/>
      <c r="CN395" s="186"/>
      <c r="CO395" s="186"/>
      <c r="CP395" s="186"/>
      <c r="CQ395" s="186"/>
      <c r="CR395" s="186"/>
      <c r="CS395" s="186"/>
      <c r="CT395" s="186"/>
      <c r="CU395" s="186"/>
      <c r="CV395" s="186"/>
      <c r="CW395" s="186"/>
      <c r="CX395" s="186"/>
      <c r="CY395" s="186"/>
      <c r="CZ395" s="186"/>
      <c r="DA395" s="186"/>
      <c r="DB395" s="186"/>
      <c r="DC395" s="186"/>
      <c r="DD395" s="186"/>
      <c r="DE395" s="186"/>
      <c r="DF395" s="186"/>
      <c r="DG395" s="186"/>
      <c r="DH395" s="186"/>
      <c r="DI395" s="186"/>
      <c r="DJ395" s="186"/>
      <c r="DK395" s="186"/>
      <c r="DL395" s="186"/>
      <c r="DM395" s="186"/>
      <c r="DN395" s="186"/>
      <c r="DO395" s="186"/>
      <c r="DP395" s="186"/>
      <c r="DQ395" s="186"/>
      <c r="DR395" s="186"/>
    </row>
    <row r="396" spans="1:122" ht="13" hidden="1" thickBot="1">
      <c r="A396" s="453"/>
      <c r="B396" s="454"/>
      <c r="C396" s="456">
        <f t="shared" si="286"/>
        <v>0</v>
      </c>
      <c r="D396" s="456">
        <f t="shared" si="286"/>
        <v>0</v>
      </c>
      <c r="E396" s="456">
        <f t="shared" si="286"/>
        <v>0</v>
      </c>
      <c r="F396" s="456">
        <f t="shared" si="286"/>
        <v>0</v>
      </c>
      <c r="G396" s="418">
        <f>SUM(C396:F396)</f>
        <v>0</v>
      </c>
      <c r="H396" s="456">
        <f t="shared" si="287"/>
        <v>0</v>
      </c>
      <c r="I396" s="456">
        <f t="shared" si="287"/>
        <v>0</v>
      </c>
      <c r="J396" s="456">
        <f t="shared" si="287"/>
        <v>0</v>
      </c>
      <c r="K396" s="456">
        <f>K391-K386</f>
        <v>0</v>
      </c>
      <c r="L396" s="418">
        <f>SUM(H396:K396)</f>
        <v>0</v>
      </c>
      <c r="M396" s="456">
        <f t="shared" si="288"/>
        <v>0</v>
      </c>
      <c r="N396" s="456">
        <f t="shared" si="288"/>
        <v>0</v>
      </c>
      <c r="O396" s="456">
        <f t="shared" si="288"/>
        <v>0</v>
      </c>
      <c r="P396" s="456">
        <f t="shared" si="288"/>
        <v>0</v>
      </c>
      <c r="Q396" s="456">
        <f t="shared" si="288"/>
        <v>0</v>
      </c>
      <c r="R396" s="418">
        <f>SUM(M396:Q396)</f>
        <v>0</v>
      </c>
      <c r="S396" s="419">
        <f>R396+L396+G396</f>
        <v>0</v>
      </c>
      <c r="T396" s="627"/>
      <c r="U396" s="187"/>
      <c r="V396" s="625"/>
      <c r="W396" s="625"/>
      <c r="X396" s="625"/>
      <c r="Y396" s="187"/>
      <c r="Z396" s="186"/>
      <c r="AA396" s="186"/>
      <c r="AB396" s="186"/>
      <c r="AC396" s="186"/>
      <c r="AD396" s="186"/>
      <c r="AE396" s="186"/>
      <c r="AF396" s="186"/>
      <c r="AG396" s="186"/>
      <c r="AH396" s="186"/>
      <c r="AI396" s="186"/>
      <c r="AJ396" s="186"/>
      <c r="AK396" s="186"/>
      <c r="AL396" s="186"/>
      <c r="AM396" s="186"/>
      <c r="AN396" s="186"/>
      <c r="AO396" s="186"/>
      <c r="AP396" s="186"/>
      <c r="AQ396" s="186"/>
      <c r="AR396" s="186"/>
      <c r="AS396" s="186"/>
      <c r="AT396" s="186"/>
      <c r="AU396" s="186"/>
      <c r="AV396" s="186"/>
      <c r="AW396" s="186"/>
      <c r="AX396" s="186"/>
      <c r="AY396" s="186"/>
      <c r="AZ396" s="186"/>
      <c r="BA396" s="186"/>
      <c r="BB396" s="186"/>
      <c r="BC396" s="186"/>
      <c r="BD396" s="186"/>
      <c r="BE396" s="186"/>
      <c r="BF396" s="186"/>
      <c r="BG396" s="186"/>
      <c r="BH396" s="186"/>
      <c r="BI396" s="186"/>
      <c r="BJ396" s="186"/>
      <c r="BK396" s="186"/>
      <c r="BL396" s="186"/>
      <c r="BM396" s="186"/>
      <c r="BN396" s="186"/>
      <c r="BO396" s="186"/>
      <c r="BP396" s="186"/>
      <c r="BQ396" s="186"/>
      <c r="BR396" s="186"/>
      <c r="BS396" s="186"/>
      <c r="BT396" s="186"/>
      <c r="BU396" s="186"/>
      <c r="BV396" s="186"/>
      <c r="BW396" s="186"/>
      <c r="BX396" s="186"/>
      <c r="BY396" s="186"/>
      <c r="BZ396" s="186"/>
      <c r="CA396" s="186"/>
      <c r="CB396" s="186"/>
      <c r="CC396" s="186"/>
      <c r="CD396" s="186"/>
      <c r="CE396" s="186"/>
      <c r="CF396" s="186"/>
      <c r="CG396" s="186"/>
      <c r="CH396" s="186"/>
      <c r="CI396" s="186"/>
      <c r="CJ396" s="186"/>
      <c r="CK396" s="186"/>
      <c r="CL396" s="186"/>
      <c r="CM396" s="186"/>
      <c r="CN396" s="186"/>
      <c r="CO396" s="186"/>
      <c r="CP396" s="186"/>
      <c r="CQ396" s="186"/>
      <c r="CR396" s="186"/>
      <c r="CS396" s="186"/>
      <c r="CT396" s="186"/>
      <c r="CU396" s="186"/>
      <c r="CV396" s="186"/>
      <c r="CW396" s="186"/>
      <c r="CX396" s="186"/>
      <c r="CY396" s="186"/>
      <c r="CZ396" s="186"/>
      <c r="DA396" s="186"/>
      <c r="DB396" s="186"/>
      <c r="DC396" s="186"/>
      <c r="DD396" s="186"/>
      <c r="DE396" s="186"/>
      <c r="DF396" s="186"/>
      <c r="DG396" s="186"/>
      <c r="DH396" s="186"/>
      <c r="DI396" s="186"/>
      <c r="DJ396" s="186"/>
      <c r="DK396" s="186"/>
      <c r="DL396" s="186"/>
      <c r="DM396" s="186"/>
      <c r="DN396" s="186"/>
      <c r="DO396" s="186"/>
      <c r="DP396" s="186"/>
      <c r="DQ396" s="186"/>
      <c r="DR396" s="186"/>
    </row>
    <row r="397" spans="1:122" s="194" customFormat="1" ht="13" hidden="1" thickBot="1">
      <c r="A397" s="458"/>
      <c r="B397" s="459" t="s">
        <v>32</v>
      </c>
      <c r="C397" s="461">
        <v>0</v>
      </c>
      <c r="D397" s="461">
        <v>0</v>
      </c>
      <c r="E397" s="461">
        <v>0</v>
      </c>
      <c r="F397" s="461">
        <v>0</v>
      </c>
      <c r="G397" s="413">
        <v>0</v>
      </c>
      <c r="H397" s="461">
        <v>0</v>
      </c>
      <c r="I397" s="461">
        <v>0</v>
      </c>
      <c r="J397" s="461">
        <v>0</v>
      </c>
      <c r="K397" s="461">
        <v>0</v>
      </c>
      <c r="L397" s="413">
        <v>0</v>
      </c>
      <c r="M397" s="461">
        <v>0</v>
      </c>
      <c r="N397" s="461">
        <v>0</v>
      </c>
      <c r="O397" s="461">
        <v>0</v>
      </c>
      <c r="P397" s="461">
        <v>0</v>
      </c>
      <c r="Q397" s="461">
        <v>0</v>
      </c>
      <c r="R397" s="413">
        <v>0</v>
      </c>
      <c r="S397" s="414">
        <v>0</v>
      </c>
      <c r="T397" s="198"/>
      <c r="U397" s="187"/>
      <c r="V397" s="186"/>
      <c r="W397" s="187"/>
      <c r="X397" s="187"/>
      <c r="Y397" s="187"/>
      <c r="Z397" s="186"/>
      <c r="AA397" s="186"/>
      <c r="AB397" s="186"/>
      <c r="AC397" s="186"/>
      <c r="AD397" s="186"/>
      <c r="AE397" s="186"/>
      <c r="AF397" s="186"/>
      <c r="AG397" s="186"/>
      <c r="AH397" s="186"/>
      <c r="AI397" s="186"/>
      <c r="AJ397" s="186"/>
      <c r="AK397" s="186"/>
      <c r="AL397" s="186"/>
      <c r="AM397" s="186"/>
      <c r="AN397" s="186"/>
      <c r="AO397" s="186"/>
      <c r="AP397" s="186"/>
      <c r="AQ397" s="186"/>
      <c r="AR397" s="186"/>
      <c r="AS397" s="186"/>
      <c r="AT397" s="186"/>
      <c r="AU397" s="186"/>
      <c r="AV397" s="186"/>
      <c r="AW397" s="186"/>
      <c r="AX397" s="186"/>
      <c r="AY397" s="186"/>
      <c r="AZ397" s="186"/>
      <c r="BA397" s="186"/>
      <c r="BB397" s="186"/>
      <c r="BC397" s="186"/>
      <c r="BD397" s="186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86"/>
      <c r="BW397" s="186"/>
      <c r="BX397" s="186"/>
      <c r="BY397" s="186"/>
      <c r="BZ397" s="186"/>
      <c r="CA397" s="186"/>
      <c r="CB397" s="186"/>
      <c r="CC397" s="186"/>
      <c r="CD397" s="186"/>
      <c r="CE397" s="186"/>
      <c r="CF397" s="186"/>
      <c r="CG397" s="186"/>
      <c r="CH397" s="186"/>
      <c r="CI397" s="186"/>
      <c r="CJ397" s="186"/>
      <c r="CK397" s="186"/>
      <c r="CL397" s="186"/>
      <c r="CM397" s="186"/>
      <c r="CN397" s="186"/>
      <c r="CO397" s="186"/>
      <c r="CP397" s="186"/>
      <c r="CQ397" s="186"/>
      <c r="CR397" s="186"/>
      <c r="CS397" s="186"/>
      <c r="CT397" s="186"/>
      <c r="CU397" s="186"/>
      <c r="CV397" s="186"/>
      <c r="CW397" s="186"/>
      <c r="CX397" s="186"/>
      <c r="CY397" s="186"/>
      <c r="CZ397" s="186"/>
      <c r="DA397" s="186"/>
      <c r="DB397" s="186"/>
      <c r="DC397" s="186"/>
      <c r="DD397" s="186"/>
      <c r="DE397" s="186"/>
      <c r="DF397" s="186"/>
      <c r="DG397" s="186"/>
      <c r="DH397" s="186"/>
      <c r="DI397" s="186"/>
      <c r="DJ397" s="186"/>
      <c r="DK397" s="186"/>
      <c r="DL397" s="186"/>
      <c r="DM397" s="186"/>
      <c r="DN397" s="186"/>
      <c r="DO397" s="186"/>
      <c r="DP397" s="186"/>
      <c r="DQ397" s="186"/>
      <c r="DR397" s="186"/>
    </row>
    <row r="398" spans="1:122" s="207" customFormat="1" ht="13" outlineLevel="1">
      <c r="A398" s="245" t="s">
        <v>40</v>
      </c>
      <c r="B398" s="246">
        <v>0</v>
      </c>
      <c r="C398" s="210">
        <f>C393*2</f>
        <v>0</v>
      </c>
      <c r="D398" s="210">
        <f>D393*2</f>
        <v>0</v>
      </c>
      <c r="E398" s="210">
        <f>E393*2</f>
        <v>0</v>
      </c>
      <c r="F398" s="210">
        <f>F393*2</f>
        <v>0</v>
      </c>
      <c r="G398" s="206">
        <f t="shared" ref="G398:S398" si="289">G393*2</f>
        <v>0</v>
      </c>
      <c r="H398" s="210">
        <f t="shared" si="289"/>
        <v>0</v>
      </c>
      <c r="I398" s="210">
        <f t="shared" si="289"/>
        <v>0</v>
      </c>
      <c r="J398" s="210">
        <f t="shared" si="289"/>
        <v>0</v>
      </c>
      <c r="K398" s="210">
        <f t="shared" si="289"/>
        <v>0</v>
      </c>
      <c r="L398" s="206">
        <f t="shared" si="289"/>
        <v>0</v>
      </c>
      <c r="M398" s="210">
        <f t="shared" si="289"/>
        <v>0</v>
      </c>
      <c r="N398" s="210">
        <f t="shared" si="289"/>
        <v>0</v>
      </c>
      <c r="O398" s="210">
        <f t="shared" si="289"/>
        <v>0</v>
      </c>
      <c r="P398" s="210">
        <f t="shared" si="289"/>
        <v>0</v>
      </c>
      <c r="Q398" s="210">
        <f t="shared" si="289"/>
        <v>0</v>
      </c>
      <c r="R398" s="206">
        <f t="shared" si="289"/>
        <v>0</v>
      </c>
      <c r="S398" s="224">
        <f t="shared" si="289"/>
        <v>0</v>
      </c>
      <c r="T398" s="218"/>
      <c r="U398" s="217"/>
      <c r="V398" s="219"/>
      <c r="W398" s="219"/>
      <c r="X398" s="219"/>
      <c r="Y398" s="217"/>
      <c r="Z398" s="217"/>
      <c r="AA398" s="217"/>
      <c r="AB398" s="217"/>
      <c r="AC398" s="217"/>
      <c r="AD398" s="217"/>
      <c r="AE398" s="217"/>
      <c r="AF398" s="217"/>
      <c r="AG398" s="217"/>
      <c r="AH398" s="217"/>
      <c r="AI398" s="217"/>
      <c r="AJ398" s="217"/>
      <c r="AK398" s="217"/>
      <c r="AL398" s="217"/>
      <c r="AM398" s="217"/>
      <c r="AN398" s="217"/>
      <c r="AO398" s="217"/>
      <c r="AP398" s="217"/>
      <c r="AQ398" s="217"/>
      <c r="AR398" s="217"/>
      <c r="AS398" s="217"/>
      <c r="AT398" s="217"/>
      <c r="AU398" s="217"/>
      <c r="AV398" s="217"/>
      <c r="AW398" s="217"/>
      <c r="AX398" s="217"/>
      <c r="AY398" s="217"/>
      <c r="AZ398" s="217"/>
      <c r="BA398" s="217"/>
      <c r="BB398" s="217"/>
      <c r="BC398" s="217"/>
      <c r="BD398" s="217"/>
      <c r="BE398" s="217"/>
      <c r="BF398" s="217"/>
      <c r="BG398" s="217"/>
      <c r="BH398" s="217"/>
      <c r="BI398" s="217"/>
      <c r="BJ398" s="217"/>
      <c r="BK398" s="217"/>
      <c r="BL398" s="217"/>
      <c r="BM398" s="217"/>
      <c r="BN398" s="217"/>
      <c r="BO398" s="217"/>
      <c r="BP398" s="217"/>
      <c r="BQ398" s="217"/>
      <c r="BR398" s="217"/>
      <c r="BS398" s="217"/>
      <c r="BT398" s="217"/>
      <c r="BU398" s="217"/>
      <c r="BV398" s="217"/>
      <c r="BW398" s="217"/>
      <c r="BX398" s="217"/>
      <c r="BY398" s="217"/>
      <c r="BZ398" s="217"/>
      <c r="CA398" s="217"/>
      <c r="CB398" s="217"/>
      <c r="CC398" s="217"/>
      <c r="CD398" s="217"/>
      <c r="CE398" s="217"/>
      <c r="CF398" s="217"/>
      <c r="CG398" s="217"/>
      <c r="CH398" s="217"/>
      <c r="CI398" s="217"/>
      <c r="CJ398" s="217"/>
      <c r="CK398" s="217"/>
      <c r="CL398" s="217"/>
      <c r="CM398" s="217"/>
      <c r="CN398" s="217"/>
      <c r="CO398" s="217"/>
      <c r="CP398" s="217"/>
      <c r="CQ398" s="217"/>
      <c r="CR398" s="217"/>
      <c r="CS398" s="217"/>
      <c r="CT398" s="217"/>
      <c r="CU398" s="217"/>
      <c r="CV398" s="217"/>
      <c r="CW398" s="217"/>
      <c r="CX398" s="217"/>
      <c r="CY398" s="217"/>
      <c r="CZ398" s="217"/>
      <c r="DA398" s="217"/>
      <c r="DB398" s="217"/>
      <c r="DC398" s="217"/>
      <c r="DD398" s="217"/>
      <c r="DE398" s="217"/>
      <c r="DF398" s="217"/>
      <c r="DG398" s="217"/>
      <c r="DH398" s="217"/>
      <c r="DI398" s="217"/>
      <c r="DJ398" s="217"/>
      <c r="DK398" s="217"/>
      <c r="DL398" s="217"/>
      <c r="DM398" s="217"/>
      <c r="DN398" s="217"/>
      <c r="DO398" s="217"/>
      <c r="DP398" s="217"/>
      <c r="DQ398" s="217"/>
      <c r="DR398" s="217"/>
    </row>
    <row r="399" spans="1:122" s="207" customFormat="1" ht="13.5" outlineLevel="1" thickBot="1">
      <c r="A399" s="213" t="s">
        <v>43</v>
      </c>
      <c r="B399" s="248" t="s">
        <v>30</v>
      </c>
      <c r="C399" s="214">
        <f>C393</f>
        <v>0</v>
      </c>
      <c r="D399" s="214">
        <f>D393</f>
        <v>0</v>
      </c>
      <c r="E399" s="214">
        <f>E393</f>
        <v>0</v>
      </c>
      <c r="F399" s="214">
        <f>F393</f>
        <v>0</v>
      </c>
      <c r="G399" s="215">
        <f t="shared" ref="G399:S399" si="290">G393</f>
        <v>0</v>
      </c>
      <c r="H399" s="214">
        <f t="shared" si="290"/>
        <v>0</v>
      </c>
      <c r="I399" s="214">
        <f t="shared" si="290"/>
        <v>0</v>
      </c>
      <c r="J399" s="214">
        <f t="shared" si="290"/>
        <v>0</v>
      </c>
      <c r="K399" s="214">
        <f t="shared" si="290"/>
        <v>0</v>
      </c>
      <c r="L399" s="215">
        <f t="shared" si="290"/>
        <v>0</v>
      </c>
      <c r="M399" s="214">
        <f t="shared" si="290"/>
        <v>0</v>
      </c>
      <c r="N399" s="214">
        <f t="shared" si="290"/>
        <v>0</v>
      </c>
      <c r="O399" s="214">
        <f t="shared" si="290"/>
        <v>0</v>
      </c>
      <c r="P399" s="214">
        <f t="shared" si="290"/>
        <v>0</v>
      </c>
      <c r="Q399" s="214">
        <f t="shared" si="290"/>
        <v>0</v>
      </c>
      <c r="R399" s="215">
        <f t="shared" si="290"/>
        <v>0</v>
      </c>
      <c r="S399" s="204">
        <f t="shared" si="290"/>
        <v>0</v>
      </c>
      <c r="T399" s="218"/>
      <c r="U399" s="217"/>
      <c r="V399" s="219"/>
      <c r="W399" s="219"/>
      <c r="X399" s="219"/>
      <c r="Y399" s="217"/>
      <c r="Z399" s="217"/>
      <c r="AA399" s="217"/>
      <c r="AB399" s="217"/>
      <c r="AC399" s="217"/>
      <c r="AD399" s="217"/>
      <c r="AE399" s="217"/>
      <c r="AF399" s="217"/>
      <c r="AG399" s="217"/>
      <c r="AH399" s="217"/>
      <c r="AI399" s="217"/>
      <c r="AJ399" s="217"/>
      <c r="AK399" s="217"/>
      <c r="AL399" s="217"/>
      <c r="AM399" s="217"/>
      <c r="AN399" s="217"/>
      <c r="AO399" s="217"/>
      <c r="AP399" s="217"/>
      <c r="AQ399" s="217"/>
      <c r="AR399" s="217"/>
      <c r="AS399" s="217"/>
      <c r="AT399" s="217"/>
      <c r="AU399" s="217"/>
      <c r="AV399" s="217"/>
      <c r="AW399" s="217"/>
      <c r="AX399" s="217"/>
      <c r="AY399" s="217"/>
      <c r="AZ399" s="217"/>
      <c r="BA399" s="217"/>
      <c r="BB399" s="217"/>
      <c r="BC399" s="217"/>
      <c r="BD399" s="217"/>
      <c r="BE399" s="217"/>
      <c r="BF399" s="217"/>
      <c r="BG399" s="217"/>
      <c r="BH399" s="217"/>
      <c r="BI399" s="217"/>
      <c r="BJ399" s="217"/>
      <c r="BK399" s="217"/>
      <c r="BL399" s="217"/>
      <c r="BM399" s="217"/>
      <c r="BN399" s="217"/>
      <c r="BO399" s="217"/>
      <c r="BP399" s="217"/>
      <c r="BQ399" s="217"/>
      <c r="BR399" s="217"/>
      <c r="BS399" s="217"/>
      <c r="BT399" s="217"/>
      <c r="BU399" s="217"/>
      <c r="BV399" s="217"/>
      <c r="BW399" s="217"/>
      <c r="BX399" s="217"/>
      <c r="BY399" s="217"/>
      <c r="BZ399" s="217"/>
      <c r="CA399" s="217"/>
      <c r="CB399" s="217"/>
      <c r="CC399" s="217"/>
      <c r="CD399" s="217"/>
      <c r="CE399" s="217"/>
      <c r="CF399" s="217"/>
      <c r="CG399" s="217"/>
      <c r="CH399" s="217"/>
      <c r="CI399" s="217"/>
      <c r="CJ399" s="217"/>
      <c r="CK399" s="217"/>
      <c r="CL399" s="217"/>
      <c r="CM399" s="217"/>
      <c r="CN399" s="217"/>
      <c r="CO399" s="217"/>
      <c r="CP399" s="217"/>
      <c r="CQ399" s="217"/>
      <c r="CR399" s="217"/>
      <c r="CS399" s="217"/>
      <c r="CT399" s="217"/>
      <c r="CU399" s="217"/>
      <c r="CV399" s="217"/>
      <c r="CW399" s="217"/>
      <c r="CX399" s="217"/>
      <c r="CY399" s="217"/>
      <c r="CZ399" s="217"/>
      <c r="DA399" s="217"/>
      <c r="DB399" s="217"/>
      <c r="DC399" s="217"/>
      <c r="DD399" s="217"/>
      <c r="DE399" s="217"/>
      <c r="DF399" s="217"/>
      <c r="DG399" s="217"/>
      <c r="DH399" s="217"/>
      <c r="DI399" s="217"/>
      <c r="DJ399" s="217"/>
      <c r="DK399" s="217"/>
      <c r="DL399" s="217"/>
      <c r="DM399" s="217"/>
      <c r="DN399" s="217"/>
      <c r="DO399" s="217"/>
      <c r="DP399" s="217"/>
      <c r="DQ399" s="217"/>
      <c r="DR399" s="217"/>
    </row>
    <row r="400" spans="1:122" s="207" customFormat="1" ht="13.5" outlineLevel="1" thickBot="1">
      <c r="A400" s="211"/>
      <c r="B400" s="235"/>
      <c r="C400" s="212"/>
      <c r="D400" s="212"/>
      <c r="E400" s="212"/>
      <c r="F400" s="212"/>
      <c r="G400" s="183"/>
      <c r="H400" s="212"/>
      <c r="I400" s="212"/>
      <c r="J400" s="212"/>
      <c r="K400" s="212"/>
      <c r="L400" s="183"/>
      <c r="M400" s="212"/>
      <c r="N400" s="212"/>
      <c r="O400" s="212"/>
      <c r="P400" s="212"/>
      <c r="Q400" s="212"/>
      <c r="R400" s="183"/>
      <c r="S400" s="193"/>
      <c r="T400" s="218"/>
      <c r="U400" s="217"/>
      <c r="V400" s="219"/>
      <c r="W400" s="219"/>
      <c r="X400" s="219"/>
      <c r="Y400" s="217"/>
      <c r="Z400" s="217"/>
      <c r="AA400" s="217"/>
      <c r="AB400" s="217"/>
      <c r="AC400" s="217"/>
      <c r="AD400" s="217"/>
      <c r="AE400" s="217"/>
      <c r="AF400" s="217"/>
      <c r="AG400" s="217"/>
      <c r="AH400" s="217"/>
      <c r="AI400" s="217"/>
      <c r="AJ400" s="217"/>
      <c r="AK400" s="217"/>
      <c r="AL400" s="217"/>
      <c r="AM400" s="217"/>
      <c r="AN400" s="217"/>
      <c r="AO400" s="217"/>
      <c r="AP400" s="217"/>
      <c r="AQ400" s="217"/>
      <c r="AR400" s="217"/>
      <c r="AS400" s="217"/>
      <c r="AT400" s="217"/>
      <c r="AU400" s="217"/>
      <c r="AV400" s="217"/>
      <c r="AW400" s="217"/>
      <c r="AX400" s="217"/>
      <c r="AY400" s="217"/>
      <c r="AZ400" s="217"/>
      <c r="BA400" s="217"/>
      <c r="BB400" s="217"/>
      <c r="BC400" s="217"/>
      <c r="BD400" s="217"/>
      <c r="BE400" s="217"/>
      <c r="BF400" s="217"/>
      <c r="BG400" s="217"/>
      <c r="BH400" s="217"/>
      <c r="BI400" s="217"/>
      <c r="BJ400" s="217"/>
      <c r="BK400" s="217"/>
      <c r="BL400" s="217"/>
      <c r="BM400" s="217"/>
      <c r="BN400" s="217"/>
      <c r="BO400" s="217"/>
      <c r="BP400" s="217"/>
      <c r="BQ400" s="217"/>
      <c r="BR400" s="217"/>
      <c r="BS400" s="217"/>
      <c r="BT400" s="217"/>
      <c r="BU400" s="217"/>
      <c r="BV400" s="217"/>
      <c r="BW400" s="217"/>
      <c r="BX400" s="217"/>
      <c r="BY400" s="217"/>
      <c r="BZ400" s="217"/>
      <c r="CA400" s="217"/>
      <c r="CB400" s="217"/>
      <c r="CC400" s="217"/>
      <c r="CD400" s="217"/>
      <c r="CE400" s="217"/>
      <c r="CF400" s="217"/>
      <c r="CG400" s="217"/>
      <c r="CH400" s="217"/>
      <c r="CI400" s="217"/>
      <c r="CJ400" s="217"/>
      <c r="CK400" s="217"/>
      <c r="CL400" s="217"/>
      <c r="CM400" s="217"/>
      <c r="CN400" s="217"/>
      <c r="CO400" s="217"/>
      <c r="CP400" s="217"/>
      <c r="CQ400" s="217"/>
      <c r="CR400" s="217"/>
      <c r="CS400" s="217"/>
      <c r="CT400" s="217"/>
      <c r="CU400" s="217"/>
      <c r="CV400" s="217"/>
      <c r="CW400" s="217"/>
      <c r="CX400" s="217"/>
      <c r="CY400" s="217"/>
      <c r="CZ400" s="217"/>
      <c r="DA400" s="217"/>
      <c r="DB400" s="217"/>
      <c r="DC400" s="217"/>
      <c r="DD400" s="217"/>
      <c r="DE400" s="217"/>
      <c r="DF400" s="217"/>
      <c r="DG400" s="217"/>
      <c r="DH400" s="217"/>
      <c r="DI400" s="217"/>
      <c r="DJ400" s="217"/>
      <c r="DK400" s="217"/>
      <c r="DL400" s="217"/>
      <c r="DM400" s="217"/>
      <c r="DN400" s="217"/>
      <c r="DO400" s="217"/>
      <c r="DP400" s="217"/>
      <c r="DQ400" s="217"/>
      <c r="DR400" s="217"/>
    </row>
    <row r="401" spans="1:122" s="207" customFormat="1" ht="13.5" hidden="1" customHeight="1" thickBot="1">
      <c r="A401" s="211"/>
      <c r="B401" s="272"/>
      <c r="C401" s="212"/>
      <c r="D401" s="212"/>
      <c r="E401" s="212"/>
      <c r="F401" s="212"/>
      <c r="G401" s="212"/>
      <c r="H401" s="212"/>
      <c r="I401" s="212"/>
      <c r="J401" s="212"/>
      <c r="K401" s="212"/>
      <c r="L401" s="212"/>
      <c r="M401" s="212"/>
      <c r="N401" s="212"/>
      <c r="O401" s="212"/>
      <c r="P401" s="212"/>
      <c r="Q401" s="212"/>
      <c r="R401" s="183" t="s">
        <v>30</v>
      </c>
      <c r="S401" s="277" t="s">
        <v>30</v>
      </c>
      <c r="T401" s="636">
        <f>T298</f>
        <v>0</v>
      </c>
      <c r="U401" s="217"/>
      <c r="V401" s="219"/>
      <c r="W401" s="219"/>
      <c r="X401" s="287"/>
      <c r="Y401" s="285"/>
      <c r="Z401" s="285"/>
      <c r="AA401" s="285"/>
      <c r="AB401" s="285"/>
      <c r="AC401" s="285"/>
      <c r="AD401" s="285"/>
      <c r="AE401" s="217"/>
      <c r="AF401" s="217"/>
      <c r="AG401" s="217"/>
      <c r="AH401" s="217"/>
      <c r="AI401" s="217"/>
      <c r="AJ401" s="217"/>
      <c r="AK401" s="217"/>
      <c r="AL401" s="217"/>
      <c r="AM401" s="217"/>
      <c r="AN401" s="217"/>
      <c r="AO401" s="217"/>
      <c r="AP401" s="217"/>
      <c r="AQ401" s="217"/>
      <c r="AR401" s="217"/>
      <c r="AS401" s="217"/>
      <c r="AT401" s="217"/>
      <c r="AU401" s="217"/>
      <c r="AV401" s="217"/>
      <c r="AW401" s="217"/>
      <c r="AX401" s="217"/>
      <c r="AY401" s="217"/>
      <c r="AZ401" s="217"/>
      <c r="BA401" s="217"/>
      <c r="BB401" s="217"/>
      <c r="BC401" s="217"/>
      <c r="BD401" s="217"/>
      <c r="BE401" s="217"/>
      <c r="BF401" s="217"/>
      <c r="BG401" s="217"/>
      <c r="BH401" s="217"/>
      <c r="BI401" s="217"/>
      <c r="BJ401" s="217"/>
      <c r="BK401" s="217"/>
      <c r="BL401" s="217"/>
      <c r="BM401" s="217"/>
      <c r="BN401" s="217"/>
      <c r="BO401" s="217"/>
      <c r="BP401" s="217"/>
      <c r="BQ401" s="217"/>
      <c r="BR401" s="217"/>
      <c r="BS401" s="217"/>
      <c r="BT401" s="217"/>
      <c r="BU401" s="217"/>
      <c r="BV401" s="217"/>
      <c r="BW401" s="217"/>
      <c r="BX401" s="217"/>
      <c r="BY401" s="217"/>
      <c r="BZ401" s="217"/>
      <c r="CA401" s="217"/>
      <c r="CB401" s="217"/>
      <c r="CC401" s="217"/>
      <c r="CD401" s="217"/>
      <c r="CE401" s="217"/>
      <c r="CF401" s="217"/>
      <c r="CG401" s="217"/>
      <c r="CH401" s="217"/>
      <c r="CI401" s="217"/>
      <c r="CJ401" s="217"/>
      <c r="CK401" s="217"/>
      <c r="CL401" s="217"/>
      <c r="CM401" s="217"/>
      <c r="CN401" s="217"/>
      <c r="CO401" s="217"/>
      <c r="CP401" s="217"/>
      <c r="CQ401" s="217"/>
      <c r="CR401" s="217"/>
      <c r="CS401" s="217"/>
      <c r="CT401" s="217"/>
      <c r="CU401" s="217"/>
      <c r="CV401" s="217"/>
      <c r="CW401" s="217"/>
      <c r="CX401" s="217"/>
      <c r="CY401" s="217"/>
      <c r="CZ401" s="217"/>
      <c r="DA401" s="217"/>
      <c r="DB401" s="217"/>
      <c r="DC401" s="217"/>
      <c r="DD401" s="217"/>
      <c r="DE401" s="217"/>
      <c r="DF401" s="217"/>
      <c r="DG401" s="217"/>
      <c r="DH401" s="217"/>
      <c r="DI401" s="217"/>
      <c r="DJ401" s="217"/>
      <c r="DK401" s="217"/>
      <c r="DL401" s="217"/>
      <c r="DM401" s="217"/>
      <c r="DN401" s="217"/>
      <c r="DO401" s="217"/>
      <c r="DP401" s="217"/>
      <c r="DQ401" s="217"/>
      <c r="DR401" s="217"/>
    </row>
    <row r="402" spans="1:122" s="207" customFormat="1" ht="13.5" hidden="1" thickBot="1">
      <c r="A402" s="1108" t="str">
        <f>A29</f>
        <v>Site Uncon</v>
      </c>
      <c r="B402" s="703" t="s">
        <v>59</v>
      </c>
      <c r="C402" s="210">
        <f>C387+C369+C353+C338+C317</f>
        <v>0</v>
      </c>
      <c r="D402" s="210">
        <f t="shared" ref="D402:S402" si="291">D387+D369+D353+D338+D317</f>
        <v>0</v>
      </c>
      <c r="E402" s="210">
        <f t="shared" si="291"/>
        <v>0</v>
      </c>
      <c r="F402" s="210">
        <f t="shared" si="291"/>
        <v>0</v>
      </c>
      <c r="G402" s="206">
        <f t="shared" si="291"/>
        <v>0</v>
      </c>
      <c r="H402" s="210">
        <f t="shared" si="291"/>
        <v>0</v>
      </c>
      <c r="I402" s="210">
        <f t="shared" si="291"/>
        <v>0</v>
      </c>
      <c r="J402" s="210">
        <f t="shared" si="291"/>
        <v>0</v>
      </c>
      <c r="K402" s="210">
        <f t="shared" si="291"/>
        <v>0</v>
      </c>
      <c r="L402" s="206">
        <f t="shared" si="291"/>
        <v>0</v>
      </c>
      <c r="M402" s="210">
        <f t="shared" si="291"/>
        <v>0</v>
      </c>
      <c r="N402" s="210">
        <f t="shared" si="291"/>
        <v>0</v>
      </c>
      <c r="O402" s="210">
        <f t="shared" si="291"/>
        <v>0</v>
      </c>
      <c r="P402" s="210">
        <f t="shared" si="291"/>
        <v>0</v>
      </c>
      <c r="Q402" s="210">
        <f t="shared" si="291"/>
        <v>0</v>
      </c>
      <c r="R402" s="206">
        <f t="shared" si="291"/>
        <v>0</v>
      </c>
      <c r="S402" s="278">
        <f t="shared" si="291"/>
        <v>0</v>
      </c>
      <c r="T402" s="956"/>
      <c r="U402" s="957"/>
      <c r="V402" s="957"/>
      <c r="W402" s="958"/>
      <c r="X402" s="219"/>
      <c r="Y402" s="217"/>
      <c r="Z402" s="217"/>
      <c r="AA402" s="217"/>
      <c r="AB402" s="217"/>
      <c r="AC402" s="217"/>
      <c r="AD402" s="217"/>
      <c r="AE402" s="217"/>
      <c r="AF402" s="217"/>
      <c r="AG402" s="217"/>
      <c r="AH402" s="217"/>
      <c r="AI402" s="217"/>
      <c r="AJ402" s="217"/>
      <c r="AK402" s="217"/>
      <c r="AL402" s="217"/>
      <c r="AM402" s="217"/>
      <c r="AN402" s="217"/>
      <c r="AO402" s="217"/>
      <c r="AP402" s="217"/>
      <c r="AQ402" s="217"/>
      <c r="AR402" s="217"/>
      <c r="AS402" s="217"/>
      <c r="AT402" s="217"/>
      <c r="AU402" s="217"/>
      <c r="AV402" s="217"/>
      <c r="AW402" s="217"/>
      <c r="AX402" s="217"/>
      <c r="AY402" s="217"/>
      <c r="AZ402" s="217"/>
      <c r="BA402" s="217"/>
      <c r="BB402" s="217"/>
      <c r="BC402" s="217"/>
      <c r="BD402" s="217"/>
      <c r="BE402" s="217"/>
      <c r="BF402" s="217"/>
      <c r="BG402" s="217"/>
      <c r="BH402" s="217"/>
      <c r="BI402" s="217"/>
      <c r="BJ402" s="217"/>
      <c r="BK402" s="217"/>
      <c r="BL402" s="217"/>
      <c r="BM402" s="217"/>
      <c r="BN402" s="217"/>
      <c r="BO402" s="217"/>
      <c r="BP402" s="217"/>
      <c r="BQ402" s="217"/>
      <c r="BR402" s="217"/>
      <c r="BS402" s="217"/>
      <c r="BT402" s="217"/>
      <c r="BU402" s="217"/>
      <c r="BV402" s="217"/>
      <c r="BW402" s="217"/>
      <c r="BX402" s="217"/>
      <c r="BY402" s="217"/>
      <c r="BZ402" s="217"/>
      <c r="CA402" s="217"/>
      <c r="CB402" s="217"/>
      <c r="CC402" s="217"/>
      <c r="CD402" s="217"/>
      <c r="CE402" s="217"/>
      <c r="CF402" s="217"/>
      <c r="CG402" s="217"/>
      <c r="CH402" s="217"/>
      <c r="CI402" s="217"/>
      <c r="CJ402" s="217"/>
      <c r="CK402" s="217"/>
      <c r="CL402" s="217"/>
      <c r="CM402" s="217"/>
      <c r="CN402" s="217"/>
      <c r="CO402" s="217"/>
      <c r="CP402" s="217"/>
      <c r="CQ402" s="217"/>
      <c r="CR402" s="217"/>
      <c r="CS402" s="217"/>
      <c r="CT402" s="217"/>
      <c r="CU402" s="217"/>
      <c r="CV402" s="217"/>
      <c r="CW402" s="217"/>
      <c r="CX402" s="217"/>
      <c r="CY402" s="217"/>
      <c r="CZ402" s="217"/>
      <c r="DA402" s="217"/>
      <c r="DB402" s="217"/>
      <c r="DC402" s="217"/>
      <c r="DD402" s="217"/>
      <c r="DE402" s="217"/>
      <c r="DF402" s="217"/>
      <c r="DG402" s="217"/>
      <c r="DH402" s="217"/>
      <c r="DI402" s="217"/>
      <c r="DJ402" s="217"/>
      <c r="DK402" s="217"/>
      <c r="DL402" s="217"/>
      <c r="DM402" s="217"/>
      <c r="DN402" s="217"/>
      <c r="DO402" s="217"/>
      <c r="DP402" s="217"/>
      <c r="DQ402" s="217"/>
      <c r="DR402" s="217"/>
    </row>
    <row r="403" spans="1:122" s="207" customFormat="1" ht="13.5" hidden="1" thickBot="1">
      <c r="A403" s="386" t="str">
        <f>A36</f>
        <v>MS2409A0</v>
      </c>
      <c r="B403" s="235" t="s">
        <v>64</v>
      </c>
      <c r="C403" s="212">
        <f>C392+C374+C357+C342+C324</f>
        <v>0</v>
      </c>
      <c r="D403" s="212">
        <f t="shared" ref="D403:S403" si="292">D392+D374+D357+D342+D324</f>
        <v>0</v>
      </c>
      <c r="E403" s="212">
        <f t="shared" si="292"/>
        <v>0</v>
      </c>
      <c r="F403" s="212">
        <f t="shared" si="292"/>
        <v>0</v>
      </c>
      <c r="G403" s="183">
        <f t="shared" si="292"/>
        <v>0</v>
      </c>
      <c r="H403" s="212">
        <f t="shared" si="292"/>
        <v>0</v>
      </c>
      <c r="I403" s="212">
        <f t="shared" si="292"/>
        <v>0</v>
      </c>
      <c r="J403" s="212">
        <f t="shared" si="292"/>
        <v>0</v>
      </c>
      <c r="K403" s="212">
        <f t="shared" si="292"/>
        <v>0</v>
      </c>
      <c r="L403" s="183">
        <f t="shared" si="292"/>
        <v>0</v>
      </c>
      <c r="M403" s="212">
        <f t="shared" si="292"/>
        <v>0</v>
      </c>
      <c r="N403" s="212">
        <f t="shared" si="292"/>
        <v>0</v>
      </c>
      <c r="O403" s="212">
        <f t="shared" si="292"/>
        <v>0</v>
      </c>
      <c r="P403" s="212">
        <f t="shared" si="292"/>
        <v>0</v>
      </c>
      <c r="Q403" s="212">
        <f t="shared" si="292"/>
        <v>0</v>
      </c>
      <c r="R403" s="183">
        <f t="shared" si="292"/>
        <v>0</v>
      </c>
      <c r="S403" s="276">
        <f t="shared" si="292"/>
        <v>0</v>
      </c>
      <c r="T403" s="961"/>
      <c r="U403" s="962"/>
      <c r="V403" s="962"/>
      <c r="W403" s="962"/>
      <c r="X403" s="219" t="s">
        <v>30</v>
      </c>
      <c r="Y403" s="217"/>
      <c r="Z403" s="217"/>
      <c r="AA403" s="217"/>
      <c r="AB403" s="217"/>
      <c r="AC403" s="217"/>
      <c r="AD403" s="217"/>
      <c r="AE403" s="217"/>
      <c r="AF403" s="217"/>
      <c r="AG403" s="217"/>
      <c r="AH403" s="217"/>
      <c r="AI403" s="217"/>
      <c r="AJ403" s="217"/>
      <c r="AK403" s="217"/>
      <c r="AL403" s="217"/>
      <c r="AM403" s="217"/>
      <c r="AN403" s="217"/>
      <c r="AO403" s="217"/>
      <c r="AP403" s="217"/>
      <c r="AQ403" s="217"/>
      <c r="AR403" s="217"/>
      <c r="AS403" s="217"/>
      <c r="AT403" s="217"/>
      <c r="AU403" s="217"/>
      <c r="AV403" s="217"/>
      <c r="AW403" s="217"/>
      <c r="AX403" s="217"/>
      <c r="AY403" s="217"/>
      <c r="AZ403" s="217"/>
      <c r="BA403" s="217"/>
      <c r="BB403" s="217"/>
      <c r="BC403" s="217"/>
      <c r="BD403" s="217"/>
      <c r="BE403" s="217"/>
      <c r="BF403" s="217"/>
      <c r="BG403" s="217"/>
      <c r="BH403" s="217"/>
      <c r="BI403" s="217"/>
      <c r="BJ403" s="217"/>
      <c r="BK403" s="217"/>
      <c r="BL403" s="217"/>
      <c r="BM403" s="217"/>
      <c r="BN403" s="217"/>
      <c r="BO403" s="217"/>
      <c r="BP403" s="217"/>
      <c r="BQ403" s="217"/>
      <c r="BR403" s="217"/>
      <c r="BS403" s="217"/>
      <c r="BT403" s="217"/>
      <c r="BU403" s="217"/>
      <c r="BV403" s="217"/>
      <c r="BW403" s="217"/>
      <c r="BX403" s="217"/>
      <c r="BY403" s="217"/>
      <c r="BZ403" s="217"/>
      <c r="CA403" s="217"/>
      <c r="CB403" s="217"/>
      <c r="CC403" s="217"/>
      <c r="CD403" s="217"/>
      <c r="CE403" s="217"/>
      <c r="CF403" s="217"/>
      <c r="CG403" s="217"/>
      <c r="CH403" s="217"/>
      <c r="CI403" s="217"/>
      <c r="CJ403" s="217"/>
      <c r="CK403" s="217"/>
      <c r="CL403" s="217"/>
      <c r="CM403" s="217"/>
      <c r="CN403" s="217"/>
      <c r="CO403" s="217"/>
      <c r="CP403" s="217"/>
      <c r="CQ403" s="217"/>
      <c r="CR403" s="217"/>
      <c r="CS403" s="217"/>
      <c r="CT403" s="217"/>
      <c r="CU403" s="217"/>
      <c r="CV403" s="217"/>
      <c r="CW403" s="217"/>
      <c r="CX403" s="217"/>
      <c r="CY403" s="217"/>
      <c r="CZ403" s="217"/>
      <c r="DA403" s="217"/>
      <c r="DB403" s="217"/>
      <c r="DC403" s="217"/>
      <c r="DD403" s="217"/>
      <c r="DE403" s="217"/>
      <c r="DF403" s="217"/>
      <c r="DG403" s="217"/>
      <c r="DH403" s="217"/>
      <c r="DI403" s="217"/>
      <c r="DJ403" s="217"/>
      <c r="DK403" s="217"/>
      <c r="DL403" s="217"/>
      <c r="DM403" s="217"/>
      <c r="DN403" s="217"/>
      <c r="DO403" s="217"/>
      <c r="DP403" s="217"/>
      <c r="DQ403" s="217"/>
      <c r="DR403" s="217"/>
    </row>
    <row r="404" spans="1:122" s="207" customFormat="1" ht="13.5" hidden="1" thickBot="1">
      <c r="A404" s="211" t="s">
        <v>56</v>
      </c>
      <c r="B404" s="272"/>
      <c r="C404" s="212">
        <f>C403-C402</f>
        <v>0</v>
      </c>
      <c r="D404" s="212">
        <f>D403-D402</f>
        <v>0</v>
      </c>
      <c r="E404" s="212">
        <f>E403-E402</f>
        <v>0</v>
      </c>
      <c r="F404" s="212">
        <f>F403-F402</f>
        <v>0</v>
      </c>
      <c r="G404" s="183">
        <f>SUM(C404:F404)</f>
        <v>0</v>
      </c>
      <c r="H404" s="212">
        <f>H403-H402</f>
        <v>0</v>
      </c>
      <c r="I404" s="212">
        <f>I403-I402</f>
        <v>0</v>
      </c>
      <c r="J404" s="212">
        <f>J403-J402</f>
        <v>0</v>
      </c>
      <c r="K404" s="212">
        <f>K403-K402</f>
        <v>0</v>
      </c>
      <c r="L404" s="183">
        <f>SUM(H404:K404)</f>
        <v>0</v>
      </c>
      <c r="M404" s="212">
        <f>M403-M402</f>
        <v>0</v>
      </c>
      <c r="N404" s="212">
        <f>N403-N402</f>
        <v>0</v>
      </c>
      <c r="O404" s="212">
        <f>O403-O402</f>
        <v>0</v>
      </c>
      <c r="P404" s="212">
        <f>P403-P402</f>
        <v>0</v>
      </c>
      <c r="Q404" s="212">
        <f>Q403-Q402</f>
        <v>0</v>
      </c>
      <c r="R404" s="183">
        <f>SUM(M404:Q404)</f>
        <v>0</v>
      </c>
      <c r="S404" s="277">
        <f>R404+L404+G404</f>
        <v>0</v>
      </c>
      <c r="T404" s="961"/>
      <c r="U404" s="963"/>
      <c r="V404" s="963"/>
      <c r="W404" s="963"/>
      <c r="X404" s="287"/>
      <c r="Y404" s="285"/>
      <c r="Z404" s="285"/>
      <c r="AA404" s="285"/>
      <c r="AB404" s="285"/>
      <c r="AC404" s="285"/>
      <c r="AD404" s="285"/>
      <c r="AE404" s="217"/>
      <c r="AF404" s="217"/>
      <c r="AG404" s="217"/>
      <c r="AH404" s="217"/>
      <c r="AI404" s="217"/>
      <c r="AJ404" s="217"/>
      <c r="AK404" s="217"/>
      <c r="AL404" s="217"/>
      <c r="AM404" s="217"/>
      <c r="AN404" s="217"/>
      <c r="AO404" s="217"/>
      <c r="AP404" s="217"/>
      <c r="AQ404" s="217"/>
      <c r="AR404" s="217"/>
      <c r="AS404" s="217"/>
      <c r="AT404" s="217"/>
      <c r="AU404" s="217"/>
      <c r="AV404" s="217"/>
      <c r="AW404" s="217"/>
      <c r="AX404" s="217"/>
      <c r="AY404" s="217"/>
      <c r="AZ404" s="217"/>
      <c r="BA404" s="217"/>
      <c r="BB404" s="217"/>
      <c r="BC404" s="217"/>
      <c r="BD404" s="217"/>
      <c r="BE404" s="217"/>
      <c r="BF404" s="217"/>
      <c r="BG404" s="217"/>
      <c r="BH404" s="217"/>
      <c r="BI404" s="217"/>
      <c r="BJ404" s="217"/>
      <c r="BK404" s="217"/>
      <c r="BL404" s="217"/>
      <c r="BM404" s="217"/>
      <c r="BN404" s="217"/>
      <c r="BO404" s="217"/>
      <c r="BP404" s="217"/>
      <c r="BQ404" s="217"/>
      <c r="BR404" s="217"/>
      <c r="BS404" s="217"/>
      <c r="BT404" s="217"/>
      <c r="BU404" s="217"/>
      <c r="BV404" s="217"/>
      <c r="BW404" s="217"/>
      <c r="BX404" s="217"/>
      <c r="BY404" s="217"/>
      <c r="BZ404" s="217"/>
      <c r="CA404" s="217"/>
      <c r="CB404" s="217"/>
      <c r="CC404" s="217"/>
      <c r="CD404" s="217"/>
      <c r="CE404" s="217"/>
      <c r="CF404" s="217"/>
      <c r="CG404" s="217"/>
      <c r="CH404" s="217"/>
      <c r="CI404" s="217"/>
      <c r="CJ404" s="217"/>
      <c r="CK404" s="217"/>
      <c r="CL404" s="217"/>
      <c r="CM404" s="217"/>
      <c r="CN404" s="217"/>
      <c r="CO404" s="217"/>
      <c r="CP404" s="217"/>
      <c r="CQ404" s="217"/>
      <c r="CR404" s="217"/>
      <c r="CS404" s="217"/>
      <c r="CT404" s="217"/>
      <c r="CU404" s="217"/>
      <c r="CV404" s="217"/>
      <c r="CW404" s="217"/>
      <c r="CX404" s="217"/>
      <c r="CY404" s="217"/>
      <c r="CZ404" s="217"/>
      <c r="DA404" s="217"/>
      <c r="DB404" s="217"/>
      <c r="DC404" s="217"/>
      <c r="DD404" s="217"/>
      <c r="DE404" s="217"/>
      <c r="DF404" s="217"/>
      <c r="DG404" s="217"/>
      <c r="DH404" s="217"/>
      <c r="DI404" s="217"/>
      <c r="DJ404" s="217"/>
      <c r="DK404" s="217"/>
      <c r="DL404" s="217"/>
      <c r="DM404" s="217"/>
      <c r="DN404" s="217"/>
      <c r="DO404" s="217"/>
      <c r="DP404" s="217"/>
      <c r="DQ404" s="217"/>
      <c r="DR404" s="217"/>
    </row>
    <row r="405" spans="1:122" s="207" customFormat="1" ht="13.5" hidden="1" thickBot="1">
      <c r="A405" s="211"/>
      <c r="B405" s="272"/>
      <c r="C405" s="212"/>
      <c r="D405" s="212"/>
      <c r="E405" s="212"/>
      <c r="F405" s="212"/>
      <c r="G405" s="183"/>
      <c r="H405" s="212"/>
      <c r="I405" s="212"/>
      <c r="J405" s="212"/>
      <c r="K405" s="212"/>
      <c r="L405" s="183"/>
      <c r="M405" s="212"/>
      <c r="N405" s="212"/>
      <c r="O405" s="212"/>
      <c r="P405" s="212"/>
      <c r="Q405" s="212"/>
      <c r="R405" s="183"/>
      <c r="S405" s="277"/>
      <c r="T405" s="286"/>
      <c r="U405" s="285"/>
      <c r="V405" s="287"/>
      <c r="W405" s="287"/>
      <c r="X405" s="287"/>
      <c r="Y405" s="285"/>
      <c r="Z405" s="285"/>
      <c r="AA405" s="285"/>
      <c r="AB405" s="285"/>
      <c r="AC405" s="285"/>
      <c r="AD405" s="285"/>
      <c r="AE405" s="217"/>
      <c r="AF405" s="217"/>
      <c r="AG405" s="217"/>
      <c r="AH405" s="217"/>
      <c r="AI405" s="217"/>
      <c r="AJ405" s="217"/>
      <c r="AK405" s="217"/>
      <c r="AL405" s="217"/>
      <c r="AM405" s="217"/>
      <c r="AN405" s="217"/>
      <c r="AO405" s="217"/>
      <c r="AP405" s="217"/>
      <c r="AQ405" s="217"/>
      <c r="AR405" s="217"/>
      <c r="AS405" s="217"/>
      <c r="AT405" s="217"/>
      <c r="AU405" s="217"/>
      <c r="AV405" s="217"/>
      <c r="AW405" s="217"/>
      <c r="AX405" s="217"/>
      <c r="AY405" s="217"/>
      <c r="AZ405" s="217"/>
      <c r="BA405" s="217"/>
      <c r="BB405" s="217"/>
      <c r="BC405" s="217"/>
      <c r="BD405" s="217"/>
      <c r="BE405" s="217"/>
      <c r="BF405" s="217"/>
      <c r="BG405" s="217"/>
      <c r="BH405" s="217"/>
      <c r="BI405" s="217"/>
      <c r="BJ405" s="217"/>
      <c r="BK405" s="217"/>
      <c r="BL405" s="217"/>
      <c r="BM405" s="217"/>
      <c r="BN405" s="217"/>
      <c r="BO405" s="217"/>
      <c r="BP405" s="217"/>
      <c r="BQ405" s="217"/>
      <c r="BR405" s="217"/>
      <c r="BS405" s="217"/>
      <c r="BT405" s="217"/>
      <c r="BU405" s="217"/>
      <c r="BV405" s="217"/>
      <c r="BW405" s="217"/>
      <c r="BX405" s="217"/>
      <c r="BY405" s="217"/>
      <c r="BZ405" s="217"/>
      <c r="CA405" s="217"/>
      <c r="CB405" s="217"/>
      <c r="CC405" s="217"/>
      <c r="CD405" s="217"/>
      <c r="CE405" s="217"/>
      <c r="CF405" s="217"/>
      <c r="CG405" s="217"/>
      <c r="CH405" s="217"/>
      <c r="CI405" s="217"/>
      <c r="CJ405" s="217"/>
      <c r="CK405" s="217"/>
      <c r="CL405" s="217"/>
      <c r="CM405" s="217"/>
      <c r="CN405" s="217"/>
      <c r="CO405" s="217"/>
      <c r="CP405" s="217"/>
      <c r="CQ405" s="217"/>
      <c r="CR405" s="217"/>
      <c r="CS405" s="217"/>
      <c r="CT405" s="217"/>
      <c r="CU405" s="217"/>
      <c r="CV405" s="217"/>
      <c r="CW405" s="217"/>
      <c r="CX405" s="217"/>
      <c r="CY405" s="217"/>
      <c r="CZ405" s="217"/>
      <c r="DA405" s="217"/>
      <c r="DB405" s="217"/>
      <c r="DC405" s="217"/>
      <c r="DD405" s="217"/>
      <c r="DE405" s="217"/>
      <c r="DF405" s="217"/>
      <c r="DG405" s="217"/>
      <c r="DH405" s="217"/>
      <c r="DI405" s="217"/>
      <c r="DJ405" s="217"/>
      <c r="DK405" s="217"/>
      <c r="DL405" s="217"/>
      <c r="DM405" s="217"/>
      <c r="DN405" s="217"/>
      <c r="DO405" s="217"/>
      <c r="DP405" s="217"/>
      <c r="DQ405" s="217"/>
      <c r="DR405" s="217"/>
    </row>
    <row r="406" spans="1:122" ht="13" outlineLevel="1">
      <c r="A406" s="289" t="s">
        <v>50</v>
      </c>
      <c r="B406" s="252"/>
      <c r="C406" s="11"/>
      <c r="D406" s="11"/>
      <c r="E406" s="11"/>
      <c r="F406" s="11"/>
      <c r="G406" s="253"/>
      <c r="H406" s="11"/>
      <c r="I406" s="11"/>
      <c r="J406" s="11"/>
      <c r="K406" s="11"/>
      <c r="L406" s="253"/>
      <c r="M406" s="11"/>
      <c r="N406" s="11"/>
      <c r="O406" s="11"/>
      <c r="P406" s="11"/>
      <c r="Q406" s="11"/>
      <c r="R406" s="253" t="s">
        <v>30</v>
      </c>
      <c r="S406" s="279" t="s">
        <v>30</v>
      </c>
      <c r="T406" s="1256"/>
      <c r="U406" s="955"/>
      <c r="V406" s="284"/>
      <c r="W406" s="284"/>
      <c r="X406" s="284"/>
      <c r="Y406" s="284"/>
      <c r="Z406" s="284"/>
    </row>
    <row r="407" spans="1:122" ht="13.5" outlineLevel="1" thickBot="1">
      <c r="A407" s="254" t="s">
        <v>42</v>
      </c>
      <c r="B407" s="255"/>
      <c r="C407" s="256"/>
      <c r="D407" s="256"/>
      <c r="E407" s="256"/>
      <c r="F407" s="256"/>
      <c r="G407" s="257"/>
      <c r="H407" s="256"/>
      <c r="I407" s="256"/>
      <c r="J407" s="256"/>
      <c r="K407" s="256"/>
      <c r="L407" s="257"/>
      <c r="M407" s="256"/>
      <c r="N407" s="256"/>
      <c r="O407" s="256"/>
      <c r="P407" s="256"/>
      <c r="Q407" s="256"/>
      <c r="R407" s="258"/>
      <c r="S407" s="280"/>
      <c r="T407" s="1257"/>
      <c r="U407" s="1258"/>
      <c r="V407" s="949"/>
      <c r="W407" s="949"/>
      <c r="X407" s="949"/>
      <c r="Y407" s="949"/>
      <c r="Z407" s="949"/>
    </row>
    <row r="408" spans="1:122" ht="13" outlineLevel="1">
      <c r="A408" s="259" t="s">
        <v>45</v>
      </c>
      <c r="B408" s="260"/>
      <c r="C408" s="261"/>
      <c r="D408" s="261"/>
      <c r="E408" s="261"/>
      <c r="F408" s="261"/>
      <c r="G408" s="253"/>
      <c r="H408" s="261"/>
      <c r="I408" s="261"/>
      <c r="J408" s="261"/>
      <c r="K408" s="261"/>
      <c r="L408" s="253"/>
      <c r="M408" s="261"/>
      <c r="N408" s="261"/>
      <c r="O408" s="261"/>
      <c r="P408" s="261"/>
      <c r="Q408" s="261"/>
      <c r="R408" s="253"/>
      <c r="S408" s="279"/>
      <c r="T408" s="954"/>
      <c r="U408" s="284"/>
      <c r="V408" s="284"/>
      <c r="W408" s="284"/>
      <c r="X408" s="955"/>
      <c r="Y408" s="284"/>
      <c r="Z408" s="284"/>
    </row>
    <row r="409" spans="1:122" ht="13.5" outlineLevel="1" thickBot="1">
      <c r="A409" s="254" t="s">
        <v>42</v>
      </c>
      <c r="B409" s="255"/>
      <c r="C409" s="256"/>
      <c r="D409" s="256"/>
      <c r="E409" s="256"/>
      <c r="F409" s="256"/>
      <c r="G409" s="257"/>
      <c r="H409" s="256"/>
      <c r="I409" s="256"/>
      <c r="J409" s="256"/>
      <c r="K409" s="256"/>
      <c r="L409" s="257"/>
      <c r="M409" s="256"/>
      <c r="N409" s="256"/>
      <c r="O409" s="256"/>
      <c r="P409" s="256"/>
      <c r="Q409" s="256"/>
      <c r="R409" s="258" t="s">
        <v>30</v>
      </c>
      <c r="S409" s="280" t="s">
        <v>30</v>
      </c>
      <c r="U409" s="284"/>
      <c r="W409" s="284"/>
      <c r="Z409" s="284"/>
    </row>
    <row r="410" spans="1:122" s="535" customFormat="1" ht="13">
      <c r="A410" s="711"/>
      <c r="B410" s="283"/>
      <c r="C410" s="712"/>
      <c r="D410" s="712"/>
      <c r="E410" s="712"/>
      <c r="F410" s="712"/>
      <c r="G410" s="408"/>
      <c r="H410" s="712"/>
      <c r="I410" s="712"/>
      <c r="J410" s="712"/>
      <c r="K410" s="712"/>
      <c r="L410" s="408"/>
      <c r="M410" s="712"/>
      <c r="N410" s="712"/>
      <c r="O410" s="712"/>
      <c r="P410" s="712"/>
      <c r="Q410" s="712"/>
      <c r="R410" s="664"/>
      <c r="S410" s="713"/>
      <c r="T410" s="926"/>
      <c r="U410" s="283"/>
      <c r="V410" s="889"/>
      <c r="W410" s="283"/>
      <c r="X410" s="283"/>
      <c r="Y410" s="283"/>
      <c r="Z410" s="283"/>
      <c r="AA410" s="283"/>
      <c r="AB410" s="283"/>
      <c r="AC410" s="283"/>
      <c r="AD410" s="283"/>
    </row>
    <row r="411" spans="1:122" s="535" customFormat="1" ht="13">
      <c r="A411" s="711"/>
      <c r="B411" s="283"/>
      <c r="C411" s="712"/>
      <c r="D411" s="712"/>
      <c r="E411" s="712"/>
      <c r="F411" s="712"/>
      <c r="G411" s="408"/>
      <c r="H411" s="712"/>
      <c r="I411" s="712"/>
      <c r="J411" s="712"/>
      <c r="K411" s="712"/>
      <c r="L411" s="408"/>
      <c r="M411" s="712"/>
      <c r="N411" s="712"/>
      <c r="O411" s="712"/>
      <c r="P411" s="712"/>
      <c r="Q411" s="712"/>
      <c r="R411" s="664"/>
      <c r="S411" s="713"/>
      <c r="T411" s="240"/>
      <c r="U411" s="283"/>
      <c r="V411" s="283"/>
      <c r="W411" s="283"/>
      <c r="X411" s="283"/>
      <c r="Y411" s="283"/>
      <c r="Z411" s="283"/>
      <c r="AA411" s="283"/>
      <c r="AB411" s="283"/>
      <c r="AC411" s="283"/>
      <c r="AD411" s="283"/>
    </row>
    <row r="412" spans="1:122" ht="13">
      <c r="A412" s="504" t="s">
        <v>32</v>
      </c>
    </row>
    <row r="413" spans="1:122" ht="13">
      <c r="A413" s="1263" t="str">
        <f>A402</f>
        <v>Site Uncon</v>
      </c>
      <c r="C413" s="1264">
        <f t="shared" ref="C413:S413" si="293">C402+C298+C137</f>
        <v>127245</v>
      </c>
      <c r="D413" s="1264">
        <f t="shared" si="293"/>
        <v>207940</v>
      </c>
      <c r="E413" s="1264">
        <f t="shared" si="293"/>
        <v>425715</v>
      </c>
      <c r="F413" s="1264">
        <f t="shared" si="293"/>
        <v>292960</v>
      </c>
      <c r="G413" s="1264">
        <f t="shared" si="293"/>
        <v>1053860</v>
      </c>
      <c r="H413" s="1264">
        <f t="shared" si="293"/>
        <v>268945</v>
      </c>
      <c r="I413" s="1264">
        <f t="shared" si="293"/>
        <v>456475</v>
      </c>
      <c r="J413" s="1264">
        <f t="shared" si="293"/>
        <v>260855</v>
      </c>
      <c r="K413" s="1264">
        <f t="shared" si="293"/>
        <v>278105</v>
      </c>
      <c r="L413" s="1264">
        <f t="shared" si="293"/>
        <v>1264380</v>
      </c>
      <c r="M413" s="1264">
        <f t="shared" si="293"/>
        <v>254940</v>
      </c>
      <c r="N413" s="1264">
        <f t="shared" si="293"/>
        <v>496145</v>
      </c>
      <c r="O413" s="1264">
        <f t="shared" si="293"/>
        <v>357575</v>
      </c>
      <c r="P413" s="1264">
        <f t="shared" si="293"/>
        <v>127160</v>
      </c>
      <c r="Q413" s="1264">
        <f t="shared" si="293"/>
        <v>36180</v>
      </c>
      <c r="R413" s="1264">
        <f t="shared" si="293"/>
        <v>1272000</v>
      </c>
      <c r="S413" s="1264">
        <f t="shared" si="293"/>
        <v>3590240</v>
      </c>
    </row>
    <row r="414" spans="1:122" ht="13">
      <c r="A414" s="1263" t="str">
        <f>A403</f>
        <v>MS2409A0</v>
      </c>
      <c r="C414" s="1264">
        <f t="shared" ref="C414:S414" si="294">C403+C299+C138</f>
        <v>0</v>
      </c>
      <c r="D414" s="1264">
        <f t="shared" si="294"/>
        <v>265225</v>
      </c>
      <c r="E414" s="1264">
        <f t="shared" si="294"/>
        <v>495675</v>
      </c>
      <c r="F414" s="1264">
        <f t="shared" si="294"/>
        <v>292960</v>
      </c>
      <c r="G414" s="1264">
        <f t="shared" si="294"/>
        <v>1053860</v>
      </c>
      <c r="H414" s="1264">
        <f t="shared" si="294"/>
        <v>268945</v>
      </c>
      <c r="I414" s="1264">
        <f t="shared" si="294"/>
        <v>456475</v>
      </c>
      <c r="J414" s="1264">
        <f t="shared" si="294"/>
        <v>260855</v>
      </c>
      <c r="K414" s="1264">
        <f t="shared" si="294"/>
        <v>278105</v>
      </c>
      <c r="L414" s="1264">
        <f t="shared" si="294"/>
        <v>1264380</v>
      </c>
      <c r="M414" s="1264">
        <f t="shared" si="294"/>
        <v>254940</v>
      </c>
      <c r="N414" s="1264">
        <f t="shared" si="294"/>
        <v>496145</v>
      </c>
      <c r="O414" s="1264">
        <f t="shared" si="294"/>
        <v>357575</v>
      </c>
      <c r="P414" s="1264">
        <f t="shared" si="294"/>
        <v>127160</v>
      </c>
      <c r="Q414" s="1264">
        <f t="shared" si="294"/>
        <v>36180</v>
      </c>
      <c r="R414" s="1264">
        <f t="shared" si="294"/>
        <v>1272000</v>
      </c>
      <c r="S414" s="1264">
        <f t="shared" si="294"/>
        <v>3590240</v>
      </c>
    </row>
    <row r="415" spans="1:122" ht="13">
      <c r="A415" s="504"/>
      <c r="C415" s="1265"/>
      <c r="D415" s="1265"/>
      <c r="E415" s="1265"/>
      <c r="F415" s="1265"/>
      <c r="G415" s="1266"/>
      <c r="H415" s="1265"/>
      <c r="I415" s="1265"/>
      <c r="J415" s="1265"/>
      <c r="K415" s="1265"/>
      <c r="L415" s="1266"/>
      <c r="M415" s="1265"/>
      <c r="N415" s="1265"/>
      <c r="O415" s="1265"/>
      <c r="P415" s="1265"/>
      <c r="Q415" s="1265"/>
      <c r="R415" s="1266"/>
      <c r="S415" s="1267"/>
    </row>
    <row r="416" spans="1:122" ht="13">
      <c r="A416" s="504" t="s">
        <v>265</v>
      </c>
      <c r="C416" s="1264">
        <f>C414-C413</f>
        <v>-127245</v>
      </c>
      <c r="D416" s="1264">
        <f t="shared" ref="D416:S416" si="295">D414-D413</f>
        <v>57285</v>
      </c>
      <c r="E416" s="1264">
        <f t="shared" si="295"/>
        <v>69960</v>
      </c>
      <c r="F416" s="1264">
        <f t="shared" si="295"/>
        <v>0</v>
      </c>
      <c r="G416" s="1264">
        <f t="shared" si="295"/>
        <v>0</v>
      </c>
      <c r="H416" s="1264">
        <f t="shared" si="295"/>
        <v>0</v>
      </c>
      <c r="I416" s="1264">
        <f t="shared" si="295"/>
        <v>0</v>
      </c>
      <c r="J416" s="1264">
        <f t="shared" si="295"/>
        <v>0</v>
      </c>
      <c r="K416" s="1264">
        <f t="shared" si="295"/>
        <v>0</v>
      </c>
      <c r="L416" s="1264">
        <f t="shared" si="295"/>
        <v>0</v>
      </c>
      <c r="M416" s="1264">
        <f t="shared" si="295"/>
        <v>0</v>
      </c>
      <c r="N416" s="1264">
        <f t="shared" si="295"/>
        <v>0</v>
      </c>
      <c r="O416" s="1264">
        <f t="shared" si="295"/>
        <v>0</v>
      </c>
      <c r="P416" s="1264">
        <f t="shared" si="295"/>
        <v>0</v>
      </c>
      <c r="Q416" s="1264">
        <f t="shared" si="295"/>
        <v>0</v>
      </c>
      <c r="R416" s="1264">
        <f t="shared" si="295"/>
        <v>0</v>
      </c>
      <c r="S416" s="1264">
        <f t="shared" si="295"/>
        <v>0</v>
      </c>
      <c r="T416" s="398">
        <f>S416-'PSG commit waterfall'!S144</f>
        <v>-168175</v>
      </c>
    </row>
    <row r="419" spans="1:19">
      <c r="A419" s="1" t="s">
        <v>975</v>
      </c>
      <c r="C419" s="480">
        <f>C227+C228+C203+C204</f>
        <v>0</v>
      </c>
      <c r="D419" s="480">
        <f t="shared" ref="D419:S419" si="296">D227+D228+D203+D204</f>
        <v>0</v>
      </c>
      <c r="E419" s="480">
        <f t="shared" si="296"/>
        <v>0</v>
      </c>
      <c r="F419" s="480">
        <f t="shared" si="296"/>
        <v>0</v>
      </c>
      <c r="G419" s="480">
        <f t="shared" si="296"/>
        <v>0</v>
      </c>
      <c r="H419" s="480">
        <f t="shared" si="296"/>
        <v>0</v>
      </c>
      <c r="I419" s="480">
        <f t="shared" si="296"/>
        <v>0</v>
      </c>
      <c r="J419" s="480">
        <f t="shared" si="296"/>
        <v>0</v>
      </c>
      <c r="K419" s="480">
        <f t="shared" si="296"/>
        <v>0</v>
      </c>
      <c r="L419" s="480">
        <f t="shared" si="296"/>
        <v>0</v>
      </c>
      <c r="M419" s="480">
        <f t="shared" si="296"/>
        <v>0</v>
      </c>
      <c r="N419" s="480">
        <f t="shared" si="296"/>
        <v>0</v>
      </c>
      <c r="O419" s="480">
        <f t="shared" si="296"/>
        <v>0</v>
      </c>
      <c r="P419" s="480">
        <f t="shared" si="296"/>
        <v>0</v>
      </c>
      <c r="Q419" s="480">
        <f t="shared" si="296"/>
        <v>0</v>
      </c>
      <c r="R419" s="480">
        <f t="shared" si="296"/>
        <v>0</v>
      </c>
      <c r="S419" s="480">
        <f t="shared" si="296"/>
        <v>0</v>
      </c>
    </row>
    <row r="420" spans="1:19">
      <c r="A420" s="1" t="s">
        <v>976</v>
      </c>
      <c r="C420" s="480">
        <f t="shared" ref="C420:S420" si="297">C229+C230+C205+C206</f>
        <v>0</v>
      </c>
      <c r="D420" s="480">
        <f t="shared" si="297"/>
        <v>0</v>
      </c>
      <c r="E420" s="480">
        <f t="shared" si="297"/>
        <v>0</v>
      </c>
      <c r="F420" s="480">
        <f t="shared" si="297"/>
        <v>0</v>
      </c>
      <c r="G420" s="480">
        <f t="shared" si="297"/>
        <v>0</v>
      </c>
      <c r="H420" s="480">
        <f t="shared" si="297"/>
        <v>0</v>
      </c>
      <c r="I420" s="480">
        <f t="shared" si="297"/>
        <v>0</v>
      </c>
      <c r="J420" s="480">
        <f t="shared" si="297"/>
        <v>0</v>
      </c>
      <c r="K420" s="480">
        <f t="shared" si="297"/>
        <v>0</v>
      </c>
      <c r="L420" s="480">
        <f t="shared" si="297"/>
        <v>0</v>
      </c>
      <c r="M420" s="480">
        <f t="shared" si="297"/>
        <v>0</v>
      </c>
      <c r="N420" s="480">
        <f t="shared" si="297"/>
        <v>0</v>
      </c>
      <c r="O420" s="480">
        <f t="shared" si="297"/>
        <v>0</v>
      </c>
      <c r="P420" s="480">
        <f t="shared" si="297"/>
        <v>0</v>
      </c>
      <c r="Q420" s="480">
        <f t="shared" si="297"/>
        <v>0</v>
      </c>
      <c r="R420" s="480">
        <f t="shared" si="297"/>
        <v>0</v>
      </c>
      <c r="S420" s="480">
        <f t="shared" si="297"/>
        <v>0</v>
      </c>
    </row>
    <row r="421" spans="1:19">
      <c r="A421" s="1" t="s">
        <v>977</v>
      </c>
      <c r="C421" s="480">
        <f t="shared" ref="C421:S421" si="298">C231+C232+C207+C208</f>
        <v>0</v>
      </c>
      <c r="D421" s="480">
        <f t="shared" si="298"/>
        <v>0</v>
      </c>
      <c r="E421" s="480">
        <f t="shared" si="298"/>
        <v>0</v>
      </c>
      <c r="F421" s="480">
        <f t="shared" si="298"/>
        <v>0</v>
      </c>
      <c r="G421" s="480">
        <f t="shared" si="298"/>
        <v>0</v>
      </c>
      <c r="H421" s="480">
        <f t="shared" si="298"/>
        <v>0</v>
      </c>
      <c r="I421" s="480">
        <f t="shared" si="298"/>
        <v>0</v>
      </c>
      <c r="J421" s="480">
        <f t="shared" si="298"/>
        <v>0</v>
      </c>
      <c r="K421" s="480">
        <f t="shared" si="298"/>
        <v>0</v>
      </c>
      <c r="L421" s="480">
        <f t="shared" si="298"/>
        <v>0</v>
      </c>
      <c r="M421" s="480">
        <f t="shared" si="298"/>
        <v>0</v>
      </c>
      <c r="N421" s="480">
        <f t="shared" si="298"/>
        <v>0</v>
      </c>
      <c r="O421" s="480">
        <f t="shared" si="298"/>
        <v>0</v>
      </c>
      <c r="P421" s="480">
        <f t="shared" si="298"/>
        <v>0</v>
      </c>
      <c r="Q421" s="480">
        <f t="shared" si="298"/>
        <v>0</v>
      </c>
      <c r="R421" s="480">
        <f t="shared" si="298"/>
        <v>0</v>
      </c>
      <c r="S421" s="480">
        <f t="shared" si="298"/>
        <v>0</v>
      </c>
    </row>
    <row r="422" spans="1:19" ht="13">
      <c r="A422" s="504" t="s">
        <v>32</v>
      </c>
      <c r="B422" s="504"/>
      <c r="C422" s="1264">
        <f>SUM(C419:C421)</f>
        <v>0</v>
      </c>
      <c r="D422" s="1264">
        <f t="shared" ref="D422:S422" si="299">SUM(D419:D421)</f>
        <v>0</v>
      </c>
      <c r="E422" s="1264">
        <f t="shared" si="299"/>
        <v>0</v>
      </c>
      <c r="F422" s="1264">
        <f t="shared" si="299"/>
        <v>0</v>
      </c>
      <c r="G422" s="1692">
        <f t="shared" si="299"/>
        <v>0</v>
      </c>
      <c r="H422" s="1264">
        <f t="shared" si="299"/>
        <v>0</v>
      </c>
      <c r="I422" s="1264">
        <f t="shared" si="299"/>
        <v>0</v>
      </c>
      <c r="J422" s="1264">
        <f t="shared" si="299"/>
        <v>0</v>
      </c>
      <c r="K422" s="1264">
        <f t="shared" si="299"/>
        <v>0</v>
      </c>
      <c r="L422" s="1692">
        <f t="shared" si="299"/>
        <v>0</v>
      </c>
      <c r="M422" s="1264">
        <f t="shared" si="299"/>
        <v>0</v>
      </c>
      <c r="N422" s="1264">
        <f t="shared" si="299"/>
        <v>0</v>
      </c>
      <c r="O422" s="1264">
        <f t="shared" si="299"/>
        <v>0</v>
      </c>
      <c r="P422" s="1264">
        <f t="shared" si="299"/>
        <v>0</v>
      </c>
      <c r="Q422" s="1264">
        <f t="shared" si="299"/>
        <v>0</v>
      </c>
      <c r="R422" s="1692">
        <f t="shared" si="299"/>
        <v>0</v>
      </c>
      <c r="S422" s="1693">
        <f t="shared" si="299"/>
        <v>0</v>
      </c>
    </row>
    <row r="423" spans="1:19">
      <c r="G423" s="263"/>
      <c r="L423" s="263"/>
      <c r="R423" s="263"/>
      <c r="S423" s="263"/>
    </row>
    <row r="425" spans="1:19">
      <c r="S425" s="822"/>
    </row>
  </sheetData>
  <phoneticPr fontId="189" type="noConversion"/>
  <pageMargins left="0.75" right="0.75" top="1" bottom="1" header="0.5" footer="0.5"/>
  <pageSetup scale="10" orientation="portrait" r:id="rId1"/>
  <headerFooter alignWithMargins="0">
    <oddFooter>&amp;C&amp;1#&amp;"Calibri"&amp;10&amp;K008000Seagate Internal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HG3396"/>
  <sheetViews>
    <sheetView showGridLines="0" topLeftCell="A46" zoomScale="40" zoomScaleNormal="40" workbookViewId="0">
      <selection activeCell="L89" sqref="L89"/>
    </sheetView>
  </sheetViews>
  <sheetFormatPr defaultColWidth="13.08203125" defaultRowHeight="15"/>
  <cols>
    <col min="1" max="1" width="17.33203125" style="1107" customWidth="1"/>
    <col min="2" max="2" width="16.58203125" style="1107" bestFit="1" customWidth="1"/>
    <col min="3" max="3" width="17.58203125" style="1107" bestFit="1" customWidth="1"/>
    <col min="4" max="4" width="17.58203125" style="1107" customWidth="1"/>
    <col min="5" max="5" width="7.08203125" style="1107" customWidth="1"/>
    <col min="6" max="8" width="11.08203125" style="1107" customWidth="1"/>
    <col min="9" max="9" width="13.08203125" style="1107" customWidth="1"/>
    <col min="10" max="11" width="9" style="8" customWidth="1"/>
    <col min="12" max="186" width="9" style="398" customWidth="1"/>
    <col min="187" max="187" width="11.58203125" style="656" bestFit="1" customWidth="1"/>
    <col min="188" max="198" width="11.58203125" style="3" customWidth="1"/>
    <col min="199" max="199" width="9" style="657" customWidth="1"/>
    <col min="200" max="214" width="13.08203125" style="3" customWidth="1"/>
    <col min="215" max="215" width="13.08203125" style="3" bestFit="1" customWidth="1"/>
    <col min="216" max="16384" width="13.08203125" style="3"/>
  </cols>
  <sheetData>
    <row r="1" spans="1:215">
      <c r="A1" s="1509" t="s">
        <v>65</v>
      </c>
      <c r="B1" s="2094" t="s">
        <v>1085</v>
      </c>
      <c r="HG1" s="666" t="s">
        <v>31</v>
      </c>
    </row>
    <row r="2" spans="1:215">
      <c r="A2" s="1509" t="s">
        <v>65</v>
      </c>
      <c r="K2" s="8" t="e">
        <f>VLOOKUP(C2,'Drive Summary'!F:G,1,FALSE)</f>
        <v>#N/A</v>
      </c>
    </row>
    <row r="3" spans="1:215">
      <c r="A3" s="1509" t="s">
        <v>65</v>
      </c>
      <c r="K3" s="8" t="e">
        <f>VLOOKUP(C3,'Drive Summary'!F:G,1,FALSE)</f>
        <v>#N/A</v>
      </c>
    </row>
    <row r="4" spans="1:215">
      <c r="A4" s="1509" t="s">
        <v>65</v>
      </c>
      <c r="K4" s="8" t="e">
        <f>VLOOKUP(C4,'Drive Summary'!F:G,1,FALSE)</f>
        <v>#N/A</v>
      </c>
    </row>
    <row r="5" spans="1:215">
      <c r="A5" s="1509" t="s">
        <v>65</v>
      </c>
      <c r="K5" s="8" t="e">
        <f>VLOOKUP(C5,'Drive Summary'!F:G,1,FALSE)</f>
        <v>#N/A</v>
      </c>
    </row>
    <row r="6" spans="1:215">
      <c r="A6" s="1509" t="s">
        <v>65</v>
      </c>
      <c r="K6" s="8" t="e">
        <f>VLOOKUP(C6,'Drive Summary'!F:G,1,FALSE)</f>
        <v>#N/A</v>
      </c>
    </row>
    <row r="7" spans="1:215">
      <c r="A7" s="1509" t="s">
        <v>65</v>
      </c>
      <c r="K7" s="8" t="e">
        <f>VLOOKUP(C7,'Drive Summary'!F:G,1,FALSE)</f>
        <v>#N/A</v>
      </c>
    </row>
    <row r="8" spans="1:215">
      <c r="A8" s="1509" t="s">
        <v>65</v>
      </c>
      <c r="K8" s="8" t="e">
        <f>VLOOKUP(C8,'Drive Summary'!F:G,1,FALSE)</f>
        <v>#N/A</v>
      </c>
    </row>
    <row r="9" spans="1:215">
      <c r="A9" s="1509" t="s">
        <v>65</v>
      </c>
      <c r="K9" s="8" t="e">
        <f>VLOOKUP(C9,'Drive Summary'!F:G,1,FALSE)</f>
        <v>#N/A</v>
      </c>
    </row>
    <row r="10" spans="1:215">
      <c r="A10" s="1509" t="s">
        <v>65</v>
      </c>
      <c r="K10" s="8" t="e">
        <f>VLOOKUP(C10,'Drive Summary'!F:G,1,FALSE)</f>
        <v>#N/A</v>
      </c>
    </row>
    <row r="11" spans="1:215">
      <c r="A11" s="1509" t="s">
        <v>65</v>
      </c>
      <c r="K11" s="8" t="e">
        <f>VLOOKUP(C11,'Drive Summary'!F:G,1,FALSE)</f>
        <v>#N/A</v>
      </c>
    </row>
    <row r="12" spans="1:215">
      <c r="A12" s="1509" t="s">
        <v>65</v>
      </c>
      <c r="K12" s="8" t="e">
        <f>VLOOKUP(C12,'Drive Summary'!F:G,1,FALSE)</f>
        <v>#N/A</v>
      </c>
    </row>
    <row r="13" spans="1:215">
      <c r="A13" s="1509" t="s">
        <v>65</v>
      </c>
      <c r="K13" s="8" t="e">
        <f>VLOOKUP(C13,'Drive Summary'!F:G,1,FALSE)</f>
        <v>#N/A</v>
      </c>
    </row>
    <row r="14" spans="1:215">
      <c r="A14" s="1509" t="s">
        <v>65</v>
      </c>
      <c r="K14" s="8" t="e">
        <f>VLOOKUP(C14,'Drive Summary'!F:G,1,FALSE)</f>
        <v>#N/A</v>
      </c>
    </row>
    <row r="15" spans="1:215">
      <c r="A15" s="1509" t="s">
        <v>65</v>
      </c>
      <c r="K15" s="8" t="e">
        <f>VLOOKUP(C15,'Drive Summary'!F:G,1,FALSE)</f>
        <v>#N/A</v>
      </c>
    </row>
    <row r="16" spans="1:215">
      <c r="A16" s="1509" t="s">
        <v>65</v>
      </c>
      <c r="K16" s="8" t="e">
        <f>VLOOKUP(C16,'Drive Summary'!F:G,1,FALSE)</f>
        <v>#N/A</v>
      </c>
    </row>
    <row r="17" spans="1:11">
      <c r="A17" s="1509" t="s">
        <v>65</v>
      </c>
      <c r="K17" s="8" t="e">
        <f>VLOOKUP(C17,'Drive Summary'!F:G,1,FALSE)</f>
        <v>#N/A</v>
      </c>
    </row>
    <row r="18" spans="1:11">
      <c r="A18" s="1509" t="s">
        <v>65</v>
      </c>
      <c r="K18" s="8" t="e">
        <f>VLOOKUP(C18,'Drive Summary'!F:G,1,FALSE)</f>
        <v>#N/A</v>
      </c>
    </row>
    <row r="19" spans="1:11">
      <c r="A19" s="1509" t="s">
        <v>65</v>
      </c>
      <c r="K19" s="8" t="e">
        <f>VLOOKUP(C19,'Drive Summary'!F:G,1,FALSE)</f>
        <v>#N/A</v>
      </c>
    </row>
    <row r="20" spans="1:11">
      <c r="A20" s="1509" t="s">
        <v>65</v>
      </c>
      <c r="K20" s="8" t="e">
        <f>VLOOKUP(C20,'Drive Summary'!F:G,1,FALSE)</f>
        <v>#N/A</v>
      </c>
    </row>
    <row r="21" spans="1:11" ht="14.25" customHeight="1">
      <c r="A21" s="1509" t="s">
        <v>65</v>
      </c>
      <c r="K21" s="8" t="e">
        <f>VLOOKUP(C21,'Drive Summary'!F:G,1,FALSE)</f>
        <v>#N/A</v>
      </c>
    </row>
    <row r="22" spans="1:11">
      <c r="A22" s="1509" t="s">
        <v>65</v>
      </c>
      <c r="K22" s="8" t="e">
        <f>VLOOKUP(C22,'Drive Summary'!F:G,1,FALSE)</f>
        <v>#N/A</v>
      </c>
    </row>
    <row r="23" spans="1:11">
      <c r="A23" s="1509" t="s">
        <v>65</v>
      </c>
      <c r="K23" s="8" t="e">
        <f>VLOOKUP(C23,'Drive Summary'!F:G,1,FALSE)</f>
        <v>#N/A</v>
      </c>
    </row>
    <row r="24" spans="1:11">
      <c r="A24" s="1509" t="s">
        <v>65</v>
      </c>
      <c r="K24" s="8" t="e">
        <f>VLOOKUP(C24,'Drive Summary'!F:G,1,FALSE)</f>
        <v>#N/A</v>
      </c>
    </row>
    <row r="25" spans="1:11">
      <c r="A25" s="1509" t="s">
        <v>65</v>
      </c>
      <c r="B25"/>
      <c r="C25"/>
      <c r="D25"/>
      <c r="E25"/>
      <c r="F25"/>
      <c r="G25"/>
      <c r="H25"/>
      <c r="I25"/>
      <c r="K25" s="8" t="e">
        <f>VLOOKUP(C25,'Drive Summary'!F:G,1,FALSE)</f>
        <v>#N/A</v>
      </c>
    </row>
    <row r="26" spans="1:11">
      <c r="A26" s="1509" t="s">
        <v>65</v>
      </c>
      <c r="B26"/>
      <c r="C26"/>
      <c r="D26"/>
      <c r="E26"/>
      <c r="F26"/>
      <c r="G26"/>
      <c r="H26"/>
      <c r="I26"/>
      <c r="K26" s="8" t="e">
        <f>VLOOKUP(C26,'Drive Summary'!F:G,1,FALSE)</f>
        <v>#N/A</v>
      </c>
    </row>
    <row r="27" spans="1:11">
      <c r="A27"/>
      <c r="B27"/>
      <c r="C27"/>
      <c r="D27"/>
      <c r="E27"/>
      <c r="F27"/>
      <c r="G27"/>
      <c r="H27"/>
      <c r="I27"/>
      <c r="K27" s="8" t="e">
        <f>VLOOKUP(C27,'Drive Summary'!F:G,1,FALSE)</f>
        <v>#N/A</v>
      </c>
    </row>
    <row r="28" spans="1:11">
      <c r="A28" s="2013" t="s">
        <v>750</v>
      </c>
      <c r="B28" s="2014"/>
      <c r="C28" s="2014"/>
      <c r="D28" s="2014"/>
      <c r="E28" s="2014"/>
      <c r="F28" s="2013" t="s">
        <v>335</v>
      </c>
      <c r="G28" s="2014" t="s">
        <v>336</v>
      </c>
      <c r="H28" s="2014" t="s">
        <v>337</v>
      </c>
      <c r="I28" s="2014" t="s">
        <v>338</v>
      </c>
      <c r="K28" s="8" t="e">
        <f>VLOOKUP(C28,'Drive Summary'!F:G,1,FALSE)</f>
        <v>#N/A</v>
      </c>
    </row>
    <row r="29" spans="1:11">
      <c r="A29" s="2015"/>
      <c r="B29" s="2016"/>
      <c r="C29" s="2016"/>
      <c r="D29" s="2016"/>
      <c r="E29" s="2016"/>
      <c r="F29" s="2013" t="s">
        <v>1067</v>
      </c>
      <c r="G29" s="2014"/>
      <c r="H29" s="2014"/>
      <c r="I29" s="2014"/>
      <c r="K29" s="8" t="e">
        <f>VLOOKUP(C29,'Drive Summary'!F:G,1,FALSE)</f>
        <v>#N/A</v>
      </c>
    </row>
    <row r="30" spans="1:11">
      <c r="A30" s="2015"/>
      <c r="B30" s="2016"/>
      <c r="C30" s="2016"/>
      <c r="D30" s="2016"/>
      <c r="E30" s="2016"/>
      <c r="F30" s="2013" t="s">
        <v>1059</v>
      </c>
      <c r="G30" s="2014"/>
      <c r="H30" s="2014"/>
      <c r="I30" s="2013" t="s">
        <v>1060</v>
      </c>
      <c r="K30" s="8" t="e">
        <f>VLOOKUP(C30,'Drive Summary'!F:G,1,FALSE)</f>
        <v>#N/A</v>
      </c>
    </row>
    <row r="31" spans="1:11">
      <c r="A31" s="2015"/>
      <c r="B31" s="2016"/>
      <c r="C31" s="2016"/>
      <c r="D31" s="2016"/>
      <c r="E31" s="2016"/>
      <c r="F31" s="2013" t="s">
        <v>1064</v>
      </c>
      <c r="G31" s="2013" t="s">
        <v>1065</v>
      </c>
      <c r="H31" s="2013" t="s">
        <v>1066</v>
      </c>
      <c r="I31" s="2015"/>
      <c r="K31" s="8" t="e">
        <f>VLOOKUP(C31,'Drive Summary'!F:G,1,FALSE)</f>
        <v>#N/A</v>
      </c>
    </row>
    <row r="32" spans="1:11">
      <c r="A32" t="s">
        <v>123</v>
      </c>
      <c r="B32" t="s">
        <v>55</v>
      </c>
      <c r="C32" t="s">
        <v>104</v>
      </c>
      <c r="D32" t="s">
        <v>331</v>
      </c>
      <c r="E32" t="s">
        <v>66</v>
      </c>
      <c r="F32" t="s">
        <v>1061</v>
      </c>
      <c r="G32" t="s">
        <v>1062</v>
      </c>
      <c r="H32" t="s">
        <v>1063</v>
      </c>
      <c r="I32"/>
      <c r="K32" s="8" t="str">
        <f>VLOOKUP(C32,'Drive Summary'!F:G,1,FALSE)</f>
        <v>Product Model</v>
      </c>
    </row>
    <row r="33" spans="1:12">
      <c r="A33" t="s">
        <v>339</v>
      </c>
      <c r="B33" t="s">
        <v>243</v>
      </c>
      <c r="C33" t="s">
        <v>340</v>
      </c>
      <c r="D33">
        <v>2</v>
      </c>
      <c r="E33">
        <v>1</v>
      </c>
      <c r="F33" s="2027">
        <v>20825</v>
      </c>
      <c r="G33" s="2027">
        <v>25525</v>
      </c>
      <c r="H33" s="2027">
        <v>42100</v>
      </c>
      <c r="I33" s="2027">
        <v>88450</v>
      </c>
      <c r="K33" s="8" t="str">
        <f>VLOOKUP(C33,'Drive Summary'!F:G,1,FALSE)</f>
        <v>2U9102</v>
      </c>
      <c r="L33" s="398" t="str">
        <f>VLOOKUP(C33,'MBS comparison'!F:F,1,0)</f>
        <v>2U9102</v>
      </c>
    </row>
    <row r="34" spans="1:12">
      <c r="A34"/>
      <c r="B34" t="s">
        <v>197</v>
      </c>
      <c r="C34" t="s">
        <v>344</v>
      </c>
      <c r="D34">
        <v>4</v>
      </c>
      <c r="E34">
        <v>2</v>
      </c>
      <c r="F34" s="2027">
        <v>500</v>
      </c>
      <c r="G34" s="2027">
        <v>550</v>
      </c>
      <c r="H34" s="2027">
        <v>550</v>
      </c>
      <c r="I34" s="2027">
        <v>1600</v>
      </c>
      <c r="K34" s="8" t="str">
        <f>VLOOKUP(C34,'Drive Summary'!F:G,1,FALSE)</f>
        <v>2U910G</v>
      </c>
      <c r="L34" s="398" t="str">
        <f>VLOOKUP(C34,'MBS comparison'!F:F,1,0)</f>
        <v>2U910G</v>
      </c>
    </row>
    <row r="35" spans="1:12">
      <c r="A35"/>
      <c r="B35" t="s">
        <v>245</v>
      </c>
      <c r="C35" t="s">
        <v>345</v>
      </c>
      <c r="D35">
        <v>4</v>
      </c>
      <c r="E35">
        <v>2</v>
      </c>
      <c r="F35" s="2027">
        <v>23825</v>
      </c>
      <c r="G35" s="2027">
        <v>41600</v>
      </c>
      <c r="H35" s="2027">
        <v>48675</v>
      </c>
      <c r="I35" s="2027">
        <v>114100</v>
      </c>
      <c r="K35" s="8" t="str">
        <f>VLOOKUP(C35,'Drive Summary'!F:G,1,FALSE)</f>
        <v>2U9104</v>
      </c>
      <c r="L35" s="398" t="str">
        <f>VLOOKUP(C35,'MBS comparison'!F:F,1,0)</f>
        <v>2U9104</v>
      </c>
    </row>
    <row r="36" spans="1:12">
      <c r="A36"/>
      <c r="B36" t="s">
        <v>277</v>
      </c>
      <c r="C36" t="s">
        <v>346</v>
      </c>
      <c r="D36">
        <v>6</v>
      </c>
      <c r="E36">
        <v>3</v>
      </c>
      <c r="F36" s="2027">
        <v>5960</v>
      </c>
      <c r="G36" s="2027">
        <v>12800</v>
      </c>
      <c r="H36" s="2027">
        <v>13900</v>
      </c>
      <c r="I36" s="2027">
        <v>32660</v>
      </c>
      <c r="K36" s="8" t="str">
        <f>VLOOKUP(C36,'Drive Summary'!F:G,1,FALSE)</f>
        <v>2U9186</v>
      </c>
      <c r="L36" s="398" t="str">
        <f>VLOOKUP(C36,'MBS comparison'!F:F,1,0)</f>
        <v>2U9186</v>
      </c>
    </row>
    <row r="37" spans="1:12">
      <c r="A37"/>
      <c r="B37" t="s">
        <v>247</v>
      </c>
      <c r="C37" t="s">
        <v>347</v>
      </c>
      <c r="D37">
        <v>8</v>
      </c>
      <c r="E37">
        <v>4</v>
      </c>
      <c r="F37" s="2027">
        <v>31900</v>
      </c>
      <c r="G37" s="2027">
        <v>44280</v>
      </c>
      <c r="H37" s="2027">
        <v>53760</v>
      </c>
      <c r="I37" s="2027">
        <v>129940</v>
      </c>
      <c r="K37" s="8" t="str">
        <f>VLOOKUP(C37,'Drive Summary'!F:G,1,FALSE)</f>
        <v>2U9188</v>
      </c>
      <c r="L37" s="398" t="str">
        <f>VLOOKUP(C37,'MBS comparison'!F:F,1,0)</f>
        <v>2U9188</v>
      </c>
    </row>
    <row r="38" spans="1:12">
      <c r="A38" t="s">
        <v>401</v>
      </c>
      <c r="B38"/>
      <c r="C38"/>
      <c r="D38"/>
      <c r="E38"/>
      <c r="F38" s="2027">
        <v>83010</v>
      </c>
      <c r="G38" s="2027">
        <v>124755</v>
      </c>
      <c r="H38" s="2027">
        <v>158985</v>
      </c>
      <c r="I38" s="2027">
        <v>366750</v>
      </c>
      <c r="K38" s="8" t="e">
        <f>VLOOKUP(C38,'Drive Summary'!F:G,1,FALSE)</f>
        <v>#N/A</v>
      </c>
      <c r="L38" s="398" t="e">
        <f>VLOOKUP(C38,'MBS comparison'!F:F,1,0)</f>
        <v>#N/A</v>
      </c>
    </row>
    <row r="39" spans="1:12">
      <c r="A39" t="s">
        <v>403</v>
      </c>
      <c r="B39" t="s">
        <v>692</v>
      </c>
      <c r="C39" t="s">
        <v>693</v>
      </c>
      <c r="D39">
        <v>2</v>
      </c>
      <c r="E39">
        <v>1</v>
      </c>
      <c r="F39" s="2027">
        <v>1500</v>
      </c>
      <c r="G39" s="2027">
        <v>1500</v>
      </c>
      <c r="H39" s="2027">
        <v>0</v>
      </c>
      <c r="I39" s="2027">
        <v>3000</v>
      </c>
      <c r="K39" s="8" t="str">
        <f>VLOOKUP(C39,'Drive Summary'!F:G,1,FALSE)</f>
        <v>3GW10C</v>
      </c>
      <c r="L39" s="398" t="str">
        <f>VLOOKUP(C39,'MBS comparison'!F:F,1,0)</f>
        <v>3GW10C</v>
      </c>
    </row>
    <row r="40" spans="1:12">
      <c r="A40"/>
      <c r="B40" t="s">
        <v>713</v>
      </c>
      <c r="C40" t="s">
        <v>714</v>
      </c>
      <c r="D40">
        <v>2</v>
      </c>
      <c r="E40">
        <v>1</v>
      </c>
      <c r="F40" s="2027">
        <v>1400</v>
      </c>
      <c r="G40" s="2027">
        <v>1750</v>
      </c>
      <c r="H40" s="2027">
        <v>1525</v>
      </c>
      <c r="I40" s="2027">
        <v>4675</v>
      </c>
      <c r="K40" s="8" t="str">
        <f>VLOOKUP(C40,'Drive Summary'!F:G,1,FALSE)</f>
        <v>3CW10C</v>
      </c>
      <c r="L40" s="398" t="str">
        <f>VLOOKUP(C40,'MBS comparison'!F:F,1,0)</f>
        <v>3CW10C</v>
      </c>
    </row>
    <row r="41" spans="1:12">
      <c r="A41"/>
      <c r="B41" t="s">
        <v>694</v>
      </c>
      <c r="C41" t="s">
        <v>695</v>
      </c>
      <c r="D41">
        <v>2</v>
      </c>
      <c r="E41">
        <v>1</v>
      </c>
      <c r="F41" s="2027">
        <v>3300</v>
      </c>
      <c r="G41" s="2027">
        <v>3300</v>
      </c>
      <c r="H41" s="2027">
        <v>875</v>
      </c>
      <c r="I41" s="2027">
        <v>7475</v>
      </c>
      <c r="K41" s="8" t="str">
        <f>VLOOKUP(C41,'Drive Summary'!F:G,1,FALSE)</f>
        <v>3JF10C</v>
      </c>
      <c r="L41" s="398" t="str">
        <f>VLOOKUP(C41,'MBS comparison'!F:F,1,0)</f>
        <v>3JF10C</v>
      </c>
    </row>
    <row r="42" spans="1:12">
      <c r="A42"/>
      <c r="B42" t="s">
        <v>649</v>
      </c>
      <c r="C42" t="s">
        <v>606</v>
      </c>
      <c r="D42">
        <v>2</v>
      </c>
      <c r="E42">
        <v>1</v>
      </c>
      <c r="F42" s="2027">
        <v>11000</v>
      </c>
      <c r="G42" s="2027">
        <v>11000</v>
      </c>
      <c r="H42" s="2027">
        <v>13000</v>
      </c>
      <c r="I42" s="2027">
        <v>35000</v>
      </c>
      <c r="K42" s="8" t="str">
        <f>VLOOKUP(C42,'Drive Summary'!F:G,1,FALSE)</f>
        <v>3CU10C</v>
      </c>
      <c r="L42" s="398" t="str">
        <f>VLOOKUP(C42,'MBS comparison'!F:F,1,0)</f>
        <v>3CU10C</v>
      </c>
    </row>
    <row r="43" spans="1:12">
      <c r="A43"/>
      <c r="B43" t="s">
        <v>661</v>
      </c>
      <c r="C43" t="s">
        <v>605</v>
      </c>
      <c r="D43">
        <v>2</v>
      </c>
      <c r="E43">
        <v>1</v>
      </c>
      <c r="F43" s="2027">
        <v>79300</v>
      </c>
      <c r="G43" s="2027">
        <v>35700</v>
      </c>
      <c r="H43" s="2027">
        <v>41200</v>
      </c>
      <c r="I43" s="2027">
        <v>156200</v>
      </c>
      <c r="K43" s="8" t="str">
        <f>VLOOKUP(C43,'Drive Summary'!F:G,1,FALSE)</f>
        <v>3CV10C</v>
      </c>
      <c r="L43" s="398" t="str">
        <f>VLOOKUP(C43,'MBS comparison'!F:F,1,0)</f>
        <v>3CV10C</v>
      </c>
    </row>
    <row r="44" spans="1:12">
      <c r="A44"/>
      <c r="B44" t="s">
        <v>633</v>
      </c>
      <c r="C44" t="s">
        <v>595</v>
      </c>
      <c r="D44">
        <v>2</v>
      </c>
      <c r="E44">
        <v>1</v>
      </c>
      <c r="F44" s="2027">
        <v>8000</v>
      </c>
      <c r="G44" s="2027">
        <v>8000</v>
      </c>
      <c r="H44" s="2027">
        <v>10000</v>
      </c>
      <c r="I44" s="2027">
        <v>26000</v>
      </c>
      <c r="K44" s="8" t="str">
        <f>VLOOKUP(C44,'Drive Summary'!F:G,1,FALSE)</f>
        <v>3GW102</v>
      </c>
      <c r="L44" s="398" t="str">
        <f>VLOOKUP(C44,'MBS comparison'!F:F,1,0)</f>
        <v>3GW102</v>
      </c>
    </row>
    <row r="45" spans="1:12">
      <c r="A45"/>
      <c r="B45" t="s">
        <v>635</v>
      </c>
      <c r="C45" t="s">
        <v>597</v>
      </c>
      <c r="D45">
        <v>2</v>
      </c>
      <c r="E45">
        <v>1</v>
      </c>
      <c r="F45" s="2027">
        <v>5575</v>
      </c>
      <c r="G45" s="2027">
        <v>6425</v>
      </c>
      <c r="H45" s="2027">
        <v>8450</v>
      </c>
      <c r="I45" s="2027">
        <v>20450</v>
      </c>
      <c r="K45" s="8" t="str">
        <f>VLOOKUP(C45,'Drive Summary'!F:G,1,FALSE)</f>
        <v>3CW102</v>
      </c>
      <c r="L45" s="398" t="str">
        <f>VLOOKUP(C45,'MBS comparison'!F:F,1,0)</f>
        <v>3CW102</v>
      </c>
    </row>
    <row r="46" spans="1:12">
      <c r="A46"/>
      <c r="B46" t="s">
        <v>723</v>
      </c>
      <c r="C46" t="s">
        <v>724</v>
      </c>
      <c r="D46">
        <v>2</v>
      </c>
      <c r="E46">
        <v>1</v>
      </c>
      <c r="F46" s="2027">
        <v>3800</v>
      </c>
      <c r="G46" s="2027">
        <v>3800</v>
      </c>
      <c r="H46" s="2027">
        <v>600</v>
      </c>
      <c r="I46" s="2027">
        <v>8200</v>
      </c>
      <c r="K46" s="8" t="str">
        <f>VLOOKUP(C46,'Drive Summary'!F:G,1,FALSE)</f>
        <v>3JF102</v>
      </c>
      <c r="L46" s="398" t="str">
        <f>VLOOKUP(C46,'MBS comparison'!F:F,1,0)</f>
        <v>3JF102</v>
      </c>
    </row>
    <row r="47" spans="1:12">
      <c r="A47"/>
      <c r="B47" t="s">
        <v>640</v>
      </c>
      <c r="C47" t="s">
        <v>607</v>
      </c>
      <c r="D47">
        <v>2</v>
      </c>
      <c r="E47">
        <v>1</v>
      </c>
      <c r="F47" s="2027">
        <v>25325</v>
      </c>
      <c r="G47" s="2027">
        <v>31675</v>
      </c>
      <c r="H47" s="2027">
        <v>32100</v>
      </c>
      <c r="I47" s="2027">
        <v>89100</v>
      </c>
      <c r="K47" s="8" t="str">
        <f>VLOOKUP(C47,'Drive Summary'!F:G,1,FALSE)</f>
        <v>3CU102</v>
      </c>
      <c r="L47" s="398" t="str">
        <f>VLOOKUP(C47,'MBS comparison'!F:F,1,0)</f>
        <v>3CU102</v>
      </c>
    </row>
    <row r="48" spans="1:12">
      <c r="A48"/>
      <c r="B48" t="s">
        <v>636</v>
      </c>
      <c r="C48" t="s">
        <v>600</v>
      </c>
      <c r="D48">
        <v>2</v>
      </c>
      <c r="E48">
        <v>1</v>
      </c>
      <c r="F48" s="2027">
        <v>79675</v>
      </c>
      <c r="G48" s="2027">
        <v>111750</v>
      </c>
      <c r="H48" s="2027">
        <v>160825</v>
      </c>
      <c r="I48" s="2027">
        <v>352250</v>
      </c>
      <c r="K48" s="8" t="str">
        <f>VLOOKUP(C48,'Drive Summary'!F:G,1,FALSE)</f>
        <v>3CV102</v>
      </c>
      <c r="L48" s="398" t="str">
        <f>VLOOKUP(C48,'MBS comparison'!F:F,1,0)</f>
        <v>3CV102</v>
      </c>
    </row>
    <row r="49" spans="1:12">
      <c r="A49"/>
      <c r="B49" t="s">
        <v>751</v>
      </c>
      <c r="C49" t="s">
        <v>630</v>
      </c>
      <c r="D49">
        <v>4</v>
      </c>
      <c r="E49">
        <v>2</v>
      </c>
      <c r="F49" s="2027">
        <v>1000</v>
      </c>
      <c r="G49" s="2027">
        <v>1000</v>
      </c>
      <c r="H49" s="2027">
        <v>0</v>
      </c>
      <c r="I49" s="2027">
        <v>2000</v>
      </c>
      <c r="K49" s="8" t="str">
        <f>VLOOKUP(C49,'Drive Summary'!F:G,1,FALSE)</f>
        <v>3GW10G</v>
      </c>
      <c r="L49" s="398" t="str">
        <f>VLOOKUP(C49,'MBS comparison'!F:F,1,0)</f>
        <v>3GW10G</v>
      </c>
    </row>
    <row r="50" spans="1:12">
      <c r="A50"/>
      <c r="B50" t="s">
        <v>568</v>
      </c>
      <c r="C50" t="s">
        <v>569</v>
      </c>
      <c r="D50">
        <v>4</v>
      </c>
      <c r="E50">
        <v>2</v>
      </c>
      <c r="F50" s="2027">
        <v>900</v>
      </c>
      <c r="G50" s="2027">
        <v>2525</v>
      </c>
      <c r="H50" s="2027">
        <v>2850</v>
      </c>
      <c r="I50" s="2027">
        <v>6275</v>
      </c>
      <c r="K50" s="8" t="str">
        <f>VLOOKUP(C50,'Drive Summary'!F:G,1,FALSE)</f>
        <v>3CW10G</v>
      </c>
      <c r="L50" s="398" t="str">
        <f>VLOOKUP(C50,'MBS comparison'!F:F,1,0)</f>
        <v>3CW10G</v>
      </c>
    </row>
    <row r="51" spans="1:12">
      <c r="A51"/>
      <c r="B51" t="s">
        <v>715</v>
      </c>
      <c r="C51" t="s">
        <v>716</v>
      </c>
      <c r="D51">
        <v>4</v>
      </c>
      <c r="E51">
        <v>2</v>
      </c>
      <c r="F51" s="2027">
        <v>1600</v>
      </c>
      <c r="G51" s="2027">
        <v>1600</v>
      </c>
      <c r="H51" s="2027">
        <v>3100</v>
      </c>
      <c r="I51" s="2027">
        <v>6300</v>
      </c>
      <c r="K51" s="8" t="str">
        <f>VLOOKUP(C51,'Drive Summary'!F:G,1,FALSE)</f>
        <v>3JF10G</v>
      </c>
      <c r="L51" s="398" t="str">
        <f>VLOOKUP(C51,'MBS comparison'!F:F,1,0)</f>
        <v>3JF10G</v>
      </c>
    </row>
    <row r="52" spans="1:12">
      <c r="A52"/>
      <c r="B52" t="s">
        <v>570</v>
      </c>
      <c r="C52" t="s">
        <v>571</v>
      </c>
      <c r="D52">
        <v>4</v>
      </c>
      <c r="E52">
        <v>2</v>
      </c>
      <c r="F52" s="2027">
        <v>1300</v>
      </c>
      <c r="G52" s="2027">
        <v>1425</v>
      </c>
      <c r="H52" s="2027">
        <v>1650</v>
      </c>
      <c r="I52" s="2027">
        <v>4375</v>
      </c>
      <c r="K52" s="8" t="str">
        <f>VLOOKUP(C52,'Drive Summary'!F:G,1,FALSE)</f>
        <v>3CV10G</v>
      </c>
      <c r="L52" s="398" t="str">
        <f>VLOOKUP(C52,'MBS comparison'!F:F,1,0)</f>
        <v>3CV10G</v>
      </c>
    </row>
    <row r="53" spans="1:12">
      <c r="A53"/>
      <c r="B53" t="s">
        <v>992</v>
      </c>
      <c r="C53" t="s">
        <v>610</v>
      </c>
      <c r="D53">
        <v>4</v>
      </c>
      <c r="E53">
        <v>2</v>
      </c>
      <c r="F53" s="2027">
        <v>50000</v>
      </c>
      <c r="G53" s="2027">
        <v>34000</v>
      </c>
      <c r="H53" s="2027">
        <v>30000</v>
      </c>
      <c r="I53" s="2027">
        <v>114000</v>
      </c>
      <c r="K53" s="8" t="str">
        <f>VLOOKUP(C53,'Drive Summary'!F:G,1,FALSE)</f>
        <v>3FC104</v>
      </c>
      <c r="L53" s="398" t="str">
        <f>VLOOKUP(C53,'MBS comparison'!F:F,1,0)</f>
        <v>3FC104</v>
      </c>
    </row>
    <row r="54" spans="1:12">
      <c r="A54"/>
      <c r="B54" t="s">
        <v>634</v>
      </c>
      <c r="C54" t="s">
        <v>596</v>
      </c>
      <c r="D54">
        <v>4</v>
      </c>
      <c r="E54">
        <v>2</v>
      </c>
      <c r="F54" s="2027">
        <v>45500</v>
      </c>
      <c r="G54" s="2027">
        <v>35000</v>
      </c>
      <c r="H54" s="2027">
        <v>35500</v>
      </c>
      <c r="I54" s="2027">
        <v>116000</v>
      </c>
      <c r="K54" s="8" t="str">
        <f>VLOOKUP(C54,'Drive Summary'!F:G,1,FALSE)</f>
        <v>3GW104</v>
      </c>
      <c r="L54" s="398" t="str">
        <f>VLOOKUP(C54,'MBS comparison'!F:F,1,0)</f>
        <v>3GW104</v>
      </c>
    </row>
    <row r="55" spans="1:12">
      <c r="A55"/>
      <c r="B55" t="s">
        <v>598</v>
      </c>
      <c r="C55" t="s">
        <v>599</v>
      </c>
      <c r="D55">
        <v>4</v>
      </c>
      <c r="E55">
        <v>2</v>
      </c>
      <c r="F55" s="2027">
        <v>30600</v>
      </c>
      <c r="G55" s="2027">
        <v>34925</v>
      </c>
      <c r="H55" s="2027">
        <v>46050</v>
      </c>
      <c r="I55" s="2027">
        <v>111575</v>
      </c>
      <c r="K55" s="8" t="str">
        <f>VLOOKUP(C55,'Drive Summary'!F:G,1,FALSE)</f>
        <v>3CW104</v>
      </c>
      <c r="L55" s="398" t="str">
        <f>VLOOKUP(C55,'MBS comparison'!F:F,1,0)</f>
        <v>3CW104</v>
      </c>
    </row>
    <row r="56" spans="1:12">
      <c r="A56"/>
      <c r="B56" t="s">
        <v>717</v>
      </c>
      <c r="C56" t="s">
        <v>718</v>
      </c>
      <c r="D56">
        <v>4</v>
      </c>
      <c r="E56">
        <v>2</v>
      </c>
      <c r="F56" s="2027">
        <v>3200</v>
      </c>
      <c r="G56" s="2027">
        <v>3200</v>
      </c>
      <c r="H56" s="2027">
        <v>675</v>
      </c>
      <c r="I56" s="2027">
        <v>7075</v>
      </c>
      <c r="K56" s="8" t="str">
        <f>VLOOKUP(C56,'Drive Summary'!F:G,1,FALSE)</f>
        <v>3JF104</v>
      </c>
      <c r="L56" s="398" t="str">
        <f>VLOOKUP(C56,'MBS comparison'!F:F,1,0)</f>
        <v>3JF104</v>
      </c>
    </row>
    <row r="57" spans="1:12">
      <c r="A57"/>
      <c r="B57" t="s">
        <v>764</v>
      </c>
      <c r="C57" t="s">
        <v>759</v>
      </c>
      <c r="D57">
        <v>4</v>
      </c>
      <c r="E57">
        <v>2</v>
      </c>
      <c r="F57" s="2027">
        <v>20000</v>
      </c>
      <c r="G57" s="2027">
        <v>20000</v>
      </c>
      <c r="H57" s="2027">
        <v>0</v>
      </c>
      <c r="I57" s="2027">
        <v>40000</v>
      </c>
      <c r="K57" s="8" t="str">
        <f>VLOOKUP(C57,'Drive Summary'!F:G,1,FALSE)</f>
        <v>3NK104</v>
      </c>
      <c r="L57" s="398" t="str">
        <f>VLOOKUP(C57,'MBS comparison'!F:F,1,0)</f>
        <v>3NK104</v>
      </c>
    </row>
    <row r="58" spans="1:12">
      <c r="A58"/>
      <c r="B58" t="s">
        <v>642</v>
      </c>
      <c r="C58" t="s">
        <v>609</v>
      </c>
      <c r="D58">
        <v>4</v>
      </c>
      <c r="E58">
        <v>2</v>
      </c>
      <c r="F58" s="2027">
        <v>142950</v>
      </c>
      <c r="G58" s="2027">
        <v>165000</v>
      </c>
      <c r="H58" s="2027">
        <v>177500</v>
      </c>
      <c r="I58" s="2027">
        <v>485450</v>
      </c>
      <c r="K58" s="8" t="str">
        <f>VLOOKUP(C58,'Drive Summary'!F:G,1,FALSE)</f>
        <v>3CU104</v>
      </c>
      <c r="L58" s="398" t="str">
        <f>VLOOKUP(C58,'MBS comparison'!F:F,1,0)</f>
        <v>3CU104</v>
      </c>
    </row>
    <row r="59" spans="1:12">
      <c r="A59"/>
      <c r="B59" t="s">
        <v>572</v>
      </c>
      <c r="C59" t="s">
        <v>573</v>
      </c>
      <c r="D59">
        <v>4</v>
      </c>
      <c r="E59">
        <v>2</v>
      </c>
      <c r="F59" s="2027">
        <v>55950</v>
      </c>
      <c r="G59" s="2027">
        <v>78175</v>
      </c>
      <c r="H59" s="2027">
        <v>105925</v>
      </c>
      <c r="I59" s="2027">
        <v>240050</v>
      </c>
      <c r="K59" s="8" t="str">
        <f>VLOOKUP(C59,'Drive Summary'!F:G,1,FALSE)</f>
        <v>3CV104</v>
      </c>
      <c r="L59" s="398" t="str">
        <f>VLOOKUP(C59,'MBS comparison'!F:F,1,0)</f>
        <v>3CV104</v>
      </c>
    </row>
    <row r="60" spans="1:12">
      <c r="A60"/>
      <c r="B60" t="s">
        <v>993</v>
      </c>
      <c r="C60" t="s">
        <v>953</v>
      </c>
      <c r="D60">
        <v>6</v>
      </c>
      <c r="E60">
        <v>3</v>
      </c>
      <c r="F60" s="2027">
        <v>20000</v>
      </c>
      <c r="G60" s="2027">
        <v>20000</v>
      </c>
      <c r="H60" s="2027">
        <v>20000</v>
      </c>
      <c r="I60" s="2027">
        <v>60000</v>
      </c>
      <c r="K60" s="8" t="str">
        <f>VLOOKUP(C60,'Drive Summary'!F:G,1,FALSE)</f>
        <v>3FX186</v>
      </c>
      <c r="L60" s="398" t="str">
        <f>VLOOKUP(C60,'MBS comparison'!F:F,1,0)</f>
        <v>3FX186</v>
      </c>
    </row>
    <row r="61" spans="1:12">
      <c r="A61"/>
      <c r="B61" t="s">
        <v>644</v>
      </c>
      <c r="C61" t="s">
        <v>645</v>
      </c>
      <c r="D61">
        <v>6</v>
      </c>
      <c r="E61">
        <v>3</v>
      </c>
      <c r="F61" s="2027">
        <v>13800</v>
      </c>
      <c r="G61" s="2027">
        <v>13100</v>
      </c>
      <c r="H61" s="2027">
        <v>10100</v>
      </c>
      <c r="I61" s="2027">
        <v>37000</v>
      </c>
      <c r="K61" s="8" t="str">
        <f>VLOOKUP(C61,'Drive Summary'!F:G,1,FALSE)</f>
        <v>2ZL186</v>
      </c>
      <c r="L61" s="398" t="str">
        <f>VLOOKUP(C61,'MBS comparison'!F:F,1,0)</f>
        <v>2ZL186</v>
      </c>
    </row>
    <row r="62" spans="1:12">
      <c r="A62"/>
      <c r="B62" t="s">
        <v>637</v>
      </c>
      <c r="C62" t="s">
        <v>601</v>
      </c>
      <c r="D62">
        <v>6</v>
      </c>
      <c r="E62">
        <v>3</v>
      </c>
      <c r="F62" s="2027">
        <v>5520</v>
      </c>
      <c r="G62" s="2027">
        <v>5380</v>
      </c>
      <c r="H62" s="2027">
        <v>7780</v>
      </c>
      <c r="I62" s="2027">
        <v>18680</v>
      </c>
      <c r="K62" s="8" t="str">
        <f>VLOOKUP(C62,'Drive Summary'!F:G,1,FALSE)</f>
        <v>2ZM186</v>
      </c>
      <c r="L62" s="398" t="str">
        <f>VLOOKUP(C62,'MBS comparison'!F:F,1,0)</f>
        <v>2ZM186</v>
      </c>
    </row>
    <row r="63" spans="1:12">
      <c r="A63"/>
      <c r="B63" t="s">
        <v>721</v>
      </c>
      <c r="C63" t="s">
        <v>722</v>
      </c>
      <c r="D63">
        <v>6</v>
      </c>
      <c r="E63">
        <v>3</v>
      </c>
      <c r="F63" s="2027">
        <v>1000</v>
      </c>
      <c r="G63" s="2027">
        <v>500</v>
      </c>
      <c r="H63" s="2027">
        <v>0</v>
      </c>
      <c r="I63" s="2027">
        <v>1500</v>
      </c>
      <c r="K63" s="8" t="str">
        <f>VLOOKUP(C63,'Drive Summary'!F:G,1,FALSE)</f>
        <v>3JG186</v>
      </c>
      <c r="L63" s="398" t="str">
        <f>VLOOKUP(C63,'MBS comparison'!F:F,1,0)</f>
        <v>3JG186</v>
      </c>
    </row>
    <row r="64" spans="1:12">
      <c r="A64"/>
      <c r="B64" t="s">
        <v>762</v>
      </c>
      <c r="C64" t="s">
        <v>760</v>
      </c>
      <c r="D64">
        <v>6</v>
      </c>
      <c r="E64">
        <v>3</v>
      </c>
      <c r="F64" s="2027">
        <v>5000</v>
      </c>
      <c r="G64" s="2027">
        <v>5000</v>
      </c>
      <c r="H64" s="2027">
        <v>0</v>
      </c>
      <c r="I64" s="2027">
        <v>10000</v>
      </c>
      <c r="K64" s="8" t="str">
        <f>VLOOKUP(C64,'Drive Summary'!F:G,1,FALSE)</f>
        <v>3NE186</v>
      </c>
      <c r="L64" s="398" t="str">
        <f>VLOOKUP(C64,'MBS comparison'!F:F,1,0)</f>
        <v>3NE186</v>
      </c>
    </row>
    <row r="65" spans="1:12">
      <c r="A65"/>
      <c r="B65" t="s">
        <v>638</v>
      </c>
      <c r="C65" t="s">
        <v>602</v>
      </c>
      <c r="D65">
        <v>6</v>
      </c>
      <c r="E65">
        <v>3</v>
      </c>
      <c r="F65" s="2027">
        <v>61500</v>
      </c>
      <c r="G65" s="2027">
        <v>66300</v>
      </c>
      <c r="H65" s="2027">
        <v>62200</v>
      </c>
      <c r="I65" s="2027">
        <v>190000</v>
      </c>
      <c r="K65" s="8" t="str">
        <f>VLOOKUP(C65,'Drive Summary'!F:G,1,FALSE)</f>
        <v>2ZP186</v>
      </c>
      <c r="L65" s="398" t="str">
        <f>VLOOKUP(C65,'MBS comparison'!F:F,1,0)</f>
        <v>2ZP186</v>
      </c>
    </row>
    <row r="66" spans="1:12">
      <c r="A66"/>
      <c r="B66" t="s">
        <v>658</v>
      </c>
      <c r="C66" t="s">
        <v>659</v>
      </c>
      <c r="D66">
        <v>6</v>
      </c>
      <c r="E66">
        <v>3</v>
      </c>
      <c r="F66" s="2027">
        <v>21680</v>
      </c>
      <c r="G66" s="2027">
        <v>27540</v>
      </c>
      <c r="H66" s="2027">
        <v>35540</v>
      </c>
      <c r="I66" s="2027">
        <v>84760</v>
      </c>
      <c r="K66" s="8" t="str">
        <f>VLOOKUP(C66,'Drive Summary'!F:G,1,FALSE)</f>
        <v>2ZR186</v>
      </c>
      <c r="L66" s="398" t="str">
        <f>VLOOKUP(C66,'MBS comparison'!F:F,1,0)</f>
        <v>2ZR186</v>
      </c>
    </row>
    <row r="67" spans="1:12">
      <c r="A67"/>
      <c r="B67" s="847" t="s">
        <v>990</v>
      </c>
      <c r="C67" s="847" t="s">
        <v>957</v>
      </c>
      <c r="D67" s="847">
        <v>8</v>
      </c>
      <c r="E67" s="847">
        <v>4</v>
      </c>
      <c r="F67" s="2095">
        <v>10000</v>
      </c>
      <c r="G67" s="2095">
        <v>10000</v>
      </c>
      <c r="H67" s="2095">
        <v>0</v>
      </c>
      <c r="I67" s="2095">
        <v>20000</v>
      </c>
      <c r="J67" s="2035"/>
      <c r="K67" s="2035" t="str">
        <f>VLOOKUP(C67,'Drive Summary'!F:G,1,FALSE)</f>
        <v>3FX188</v>
      </c>
      <c r="L67" s="2036" t="str">
        <f>VLOOKUP(C67,'MBS comparison'!F:F,1,0)</f>
        <v>3FX188</v>
      </c>
    </row>
    <row r="68" spans="1:12">
      <c r="A68"/>
      <c r="B68" t="s">
        <v>646</v>
      </c>
      <c r="C68" t="s">
        <v>647</v>
      </c>
      <c r="D68">
        <v>8</v>
      </c>
      <c r="E68">
        <v>4</v>
      </c>
      <c r="F68" s="2027">
        <v>4800</v>
      </c>
      <c r="G68" s="2027">
        <v>4700</v>
      </c>
      <c r="H68" s="2027">
        <v>0</v>
      </c>
      <c r="I68" s="2027">
        <v>9500</v>
      </c>
      <c r="K68" s="8" t="str">
        <f>VLOOKUP(C68,'Drive Summary'!F:G,1,FALSE)</f>
        <v>2ZL188</v>
      </c>
      <c r="L68" s="398" t="str">
        <f>VLOOKUP(C68,'MBS comparison'!F:F,1,0)</f>
        <v>2ZL188</v>
      </c>
    </row>
    <row r="69" spans="1:12">
      <c r="A69"/>
      <c r="B69" t="s">
        <v>632</v>
      </c>
      <c r="C69" t="s">
        <v>594</v>
      </c>
      <c r="D69">
        <v>8</v>
      </c>
      <c r="E69">
        <v>4</v>
      </c>
      <c r="F69" s="2027">
        <v>5280</v>
      </c>
      <c r="G69" s="2027">
        <v>10880</v>
      </c>
      <c r="H69" s="2027">
        <v>12840</v>
      </c>
      <c r="I69" s="2027">
        <v>29000</v>
      </c>
      <c r="K69" s="8" t="str">
        <f>VLOOKUP(C69,'Drive Summary'!F:G,1,FALSE)</f>
        <v>2ZM188</v>
      </c>
      <c r="L69" s="398" t="str">
        <f>VLOOKUP(C69,'MBS comparison'!F:F,1,0)</f>
        <v>2ZM188</v>
      </c>
    </row>
    <row r="70" spans="1:12">
      <c r="A70"/>
      <c r="B70" t="s">
        <v>711</v>
      </c>
      <c r="C70" t="s">
        <v>712</v>
      </c>
      <c r="D70">
        <v>8</v>
      </c>
      <c r="E70">
        <v>4</v>
      </c>
      <c r="F70" s="2027">
        <v>1500</v>
      </c>
      <c r="G70" s="2027">
        <v>1500</v>
      </c>
      <c r="H70" s="2027">
        <v>0</v>
      </c>
      <c r="I70" s="2027">
        <v>3000</v>
      </c>
      <c r="K70" s="8" t="str">
        <f>VLOOKUP(C70,'Drive Summary'!F:G,1,FALSE)</f>
        <v>3JG188</v>
      </c>
      <c r="L70" s="398" t="str">
        <f>VLOOKUP(C70,'MBS comparison'!F:F,1,0)</f>
        <v>3JG188</v>
      </c>
    </row>
    <row r="71" spans="1:12">
      <c r="A71"/>
      <c r="B71" t="s">
        <v>639</v>
      </c>
      <c r="C71" t="s">
        <v>603</v>
      </c>
      <c r="D71">
        <v>8</v>
      </c>
      <c r="E71">
        <v>4</v>
      </c>
      <c r="F71" s="2027">
        <v>41000</v>
      </c>
      <c r="G71" s="2027">
        <v>51000</v>
      </c>
      <c r="H71" s="2027">
        <v>32000</v>
      </c>
      <c r="I71" s="2027">
        <v>124000</v>
      </c>
      <c r="K71" s="8" t="str">
        <f>VLOOKUP(C71,'Drive Summary'!F:G,1,FALSE)</f>
        <v>2ZP188</v>
      </c>
      <c r="L71" s="398" t="str">
        <f>VLOOKUP(C71,'MBS comparison'!F:F,1,0)</f>
        <v>2ZP188</v>
      </c>
    </row>
    <row r="72" spans="1:12">
      <c r="A72"/>
      <c r="B72" t="s">
        <v>660</v>
      </c>
      <c r="C72" t="s">
        <v>604</v>
      </c>
      <c r="D72">
        <v>8</v>
      </c>
      <c r="E72">
        <v>4</v>
      </c>
      <c r="F72" s="2027">
        <v>18620</v>
      </c>
      <c r="G72" s="2027">
        <v>21300</v>
      </c>
      <c r="H72" s="2027">
        <v>26680</v>
      </c>
      <c r="I72" s="2027">
        <v>66600</v>
      </c>
      <c r="K72" s="8" t="str">
        <f>VLOOKUP(C72,'Drive Summary'!F:G,1,FALSE)</f>
        <v>2ZR188</v>
      </c>
      <c r="L72" s="398" t="str">
        <f>VLOOKUP(C72,'MBS comparison'!F:F,1,0)</f>
        <v>2ZR188</v>
      </c>
    </row>
    <row r="73" spans="1:12">
      <c r="A73" t="s">
        <v>574</v>
      </c>
      <c r="B73"/>
      <c r="C73"/>
      <c r="D73"/>
      <c r="E73"/>
      <c r="F73" s="2027">
        <v>781575</v>
      </c>
      <c r="G73" s="2027">
        <v>828950</v>
      </c>
      <c r="H73" s="2027">
        <v>878965</v>
      </c>
      <c r="I73" s="2027">
        <v>2489490</v>
      </c>
      <c r="K73" s="8" t="e">
        <f>VLOOKUP(C73,'Drive Summary'!F:G,1,FALSE)</f>
        <v>#N/A</v>
      </c>
      <c r="L73" s="398" t="e">
        <f>VLOOKUP(C73,'MBS comparison'!F:F,1,0)</f>
        <v>#N/A</v>
      </c>
    </row>
    <row r="74" spans="1:12">
      <c r="A74" t="s">
        <v>341</v>
      </c>
      <c r="B74" t="s">
        <v>398</v>
      </c>
      <c r="C74" t="s">
        <v>412</v>
      </c>
      <c r="D74">
        <v>2</v>
      </c>
      <c r="E74">
        <v>1</v>
      </c>
      <c r="F74" s="2027">
        <v>135650</v>
      </c>
      <c r="G74" s="2027">
        <v>215950</v>
      </c>
      <c r="H74" s="2027">
        <v>118950</v>
      </c>
      <c r="I74" s="2027">
        <v>470550</v>
      </c>
      <c r="K74" s="8" t="str">
        <f>VLOOKUP(C74,'Drive Summary'!F:G,1,FALSE)</f>
        <v>2UB10D</v>
      </c>
      <c r="L74" s="398" t="str">
        <f>VLOOKUP(C74,'MBS comparison'!F:F,1,0)</f>
        <v>2UB10D</v>
      </c>
    </row>
    <row r="75" spans="1:12">
      <c r="A75"/>
      <c r="B75" t="s">
        <v>273</v>
      </c>
      <c r="C75" t="s">
        <v>349</v>
      </c>
      <c r="D75">
        <v>2</v>
      </c>
      <c r="E75">
        <v>1</v>
      </c>
      <c r="F75" s="2027">
        <v>53625</v>
      </c>
      <c r="G75" s="2027">
        <v>94725</v>
      </c>
      <c r="H75" s="2027">
        <v>115100</v>
      </c>
      <c r="I75" s="2027">
        <v>263450</v>
      </c>
      <c r="K75" s="8" t="str">
        <f>VLOOKUP(C75,'Drive Summary'!F:G,1,FALSE)</f>
        <v>2UB102</v>
      </c>
      <c r="L75" s="398" t="str">
        <f>VLOOKUP(C75,'MBS comparison'!F:F,1,0)</f>
        <v>2UB102</v>
      </c>
    </row>
    <row r="76" spans="1:12">
      <c r="A76" t="s">
        <v>402</v>
      </c>
      <c r="B76"/>
      <c r="C76"/>
      <c r="D76"/>
      <c r="E76"/>
      <c r="F76" s="2027">
        <v>189275</v>
      </c>
      <c r="G76" s="2027">
        <v>310675</v>
      </c>
      <c r="H76" s="2027">
        <v>234050</v>
      </c>
      <c r="I76" s="2027">
        <v>734000</v>
      </c>
      <c r="K76" s="8" t="e">
        <f>VLOOKUP(C76,'Drive Summary'!F:G,1,FALSE)</f>
        <v>#N/A</v>
      </c>
      <c r="L76" s="398" t="e">
        <f>VLOOKUP(C76,'MBS comparison'!F:F,1,0)</f>
        <v>#N/A</v>
      </c>
    </row>
    <row r="77" spans="1:12">
      <c r="A77" t="s">
        <v>983</v>
      </c>
      <c r="B77"/>
      <c r="C77"/>
      <c r="D77"/>
      <c r="E77"/>
      <c r="F77" s="2027">
        <v>1053860</v>
      </c>
      <c r="G77" s="2027">
        <v>1264380</v>
      </c>
      <c r="H77" s="2027">
        <v>1272000</v>
      </c>
      <c r="I77" s="2027">
        <v>3590240</v>
      </c>
      <c r="K77" s="8" t="e">
        <f>VLOOKUP(C77,'Drive Summary'!F:G,1,FALSE)</f>
        <v>#N/A</v>
      </c>
      <c r="L77" s="398" t="e">
        <f>VLOOKUP(C77,'MBS comparison'!F:F,1,0)</f>
        <v>#N/A</v>
      </c>
    </row>
    <row r="78" spans="1:12">
      <c r="A78"/>
      <c r="B78"/>
      <c r="C78"/>
      <c r="D78"/>
      <c r="E78"/>
      <c r="F78" s="2027"/>
      <c r="G78" s="2027"/>
      <c r="H78" s="2027"/>
      <c r="I78" s="2027"/>
      <c r="K78" s="8" t="e">
        <f>VLOOKUP(C78,'Drive Summary'!F:G,1,FALSE)</f>
        <v>#N/A</v>
      </c>
      <c r="L78" s="398" t="e">
        <f>VLOOKUP(C78,'MBS comparison'!F:F,1,0)</f>
        <v>#N/A</v>
      </c>
    </row>
    <row r="79" spans="1:12">
      <c r="A79"/>
      <c r="B79"/>
      <c r="C79"/>
      <c r="D79"/>
      <c r="E79"/>
      <c r="F79" s="2027"/>
      <c r="G79" s="2027"/>
      <c r="H79" s="2027"/>
      <c r="I79" s="2027"/>
      <c r="K79" s="8" t="e">
        <f>VLOOKUP(C79,'Drive Summary'!F:G,1,FALSE)</f>
        <v>#N/A</v>
      </c>
      <c r="L79" s="398" t="e">
        <f>VLOOKUP(C79,'MBS comparison'!F:F,1,0)</f>
        <v>#N/A</v>
      </c>
    </row>
    <row r="80" spans="1:12">
      <c r="A80"/>
      <c r="B80"/>
      <c r="C80"/>
      <c r="D80"/>
      <c r="E80"/>
      <c r="F80" s="2027"/>
      <c r="G80" s="2027"/>
      <c r="H80" s="2027"/>
      <c r="I80" s="2027"/>
      <c r="K80" s="8" t="e">
        <f>VLOOKUP(C80,'Drive Summary'!F:G,1,FALSE)</f>
        <v>#N/A</v>
      </c>
      <c r="L80" s="398" t="e">
        <f>VLOOKUP(C80,'MBS comparison'!F:F,1,0)</f>
        <v>#N/A</v>
      </c>
    </row>
    <row r="81" spans="1:12">
      <c r="A81"/>
      <c r="B81"/>
      <c r="C81"/>
      <c r="D81"/>
      <c r="E81"/>
      <c r="F81" s="2027"/>
      <c r="G81" s="2027"/>
      <c r="H81" s="2027"/>
      <c r="I81" s="2027"/>
      <c r="K81" s="8" t="e">
        <f>VLOOKUP(C81,'Drive Summary'!F:G,1,FALSE)</f>
        <v>#N/A</v>
      </c>
      <c r="L81" s="398" t="e">
        <f>VLOOKUP(C81,'MBS comparison'!F:F,1,0)</f>
        <v>#N/A</v>
      </c>
    </row>
    <row r="82" spans="1:12">
      <c r="A82"/>
      <c r="B82"/>
      <c r="C82"/>
      <c r="D82"/>
      <c r="E82"/>
      <c r="F82" s="2027"/>
      <c r="G82" s="2027"/>
      <c r="H82" s="2027"/>
      <c r="I82" s="2027"/>
      <c r="K82" s="8" t="e">
        <f>VLOOKUP(C82,'Drive Summary'!F:G,1,FALSE)</f>
        <v>#N/A</v>
      </c>
      <c r="L82" s="398" t="e">
        <f>VLOOKUP(C82,'MBS comparison'!F:F,1,0)</f>
        <v>#N/A</v>
      </c>
    </row>
    <row r="83" spans="1:12">
      <c r="A83"/>
      <c r="B83"/>
      <c r="C83"/>
      <c r="D83"/>
      <c r="E83"/>
      <c r="F83" s="2027"/>
      <c r="G83" s="2027"/>
      <c r="H83" s="2027"/>
      <c r="I83" s="2027"/>
      <c r="K83" s="8" t="e">
        <f>VLOOKUP(C83,'Drive Summary'!F:G,1,FALSE)</f>
        <v>#N/A</v>
      </c>
      <c r="L83" s="398" t="e">
        <f>VLOOKUP(C83,'MBS comparison'!F:F,1,0)</f>
        <v>#N/A</v>
      </c>
    </row>
    <row r="84" spans="1:12">
      <c r="A84"/>
      <c r="B84"/>
      <c r="C84"/>
      <c r="D84"/>
      <c r="E84"/>
      <c r="F84" s="2027"/>
      <c r="G84" s="2027"/>
      <c r="H84" s="2027"/>
      <c r="I84" s="2027"/>
      <c r="K84" s="8" t="e">
        <f>VLOOKUP(C84,'Drive Summary'!F:G,1,FALSE)</f>
        <v>#N/A</v>
      </c>
      <c r="L84" s="398" t="e">
        <f>VLOOKUP(C84,'MBS comparison'!F:F,1,0)</f>
        <v>#N/A</v>
      </c>
    </row>
    <row r="85" spans="1:12">
      <c r="A85"/>
      <c r="B85"/>
      <c r="C85"/>
      <c r="D85"/>
      <c r="E85"/>
      <c r="F85" s="2027"/>
      <c r="G85" s="2027"/>
      <c r="H85" s="2027"/>
      <c r="I85" s="2027"/>
      <c r="K85" s="8" t="e">
        <f>VLOOKUP(C85,'Drive Summary'!F:G,1,FALSE)</f>
        <v>#N/A</v>
      </c>
      <c r="L85" s="398" t="e">
        <f>VLOOKUP(C85,'MBS comparison'!F:F,1,0)</f>
        <v>#N/A</v>
      </c>
    </row>
    <row r="86" spans="1:12">
      <c r="A86"/>
      <c r="B86"/>
      <c r="C86"/>
      <c r="D86"/>
      <c r="E86"/>
      <c r="F86" s="2027"/>
      <c r="G86" s="2027"/>
      <c r="H86" s="2027"/>
      <c r="I86" s="2027"/>
      <c r="K86" s="8" t="e">
        <f>VLOOKUP(C86,'Drive Summary'!F:G,1,FALSE)</f>
        <v>#N/A</v>
      </c>
      <c r="L86" s="398" t="e">
        <f>VLOOKUP(C86,'MBS comparison'!F:F,1,0)</f>
        <v>#N/A</v>
      </c>
    </row>
    <row r="87" spans="1:12">
      <c r="A87"/>
      <c r="B87"/>
      <c r="C87"/>
      <c r="D87"/>
      <c r="E87"/>
      <c r="F87" s="2027"/>
      <c r="G87" s="2027"/>
      <c r="H87" s="2027"/>
      <c r="I87" s="2027"/>
      <c r="K87" s="8" t="e">
        <f>VLOOKUP(C87,'Drive Summary'!F:G,1,FALSE)</f>
        <v>#N/A</v>
      </c>
      <c r="L87" s="398" t="e">
        <f>VLOOKUP(C87,'MBS comparison'!F:F,1,0)</f>
        <v>#N/A</v>
      </c>
    </row>
    <row r="88" spans="1:12">
      <c r="A88"/>
      <c r="B88"/>
      <c r="C88"/>
      <c r="D88"/>
      <c r="E88"/>
      <c r="F88" s="2027"/>
      <c r="G88" s="2027"/>
      <c r="H88" s="2027"/>
      <c r="I88" s="2027"/>
      <c r="K88" s="8" t="e">
        <f>VLOOKUP(C88,'Drive Summary'!F:G,1,FALSE)</f>
        <v>#N/A</v>
      </c>
      <c r="L88" s="398" t="e">
        <f>VLOOKUP(C88,'MBS comparison'!F:F,1,0)</f>
        <v>#N/A</v>
      </c>
    </row>
    <row r="89" spans="1:12">
      <c r="A89"/>
      <c r="B89"/>
      <c r="C89"/>
      <c r="D89"/>
      <c r="E89"/>
      <c r="F89" s="2027"/>
      <c r="G89" s="2027"/>
      <c r="H89" s="2027"/>
      <c r="I89" s="2027"/>
      <c r="J89" s="2027"/>
      <c r="K89" s="8" t="e">
        <f>VLOOKUP(C89,'Drive Summary'!F:G,1,FALSE)</f>
        <v>#N/A</v>
      </c>
      <c r="L89" s="398" t="e">
        <f>VLOOKUP(C89,'MBS comparison'!F:F,1,0)</f>
        <v>#N/A</v>
      </c>
    </row>
    <row r="90" spans="1:12">
      <c r="A90"/>
      <c r="B90"/>
      <c r="C90"/>
      <c r="D90"/>
      <c r="E90"/>
      <c r="F90" s="2027"/>
      <c r="G90" s="2027"/>
      <c r="H90" s="2027"/>
      <c r="I90" s="2027"/>
      <c r="J90" s="2027"/>
      <c r="K90" s="8" t="e">
        <f>VLOOKUP(C90,'Drive Summary'!F:G,1,FALSE)</f>
        <v>#N/A</v>
      </c>
      <c r="L90" s="398" t="e">
        <f>VLOOKUP(C90,'MBS comparison'!F:F,1,0)</f>
        <v>#N/A</v>
      </c>
    </row>
    <row r="91" spans="1:12">
      <c r="A91"/>
      <c r="B91"/>
      <c r="C91"/>
      <c r="D91"/>
      <c r="E91"/>
      <c r="F91" s="2027"/>
      <c r="G91" s="2027"/>
      <c r="H91" s="2027"/>
      <c r="I91" s="2027"/>
      <c r="J91" s="2027"/>
      <c r="K91" s="8" t="e">
        <f>VLOOKUP(C91,'Drive Summary'!F:G,1,FALSE)</f>
        <v>#N/A</v>
      </c>
      <c r="L91" s="398" t="e">
        <f>VLOOKUP(C91,'MBS comparison'!F:F,1,0)</f>
        <v>#N/A</v>
      </c>
    </row>
    <row r="92" spans="1:12">
      <c r="A92"/>
      <c r="B92"/>
      <c r="C92"/>
      <c r="D92"/>
      <c r="E92"/>
      <c r="F92" s="2027"/>
      <c r="G92" s="2027"/>
      <c r="H92" s="2027"/>
      <c r="I92" s="2027"/>
      <c r="K92" s="8" t="e">
        <f>VLOOKUP(C92,'Drive Summary'!F:G,1,FALSE)</f>
        <v>#N/A</v>
      </c>
      <c r="L92" s="398" t="e">
        <f>VLOOKUP(C92,'MBS comparison'!F:F,1,0)</f>
        <v>#N/A</v>
      </c>
    </row>
    <row r="93" spans="1:12">
      <c r="A93"/>
      <c r="B93"/>
      <c r="C93"/>
      <c r="D93"/>
      <c r="E93"/>
      <c r="F93" s="2027"/>
      <c r="G93" s="2027"/>
      <c r="H93" s="2027"/>
      <c r="I93" s="2027"/>
      <c r="K93" s="8" t="e">
        <f>VLOOKUP(C93,'Drive Summary'!F:G,1,FALSE)</f>
        <v>#N/A</v>
      </c>
      <c r="L93" s="398" t="e">
        <f>VLOOKUP(C93,'MBS comparison'!F:F,1,0)</f>
        <v>#N/A</v>
      </c>
    </row>
    <row r="94" spans="1:12">
      <c r="A94"/>
      <c r="B94"/>
      <c r="C94"/>
      <c r="D94"/>
      <c r="E94"/>
      <c r="F94" s="2027"/>
      <c r="G94" s="2027"/>
      <c r="H94" s="2027"/>
      <c r="I94" s="2027"/>
      <c r="K94" s="8" t="e">
        <f>VLOOKUP(C94,'Drive Summary'!F:G,1,FALSE)</f>
        <v>#N/A</v>
      </c>
      <c r="L94" s="398" t="e">
        <f>VLOOKUP(C94,'MBS comparison'!F:F,1,0)</f>
        <v>#N/A</v>
      </c>
    </row>
    <row r="95" spans="1:12">
      <c r="A95"/>
      <c r="B95"/>
      <c r="C95"/>
      <c r="D95"/>
      <c r="E95"/>
      <c r="F95"/>
      <c r="G95"/>
      <c r="H95"/>
      <c r="I95"/>
      <c r="K95" s="8" t="e">
        <f>VLOOKUP(C95,'Drive Summary'!F:G,1,FALSE)</f>
        <v>#N/A</v>
      </c>
      <c r="L95" s="398" t="e">
        <f>VLOOKUP(C95,'MBS comparison'!F:F,1,0)</f>
        <v>#N/A</v>
      </c>
    </row>
    <row r="96" spans="1:12">
      <c r="A96"/>
      <c r="B96"/>
      <c r="C96"/>
      <c r="D96"/>
      <c r="E96"/>
      <c r="F96"/>
      <c r="G96"/>
      <c r="H96"/>
      <c r="I96"/>
      <c r="K96" s="8" t="e">
        <f>VLOOKUP(C96,'Drive Summary'!F:G,1,FALSE)</f>
        <v>#N/A</v>
      </c>
      <c r="L96" s="398" t="e">
        <f>VLOOKUP(C96,'MBS comparison'!F:F,1,0)</f>
        <v>#N/A</v>
      </c>
    </row>
    <row r="97" spans="1:12">
      <c r="A97"/>
      <c r="B97"/>
      <c r="C97"/>
      <c r="D97"/>
      <c r="E97"/>
      <c r="F97"/>
      <c r="G97"/>
      <c r="H97"/>
      <c r="I97"/>
      <c r="K97" s="8" t="e">
        <f>VLOOKUP(C97,'Drive Summary'!F:G,1,FALSE)</f>
        <v>#N/A</v>
      </c>
      <c r="L97" s="398" t="e">
        <f>VLOOKUP(C97,'MBS comparison'!F:F,1,0)</f>
        <v>#N/A</v>
      </c>
    </row>
    <row r="98" spans="1:12">
      <c r="A98"/>
      <c r="B98"/>
      <c r="C98"/>
      <c r="D98"/>
      <c r="E98"/>
      <c r="F98"/>
      <c r="G98"/>
      <c r="H98"/>
      <c r="I98"/>
      <c r="K98" s="8" t="e">
        <f>VLOOKUP(C98,'Drive Summary'!F:G,1,FALSE)</f>
        <v>#N/A</v>
      </c>
      <c r="L98" s="398" t="e">
        <f>VLOOKUP(C98,'MBS comparison'!F:F,1,0)</f>
        <v>#N/A</v>
      </c>
    </row>
    <row r="99" spans="1:12">
      <c r="A99"/>
      <c r="B99"/>
      <c r="C99"/>
      <c r="D99"/>
      <c r="E99"/>
      <c r="F99"/>
      <c r="G99"/>
      <c r="H99"/>
      <c r="I99"/>
      <c r="K99" s="8" t="e">
        <f>VLOOKUP(C99,'Drive Summary'!F:G,1,FALSE)</f>
        <v>#N/A</v>
      </c>
      <c r="L99" s="398" t="e">
        <f>VLOOKUP(C99,'MBS comparison'!F:F,1,0)</f>
        <v>#N/A</v>
      </c>
    </row>
    <row r="100" spans="1:12">
      <c r="A100"/>
      <c r="B100"/>
      <c r="C100"/>
      <c r="D100"/>
      <c r="E100"/>
      <c r="F100"/>
      <c r="G100"/>
      <c r="H100"/>
      <c r="I100"/>
      <c r="K100" s="8" t="e">
        <f>VLOOKUP(C100,'Drive Summary'!F:G,1,FALSE)</f>
        <v>#N/A</v>
      </c>
      <c r="L100" s="398" t="e">
        <f>VLOOKUP(C100,'MBS comparison'!F:F,1,0)</f>
        <v>#N/A</v>
      </c>
    </row>
    <row r="101" spans="1:12">
      <c r="A101"/>
      <c r="B101"/>
      <c r="C101"/>
      <c r="D101"/>
      <c r="E101"/>
      <c r="F101"/>
      <c r="G101"/>
      <c r="H101"/>
      <c r="I101"/>
      <c r="J101" s="2035"/>
      <c r="K101" s="2035" t="e">
        <f>VLOOKUP(C101,'Drive Summary'!F:G,1,FALSE)</f>
        <v>#N/A</v>
      </c>
      <c r="L101" s="2036" t="e">
        <f>VLOOKUP(C101,'MBS comparison'!F:F,1,0)</f>
        <v>#N/A</v>
      </c>
    </row>
    <row r="102" spans="1:12">
      <c r="A102"/>
      <c r="B102"/>
      <c r="C102"/>
      <c r="D102"/>
      <c r="E102"/>
      <c r="F102"/>
      <c r="G102"/>
      <c r="H102"/>
      <c r="I102"/>
      <c r="K102" s="8" t="e">
        <f>VLOOKUP(C102,'Drive Summary'!F:G,1,FALSE)</f>
        <v>#N/A</v>
      </c>
      <c r="L102" s="398" t="e">
        <f>VLOOKUP(C102,'MBS comparison'!F:F,1,0)</f>
        <v>#N/A</v>
      </c>
    </row>
    <row r="103" spans="1:12">
      <c r="A103"/>
      <c r="B103"/>
      <c r="C103"/>
      <c r="D103"/>
      <c r="E103"/>
      <c r="F103"/>
      <c r="G103"/>
      <c r="H103"/>
      <c r="I103"/>
      <c r="K103" s="8" t="e">
        <f>VLOOKUP(C103,'Drive Summary'!F:G,1,FALSE)</f>
        <v>#N/A</v>
      </c>
      <c r="L103" s="398" t="e">
        <f>VLOOKUP(C103,'MBS comparison'!F:F,1,0)</f>
        <v>#N/A</v>
      </c>
    </row>
    <row r="104" spans="1:12">
      <c r="A104"/>
      <c r="B104"/>
      <c r="C104"/>
      <c r="D104"/>
      <c r="E104"/>
      <c r="F104"/>
      <c r="G104"/>
      <c r="H104"/>
      <c r="I104"/>
      <c r="K104" s="8" t="e">
        <f>VLOOKUP(C104,'Drive Summary'!F:G,1,FALSE)</f>
        <v>#N/A</v>
      </c>
      <c r="L104" s="398" t="e">
        <f>VLOOKUP(C104,'MBS comparison'!F:F,1,0)</f>
        <v>#N/A</v>
      </c>
    </row>
    <row r="105" spans="1:12">
      <c r="A105"/>
      <c r="B105"/>
      <c r="C105"/>
      <c r="D105"/>
      <c r="E105"/>
      <c r="F105"/>
      <c r="G105"/>
      <c r="H105"/>
      <c r="I105"/>
      <c r="K105" s="8" t="e">
        <f>VLOOKUP(C105,'Drive Summary'!F:G,1,FALSE)</f>
        <v>#N/A</v>
      </c>
      <c r="L105" s="398" t="e">
        <f>VLOOKUP(C105,'MBS comparison'!F:F,1,0)</f>
        <v>#N/A</v>
      </c>
    </row>
    <row r="106" spans="1:12">
      <c r="A106"/>
      <c r="B106"/>
      <c r="C106"/>
      <c r="D106"/>
      <c r="E106"/>
      <c r="F106"/>
      <c r="G106"/>
      <c r="H106"/>
      <c r="I106"/>
      <c r="K106" s="8" t="e">
        <f>VLOOKUP(C106,'Drive Summary'!F:G,1,FALSE)</f>
        <v>#N/A</v>
      </c>
      <c r="L106" s="398" t="e">
        <f>VLOOKUP(C106,'MBS comparison'!F:F,1,0)</f>
        <v>#N/A</v>
      </c>
    </row>
    <row r="107" spans="1:12">
      <c r="A107"/>
      <c r="B107"/>
      <c r="C107"/>
      <c r="D107"/>
      <c r="E107"/>
      <c r="F107"/>
      <c r="G107"/>
      <c r="H107"/>
      <c r="I107"/>
      <c r="J107" s="2035"/>
      <c r="K107" s="2035" t="e">
        <f>VLOOKUP(C107,'Drive Summary'!F:G,1,FALSE)</f>
        <v>#N/A</v>
      </c>
      <c r="L107" s="2036" t="e">
        <f>VLOOKUP(C107,'MBS comparison'!F:F,1,0)</f>
        <v>#N/A</v>
      </c>
    </row>
    <row r="108" spans="1:12">
      <c r="A108"/>
      <c r="B108"/>
      <c r="C108"/>
      <c r="D108"/>
      <c r="E108"/>
      <c r="F108"/>
      <c r="G108"/>
      <c r="H108"/>
      <c r="I108"/>
      <c r="K108" s="8" t="e">
        <f>VLOOKUP(C108,'Drive Summary'!F:G,1,FALSE)</f>
        <v>#N/A</v>
      </c>
      <c r="L108" s="398" t="e">
        <f>VLOOKUP(C108,'MBS comparison'!F:F,1,0)</f>
        <v>#N/A</v>
      </c>
    </row>
    <row r="109" spans="1:12">
      <c r="A109"/>
      <c r="B109"/>
      <c r="C109"/>
      <c r="D109"/>
      <c r="E109"/>
      <c r="F109"/>
      <c r="G109"/>
      <c r="H109"/>
      <c r="I109"/>
      <c r="K109" s="8" t="e">
        <f>VLOOKUP(C109,'Drive Summary'!F:G,1,FALSE)</f>
        <v>#N/A</v>
      </c>
      <c r="L109" s="398" t="e">
        <f>VLOOKUP(C109,'MBS comparison'!F:F,1,0)</f>
        <v>#N/A</v>
      </c>
    </row>
    <row r="110" spans="1:12">
      <c r="A110"/>
      <c r="B110"/>
      <c r="C110"/>
      <c r="D110"/>
      <c r="E110"/>
      <c r="F110"/>
      <c r="G110"/>
      <c r="H110"/>
      <c r="I110"/>
      <c r="K110" s="8" t="e">
        <f>VLOOKUP(C110,'Drive Summary'!F:G,1,FALSE)</f>
        <v>#N/A</v>
      </c>
      <c r="L110" s="398" t="e">
        <f>VLOOKUP(C110,'MBS comparison'!F:F,1,0)</f>
        <v>#N/A</v>
      </c>
    </row>
    <row r="111" spans="1:12">
      <c r="A111"/>
      <c r="B111"/>
      <c r="C111"/>
      <c r="D111"/>
      <c r="E111"/>
      <c r="F111"/>
      <c r="G111"/>
      <c r="H111"/>
      <c r="I111"/>
      <c r="K111" s="8" t="e">
        <f>VLOOKUP(C111,'Drive Summary'!F:G,1,FALSE)</f>
        <v>#N/A</v>
      </c>
      <c r="L111" s="398" t="e">
        <f>VLOOKUP(C111,'MBS comparison'!F:F,1,0)</f>
        <v>#N/A</v>
      </c>
    </row>
    <row r="112" spans="1:12">
      <c r="A112"/>
      <c r="B112"/>
      <c r="C112"/>
      <c r="D112"/>
      <c r="E112"/>
      <c r="F112"/>
      <c r="G112"/>
      <c r="H112"/>
      <c r="I112"/>
      <c r="K112" s="8" t="e">
        <f>VLOOKUP(C112,'Drive Summary'!F:G,1,FALSE)</f>
        <v>#N/A</v>
      </c>
      <c r="L112" s="398" t="e">
        <f>VLOOKUP(C112,'MBS comparison'!F:F,1,0)</f>
        <v>#N/A</v>
      </c>
    </row>
    <row r="113" spans="1:12">
      <c r="A113"/>
      <c r="B113"/>
      <c r="C113"/>
      <c r="D113"/>
      <c r="E113"/>
      <c r="F113"/>
      <c r="G113"/>
      <c r="H113"/>
      <c r="I113"/>
      <c r="J113" s="2035"/>
      <c r="K113" s="2035" t="e">
        <f>VLOOKUP(C113,'Drive Summary'!F:G,1,FALSE)</f>
        <v>#N/A</v>
      </c>
      <c r="L113" s="2036" t="e">
        <f>VLOOKUP(C113,'MBS comparison'!F:F,1,0)</f>
        <v>#N/A</v>
      </c>
    </row>
    <row r="114" spans="1:12">
      <c r="A114"/>
      <c r="B114"/>
      <c r="C114"/>
      <c r="D114"/>
      <c r="E114"/>
      <c r="F114"/>
      <c r="G114"/>
      <c r="H114"/>
      <c r="I114"/>
      <c r="K114" s="8" t="e">
        <f>VLOOKUP(C114,'Drive Summary'!F:G,1,FALSE)</f>
        <v>#N/A</v>
      </c>
      <c r="L114" s="398" t="e">
        <f>VLOOKUP(C114,'MBS comparison'!F:F,1,0)</f>
        <v>#N/A</v>
      </c>
    </row>
    <row r="115" spans="1:12">
      <c r="A115"/>
      <c r="B115"/>
      <c r="C115"/>
      <c r="D115"/>
      <c r="E115"/>
      <c r="F115"/>
      <c r="G115"/>
      <c r="H115"/>
      <c r="I115"/>
      <c r="K115" s="8" t="e">
        <f>VLOOKUP(C115,'Drive Summary'!F:G,1,FALSE)</f>
        <v>#N/A</v>
      </c>
      <c r="L115" s="398" t="e">
        <f>VLOOKUP(C115,'MBS comparison'!F:F,1,0)</f>
        <v>#N/A</v>
      </c>
    </row>
    <row r="116" spans="1:12">
      <c r="A116"/>
      <c r="B116"/>
      <c r="C116"/>
      <c r="D116"/>
      <c r="E116"/>
      <c r="F116"/>
      <c r="G116"/>
      <c r="H116"/>
      <c r="I116"/>
      <c r="K116" s="8" t="e">
        <f>VLOOKUP(C116,'Drive Summary'!F:G,1,FALSE)</f>
        <v>#N/A</v>
      </c>
      <c r="L116" s="398" t="e">
        <f>VLOOKUP(C116,'MBS comparison'!F:F,1,0)</f>
        <v>#N/A</v>
      </c>
    </row>
    <row r="117" spans="1:12">
      <c r="A117"/>
      <c r="B117"/>
      <c r="C117"/>
      <c r="D117"/>
      <c r="E117"/>
      <c r="F117"/>
      <c r="G117"/>
      <c r="H117"/>
      <c r="I117"/>
      <c r="K117" s="8" t="e">
        <f>VLOOKUP(C117,'Drive Summary'!F:G,1,FALSE)</f>
        <v>#N/A</v>
      </c>
      <c r="L117" s="398" t="e">
        <f>VLOOKUP(C117,'MBS comparison'!F:F,1,0)</f>
        <v>#N/A</v>
      </c>
    </row>
    <row r="118" spans="1:12" ht="15.5">
      <c r="A118"/>
      <c r="B118"/>
      <c r="C118"/>
      <c r="D118"/>
      <c r="E118"/>
      <c r="F118"/>
      <c r="G118"/>
      <c r="H118"/>
      <c r="I118"/>
      <c r="J118" s="2028"/>
      <c r="K118" s="8" t="e">
        <f>VLOOKUP(C118,'Drive Summary'!F:G,1,FALSE)</f>
        <v>#N/A</v>
      </c>
      <c r="L118" s="398" t="e">
        <f>VLOOKUP(C118,'MBS comparison'!F:F,1,0)</f>
        <v>#N/A</v>
      </c>
    </row>
    <row r="119" spans="1:12">
      <c r="A119"/>
      <c r="B119"/>
      <c r="C119"/>
      <c r="D119"/>
      <c r="E119"/>
      <c r="F119"/>
      <c r="G119"/>
      <c r="H119"/>
      <c r="I119"/>
      <c r="K119" s="8" t="e">
        <f>VLOOKUP(C119,'Drive Summary'!F:G,1,FALSE)</f>
        <v>#N/A</v>
      </c>
      <c r="L119" s="398" t="e">
        <f>VLOOKUP(C119,'MBS comparison'!F:F,1,0)</f>
        <v>#N/A</v>
      </c>
    </row>
    <row r="120" spans="1:12">
      <c r="A120"/>
      <c r="B120"/>
      <c r="C120"/>
      <c r="D120"/>
      <c r="E120"/>
      <c r="F120"/>
      <c r="G120"/>
      <c r="H120"/>
      <c r="I120"/>
      <c r="K120" s="8" t="e">
        <f>VLOOKUP(C120,'Drive Summary'!F:G,1,FALSE)</f>
        <v>#N/A</v>
      </c>
      <c r="L120" s="398" t="e">
        <f>VLOOKUP(C120,'MBS comparison'!F:F,1,0)</f>
        <v>#N/A</v>
      </c>
    </row>
    <row r="121" spans="1:12">
      <c r="A121"/>
      <c r="B121"/>
      <c r="C121"/>
      <c r="D121"/>
      <c r="E121"/>
      <c r="F121"/>
      <c r="G121"/>
      <c r="H121"/>
      <c r="I121"/>
      <c r="K121" s="8" t="e">
        <f>VLOOKUP(C121,'Drive Summary'!F:G,1,FALSE)</f>
        <v>#N/A</v>
      </c>
      <c r="L121" s="398" t="e">
        <f>VLOOKUP(C121,'MBS comparison'!F:F,1,0)</f>
        <v>#N/A</v>
      </c>
    </row>
    <row r="122" spans="1:12">
      <c r="A122"/>
      <c r="B122"/>
      <c r="C122"/>
      <c r="D122"/>
      <c r="E122"/>
      <c r="F122"/>
      <c r="G122"/>
      <c r="H122"/>
      <c r="I122"/>
      <c r="K122" s="8" t="e">
        <f>VLOOKUP(C122,'Drive Summary'!F:G,1,FALSE)</f>
        <v>#N/A</v>
      </c>
      <c r="L122" s="398" t="e">
        <f>VLOOKUP(C122,'MBS comparison'!F:F,1,0)</f>
        <v>#N/A</v>
      </c>
    </row>
    <row r="123" spans="1:12">
      <c r="A123"/>
      <c r="B123"/>
      <c r="C123"/>
      <c r="D123"/>
      <c r="E123"/>
      <c r="F123"/>
      <c r="G123"/>
      <c r="H123"/>
      <c r="I123"/>
      <c r="K123" s="8" t="e">
        <f>VLOOKUP(C123,'Drive Summary'!F:G,1,FALSE)</f>
        <v>#N/A</v>
      </c>
      <c r="L123" s="398" t="e">
        <f>VLOOKUP(C123,'MBS comparison'!F:F,1,0)</f>
        <v>#N/A</v>
      </c>
    </row>
    <row r="124" spans="1:12">
      <c r="A124"/>
      <c r="B124"/>
      <c r="C124"/>
      <c r="D124"/>
      <c r="E124"/>
      <c r="F124"/>
      <c r="G124"/>
      <c r="H124"/>
      <c r="I124"/>
      <c r="K124" s="8" t="e">
        <f>VLOOKUP(C124,'Drive Summary'!F:G,1,FALSE)</f>
        <v>#N/A</v>
      </c>
      <c r="L124" s="398" t="e">
        <f>VLOOKUP(C124,'MBS comparison'!F:F,1,0)</f>
        <v>#N/A</v>
      </c>
    </row>
    <row r="125" spans="1:12">
      <c r="A125"/>
      <c r="B125"/>
      <c r="C125"/>
      <c r="D125"/>
      <c r="E125"/>
      <c r="F125"/>
      <c r="G125"/>
      <c r="H125"/>
      <c r="I125"/>
      <c r="K125" s="8" t="e">
        <f>VLOOKUP(C125,'Drive Summary'!F:G,1,FALSE)</f>
        <v>#N/A</v>
      </c>
      <c r="L125" s="398" t="e">
        <f>VLOOKUP(C125,'MBS comparison'!F:F,1,0)</f>
        <v>#N/A</v>
      </c>
    </row>
    <row r="126" spans="1:12">
      <c r="A126"/>
      <c r="B126"/>
      <c r="C126"/>
      <c r="D126"/>
      <c r="E126"/>
      <c r="F126"/>
      <c r="G126"/>
      <c r="H126"/>
      <c r="I126"/>
      <c r="K126" s="8" t="e">
        <f>VLOOKUP(C126,'Drive Summary'!F:G,1,FALSE)</f>
        <v>#N/A</v>
      </c>
      <c r="L126" s="398" t="e">
        <f>VLOOKUP(C126,'MBS comparison'!F:F,1,0)</f>
        <v>#N/A</v>
      </c>
    </row>
    <row r="127" spans="1:12">
      <c r="A127"/>
      <c r="B127"/>
      <c r="C127"/>
      <c r="D127"/>
      <c r="E127"/>
      <c r="F127"/>
      <c r="G127"/>
      <c r="H127"/>
      <c r="I127"/>
      <c r="K127" s="8" t="e">
        <f>VLOOKUP(C127,'Drive Summary'!F:G,1,FALSE)</f>
        <v>#N/A</v>
      </c>
      <c r="L127" s="398" t="e">
        <f>VLOOKUP(C127,'MBS comparison'!F:F,1,0)</f>
        <v>#N/A</v>
      </c>
    </row>
    <row r="128" spans="1:12">
      <c r="A128"/>
      <c r="B128"/>
      <c r="C128"/>
      <c r="D128"/>
      <c r="E128"/>
      <c r="F128"/>
      <c r="G128"/>
      <c r="H128"/>
      <c r="I128"/>
      <c r="K128" s="8" t="e">
        <f>VLOOKUP(C128,'Drive Summary'!F:G,1,FALSE)</f>
        <v>#N/A</v>
      </c>
      <c r="L128" s="398" t="e">
        <f>VLOOKUP(C128,'MBS comparison'!F:F,1,0)</f>
        <v>#N/A</v>
      </c>
    </row>
    <row r="129" spans="1:12">
      <c r="A129"/>
      <c r="B129"/>
      <c r="C129"/>
      <c r="D129"/>
      <c r="E129"/>
      <c r="F129"/>
      <c r="G129"/>
      <c r="H129"/>
      <c r="I129"/>
      <c r="K129" s="8" t="e">
        <f>VLOOKUP(C129,'Drive Summary'!F:G,1,FALSE)</f>
        <v>#N/A</v>
      </c>
      <c r="L129" s="398" t="e">
        <f>VLOOKUP(C129,'MBS comparison'!F:F,1,0)</f>
        <v>#N/A</v>
      </c>
    </row>
    <row r="130" spans="1:12">
      <c r="A130"/>
      <c r="B130"/>
      <c r="C130"/>
      <c r="D130"/>
      <c r="E130"/>
      <c r="F130"/>
      <c r="G130"/>
      <c r="H130"/>
      <c r="I130"/>
      <c r="K130" s="8" t="e">
        <f>VLOOKUP(C130,'Drive Summary'!F:G,1,FALSE)</f>
        <v>#N/A</v>
      </c>
      <c r="L130" s="398" t="e">
        <f>VLOOKUP(C130,'MBS comparison'!F:F,1,0)</f>
        <v>#N/A</v>
      </c>
    </row>
    <row r="131" spans="1:12">
      <c r="A131"/>
      <c r="B131"/>
      <c r="C131"/>
      <c r="D131"/>
      <c r="E131"/>
      <c r="F131"/>
      <c r="G131"/>
      <c r="H131"/>
      <c r="I131"/>
      <c r="K131" s="8" t="e">
        <f>VLOOKUP(C131,'Drive Summary'!F:G,1,FALSE)</f>
        <v>#N/A</v>
      </c>
      <c r="L131" s="398" t="e">
        <f>VLOOKUP(C131,'MBS comparison'!F:F,1,0)</f>
        <v>#N/A</v>
      </c>
    </row>
    <row r="132" spans="1:12">
      <c r="A132"/>
      <c r="B132"/>
      <c r="C132"/>
      <c r="D132"/>
      <c r="E132"/>
      <c r="F132"/>
      <c r="G132"/>
      <c r="H132"/>
      <c r="I132"/>
      <c r="K132" s="8" t="e">
        <f>VLOOKUP(C132,'Drive Summary'!F:G,1,FALSE)</f>
        <v>#N/A</v>
      </c>
      <c r="L132" s="398" t="e">
        <f>VLOOKUP(C132,'MBS comparison'!F:F,1,0)</f>
        <v>#N/A</v>
      </c>
    </row>
    <row r="133" spans="1:12">
      <c r="A133"/>
      <c r="B133"/>
      <c r="C133"/>
      <c r="D133"/>
      <c r="E133"/>
      <c r="F133"/>
      <c r="G133"/>
      <c r="H133"/>
      <c r="I133"/>
      <c r="K133" s="8" t="e">
        <f>VLOOKUP(C133,'Drive Summary'!F:G,1,FALSE)</f>
        <v>#N/A</v>
      </c>
      <c r="L133" s="398" t="e">
        <f>VLOOKUP(C133,'MBS comparison'!F:F,1,0)</f>
        <v>#N/A</v>
      </c>
    </row>
    <row r="134" spans="1:12">
      <c r="A134"/>
      <c r="B134"/>
      <c r="C134"/>
      <c r="D134"/>
      <c r="E134"/>
      <c r="F134"/>
      <c r="G134"/>
      <c r="H134"/>
      <c r="I134"/>
      <c r="K134" s="8" t="e">
        <f>VLOOKUP(C134,'Drive Summary'!F:G,1,FALSE)</f>
        <v>#N/A</v>
      </c>
      <c r="L134" s="398" t="e">
        <f>VLOOKUP(C134,'MBS comparison'!F:F,1,0)</f>
        <v>#N/A</v>
      </c>
    </row>
    <row r="135" spans="1:12">
      <c r="A135"/>
      <c r="B135"/>
      <c r="C135"/>
      <c r="D135"/>
      <c r="E135"/>
      <c r="F135"/>
      <c r="G135"/>
      <c r="H135"/>
      <c r="I135"/>
      <c r="K135" s="8" t="e">
        <f>VLOOKUP(C135,'Drive Summary'!F:G,1,FALSE)</f>
        <v>#N/A</v>
      </c>
      <c r="L135" s="398" t="e">
        <f>VLOOKUP(C135,'MBS comparison'!F:F,1,0)</f>
        <v>#N/A</v>
      </c>
    </row>
    <row r="136" spans="1:12">
      <c r="A136"/>
      <c r="B136"/>
      <c r="C136"/>
      <c r="D136"/>
      <c r="E136"/>
      <c r="F136"/>
      <c r="G136"/>
      <c r="H136"/>
      <c r="I136"/>
      <c r="K136" s="8" t="e">
        <f>VLOOKUP(C136,'Drive Summary'!F:G,1,FALSE)</f>
        <v>#N/A</v>
      </c>
      <c r="L136" s="398" t="e">
        <f>VLOOKUP(C136,'MBS comparison'!F:F,1,0)</f>
        <v>#N/A</v>
      </c>
    </row>
    <row r="137" spans="1:12">
      <c r="A137"/>
      <c r="B137"/>
      <c r="C137"/>
      <c r="D137"/>
      <c r="E137"/>
      <c r="F137"/>
      <c r="G137"/>
      <c r="H137"/>
      <c r="I137"/>
      <c r="K137" s="8" t="e">
        <f>VLOOKUP(C137,'Drive Summary'!F:G,1,FALSE)</f>
        <v>#N/A</v>
      </c>
      <c r="L137" s="398" t="e">
        <f>VLOOKUP(C137,'MBS comparison'!F:F,1,0)</f>
        <v>#N/A</v>
      </c>
    </row>
    <row r="138" spans="1:12">
      <c r="A138"/>
      <c r="B138"/>
      <c r="C138"/>
      <c r="D138"/>
      <c r="E138"/>
      <c r="F138"/>
      <c r="G138"/>
      <c r="H138"/>
      <c r="I138"/>
      <c r="K138" s="8" t="e">
        <f>VLOOKUP(C138,'Drive Summary'!F:G,1,FALSE)</f>
        <v>#N/A</v>
      </c>
      <c r="L138" s="398" t="e">
        <f>VLOOKUP(C138,'MBS comparison'!F:F,1,0)</f>
        <v>#N/A</v>
      </c>
    </row>
    <row r="139" spans="1:12">
      <c r="A139"/>
      <c r="B139"/>
      <c r="C139"/>
      <c r="D139"/>
      <c r="E139"/>
      <c r="F139"/>
      <c r="G139"/>
      <c r="H139"/>
      <c r="I139"/>
      <c r="K139" s="8" t="e">
        <f>VLOOKUP(C139,'Drive Summary'!F:G,1,FALSE)</f>
        <v>#N/A</v>
      </c>
      <c r="L139" s="398" t="e">
        <f>VLOOKUP(C139,'MBS comparison'!F:F,1,0)</f>
        <v>#N/A</v>
      </c>
    </row>
    <row r="140" spans="1:12">
      <c r="A140"/>
      <c r="B140"/>
      <c r="C140"/>
      <c r="D140"/>
      <c r="E140"/>
      <c r="F140"/>
      <c r="G140"/>
      <c r="H140"/>
      <c r="I140"/>
      <c r="K140" s="8" t="e">
        <f>VLOOKUP(C140,'Drive Summary'!F:G,1,FALSE)</f>
        <v>#N/A</v>
      </c>
      <c r="L140" s="398" t="e">
        <f>VLOOKUP(C140,'MBS comparison'!F:F,1,0)</f>
        <v>#N/A</v>
      </c>
    </row>
    <row r="141" spans="1:12">
      <c r="A141"/>
      <c r="B141"/>
      <c r="C141"/>
      <c r="D141"/>
      <c r="E141"/>
      <c r="F141"/>
      <c r="G141"/>
      <c r="H141"/>
      <c r="I141"/>
      <c r="K141" s="8" t="e">
        <f>VLOOKUP(C141,'Drive Summary'!F:G,1,FALSE)</f>
        <v>#N/A</v>
      </c>
      <c r="L141" s="398" t="e">
        <f>VLOOKUP(C141,'MBS comparison'!F:F,1,0)</f>
        <v>#N/A</v>
      </c>
    </row>
    <row r="142" spans="1:12">
      <c r="A142"/>
      <c r="B142"/>
      <c r="C142"/>
      <c r="D142"/>
      <c r="E142"/>
      <c r="F142"/>
      <c r="G142"/>
      <c r="H142"/>
      <c r="I142"/>
      <c r="K142" s="8" t="e">
        <f>VLOOKUP(C142,'Drive Summary'!F:G,1,FALSE)</f>
        <v>#N/A</v>
      </c>
      <c r="L142" s="398" t="e">
        <f>VLOOKUP(C142,'MBS comparison'!F:F,1,0)</f>
        <v>#N/A</v>
      </c>
    </row>
    <row r="143" spans="1:12">
      <c r="A143"/>
      <c r="B143"/>
      <c r="C143"/>
      <c r="D143"/>
      <c r="E143"/>
      <c r="F143"/>
      <c r="G143"/>
      <c r="H143"/>
      <c r="I143"/>
      <c r="K143" s="8" t="e">
        <f>VLOOKUP(C143,'Drive Summary'!F:G,1,FALSE)</f>
        <v>#N/A</v>
      </c>
      <c r="L143" s="398" t="e">
        <f>VLOOKUP(C143,'MBS comparison'!F:F,1,0)</f>
        <v>#N/A</v>
      </c>
    </row>
    <row r="144" spans="1:12">
      <c r="A144"/>
      <c r="B144"/>
      <c r="C144"/>
      <c r="D144"/>
      <c r="E144"/>
      <c r="F144"/>
      <c r="G144"/>
      <c r="H144"/>
      <c r="I144"/>
      <c r="K144" s="8" t="e">
        <f>VLOOKUP(C144,'Drive Summary'!F:G,1,FALSE)</f>
        <v>#N/A</v>
      </c>
      <c r="L144" s="398" t="e">
        <f>VLOOKUP(C144,'MBS comparison'!F:F,1,0)</f>
        <v>#N/A</v>
      </c>
    </row>
    <row r="145" spans="1:12">
      <c r="A145"/>
      <c r="B145"/>
      <c r="C145"/>
      <c r="D145"/>
      <c r="E145"/>
      <c r="F145"/>
      <c r="G145"/>
      <c r="H145"/>
      <c r="I145"/>
      <c r="K145" s="8" t="e">
        <f>VLOOKUP(C145,'Drive Summary'!F:G,1,FALSE)</f>
        <v>#N/A</v>
      </c>
      <c r="L145" s="398" t="e">
        <f>VLOOKUP(C145,'MBS comparison'!F:F,1,0)</f>
        <v>#N/A</v>
      </c>
    </row>
    <row r="146" spans="1:12">
      <c r="A146"/>
      <c r="B146"/>
      <c r="C146"/>
      <c r="D146"/>
      <c r="E146"/>
      <c r="F146"/>
      <c r="G146"/>
      <c r="H146"/>
      <c r="I146"/>
      <c r="K146" s="8" t="e">
        <f>VLOOKUP(C146,'Drive Summary'!F:G,1,FALSE)</f>
        <v>#N/A</v>
      </c>
      <c r="L146" s="398" t="e">
        <f>VLOOKUP(C146,'MBS comparison'!F:F,1,0)</f>
        <v>#N/A</v>
      </c>
    </row>
    <row r="147" spans="1:12">
      <c r="A147"/>
      <c r="B147"/>
      <c r="C147"/>
      <c r="D147"/>
      <c r="E147"/>
      <c r="F147"/>
      <c r="G147"/>
      <c r="H147"/>
      <c r="I147"/>
      <c r="K147" s="8" t="e">
        <f>VLOOKUP(C147,'Drive Summary'!F:G,1,FALSE)</f>
        <v>#N/A</v>
      </c>
      <c r="L147" s="398" t="e">
        <f>VLOOKUP(C147,'MBS comparison'!F:F,1,0)</f>
        <v>#N/A</v>
      </c>
    </row>
    <row r="148" spans="1:12">
      <c r="A148"/>
      <c r="B148"/>
      <c r="C148"/>
      <c r="D148"/>
      <c r="E148"/>
      <c r="F148"/>
      <c r="G148"/>
      <c r="H148"/>
      <c r="I148"/>
      <c r="K148" s="8" t="e">
        <f>VLOOKUP(C148,'Drive Summary'!F:G,1,FALSE)</f>
        <v>#N/A</v>
      </c>
      <c r="L148" s="398" t="e">
        <f>VLOOKUP(C148,'MBS comparison'!F:F,1,0)</f>
        <v>#N/A</v>
      </c>
    </row>
    <row r="149" spans="1:12">
      <c r="A149"/>
      <c r="B149"/>
      <c r="C149"/>
      <c r="D149"/>
      <c r="E149"/>
      <c r="F149"/>
      <c r="G149"/>
      <c r="H149"/>
      <c r="I149"/>
      <c r="K149" s="8" t="e">
        <f>VLOOKUP(C149,'Drive Summary'!F:G,1,FALSE)</f>
        <v>#N/A</v>
      </c>
      <c r="L149" s="398" t="e">
        <f>VLOOKUP(C149,'MBS comparison'!F:F,1,0)</f>
        <v>#N/A</v>
      </c>
    </row>
    <row r="150" spans="1:12">
      <c r="A150"/>
      <c r="B150"/>
      <c r="C150"/>
      <c r="D150"/>
      <c r="E150"/>
      <c r="F150"/>
      <c r="G150"/>
      <c r="H150"/>
      <c r="I150"/>
      <c r="K150" s="8" t="e">
        <f>VLOOKUP(C150,'Drive Summary'!F:G,1,FALSE)</f>
        <v>#N/A</v>
      </c>
      <c r="L150" s="398" t="e">
        <f>VLOOKUP(C150,'MBS comparison'!F:F,1,0)</f>
        <v>#N/A</v>
      </c>
    </row>
    <row r="151" spans="1:12">
      <c r="A151"/>
      <c r="B151"/>
      <c r="C151"/>
      <c r="D151"/>
      <c r="E151"/>
      <c r="F151"/>
      <c r="G151"/>
      <c r="H151"/>
      <c r="I151"/>
      <c r="K151" s="8" t="e">
        <f>VLOOKUP(C151,'Drive Summary'!F:G,1,FALSE)</f>
        <v>#N/A</v>
      </c>
      <c r="L151" s="398" t="e">
        <f>VLOOKUP(C151,'MBS comparison'!F:F,1,0)</f>
        <v>#N/A</v>
      </c>
    </row>
    <row r="152" spans="1:12">
      <c r="A152"/>
      <c r="B152"/>
      <c r="C152"/>
      <c r="D152"/>
      <c r="E152"/>
      <c r="F152"/>
      <c r="G152"/>
      <c r="H152"/>
      <c r="I152"/>
    </row>
    <row r="153" spans="1:12">
      <c r="A153"/>
      <c r="B153"/>
      <c r="C153"/>
      <c r="D153"/>
      <c r="E153"/>
      <c r="F153"/>
      <c r="G153"/>
      <c r="H153"/>
      <c r="I153"/>
    </row>
    <row r="154" spans="1:12">
      <c r="A154"/>
      <c r="B154"/>
      <c r="C154"/>
      <c r="D154"/>
      <c r="E154"/>
      <c r="F154"/>
      <c r="G154"/>
      <c r="H154"/>
      <c r="I154"/>
    </row>
    <row r="155" spans="1:12">
      <c r="A155"/>
      <c r="B155"/>
      <c r="C155"/>
      <c r="D155"/>
      <c r="E155"/>
      <c r="F155"/>
      <c r="G155"/>
      <c r="H155"/>
      <c r="I155"/>
    </row>
    <row r="156" spans="1:12">
      <c r="A156"/>
      <c r="B156"/>
      <c r="C156"/>
      <c r="D156"/>
      <c r="E156"/>
      <c r="F156"/>
      <c r="G156"/>
      <c r="H156"/>
      <c r="I156"/>
    </row>
    <row r="157" spans="1:12">
      <c r="A157"/>
      <c r="B157"/>
      <c r="C157"/>
      <c r="D157"/>
      <c r="E157"/>
      <c r="F157"/>
      <c r="G157"/>
      <c r="H157"/>
      <c r="I157"/>
    </row>
    <row r="158" spans="1:12">
      <c r="A158"/>
      <c r="B158"/>
      <c r="C158"/>
      <c r="D158"/>
      <c r="E158"/>
      <c r="F158"/>
      <c r="G158"/>
      <c r="H158"/>
      <c r="I158"/>
    </row>
    <row r="159" spans="1:12">
      <c r="A159"/>
      <c r="B159"/>
      <c r="C159"/>
      <c r="D159"/>
      <c r="E159"/>
      <c r="F159"/>
      <c r="G159"/>
      <c r="H159"/>
      <c r="I159"/>
    </row>
    <row r="160" spans="1:12">
      <c r="A160"/>
      <c r="B160"/>
      <c r="C160"/>
      <c r="D160"/>
      <c r="E160"/>
      <c r="F160"/>
      <c r="G160"/>
      <c r="H160"/>
      <c r="I160"/>
    </row>
    <row r="161" spans="1:9">
      <c r="A161"/>
      <c r="B161"/>
      <c r="C161"/>
      <c r="D161"/>
      <c r="E161"/>
      <c r="F161"/>
      <c r="G161"/>
      <c r="H161"/>
      <c r="I161"/>
    </row>
    <row r="162" spans="1:9">
      <c r="A162"/>
      <c r="B162"/>
      <c r="C162"/>
      <c r="D162"/>
      <c r="E162"/>
      <c r="F162"/>
      <c r="G162"/>
      <c r="H162"/>
      <c r="I162"/>
    </row>
    <row r="163" spans="1:9">
      <c r="A163"/>
      <c r="B163"/>
      <c r="C163"/>
      <c r="D163"/>
      <c r="E163"/>
      <c r="F163"/>
      <c r="G163"/>
      <c r="H163"/>
      <c r="I163"/>
    </row>
    <row r="164" spans="1:9">
      <c r="A164"/>
      <c r="B164"/>
      <c r="C164"/>
      <c r="D164"/>
      <c r="E164"/>
      <c r="F164"/>
      <c r="G164"/>
      <c r="H164"/>
      <c r="I164"/>
    </row>
    <row r="165" spans="1:9">
      <c r="A165"/>
      <c r="B165"/>
      <c r="C165"/>
      <c r="D165"/>
      <c r="E165"/>
      <c r="F165"/>
      <c r="G165"/>
      <c r="H165"/>
      <c r="I165"/>
    </row>
    <row r="166" spans="1:9">
      <c r="A166"/>
      <c r="B166"/>
      <c r="C166"/>
      <c r="D166"/>
      <c r="E166"/>
      <c r="F166"/>
      <c r="G166"/>
      <c r="H166"/>
      <c r="I166"/>
    </row>
    <row r="167" spans="1:9">
      <c r="A167"/>
      <c r="B167"/>
      <c r="C167"/>
      <c r="D167"/>
      <c r="E167"/>
      <c r="F167"/>
      <c r="G167"/>
      <c r="H167"/>
      <c r="I167"/>
    </row>
    <row r="168" spans="1:9">
      <c r="A168"/>
      <c r="B168"/>
      <c r="C168"/>
      <c r="D168"/>
      <c r="E168"/>
      <c r="F168"/>
      <c r="G168"/>
      <c r="H168"/>
      <c r="I168"/>
    </row>
    <row r="169" spans="1:9">
      <c r="A169"/>
      <c r="B169"/>
      <c r="C169"/>
      <c r="D169"/>
      <c r="E169"/>
      <c r="F169"/>
      <c r="G169"/>
      <c r="H169"/>
      <c r="I169"/>
    </row>
    <row r="170" spans="1:9">
      <c r="A170"/>
      <c r="B170"/>
      <c r="C170"/>
      <c r="D170"/>
      <c r="E170"/>
      <c r="F170"/>
      <c r="G170"/>
      <c r="H170"/>
      <c r="I170"/>
    </row>
    <row r="171" spans="1:9">
      <c r="A171"/>
      <c r="B171"/>
      <c r="C171"/>
      <c r="D171"/>
      <c r="E171"/>
      <c r="F171"/>
      <c r="G171"/>
      <c r="H171"/>
      <c r="I171"/>
    </row>
    <row r="172" spans="1:9">
      <c r="A172"/>
      <c r="B172"/>
      <c r="C172"/>
      <c r="D172"/>
      <c r="E172"/>
      <c r="F172"/>
      <c r="G172"/>
      <c r="H172"/>
      <c r="I172"/>
    </row>
    <row r="173" spans="1:9">
      <c r="A173"/>
      <c r="B173"/>
      <c r="C173"/>
      <c r="D173"/>
      <c r="E173"/>
      <c r="F173"/>
      <c r="G173"/>
      <c r="H173"/>
      <c r="I173"/>
    </row>
    <row r="174" spans="1:9">
      <c r="A174"/>
      <c r="B174"/>
      <c r="C174"/>
      <c r="D174"/>
      <c r="E174"/>
      <c r="F174"/>
      <c r="G174"/>
      <c r="H174"/>
      <c r="I174"/>
    </row>
    <row r="175" spans="1:9">
      <c r="A175"/>
      <c r="B175"/>
      <c r="C175"/>
      <c r="D175"/>
      <c r="E175"/>
      <c r="F175"/>
      <c r="G175"/>
      <c r="H175"/>
      <c r="I175"/>
    </row>
    <row r="176" spans="1:9">
      <c r="A176"/>
      <c r="B176"/>
      <c r="C176"/>
      <c r="D176"/>
      <c r="E176"/>
      <c r="F176"/>
      <c r="G176"/>
      <c r="H176"/>
      <c r="I176"/>
    </row>
    <row r="177" spans="1:9">
      <c r="A177"/>
      <c r="B177"/>
      <c r="C177"/>
      <c r="D177"/>
      <c r="E177"/>
      <c r="F177"/>
      <c r="G177"/>
      <c r="H177"/>
      <c r="I177"/>
    </row>
    <row r="178" spans="1:9">
      <c r="A178"/>
      <c r="B178"/>
      <c r="C178"/>
      <c r="D178"/>
      <c r="E178"/>
      <c r="F178"/>
      <c r="G178"/>
      <c r="H178"/>
      <c r="I178"/>
    </row>
    <row r="179" spans="1:9">
      <c r="A179"/>
      <c r="B179"/>
      <c r="C179"/>
      <c r="D179"/>
      <c r="E179"/>
      <c r="F179"/>
      <c r="G179"/>
      <c r="H179"/>
      <c r="I179"/>
    </row>
    <row r="180" spans="1:9">
      <c r="A180"/>
      <c r="B180"/>
      <c r="C180"/>
      <c r="D180"/>
      <c r="E180"/>
      <c r="F180"/>
      <c r="G180"/>
      <c r="H180"/>
      <c r="I180"/>
    </row>
    <row r="181" spans="1:9">
      <c r="A181"/>
      <c r="B181"/>
      <c r="C181"/>
      <c r="D181"/>
      <c r="E181"/>
      <c r="F181"/>
      <c r="G181"/>
      <c r="H181"/>
      <c r="I181"/>
    </row>
    <row r="182" spans="1:9">
      <c r="A182"/>
      <c r="B182"/>
      <c r="C182"/>
      <c r="D182"/>
      <c r="E182"/>
      <c r="F182"/>
      <c r="G182"/>
      <c r="H182"/>
      <c r="I182"/>
    </row>
    <row r="183" spans="1:9">
      <c r="A183"/>
      <c r="B183"/>
      <c r="C183"/>
      <c r="D183"/>
      <c r="E183"/>
      <c r="F183"/>
      <c r="G183"/>
      <c r="H183"/>
      <c r="I183"/>
    </row>
    <row r="184" spans="1:9">
      <c r="A184"/>
      <c r="B184"/>
      <c r="C184"/>
      <c r="D184"/>
      <c r="E184"/>
      <c r="F184"/>
      <c r="G184"/>
      <c r="H184"/>
      <c r="I184"/>
    </row>
    <row r="185" spans="1:9">
      <c r="A185"/>
      <c r="B185"/>
      <c r="C185"/>
      <c r="D185"/>
      <c r="E185"/>
      <c r="F185"/>
      <c r="G185"/>
      <c r="H185"/>
      <c r="I185"/>
    </row>
    <row r="186" spans="1:9">
      <c r="A186"/>
      <c r="B186"/>
      <c r="C186"/>
      <c r="D186"/>
      <c r="E186"/>
      <c r="F186"/>
      <c r="G186"/>
      <c r="H186"/>
      <c r="I186"/>
    </row>
    <row r="187" spans="1:9">
      <c r="A187"/>
      <c r="B187"/>
      <c r="C187"/>
      <c r="D187"/>
      <c r="E187"/>
      <c r="F187"/>
      <c r="G187"/>
      <c r="H187"/>
      <c r="I187"/>
    </row>
    <row r="188" spans="1:9">
      <c r="A188"/>
      <c r="B188"/>
      <c r="C188"/>
      <c r="D188"/>
      <c r="E188"/>
      <c r="F188"/>
      <c r="G188"/>
      <c r="H188"/>
      <c r="I188"/>
    </row>
    <row r="189" spans="1:9">
      <c r="A189"/>
      <c r="B189"/>
      <c r="C189"/>
      <c r="D189"/>
      <c r="E189"/>
      <c r="F189"/>
      <c r="G189"/>
      <c r="H189"/>
      <c r="I189"/>
    </row>
    <row r="190" spans="1:9">
      <c r="A190"/>
      <c r="B190"/>
      <c r="C190"/>
      <c r="D190"/>
      <c r="E190"/>
      <c r="F190"/>
      <c r="G190"/>
      <c r="H190"/>
      <c r="I190"/>
    </row>
    <row r="191" spans="1:9">
      <c r="A191"/>
      <c r="B191"/>
      <c r="C191"/>
      <c r="D191"/>
      <c r="E191"/>
      <c r="F191"/>
      <c r="G191"/>
      <c r="H191"/>
      <c r="I191"/>
    </row>
    <row r="192" spans="1:9">
      <c r="A192"/>
      <c r="B192"/>
      <c r="C192"/>
      <c r="D192"/>
      <c r="E192"/>
      <c r="F192"/>
      <c r="G192"/>
      <c r="H192"/>
      <c r="I192"/>
    </row>
    <row r="193" spans="1:9">
      <c r="A193"/>
      <c r="B193"/>
      <c r="C193"/>
      <c r="D193"/>
      <c r="E193"/>
      <c r="F193"/>
      <c r="G193"/>
      <c r="H193"/>
      <c r="I193"/>
    </row>
    <row r="194" spans="1:9">
      <c r="A194"/>
      <c r="B194"/>
      <c r="C194"/>
      <c r="D194"/>
      <c r="E194"/>
      <c r="F194"/>
      <c r="G194"/>
      <c r="H194"/>
      <c r="I194"/>
    </row>
    <row r="195" spans="1:9">
      <c r="A195"/>
      <c r="B195"/>
      <c r="C195"/>
      <c r="D195"/>
      <c r="E195"/>
      <c r="F195"/>
      <c r="G195"/>
      <c r="H195"/>
      <c r="I195"/>
    </row>
    <row r="196" spans="1:9">
      <c r="A196"/>
      <c r="B196"/>
      <c r="C196"/>
      <c r="D196"/>
      <c r="E196"/>
      <c r="F196"/>
      <c r="G196"/>
      <c r="H196"/>
      <c r="I196"/>
    </row>
    <row r="197" spans="1:9">
      <c r="A197"/>
      <c r="B197"/>
      <c r="C197"/>
      <c r="D197"/>
      <c r="E197"/>
      <c r="F197"/>
      <c r="G197"/>
      <c r="H197"/>
      <c r="I197"/>
    </row>
    <row r="198" spans="1:9">
      <c r="A198"/>
      <c r="B198"/>
      <c r="C198"/>
      <c r="D198"/>
      <c r="E198"/>
      <c r="F198"/>
      <c r="G198"/>
      <c r="H198"/>
      <c r="I198"/>
    </row>
    <row r="199" spans="1:9">
      <c r="A199"/>
      <c r="B199"/>
      <c r="C199"/>
      <c r="D199"/>
      <c r="E199"/>
      <c r="F199"/>
      <c r="G199"/>
      <c r="H199"/>
      <c r="I199"/>
    </row>
    <row r="200" spans="1:9">
      <c r="A200"/>
      <c r="B200"/>
      <c r="C200"/>
      <c r="D200"/>
      <c r="E200"/>
      <c r="F200"/>
      <c r="G200"/>
      <c r="H200"/>
      <c r="I200"/>
    </row>
    <row r="201" spans="1:9">
      <c r="A201"/>
      <c r="B201"/>
      <c r="C201"/>
      <c r="D201"/>
      <c r="E201"/>
      <c r="F201"/>
      <c r="G201"/>
      <c r="H201"/>
      <c r="I201"/>
    </row>
    <row r="202" spans="1:9">
      <c r="A202"/>
      <c r="B202"/>
      <c r="C202"/>
      <c r="D202"/>
      <c r="E202"/>
      <c r="F202"/>
      <c r="G202"/>
      <c r="H202"/>
      <c r="I202"/>
    </row>
    <row r="203" spans="1:9">
      <c r="A203"/>
      <c r="B203"/>
      <c r="C203"/>
      <c r="D203"/>
      <c r="E203"/>
      <c r="F203"/>
      <c r="G203"/>
      <c r="H203"/>
      <c r="I203"/>
    </row>
    <row r="204" spans="1:9">
      <c r="A204"/>
      <c r="B204"/>
      <c r="C204"/>
      <c r="D204"/>
      <c r="E204"/>
      <c r="F204"/>
      <c r="G204"/>
      <c r="H204"/>
      <c r="I204"/>
    </row>
    <row r="205" spans="1:9">
      <c r="A205"/>
      <c r="B205"/>
      <c r="C205"/>
      <c r="D205"/>
      <c r="E205"/>
      <c r="F205"/>
      <c r="G205"/>
      <c r="H205"/>
      <c r="I205"/>
    </row>
    <row r="206" spans="1:9">
      <c r="A206"/>
      <c r="B206"/>
      <c r="C206"/>
      <c r="D206"/>
      <c r="E206"/>
      <c r="F206"/>
      <c r="G206"/>
      <c r="H206"/>
      <c r="I206"/>
    </row>
    <row r="207" spans="1:9">
      <c r="A207"/>
      <c r="B207"/>
      <c r="C207"/>
      <c r="D207"/>
      <c r="E207"/>
      <c r="F207"/>
      <c r="G207"/>
      <c r="H207"/>
      <c r="I207"/>
    </row>
    <row r="208" spans="1:9">
      <c r="A208"/>
      <c r="B208"/>
      <c r="C208"/>
      <c r="D208"/>
      <c r="E208"/>
      <c r="F208"/>
      <c r="G208"/>
      <c r="H208"/>
      <c r="I208"/>
    </row>
    <row r="209" spans="1:9">
      <c r="A209"/>
      <c r="B209"/>
      <c r="C209"/>
      <c r="D209"/>
      <c r="E209"/>
      <c r="F209"/>
      <c r="G209"/>
      <c r="H209"/>
      <c r="I209"/>
    </row>
    <row r="210" spans="1:9">
      <c r="A210"/>
      <c r="B210"/>
      <c r="C210"/>
      <c r="D210"/>
      <c r="E210"/>
      <c r="F210"/>
      <c r="G210"/>
      <c r="H210"/>
      <c r="I210"/>
    </row>
    <row r="211" spans="1:9">
      <c r="A211"/>
      <c r="B211"/>
      <c r="C211"/>
      <c r="D211"/>
      <c r="E211"/>
      <c r="F211"/>
      <c r="G211"/>
      <c r="H211"/>
      <c r="I211"/>
    </row>
    <row r="212" spans="1:9">
      <c r="A212"/>
      <c r="B212"/>
      <c r="C212"/>
      <c r="D212"/>
      <c r="E212"/>
      <c r="F212"/>
      <c r="G212"/>
      <c r="H212"/>
      <c r="I212"/>
    </row>
    <row r="213" spans="1:9">
      <c r="A213"/>
      <c r="B213"/>
      <c r="C213"/>
      <c r="D213"/>
      <c r="E213"/>
      <c r="F213"/>
      <c r="G213"/>
      <c r="H213"/>
      <c r="I213"/>
    </row>
    <row r="214" spans="1:9">
      <c r="A214"/>
      <c r="B214"/>
      <c r="C214"/>
      <c r="D214"/>
      <c r="E214"/>
      <c r="F214"/>
      <c r="G214"/>
      <c r="H214"/>
      <c r="I214"/>
    </row>
    <row r="215" spans="1:9">
      <c r="A215"/>
      <c r="B215"/>
      <c r="C215"/>
      <c r="D215"/>
      <c r="E215"/>
      <c r="F215"/>
      <c r="G215"/>
      <c r="H215"/>
      <c r="I215"/>
    </row>
    <row r="216" spans="1:9">
      <c r="A216"/>
      <c r="B216"/>
      <c r="C216"/>
      <c r="D216"/>
      <c r="E216"/>
      <c r="F216"/>
      <c r="G216"/>
      <c r="H216"/>
      <c r="I216"/>
    </row>
    <row r="217" spans="1:9">
      <c r="A217"/>
      <c r="B217"/>
      <c r="C217"/>
      <c r="D217"/>
      <c r="E217"/>
      <c r="F217"/>
      <c r="G217"/>
      <c r="H217"/>
      <c r="I217"/>
    </row>
    <row r="218" spans="1:9">
      <c r="A218"/>
      <c r="B218"/>
      <c r="C218"/>
      <c r="D218"/>
      <c r="E218"/>
      <c r="F218"/>
      <c r="G218"/>
      <c r="H218"/>
      <c r="I218"/>
    </row>
    <row r="219" spans="1:9">
      <c r="A219"/>
      <c r="B219"/>
      <c r="C219"/>
      <c r="D219"/>
      <c r="E219"/>
      <c r="F219"/>
      <c r="G219"/>
      <c r="H219"/>
      <c r="I219"/>
    </row>
    <row r="220" spans="1:9">
      <c r="A220"/>
      <c r="B220"/>
      <c r="C220"/>
      <c r="D220"/>
      <c r="E220"/>
      <c r="F220"/>
      <c r="G220"/>
      <c r="H220"/>
      <c r="I220"/>
    </row>
    <row r="221" spans="1:9">
      <c r="A221"/>
      <c r="B221"/>
      <c r="C221"/>
      <c r="D221"/>
      <c r="E221"/>
      <c r="F221"/>
      <c r="G221"/>
      <c r="H221"/>
      <c r="I221"/>
    </row>
    <row r="222" spans="1:9">
      <c r="A222"/>
      <c r="B222"/>
      <c r="C222"/>
      <c r="D222"/>
      <c r="E222"/>
      <c r="F222"/>
      <c r="G222"/>
      <c r="H222"/>
      <c r="I222"/>
    </row>
    <row r="223" spans="1:9">
      <c r="A223"/>
      <c r="B223"/>
      <c r="C223"/>
      <c r="D223"/>
      <c r="E223"/>
      <c r="F223"/>
      <c r="G223"/>
      <c r="H223"/>
      <c r="I223"/>
    </row>
    <row r="224" spans="1:9">
      <c r="A224"/>
      <c r="B224"/>
      <c r="C224"/>
      <c r="D224"/>
      <c r="E224"/>
      <c r="F224"/>
      <c r="G224"/>
      <c r="H224"/>
      <c r="I224"/>
    </row>
    <row r="225" spans="1:9">
      <c r="A225"/>
      <c r="B225"/>
      <c r="C225"/>
      <c r="D225"/>
      <c r="E225"/>
      <c r="F225"/>
      <c r="G225"/>
      <c r="H225"/>
      <c r="I225"/>
    </row>
    <row r="226" spans="1:9">
      <c r="A226"/>
      <c r="B226"/>
      <c r="C226"/>
      <c r="D226"/>
      <c r="E226"/>
      <c r="F226"/>
      <c r="G226"/>
      <c r="H226"/>
      <c r="I226"/>
    </row>
    <row r="227" spans="1:9">
      <c r="A227"/>
      <c r="B227"/>
      <c r="C227"/>
      <c r="D227"/>
      <c r="E227"/>
      <c r="F227"/>
      <c r="G227"/>
      <c r="H227"/>
      <c r="I227"/>
    </row>
    <row r="228" spans="1:9">
      <c r="A228"/>
      <c r="B228"/>
      <c r="C228"/>
      <c r="D228"/>
      <c r="E228"/>
      <c r="F228"/>
      <c r="G228"/>
      <c r="H228"/>
      <c r="I228"/>
    </row>
    <row r="229" spans="1:9">
      <c r="A229"/>
      <c r="B229"/>
      <c r="C229"/>
      <c r="D229"/>
      <c r="E229"/>
      <c r="F229"/>
      <c r="G229"/>
      <c r="H229"/>
      <c r="I229"/>
    </row>
    <row r="230" spans="1:9">
      <c r="A230"/>
      <c r="B230"/>
      <c r="C230"/>
      <c r="D230"/>
      <c r="E230"/>
      <c r="F230"/>
      <c r="G230"/>
      <c r="H230"/>
      <c r="I230"/>
    </row>
    <row r="231" spans="1:9">
      <c r="A231"/>
      <c r="B231"/>
      <c r="C231"/>
      <c r="D231"/>
      <c r="E231"/>
      <c r="F231"/>
      <c r="G231"/>
      <c r="H231"/>
      <c r="I231"/>
    </row>
    <row r="232" spans="1:9">
      <c r="A232"/>
      <c r="B232"/>
      <c r="C232"/>
      <c r="D232"/>
      <c r="E232"/>
      <c r="F232"/>
      <c r="G232"/>
      <c r="H232"/>
      <c r="I232"/>
    </row>
    <row r="233" spans="1:9">
      <c r="A233"/>
      <c r="B233"/>
      <c r="C233"/>
      <c r="D233"/>
      <c r="E233"/>
      <c r="F233"/>
      <c r="G233"/>
      <c r="H233"/>
      <c r="I233"/>
    </row>
    <row r="234" spans="1:9">
      <c r="A234"/>
      <c r="B234"/>
      <c r="C234"/>
      <c r="D234"/>
      <c r="E234"/>
      <c r="F234"/>
      <c r="G234"/>
      <c r="H234"/>
      <c r="I234"/>
    </row>
    <row r="235" spans="1:9">
      <c r="A235"/>
      <c r="B235"/>
      <c r="C235"/>
      <c r="D235"/>
      <c r="E235"/>
      <c r="F235"/>
      <c r="G235"/>
      <c r="H235"/>
      <c r="I235"/>
    </row>
    <row r="236" spans="1:9">
      <c r="A236"/>
      <c r="B236"/>
      <c r="C236"/>
      <c r="D236"/>
      <c r="E236"/>
      <c r="F236"/>
      <c r="G236"/>
      <c r="H236"/>
      <c r="I236"/>
    </row>
    <row r="237" spans="1:9">
      <c r="A237"/>
      <c r="B237"/>
      <c r="C237"/>
      <c r="D237"/>
      <c r="E237"/>
      <c r="F237"/>
      <c r="G237"/>
      <c r="H237"/>
      <c r="I237"/>
    </row>
    <row r="238" spans="1:9">
      <c r="A238"/>
      <c r="B238"/>
      <c r="C238"/>
      <c r="D238"/>
      <c r="E238"/>
      <c r="F238"/>
      <c r="G238"/>
      <c r="H238"/>
      <c r="I238"/>
    </row>
    <row r="239" spans="1:9">
      <c r="A239"/>
      <c r="B239"/>
      <c r="C239"/>
      <c r="D239"/>
      <c r="E239"/>
      <c r="F239"/>
      <c r="G239"/>
      <c r="H239"/>
      <c r="I239"/>
    </row>
    <row r="240" spans="1:9">
      <c r="A240"/>
      <c r="B240"/>
      <c r="C240"/>
      <c r="D240"/>
      <c r="E240"/>
      <c r="F240"/>
      <c r="G240"/>
      <c r="H240"/>
      <c r="I240"/>
    </row>
    <row r="241" spans="1:9">
      <c r="A241"/>
      <c r="B241"/>
      <c r="C241"/>
      <c r="D241"/>
      <c r="E241"/>
      <c r="F241"/>
      <c r="G241"/>
      <c r="H241"/>
      <c r="I241"/>
    </row>
    <row r="242" spans="1:9">
      <c r="A242"/>
      <c r="B242"/>
      <c r="C242"/>
      <c r="D242"/>
      <c r="E242"/>
      <c r="F242"/>
      <c r="G242"/>
      <c r="H242"/>
      <c r="I242"/>
    </row>
    <row r="243" spans="1:9">
      <c r="A243"/>
      <c r="B243"/>
      <c r="C243"/>
      <c r="D243"/>
      <c r="E243"/>
      <c r="F243"/>
      <c r="G243"/>
      <c r="H243"/>
      <c r="I243"/>
    </row>
    <row r="244" spans="1:9">
      <c r="A244"/>
      <c r="B244"/>
      <c r="C244"/>
      <c r="D244"/>
      <c r="E244"/>
      <c r="F244"/>
      <c r="G244"/>
      <c r="H244"/>
      <c r="I244"/>
    </row>
    <row r="245" spans="1:9">
      <c r="A245"/>
      <c r="B245"/>
      <c r="C245"/>
      <c r="D245"/>
      <c r="E245"/>
      <c r="F245"/>
      <c r="G245"/>
      <c r="H245"/>
      <c r="I245"/>
    </row>
    <row r="246" spans="1:9">
      <c r="A246"/>
      <c r="B246"/>
      <c r="C246"/>
      <c r="D246"/>
      <c r="E246"/>
      <c r="F246"/>
      <c r="G246"/>
      <c r="H246"/>
      <c r="I246"/>
    </row>
    <row r="247" spans="1:9">
      <c r="A247"/>
      <c r="B247"/>
      <c r="C247"/>
      <c r="D247"/>
      <c r="E247"/>
      <c r="F247"/>
      <c r="G247"/>
      <c r="H247"/>
      <c r="I247"/>
    </row>
    <row r="248" spans="1:9">
      <c r="A248"/>
      <c r="B248"/>
      <c r="C248"/>
      <c r="D248"/>
      <c r="E248"/>
      <c r="F248"/>
      <c r="G248"/>
      <c r="H248"/>
      <c r="I248"/>
    </row>
    <row r="249" spans="1:9">
      <c r="A249"/>
      <c r="B249"/>
      <c r="C249"/>
      <c r="D249"/>
      <c r="E249"/>
      <c r="F249"/>
      <c r="G249"/>
      <c r="H249"/>
      <c r="I249"/>
    </row>
    <row r="250" spans="1:9">
      <c r="A250"/>
      <c r="B250"/>
      <c r="C250"/>
      <c r="D250"/>
      <c r="E250"/>
      <c r="F250"/>
      <c r="G250"/>
      <c r="H250"/>
      <c r="I250"/>
    </row>
    <row r="251" spans="1:9">
      <c r="A251"/>
      <c r="B251"/>
      <c r="C251"/>
      <c r="D251"/>
      <c r="E251"/>
      <c r="F251"/>
      <c r="G251"/>
      <c r="H251"/>
      <c r="I251"/>
    </row>
    <row r="252" spans="1:9">
      <c r="A252"/>
      <c r="B252"/>
      <c r="C252"/>
      <c r="D252"/>
      <c r="E252"/>
      <c r="F252"/>
      <c r="G252"/>
      <c r="H252"/>
      <c r="I252"/>
    </row>
    <row r="253" spans="1:9">
      <c r="A253"/>
      <c r="B253"/>
      <c r="C253"/>
      <c r="D253"/>
      <c r="E253"/>
      <c r="F253"/>
      <c r="G253"/>
      <c r="H253"/>
      <c r="I253"/>
    </row>
    <row r="254" spans="1:9">
      <c r="A254"/>
      <c r="B254"/>
      <c r="C254"/>
      <c r="D254"/>
      <c r="E254"/>
      <c r="F254"/>
      <c r="G254"/>
      <c r="H254"/>
      <c r="I254"/>
    </row>
    <row r="255" spans="1:9">
      <c r="A255"/>
      <c r="B255"/>
      <c r="C255"/>
      <c r="D255"/>
      <c r="E255"/>
      <c r="F255"/>
      <c r="G255"/>
      <c r="H255"/>
      <c r="I255"/>
    </row>
    <row r="256" spans="1:9">
      <c r="A256"/>
      <c r="B256"/>
      <c r="C256"/>
      <c r="D256"/>
      <c r="E256"/>
      <c r="F256"/>
      <c r="G256"/>
      <c r="H256"/>
      <c r="I256"/>
    </row>
    <row r="257" spans="1:9">
      <c r="A257"/>
      <c r="B257"/>
      <c r="C257"/>
      <c r="D257"/>
      <c r="E257"/>
      <c r="F257"/>
      <c r="G257"/>
      <c r="H257"/>
      <c r="I257"/>
    </row>
    <row r="258" spans="1:9">
      <c r="A258"/>
      <c r="B258"/>
      <c r="C258"/>
      <c r="D258"/>
      <c r="E258"/>
      <c r="F258"/>
      <c r="G258"/>
      <c r="H258"/>
      <c r="I258"/>
    </row>
    <row r="259" spans="1:9">
      <c r="A259"/>
      <c r="B259"/>
      <c r="C259"/>
      <c r="D259"/>
      <c r="E259"/>
      <c r="F259"/>
      <c r="G259"/>
      <c r="H259"/>
      <c r="I259"/>
    </row>
    <row r="260" spans="1:9">
      <c r="A260"/>
      <c r="B260"/>
      <c r="C260"/>
      <c r="D260"/>
      <c r="E260"/>
      <c r="F260"/>
      <c r="G260"/>
      <c r="H260"/>
      <c r="I260"/>
    </row>
    <row r="261" spans="1:9">
      <c r="A261"/>
      <c r="B261"/>
      <c r="C261"/>
      <c r="D261"/>
      <c r="E261"/>
      <c r="F261"/>
      <c r="G261"/>
      <c r="H261"/>
      <c r="I261"/>
    </row>
    <row r="262" spans="1:9">
      <c r="A262"/>
      <c r="B262"/>
      <c r="C262"/>
      <c r="D262"/>
      <c r="E262"/>
      <c r="F262"/>
      <c r="G262"/>
      <c r="H262"/>
      <c r="I262"/>
    </row>
    <row r="263" spans="1:9">
      <c r="A263"/>
      <c r="B263"/>
      <c r="C263"/>
      <c r="D263"/>
      <c r="E263"/>
      <c r="F263"/>
      <c r="G263"/>
      <c r="H263"/>
      <c r="I263"/>
    </row>
    <row r="264" spans="1:9">
      <c r="A264"/>
      <c r="B264"/>
      <c r="C264"/>
      <c r="D264"/>
      <c r="E264"/>
      <c r="F264"/>
      <c r="G264"/>
      <c r="H264"/>
      <c r="I264"/>
    </row>
    <row r="265" spans="1:9">
      <c r="A265"/>
      <c r="B265"/>
      <c r="C265"/>
      <c r="D265"/>
      <c r="E265"/>
      <c r="F265"/>
      <c r="G265"/>
      <c r="H265"/>
      <c r="I265"/>
    </row>
    <row r="266" spans="1:9">
      <c r="A266"/>
      <c r="B266"/>
      <c r="C266"/>
      <c r="D266"/>
      <c r="E266"/>
      <c r="F266"/>
      <c r="G266"/>
      <c r="H266"/>
      <c r="I266"/>
    </row>
    <row r="267" spans="1:9">
      <c r="A267"/>
      <c r="B267"/>
      <c r="C267"/>
      <c r="D267"/>
      <c r="E267"/>
      <c r="F267"/>
      <c r="G267"/>
      <c r="H267"/>
      <c r="I267"/>
    </row>
    <row r="268" spans="1:9">
      <c r="A268"/>
      <c r="B268"/>
      <c r="C268"/>
      <c r="D268"/>
      <c r="E268"/>
      <c r="F268"/>
      <c r="G268"/>
      <c r="H268"/>
      <c r="I268"/>
    </row>
    <row r="269" spans="1:9">
      <c r="A269"/>
      <c r="B269"/>
      <c r="C269"/>
      <c r="D269"/>
      <c r="E269"/>
      <c r="F269"/>
      <c r="G269"/>
      <c r="H269"/>
      <c r="I269"/>
    </row>
    <row r="270" spans="1:9">
      <c r="A270"/>
      <c r="B270"/>
      <c r="C270"/>
      <c r="D270"/>
      <c r="E270"/>
      <c r="F270"/>
      <c r="G270"/>
      <c r="H270"/>
      <c r="I270"/>
    </row>
    <row r="271" spans="1:9">
      <c r="A271"/>
      <c r="B271"/>
      <c r="C271"/>
      <c r="D271"/>
      <c r="E271"/>
      <c r="F271"/>
      <c r="G271"/>
      <c r="H271"/>
      <c r="I271"/>
    </row>
    <row r="272" spans="1:9">
      <c r="A272"/>
      <c r="B272"/>
      <c r="C272"/>
      <c r="D272"/>
      <c r="E272"/>
      <c r="F272"/>
      <c r="G272"/>
      <c r="H272"/>
      <c r="I272"/>
    </row>
    <row r="273" spans="1:9">
      <c r="A273"/>
      <c r="B273"/>
      <c r="C273"/>
      <c r="D273"/>
      <c r="E273"/>
      <c r="F273"/>
      <c r="G273"/>
      <c r="H273"/>
      <c r="I273"/>
    </row>
    <row r="274" spans="1:9">
      <c r="A274"/>
      <c r="B274"/>
      <c r="C274"/>
      <c r="D274"/>
      <c r="E274"/>
      <c r="F274"/>
      <c r="G274"/>
      <c r="H274"/>
      <c r="I274"/>
    </row>
    <row r="275" spans="1:9">
      <c r="A275"/>
      <c r="B275"/>
      <c r="C275"/>
      <c r="D275"/>
      <c r="E275"/>
      <c r="F275"/>
      <c r="G275"/>
      <c r="H275"/>
      <c r="I275"/>
    </row>
    <row r="276" spans="1:9">
      <c r="A276"/>
      <c r="B276"/>
      <c r="C276"/>
      <c r="D276"/>
      <c r="E276"/>
      <c r="F276"/>
      <c r="G276"/>
      <c r="H276"/>
      <c r="I276"/>
    </row>
    <row r="277" spans="1:9">
      <c r="A277"/>
      <c r="B277"/>
      <c r="C277"/>
      <c r="D277"/>
      <c r="E277"/>
      <c r="F277"/>
      <c r="G277"/>
      <c r="H277"/>
      <c r="I277"/>
    </row>
    <row r="278" spans="1:9">
      <c r="A278"/>
      <c r="B278"/>
      <c r="C278"/>
      <c r="D278"/>
      <c r="E278"/>
      <c r="F278"/>
      <c r="G278"/>
      <c r="H278"/>
      <c r="I278"/>
    </row>
    <row r="279" spans="1:9">
      <c r="A279"/>
      <c r="B279"/>
      <c r="C279"/>
      <c r="D279"/>
      <c r="E279"/>
      <c r="F279"/>
      <c r="G279"/>
      <c r="H279"/>
      <c r="I279"/>
    </row>
    <row r="280" spans="1:9">
      <c r="A280"/>
      <c r="B280"/>
      <c r="C280"/>
      <c r="D280"/>
      <c r="E280"/>
      <c r="F280"/>
      <c r="G280"/>
      <c r="H280"/>
      <c r="I280"/>
    </row>
    <row r="281" spans="1:9">
      <c r="A281"/>
      <c r="B281"/>
      <c r="C281"/>
      <c r="D281"/>
      <c r="E281"/>
      <c r="F281"/>
      <c r="G281"/>
      <c r="H281"/>
      <c r="I281"/>
    </row>
    <row r="282" spans="1:9">
      <c r="A282"/>
      <c r="B282"/>
      <c r="C282"/>
      <c r="D282"/>
      <c r="E282"/>
      <c r="F282"/>
      <c r="G282"/>
      <c r="H282"/>
      <c r="I282"/>
    </row>
    <row r="283" spans="1:9">
      <c r="A283"/>
      <c r="B283"/>
      <c r="C283"/>
      <c r="D283"/>
      <c r="E283"/>
      <c r="F283"/>
      <c r="G283"/>
      <c r="H283"/>
      <c r="I283"/>
    </row>
    <row r="284" spans="1:9">
      <c r="A284"/>
      <c r="B284"/>
      <c r="C284"/>
      <c r="D284"/>
      <c r="E284"/>
      <c r="F284"/>
      <c r="G284"/>
      <c r="H284"/>
      <c r="I284"/>
    </row>
    <row r="285" spans="1:9">
      <c r="A285"/>
      <c r="B285"/>
      <c r="C285"/>
      <c r="D285"/>
      <c r="E285"/>
      <c r="F285"/>
      <c r="G285"/>
      <c r="H285"/>
      <c r="I285"/>
    </row>
    <row r="286" spans="1:9">
      <c r="A286"/>
      <c r="B286"/>
      <c r="C286"/>
      <c r="D286"/>
      <c r="E286"/>
      <c r="F286"/>
      <c r="G286"/>
      <c r="H286"/>
      <c r="I286"/>
    </row>
    <row r="287" spans="1:9">
      <c r="A287"/>
      <c r="B287"/>
      <c r="C287"/>
      <c r="D287"/>
      <c r="E287"/>
      <c r="F287"/>
      <c r="G287"/>
      <c r="H287"/>
      <c r="I287"/>
    </row>
    <row r="288" spans="1:9">
      <c r="A288"/>
      <c r="B288"/>
      <c r="C288"/>
      <c r="D288"/>
      <c r="E288"/>
      <c r="F288"/>
      <c r="G288"/>
      <c r="H288"/>
      <c r="I288"/>
    </row>
    <row r="289" spans="1:9">
      <c r="A289"/>
      <c r="B289"/>
      <c r="C289"/>
      <c r="D289"/>
      <c r="E289"/>
      <c r="F289"/>
      <c r="G289"/>
      <c r="H289"/>
      <c r="I289"/>
    </row>
    <row r="290" spans="1:9">
      <c r="A290"/>
      <c r="B290"/>
      <c r="C290"/>
      <c r="D290"/>
      <c r="E290"/>
      <c r="F290"/>
      <c r="G290"/>
      <c r="H290"/>
      <c r="I290"/>
    </row>
    <row r="291" spans="1:9">
      <c r="A291"/>
      <c r="B291"/>
      <c r="C291"/>
      <c r="D291"/>
      <c r="E291"/>
      <c r="F291"/>
      <c r="G291"/>
      <c r="H291"/>
      <c r="I291"/>
    </row>
    <row r="292" spans="1:9">
      <c r="A292"/>
      <c r="B292"/>
      <c r="C292"/>
      <c r="D292"/>
      <c r="E292"/>
      <c r="F292"/>
      <c r="G292"/>
      <c r="H292"/>
      <c r="I292"/>
    </row>
    <row r="293" spans="1:9">
      <c r="A293"/>
      <c r="B293"/>
      <c r="C293"/>
      <c r="D293"/>
      <c r="E293"/>
      <c r="F293"/>
      <c r="G293"/>
      <c r="H293"/>
      <c r="I293"/>
    </row>
    <row r="294" spans="1:9">
      <c r="A294"/>
      <c r="B294"/>
      <c r="C294"/>
      <c r="D294"/>
      <c r="E294"/>
      <c r="F294"/>
      <c r="G294"/>
      <c r="H294"/>
      <c r="I294"/>
    </row>
    <row r="295" spans="1:9">
      <c r="A295"/>
      <c r="B295"/>
      <c r="C295"/>
      <c r="D295"/>
      <c r="E295"/>
      <c r="F295"/>
      <c r="G295"/>
      <c r="H295"/>
      <c r="I295"/>
    </row>
    <row r="296" spans="1:9">
      <c r="A296"/>
      <c r="B296"/>
      <c r="C296"/>
      <c r="D296"/>
      <c r="E296"/>
      <c r="F296"/>
      <c r="G296"/>
      <c r="H296"/>
      <c r="I296"/>
    </row>
    <row r="297" spans="1:9">
      <c r="A297"/>
      <c r="B297"/>
      <c r="C297"/>
      <c r="D297"/>
      <c r="E297"/>
      <c r="F297"/>
      <c r="G297"/>
      <c r="H297"/>
      <c r="I297"/>
    </row>
    <row r="298" spans="1:9">
      <c r="A298"/>
      <c r="B298"/>
      <c r="C298"/>
      <c r="D298"/>
      <c r="E298"/>
      <c r="F298"/>
      <c r="G298"/>
      <c r="H298"/>
      <c r="I298"/>
    </row>
    <row r="299" spans="1:9">
      <c r="A299"/>
      <c r="B299"/>
      <c r="C299"/>
      <c r="D299"/>
      <c r="E299"/>
      <c r="F299"/>
      <c r="G299"/>
      <c r="H299"/>
      <c r="I299"/>
    </row>
    <row r="300" spans="1:9">
      <c r="A300"/>
      <c r="B300"/>
      <c r="C300"/>
      <c r="D300"/>
      <c r="E300"/>
      <c r="F300"/>
      <c r="G300"/>
      <c r="H300"/>
      <c r="I300"/>
    </row>
    <row r="301" spans="1:9">
      <c r="A301"/>
      <c r="B301"/>
      <c r="C301"/>
      <c r="D301"/>
      <c r="E301"/>
      <c r="F301"/>
      <c r="G301"/>
      <c r="H301"/>
      <c r="I301"/>
    </row>
    <row r="302" spans="1:9">
      <c r="A302"/>
      <c r="B302"/>
      <c r="C302"/>
      <c r="D302"/>
      <c r="E302"/>
      <c r="F302"/>
      <c r="G302"/>
      <c r="H302"/>
      <c r="I302"/>
    </row>
    <row r="303" spans="1:9">
      <c r="A303"/>
      <c r="B303"/>
      <c r="C303"/>
      <c r="D303"/>
      <c r="E303"/>
      <c r="F303"/>
      <c r="G303"/>
      <c r="H303"/>
      <c r="I303"/>
    </row>
    <row r="304" spans="1:9">
      <c r="A304"/>
      <c r="B304"/>
      <c r="C304"/>
      <c r="D304"/>
      <c r="E304"/>
      <c r="F304"/>
      <c r="G304"/>
      <c r="H304"/>
      <c r="I304"/>
    </row>
    <row r="305" spans="1:9">
      <c r="A305"/>
      <c r="B305"/>
      <c r="C305"/>
      <c r="D305"/>
      <c r="E305"/>
      <c r="F305"/>
      <c r="G305"/>
      <c r="H305"/>
      <c r="I305"/>
    </row>
    <row r="306" spans="1:9">
      <c r="A306"/>
      <c r="B306"/>
      <c r="C306"/>
      <c r="D306"/>
      <c r="E306"/>
      <c r="F306"/>
      <c r="G306"/>
      <c r="H306"/>
      <c r="I306"/>
    </row>
    <row r="307" spans="1:9">
      <c r="A307"/>
      <c r="B307"/>
      <c r="C307"/>
      <c r="D307"/>
      <c r="E307"/>
      <c r="F307"/>
      <c r="G307"/>
      <c r="H307"/>
      <c r="I307"/>
    </row>
    <row r="308" spans="1:9">
      <c r="A308"/>
      <c r="B308"/>
      <c r="C308"/>
      <c r="D308"/>
      <c r="E308"/>
      <c r="F308"/>
      <c r="G308"/>
      <c r="H308"/>
      <c r="I308"/>
    </row>
    <row r="309" spans="1:9">
      <c r="A309"/>
      <c r="B309"/>
      <c r="C309"/>
      <c r="D309"/>
      <c r="E309"/>
      <c r="F309"/>
      <c r="G309"/>
      <c r="H309"/>
      <c r="I309"/>
    </row>
    <row r="310" spans="1:9">
      <c r="A310"/>
      <c r="B310"/>
      <c r="C310"/>
      <c r="D310"/>
      <c r="E310"/>
      <c r="F310"/>
      <c r="G310"/>
      <c r="H310"/>
      <c r="I310"/>
    </row>
    <row r="311" spans="1:9">
      <c r="A311"/>
      <c r="B311"/>
      <c r="C311"/>
      <c r="D311"/>
      <c r="E311"/>
      <c r="F311"/>
      <c r="G311"/>
      <c r="H311"/>
      <c r="I311"/>
    </row>
    <row r="312" spans="1:9">
      <c r="A312"/>
      <c r="B312"/>
      <c r="C312"/>
      <c r="D312"/>
      <c r="E312"/>
      <c r="F312"/>
      <c r="G312"/>
      <c r="H312"/>
      <c r="I312"/>
    </row>
    <row r="313" spans="1:9">
      <c r="A313"/>
      <c r="B313"/>
      <c r="C313"/>
      <c r="D313"/>
      <c r="E313"/>
      <c r="F313"/>
      <c r="G313"/>
      <c r="H313"/>
      <c r="I313"/>
    </row>
    <row r="314" spans="1:9">
      <c r="A314"/>
      <c r="B314"/>
      <c r="C314"/>
      <c r="D314"/>
      <c r="E314"/>
      <c r="F314"/>
      <c r="G314"/>
      <c r="H314"/>
      <c r="I314"/>
    </row>
    <row r="315" spans="1:9">
      <c r="A315"/>
      <c r="B315"/>
      <c r="C315"/>
      <c r="D315"/>
      <c r="E315"/>
      <c r="F315"/>
      <c r="G315"/>
      <c r="H315"/>
      <c r="I315"/>
    </row>
    <row r="316" spans="1:9">
      <c r="A316"/>
      <c r="B316"/>
      <c r="C316"/>
      <c r="D316"/>
      <c r="E316"/>
      <c r="F316"/>
      <c r="G316"/>
      <c r="H316"/>
      <c r="I316"/>
    </row>
    <row r="317" spans="1:9">
      <c r="A317"/>
      <c r="B317"/>
      <c r="C317"/>
      <c r="D317"/>
      <c r="E317"/>
      <c r="F317"/>
      <c r="G317"/>
      <c r="H317"/>
      <c r="I317"/>
    </row>
    <row r="318" spans="1:9">
      <c r="A318"/>
      <c r="B318"/>
      <c r="C318"/>
      <c r="D318"/>
      <c r="E318"/>
      <c r="F318"/>
      <c r="G318"/>
      <c r="H318"/>
      <c r="I318"/>
    </row>
    <row r="319" spans="1:9">
      <c r="A319"/>
      <c r="B319"/>
      <c r="C319"/>
      <c r="D319"/>
      <c r="E319"/>
      <c r="F319"/>
      <c r="G319"/>
      <c r="H319"/>
      <c r="I319"/>
    </row>
    <row r="320" spans="1:9">
      <c r="A320"/>
      <c r="B320"/>
      <c r="C320"/>
      <c r="D320"/>
      <c r="E320"/>
      <c r="F320"/>
      <c r="G320"/>
      <c r="H320"/>
      <c r="I320"/>
    </row>
    <row r="321" spans="1:9">
      <c r="A321"/>
      <c r="B321"/>
      <c r="C321"/>
      <c r="D321"/>
      <c r="E321"/>
      <c r="F321"/>
      <c r="G321"/>
      <c r="H321"/>
      <c r="I321"/>
    </row>
    <row r="322" spans="1:9">
      <c r="A322"/>
      <c r="B322"/>
      <c r="C322"/>
      <c r="D322"/>
      <c r="E322"/>
      <c r="F322"/>
      <c r="G322"/>
      <c r="H322"/>
      <c r="I322"/>
    </row>
    <row r="323" spans="1:9">
      <c r="A323"/>
      <c r="B323"/>
      <c r="C323"/>
      <c r="D323"/>
      <c r="E323"/>
      <c r="F323"/>
      <c r="G323"/>
      <c r="H323"/>
      <c r="I323"/>
    </row>
    <row r="324" spans="1:9">
      <c r="A324"/>
      <c r="B324"/>
      <c r="C324"/>
      <c r="D324"/>
      <c r="E324"/>
      <c r="F324"/>
      <c r="G324"/>
      <c r="H324"/>
      <c r="I324"/>
    </row>
    <row r="325" spans="1:9">
      <c r="A325"/>
      <c r="B325"/>
      <c r="C325"/>
      <c r="D325"/>
      <c r="E325"/>
      <c r="F325"/>
      <c r="G325"/>
      <c r="H325"/>
      <c r="I325"/>
    </row>
    <row r="326" spans="1:9">
      <c r="A326"/>
      <c r="B326"/>
      <c r="C326"/>
      <c r="D326"/>
      <c r="E326"/>
      <c r="F326"/>
      <c r="G326"/>
      <c r="H326"/>
      <c r="I326"/>
    </row>
    <row r="327" spans="1:9">
      <c r="A327"/>
      <c r="B327"/>
      <c r="C327"/>
      <c r="D327"/>
      <c r="E327"/>
      <c r="F327"/>
      <c r="G327"/>
      <c r="H327"/>
      <c r="I327"/>
    </row>
    <row r="328" spans="1:9">
      <c r="A328"/>
      <c r="B328"/>
      <c r="C328"/>
      <c r="D328"/>
      <c r="E328"/>
      <c r="F328"/>
      <c r="G328"/>
      <c r="H328"/>
      <c r="I328"/>
    </row>
    <row r="329" spans="1:9">
      <c r="A329"/>
      <c r="B329"/>
      <c r="C329"/>
      <c r="D329"/>
      <c r="E329"/>
      <c r="F329"/>
      <c r="G329"/>
      <c r="H329"/>
      <c r="I329"/>
    </row>
    <row r="330" spans="1:9">
      <c r="A330"/>
      <c r="B330"/>
      <c r="C330"/>
      <c r="D330"/>
      <c r="E330"/>
      <c r="F330"/>
      <c r="G330"/>
      <c r="H330"/>
      <c r="I330"/>
    </row>
    <row r="331" spans="1:9">
      <c r="A331"/>
      <c r="B331"/>
      <c r="C331"/>
      <c r="D331"/>
      <c r="E331"/>
      <c r="F331"/>
      <c r="G331"/>
      <c r="H331"/>
      <c r="I331"/>
    </row>
    <row r="332" spans="1:9">
      <c r="A332"/>
      <c r="B332"/>
      <c r="C332"/>
      <c r="D332"/>
      <c r="E332"/>
      <c r="F332"/>
      <c r="G332"/>
      <c r="H332"/>
      <c r="I332"/>
    </row>
    <row r="333" spans="1:9">
      <c r="A333"/>
      <c r="B333"/>
      <c r="C333"/>
      <c r="D333"/>
      <c r="E333"/>
      <c r="F333"/>
      <c r="G333"/>
      <c r="H333"/>
      <c r="I333"/>
    </row>
    <row r="334" spans="1:9">
      <c r="A334"/>
      <c r="B334"/>
      <c r="C334"/>
      <c r="D334"/>
      <c r="E334"/>
      <c r="F334"/>
      <c r="G334"/>
      <c r="H334"/>
      <c r="I334"/>
    </row>
    <row r="335" spans="1:9">
      <c r="A335"/>
      <c r="B335"/>
      <c r="C335"/>
      <c r="D335"/>
      <c r="E335"/>
      <c r="F335"/>
      <c r="G335"/>
      <c r="H335"/>
      <c r="I335"/>
    </row>
    <row r="336" spans="1:9">
      <c r="A336"/>
      <c r="B336"/>
      <c r="C336"/>
      <c r="D336"/>
      <c r="E336"/>
      <c r="F336"/>
      <c r="G336"/>
      <c r="H336"/>
      <c r="I336"/>
    </row>
    <row r="337" spans="1:9">
      <c r="A337"/>
      <c r="B337"/>
      <c r="C337"/>
      <c r="D337"/>
      <c r="E337"/>
      <c r="F337"/>
      <c r="G337"/>
      <c r="H337"/>
      <c r="I337"/>
    </row>
    <row r="338" spans="1:9">
      <c r="A338"/>
      <c r="B338"/>
      <c r="C338"/>
      <c r="D338"/>
      <c r="E338"/>
      <c r="F338"/>
      <c r="G338"/>
      <c r="H338"/>
      <c r="I338"/>
    </row>
    <row r="339" spans="1:9">
      <c r="A339"/>
      <c r="B339"/>
      <c r="C339"/>
      <c r="D339"/>
      <c r="E339"/>
      <c r="F339"/>
      <c r="G339"/>
      <c r="H339"/>
      <c r="I339"/>
    </row>
    <row r="340" spans="1:9">
      <c r="A340"/>
      <c r="B340"/>
      <c r="C340"/>
      <c r="D340"/>
      <c r="E340"/>
      <c r="F340"/>
      <c r="G340"/>
      <c r="H340"/>
      <c r="I340"/>
    </row>
    <row r="341" spans="1:9">
      <c r="A341"/>
      <c r="B341"/>
      <c r="C341"/>
      <c r="D341"/>
      <c r="E341"/>
      <c r="F341"/>
      <c r="G341"/>
      <c r="H341"/>
      <c r="I341"/>
    </row>
    <row r="342" spans="1:9">
      <c r="A342"/>
      <c r="B342"/>
      <c r="C342"/>
      <c r="D342"/>
      <c r="E342"/>
      <c r="F342"/>
      <c r="G342"/>
      <c r="H342"/>
      <c r="I342"/>
    </row>
    <row r="343" spans="1:9">
      <c r="A343"/>
      <c r="B343"/>
      <c r="C343"/>
      <c r="D343"/>
      <c r="E343"/>
      <c r="F343"/>
      <c r="G343"/>
      <c r="H343"/>
      <c r="I343"/>
    </row>
    <row r="344" spans="1:9">
      <c r="A344"/>
      <c r="B344"/>
      <c r="C344"/>
      <c r="D344"/>
      <c r="E344"/>
      <c r="F344"/>
      <c r="G344"/>
      <c r="H344"/>
      <c r="I344"/>
    </row>
    <row r="345" spans="1:9">
      <c r="A345"/>
      <c r="B345"/>
      <c r="C345"/>
      <c r="D345"/>
      <c r="E345"/>
      <c r="F345"/>
      <c r="G345"/>
      <c r="H345"/>
      <c r="I345"/>
    </row>
    <row r="346" spans="1:9">
      <c r="A346"/>
      <c r="B346"/>
      <c r="C346"/>
      <c r="D346"/>
      <c r="E346"/>
      <c r="F346"/>
      <c r="G346"/>
      <c r="H346"/>
      <c r="I346"/>
    </row>
    <row r="347" spans="1:9">
      <c r="A347"/>
      <c r="B347"/>
      <c r="C347"/>
      <c r="D347"/>
      <c r="E347"/>
      <c r="F347"/>
      <c r="G347"/>
      <c r="H347"/>
      <c r="I347"/>
    </row>
    <row r="348" spans="1:9">
      <c r="A348"/>
      <c r="B348"/>
      <c r="C348"/>
      <c r="D348"/>
      <c r="E348"/>
      <c r="F348"/>
      <c r="G348"/>
      <c r="H348"/>
      <c r="I348"/>
    </row>
    <row r="349" spans="1:9">
      <c r="A349"/>
      <c r="B349"/>
      <c r="C349"/>
      <c r="D349"/>
      <c r="E349"/>
      <c r="F349"/>
      <c r="G349"/>
      <c r="H349"/>
      <c r="I349"/>
    </row>
    <row r="350" spans="1:9">
      <c r="A350"/>
      <c r="B350"/>
      <c r="C350"/>
      <c r="D350"/>
      <c r="E350"/>
      <c r="F350"/>
      <c r="G350"/>
      <c r="H350"/>
      <c r="I350"/>
    </row>
    <row r="351" spans="1:9">
      <c r="A351"/>
      <c r="B351"/>
      <c r="C351"/>
      <c r="D351"/>
      <c r="E351"/>
      <c r="F351"/>
      <c r="G351"/>
      <c r="H351"/>
      <c r="I351"/>
    </row>
    <row r="352" spans="1:9">
      <c r="A352"/>
      <c r="B352"/>
      <c r="C352"/>
      <c r="D352"/>
      <c r="E352"/>
      <c r="F352"/>
      <c r="G352"/>
      <c r="H352"/>
      <c r="I352"/>
    </row>
    <row r="353" spans="1:9">
      <c r="A353"/>
      <c r="B353"/>
      <c r="C353"/>
      <c r="D353"/>
      <c r="E353"/>
      <c r="F353"/>
      <c r="G353"/>
      <c r="H353"/>
      <c r="I353"/>
    </row>
    <row r="354" spans="1:9">
      <c r="A354"/>
      <c r="B354"/>
      <c r="C354"/>
      <c r="D354"/>
      <c r="E354"/>
      <c r="F354"/>
      <c r="G354"/>
      <c r="H354"/>
      <c r="I354"/>
    </row>
    <row r="355" spans="1:9">
      <c r="A355"/>
      <c r="B355"/>
      <c r="C355"/>
      <c r="D355"/>
      <c r="E355"/>
      <c r="F355"/>
      <c r="G355"/>
      <c r="H355"/>
      <c r="I355"/>
    </row>
    <row r="356" spans="1:9">
      <c r="A356"/>
      <c r="B356"/>
      <c r="C356"/>
      <c r="D356"/>
      <c r="E356"/>
      <c r="F356"/>
      <c r="G356"/>
      <c r="H356"/>
      <c r="I356"/>
    </row>
    <row r="357" spans="1:9">
      <c r="A357"/>
      <c r="B357"/>
      <c r="C357"/>
      <c r="D357"/>
      <c r="E357"/>
      <c r="F357"/>
      <c r="G357"/>
      <c r="H357"/>
      <c r="I357"/>
    </row>
    <row r="358" spans="1:9">
      <c r="A358"/>
      <c r="B358"/>
      <c r="C358"/>
      <c r="D358"/>
      <c r="E358"/>
      <c r="F358"/>
      <c r="G358"/>
      <c r="H358"/>
      <c r="I358"/>
    </row>
    <row r="359" spans="1:9">
      <c r="A359"/>
      <c r="B359"/>
      <c r="C359"/>
      <c r="D359"/>
      <c r="E359"/>
      <c r="F359"/>
      <c r="G359"/>
      <c r="H359"/>
      <c r="I359"/>
    </row>
    <row r="360" spans="1:9">
      <c r="A360"/>
      <c r="B360"/>
      <c r="C360"/>
      <c r="D360"/>
      <c r="E360"/>
      <c r="F360"/>
      <c r="G360"/>
      <c r="H360"/>
      <c r="I360"/>
    </row>
    <row r="361" spans="1:9">
      <c r="A361"/>
      <c r="B361"/>
      <c r="C361"/>
      <c r="D361"/>
      <c r="E361"/>
      <c r="F361"/>
      <c r="G361"/>
      <c r="H361"/>
      <c r="I361"/>
    </row>
    <row r="362" spans="1:9">
      <c r="A362"/>
      <c r="B362"/>
      <c r="C362"/>
      <c r="D362"/>
      <c r="E362"/>
      <c r="F362"/>
      <c r="G362"/>
      <c r="H362"/>
      <c r="I362"/>
    </row>
    <row r="363" spans="1:9">
      <c r="A363"/>
      <c r="B363"/>
      <c r="C363"/>
      <c r="D363"/>
      <c r="E363"/>
      <c r="F363"/>
      <c r="G363"/>
      <c r="H363"/>
      <c r="I363"/>
    </row>
    <row r="364" spans="1:9">
      <c r="A364"/>
      <c r="B364"/>
      <c r="C364"/>
      <c r="D364"/>
      <c r="E364"/>
      <c r="F364"/>
      <c r="G364"/>
      <c r="H364"/>
      <c r="I364"/>
    </row>
    <row r="365" spans="1:9">
      <c r="A365"/>
      <c r="B365"/>
      <c r="C365"/>
      <c r="D365"/>
      <c r="E365"/>
      <c r="F365"/>
      <c r="G365"/>
      <c r="H365"/>
      <c r="I365"/>
    </row>
    <row r="366" spans="1:9">
      <c r="A366"/>
      <c r="B366"/>
      <c r="C366"/>
      <c r="D366"/>
      <c r="E366"/>
      <c r="F366"/>
      <c r="G366"/>
      <c r="H366"/>
      <c r="I366"/>
    </row>
    <row r="367" spans="1:9">
      <c r="A367"/>
      <c r="B367"/>
      <c r="C367"/>
      <c r="D367"/>
      <c r="E367"/>
      <c r="F367"/>
      <c r="G367"/>
      <c r="H367"/>
      <c r="I367"/>
    </row>
    <row r="368" spans="1:9">
      <c r="A368"/>
      <c r="B368"/>
      <c r="C368"/>
      <c r="D368"/>
      <c r="E368"/>
      <c r="F368"/>
      <c r="G368"/>
      <c r="H368"/>
      <c r="I368"/>
    </row>
    <row r="369" spans="1:9">
      <c r="A369"/>
      <c r="B369"/>
      <c r="C369"/>
      <c r="D369"/>
      <c r="E369"/>
      <c r="F369"/>
      <c r="G369"/>
      <c r="H369"/>
      <c r="I369"/>
    </row>
    <row r="370" spans="1:9">
      <c r="A370"/>
      <c r="B370"/>
      <c r="C370"/>
      <c r="D370"/>
      <c r="E370"/>
      <c r="F370"/>
      <c r="G370"/>
      <c r="H370"/>
      <c r="I370"/>
    </row>
    <row r="371" spans="1:9">
      <c r="A371"/>
      <c r="B371"/>
      <c r="C371"/>
      <c r="D371"/>
      <c r="E371"/>
      <c r="F371"/>
      <c r="G371"/>
      <c r="H371"/>
      <c r="I371"/>
    </row>
    <row r="372" spans="1:9">
      <c r="A372"/>
      <c r="B372"/>
      <c r="C372"/>
      <c r="D372"/>
      <c r="E372"/>
      <c r="F372"/>
      <c r="G372"/>
      <c r="H372"/>
      <c r="I372"/>
    </row>
    <row r="373" spans="1:9">
      <c r="A373"/>
      <c r="B373"/>
      <c r="C373"/>
      <c r="D373"/>
      <c r="E373"/>
      <c r="F373"/>
      <c r="G373"/>
      <c r="H373"/>
      <c r="I373"/>
    </row>
    <row r="374" spans="1:9">
      <c r="A374"/>
      <c r="B374"/>
      <c r="C374"/>
      <c r="D374"/>
      <c r="E374"/>
      <c r="F374"/>
      <c r="G374"/>
      <c r="H374"/>
      <c r="I374"/>
    </row>
    <row r="375" spans="1:9">
      <c r="A375"/>
      <c r="B375"/>
      <c r="C375"/>
      <c r="D375"/>
      <c r="E375"/>
      <c r="F375"/>
      <c r="G375"/>
      <c r="H375"/>
      <c r="I375"/>
    </row>
    <row r="376" spans="1:9">
      <c r="A376"/>
      <c r="B376"/>
      <c r="C376"/>
      <c r="D376"/>
      <c r="E376"/>
      <c r="F376"/>
      <c r="G376"/>
      <c r="H376"/>
      <c r="I376"/>
    </row>
    <row r="377" spans="1:9">
      <c r="A377"/>
      <c r="B377"/>
      <c r="C377"/>
      <c r="D377"/>
      <c r="E377"/>
      <c r="F377"/>
      <c r="G377"/>
      <c r="H377"/>
      <c r="I377"/>
    </row>
    <row r="378" spans="1:9">
      <c r="A378"/>
      <c r="B378"/>
      <c r="C378"/>
      <c r="D378"/>
      <c r="E378"/>
      <c r="F378"/>
      <c r="G378"/>
      <c r="H378"/>
      <c r="I378"/>
    </row>
    <row r="379" spans="1:9">
      <c r="A379"/>
      <c r="B379"/>
      <c r="C379"/>
      <c r="D379"/>
      <c r="E379"/>
      <c r="F379"/>
      <c r="G379"/>
      <c r="H379"/>
      <c r="I379"/>
    </row>
    <row r="380" spans="1:9">
      <c r="A380"/>
      <c r="B380"/>
      <c r="C380"/>
      <c r="D380"/>
      <c r="E380"/>
      <c r="F380"/>
      <c r="G380"/>
      <c r="H380"/>
      <c r="I380"/>
    </row>
    <row r="381" spans="1:9">
      <c r="A381"/>
      <c r="B381"/>
      <c r="C381"/>
      <c r="D381"/>
      <c r="E381"/>
      <c r="F381"/>
      <c r="G381"/>
      <c r="H381"/>
      <c r="I381"/>
    </row>
    <row r="382" spans="1:9">
      <c r="A382"/>
      <c r="B382"/>
      <c r="C382"/>
      <c r="D382"/>
      <c r="E382"/>
      <c r="F382"/>
      <c r="G382"/>
      <c r="H382"/>
      <c r="I382"/>
    </row>
    <row r="383" spans="1:9">
      <c r="A383"/>
      <c r="B383"/>
      <c r="C383"/>
      <c r="D383"/>
      <c r="E383"/>
      <c r="F383"/>
      <c r="G383"/>
      <c r="H383"/>
      <c r="I383"/>
    </row>
    <row r="384" spans="1:9">
      <c r="A384"/>
      <c r="B384"/>
      <c r="C384"/>
      <c r="D384"/>
      <c r="E384"/>
      <c r="F384"/>
      <c r="G384"/>
      <c r="H384"/>
      <c r="I384"/>
    </row>
    <row r="385" spans="1:9">
      <c r="A385"/>
      <c r="B385"/>
      <c r="C385"/>
      <c r="D385"/>
      <c r="E385"/>
      <c r="F385"/>
      <c r="G385"/>
      <c r="H385"/>
      <c r="I385"/>
    </row>
    <row r="386" spans="1:9">
      <c r="A386"/>
      <c r="B386"/>
      <c r="C386"/>
      <c r="D386"/>
      <c r="E386"/>
      <c r="F386"/>
      <c r="G386"/>
      <c r="H386"/>
      <c r="I386"/>
    </row>
    <row r="387" spans="1:9">
      <c r="A387"/>
      <c r="B387"/>
      <c r="C387"/>
      <c r="D387"/>
      <c r="E387"/>
      <c r="F387"/>
      <c r="G387"/>
      <c r="H387"/>
      <c r="I387"/>
    </row>
    <row r="388" spans="1:9">
      <c r="A388"/>
      <c r="B388"/>
      <c r="C388"/>
      <c r="D388"/>
      <c r="E388"/>
      <c r="F388"/>
      <c r="G388"/>
      <c r="H388"/>
      <c r="I388"/>
    </row>
    <row r="389" spans="1:9">
      <c r="A389"/>
      <c r="B389"/>
      <c r="C389"/>
      <c r="D389"/>
      <c r="E389"/>
      <c r="F389"/>
      <c r="G389"/>
      <c r="H389"/>
      <c r="I389"/>
    </row>
    <row r="390" spans="1:9">
      <c r="A390"/>
      <c r="B390"/>
      <c r="C390"/>
      <c r="D390"/>
      <c r="E390"/>
      <c r="F390"/>
      <c r="G390"/>
      <c r="H390"/>
      <c r="I390"/>
    </row>
    <row r="391" spans="1:9">
      <c r="A391"/>
      <c r="B391"/>
      <c r="C391"/>
      <c r="D391"/>
      <c r="E391"/>
      <c r="F391"/>
      <c r="G391"/>
      <c r="H391"/>
      <c r="I391"/>
    </row>
    <row r="392" spans="1:9">
      <c r="A392"/>
      <c r="B392"/>
      <c r="C392"/>
      <c r="D392"/>
      <c r="E392"/>
      <c r="F392"/>
      <c r="G392"/>
      <c r="H392"/>
      <c r="I392"/>
    </row>
    <row r="393" spans="1:9">
      <c r="A393"/>
      <c r="B393"/>
      <c r="C393"/>
      <c r="D393"/>
      <c r="E393"/>
      <c r="F393"/>
      <c r="G393"/>
      <c r="H393"/>
      <c r="I393"/>
    </row>
    <row r="394" spans="1:9">
      <c r="A394"/>
      <c r="B394"/>
      <c r="C394"/>
      <c r="D394"/>
      <c r="E394"/>
      <c r="F394"/>
      <c r="G394"/>
      <c r="H394"/>
      <c r="I394"/>
    </row>
    <row r="395" spans="1:9">
      <c r="A395"/>
      <c r="B395"/>
      <c r="C395"/>
      <c r="D395"/>
      <c r="E395"/>
      <c r="F395"/>
      <c r="G395"/>
      <c r="H395"/>
      <c r="I395"/>
    </row>
    <row r="396" spans="1:9">
      <c r="A396"/>
      <c r="B396"/>
      <c r="C396"/>
      <c r="D396"/>
      <c r="E396"/>
      <c r="F396"/>
      <c r="G396"/>
      <c r="H396"/>
      <c r="I396"/>
    </row>
    <row r="397" spans="1:9">
      <c r="A397"/>
      <c r="B397"/>
      <c r="C397"/>
      <c r="D397"/>
      <c r="E397"/>
      <c r="F397"/>
      <c r="G397"/>
      <c r="H397"/>
      <c r="I397"/>
    </row>
    <row r="398" spans="1:9">
      <c r="A398"/>
      <c r="B398"/>
      <c r="C398"/>
      <c r="D398"/>
      <c r="E398"/>
      <c r="F398"/>
      <c r="G398"/>
      <c r="H398"/>
      <c r="I398"/>
    </row>
    <row r="399" spans="1:9">
      <c r="A399"/>
      <c r="B399"/>
      <c r="C399"/>
      <c r="D399"/>
      <c r="E399"/>
      <c r="F399"/>
      <c r="G399"/>
      <c r="H399"/>
      <c r="I399"/>
    </row>
    <row r="400" spans="1:9">
      <c r="A400"/>
      <c r="B400"/>
      <c r="C400"/>
      <c r="D400"/>
      <c r="E400"/>
      <c r="F400"/>
      <c r="G400"/>
      <c r="H400"/>
      <c r="I400"/>
    </row>
    <row r="401" spans="1:9">
      <c r="A401"/>
      <c r="B401"/>
      <c r="C401"/>
      <c r="D401"/>
      <c r="E401"/>
      <c r="F401"/>
      <c r="G401"/>
      <c r="H401"/>
      <c r="I401"/>
    </row>
    <row r="402" spans="1:9">
      <c r="A402"/>
      <c r="B402"/>
      <c r="C402"/>
      <c r="D402"/>
      <c r="E402"/>
      <c r="F402"/>
      <c r="G402"/>
      <c r="H402"/>
      <c r="I402"/>
    </row>
    <row r="403" spans="1:9">
      <c r="A403"/>
      <c r="B403"/>
      <c r="C403"/>
      <c r="D403"/>
      <c r="E403"/>
      <c r="F403"/>
      <c r="G403"/>
      <c r="H403"/>
      <c r="I403"/>
    </row>
    <row r="404" spans="1:9">
      <c r="A404"/>
      <c r="B404"/>
      <c r="C404"/>
      <c r="D404"/>
      <c r="E404"/>
      <c r="F404"/>
      <c r="G404"/>
      <c r="H404"/>
      <c r="I404"/>
    </row>
    <row r="405" spans="1:9">
      <c r="A405"/>
      <c r="B405"/>
      <c r="C405"/>
      <c r="D405"/>
      <c r="E405"/>
      <c r="F405"/>
      <c r="G405"/>
      <c r="H405"/>
      <c r="I405"/>
    </row>
    <row r="406" spans="1:9">
      <c r="A406"/>
      <c r="B406"/>
      <c r="C406"/>
      <c r="D406"/>
      <c r="E406"/>
      <c r="F406"/>
      <c r="G406"/>
      <c r="H406"/>
      <c r="I406"/>
    </row>
    <row r="407" spans="1:9">
      <c r="A407"/>
      <c r="B407"/>
      <c r="C407"/>
      <c r="D407"/>
      <c r="E407"/>
      <c r="F407"/>
      <c r="G407"/>
      <c r="H407"/>
      <c r="I407"/>
    </row>
    <row r="408" spans="1:9">
      <c r="A408"/>
      <c r="B408"/>
      <c r="C408"/>
      <c r="D408"/>
      <c r="E408"/>
      <c r="F408"/>
      <c r="G408"/>
      <c r="H408"/>
      <c r="I408"/>
    </row>
    <row r="409" spans="1:9">
      <c r="A409"/>
      <c r="B409"/>
      <c r="C409"/>
      <c r="D409"/>
      <c r="E409"/>
      <c r="F409"/>
      <c r="G409"/>
      <c r="H409"/>
      <c r="I409"/>
    </row>
    <row r="410" spans="1:9">
      <c r="A410"/>
      <c r="B410"/>
      <c r="C410"/>
      <c r="D410"/>
      <c r="E410"/>
      <c r="F410"/>
      <c r="G410"/>
      <c r="H410"/>
      <c r="I410"/>
    </row>
    <row r="411" spans="1:9">
      <c r="A411"/>
      <c r="B411"/>
      <c r="C411"/>
      <c r="D411"/>
      <c r="E411"/>
      <c r="F411"/>
      <c r="G411"/>
      <c r="H411"/>
      <c r="I411"/>
    </row>
    <row r="412" spans="1:9">
      <c r="A412"/>
      <c r="B412"/>
      <c r="C412"/>
      <c r="D412"/>
      <c r="E412"/>
      <c r="F412"/>
      <c r="G412"/>
      <c r="H412"/>
      <c r="I412"/>
    </row>
    <row r="413" spans="1:9">
      <c r="A413"/>
      <c r="B413"/>
      <c r="C413"/>
      <c r="D413"/>
      <c r="E413"/>
      <c r="F413"/>
      <c r="G413"/>
      <c r="H413"/>
      <c r="I413"/>
    </row>
    <row r="414" spans="1:9">
      <c r="A414"/>
      <c r="B414"/>
      <c r="C414"/>
      <c r="D414"/>
      <c r="E414"/>
      <c r="F414"/>
      <c r="G414"/>
      <c r="H414"/>
      <c r="I414"/>
    </row>
    <row r="415" spans="1:9">
      <c r="A415"/>
      <c r="B415"/>
      <c r="C415"/>
      <c r="D415"/>
      <c r="E415"/>
      <c r="F415"/>
      <c r="G415"/>
      <c r="H415"/>
      <c r="I415"/>
    </row>
    <row r="416" spans="1:9">
      <c r="A416"/>
      <c r="B416"/>
      <c r="C416"/>
      <c r="D416"/>
      <c r="E416"/>
      <c r="F416"/>
      <c r="G416"/>
      <c r="H416"/>
      <c r="I416"/>
    </row>
    <row r="417" spans="1:9">
      <c r="A417"/>
      <c r="B417"/>
      <c r="C417"/>
      <c r="D417"/>
      <c r="E417"/>
      <c r="F417"/>
      <c r="G417"/>
      <c r="H417"/>
      <c r="I417"/>
    </row>
    <row r="418" spans="1:9">
      <c r="A418"/>
      <c r="B418"/>
      <c r="C418"/>
      <c r="D418"/>
      <c r="E418"/>
      <c r="F418"/>
      <c r="G418"/>
      <c r="H418"/>
      <c r="I418"/>
    </row>
    <row r="419" spans="1:9">
      <c r="A419"/>
      <c r="B419"/>
      <c r="C419"/>
      <c r="D419"/>
      <c r="E419"/>
      <c r="F419"/>
      <c r="G419"/>
      <c r="H419"/>
      <c r="I419"/>
    </row>
    <row r="420" spans="1:9">
      <c r="A420"/>
      <c r="B420"/>
      <c r="C420"/>
      <c r="D420"/>
      <c r="E420"/>
      <c r="F420"/>
      <c r="G420"/>
      <c r="H420"/>
      <c r="I420"/>
    </row>
    <row r="421" spans="1:9">
      <c r="A421"/>
      <c r="B421"/>
      <c r="C421"/>
      <c r="D421"/>
      <c r="E421"/>
      <c r="F421"/>
      <c r="G421"/>
      <c r="H421"/>
      <c r="I421"/>
    </row>
    <row r="422" spans="1:9">
      <c r="A422"/>
      <c r="B422"/>
      <c r="C422"/>
      <c r="D422"/>
      <c r="E422"/>
      <c r="F422"/>
      <c r="G422"/>
      <c r="H422"/>
      <c r="I422"/>
    </row>
    <row r="423" spans="1:9">
      <c r="A423"/>
      <c r="B423"/>
      <c r="C423"/>
      <c r="D423"/>
      <c r="E423"/>
      <c r="F423"/>
      <c r="G423"/>
      <c r="H423"/>
      <c r="I423"/>
    </row>
    <row r="424" spans="1:9">
      <c r="A424"/>
      <c r="B424"/>
      <c r="C424"/>
      <c r="D424"/>
      <c r="E424"/>
      <c r="F424"/>
      <c r="G424"/>
      <c r="H424"/>
      <c r="I424"/>
    </row>
    <row r="425" spans="1:9">
      <c r="A425"/>
      <c r="B425"/>
      <c r="C425"/>
      <c r="D425"/>
      <c r="E425"/>
      <c r="F425"/>
      <c r="G425"/>
      <c r="H425"/>
      <c r="I425"/>
    </row>
    <row r="426" spans="1:9">
      <c r="A426"/>
      <c r="B426"/>
      <c r="C426"/>
      <c r="D426"/>
      <c r="E426"/>
      <c r="F426"/>
      <c r="G426"/>
      <c r="H426"/>
      <c r="I426"/>
    </row>
    <row r="427" spans="1:9">
      <c r="A427"/>
      <c r="B427"/>
      <c r="C427"/>
      <c r="D427"/>
      <c r="E427"/>
      <c r="F427"/>
      <c r="G427"/>
      <c r="H427"/>
      <c r="I427"/>
    </row>
    <row r="428" spans="1:9">
      <c r="A428"/>
      <c r="B428"/>
      <c r="C428"/>
      <c r="D428"/>
      <c r="E428"/>
      <c r="F428"/>
      <c r="G428"/>
      <c r="H428"/>
      <c r="I428"/>
    </row>
    <row r="429" spans="1:9">
      <c r="A429"/>
      <c r="B429"/>
      <c r="C429"/>
      <c r="D429"/>
      <c r="E429"/>
      <c r="F429"/>
      <c r="G429"/>
      <c r="H429"/>
      <c r="I429"/>
    </row>
    <row r="430" spans="1:9">
      <c r="A430"/>
      <c r="B430"/>
      <c r="C430"/>
      <c r="D430"/>
      <c r="E430"/>
      <c r="F430"/>
      <c r="G430"/>
      <c r="H430"/>
      <c r="I430"/>
    </row>
    <row r="431" spans="1:9">
      <c r="A431"/>
      <c r="B431"/>
      <c r="C431"/>
      <c r="D431"/>
      <c r="E431"/>
      <c r="F431"/>
      <c r="G431"/>
      <c r="H431"/>
      <c r="I431"/>
    </row>
    <row r="432" spans="1:9">
      <c r="A432"/>
      <c r="B432"/>
      <c r="C432"/>
      <c r="D432"/>
      <c r="E432"/>
      <c r="F432"/>
      <c r="G432"/>
      <c r="H432"/>
      <c r="I432"/>
    </row>
    <row r="433" spans="1:9">
      <c r="A433"/>
      <c r="B433"/>
      <c r="C433"/>
      <c r="D433"/>
      <c r="E433"/>
      <c r="F433"/>
      <c r="G433"/>
      <c r="H433"/>
      <c r="I433"/>
    </row>
    <row r="434" spans="1:9">
      <c r="A434"/>
      <c r="B434"/>
      <c r="C434"/>
      <c r="D434"/>
      <c r="E434"/>
      <c r="F434"/>
      <c r="G434"/>
      <c r="H434"/>
      <c r="I434"/>
    </row>
    <row r="435" spans="1:9">
      <c r="A435"/>
      <c r="B435"/>
      <c r="C435"/>
      <c r="D435"/>
      <c r="E435"/>
      <c r="F435"/>
      <c r="G435"/>
      <c r="H435"/>
      <c r="I435"/>
    </row>
    <row r="436" spans="1:9">
      <c r="A436"/>
      <c r="B436"/>
      <c r="C436"/>
      <c r="D436"/>
      <c r="E436"/>
      <c r="F436"/>
      <c r="G436"/>
      <c r="H436"/>
      <c r="I436"/>
    </row>
    <row r="437" spans="1:9">
      <c r="A437"/>
      <c r="B437"/>
      <c r="C437"/>
      <c r="D437"/>
      <c r="E437"/>
      <c r="F437"/>
      <c r="G437"/>
      <c r="H437"/>
      <c r="I437"/>
    </row>
    <row r="438" spans="1:9">
      <c r="A438"/>
      <c r="B438"/>
      <c r="C438"/>
      <c r="D438"/>
      <c r="E438"/>
      <c r="F438"/>
      <c r="G438"/>
      <c r="H438"/>
      <c r="I438"/>
    </row>
    <row r="439" spans="1:9">
      <c r="A439"/>
      <c r="B439"/>
      <c r="C439"/>
      <c r="D439"/>
      <c r="E439"/>
      <c r="F439"/>
      <c r="G439"/>
      <c r="H439"/>
      <c r="I439"/>
    </row>
    <row r="440" spans="1:9">
      <c r="A440"/>
      <c r="B440"/>
      <c r="C440"/>
      <c r="D440"/>
      <c r="E440"/>
      <c r="F440"/>
      <c r="G440"/>
      <c r="H440"/>
      <c r="I440"/>
    </row>
    <row r="441" spans="1:9">
      <c r="A441"/>
      <c r="B441"/>
      <c r="C441"/>
      <c r="D441"/>
      <c r="E441"/>
      <c r="F441"/>
      <c r="G441"/>
      <c r="H441"/>
      <c r="I441"/>
    </row>
    <row r="442" spans="1:9">
      <c r="A442"/>
      <c r="B442"/>
      <c r="C442"/>
      <c r="D442"/>
      <c r="E442"/>
      <c r="F442"/>
      <c r="G442"/>
      <c r="H442"/>
      <c r="I442"/>
    </row>
    <row r="443" spans="1:9">
      <c r="A443"/>
      <c r="B443"/>
      <c r="C443"/>
      <c r="D443"/>
      <c r="E443"/>
      <c r="F443"/>
      <c r="G443"/>
      <c r="H443"/>
      <c r="I443"/>
    </row>
    <row r="444" spans="1:9">
      <c r="A444"/>
      <c r="B444"/>
      <c r="C444"/>
      <c r="D444"/>
      <c r="E444"/>
      <c r="F444"/>
      <c r="G444"/>
      <c r="H444"/>
      <c r="I444"/>
    </row>
    <row r="445" spans="1:9">
      <c r="A445"/>
      <c r="B445"/>
      <c r="C445"/>
      <c r="D445"/>
      <c r="E445"/>
      <c r="F445"/>
      <c r="G445"/>
      <c r="H445"/>
      <c r="I445"/>
    </row>
    <row r="446" spans="1:9">
      <c r="A446"/>
      <c r="B446"/>
      <c r="C446"/>
      <c r="D446"/>
      <c r="E446"/>
      <c r="F446"/>
      <c r="G446"/>
      <c r="H446"/>
      <c r="I446"/>
    </row>
    <row r="447" spans="1:9">
      <c r="A447"/>
      <c r="B447"/>
      <c r="C447"/>
      <c r="D447"/>
      <c r="E447"/>
      <c r="F447"/>
      <c r="G447"/>
      <c r="H447"/>
      <c r="I447"/>
    </row>
    <row r="448" spans="1:9">
      <c r="A448"/>
      <c r="B448"/>
      <c r="C448"/>
      <c r="D448"/>
      <c r="E448"/>
      <c r="F448"/>
      <c r="G448"/>
      <c r="H448"/>
      <c r="I448"/>
    </row>
    <row r="449" spans="1:9">
      <c r="A449"/>
      <c r="B449"/>
      <c r="C449"/>
      <c r="D449"/>
      <c r="E449"/>
      <c r="F449"/>
      <c r="G449"/>
      <c r="H449"/>
      <c r="I449"/>
    </row>
    <row r="450" spans="1:9">
      <c r="A450"/>
      <c r="B450"/>
      <c r="C450"/>
      <c r="D450"/>
      <c r="E450"/>
      <c r="F450"/>
      <c r="G450"/>
      <c r="H450"/>
      <c r="I450"/>
    </row>
    <row r="451" spans="1:9">
      <c r="A451"/>
      <c r="B451"/>
      <c r="C451"/>
      <c r="D451"/>
      <c r="E451"/>
      <c r="F451"/>
      <c r="G451"/>
      <c r="H451"/>
      <c r="I451"/>
    </row>
    <row r="452" spans="1:9">
      <c r="A452"/>
      <c r="B452"/>
      <c r="C452"/>
      <c r="D452"/>
      <c r="E452"/>
      <c r="F452"/>
      <c r="G452"/>
      <c r="H452"/>
      <c r="I452"/>
    </row>
    <row r="453" spans="1:9">
      <c r="A453"/>
      <c r="B453"/>
      <c r="C453"/>
      <c r="D453"/>
      <c r="E453"/>
      <c r="F453"/>
      <c r="G453"/>
      <c r="H453"/>
      <c r="I453"/>
    </row>
    <row r="454" spans="1:9">
      <c r="A454"/>
      <c r="B454"/>
      <c r="C454"/>
      <c r="D454"/>
      <c r="E454"/>
      <c r="F454"/>
      <c r="G454"/>
      <c r="H454"/>
      <c r="I454"/>
    </row>
    <row r="455" spans="1:9">
      <c r="A455"/>
      <c r="B455"/>
      <c r="C455"/>
      <c r="D455"/>
      <c r="E455"/>
      <c r="F455"/>
      <c r="G455"/>
      <c r="H455"/>
      <c r="I455"/>
    </row>
    <row r="456" spans="1:9">
      <c r="A456"/>
      <c r="B456"/>
      <c r="C456"/>
      <c r="D456"/>
      <c r="E456"/>
      <c r="F456"/>
      <c r="G456"/>
      <c r="H456"/>
      <c r="I456"/>
    </row>
    <row r="457" spans="1:9">
      <c r="A457"/>
      <c r="B457"/>
      <c r="C457"/>
      <c r="D457"/>
      <c r="E457"/>
      <c r="F457"/>
      <c r="G457"/>
      <c r="H457"/>
      <c r="I457"/>
    </row>
    <row r="458" spans="1:9">
      <c r="A458"/>
      <c r="B458"/>
      <c r="C458"/>
      <c r="D458"/>
      <c r="E458"/>
      <c r="F458"/>
      <c r="G458"/>
      <c r="H458"/>
      <c r="I458"/>
    </row>
    <row r="459" spans="1:9">
      <c r="A459"/>
      <c r="B459"/>
      <c r="C459"/>
      <c r="D459"/>
      <c r="E459"/>
      <c r="F459"/>
      <c r="G459"/>
      <c r="H459"/>
      <c r="I459"/>
    </row>
    <row r="460" spans="1:9">
      <c r="A460"/>
      <c r="B460"/>
      <c r="C460"/>
      <c r="D460"/>
      <c r="E460"/>
      <c r="F460"/>
      <c r="G460"/>
      <c r="H460"/>
      <c r="I460"/>
    </row>
    <row r="461" spans="1:9">
      <c r="A461"/>
      <c r="B461"/>
      <c r="C461"/>
      <c r="D461"/>
      <c r="E461"/>
      <c r="F461"/>
      <c r="G461"/>
      <c r="H461"/>
      <c r="I461"/>
    </row>
    <row r="462" spans="1:9">
      <c r="A462"/>
      <c r="B462"/>
      <c r="C462"/>
      <c r="D462"/>
      <c r="E462"/>
      <c r="F462"/>
      <c r="G462"/>
      <c r="H462"/>
      <c r="I462"/>
    </row>
    <row r="463" spans="1:9">
      <c r="A463"/>
      <c r="B463"/>
      <c r="C463"/>
      <c r="D463"/>
      <c r="E463"/>
      <c r="F463"/>
      <c r="G463"/>
      <c r="H463"/>
      <c r="I463"/>
    </row>
    <row r="464" spans="1:9">
      <c r="A464"/>
      <c r="B464"/>
      <c r="C464"/>
      <c r="D464"/>
      <c r="E464"/>
      <c r="F464"/>
      <c r="G464"/>
      <c r="H464"/>
      <c r="I464"/>
    </row>
    <row r="465" spans="1:9">
      <c r="A465"/>
      <c r="B465"/>
      <c r="C465"/>
      <c r="D465"/>
      <c r="E465"/>
      <c r="F465"/>
      <c r="G465"/>
      <c r="H465"/>
      <c r="I465"/>
    </row>
    <row r="466" spans="1:9">
      <c r="A466"/>
      <c r="B466"/>
      <c r="C466"/>
      <c r="D466"/>
      <c r="E466"/>
      <c r="F466"/>
      <c r="G466"/>
      <c r="H466"/>
      <c r="I466"/>
    </row>
    <row r="467" spans="1:9">
      <c r="A467"/>
      <c r="B467"/>
      <c r="C467"/>
      <c r="D467"/>
      <c r="E467"/>
      <c r="F467"/>
      <c r="G467"/>
      <c r="H467"/>
      <c r="I467"/>
    </row>
    <row r="468" spans="1:9">
      <c r="A468"/>
      <c r="B468"/>
      <c r="C468"/>
      <c r="D468"/>
      <c r="E468"/>
      <c r="F468"/>
      <c r="G468"/>
      <c r="H468"/>
      <c r="I468"/>
    </row>
    <row r="469" spans="1:9">
      <c r="A469"/>
      <c r="B469"/>
      <c r="C469"/>
      <c r="D469"/>
      <c r="E469"/>
      <c r="F469"/>
      <c r="G469"/>
      <c r="H469"/>
      <c r="I469"/>
    </row>
    <row r="470" spans="1:9">
      <c r="A470"/>
      <c r="B470"/>
      <c r="C470"/>
      <c r="D470"/>
      <c r="E470"/>
      <c r="F470"/>
      <c r="G470"/>
      <c r="H470"/>
      <c r="I470"/>
    </row>
    <row r="471" spans="1:9">
      <c r="A471"/>
      <c r="B471"/>
      <c r="C471"/>
      <c r="D471"/>
      <c r="E471"/>
      <c r="F471"/>
      <c r="G471"/>
      <c r="H471"/>
      <c r="I471"/>
    </row>
    <row r="472" spans="1:9">
      <c r="A472"/>
      <c r="B472"/>
      <c r="C472"/>
      <c r="D472"/>
      <c r="E472"/>
      <c r="F472"/>
      <c r="G472"/>
      <c r="H472"/>
      <c r="I472"/>
    </row>
    <row r="473" spans="1:9">
      <c r="A473"/>
      <c r="B473"/>
      <c r="C473"/>
      <c r="D473"/>
      <c r="E473"/>
      <c r="F473"/>
      <c r="G473"/>
      <c r="H473"/>
      <c r="I473"/>
    </row>
    <row r="474" spans="1:9">
      <c r="A474"/>
      <c r="B474"/>
      <c r="C474"/>
      <c r="D474"/>
      <c r="E474"/>
      <c r="F474"/>
      <c r="G474"/>
      <c r="H474"/>
      <c r="I474"/>
    </row>
    <row r="475" spans="1:9">
      <c r="A475"/>
      <c r="B475"/>
      <c r="C475"/>
      <c r="D475"/>
      <c r="E475"/>
      <c r="F475"/>
      <c r="G475"/>
      <c r="H475"/>
      <c r="I475"/>
    </row>
    <row r="476" spans="1:9">
      <c r="A476"/>
      <c r="B476"/>
      <c r="C476"/>
      <c r="D476"/>
      <c r="E476"/>
      <c r="F476"/>
      <c r="G476"/>
      <c r="H476"/>
      <c r="I476"/>
    </row>
    <row r="477" spans="1:9">
      <c r="A477"/>
      <c r="B477"/>
      <c r="C477"/>
      <c r="D477"/>
      <c r="E477"/>
      <c r="F477"/>
      <c r="G477"/>
      <c r="H477"/>
      <c r="I477"/>
    </row>
    <row r="478" spans="1:9">
      <c r="A478"/>
      <c r="B478"/>
      <c r="C478"/>
      <c r="D478"/>
      <c r="E478"/>
      <c r="F478"/>
      <c r="G478"/>
      <c r="H478"/>
      <c r="I478"/>
    </row>
    <row r="479" spans="1:9">
      <c r="A479"/>
      <c r="B479"/>
      <c r="C479"/>
      <c r="D479"/>
      <c r="E479"/>
      <c r="F479"/>
      <c r="G479"/>
      <c r="H479"/>
      <c r="I479"/>
    </row>
    <row r="480" spans="1:9">
      <c r="A480"/>
      <c r="B480"/>
      <c r="C480"/>
      <c r="D480"/>
      <c r="E480"/>
      <c r="F480"/>
      <c r="G480"/>
      <c r="H480"/>
      <c r="I480"/>
    </row>
    <row r="481" spans="1:9">
      <c r="A481"/>
      <c r="B481"/>
      <c r="C481"/>
      <c r="D481"/>
      <c r="E481"/>
      <c r="F481"/>
      <c r="G481"/>
      <c r="H481"/>
      <c r="I481"/>
    </row>
    <row r="482" spans="1:9">
      <c r="A482"/>
      <c r="B482"/>
      <c r="C482"/>
      <c r="D482"/>
      <c r="E482"/>
      <c r="F482"/>
      <c r="G482"/>
      <c r="H482"/>
      <c r="I482"/>
    </row>
    <row r="483" spans="1:9">
      <c r="A483"/>
      <c r="B483"/>
      <c r="C483"/>
      <c r="D483"/>
      <c r="E483"/>
      <c r="F483"/>
      <c r="G483"/>
      <c r="H483"/>
      <c r="I483"/>
    </row>
    <row r="484" spans="1:9">
      <c r="A484"/>
      <c r="B484"/>
      <c r="C484"/>
      <c r="D484"/>
      <c r="E484"/>
      <c r="F484"/>
      <c r="G484"/>
      <c r="H484"/>
      <c r="I484"/>
    </row>
    <row r="485" spans="1:9">
      <c r="A485"/>
      <c r="B485"/>
      <c r="C485"/>
      <c r="D485"/>
      <c r="E485"/>
      <c r="F485"/>
      <c r="G485"/>
      <c r="H485"/>
      <c r="I485"/>
    </row>
    <row r="486" spans="1:9">
      <c r="A486"/>
      <c r="B486"/>
      <c r="C486"/>
      <c r="D486"/>
      <c r="E486"/>
      <c r="F486"/>
      <c r="G486"/>
      <c r="H486"/>
      <c r="I486"/>
    </row>
    <row r="487" spans="1:9">
      <c r="A487"/>
      <c r="B487"/>
      <c r="C487"/>
      <c r="D487"/>
      <c r="E487"/>
      <c r="F487"/>
      <c r="G487"/>
      <c r="H487"/>
      <c r="I487"/>
    </row>
    <row r="488" spans="1:9">
      <c r="A488"/>
      <c r="B488"/>
      <c r="C488"/>
      <c r="D488"/>
      <c r="E488"/>
      <c r="F488"/>
      <c r="G488"/>
      <c r="H488"/>
      <c r="I488"/>
    </row>
    <row r="489" spans="1:9">
      <c r="A489"/>
      <c r="B489"/>
      <c r="C489"/>
      <c r="D489"/>
      <c r="E489"/>
      <c r="F489"/>
      <c r="G489"/>
      <c r="H489"/>
      <c r="I489"/>
    </row>
    <row r="490" spans="1:9">
      <c r="A490"/>
      <c r="B490"/>
      <c r="C490"/>
      <c r="D490"/>
      <c r="E490"/>
      <c r="F490"/>
      <c r="G490"/>
      <c r="H490"/>
      <c r="I490"/>
    </row>
    <row r="491" spans="1:9">
      <c r="A491"/>
      <c r="B491"/>
      <c r="C491"/>
      <c r="D491"/>
      <c r="E491"/>
      <c r="F491"/>
      <c r="G491"/>
      <c r="H491"/>
      <c r="I491"/>
    </row>
    <row r="492" spans="1:9">
      <c r="A492"/>
      <c r="B492"/>
      <c r="C492"/>
      <c r="D492"/>
      <c r="E492"/>
      <c r="F492"/>
      <c r="G492"/>
      <c r="H492"/>
      <c r="I492"/>
    </row>
    <row r="493" spans="1:9">
      <c r="A493"/>
      <c r="B493"/>
      <c r="C493"/>
      <c r="D493"/>
      <c r="E493"/>
      <c r="F493"/>
      <c r="G493"/>
      <c r="H493"/>
      <c r="I493"/>
    </row>
    <row r="494" spans="1:9">
      <c r="A494"/>
      <c r="B494"/>
      <c r="C494"/>
      <c r="D494"/>
      <c r="E494"/>
      <c r="F494"/>
      <c r="G494"/>
      <c r="H494"/>
      <c r="I494"/>
    </row>
    <row r="495" spans="1:9">
      <c r="A495"/>
      <c r="B495"/>
      <c r="C495"/>
      <c r="D495"/>
      <c r="E495"/>
      <c r="F495"/>
      <c r="G495"/>
      <c r="H495"/>
      <c r="I495"/>
    </row>
    <row r="496" spans="1:9">
      <c r="A496"/>
      <c r="B496"/>
      <c r="C496"/>
      <c r="D496"/>
      <c r="E496"/>
      <c r="F496"/>
      <c r="G496"/>
      <c r="H496"/>
      <c r="I496"/>
    </row>
    <row r="497" spans="1:9">
      <c r="A497"/>
      <c r="B497"/>
      <c r="C497"/>
      <c r="D497"/>
      <c r="E497"/>
      <c r="F497"/>
      <c r="G497"/>
      <c r="H497"/>
      <c r="I497"/>
    </row>
    <row r="498" spans="1:9">
      <c r="A498"/>
      <c r="B498"/>
      <c r="C498"/>
      <c r="D498"/>
      <c r="E498"/>
      <c r="F498"/>
      <c r="G498"/>
      <c r="H498"/>
      <c r="I498"/>
    </row>
    <row r="499" spans="1:9">
      <c r="A499"/>
      <c r="B499"/>
      <c r="C499"/>
      <c r="D499"/>
      <c r="E499"/>
      <c r="F499"/>
      <c r="G499"/>
      <c r="H499"/>
      <c r="I499"/>
    </row>
    <row r="500" spans="1:9">
      <c r="A500"/>
      <c r="B500"/>
      <c r="C500"/>
      <c r="D500"/>
      <c r="E500"/>
      <c r="F500"/>
      <c r="G500"/>
      <c r="H500"/>
      <c r="I500"/>
    </row>
    <row r="501" spans="1:9">
      <c r="A501"/>
      <c r="B501"/>
      <c r="C501"/>
      <c r="D501"/>
      <c r="E501"/>
      <c r="F501"/>
      <c r="G501"/>
      <c r="H501"/>
      <c r="I501"/>
    </row>
    <row r="502" spans="1:9">
      <c r="A502"/>
      <c r="B502"/>
      <c r="C502"/>
      <c r="D502"/>
      <c r="E502"/>
      <c r="F502"/>
      <c r="G502"/>
      <c r="H502"/>
      <c r="I502"/>
    </row>
    <row r="503" spans="1:9">
      <c r="A503"/>
      <c r="B503"/>
      <c r="C503"/>
      <c r="D503"/>
      <c r="E503"/>
      <c r="F503"/>
      <c r="G503"/>
      <c r="H503"/>
      <c r="I503"/>
    </row>
    <row r="504" spans="1:9">
      <c r="A504"/>
      <c r="B504"/>
      <c r="C504"/>
      <c r="D504"/>
      <c r="E504"/>
      <c r="F504"/>
      <c r="G504"/>
      <c r="H504"/>
      <c r="I504"/>
    </row>
    <row r="505" spans="1:9">
      <c r="A505"/>
      <c r="B505"/>
      <c r="C505"/>
      <c r="D505"/>
      <c r="E505"/>
      <c r="F505"/>
      <c r="G505"/>
      <c r="H505"/>
      <c r="I505"/>
    </row>
    <row r="506" spans="1:9">
      <c r="A506"/>
      <c r="B506"/>
      <c r="C506"/>
      <c r="D506"/>
      <c r="E506"/>
      <c r="F506"/>
      <c r="G506"/>
      <c r="H506"/>
      <c r="I506"/>
    </row>
    <row r="507" spans="1:9">
      <c r="A507"/>
      <c r="B507"/>
      <c r="C507"/>
      <c r="D507"/>
      <c r="E507"/>
      <c r="F507"/>
      <c r="G507"/>
      <c r="H507"/>
      <c r="I507"/>
    </row>
    <row r="508" spans="1:9">
      <c r="A508"/>
      <c r="B508"/>
      <c r="C508"/>
      <c r="D508"/>
      <c r="E508"/>
      <c r="F508"/>
      <c r="G508"/>
      <c r="H508"/>
      <c r="I508"/>
    </row>
    <row r="509" spans="1:9">
      <c r="A509"/>
      <c r="B509"/>
      <c r="C509"/>
      <c r="D509"/>
      <c r="E509"/>
      <c r="F509"/>
      <c r="G509"/>
      <c r="H509"/>
      <c r="I509"/>
    </row>
    <row r="510" spans="1:9">
      <c r="A510"/>
      <c r="B510"/>
      <c r="C510"/>
      <c r="D510"/>
      <c r="E510"/>
      <c r="F510"/>
      <c r="G510"/>
      <c r="H510"/>
      <c r="I510"/>
    </row>
    <row r="511" spans="1:9">
      <c r="A511"/>
      <c r="B511"/>
      <c r="C511"/>
      <c r="D511"/>
      <c r="E511"/>
      <c r="F511"/>
      <c r="G511"/>
      <c r="H511"/>
      <c r="I511"/>
    </row>
    <row r="512" spans="1:9">
      <c r="A512"/>
      <c r="B512"/>
      <c r="C512"/>
      <c r="D512"/>
      <c r="E512"/>
      <c r="F512"/>
      <c r="G512"/>
      <c r="H512"/>
      <c r="I512"/>
    </row>
    <row r="513" spans="1:9">
      <c r="A513"/>
      <c r="B513"/>
      <c r="C513"/>
      <c r="D513"/>
      <c r="E513"/>
      <c r="F513"/>
      <c r="G513"/>
      <c r="H513"/>
      <c r="I513"/>
    </row>
    <row r="514" spans="1:9">
      <c r="A514"/>
      <c r="B514"/>
      <c r="C514"/>
      <c r="D514"/>
      <c r="E514"/>
      <c r="F514"/>
      <c r="G514"/>
      <c r="H514"/>
      <c r="I514"/>
    </row>
    <row r="515" spans="1:9">
      <c r="A515"/>
      <c r="B515"/>
      <c r="C515"/>
      <c r="D515"/>
      <c r="E515"/>
      <c r="F515"/>
      <c r="G515"/>
      <c r="H515"/>
      <c r="I515"/>
    </row>
    <row r="516" spans="1:9">
      <c r="A516"/>
      <c r="B516"/>
      <c r="C516"/>
      <c r="D516"/>
      <c r="E516"/>
      <c r="F516"/>
      <c r="G516"/>
      <c r="H516"/>
      <c r="I516"/>
    </row>
    <row r="517" spans="1:9">
      <c r="A517"/>
      <c r="B517"/>
      <c r="C517"/>
      <c r="D517"/>
      <c r="E517"/>
      <c r="F517"/>
      <c r="G517"/>
      <c r="H517"/>
      <c r="I517"/>
    </row>
    <row r="518" spans="1:9">
      <c r="A518"/>
      <c r="B518"/>
      <c r="C518"/>
      <c r="D518"/>
      <c r="E518"/>
      <c r="F518"/>
      <c r="G518"/>
      <c r="H518"/>
      <c r="I518"/>
    </row>
    <row r="519" spans="1:9">
      <c r="A519"/>
      <c r="B519"/>
      <c r="C519"/>
      <c r="D519"/>
      <c r="E519"/>
      <c r="F519"/>
      <c r="G519"/>
      <c r="H519"/>
      <c r="I519"/>
    </row>
    <row r="520" spans="1:9">
      <c r="A520"/>
      <c r="B520"/>
      <c r="C520"/>
      <c r="D520"/>
      <c r="E520"/>
      <c r="F520"/>
      <c r="G520"/>
      <c r="H520"/>
      <c r="I520"/>
    </row>
    <row r="521" spans="1:9">
      <c r="A521"/>
      <c r="B521"/>
      <c r="C521"/>
      <c r="D521"/>
      <c r="E521"/>
      <c r="F521"/>
      <c r="G521"/>
      <c r="H521"/>
      <c r="I521"/>
    </row>
    <row r="522" spans="1:9">
      <c r="A522"/>
      <c r="B522"/>
      <c r="C522"/>
      <c r="D522"/>
      <c r="E522"/>
      <c r="F522"/>
      <c r="G522"/>
      <c r="H522"/>
      <c r="I522"/>
    </row>
    <row r="523" spans="1:9">
      <c r="A523"/>
      <c r="B523"/>
      <c r="C523"/>
      <c r="D523"/>
      <c r="E523"/>
      <c r="F523"/>
      <c r="G523"/>
      <c r="H523"/>
      <c r="I523"/>
    </row>
    <row r="524" spans="1:9">
      <c r="A524"/>
      <c r="B524"/>
      <c r="C524"/>
      <c r="D524"/>
      <c r="E524"/>
      <c r="F524"/>
      <c r="G524"/>
      <c r="H524"/>
      <c r="I524"/>
    </row>
    <row r="525" spans="1:9">
      <c r="A525"/>
      <c r="B525"/>
      <c r="C525"/>
      <c r="D525"/>
      <c r="E525"/>
      <c r="F525"/>
      <c r="G525"/>
      <c r="H525"/>
      <c r="I525"/>
    </row>
    <row r="526" spans="1:9">
      <c r="A526"/>
      <c r="B526"/>
      <c r="C526"/>
      <c r="D526"/>
      <c r="E526"/>
      <c r="F526"/>
      <c r="G526"/>
      <c r="H526"/>
      <c r="I526"/>
    </row>
    <row r="527" spans="1:9">
      <c r="A527"/>
      <c r="B527"/>
      <c r="C527"/>
      <c r="D527"/>
      <c r="E527"/>
      <c r="F527"/>
      <c r="G527"/>
      <c r="H527"/>
      <c r="I527"/>
    </row>
    <row r="528" spans="1:9">
      <c r="A528"/>
      <c r="B528"/>
      <c r="C528"/>
      <c r="D528"/>
      <c r="E528"/>
      <c r="F528"/>
      <c r="G528"/>
      <c r="H528"/>
      <c r="I528"/>
    </row>
    <row r="529" spans="1:9">
      <c r="A529"/>
      <c r="B529"/>
      <c r="C529"/>
      <c r="D529"/>
      <c r="E529"/>
      <c r="F529"/>
      <c r="G529"/>
      <c r="H529"/>
      <c r="I529"/>
    </row>
    <row r="530" spans="1:9">
      <c r="A530"/>
      <c r="B530"/>
      <c r="C530"/>
      <c r="D530"/>
      <c r="E530"/>
      <c r="F530"/>
      <c r="G530"/>
      <c r="H530"/>
      <c r="I530"/>
    </row>
    <row r="531" spans="1:9">
      <c r="A531"/>
      <c r="B531"/>
      <c r="C531"/>
      <c r="D531"/>
      <c r="E531"/>
      <c r="F531"/>
      <c r="G531"/>
      <c r="H531"/>
      <c r="I531"/>
    </row>
    <row r="532" spans="1:9">
      <c r="A532"/>
      <c r="B532"/>
      <c r="C532"/>
      <c r="D532"/>
      <c r="E532"/>
      <c r="F532"/>
      <c r="G532"/>
      <c r="H532"/>
      <c r="I532"/>
    </row>
    <row r="533" spans="1:9">
      <c r="A533"/>
      <c r="B533"/>
      <c r="C533"/>
      <c r="D533"/>
      <c r="E533"/>
      <c r="F533"/>
      <c r="G533"/>
      <c r="H533"/>
      <c r="I533"/>
    </row>
    <row r="534" spans="1:9">
      <c r="A534"/>
      <c r="B534"/>
      <c r="C534"/>
      <c r="D534"/>
      <c r="E534"/>
      <c r="F534"/>
      <c r="G534"/>
      <c r="H534"/>
      <c r="I534"/>
    </row>
    <row r="535" spans="1:9">
      <c r="A535"/>
      <c r="B535"/>
      <c r="C535"/>
      <c r="D535"/>
      <c r="E535"/>
      <c r="F535"/>
      <c r="G535"/>
      <c r="H535"/>
      <c r="I535"/>
    </row>
    <row r="536" spans="1:9">
      <c r="A536"/>
      <c r="B536"/>
      <c r="C536"/>
      <c r="D536"/>
      <c r="E536"/>
      <c r="F536"/>
      <c r="G536"/>
      <c r="H536"/>
      <c r="I536"/>
    </row>
    <row r="537" spans="1:9">
      <c r="A537"/>
      <c r="B537"/>
      <c r="C537"/>
      <c r="D537"/>
      <c r="E537"/>
      <c r="F537"/>
      <c r="G537"/>
      <c r="H537"/>
      <c r="I537"/>
    </row>
    <row r="538" spans="1:9">
      <c r="A538"/>
      <c r="B538"/>
      <c r="C538"/>
      <c r="D538"/>
      <c r="E538"/>
      <c r="F538"/>
      <c r="G538"/>
      <c r="H538"/>
      <c r="I538"/>
    </row>
    <row r="539" spans="1:9">
      <c r="A539"/>
      <c r="B539"/>
      <c r="C539"/>
      <c r="D539"/>
      <c r="E539"/>
      <c r="F539"/>
      <c r="G539"/>
      <c r="H539"/>
      <c r="I539"/>
    </row>
    <row r="540" spans="1:9">
      <c r="A540"/>
      <c r="B540"/>
      <c r="C540"/>
      <c r="D540"/>
      <c r="E540"/>
      <c r="F540"/>
      <c r="G540"/>
      <c r="H540"/>
      <c r="I540"/>
    </row>
    <row r="541" spans="1:9">
      <c r="A541"/>
      <c r="B541"/>
      <c r="C541"/>
      <c r="D541"/>
      <c r="E541"/>
      <c r="F541"/>
      <c r="G541"/>
      <c r="H541"/>
      <c r="I541"/>
    </row>
    <row r="542" spans="1:9">
      <c r="A542"/>
      <c r="B542"/>
      <c r="C542"/>
      <c r="D542"/>
      <c r="E542"/>
      <c r="F542"/>
      <c r="G542"/>
      <c r="H542"/>
      <c r="I542"/>
    </row>
    <row r="543" spans="1:9">
      <c r="A543"/>
      <c r="B543"/>
      <c r="C543"/>
      <c r="D543"/>
      <c r="E543"/>
      <c r="F543"/>
      <c r="G543"/>
      <c r="H543"/>
      <c r="I543"/>
    </row>
    <row r="544" spans="1:9">
      <c r="A544"/>
      <c r="B544"/>
      <c r="C544"/>
      <c r="D544"/>
      <c r="E544"/>
      <c r="F544"/>
      <c r="G544"/>
      <c r="H544"/>
      <c r="I544"/>
    </row>
    <row r="545" spans="1:9">
      <c r="A545"/>
      <c r="B545"/>
      <c r="C545"/>
      <c r="D545"/>
      <c r="E545"/>
      <c r="F545"/>
      <c r="G545"/>
      <c r="H545"/>
      <c r="I545"/>
    </row>
    <row r="546" spans="1:9">
      <c r="A546"/>
      <c r="B546"/>
      <c r="C546"/>
      <c r="D546"/>
      <c r="E546"/>
      <c r="F546"/>
      <c r="G546"/>
      <c r="H546"/>
      <c r="I546"/>
    </row>
    <row r="547" spans="1:9">
      <c r="A547"/>
      <c r="B547"/>
      <c r="C547"/>
      <c r="D547"/>
      <c r="E547"/>
      <c r="F547"/>
      <c r="G547"/>
      <c r="H547"/>
      <c r="I547"/>
    </row>
    <row r="548" spans="1:9">
      <c r="A548"/>
      <c r="B548"/>
      <c r="C548"/>
      <c r="D548"/>
      <c r="E548"/>
      <c r="F548"/>
      <c r="G548"/>
      <c r="H548"/>
      <c r="I548"/>
    </row>
    <row r="549" spans="1:9">
      <c r="A549"/>
      <c r="B549"/>
      <c r="C549"/>
      <c r="D549"/>
      <c r="E549"/>
      <c r="F549"/>
      <c r="G549"/>
      <c r="H549"/>
      <c r="I549"/>
    </row>
    <row r="550" spans="1:9">
      <c r="A550"/>
      <c r="B550"/>
      <c r="C550"/>
      <c r="D550"/>
      <c r="E550"/>
      <c r="F550"/>
      <c r="G550"/>
      <c r="H550"/>
      <c r="I550"/>
    </row>
    <row r="551" spans="1:9">
      <c r="A551"/>
      <c r="B551"/>
      <c r="C551"/>
      <c r="D551"/>
      <c r="E551"/>
      <c r="F551"/>
      <c r="G551"/>
      <c r="H551"/>
      <c r="I551"/>
    </row>
    <row r="552" spans="1:9">
      <c r="A552"/>
      <c r="B552"/>
      <c r="C552"/>
      <c r="D552"/>
      <c r="E552"/>
      <c r="F552"/>
      <c r="G552"/>
      <c r="H552"/>
      <c r="I552"/>
    </row>
    <row r="553" spans="1:9">
      <c r="A553"/>
      <c r="B553"/>
      <c r="C553"/>
      <c r="D553"/>
      <c r="E553"/>
      <c r="F553"/>
      <c r="G553"/>
      <c r="H553"/>
      <c r="I553"/>
    </row>
    <row r="554" spans="1:9">
      <c r="A554"/>
      <c r="B554"/>
      <c r="C554"/>
      <c r="D554"/>
      <c r="E554"/>
      <c r="F554"/>
      <c r="G554"/>
      <c r="H554"/>
      <c r="I554"/>
    </row>
    <row r="555" spans="1:9">
      <c r="A555"/>
      <c r="B555"/>
      <c r="C555"/>
      <c r="D555"/>
      <c r="E555"/>
      <c r="F555"/>
      <c r="G555"/>
      <c r="H555"/>
      <c r="I555"/>
    </row>
    <row r="556" spans="1:9">
      <c r="A556"/>
      <c r="B556"/>
      <c r="C556"/>
      <c r="D556"/>
      <c r="E556"/>
      <c r="F556"/>
      <c r="G556"/>
      <c r="H556"/>
      <c r="I556"/>
    </row>
    <row r="557" spans="1:9">
      <c r="A557"/>
      <c r="B557"/>
      <c r="C557"/>
      <c r="D557"/>
      <c r="E557"/>
      <c r="F557"/>
      <c r="G557"/>
      <c r="H557"/>
      <c r="I557"/>
    </row>
    <row r="558" spans="1:9">
      <c r="A558"/>
      <c r="B558"/>
      <c r="C558"/>
      <c r="D558"/>
      <c r="E558"/>
      <c r="F558"/>
      <c r="G558"/>
      <c r="H558"/>
      <c r="I558"/>
    </row>
    <row r="559" spans="1:9">
      <c r="A559"/>
      <c r="B559"/>
      <c r="C559"/>
      <c r="D559"/>
      <c r="E559"/>
      <c r="F559"/>
      <c r="G559"/>
      <c r="H559"/>
      <c r="I559"/>
    </row>
    <row r="560" spans="1:9">
      <c r="A560"/>
      <c r="B560"/>
      <c r="C560"/>
      <c r="D560"/>
      <c r="E560"/>
      <c r="F560"/>
      <c r="G560"/>
      <c r="H560"/>
      <c r="I560"/>
    </row>
    <row r="561" spans="1:9">
      <c r="A561"/>
      <c r="B561"/>
      <c r="C561"/>
      <c r="D561"/>
      <c r="E561"/>
      <c r="F561"/>
      <c r="G561"/>
      <c r="H561"/>
      <c r="I561"/>
    </row>
    <row r="562" spans="1:9">
      <c r="A562"/>
      <c r="B562"/>
      <c r="C562"/>
      <c r="D562"/>
      <c r="E562"/>
      <c r="F562"/>
      <c r="G562"/>
      <c r="H562"/>
      <c r="I562"/>
    </row>
    <row r="563" spans="1:9">
      <c r="A563"/>
      <c r="B563"/>
      <c r="C563"/>
      <c r="D563"/>
      <c r="E563"/>
      <c r="F563"/>
      <c r="G563"/>
      <c r="H563"/>
      <c r="I563"/>
    </row>
    <row r="564" spans="1:9">
      <c r="A564"/>
      <c r="B564"/>
      <c r="C564"/>
      <c r="D564"/>
      <c r="E564"/>
      <c r="F564"/>
      <c r="G564"/>
      <c r="H564"/>
      <c r="I564"/>
    </row>
    <row r="565" spans="1:9">
      <c r="A565"/>
      <c r="B565"/>
      <c r="C565"/>
      <c r="D565"/>
      <c r="E565"/>
      <c r="F565"/>
      <c r="G565"/>
      <c r="H565"/>
      <c r="I565"/>
    </row>
    <row r="566" spans="1:9">
      <c r="A566"/>
      <c r="B566"/>
      <c r="C566"/>
      <c r="D566"/>
      <c r="E566"/>
      <c r="F566"/>
      <c r="G566"/>
      <c r="H566"/>
      <c r="I566"/>
    </row>
    <row r="567" spans="1:9">
      <c r="A567"/>
      <c r="B567"/>
      <c r="C567"/>
      <c r="D567"/>
      <c r="E567"/>
      <c r="F567"/>
      <c r="G567"/>
      <c r="H567"/>
      <c r="I567"/>
    </row>
    <row r="568" spans="1:9">
      <c r="A568"/>
      <c r="B568"/>
      <c r="C568"/>
      <c r="D568"/>
      <c r="E568"/>
      <c r="F568"/>
      <c r="G568"/>
      <c r="H568"/>
      <c r="I568"/>
    </row>
    <row r="569" spans="1:9">
      <c r="A569"/>
      <c r="B569"/>
      <c r="C569"/>
      <c r="D569"/>
      <c r="E569"/>
      <c r="F569"/>
      <c r="G569"/>
      <c r="H569"/>
      <c r="I569"/>
    </row>
    <row r="570" spans="1:9">
      <c r="A570"/>
      <c r="B570"/>
      <c r="C570"/>
      <c r="D570"/>
      <c r="E570"/>
      <c r="F570"/>
      <c r="G570"/>
      <c r="H570"/>
      <c r="I570"/>
    </row>
    <row r="571" spans="1:9">
      <c r="A571"/>
      <c r="B571"/>
      <c r="C571"/>
      <c r="D571"/>
      <c r="E571"/>
      <c r="F571"/>
      <c r="G571"/>
      <c r="H571"/>
      <c r="I571"/>
    </row>
    <row r="572" spans="1:9">
      <c r="A572"/>
      <c r="B572"/>
      <c r="C572"/>
      <c r="D572"/>
      <c r="E572"/>
      <c r="F572"/>
      <c r="G572"/>
      <c r="H572"/>
      <c r="I572"/>
    </row>
    <row r="573" spans="1:9">
      <c r="A573"/>
      <c r="B573"/>
      <c r="C573"/>
      <c r="D573"/>
      <c r="E573"/>
      <c r="F573"/>
      <c r="G573"/>
      <c r="H573"/>
      <c r="I573"/>
    </row>
    <row r="574" spans="1:9">
      <c r="A574"/>
      <c r="B574"/>
      <c r="C574"/>
      <c r="D574"/>
      <c r="E574"/>
      <c r="F574"/>
      <c r="G574"/>
      <c r="H574"/>
      <c r="I574"/>
    </row>
    <row r="575" spans="1:9">
      <c r="A575"/>
      <c r="B575"/>
      <c r="C575"/>
      <c r="D575"/>
      <c r="E575"/>
      <c r="F575"/>
      <c r="G575"/>
      <c r="H575"/>
      <c r="I575"/>
    </row>
    <row r="576" spans="1:9">
      <c r="A576"/>
      <c r="B576"/>
      <c r="C576"/>
      <c r="D576"/>
      <c r="E576"/>
      <c r="F576"/>
      <c r="G576"/>
      <c r="H576"/>
      <c r="I576"/>
    </row>
    <row r="577" spans="1:9">
      <c r="A577"/>
      <c r="B577"/>
      <c r="C577"/>
      <c r="D577"/>
      <c r="E577"/>
      <c r="F577"/>
      <c r="G577"/>
      <c r="H577"/>
      <c r="I577"/>
    </row>
    <row r="578" spans="1:9">
      <c r="A578"/>
      <c r="B578"/>
      <c r="C578"/>
      <c r="D578"/>
      <c r="E578"/>
      <c r="F578"/>
      <c r="G578"/>
      <c r="H578"/>
      <c r="I578"/>
    </row>
    <row r="579" spans="1:9">
      <c r="A579"/>
      <c r="B579"/>
      <c r="C579"/>
      <c r="D579"/>
      <c r="E579"/>
      <c r="F579"/>
      <c r="G579"/>
      <c r="H579"/>
      <c r="I579"/>
    </row>
    <row r="580" spans="1:9">
      <c r="A580"/>
      <c r="B580"/>
      <c r="C580"/>
      <c r="D580"/>
      <c r="E580"/>
      <c r="F580"/>
      <c r="G580"/>
      <c r="H580"/>
      <c r="I580"/>
    </row>
    <row r="581" spans="1:9">
      <c r="A581"/>
      <c r="B581"/>
      <c r="C581"/>
      <c r="D581"/>
      <c r="E581"/>
      <c r="F581"/>
      <c r="G581"/>
      <c r="H581"/>
      <c r="I581"/>
    </row>
    <row r="582" spans="1:9">
      <c r="A582"/>
      <c r="B582"/>
      <c r="C582"/>
      <c r="D582"/>
      <c r="E582"/>
      <c r="F582"/>
      <c r="G582"/>
      <c r="H582"/>
      <c r="I582"/>
    </row>
    <row r="583" spans="1:9">
      <c r="A583"/>
      <c r="B583"/>
      <c r="C583"/>
      <c r="D583"/>
      <c r="E583"/>
      <c r="F583"/>
      <c r="G583"/>
      <c r="H583"/>
      <c r="I583"/>
    </row>
    <row r="584" spans="1:9">
      <c r="A584"/>
      <c r="B584"/>
      <c r="C584"/>
      <c r="D584"/>
      <c r="E584"/>
      <c r="F584"/>
      <c r="G584"/>
      <c r="H584"/>
      <c r="I584"/>
    </row>
    <row r="585" spans="1:9">
      <c r="A585"/>
      <c r="B585"/>
      <c r="C585"/>
      <c r="D585"/>
      <c r="E585"/>
      <c r="F585"/>
      <c r="G585"/>
      <c r="H585"/>
      <c r="I585"/>
    </row>
    <row r="586" spans="1:9">
      <c r="A586"/>
      <c r="B586"/>
      <c r="C586"/>
      <c r="D586"/>
      <c r="E586"/>
      <c r="F586"/>
      <c r="G586"/>
      <c r="H586"/>
      <c r="I586"/>
    </row>
    <row r="587" spans="1:9">
      <c r="A587"/>
      <c r="B587"/>
      <c r="C587"/>
      <c r="D587"/>
      <c r="E587"/>
      <c r="F587"/>
      <c r="G587"/>
      <c r="H587"/>
      <c r="I587"/>
    </row>
    <row r="588" spans="1:9">
      <c r="A588"/>
      <c r="B588"/>
      <c r="C588"/>
      <c r="D588"/>
      <c r="E588"/>
      <c r="F588"/>
      <c r="G588"/>
      <c r="H588"/>
      <c r="I588"/>
    </row>
    <row r="589" spans="1:9">
      <c r="A589"/>
      <c r="B589"/>
      <c r="C589"/>
      <c r="D589"/>
      <c r="E589"/>
      <c r="F589"/>
      <c r="G589"/>
      <c r="H589"/>
      <c r="I589"/>
    </row>
    <row r="590" spans="1:9">
      <c r="A590"/>
      <c r="B590"/>
      <c r="C590"/>
      <c r="D590"/>
      <c r="E590"/>
      <c r="F590"/>
      <c r="G590"/>
      <c r="H590"/>
      <c r="I590"/>
    </row>
    <row r="591" spans="1:9">
      <c r="A591"/>
      <c r="B591"/>
      <c r="C591"/>
      <c r="D591"/>
      <c r="E591"/>
      <c r="F591"/>
      <c r="G591"/>
      <c r="H591"/>
      <c r="I591"/>
    </row>
    <row r="592" spans="1:9">
      <c r="A592"/>
      <c r="B592"/>
      <c r="C592"/>
      <c r="D592"/>
      <c r="E592"/>
      <c r="F592"/>
      <c r="G592"/>
      <c r="H592"/>
      <c r="I592"/>
    </row>
    <row r="593" spans="1:9">
      <c r="A593"/>
      <c r="B593"/>
      <c r="C593"/>
      <c r="D593"/>
      <c r="E593"/>
      <c r="F593"/>
      <c r="G593"/>
      <c r="H593"/>
      <c r="I593"/>
    </row>
    <row r="594" spans="1:9">
      <c r="A594"/>
      <c r="B594"/>
      <c r="C594"/>
      <c r="D594"/>
      <c r="E594"/>
      <c r="F594"/>
      <c r="G594"/>
      <c r="H594"/>
      <c r="I594"/>
    </row>
    <row r="595" spans="1:9">
      <c r="A595"/>
      <c r="B595"/>
      <c r="C595"/>
      <c r="D595"/>
      <c r="E595"/>
      <c r="F595"/>
      <c r="G595"/>
      <c r="H595"/>
      <c r="I595"/>
    </row>
    <row r="596" spans="1:9">
      <c r="A596"/>
      <c r="B596"/>
      <c r="C596"/>
      <c r="D596"/>
      <c r="E596"/>
      <c r="F596"/>
      <c r="G596"/>
      <c r="H596"/>
      <c r="I596"/>
    </row>
    <row r="597" spans="1:9">
      <c r="A597"/>
      <c r="B597"/>
      <c r="C597"/>
      <c r="D597"/>
      <c r="E597"/>
      <c r="F597"/>
      <c r="G597"/>
      <c r="H597"/>
      <c r="I597"/>
    </row>
    <row r="598" spans="1:9">
      <c r="A598"/>
      <c r="B598"/>
      <c r="C598"/>
      <c r="D598"/>
      <c r="E598"/>
      <c r="F598"/>
      <c r="G598"/>
      <c r="H598"/>
      <c r="I598"/>
    </row>
    <row r="599" spans="1:9">
      <c r="A599"/>
      <c r="B599"/>
      <c r="C599"/>
      <c r="D599"/>
      <c r="E599"/>
      <c r="F599"/>
      <c r="G599"/>
      <c r="H599"/>
      <c r="I599"/>
    </row>
    <row r="600" spans="1:9">
      <c r="A600"/>
      <c r="B600"/>
      <c r="C600"/>
      <c r="D600"/>
      <c r="E600"/>
      <c r="F600"/>
      <c r="G600"/>
      <c r="H600"/>
      <c r="I600"/>
    </row>
    <row r="601" spans="1:9">
      <c r="A601"/>
      <c r="B601"/>
      <c r="C601"/>
      <c r="D601"/>
      <c r="E601"/>
      <c r="F601"/>
      <c r="G601"/>
      <c r="H601"/>
      <c r="I601"/>
    </row>
    <row r="602" spans="1:9">
      <c r="A602"/>
      <c r="B602"/>
      <c r="C602"/>
      <c r="D602"/>
      <c r="E602"/>
      <c r="F602"/>
      <c r="G602"/>
      <c r="H602"/>
      <c r="I602"/>
    </row>
    <row r="603" spans="1:9">
      <c r="A603"/>
      <c r="B603"/>
      <c r="C603"/>
      <c r="D603"/>
      <c r="E603"/>
      <c r="F603"/>
      <c r="G603"/>
      <c r="H603"/>
      <c r="I603"/>
    </row>
    <row r="604" spans="1:9">
      <c r="A604"/>
      <c r="B604"/>
      <c r="C604"/>
      <c r="D604"/>
      <c r="E604"/>
      <c r="F604"/>
      <c r="G604"/>
      <c r="H604"/>
      <c r="I604"/>
    </row>
    <row r="605" spans="1:9">
      <c r="A605"/>
      <c r="B605"/>
      <c r="C605"/>
      <c r="D605"/>
      <c r="E605"/>
      <c r="F605"/>
      <c r="G605"/>
      <c r="H605"/>
      <c r="I605"/>
    </row>
    <row r="606" spans="1:9">
      <c r="A606"/>
      <c r="B606"/>
      <c r="C606"/>
      <c r="D606"/>
      <c r="E606"/>
      <c r="F606"/>
      <c r="G606"/>
      <c r="H606"/>
      <c r="I606"/>
    </row>
    <row r="607" spans="1:9">
      <c r="A607"/>
      <c r="B607"/>
      <c r="C607"/>
      <c r="D607"/>
      <c r="E607"/>
      <c r="F607"/>
      <c r="G607"/>
      <c r="H607"/>
      <c r="I607"/>
    </row>
    <row r="608" spans="1:9">
      <c r="A608"/>
      <c r="B608"/>
      <c r="C608"/>
      <c r="D608"/>
      <c r="E608"/>
      <c r="F608"/>
      <c r="G608"/>
      <c r="H608"/>
      <c r="I608"/>
    </row>
    <row r="609" spans="1:9">
      <c r="A609"/>
      <c r="B609"/>
      <c r="C609"/>
      <c r="D609"/>
      <c r="E609"/>
      <c r="F609"/>
      <c r="G609"/>
      <c r="H609"/>
      <c r="I609"/>
    </row>
    <row r="610" spans="1:9">
      <c r="A610"/>
      <c r="B610"/>
      <c r="C610"/>
      <c r="D610"/>
      <c r="E610"/>
      <c r="F610"/>
      <c r="G610"/>
      <c r="H610"/>
      <c r="I610"/>
    </row>
    <row r="611" spans="1:9">
      <c r="A611"/>
      <c r="B611"/>
      <c r="C611"/>
      <c r="D611"/>
      <c r="E611"/>
      <c r="F611"/>
      <c r="G611"/>
      <c r="H611"/>
      <c r="I611"/>
    </row>
    <row r="612" spans="1:9">
      <c r="A612"/>
      <c r="B612"/>
      <c r="C612"/>
      <c r="D612"/>
      <c r="E612"/>
      <c r="F612"/>
      <c r="G612"/>
      <c r="H612"/>
      <c r="I612"/>
    </row>
    <row r="613" spans="1:9">
      <c r="A613"/>
      <c r="B613"/>
      <c r="C613"/>
      <c r="D613"/>
      <c r="E613"/>
      <c r="F613"/>
      <c r="G613"/>
      <c r="H613"/>
      <c r="I613"/>
    </row>
    <row r="614" spans="1:9">
      <c r="A614"/>
      <c r="B614"/>
      <c r="C614"/>
      <c r="D614"/>
      <c r="E614"/>
      <c r="F614"/>
      <c r="G614"/>
      <c r="H614"/>
      <c r="I614"/>
    </row>
    <row r="615" spans="1:9">
      <c r="A615"/>
      <c r="B615"/>
      <c r="C615"/>
      <c r="D615"/>
      <c r="E615"/>
      <c r="F615"/>
      <c r="G615"/>
      <c r="H615"/>
      <c r="I615"/>
    </row>
    <row r="616" spans="1:9">
      <c r="A616"/>
      <c r="B616"/>
      <c r="C616"/>
      <c r="D616"/>
      <c r="E616"/>
      <c r="F616"/>
      <c r="G616"/>
      <c r="H616"/>
      <c r="I616"/>
    </row>
    <row r="617" spans="1:9">
      <c r="A617"/>
      <c r="B617"/>
      <c r="C617"/>
      <c r="D617"/>
      <c r="E617"/>
      <c r="F617"/>
      <c r="G617"/>
      <c r="H617"/>
      <c r="I617"/>
    </row>
    <row r="618" spans="1:9">
      <c r="A618"/>
      <c r="B618"/>
      <c r="C618"/>
      <c r="D618"/>
      <c r="E618"/>
      <c r="F618"/>
      <c r="G618"/>
      <c r="H618"/>
      <c r="I618"/>
    </row>
    <row r="619" spans="1:9">
      <c r="A619"/>
      <c r="B619"/>
      <c r="C619"/>
      <c r="D619"/>
      <c r="E619"/>
      <c r="F619"/>
      <c r="G619"/>
      <c r="H619"/>
      <c r="I619"/>
    </row>
    <row r="620" spans="1:9">
      <c r="A620"/>
      <c r="B620"/>
      <c r="C620"/>
      <c r="D620"/>
      <c r="E620"/>
      <c r="F620"/>
      <c r="G620"/>
      <c r="H620"/>
      <c r="I620"/>
    </row>
    <row r="621" spans="1:9">
      <c r="A621"/>
      <c r="B621"/>
      <c r="C621"/>
      <c r="D621"/>
      <c r="E621"/>
      <c r="F621"/>
      <c r="G621"/>
      <c r="H621"/>
      <c r="I621"/>
    </row>
    <row r="622" spans="1:9">
      <c r="A622"/>
      <c r="B622"/>
      <c r="C622"/>
      <c r="D622"/>
      <c r="E622"/>
      <c r="F622"/>
      <c r="G622"/>
      <c r="H622"/>
      <c r="I622"/>
    </row>
    <row r="623" spans="1:9">
      <c r="A623"/>
      <c r="B623"/>
      <c r="C623"/>
      <c r="D623"/>
      <c r="E623"/>
      <c r="F623"/>
      <c r="G623"/>
      <c r="H623"/>
      <c r="I623"/>
    </row>
    <row r="624" spans="1:9">
      <c r="A624"/>
      <c r="B624"/>
      <c r="C624"/>
      <c r="D624"/>
      <c r="E624"/>
      <c r="F624"/>
      <c r="G624"/>
      <c r="H624"/>
      <c r="I624"/>
    </row>
    <row r="625" spans="1:9">
      <c r="A625"/>
      <c r="B625"/>
      <c r="C625"/>
      <c r="D625"/>
      <c r="E625"/>
      <c r="F625"/>
      <c r="G625"/>
      <c r="H625"/>
      <c r="I625"/>
    </row>
    <row r="626" spans="1:9">
      <c r="A626"/>
      <c r="B626"/>
      <c r="C626"/>
      <c r="D626"/>
      <c r="E626"/>
      <c r="F626"/>
      <c r="G626"/>
      <c r="H626"/>
      <c r="I626"/>
    </row>
    <row r="627" spans="1:9">
      <c r="A627"/>
      <c r="B627"/>
      <c r="C627"/>
      <c r="D627"/>
      <c r="E627"/>
      <c r="F627"/>
      <c r="G627"/>
      <c r="H627"/>
      <c r="I627"/>
    </row>
    <row r="628" spans="1:9">
      <c r="A628"/>
      <c r="B628"/>
      <c r="C628"/>
      <c r="D628"/>
      <c r="E628"/>
      <c r="F628"/>
      <c r="G628"/>
      <c r="H628"/>
      <c r="I628"/>
    </row>
    <row r="629" spans="1:9">
      <c r="A629"/>
      <c r="B629"/>
      <c r="C629"/>
      <c r="D629"/>
      <c r="E629"/>
      <c r="F629"/>
      <c r="G629"/>
      <c r="H629"/>
      <c r="I629"/>
    </row>
    <row r="630" spans="1:9">
      <c r="A630"/>
      <c r="B630"/>
      <c r="C630"/>
      <c r="D630"/>
      <c r="E630"/>
      <c r="F630"/>
      <c r="G630"/>
      <c r="H630"/>
      <c r="I630"/>
    </row>
    <row r="631" spans="1:9">
      <c r="A631"/>
      <c r="B631"/>
      <c r="C631"/>
      <c r="D631"/>
      <c r="E631"/>
      <c r="F631"/>
      <c r="G631"/>
      <c r="H631"/>
      <c r="I631"/>
    </row>
    <row r="632" spans="1:9">
      <c r="A632"/>
      <c r="B632"/>
      <c r="C632"/>
      <c r="D632"/>
      <c r="E632"/>
      <c r="F632"/>
      <c r="G632"/>
      <c r="H632"/>
      <c r="I632"/>
    </row>
    <row r="633" spans="1:9">
      <c r="A633"/>
      <c r="B633"/>
      <c r="C633"/>
      <c r="D633"/>
      <c r="E633"/>
      <c r="F633"/>
      <c r="G633"/>
      <c r="H633"/>
      <c r="I633"/>
    </row>
    <row r="634" spans="1:9">
      <c r="A634"/>
      <c r="B634"/>
      <c r="C634"/>
      <c r="D634"/>
      <c r="E634"/>
      <c r="F634"/>
      <c r="G634"/>
      <c r="H634"/>
      <c r="I634"/>
    </row>
    <row r="635" spans="1:9">
      <c r="A635"/>
      <c r="B635"/>
      <c r="C635"/>
      <c r="D635"/>
      <c r="E635"/>
      <c r="F635"/>
      <c r="G635"/>
      <c r="H635"/>
      <c r="I635"/>
    </row>
    <row r="636" spans="1:9">
      <c r="A636"/>
      <c r="B636"/>
      <c r="C636"/>
      <c r="D636"/>
      <c r="E636"/>
      <c r="F636"/>
      <c r="G636"/>
      <c r="H636"/>
      <c r="I636"/>
    </row>
    <row r="637" spans="1:9">
      <c r="A637"/>
      <c r="B637"/>
      <c r="C637"/>
      <c r="D637"/>
      <c r="E637"/>
      <c r="F637"/>
      <c r="G637"/>
      <c r="H637"/>
      <c r="I637"/>
    </row>
    <row r="638" spans="1:9">
      <c r="A638"/>
      <c r="B638"/>
      <c r="C638"/>
      <c r="D638"/>
      <c r="E638"/>
      <c r="F638"/>
      <c r="G638"/>
      <c r="H638"/>
      <c r="I638"/>
    </row>
    <row r="639" spans="1:9">
      <c r="A639"/>
      <c r="B639"/>
      <c r="C639"/>
      <c r="D639"/>
      <c r="E639"/>
      <c r="F639"/>
      <c r="G639"/>
      <c r="H639"/>
      <c r="I639"/>
    </row>
    <row r="640" spans="1:9">
      <c r="A640"/>
      <c r="B640"/>
      <c r="C640"/>
      <c r="D640"/>
      <c r="E640"/>
      <c r="F640"/>
      <c r="G640"/>
      <c r="H640"/>
      <c r="I640"/>
    </row>
    <row r="641" spans="1:9">
      <c r="A641"/>
      <c r="B641"/>
      <c r="C641"/>
      <c r="D641"/>
      <c r="E641"/>
      <c r="F641"/>
      <c r="G641"/>
      <c r="H641"/>
      <c r="I641"/>
    </row>
    <row r="642" spans="1:9">
      <c r="A642"/>
      <c r="B642"/>
      <c r="C642"/>
      <c r="D642"/>
      <c r="E642"/>
      <c r="F642"/>
      <c r="G642"/>
      <c r="H642"/>
      <c r="I642"/>
    </row>
    <row r="643" spans="1:9">
      <c r="A643"/>
      <c r="B643"/>
      <c r="C643"/>
      <c r="D643"/>
      <c r="E643"/>
      <c r="F643"/>
      <c r="G643"/>
      <c r="H643"/>
      <c r="I643"/>
    </row>
    <row r="644" spans="1:9">
      <c r="A644"/>
      <c r="B644"/>
      <c r="C644"/>
      <c r="D644"/>
      <c r="E644"/>
      <c r="F644"/>
      <c r="G644"/>
      <c r="H644"/>
      <c r="I644"/>
    </row>
    <row r="645" spans="1:9">
      <c r="A645"/>
      <c r="B645"/>
      <c r="C645"/>
      <c r="D645"/>
      <c r="E645"/>
      <c r="F645"/>
      <c r="G645"/>
      <c r="H645"/>
      <c r="I645"/>
    </row>
    <row r="646" spans="1:9">
      <c r="A646"/>
      <c r="B646"/>
      <c r="C646"/>
      <c r="D646"/>
      <c r="E646"/>
      <c r="F646"/>
      <c r="G646"/>
      <c r="H646"/>
      <c r="I646"/>
    </row>
    <row r="647" spans="1:9">
      <c r="A647"/>
      <c r="B647"/>
      <c r="C647"/>
      <c r="D647"/>
      <c r="E647"/>
      <c r="F647"/>
      <c r="G647"/>
      <c r="H647"/>
      <c r="I647"/>
    </row>
    <row r="648" spans="1:9">
      <c r="A648"/>
      <c r="B648"/>
      <c r="C648"/>
      <c r="D648"/>
      <c r="E648"/>
      <c r="F648"/>
      <c r="G648"/>
      <c r="H648"/>
      <c r="I648"/>
    </row>
    <row r="649" spans="1:9">
      <c r="A649"/>
      <c r="B649"/>
      <c r="C649"/>
      <c r="D649"/>
      <c r="E649"/>
      <c r="F649"/>
      <c r="G649"/>
      <c r="H649"/>
      <c r="I649"/>
    </row>
    <row r="650" spans="1:9">
      <c r="A650"/>
      <c r="B650"/>
      <c r="C650"/>
      <c r="D650"/>
      <c r="E650"/>
      <c r="F650"/>
      <c r="G650"/>
      <c r="H650"/>
      <c r="I650"/>
    </row>
    <row r="651" spans="1:9">
      <c r="A651"/>
      <c r="B651"/>
      <c r="C651"/>
      <c r="D651"/>
      <c r="E651"/>
      <c r="F651"/>
      <c r="G651"/>
      <c r="H651"/>
      <c r="I651"/>
    </row>
    <row r="652" spans="1:9">
      <c r="A652"/>
      <c r="B652"/>
      <c r="C652"/>
      <c r="D652"/>
      <c r="E652"/>
      <c r="F652"/>
      <c r="G652"/>
      <c r="H652"/>
      <c r="I652"/>
    </row>
    <row r="653" spans="1:9">
      <c r="A653"/>
      <c r="B653"/>
      <c r="C653"/>
      <c r="D653"/>
      <c r="E653"/>
      <c r="F653"/>
      <c r="G653"/>
      <c r="H653"/>
      <c r="I653"/>
    </row>
    <row r="654" spans="1:9">
      <c r="A654"/>
      <c r="B654"/>
      <c r="C654"/>
      <c r="D654"/>
      <c r="E654"/>
      <c r="F654"/>
      <c r="G654"/>
      <c r="H654"/>
      <c r="I654"/>
    </row>
    <row r="655" spans="1:9">
      <c r="A655"/>
      <c r="B655"/>
      <c r="C655"/>
      <c r="D655"/>
      <c r="E655"/>
      <c r="F655"/>
      <c r="G655"/>
      <c r="H655"/>
      <c r="I655"/>
    </row>
    <row r="656" spans="1:9">
      <c r="A656"/>
      <c r="B656"/>
      <c r="C656"/>
      <c r="D656"/>
      <c r="E656"/>
      <c r="F656"/>
      <c r="G656"/>
      <c r="H656"/>
      <c r="I656"/>
    </row>
    <row r="657" spans="1:9">
      <c r="A657"/>
      <c r="B657"/>
      <c r="C657"/>
      <c r="D657"/>
      <c r="E657"/>
      <c r="F657"/>
      <c r="G657"/>
      <c r="H657"/>
      <c r="I657"/>
    </row>
    <row r="658" spans="1:9">
      <c r="A658"/>
      <c r="B658"/>
      <c r="C658"/>
      <c r="D658"/>
      <c r="E658"/>
      <c r="F658"/>
      <c r="G658"/>
      <c r="H658"/>
      <c r="I658"/>
    </row>
    <row r="659" spans="1:9">
      <c r="A659"/>
      <c r="B659"/>
      <c r="C659"/>
      <c r="D659"/>
      <c r="E659"/>
      <c r="F659"/>
      <c r="G659"/>
      <c r="H659"/>
      <c r="I659"/>
    </row>
    <row r="660" spans="1:9">
      <c r="A660"/>
      <c r="B660"/>
      <c r="C660"/>
      <c r="D660"/>
      <c r="E660"/>
      <c r="F660"/>
      <c r="G660"/>
      <c r="H660"/>
      <c r="I660"/>
    </row>
    <row r="661" spans="1:9">
      <c r="A661"/>
      <c r="B661"/>
      <c r="C661"/>
      <c r="D661"/>
      <c r="E661"/>
      <c r="F661"/>
      <c r="G661"/>
      <c r="H661"/>
      <c r="I661"/>
    </row>
    <row r="662" spans="1:9">
      <c r="A662"/>
      <c r="B662"/>
      <c r="C662"/>
      <c r="D662"/>
      <c r="E662"/>
      <c r="F662"/>
      <c r="G662"/>
      <c r="H662"/>
      <c r="I662"/>
    </row>
    <row r="663" spans="1:9">
      <c r="A663"/>
      <c r="B663"/>
      <c r="C663"/>
      <c r="D663"/>
      <c r="E663"/>
      <c r="F663"/>
      <c r="G663"/>
      <c r="H663"/>
      <c r="I663"/>
    </row>
    <row r="664" spans="1:9">
      <c r="A664"/>
      <c r="B664"/>
      <c r="C664"/>
      <c r="D664"/>
      <c r="E664"/>
      <c r="F664"/>
      <c r="G664"/>
      <c r="H664"/>
      <c r="I664"/>
    </row>
    <row r="665" spans="1:9">
      <c r="A665"/>
      <c r="B665"/>
      <c r="C665"/>
      <c r="D665"/>
      <c r="E665"/>
      <c r="F665"/>
      <c r="G665"/>
      <c r="H665"/>
      <c r="I665"/>
    </row>
    <row r="666" spans="1:9">
      <c r="A666"/>
      <c r="B666"/>
      <c r="C666"/>
      <c r="D666"/>
      <c r="E666"/>
      <c r="F666"/>
      <c r="G666"/>
      <c r="H666"/>
      <c r="I666"/>
    </row>
    <row r="667" spans="1:9">
      <c r="A667"/>
      <c r="B667"/>
      <c r="C667"/>
      <c r="D667"/>
      <c r="E667"/>
      <c r="F667"/>
      <c r="G667"/>
      <c r="H667"/>
      <c r="I667"/>
    </row>
    <row r="668" spans="1:9">
      <c r="A668"/>
      <c r="B668"/>
      <c r="C668"/>
      <c r="D668"/>
      <c r="E668"/>
      <c r="F668"/>
      <c r="G668"/>
      <c r="H668"/>
      <c r="I668"/>
    </row>
    <row r="669" spans="1:9">
      <c r="A669"/>
      <c r="B669"/>
      <c r="C669"/>
      <c r="D669"/>
      <c r="E669"/>
      <c r="F669"/>
      <c r="G669"/>
      <c r="H669"/>
      <c r="I669"/>
    </row>
    <row r="670" spans="1:9">
      <c r="A670"/>
      <c r="B670"/>
      <c r="C670"/>
      <c r="D670"/>
      <c r="E670"/>
      <c r="F670"/>
      <c r="G670"/>
      <c r="H670"/>
      <c r="I670"/>
    </row>
    <row r="671" spans="1:9">
      <c r="A671"/>
      <c r="B671"/>
      <c r="C671"/>
      <c r="D671"/>
      <c r="E671"/>
      <c r="F671"/>
      <c r="G671"/>
      <c r="H671"/>
      <c r="I671"/>
    </row>
    <row r="672" spans="1:9">
      <c r="A672"/>
      <c r="B672"/>
      <c r="C672"/>
      <c r="D672"/>
      <c r="E672"/>
      <c r="F672"/>
      <c r="G672"/>
      <c r="H672"/>
      <c r="I672"/>
    </row>
    <row r="673" spans="1:9">
      <c r="A673"/>
      <c r="B673"/>
      <c r="C673"/>
      <c r="D673"/>
      <c r="E673"/>
      <c r="F673"/>
      <c r="G673"/>
      <c r="H673"/>
      <c r="I673"/>
    </row>
    <row r="674" spans="1:9">
      <c r="A674"/>
      <c r="B674"/>
      <c r="C674"/>
      <c r="D674"/>
      <c r="E674"/>
      <c r="F674"/>
      <c r="G674"/>
      <c r="H674"/>
      <c r="I674"/>
    </row>
    <row r="675" spans="1:9">
      <c r="A675"/>
      <c r="B675"/>
      <c r="C675"/>
      <c r="D675"/>
      <c r="E675"/>
      <c r="F675"/>
      <c r="G675"/>
      <c r="H675"/>
      <c r="I675"/>
    </row>
    <row r="676" spans="1:9">
      <c r="A676"/>
      <c r="B676"/>
      <c r="C676"/>
      <c r="D676"/>
      <c r="E676"/>
      <c r="F676"/>
      <c r="G676"/>
      <c r="H676"/>
      <c r="I676"/>
    </row>
    <row r="677" spans="1:9">
      <c r="A677"/>
      <c r="B677"/>
      <c r="C677"/>
      <c r="D677"/>
      <c r="E677"/>
      <c r="F677"/>
      <c r="G677"/>
      <c r="H677"/>
      <c r="I677"/>
    </row>
    <row r="678" spans="1:9">
      <c r="A678"/>
      <c r="B678"/>
      <c r="C678"/>
      <c r="D678"/>
      <c r="E678"/>
      <c r="F678"/>
      <c r="G678"/>
      <c r="H678"/>
      <c r="I678"/>
    </row>
    <row r="679" spans="1:9">
      <c r="A679"/>
      <c r="B679"/>
      <c r="C679"/>
      <c r="D679"/>
      <c r="E679"/>
      <c r="F679"/>
      <c r="G679"/>
      <c r="H679"/>
      <c r="I679"/>
    </row>
    <row r="680" spans="1:9">
      <c r="A680"/>
      <c r="B680"/>
      <c r="C680"/>
      <c r="D680"/>
      <c r="E680"/>
      <c r="F680"/>
      <c r="G680"/>
      <c r="H680"/>
      <c r="I680"/>
    </row>
    <row r="681" spans="1:9">
      <c r="A681"/>
      <c r="B681"/>
      <c r="C681"/>
      <c r="D681"/>
      <c r="E681"/>
      <c r="F681"/>
      <c r="G681"/>
      <c r="H681"/>
      <c r="I681"/>
    </row>
    <row r="682" spans="1:9">
      <c r="A682"/>
      <c r="B682"/>
      <c r="C682"/>
      <c r="D682"/>
      <c r="E682"/>
      <c r="F682"/>
      <c r="G682"/>
      <c r="H682"/>
      <c r="I682"/>
    </row>
    <row r="683" spans="1:9">
      <c r="A683"/>
      <c r="B683"/>
      <c r="C683"/>
      <c r="D683"/>
      <c r="E683"/>
      <c r="F683"/>
      <c r="G683"/>
      <c r="H683"/>
      <c r="I683"/>
    </row>
    <row r="684" spans="1:9">
      <c r="A684"/>
      <c r="B684"/>
      <c r="C684"/>
      <c r="D684"/>
      <c r="E684"/>
      <c r="F684"/>
      <c r="G684"/>
      <c r="H684"/>
      <c r="I684"/>
    </row>
    <row r="685" spans="1:9">
      <c r="A685"/>
      <c r="B685"/>
      <c r="C685"/>
      <c r="D685"/>
      <c r="E685"/>
      <c r="F685"/>
      <c r="G685"/>
      <c r="H685"/>
      <c r="I685"/>
    </row>
    <row r="686" spans="1:9">
      <c r="A686"/>
      <c r="B686"/>
      <c r="C686"/>
      <c r="D686"/>
      <c r="E686"/>
      <c r="F686"/>
      <c r="G686"/>
      <c r="H686"/>
      <c r="I686"/>
    </row>
    <row r="687" spans="1:9">
      <c r="A687"/>
      <c r="B687"/>
      <c r="C687"/>
      <c r="D687"/>
      <c r="E687"/>
      <c r="F687"/>
      <c r="G687"/>
      <c r="H687"/>
      <c r="I687"/>
    </row>
    <row r="688" spans="1:9">
      <c r="A688"/>
      <c r="B688"/>
      <c r="C688"/>
      <c r="D688"/>
      <c r="E688"/>
      <c r="F688"/>
      <c r="G688"/>
      <c r="H688"/>
      <c r="I688"/>
    </row>
    <row r="689" spans="1:9">
      <c r="A689"/>
      <c r="B689"/>
      <c r="C689"/>
      <c r="D689"/>
      <c r="E689"/>
      <c r="F689"/>
      <c r="G689"/>
      <c r="H689"/>
      <c r="I689"/>
    </row>
    <row r="690" spans="1:9">
      <c r="A690"/>
      <c r="B690"/>
      <c r="C690"/>
      <c r="D690"/>
      <c r="E690"/>
      <c r="F690"/>
      <c r="G690"/>
      <c r="H690"/>
      <c r="I690"/>
    </row>
    <row r="691" spans="1:9">
      <c r="A691"/>
      <c r="B691"/>
      <c r="C691"/>
      <c r="D691"/>
      <c r="E691"/>
      <c r="F691"/>
      <c r="G691"/>
      <c r="H691"/>
      <c r="I691"/>
    </row>
    <row r="692" spans="1:9">
      <c r="A692"/>
      <c r="B692"/>
      <c r="C692"/>
      <c r="D692"/>
      <c r="E692"/>
      <c r="F692"/>
      <c r="G692"/>
      <c r="H692"/>
      <c r="I692"/>
    </row>
    <row r="693" spans="1:9">
      <c r="A693"/>
      <c r="B693"/>
      <c r="C693"/>
      <c r="D693"/>
      <c r="E693"/>
      <c r="F693"/>
      <c r="G693"/>
      <c r="H693"/>
      <c r="I693"/>
    </row>
    <row r="694" spans="1:9">
      <c r="A694"/>
      <c r="B694"/>
      <c r="C694"/>
      <c r="D694"/>
      <c r="E694"/>
      <c r="F694"/>
      <c r="G694"/>
      <c r="H694"/>
      <c r="I694"/>
    </row>
    <row r="695" spans="1:9">
      <c r="A695"/>
      <c r="B695"/>
      <c r="C695"/>
      <c r="D695"/>
      <c r="E695"/>
      <c r="F695"/>
      <c r="G695"/>
      <c r="H695"/>
      <c r="I695"/>
    </row>
    <row r="696" spans="1:9">
      <c r="A696"/>
      <c r="B696"/>
      <c r="C696"/>
      <c r="D696"/>
      <c r="E696"/>
      <c r="F696"/>
      <c r="G696"/>
      <c r="H696"/>
      <c r="I696"/>
    </row>
    <row r="697" spans="1:9">
      <c r="A697"/>
      <c r="B697"/>
      <c r="C697"/>
      <c r="D697"/>
      <c r="E697"/>
      <c r="F697"/>
      <c r="G697"/>
      <c r="H697"/>
      <c r="I697"/>
    </row>
    <row r="698" spans="1:9">
      <c r="A698"/>
      <c r="B698"/>
      <c r="C698"/>
      <c r="D698"/>
      <c r="E698"/>
      <c r="F698"/>
      <c r="G698"/>
      <c r="H698"/>
      <c r="I698"/>
    </row>
    <row r="699" spans="1:9">
      <c r="A699"/>
      <c r="B699"/>
      <c r="C699"/>
      <c r="D699"/>
      <c r="E699"/>
      <c r="F699"/>
      <c r="G699"/>
      <c r="H699"/>
      <c r="I699"/>
    </row>
    <row r="700" spans="1:9">
      <c r="A700"/>
      <c r="B700"/>
      <c r="C700"/>
      <c r="D700"/>
      <c r="E700"/>
      <c r="F700"/>
      <c r="G700"/>
      <c r="H700"/>
      <c r="I700"/>
    </row>
    <row r="701" spans="1:9">
      <c r="A701"/>
      <c r="B701"/>
      <c r="C701"/>
      <c r="D701"/>
      <c r="E701"/>
      <c r="F701"/>
      <c r="G701"/>
      <c r="H701"/>
      <c r="I701"/>
    </row>
    <row r="702" spans="1:9">
      <c r="A702"/>
      <c r="B702"/>
      <c r="C702"/>
      <c r="D702"/>
      <c r="E702"/>
      <c r="F702"/>
      <c r="G702"/>
      <c r="H702"/>
      <c r="I702"/>
    </row>
    <row r="703" spans="1:9">
      <c r="A703"/>
      <c r="B703"/>
      <c r="C703"/>
      <c r="D703"/>
      <c r="E703"/>
      <c r="F703"/>
      <c r="G703"/>
      <c r="H703"/>
      <c r="I703"/>
    </row>
    <row r="704" spans="1:9">
      <c r="A704"/>
      <c r="B704"/>
      <c r="C704"/>
      <c r="D704"/>
      <c r="E704"/>
      <c r="F704"/>
      <c r="G704"/>
      <c r="H704"/>
      <c r="I704"/>
    </row>
    <row r="705" spans="1:9">
      <c r="A705"/>
      <c r="B705"/>
      <c r="C705"/>
      <c r="D705"/>
      <c r="E705"/>
      <c r="F705"/>
      <c r="G705"/>
      <c r="H705"/>
      <c r="I705"/>
    </row>
    <row r="706" spans="1:9">
      <c r="A706"/>
      <c r="B706"/>
      <c r="C706"/>
      <c r="D706"/>
      <c r="E706"/>
      <c r="F706"/>
      <c r="G706"/>
      <c r="H706"/>
      <c r="I706"/>
    </row>
    <row r="707" spans="1:9">
      <c r="A707"/>
      <c r="B707"/>
      <c r="C707"/>
      <c r="D707"/>
      <c r="E707"/>
      <c r="F707"/>
      <c r="G707"/>
      <c r="H707"/>
      <c r="I707"/>
    </row>
    <row r="708" spans="1:9">
      <c r="A708"/>
      <c r="B708"/>
      <c r="C708"/>
      <c r="D708"/>
      <c r="E708"/>
      <c r="F708"/>
      <c r="G708"/>
      <c r="H708"/>
      <c r="I708"/>
    </row>
    <row r="709" spans="1:9">
      <c r="A709"/>
      <c r="B709"/>
      <c r="C709"/>
      <c r="D709"/>
      <c r="E709"/>
      <c r="F709"/>
      <c r="G709"/>
      <c r="H709"/>
      <c r="I709"/>
    </row>
    <row r="710" spans="1:9">
      <c r="A710"/>
      <c r="B710"/>
      <c r="C710"/>
      <c r="D710"/>
      <c r="E710"/>
      <c r="F710"/>
      <c r="G710"/>
      <c r="H710"/>
      <c r="I710"/>
    </row>
    <row r="711" spans="1:9">
      <c r="A711"/>
      <c r="B711"/>
      <c r="C711"/>
      <c r="D711"/>
      <c r="E711"/>
      <c r="F711"/>
      <c r="G711"/>
      <c r="H711"/>
      <c r="I711"/>
    </row>
    <row r="712" spans="1:9">
      <c r="A712"/>
      <c r="B712"/>
      <c r="C712"/>
      <c r="D712"/>
      <c r="E712"/>
      <c r="F712"/>
      <c r="G712"/>
      <c r="H712"/>
      <c r="I712"/>
    </row>
    <row r="713" spans="1:9">
      <c r="A713"/>
      <c r="B713"/>
      <c r="C713"/>
      <c r="D713"/>
      <c r="E713"/>
      <c r="F713"/>
      <c r="G713"/>
      <c r="H713"/>
      <c r="I713"/>
    </row>
    <row r="714" spans="1:9">
      <c r="A714"/>
      <c r="B714"/>
      <c r="C714"/>
      <c r="D714"/>
      <c r="E714"/>
      <c r="F714"/>
      <c r="G714"/>
      <c r="H714"/>
      <c r="I714"/>
    </row>
    <row r="715" spans="1:9">
      <c r="A715"/>
      <c r="B715"/>
      <c r="C715"/>
      <c r="D715"/>
      <c r="E715"/>
      <c r="F715"/>
      <c r="G715"/>
      <c r="H715"/>
      <c r="I715"/>
    </row>
    <row r="716" spans="1:9">
      <c r="A716"/>
      <c r="B716"/>
      <c r="C716"/>
      <c r="D716"/>
      <c r="E716"/>
      <c r="F716"/>
      <c r="G716"/>
      <c r="H716"/>
      <c r="I716"/>
    </row>
    <row r="717" spans="1:9">
      <c r="A717"/>
      <c r="B717"/>
      <c r="C717"/>
      <c r="D717"/>
      <c r="E717"/>
      <c r="F717"/>
      <c r="G717"/>
      <c r="H717"/>
      <c r="I717"/>
    </row>
    <row r="718" spans="1:9">
      <c r="A718"/>
      <c r="B718"/>
      <c r="C718"/>
      <c r="D718"/>
      <c r="E718"/>
      <c r="F718"/>
      <c r="G718"/>
      <c r="H718"/>
      <c r="I718"/>
    </row>
    <row r="719" spans="1:9">
      <c r="A719"/>
      <c r="B719"/>
      <c r="C719"/>
      <c r="D719"/>
      <c r="E719"/>
      <c r="F719"/>
      <c r="G719"/>
      <c r="H719"/>
      <c r="I719"/>
    </row>
    <row r="720" spans="1:9">
      <c r="A720"/>
      <c r="B720"/>
      <c r="C720"/>
      <c r="D720"/>
      <c r="E720"/>
      <c r="F720"/>
      <c r="G720"/>
      <c r="H720"/>
      <c r="I720"/>
    </row>
    <row r="721" spans="1:9">
      <c r="A721"/>
      <c r="B721"/>
      <c r="C721"/>
      <c r="D721"/>
      <c r="E721"/>
      <c r="F721"/>
      <c r="G721"/>
      <c r="H721"/>
      <c r="I721"/>
    </row>
    <row r="722" spans="1:9">
      <c r="A722"/>
      <c r="B722"/>
      <c r="C722"/>
      <c r="D722"/>
      <c r="E722"/>
      <c r="F722"/>
      <c r="G722"/>
      <c r="H722"/>
      <c r="I722"/>
    </row>
    <row r="723" spans="1:9">
      <c r="A723"/>
      <c r="B723"/>
      <c r="C723"/>
      <c r="D723"/>
      <c r="E723"/>
      <c r="F723"/>
      <c r="G723"/>
      <c r="H723"/>
      <c r="I723"/>
    </row>
    <row r="724" spans="1:9">
      <c r="A724"/>
      <c r="B724"/>
      <c r="C724"/>
      <c r="D724"/>
      <c r="E724"/>
      <c r="F724"/>
      <c r="G724"/>
      <c r="H724"/>
      <c r="I724"/>
    </row>
    <row r="725" spans="1:9">
      <c r="A725"/>
      <c r="B725"/>
      <c r="C725"/>
      <c r="D725"/>
      <c r="E725"/>
      <c r="F725"/>
      <c r="G725"/>
      <c r="H725"/>
      <c r="I725"/>
    </row>
    <row r="726" spans="1:9">
      <c r="A726"/>
      <c r="B726"/>
      <c r="C726"/>
      <c r="D726"/>
      <c r="E726"/>
      <c r="F726"/>
      <c r="G726"/>
      <c r="H726"/>
      <c r="I726"/>
    </row>
    <row r="727" spans="1:9">
      <c r="A727"/>
      <c r="B727"/>
      <c r="C727"/>
      <c r="D727"/>
      <c r="E727"/>
      <c r="F727"/>
      <c r="G727"/>
      <c r="H727"/>
      <c r="I727"/>
    </row>
    <row r="728" spans="1:9">
      <c r="A728"/>
      <c r="B728"/>
      <c r="C728"/>
      <c r="D728"/>
      <c r="E728"/>
      <c r="F728"/>
      <c r="G728"/>
      <c r="H728"/>
      <c r="I728"/>
    </row>
    <row r="729" spans="1:9">
      <c r="A729"/>
      <c r="B729"/>
      <c r="C729"/>
      <c r="D729"/>
      <c r="E729"/>
      <c r="F729"/>
      <c r="G729"/>
      <c r="H729"/>
      <c r="I729"/>
    </row>
    <row r="730" spans="1:9">
      <c r="A730"/>
      <c r="B730"/>
      <c r="C730"/>
      <c r="D730"/>
      <c r="E730"/>
      <c r="F730"/>
      <c r="G730"/>
      <c r="H730"/>
      <c r="I730"/>
    </row>
    <row r="731" spans="1:9">
      <c r="A731"/>
      <c r="B731"/>
      <c r="C731"/>
      <c r="D731"/>
      <c r="E731"/>
      <c r="F731"/>
      <c r="G731"/>
      <c r="H731"/>
      <c r="I731"/>
    </row>
    <row r="732" spans="1:9">
      <c r="A732"/>
      <c r="B732"/>
      <c r="C732"/>
      <c r="D732"/>
      <c r="E732"/>
      <c r="F732"/>
      <c r="G732"/>
      <c r="H732"/>
      <c r="I732"/>
    </row>
    <row r="733" spans="1:9">
      <c r="A733"/>
      <c r="B733"/>
      <c r="C733"/>
      <c r="D733"/>
      <c r="E733"/>
      <c r="F733"/>
      <c r="G733"/>
      <c r="H733"/>
      <c r="I733"/>
    </row>
    <row r="734" spans="1:9">
      <c r="A734"/>
      <c r="B734"/>
      <c r="C734"/>
      <c r="D734"/>
      <c r="E734"/>
      <c r="F734"/>
      <c r="G734"/>
      <c r="H734"/>
      <c r="I734"/>
    </row>
    <row r="735" spans="1:9">
      <c r="A735"/>
      <c r="B735"/>
      <c r="C735"/>
      <c r="D735"/>
      <c r="E735"/>
      <c r="F735"/>
      <c r="G735"/>
      <c r="H735"/>
      <c r="I735"/>
    </row>
    <row r="736" spans="1:9">
      <c r="A736"/>
      <c r="B736"/>
      <c r="C736"/>
      <c r="D736"/>
      <c r="E736"/>
      <c r="F736"/>
      <c r="G736"/>
      <c r="H736"/>
      <c r="I736"/>
    </row>
    <row r="737" spans="1:9">
      <c r="A737"/>
      <c r="B737"/>
      <c r="C737"/>
      <c r="D737"/>
      <c r="E737"/>
      <c r="F737"/>
      <c r="G737"/>
      <c r="H737"/>
      <c r="I737"/>
    </row>
    <row r="738" spans="1:9">
      <c r="A738"/>
      <c r="B738"/>
      <c r="C738"/>
      <c r="D738"/>
      <c r="E738"/>
      <c r="F738"/>
      <c r="G738"/>
      <c r="H738"/>
      <c r="I738"/>
    </row>
    <row r="739" spans="1:9">
      <c r="A739"/>
      <c r="B739"/>
      <c r="C739"/>
      <c r="D739"/>
      <c r="E739"/>
      <c r="F739"/>
      <c r="G739"/>
      <c r="H739"/>
      <c r="I739"/>
    </row>
    <row r="740" spans="1:9">
      <c r="A740"/>
      <c r="B740"/>
      <c r="C740"/>
      <c r="D740"/>
      <c r="E740"/>
      <c r="F740"/>
      <c r="G740"/>
      <c r="H740"/>
      <c r="I740"/>
    </row>
    <row r="741" spans="1:9">
      <c r="A741"/>
      <c r="B741"/>
      <c r="C741"/>
      <c r="D741"/>
      <c r="E741"/>
      <c r="F741"/>
      <c r="G741"/>
      <c r="H741"/>
      <c r="I741"/>
    </row>
    <row r="742" spans="1:9">
      <c r="A742"/>
      <c r="B742"/>
      <c r="C742"/>
      <c r="D742"/>
      <c r="E742"/>
      <c r="F742"/>
      <c r="G742"/>
      <c r="H742"/>
      <c r="I742"/>
    </row>
    <row r="743" spans="1:9">
      <c r="A743"/>
      <c r="B743"/>
      <c r="C743"/>
      <c r="D743"/>
      <c r="E743"/>
      <c r="F743"/>
      <c r="G743"/>
      <c r="H743"/>
      <c r="I743"/>
    </row>
    <row r="744" spans="1:9">
      <c r="A744"/>
      <c r="B744"/>
      <c r="C744"/>
      <c r="D744"/>
      <c r="E744"/>
      <c r="F744"/>
      <c r="G744"/>
      <c r="H744"/>
      <c r="I744"/>
    </row>
    <row r="745" spans="1:9">
      <c r="A745"/>
      <c r="B745"/>
      <c r="C745"/>
      <c r="D745"/>
      <c r="E745"/>
      <c r="F745"/>
      <c r="G745"/>
      <c r="H745"/>
      <c r="I745"/>
    </row>
    <row r="746" spans="1:9">
      <c r="A746"/>
      <c r="B746"/>
      <c r="C746"/>
      <c r="D746"/>
      <c r="E746"/>
      <c r="F746"/>
      <c r="G746"/>
      <c r="H746"/>
      <c r="I746"/>
    </row>
    <row r="747" spans="1:9">
      <c r="A747"/>
      <c r="B747"/>
      <c r="C747"/>
      <c r="D747"/>
      <c r="E747"/>
      <c r="F747"/>
      <c r="G747"/>
      <c r="H747"/>
      <c r="I747"/>
    </row>
    <row r="748" spans="1:9">
      <c r="A748"/>
      <c r="B748"/>
      <c r="C748"/>
      <c r="D748"/>
      <c r="E748"/>
      <c r="F748"/>
      <c r="G748"/>
      <c r="H748"/>
      <c r="I748"/>
    </row>
    <row r="749" spans="1:9">
      <c r="A749"/>
      <c r="B749"/>
      <c r="C749"/>
      <c r="D749"/>
      <c r="E749"/>
      <c r="F749"/>
      <c r="G749"/>
      <c r="H749"/>
      <c r="I749"/>
    </row>
    <row r="750" spans="1:9">
      <c r="A750"/>
      <c r="B750"/>
      <c r="C750"/>
      <c r="D750"/>
      <c r="E750"/>
      <c r="F750"/>
      <c r="G750"/>
      <c r="H750"/>
      <c r="I750"/>
    </row>
    <row r="751" spans="1:9">
      <c r="A751"/>
      <c r="B751"/>
      <c r="C751"/>
      <c r="D751"/>
      <c r="E751"/>
      <c r="F751"/>
      <c r="G751"/>
      <c r="H751"/>
      <c r="I751"/>
    </row>
    <row r="752" spans="1:9">
      <c r="A752"/>
      <c r="B752"/>
      <c r="C752"/>
      <c r="D752"/>
      <c r="E752"/>
      <c r="F752"/>
      <c r="G752"/>
      <c r="H752"/>
      <c r="I752"/>
    </row>
    <row r="753" spans="1:9">
      <c r="A753"/>
      <c r="B753"/>
      <c r="C753"/>
      <c r="D753"/>
      <c r="E753"/>
      <c r="F753"/>
      <c r="G753"/>
      <c r="H753"/>
      <c r="I753"/>
    </row>
    <row r="754" spans="1:9">
      <c r="A754"/>
      <c r="B754"/>
      <c r="C754"/>
      <c r="D754"/>
      <c r="E754"/>
      <c r="F754"/>
      <c r="G754"/>
      <c r="H754"/>
      <c r="I754"/>
    </row>
    <row r="755" spans="1:9">
      <c r="A755"/>
      <c r="B755"/>
      <c r="C755"/>
      <c r="D755"/>
      <c r="E755"/>
      <c r="F755"/>
      <c r="G755"/>
      <c r="H755"/>
      <c r="I755"/>
    </row>
    <row r="756" spans="1:9">
      <c r="A756"/>
      <c r="B756"/>
      <c r="C756"/>
      <c r="D756"/>
      <c r="E756"/>
      <c r="F756"/>
      <c r="G756"/>
      <c r="H756"/>
      <c r="I756"/>
    </row>
    <row r="757" spans="1:9">
      <c r="A757"/>
      <c r="B757"/>
      <c r="C757"/>
      <c r="D757"/>
      <c r="E757"/>
      <c r="F757"/>
      <c r="G757"/>
      <c r="H757"/>
      <c r="I757"/>
    </row>
    <row r="758" spans="1:9">
      <c r="A758"/>
      <c r="B758"/>
      <c r="C758"/>
      <c r="D758"/>
      <c r="E758"/>
      <c r="F758"/>
      <c r="G758"/>
      <c r="H758"/>
      <c r="I758"/>
    </row>
    <row r="759" spans="1:9">
      <c r="A759"/>
      <c r="B759"/>
      <c r="C759"/>
      <c r="D759"/>
      <c r="E759"/>
      <c r="F759"/>
      <c r="G759"/>
      <c r="H759"/>
      <c r="I759"/>
    </row>
    <row r="760" spans="1:9">
      <c r="A760"/>
      <c r="B760"/>
      <c r="C760"/>
      <c r="D760"/>
      <c r="E760"/>
      <c r="F760"/>
      <c r="G760"/>
      <c r="H760"/>
      <c r="I760"/>
    </row>
    <row r="761" spans="1:9">
      <c r="A761"/>
      <c r="B761"/>
      <c r="C761"/>
      <c r="D761"/>
      <c r="E761"/>
      <c r="F761"/>
      <c r="G761"/>
      <c r="H761"/>
      <c r="I761"/>
    </row>
    <row r="762" spans="1:9">
      <c r="A762"/>
      <c r="B762"/>
      <c r="C762"/>
      <c r="D762"/>
      <c r="E762"/>
      <c r="F762"/>
      <c r="G762"/>
      <c r="H762"/>
      <c r="I762"/>
    </row>
    <row r="763" spans="1:9">
      <c r="A763"/>
      <c r="B763"/>
      <c r="C763"/>
      <c r="D763"/>
      <c r="E763"/>
      <c r="F763"/>
      <c r="G763"/>
      <c r="H763"/>
      <c r="I763"/>
    </row>
    <row r="764" spans="1:9">
      <c r="A764"/>
      <c r="B764"/>
      <c r="C764"/>
      <c r="D764"/>
      <c r="E764"/>
      <c r="F764"/>
      <c r="G764"/>
      <c r="H764"/>
      <c r="I764"/>
    </row>
    <row r="765" spans="1:9">
      <c r="A765"/>
      <c r="B765"/>
      <c r="C765"/>
      <c r="D765"/>
      <c r="E765"/>
      <c r="F765"/>
      <c r="G765"/>
      <c r="H765"/>
      <c r="I765"/>
    </row>
    <row r="766" spans="1:9">
      <c r="A766"/>
      <c r="B766"/>
      <c r="C766"/>
      <c r="D766"/>
      <c r="E766"/>
      <c r="F766"/>
      <c r="G766"/>
      <c r="H766"/>
      <c r="I766"/>
    </row>
    <row r="767" spans="1:9">
      <c r="A767"/>
      <c r="B767"/>
      <c r="C767"/>
      <c r="D767"/>
      <c r="E767"/>
      <c r="F767"/>
      <c r="G767"/>
      <c r="H767"/>
      <c r="I767"/>
    </row>
    <row r="768" spans="1:9">
      <c r="A768"/>
      <c r="B768"/>
      <c r="C768"/>
      <c r="D768"/>
      <c r="E768"/>
      <c r="F768"/>
      <c r="G768"/>
      <c r="H768"/>
      <c r="I768"/>
    </row>
    <row r="769" spans="1:9">
      <c r="A769"/>
      <c r="B769"/>
      <c r="C769"/>
      <c r="D769"/>
      <c r="E769"/>
      <c r="F769"/>
      <c r="G769"/>
      <c r="H769"/>
      <c r="I769"/>
    </row>
    <row r="770" spans="1:9">
      <c r="A770"/>
      <c r="B770"/>
      <c r="C770"/>
      <c r="D770"/>
      <c r="E770"/>
      <c r="F770"/>
      <c r="G770"/>
      <c r="H770"/>
      <c r="I770"/>
    </row>
    <row r="771" spans="1:9">
      <c r="A771"/>
      <c r="B771"/>
      <c r="C771"/>
      <c r="D771"/>
      <c r="E771"/>
      <c r="F771"/>
      <c r="G771"/>
      <c r="H771"/>
      <c r="I771"/>
    </row>
    <row r="772" spans="1:9">
      <c r="A772"/>
      <c r="B772"/>
      <c r="C772"/>
      <c r="D772"/>
      <c r="E772"/>
      <c r="F772"/>
      <c r="G772"/>
      <c r="H772"/>
      <c r="I772"/>
    </row>
    <row r="773" spans="1:9">
      <c r="A773"/>
      <c r="B773"/>
      <c r="C773"/>
      <c r="D773"/>
      <c r="E773"/>
      <c r="F773"/>
      <c r="G773"/>
      <c r="H773"/>
      <c r="I773"/>
    </row>
    <row r="774" spans="1:9">
      <c r="A774"/>
      <c r="B774"/>
      <c r="C774"/>
      <c r="D774"/>
      <c r="E774"/>
      <c r="F774"/>
      <c r="G774"/>
      <c r="H774"/>
      <c r="I774"/>
    </row>
    <row r="775" spans="1:9">
      <c r="A775"/>
      <c r="B775"/>
      <c r="C775"/>
      <c r="D775"/>
      <c r="E775"/>
      <c r="F775"/>
      <c r="G775"/>
      <c r="H775"/>
      <c r="I775"/>
    </row>
    <row r="776" spans="1:9">
      <c r="A776"/>
      <c r="B776"/>
      <c r="C776"/>
      <c r="D776"/>
      <c r="E776"/>
      <c r="F776"/>
      <c r="G776"/>
      <c r="H776"/>
      <c r="I776"/>
    </row>
    <row r="777" spans="1:9">
      <c r="A777"/>
      <c r="B777"/>
      <c r="C777"/>
      <c r="D777"/>
      <c r="E777"/>
      <c r="F777"/>
      <c r="G777"/>
      <c r="H777"/>
      <c r="I777"/>
    </row>
    <row r="778" spans="1:9">
      <c r="A778"/>
      <c r="B778"/>
      <c r="C778"/>
      <c r="D778"/>
      <c r="E778"/>
      <c r="F778"/>
      <c r="G778"/>
      <c r="H778"/>
      <c r="I778"/>
    </row>
    <row r="779" spans="1:9">
      <c r="A779"/>
      <c r="B779"/>
      <c r="C779"/>
      <c r="D779"/>
      <c r="E779"/>
      <c r="F779"/>
      <c r="G779"/>
      <c r="H779"/>
      <c r="I779"/>
    </row>
    <row r="780" spans="1:9">
      <c r="A780"/>
      <c r="B780"/>
      <c r="C780"/>
      <c r="D780"/>
      <c r="E780"/>
      <c r="F780"/>
      <c r="G780"/>
      <c r="H780"/>
      <c r="I780"/>
    </row>
    <row r="781" spans="1:9">
      <c r="A781"/>
      <c r="B781"/>
      <c r="C781"/>
      <c r="D781"/>
      <c r="E781"/>
      <c r="F781"/>
      <c r="G781"/>
      <c r="H781"/>
      <c r="I781"/>
    </row>
    <row r="782" spans="1:9">
      <c r="A782"/>
      <c r="B782"/>
      <c r="C782"/>
      <c r="D782"/>
      <c r="E782"/>
      <c r="F782"/>
      <c r="G782"/>
      <c r="H782"/>
      <c r="I782"/>
    </row>
    <row r="783" spans="1:9">
      <c r="A783"/>
      <c r="B783"/>
      <c r="C783"/>
      <c r="D783"/>
      <c r="E783"/>
      <c r="F783"/>
      <c r="G783"/>
      <c r="H783"/>
      <c r="I783"/>
    </row>
    <row r="784" spans="1:9">
      <c r="A784"/>
      <c r="B784"/>
      <c r="C784"/>
      <c r="D784"/>
      <c r="E784"/>
      <c r="F784"/>
      <c r="G784"/>
      <c r="H784"/>
      <c r="I784"/>
    </row>
    <row r="785" spans="1:9">
      <c r="A785"/>
      <c r="B785"/>
      <c r="C785"/>
      <c r="D785"/>
      <c r="E785"/>
      <c r="F785"/>
      <c r="G785"/>
      <c r="H785"/>
      <c r="I785"/>
    </row>
    <row r="786" spans="1:9">
      <c r="A786"/>
      <c r="B786"/>
      <c r="C786"/>
      <c r="D786"/>
      <c r="E786"/>
      <c r="F786"/>
      <c r="G786"/>
      <c r="H786"/>
      <c r="I786"/>
    </row>
    <row r="787" spans="1:9">
      <c r="A787"/>
      <c r="B787"/>
      <c r="C787"/>
      <c r="D787"/>
      <c r="E787"/>
      <c r="F787"/>
      <c r="G787"/>
      <c r="H787"/>
      <c r="I787"/>
    </row>
    <row r="788" spans="1:9">
      <c r="A788"/>
      <c r="B788"/>
      <c r="C788"/>
      <c r="D788"/>
      <c r="E788"/>
      <c r="F788"/>
      <c r="G788"/>
      <c r="H788"/>
      <c r="I788"/>
    </row>
    <row r="789" spans="1:9">
      <c r="A789"/>
      <c r="B789"/>
      <c r="C789"/>
      <c r="D789"/>
      <c r="E789"/>
      <c r="F789"/>
      <c r="G789"/>
      <c r="H789"/>
      <c r="I789"/>
    </row>
    <row r="790" spans="1:9">
      <c r="A790"/>
      <c r="B790"/>
      <c r="C790"/>
      <c r="D790"/>
      <c r="E790"/>
      <c r="F790"/>
      <c r="G790"/>
      <c r="H790"/>
      <c r="I790"/>
    </row>
    <row r="791" spans="1:9">
      <c r="A791"/>
      <c r="B791"/>
      <c r="C791"/>
      <c r="D791"/>
      <c r="E791"/>
      <c r="F791"/>
      <c r="G791"/>
      <c r="H791"/>
      <c r="I791"/>
    </row>
    <row r="792" spans="1:9">
      <c r="A792"/>
      <c r="B792"/>
      <c r="C792"/>
      <c r="D792"/>
      <c r="E792"/>
      <c r="F792"/>
      <c r="G792"/>
      <c r="H792"/>
      <c r="I792"/>
    </row>
    <row r="793" spans="1:9">
      <c r="A793"/>
      <c r="B793"/>
      <c r="C793"/>
      <c r="D793"/>
      <c r="E793"/>
      <c r="F793"/>
      <c r="G793"/>
      <c r="H793"/>
      <c r="I793"/>
    </row>
    <row r="794" spans="1:9">
      <c r="A794"/>
      <c r="B794"/>
      <c r="C794"/>
      <c r="D794"/>
      <c r="E794"/>
      <c r="F794"/>
      <c r="G794"/>
      <c r="H794"/>
      <c r="I794"/>
    </row>
    <row r="795" spans="1:9">
      <c r="A795"/>
      <c r="B795"/>
      <c r="C795"/>
      <c r="D795"/>
      <c r="E795"/>
      <c r="F795"/>
      <c r="G795"/>
      <c r="H795"/>
      <c r="I795"/>
    </row>
    <row r="796" spans="1:9">
      <c r="A796"/>
      <c r="B796"/>
      <c r="C796"/>
      <c r="D796"/>
      <c r="E796"/>
      <c r="F796"/>
      <c r="G796"/>
      <c r="H796"/>
      <c r="I796"/>
    </row>
    <row r="797" spans="1:9">
      <c r="A797"/>
      <c r="B797"/>
      <c r="C797"/>
      <c r="D797"/>
      <c r="E797"/>
      <c r="F797"/>
      <c r="G797"/>
      <c r="H797"/>
      <c r="I797"/>
    </row>
    <row r="798" spans="1:9">
      <c r="A798"/>
      <c r="B798"/>
      <c r="C798"/>
      <c r="D798"/>
      <c r="E798"/>
      <c r="F798"/>
      <c r="G798"/>
      <c r="H798"/>
      <c r="I798"/>
    </row>
    <row r="799" spans="1:9">
      <c r="A799"/>
      <c r="B799"/>
      <c r="C799"/>
      <c r="D799"/>
      <c r="E799"/>
      <c r="F799"/>
      <c r="G799"/>
      <c r="H799"/>
      <c r="I799"/>
    </row>
    <row r="800" spans="1:9">
      <c r="A800"/>
      <c r="B800"/>
      <c r="C800"/>
      <c r="D800"/>
      <c r="E800"/>
      <c r="F800"/>
      <c r="G800"/>
      <c r="H800"/>
      <c r="I800"/>
    </row>
    <row r="801" spans="1:9">
      <c r="A801"/>
      <c r="B801"/>
      <c r="C801"/>
      <c r="D801"/>
      <c r="E801"/>
      <c r="F801"/>
      <c r="G801"/>
      <c r="H801"/>
      <c r="I801"/>
    </row>
    <row r="802" spans="1:9">
      <c r="A802"/>
      <c r="B802"/>
      <c r="C802"/>
      <c r="D802"/>
      <c r="E802"/>
      <c r="F802"/>
      <c r="G802"/>
      <c r="H802"/>
      <c r="I802"/>
    </row>
    <row r="803" spans="1:9">
      <c r="A803"/>
      <c r="B803"/>
      <c r="C803"/>
      <c r="D803"/>
      <c r="E803"/>
      <c r="F803"/>
      <c r="G803"/>
      <c r="H803"/>
      <c r="I803"/>
    </row>
    <row r="804" spans="1:9">
      <c r="A804"/>
      <c r="B804"/>
      <c r="C804"/>
      <c r="D804"/>
      <c r="E804"/>
      <c r="F804"/>
      <c r="G804"/>
      <c r="H804"/>
      <c r="I804"/>
    </row>
    <row r="805" spans="1:9">
      <c r="A805"/>
      <c r="B805"/>
      <c r="C805"/>
      <c r="D805"/>
      <c r="E805"/>
      <c r="F805"/>
      <c r="G805"/>
      <c r="H805"/>
      <c r="I805"/>
    </row>
    <row r="806" spans="1:9">
      <c r="A806"/>
      <c r="B806"/>
      <c r="C806"/>
      <c r="D806"/>
      <c r="E806"/>
      <c r="F806"/>
      <c r="G806"/>
      <c r="H806"/>
      <c r="I806"/>
    </row>
    <row r="807" spans="1:9">
      <c r="A807"/>
      <c r="B807"/>
      <c r="C807"/>
      <c r="D807"/>
      <c r="E807"/>
      <c r="F807"/>
      <c r="G807"/>
      <c r="H807"/>
      <c r="I807"/>
    </row>
    <row r="808" spans="1:9">
      <c r="A808"/>
      <c r="B808"/>
      <c r="C808"/>
      <c r="D808"/>
      <c r="E808"/>
      <c r="F808"/>
      <c r="G808"/>
      <c r="H808"/>
      <c r="I808"/>
    </row>
    <row r="809" spans="1:9">
      <c r="A809"/>
      <c r="B809"/>
      <c r="C809"/>
      <c r="D809"/>
      <c r="E809"/>
      <c r="F809"/>
      <c r="G809"/>
      <c r="H809"/>
      <c r="I809"/>
    </row>
    <row r="810" spans="1:9">
      <c r="A810"/>
      <c r="B810"/>
      <c r="C810"/>
      <c r="D810"/>
      <c r="E810"/>
      <c r="F810"/>
      <c r="G810"/>
      <c r="H810"/>
      <c r="I810"/>
    </row>
    <row r="811" spans="1:9">
      <c r="A811"/>
      <c r="B811"/>
      <c r="C811"/>
      <c r="D811"/>
      <c r="E811"/>
      <c r="F811"/>
      <c r="G811"/>
      <c r="H811"/>
      <c r="I811"/>
    </row>
    <row r="812" spans="1:9">
      <c r="A812"/>
      <c r="B812"/>
      <c r="C812"/>
      <c r="D812"/>
      <c r="E812"/>
      <c r="F812"/>
      <c r="G812"/>
      <c r="H812"/>
      <c r="I812"/>
    </row>
    <row r="813" spans="1:9">
      <c r="A813"/>
      <c r="B813"/>
      <c r="C813"/>
      <c r="D813"/>
      <c r="E813"/>
      <c r="F813"/>
      <c r="G813"/>
      <c r="H813"/>
      <c r="I813"/>
    </row>
    <row r="814" spans="1:9">
      <c r="A814"/>
      <c r="B814"/>
      <c r="C814"/>
      <c r="D814"/>
      <c r="E814"/>
      <c r="F814"/>
      <c r="G814"/>
      <c r="H814"/>
      <c r="I814"/>
    </row>
    <row r="815" spans="1:9">
      <c r="A815"/>
      <c r="B815"/>
      <c r="C815"/>
      <c r="D815"/>
      <c r="E815"/>
      <c r="F815"/>
      <c r="G815"/>
      <c r="H815"/>
      <c r="I815"/>
    </row>
    <row r="816" spans="1:9">
      <c r="A816"/>
      <c r="B816"/>
      <c r="C816"/>
      <c r="D816"/>
      <c r="E816"/>
      <c r="F816"/>
      <c r="G816"/>
      <c r="H816"/>
      <c r="I816"/>
    </row>
    <row r="817" spans="1:9">
      <c r="A817"/>
      <c r="B817"/>
      <c r="C817"/>
      <c r="D817"/>
      <c r="E817"/>
      <c r="F817"/>
      <c r="G817"/>
      <c r="H817"/>
      <c r="I817"/>
    </row>
    <row r="818" spans="1:9">
      <c r="A818"/>
      <c r="B818"/>
      <c r="C818"/>
      <c r="D818"/>
      <c r="E818"/>
      <c r="F818"/>
      <c r="G818"/>
      <c r="H818"/>
      <c r="I818"/>
    </row>
    <row r="819" spans="1:9">
      <c r="A819"/>
      <c r="B819"/>
      <c r="C819"/>
      <c r="D819"/>
      <c r="E819"/>
      <c r="F819"/>
      <c r="G819"/>
      <c r="H819"/>
      <c r="I819"/>
    </row>
    <row r="820" spans="1:9">
      <c r="A820"/>
      <c r="B820"/>
      <c r="C820"/>
      <c r="D820"/>
      <c r="E820"/>
      <c r="F820"/>
      <c r="G820"/>
      <c r="H820"/>
      <c r="I820"/>
    </row>
    <row r="821" spans="1:9">
      <c r="A821"/>
      <c r="B821"/>
      <c r="C821"/>
      <c r="D821"/>
      <c r="E821"/>
      <c r="F821"/>
      <c r="G821"/>
      <c r="H821"/>
      <c r="I821"/>
    </row>
    <row r="822" spans="1:9">
      <c r="A822"/>
      <c r="B822"/>
      <c r="C822"/>
      <c r="D822"/>
      <c r="E822"/>
      <c r="F822"/>
      <c r="G822"/>
      <c r="H822"/>
      <c r="I822"/>
    </row>
    <row r="823" spans="1:9">
      <c r="A823"/>
      <c r="B823"/>
      <c r="C823"/>
      <c r="D823"/>
      <c r="E823"/>
      <c r="F823"/>
      <c r="G823"/>
      <c r="H823"/>
      <c r="I823"/>
    </row>
    <row r="824" spans="1:9">
      <c r="A824"/>
      <c r="B824"/>
      <c r="C824"/>
      <c r="D824"/>
      <c r="E824"/>
      <c r="F824"/>
      <c r="G824"/>
      <c r="H824"/>
      <c r="I824"/>
    </row>
    <row r="825" spans="1:9">
      <c r="A825"/>
      <c r="B825"/>
      <c r="C825"/>
      <c r="D825"/>
      <c r="E825"/>
      <c r="F825"/>
      <c r="G825"/>
      <c r="H825"/>
      <c r="I825"/>
    </row>
    <row r="826" spans="1:9">
      <c r="A826"/>
      <c r="B826"/>
      <c r="C826"/>
      <c r="D826"/>
      <c r="E826"/>
      <c r="F826"/>
      <c r="G826"/>
      <c r="H826"/>
      <c r="I826"/>
    </row>
    <row r="827" spans="1:9">
      <c r="A827"/>
      <c r="B827"/>
      <c r="C827"/>
      <c r="D827"/>
      <c r="E827"/>
      <c r="F827"/>
      <c r="G827"/>
      <c r="H827"/>
      <c r="I827"/>
    </row>
    <row r="828" spans="1:9">
      <c r="A828"/>
      <c r="B828"/>
      <c r="C828"/>
      <c r="D828"/>
      <c r="E828"/>
      <c r="F828"/>
      <c r="G828"/>
      <c r="H828"/>
      <c r="I828"/>
    </row>
    <row r="829" spans="1:9">
      <c r="A829"/>
      <c r="B829"/>
      <c r="C829"/>
      <c r="D829"/>
      <c r="E829"/>
      <c r="F829"/>
      <c r="G829"/>
      <c r="H829"/>
      <c r="I829"/>
    </row>
    <row r="830" spans="1:9">
      <c r="A830"/>
      <c r="B830"/>
      <c r="C830"/>
      <c r="D830"/>
      <c r="E830"/>
      <c r="F830"/>
      <c r="G830"/>
      <c r="H830"/>
      <c r="I830"/>
    </row>
    <row r="831" spans="1:9">
      <c r="A831"/>
      <c r="B831"/>
      <c r="C831"/>
      <c r="D831"/>
      <c r="E831"/>
      <c r="F831"/>
      <c r="G831"/>
      <c r="H831"/>
      <c r="I831"/>
    </row>
    <row r="832" spans="1:9">
      <c r="A832"/>
      <c r="B832"/>
      <c r="C832"/>
      <c r="D832"/>
      <c r="E832"/>
      <c r="F832"/>
      <c r="G832"/>
      <c r="H832"/>
      <c r="I832"/>
    </row>
    <row r="833" spans="1:9">
      <c r="A833"/>
      <c r="B833"/>
      <c r="C833"/>
      <c r="D833"/>
      <c r="E833"/>
      <c r="F833"/>
      <c r="G833"/>
      <c r="H833"/>
      <c r="I833"/>
    </row>
    <row r="834" spans="1:9">
      <c r="A834"/>
      <c r="B834"/>
      <c r="C834"/>
      <c r="D834"/>
      <c r="E834"/>
      <c r="F834"/>
      <c r="G834"/>
      <c r="H834"/>
      <c r="I834"/>
    </row>
    <row r="835" spans="1:9">
      <c r="A835"/>
      <c r="B835"/>
      <c r="C835"/>
      <c r="D835"/>
      <c r="E835"/>
      <c r="F835"/>
      <c r="G835"/>
      <c r="H835"/>
      <c r="I835"/>
    </row>
    <row r="836" spans="1:9">
      <c r="A836"/>
      <c r="B836"/>
      <c r="C836"/>
      <c r="D836"/>
      <c r="E836"/>
      <c r="F836"/>
      <c r="G836"/>
      <c r="H836"/>
      <c r="I836"/>
    </row>
    <row r="837" spans="1:9">
      <c r="A837"/>
      <c r="B837"/>
      <c r="C837"/>
      <c r="D837"/>
      <c r="E837"/>
      <c r="F837"/>
      <c r="G837"/>
      <c r="H837"/>
      <c r="I837"/>
    </row>
    <row r="838" spans="1:9">
      <c r="A838"/>
      <c r="B838"/>
      <c r="C838"/>
      <c r="D838"/>
      <c r="E838"/>
      <c r="F838"/>
      <c r="G838"/>
      <c r="H838"/>
      <c r="I838"/>
    </row>
    <row r="839" spans="1:9">
      <c r="A839"/>
      <c r="B839"/>
      <c r="C839"/>
      <c r="D839"/>
      <c r="E839"/>
      <c r="F839"/>
      <c r="G839"/>
      <c r="H839"/>
      <c r="I839"/>
    </row>
    <row r="840" spans="1:9">
      <c r="A840"/>
      <c r="B840"/>
      <c r="C840"/>
      <c r="D840"/>
      <c r="E840"/>
      <c r="F840"/>
      <c r="G840"/>
      <c r="H840"/>
      <c r="I840"/>
    </row>
    <row r="841" spans="1:9">
      <c r="A841"/>
      <c r="B841"/>
      <c r="C841"/>
      <c r="D841"/>
      <c r="E841"/>
      <c r="F841"/>
      <c r="G841"/>
      <c r="H841"/>
      <c r="I841"/>
    </row>
    <row r="842" spans="1:9">
      <c r="A842"/>
      <c r="B842"/>
      <c r="C842"/>
      <c r="D842"/>
      <c r="E842"/>
      <c r="F842"/>
      <c r="G842"/>
      <c r="H842"/>
      <c r="I842"/>
    </row>
    <row r="843" spans="1:9">
      <c r="A843"/>
      <c r="B843"/>
      <c r="C843"/>
      <c r="D843"/>
      <c r="E843"/>
      <c r="F843"/>
      <c r="G843"/>
      <c r="H843"/>
      <c r="I843"/>
    </row>
    <row r="844" spans="1:9">
      <c r="A844"/>
      <c r="B844"/>
      <c r="C844"/>
      <c r="D844"/>
      <c r="E844"/>
      <c r="F844"/>
      <c r="G844"/>
      <c r="H844"/>
      <c r="I844"/>
    </row>
    <row r="845" spans="1:9">
      <c r="A845"/>
      <c r="B845"/>
      <c r="C845"/>
      <c r="D845"/>
      <c r="E845"/>
      <c r="F845"/>
      <c r="G845"/>
      <c r="H845"/>
      <c r="I845"/>
    </row>
    <row r="846" spans="1:9">
      <c r="A846"/>
      <c r="B846"/>
      <c r="C846"/>
      <c r="D846"/>
      <c r="E846"/>
      <c r="F846"/>
      <c r="G846"/>
      <c r="H846"/>
      <c r="I846"/>
    </row>
    <row r="847" spans="1:9">
      <c r="A847"/>
      <c r="B847"/>
      <c r="C847"/>
      <c r="D847"/>
      <c r="E847"/>
      <c r="F847"/>
      <c r="G847"/>
      <c r="H847"/>
      <c r="I847"/>
    </row>
    <row r="848" spans="1:9">
      <c r="A848"/>
      <c r="B848"/>
      <c r="C848"/>
      <c r="D848"/>
      <c r="E848"/>
      <c r="F848"/>
      <c r="G848"/>
      <c r="H848"/>
      <c r="I848"/>
    </row>
    <row r="849" spans="1:9">
      <c r="A849"/>
      <c r="B849"/>
      <c r="C849"/>
      <c r="D849"/>
      <c r="E849"/>
      <c r="F849"/>
      <c r="G849"/>
      <c r="H849"/>
      <c r="I849"/>
    </row>
    <row r="850" spans="1:9">
      <c r="A850"/>
      <c r="B850"/>
      <c r="C850"/>
      <c r="D850"/>
      <c r="E850"/>
      <c r="F850"/>
      <c r="G850"/>
      <c r="H850"/>
      <c r="I850"/>
    </row>
    <row r="851" spans="1:9">
      <c r="A851"/>
      <c r="B851"/>
      <c r="C851"/>
      <c r="D851"/>
      <c r="E851"/>
      <c r="F851"/>
      <c r="G851"/>
      <c r="H851"/>
      <c r="I851"/>
    </row>
    <row r="852" spans="1:9">
      <c r="A852"/>
      <c r="B852"/>
      <c r="C852"/>
      <c r="D852"/>
      <c r="E852"/>
      <c r="F852"/>
      <c r="G852"/>
      <c r="H852"/>
      <c r="I852"/>
    </row>
    <row r="853" spans="1:9">
      <c r="A853"/>
      <c r="B853"/>
      <c r="C853"/>
      <c r="D853"/>
      <c r="E853"/>
      <c r="F853"/>
      <c r="G853"/>
      <c r="H853"/>
      <c r="I853"/>
    </row>
    <row r="854" spans="1:9">
      <c r="A854"/>
      <c r="B854"/>
      <c r="C854"/>
      <c r="D854"/>
      <c r="E854"/>
      <c r="F854"/>
      <c r="G854"/>
      <c r="H854"/>
      <c r="I854"/>
    </row>
    <row r="855" spans="1:9">
      <c r="A855"/>
      <c r="B855"/>
      <c r="C855"/>
      <c r="D855"/>
      <c r="E855"/>
      <c r="F855"/>
      <c r="G855"/>
      <c r="H855"/>
      <c r="I855"/>
    </row>
    <row r="856" spans="1:9">
      <c r="A856"/>
      <c r="B856"/>
      <c r="C856"/>
      <c r="D856"/>
      <c r="E856"/>
      <c r="F856"/>
      <c r="G856"/>
      <c r="H856"/>
      <c r="I856"/>
    </row>
    <row r="857" spans="1:9">
      <c r="A857"/>
      <c r="B857"/>
      <c r="C857"/>
      <c r="D857"/>
      <c r="E857"/>
      <c r="F857"/>
      <c r="G857"/>
      <c r="H857"/>
      <c r="I857"/>
    </row>
    <row r="858" spans="1:9">
      <c r="A858"/>
      <c r="B858"/>
      <c r="C858"/>
      <c r="D858"/>
      <c r="E858"/>
      <c r="F858"/>
      <c r="G858"/>
      <c r="H858"/>
      <c r="I858"/>
    </row>
    <row r="859" spans="1:9">
      <c r="A859"/>
      <c r="B859"/>
      <c r="C859"/>
      <c r="D859"/>
      <c r="E859"/>
      <c r="F859"/>
      <c r="G859"/>
      <c r="H859"/>
      <c r="I859"/>
    </row>
    <row r="860" spans="1:9">
      <c r="A860"/>
      <c r="B860"/>
      <c r="C860"/>
      <c r="D860"/>
      <c r="E860"/>
      <c r="F860"/>
      <c r="G860"/>
      <c r="H860"/>
      <c r="I860"/>
    </row>
    <row r="861" spans="1:9">
      <c r="A861"/>
      <c r="B861"/>
      <c r="C861"/>
      <c r="D861"/>
      <c r="E861"/>
      <c r="F861"/>
      <c r="G861"/>
      <c r="H861"/>
      <c r="I861"/>
    </row>
    <row r="862" spans="1:9">
      <c r="A862"/>
      <c r="B862"/>
      <c r="C862"/>
      <c r="D862"/>
      <c r="E862"/>
      <c r="F862"/>
      <c r="G862"/>
      <c r="H862"/>
      <c r="I862"/>
    </row>
    <row r="863" spans="1:9">
      <c r="A863"/>
      <c r="B863"/>
      <c r="C863"/>
      <c r="D863"/>
      <c r="E863"/>
      <c r="F863"/>
      <c r="G863"/>
      <c r="H863"/>
      <c r="I863"/>
    </row>
    <row r="864" spans="1:9">
      <c r="A864"/>
      <c r="B864"/>
      <c r="C864"/>
      <c r="D864"/>
      <c r="E864"/>
      <c r="F864"/>
      <c r="G864"/>
      <c r="H864"/>
      <c r="I864"/>
    </row>
    <row r="865" spans="1:9">
      <c r="A865"/>
      <c r="B865"/>
      <c r="C865"/>
      <c r="D865"/>
      <c r="E865"/>
      <c r="F865"/>
      <c r="G865"/>
      <c r="H865"/>
      <c r="I865"/>
    </row>
    <row r="866" spans="1:9">
      <c r="A866"/>
      <c r="B866"/>
      <c r="C866"/>
      <c r="D866"/>
      <c r="E866"/>
      <c r="F866"/>
      <c r="G866"/>
      <c r="H866"/>
      <c r="I866"/>
    </row>
    <row r="867" spans="1:9">
      <c r="A867"/>
      <c r="B867"/>
      <c r="C867"/>
      <c r="D867"/>
      <c r="E867"/>
      <c r="F867"/>
      <c r="G867"/>
      <c r="H867"/>
      <c r="I867"/>
    </row>
    <row r="868" spans="1:9">
      <c r="A868"/>
      <c r="B868"/>
      <c r="C868"/>
      <c r="D868"/>
      <c r="E868"/>
      <c r="F868"/>
      <c r="G868"/>
      <c r="H868"/>
      <c r="I868"/>
    </row>
    <row r="869" spans="1:9">
      <c r="A869"/>
      <c r="B869"/>
      <c r="C869"/>
      <c r="D869"/>
      <c r="E869"/>
      <c r="F869"/>
      <c r="G869"/>
      <c r="H869"/>
      <c r="I869"/>
    </row>
    <row r="870" spans="1:9">
      <c r="A870"/>
      <c r="B870"/>
      <c r="C870"/>
      <c r="D870"/>
      <c r="E870"/>
      <c r="F870"/>
      <c r="G870"/>
      <c r="H870"/>
      <c r="I870"/>
    </row>
    <row r="871" spans="1:9">
      <c r="A871"/>
      <c r="B871"/>
      <c r="C871"/>
      <c r="D871"/>
      <c r="E871"/>
      <c r="F871"/>
      <c r="G871"/>
      <c r="H871"/>
      <c r="I871"/>
    </row>
    <row r="872" spans="1:9">
      <c r="A872"/>
      <c r="B872"/>
      <c r="C872"/>
      <c r="D872"/>
      <c r="E872"/>
      <c r="F872"/>
      <c r="G872"/>
      <c r="H872"/>
      <c r="I872"/>
    </row>
    <row r="873" spans="1:9">
      <c r="A873"/>
      <c r="B873"/>
      <c r="C873"/>
      <c r="D873"/>
      <c r="E873"/>
      <c r="F873"/>
      <c r="G873"/>
      <c r="H873"/>
      <c r="I873"/>
    </row>
    <row r="874" spans="1:9">
      <c r="A874"/>
      <c r="B874"/>
      <c r="C874"/>
      <c r="D874"/>
      <c r="E874"/>
      <c r="F874"/>
      <c r="G874"/>
      <c r="H874"/>
      <c r="I874"/>
    </row>
    <row r="875" spans="1:9">
      <c r="A875"/>
      <c r="B875"/>
      <c r="C875"/>
      <c r="D875"/>
      <c r="E875"/>
      <c r="F875"/>
      <c r="G875"/>
      <c r="H875"/>
      <c r="I875"/>
    </row>
    <row r="876" spans="1:9">
      <c r="A876"/>
      <c r="B876"/>
      <c r="C876"/>
      <c r="D876"/>
      <c r="E876"/>
      <c r="F876"/>
      <c r="G876"/>
      <c r="H876"/>
      <c r="I876"/>
    </row>
    <row r="877" spans="1:9">
      <c r="A877"/>
      <c r="B877"/>
      <c r="C877"/>
      <c r="D877"/>
      <c r="E877"/>
      <c r="F877"/>
      <c r="G877"/>
      <c r="H877"/>
      <c r="I877"/>
    </row>
    <row r="878" spans="1:9">
      <c r="A878"/>
      <c r="B878"/>
      <c r="C878"/>
      <c r="D878"/>
      <c r="E878"/>
      <c r="F878"/>
      <c r="G878"/>
      <c r="H878"/>
      <c r="I878"/>
    </row>
    <row r="879" spans="1:9">
      <c r="A879"/>
      <c r="B879"/>
      <c r="C879"/>
      <c r="D879"/>
      <c r="E879"/>
      <c r="F879"/>
      <c r="G879"/>
      <c r="H879"/>
      <c r="I879"/>
    </row>
    <row r="880" spans="1:9">
      <c r="A880"/>
      <c r="B880"/>
      <c r="C880"/>
      <c r="D880"/>
      <c r="E880"/>
      <c r="F880"/>
      <c r="G880"/>
      <c r="H880"/>
      <c r="I880"/>
    </row>
    <row r="881" spans="1:9">
      <c r="A881"/>
      <c r="B881"/>
      <c r="C881"/>
      <c r="D881"/>
      <c r="E881"/>
      <c r="F881"/>
      <c r="G881"/>
      <c r="H881"/>
      <c r="I881"/>
    </row>
    <row r="882" spans="1:9">
      <c r="A882"/>
      <c r="B882"/>
      <c r="C882"/>
      <c r="D882"/>
      <c r="E882"/>
      <c r="F882"/>
      <c r="G882"/>
      <c r="H882"/>
      <c r="I882"/>
    </row>
    <row r="883" spans="1:9">
      <c r="A883"/>
      <c r="B883"/>
      <c r="C883"/>
      <c r="D883"/>
      <c r="E883"/>
      <c r="F883"/>
      <c r="G883"/>
      <c r="H883"/>
      <c r="I883"/>
    </row>
    <row r="884" spans="1:9">
      <c r="A884"/>
      <c r="B884"/>
      <c r="C884"/>
      <c r="D884"/>
      <c r="E884"/>
      <c r="F884"/>
      <c r="G884"/>
      <c r="H884"/>
      <c r="I884"/>
    </row>
    <row r="885" spans="1:9">
      <c r="A885"/>
      <c r="B885"/>
      <c r="C885"/>
      <c r="D885"/>
      <c r="E885"/>
      <c r="F885"/>
      <c r="G885"/>
      <c r="H885"/>
      <c r="I885"/>
    </row>
    <row r="886" spans="1:9">
      <c r="A886"/>
      <c r="B886"/>
      <c r="C886"/>
      <c r="D886"/>
      <c r="E886"/>
      <c r="F886"/>
      <c r="G886"/>
      <c r="H886"/>
      <c r="I886"/>
    </row>
    <row r="887" spans="1:9">
      <c r="A887"/>
      <c r="B887"/>
      <c r="C887"/>
      <c r="D887"/>
      <c r="E887"/>
      <c r="F887"/>
      <c r="G887"/>
      <c r="H887"/>
      <c r="I887"/>
    </row>
    <row r="888" spans="1:9">
      <c r="A888"/>
      <c r="B888"/>
      <c r="C888"/>
      <c r="D888"/>
      <c r="E888"/>
      <c r="F888"/>
      <c r="G888"/>
      <c r="H888"/>
      <c r="I888"/>
    </row>
    <row r="889" spans="1:9">
      <c r="A889"/>
      <c r="B889"/>
      <c r="C889"/>
      <c r="D889"/>
      <c r="E889"/>
      <c r="F889"/>
      <c r="G889"/>
      <c r="H889"/>
      <c r="I889"/>
    </row>
    <row r="890" spans="1:9">
      <c r="A890"/>
      <c r="B890"/>
      <c r="C890"/>
      <c r="D890"/>
      <c r="E890"/>
      <c r="F890"/>
      <c r="G890"/>
      <c r="H890"/>
      <c r="I890"/>
    </row>
    <row r="891" spans="1:9">
      <c r="A891"/>
      <c r="B891"/>
      <c r="C891"/>
      <c r="D891"/>
      <c r="E891"/>
      <c r="F891"/>
      <c r="G891"/>
      <c r="H891"/>
      <c r="I891"/>
    </row>
    <row r="892" spans="1:9">
      <c r="A892"/>
      <c r="B892"/>
      <c r="C892"/>
      <c r="D892"/>
      <c r="E892"/>
      <c r="F892"/>
      <c r="G892"/>
      <c r="H892"/>
      <c r="I892"/>
    </row>
    <row r="893" spans="1:9">
      <c r="A893"/>
      <c r="B893"/>
      <c r="C893"/>
      <c r="D893"/>
      <c r="E893"/>
      <c r="F893"/>
      <c r="G893"/>
      <c r="H893"/>
      <c r="I893"/>
    </row>
    <row r="894" spans="1:9">
      <c r="A894"/>
      <c r="B894"/>
      <c r="C894"/>
      <c r="D894"/>
      <c r="E894"/>
      <c r="F894"/>
      <c r="G894"/>
      <c r="H894"/>
      <c r="I894"/>
    </row>
    <row r="895" spans="1:9">
      <c r="A895"/>
      <c r="B895"/>
      <c r="C895"/>
      <c r="D895"/>
      <c r="E895"/>
      <c r="F895"/>
      <c r="G895"/>
      <c r="H895"/>
      <c r="I895"/>
    </row>
    <row r="896" spans="1:9">
      <c r="A896"/>
      <c r="B896"/>
      <c r="C896"/>
      <c r="D896"/>
      <c r="E896"/>
      <c r="F896"/>
      <c r="G896"/>
      <c r="H896"/>
      <c r="I896"/>
    </row>
    <row r="897" spans="1:9">
      <c r="A897"/>
      <c r="B897"/>
      <c r="C897"/>
      <c r="D897"/>
      <c r="E897"/>
      <c r="F897"/>
      <c r="G897"/>
      <c r="H897"/>
      <c r="I897"/>
    </row>
    <row r="898" spans="1:9">
      <c r="A898"/>
      <c r="B898"/>
      <c r="C898"/>
      <c r="D898"/>
      <c r="E898"/>
      <c r="F898"/>
      <c r="G898"/>
      <c r="H898"/>
      <c r="I898"/>
    </row>
    <row r="899" spans="1:9">
      <c r="A899"/>
      <c r="B899"/>
      <c r="C899"/>
      <c r="D899"/>
      <c r="E899"/>
      <c r="F899"/>
      <c r="G899"/>
      <c r="H899"/>
      <c r="I899"/>
    </row>
    <row r="900" spans="1:9">
      <c r="A900"/>
      <c r="B900"/>
      <c r="C900"/>
      <c r="D900"/>
      <c r="E900"/>
      <c r="F900"/>
      <c r="G900"/>
      <c r="H900"/>
      <c r="I900"/>
    </row>
    <row r="901" spans="1:9">
      <c r="A901"/>
      <c r="B901"/>
      <c r="C901"/>
      <c r="D901"/>
      <c r="E901"/>
      <c r="F901"/>
      <c r="G901"/>
      <c r="H901"/>
      <c r="I901"/>
    </row>
    <row r="902" spans="1:9">
      <c r="A902"/>
      <c r="B902"/>
      <c r="C902"/>
      <c r="D902"/>
      <c r="E902"/>
      <c r="F902"/>
      <c r="G902"/>
      <c r="H902"/>
      <c r="I902"/>
    </row>
    <row r="903" spans="1:9">
      <c r="A903"/>
      <c r="B903"/>
      <c r="C903"/>
      <c r="D903"/>
      <c r="E903"/>
      <c r="F903"/>
      <c r="G903"/>
      <c r="H903"/>
      <c r="I903"/>
    </row>
    <row r="904" spans="1:9">
      <c r="A904"/>
      <c r="B904"/>
      <c r="C904"/>
      <c r="D904"/>
      <c r="E904"/>
      <c r="F904"/>
      <c r="G904"/>
      <c r="H904"/>
      <c r="I904"/>
    </row>
    <row r="905" spans="1:9">
      <c r="A905"/>
      <c r="B905"/>
      <c r="C905"/>
      <c r="D905"/>
      <c r="E905"/>
      <c r="F905"/>
      <c r="G905"/>
      <c r="H905"/>
      <c r="I905"/>
    </row>
    <row r="906" spans="1:9">
      <c r="A906"/>
      <c r="B906"/>
      <c r="C906"/>
      <c r="D906"/>
      <c r="E906"/>
      <c r="F906"/>
      <c r="G906"/>
      <c r="H906"/>
      <c r="I906"/>
    </row>
    <row r="907" spans="1:9">
      <c r="A907"/>
      <c r="B907"/>
      <c r="C907"/>
      <c r="D907"/>
      <c r="E907"/>
      <c r="F907"/>
      <c r="G907"/>
      <c r="H907"/>
      <c r="I907"/>
    </row>
    <row r="908" spans="1:9">
      <c r="A908"/>
      <c r="B908"/>
      <c r="C908"/>
      <c r="D908"/>
      <c r="E908"/>
      <c r="F908"/>
      <c r="G908"/>
      <c r="H908"/>
      <c r="I908"/>
    </row>
    <row r="909" spans="1:9">
      <c r="A909"/>
      <c r="B909"/>
      <c r="C909"/>
      <c r="D909"/>
      <c r="E909"/>
      <c r="F909"/>
      <c r="G909"/>
      <c r="H909"/>
      <c r="I909"/>
    </row>
    <row r="910" spans="1:9">
      <c r="A910"/>
      <c r="B910"/>
      <c r="C910"/>
      <c r="D910"/>
      <c r="E910"/>
      <c r="F910"/>
      <c r="G910"/>
      <c r="H910"/>
      <c r="I910"/>
    </row>
    <row r="911" spans="1:9">
      <c r="A911"/>
      <c r="B911"/>
      <c r="C911"/>
      <c r="D911"/>
      <c r="E911"/>
      <c r="F911"/>
      <c r="G911"/>
      <c r="H911"/>
      <c r="I911"/>
    </row>
    <row r="912" spans="1:9">
      <c r="A912"/>
      <c r="B912"/>
      <c r="C912"/>
      <c r="D912"/>
      <c r="E912"/>
      <c r="F912"/>
      <c r="G912"/>
      <c r="H912"/>
      <c r="I912"/>
    </row>
    <row r="913" spans="1:9">
      <c r="A913"/>
      <c r="B913"/>
      <c r="C913"/>
      <c r="D913"/>
      <c r="E913"/>
      <c r="F913"/>
      <c r="G913"/>
      <c r="H913"/>
      <c r="I913"/>
    </row>
    <row r="914" spans="1:9">
      <c r="A914"/>
      <c r="B914"/>
      <c r="C914"/>
      <c r="D914"/>
      <c r="E914"/>
      <c r="F914"/>
      <c r="G914"/>
      <c r="H914"/>
      <c r="I914"/>
    </row>
    <row r="915" spans="1:9">
      <c r="A915"/>
      <c r="B915"/>
      <c r="C915"/>
      <c r="D915"/>
      <c r="E915"/>
      <c r="F915"/>
      <c r="G915"/>
      <c r="H915"/>
      <c r="I915"/>
    </row>
    <row r="916" spans="1:9">
      <c r="A916"/>
      <c r="B916"/>
      <c r="C916"/>
      <c r="D916"/>
      <c r="E916"/>
      <c r="F916"/>
      <c r="G916"/>
      <c r="H916"/>
      <c r="I916"/>
    </row>
    <row r="917" spans="1:9">
      <c r="A917"/>
      <c r="B917"/>
      <c r="C917"/>
      <c r="D917"/>
      <c r="E917"/>
      <c r="F917"/>
      <c r="G917"/>
      <c r="H917"/>
      <c r="I917"/>
    </row>
    <row r="918" spans="1:9">
      <c r="A918"/>
      <c r="B918"/>
      <c r="C918"/>
      <c r="D918"/>
      <c r="E918"/>
      <c r="F918"/>
      <c r="G918"/>
      <c r="H918"/>
      <c r="I918"/>
    </row>
    <row r="919" spans="1:9">
      <c r="A919"/>
      <c r="B919"/>
      <c r="C919"/>
      <c r="D919"/>
      <c r="E919"/>
      <c r="F919"/>
      <c r="G919"/>
      <c r="H919"/>
      <c r="I919"/>
    </row>
    <row r="920" spans="1:9">
      <c r="A920"/>
      <c r="B920"/>
      <c r="C920"/>
      <c r="D920"/>
      <c r="E920"/>
      <c r="F920"/>
      <c r="G920"/>
      <c r="H920"/>
      <c r="I920"/>
    </row>
    <row r="921" spans="1:9">
      <c r="A921"/>
      <c r="B921"/>
      <c r="C921"/>
      <c r="D921"/>
      <c r="E921"/>
      <c r="F921"/>
      <c r="G921"/>
      <c r="H921"/>
      <c r="I921"/>
    </row>
    <row r="922" spans="1:9">
      <c r="A922"/>
      <c r="B922"/>
      <c r="C922"/>
      <c r="D922"/>
      <c r="E922"/>
      <c r="F922"/>
      <c r="G922"/>
      <c r="H922"/>
      <c r="I922"/>
    </row>
    <row r="923" spans="1:9">
      <c r="A923"/>
      <c r="B923"/>
      <c r="C923"/>
      <c r="D923"/>
      <c r="E923"/>
      <c r="F923"/>
      <c r="G923"/>
      <c r="H923"/>
      <c r="I923"/>
    </row>
    <row r="924" spans="1:9">
      <c r="A924"/>
      <c r="B924"/>
      <c r="C924"/>
      <c r="D924"/>
      <c r="E924"/>
      <c r="F924"/>
      <c r="G924"/>
      <c r="H924"/>
      <c r="I924"/>
    </row>
    <row r="925" spans="1:9">
      <c r="A925"/>
      <c r="B925"/>
      <c r="C925"/>
      <c r="D925"/>
      <c r="E925"/>
      <c r="F925"/>
      <c r="G925"/>
      <c r="H925"/>
      <c r="I925"/>
    </row>
    <row r="926" spans="1:9">
      <c r="A926"/>
      <c r="B926"/>
      <c r="C926"/>
      <c r="D926"/>
      <c r="E926"/>
      <c r="F926"/>
      <c r="G926"/>
      <c r="H926"/>
      <c r="I926"/>
    </row>
    <row r="927" spans="1:9">
      <c r="A927"/>
      <c r="B927"/>
      <c r="C927"/>
      <c r="D927"/>
      <c r="E927"/>
      <c r="F927"/>
      <c r="G927"/>
      <c r="H927"/>
      <c r="I927"/>
    </row>
    <row r="928" spans="1:9">
      <c r="A928"/>
      <c r="B928"/>
      <c r="C928"/>
      <c r="D928"/>
      <c r="E928"/>
      <c r="F928"/>
      <c r="G928"/>
      <c r="H928"/>
      <c r="I928"/>
    </row>
    <row r="929" spans="1:9">
      <c r="A929"/>
      <c r="B929"/>
      <c r="C929"/>
      <c r="D929"/>
      <c r="E929"/>
      <c r="F929"/>
      <c r="G929"/>
      <c r="H929"/>
      <c r="I929"/>
    </row>
    <row r="930" spans="1:9">
      <c r="A930"/>
      <c r="B930"/>
      <c r="C930"/>
      <c r="D930"/>
      <c r="E930"/>
      <c r="F930"/>
      <c r="G930"/>
      <c r="H930"/>
      <c r="I930"/>
    </row>
    <row r="931" spans="1:9">
      <c r="A931"/>
      <c r="B931"/>
      <c r="C931"/>
      <c r="D931"/>
      <c r="E931"/>
      <c r="F931"/>
      <c r="G931"/>
      <c r="H931"/>
      <c r="I931"/>
    </row>
    <row r="932" spans="1:9">
      <c r="A932"/>
      <c r="B932"/>
      <c r="C932"/>
      <c r="D932"/>
      <c r="E932"/>
      <c r="F932"/>
      <c r="G932"/>
      <c r="H932"/>
      <c r="I932"/>
    </row>
    <row r="933" spans="1:9">
      <c r="A933"/>
      <c r="B933"/>
      <c r="C933"/>
      <c r="D933"/>
      <c r="E933"/>
      <c r="F933"/>
      <c r="G933"/>
      <c r="H933"/>
      <c r="I933"/>
    </row>
    <row r="934" spans="1:9">
      <c r="A934"/>
      <c r="B934"/>
      <c r="C934"/>
      <c r="D934"/>
      <c r="E934"/>
      <c r="F934"/>
      <c r="G934"/>
      <c r="H934"/>
      <c r="I934"/>
    </row>
    <row r="935" spans="1:9">
      <c r="A935"/>
      <c r="B935"/>
      <c r="C935"/>
      <c r="D935"/>
      <c r="E935"/>
      <c r="F935"/>
      <c r="G935"/>
      <c r="H935"/>
      <c r="I935"/>
    </row>
    <row r="936" spans="1:9">
      <c r="A936"/>
      <c r="B936"/>
      <c r="C936"/>
      <c r="D936"/>
      <c r="E936"/>
      <c r="F936"/>
      <c r="G936"/>
      <c r="H936"/>
      <c r="I936"/>
    </row>
    <row r="937" spans="1:9">
      <c r="A937"/>
      <c r="B937"/>
      <c r="C937"/>
      <c r="D937"/>
      <c r="E937"/>
      <c r="F937"/>
      <c r="G937"/>
      <c r="H937"/>
      <c r="I937"/>
    </row>
    <row r="938" spans="1:9">
      <c r="A938"/>
      <c r="B938"/>
      <c r="C938"/>
      <c r="D938"/>
      <c r="E938"/>
      <c r="F938"/>
      <c r="G938"/>
      <c r="H938"/>
      <c r="I938"/>
    </row>
    <row r="939" spans="1:9">
      <c r="A939"/>
      <c r="B939"/>
      <c r="C939"/>
      <c r="D939"/>
      <c r="E939"/>
      <c r="F939"/>
      <c r="G939"/>
      <c r="H939"/>
      <c r="I939"/>
    </row>
    <row r="940" spans="1:9">
      <c r="A940"/>
      <c r="B940"/>
      <c r="C940"/>
      <c r="D940"/>
      <c r="E940"/>
      <c r="F940"/>
      <c r="G940"/>
      <c r="H940"/>
      <c r="I940"/>
    </row>
    <row r="941" spans="1:9">
      <c r="A941"/>
      <c r="B941"/>
      <c r="C941"/>
      <c r="D941"/>
      <c r="E941"/>
      <c r="F941"/>
      <c r="G941"/>
      <c r="H941"/>
      <c r="I941"/>
    </row>
    <row r="942" spans="1:9">
      <c r="A942"/>
      <c r="B942"/>
      <c r="C942"/>
      <c r="D942"/>
      <c r="E942"/>
      <c r="F942"/>
      <c r="G942"/>
      <c r="H942"/>
      <c r="I942"/>
    </row>
    <row r="943" spans="1:9">
      <c r="A943"/>
      <c r="B943"/>
      <c r="C943"/>
      <c r="D943"/>
      <c r="E943"/>
      <c r="F943"/>
      <c r="G943"/>
      <c r="H943"/>
      <c r="I943"/>
    </row>
    <row r="944" spans="1:9">
      <c r="A944"/>
      <c r="B944"/>
      <c r="C944"/>
      <c r="D944"/>
      <c r="E944"/>
      <c r="F944"/>
      <c r="G944"/>
      <c r="H944"/>
      <c r="I944"/>
    </row>
    <row r="945" spans="1:9">
      <c r="A945"/>
      <c r="B945"/>
      <c r="C945"/>
      <c r="D945"/>
      <c r="E945"/>
      <c r="F945"/>
      <c r="G945"/>
      <c r="H945"/>
      <c r="I945"/>
    </row>
    <row r="946" spans="1:9">
      <c r="A946"/>
      <c r="B946"/>
      <c r="C946"/>
      <c r="D946"/>
      <c r="E946"/>
      <c r="F946"/>
      <c r="G946"/>
      <c r="H946"/>
      <c r="I946"/>
    </row>
    <row r="947" spans="1:9">
      <c r="A947"/>
      <c r="B947"/>
      <c r="C947"/>
      <c r="D947"/>
      <c r="E947"/>
      <c r="F947"/>
      <c r="G947"/>
      <c r="H947"/>
      <c r="I947"/>
    </row>
    <row r="948" spans="1:9">
      <c r="A948"/>
      <c r="B948"/>
      <c r="C948"/>
      <c r="D948"/>
      <c r="E948"/>
      <c r="F948"/>
      <c r="G948"/>
      <c r="H948"/>
      <c r="I948"/>
    </row>
    <row r="949" spans="1:9">
      <c r="A949"/>
      <c r="B949"/>
      <c r="C949"/>
      <c r="D949"/>
      <c r="E949"/>
      <c r="F949"/>
      <c r="G949"/>
      <c r="H949"/>
      <c r="I949"/>
    </row>
    <row r="950" spans="1:9">
      <c r="A950"/>
      <c r="B950"/>
      <c r="C950"/>
      <c r="D950"/>
      <c r="E950"/>
      <c r="F950"/>
      <c r="G950"/>
      <c r="H950"/>
      <c r="I950"/>
    </row>
    <row r="951" spans="1:9">
      <c r="A951"/>
      <c r="B951"/>
      <c r="C951"/>
      <c r="D951"/>
      <c r="E951"/>
      <c r="F951"/>
      <c r="G951"/>
      <c r="H951"/>
      <c r="I951"/>
    </row>
    <row r="952" spans="1:9">
      <c r="A952"/>
      <c r="B952"/>
      <c r="C952"/>
      <c r="D952"/>
      <c r="E952"/>
      <c r="F952"/>
      <c r="G952"/>
      <c r="H952"/>
      <c r="I952"/>
    </row>
    <row r="953" spans="1:9">
      <c r="A953"/>
      <c r="B953"/>
      <c r="C953"/>
      <c r="D953"/>
      <c r="E953"/>
      <c r="F953"/>
      <c r="G953"/>
      <c r="H953"/>
      <c r="I953"/>
    </row>
    <row r="954" spans="1:9">
      <c r="A954"/>
      <c r="B954"/>
      <c r="C954"/>
      <c r="D954"/>
      <c r="E954"/>
      <c r="F954"/>
      <c r="G954"/>
      <c r="H954"/>
      <c r="I954"/>
    </row>
    <row r="955" spans="1:9">
      <c r="A955"/>
      <c r="B955"/>
      <c r="C955"/>
      <c r="D955"/>
      <c r="E955"/>
      <c r="F955"/>
      <c r="G955"/>
      <c r="H955"/>
      <c r="I955"/>
    </row>
    <row r="956" spans="1:9">
      <c r="A956"/>
      <c r="B956"/>
      <c r="C956"/>
      <c r="D956"/>
      <c r="E956"/>
      <c r="F956"/>
      <c r="G956"/>
      <c r="H956"/>
      <c r="I956"/>
    </row>
    <row r="957" spans="1:9">
      <c r="A957"/>
      <c r="B957"/>
      <c r="C957"/>
      <c r="D957"/>
      <c r="E957"/>
      <c r="F957"/>
      <c r="G957"/>
      <c r="H957"/>
      <c r="I957"/>
    </row>
    <row r="958" spans="1:9">
      <c r="A958"/>
      <c r="B958"/>
      <c r="C958"/>
      <c r="D958"/>
      <c r="E958"/>
      <c r="F958"/>
      <c r="G958"/>
      <c r="H958"/>
      <c r="I958"/>
    </row>
    <row r="959" spans="1:9">
      <c r="A959"/>
      <c r="B959"/>
      <c r="C959"/>
      <c r="D959"/>
      <c r="E959"/>
      <c r="F959"/>
      <c r="G959"/>
      <c r="H959"/>
      <c r="I959"/>
    </row>
    <row r="960" spans="1:9">
      <c r="A960"/>
      <c r="B960"/>
      <c r="C960"/>
      <c r="D960"/>
      <c r="E960"/>
      <c r="F960"/>
      <c r="G960"/>
      <c r="H960"/>
      <c r="I960"/>
    </row>
    <row r="961" spans="1:9">
      <c r="A961"/>
      <c r="B961"/>
      <c r="C961"/>
      <c r="D961"/>
      <c r="E961"/>
      <c r="F961"/>
      <c r="G961"/>
      <c r="H961"/>
      <c r="I961"/>
    </row>
    <row r="962" spans="1:9">
      <c r="A962"/>
      <c r="B962"/>
      <c r="C962"/>
      <c r="D962"/>
      <c r="E962"/>
      <c r="F962"/>
      <c r="G962"/>
      <c r="H962"/>
      <c r="I962"/>
    </row>
    <row r="963" spans="1:9">
      <c r="A963"/>
      <c r="B963"/>
      <c r="C963"/>
      <c r="D963"/>
      <c r="E963"/>
      <c r="F963"/>
      <c r="G963"/>
      <c r="H963"/>
      <c r="I963"/>
    </row>
    <row r="964" spans="1:9">
      <c r="A964"/>
      <c r="B964"/>
      <c r="C964"/>
      <c r="D964"/>
      <c r="E964"/>
      <c r="F964"/>
      <c r="G964"/>
      <c r="H964"/>
      <c r="I964"/>
    </row>
    <row r="965" spans="1:9">
      <c r="A965"/>
      <c r="B965"/>
      <c r="C965"/>
      <c r="D965"/>
      <c r="E965"/>
      <c r="F965"/>
      <c r="G965"/>
      <c r="H965"/>
      <c r="I965"/>
    </row>
    <row r="966" spans="1:9">
      <c r="A966"/>
      <c r="B966"/>
      <c r="C966"/>
      <c r="D966"/>
      <c r="E966"/>
      <c r="F966"/>
      <c r="G966"/>
      <c r="H966"/>
      <c r="I966"/>
    </row>
    <row r="967" spans="1:9">
      <c r="A967"/>
      <c r="B967"/>
      <c r="C967"/>
      <c r="D967"/>
      <c r="E967"/>
      <c r="F967"/>
      <c r="G967"/>
      <c r="H967"/>
      <c r="I967"/>
    </row>
    <row r="968" spans="1:9">
      <c r="A968"/>
      <c r="B968"/>
      <c r="C968"/>
      <c r="D968"/>
      <c r="E968"/>
      <c r="F968"/>
      <c r="G968"/>
      <c r="H968"/>
      <c r="I968"/>
    </row>
    <row r="969" spans="1:9">
      <c r="A969"/>
      <c r="B969"/>
      <c r="C969"/>
      <c r="D969"/>
      <c r="E969"/>
      <c r="F969"/>
      <c r="G969"/>
      <c r="H969"/>
      <c r="I969"/>
    </row>
    <row r="970" spans="1:9">
      <c r="A970"/>
      <c r="B970"/>
      <c r="C970"/>
      <c r="D970"/>
      <c r="E970"/>
      <c r="F970"/>
      <c r="G970"/>
      <c r="H970"/>
      <c r="I970"/>
    </row>
    <row r="971" spans="1:9">
      <c r="A971"/>
      <c r="B971"/>
      <c r="C971"/>
      <c r="D971"/>
      <c r="E971"/>
      <c r="F971"/>
      <c r="G971"/>
      <c r="H971"/>
      <c r="I971"/>
    </row>
    <row r="972" spans="1:9">
      <c r="A972"/>
      <c r="B972"/>
      <c r="C972"/>
      <c r="D972"/>
      <c r="E972"/>
      <c r="F972"/>
      <c r="G972"/>
      <c r="H972"/>
      <c r="I972"/>
    </row>
    <row r="973" spans="1:9">
      <c r="A973"/>
      <c r="B973"/>
      <c r="C973"/>
      <c r="D973"/>
      <c r="E973"/>
      <c r="F973"/>
      <c r="G973"/>
      <c r="H973"/>
      <c r="I973"/>
    </row>
    <row r="974" spans="1:9">
      <c r="A974"/>
      <c r="B974"/>
      <c r="C974"/>
      <c r="D974"/>
      <c r="E974"/>
      <c r="F974"/>
      <c r="G974"/>
      <c r="H974"/>
      <c r="I974"/>
    </row>
    <row r="975" spans="1:9">
      <c r="A975"/>
      <c r="B975"/>
      <c r="C975"/>
      <c r="D975"/>
      <c r="E975"/>
      <c r="F975"/>
      <c r="G975"/>
      <c r="H975"/>
      <c r="I975"/>
    </row>
    <row r="976" spans="1:9">
      <c r="A976"/>
      <c r="B976"/>
      <c r="C976"/>
      <c r="D976"/>
      <c r="E976"/>
      <c r="F976"/>
      <c r="G976"/>
      <c r="H976"/>
      <c r="I976"/>
    </row>
    <row r="977" spans="1:9">
      <c r="A977"/>
      <c r="B977"/>
      <c r="C977"/>
      <c r="D977"/>
      <c r="E977"/>
      <c r="F977"/>
      <c r="G977"/>
      <c r="H977"/>
      <c r="I977"/>
    </row>
    <row r="978" spans="1:9">
      <c r="A978"/>
      <c r="B978"/>
      <c r="C978"/>
      <c r="D978"/>
      <c r="E978"/>
      <c r="F978"/>
      <c r="G978"/>
      <c r="H978"/>
      <c r="I978"/>
    </row>
    <row r="979" spans="1:9">
      <c r="A979"/>
      <c r="B979"/>
      <c r="C979"/>
      <c r="D979"/>
      <c r="E979"/>
      <c r="F979"/>
      <c r="G979"/>
      <c r="H979"/>
      <c r="I979"/>
    </row>
    <row r="980" spans="1:9">
      <c r="A980"/>
      <c r="B980"/>
      <c r="C980"/>
      <c r="D980"/>
      <c r="E980"/>
      <c r="F980"/>
      <c r="G980"/>
      <c r="H980"/>
      <c r="I980"/>
    </row>
    <row r="981" spans="1:9">
      <c r="A981"/>
      <c r="B981"/>
      <c r="C981"/>
      <c r="D981"/>
      <c r="E981"/>
      <c r="F981"/>
      <c r="G981"/>
      <c r="H981"/>
      <c r="I981"/>
    </row>
    <row r="982" spans="1:9">
      <c r="A982"/>
      <c r="B982"/>
      <c r="C982"/>
      <c r="D982"/>
      <c r="E982"/>
      <c r="F982"/>
      <c r="G982"/>
      <c r="H982"/>
      <c r="I982"/>
    </row>
    <row r="983" spans="1:9">
      <c r="A983"/>
      <c r="B983"/>
      <c r="C983"/>
      <c r="D983"/>
      <c r="E983"/>
      <c r="F983"/>
      <c r="G983"/>
      <c r="H983"/>
      <c r="I983"/>
    </row>
    <row r="984" spans="1:9">
      <c r="A984"/>
      <c r="B984"/>
      <c r="C984"/>
      <c r="D984"/>
      <c r="E984"/>
      <c r="F984"/>
      <c r="G984"/>
      <c r="H984"/>
      <c r="I984"/>
    </row>
    <row r="985" spans="1:9">
      <c r="A985"/>
      <c r="B985"/>
      <c r="C985"/>
      <c r="D985"/>
      <c r="E985"/>
      <c r="F985"/>
      <c r="G985"/>
      <c r="H985"/>
      <c r="I985"/>
    </row>
    <row r="986" spans="1:9">
      <c r="A986"/>
      <c r="B986"/>
      <c r="C986"/>
      <c r="D986"/>
      <c r="E986"/>
      <c r="F986"/>
      <c r="G986"/>
      <c r="H986"/>
      <c r="I986"/>
    </row>
    <row r="987" spans="1:9">
      <c r="A987"/>
      <c r="B987"/>
      <c r="C987"/>
      <c r="D987"/>
      <c r="E987"/>
      <c r="F987"/>
      <c r="G987"/>
      <c r="H987"/>
      <c r="I987"/>
    </row>
    <row r="988" spans="1:9">
      <c r="A988"/>
      <c r="B988"/>
      <c r="C988"/>
      <c r="D988"/>
      <c r="E988"/>
      <c r="F988"/>
      <c r="G988"/>
      <c r="H988"/>
      <c r="I988"/>
    </row>
    <row r="989" spans="1:9">
      <c r="A989"/>
      <c r="B989"/>
      <c r="C989"/>
      <c r="D989"/>
      <c r="E989"/>
      <c r="F989"/>
      <c r="G989"/>
      <c r="H989"/>
      <c r="I989"/>
    </row>
    <row r="990" spans="1:9">
      <c r="A990"/>
      <c r="B990"/>
      <c r="C990"/>
      <c r="D990"/>
      <c r="E990"/>
      <c r="F990"/>
      <c r="G990"/>
      <c r="H990"/>
      <c r="I990"/>
    </row>
    <row r="991" spans="1:9">
      <c r="A991"/>
      <c r="B991"/>
      <c r="C991"/>
      <c r="D991"/>
      <c r="E991"/>
      <c r="F991"/>
      <c r="G991"/>
      <c r="H991"/>
      <c r="I991"/>
    </row>
    <row r="992" spans="1:9">
      <c r="A992"/>
      <c r="B992"/>
      <c r="C992"/>
      <c r="D992"/>
      <c r="E992"/>
      <c r="F992"/>
      <c r="G992"/>
      <c r="H992"/>
      <c r="I992"/>
    </row>
    <row r="993" spans="1:9">
      <c r="A993"/>
      <c r="B993"/>
      <c r="C993"/>
      <c r="D993"/>
      <c r="E993"/>
      <c r="F993"/>
      <c r="G993"/>
      <c r="H993"/>
      <c r="I993"/>
    </row>
    <row r="994" spans="1:9">
      <c r="A994"/>
      <c r="B994"/>
      <c r="C994"/>
      <c r="D994"/>
      <c r="E994"/>
      <c r="F994"/>
      <c r="G994"/>
      <c r="H994"/>
      <c r="I994"/>
    </row>
    <row r="995" spans="1:9">
      <c r="A995"/>
      <c r="B995"/>
      <c r="C995"/>
      <c r="D995"/>
      <c r="E995"/>
      <c r="F995"/>
      <c r="G995"/>
      <c r="H995"/>
      <c r="I995"/>
    </row>
    <row r="996" spans="1:9">
      <c r="A996"/>
      <c r="B996"/>
      <c r="C996"/>
      <c r="D996"/>
      <c r="E996"/>
      <c r="F996"/>
      <c r="G996"/>
      <c r="H996"/>
      <c r="I996"/>
    </row>
    <row r="997" spans="1:9">
      <c r="A997"/>
      <c r="B997"/>
      <c r="C997"/>
      <c r="D997"/>
      <c r="E997"/>
      <c r="F997"/>
      <c r="G997"/>
      <c r="H997"/>
      <c r="I997"/>
    </row>
    <row r="998" spans="1:9">
      <c r="A998"/>
      <c r="B998"/>
      <c r="C998"/>
      <c r="D998"/>
      <c r="E998"/>
      <c r="F998"/>
      <c r="G998"/>
      <c r="H998"/>
      <c r="I998"/>
    </row>
    <row r="999" spans="1:9">
      <c r="A999"/>
      <c r="B999"/>
      <c r="C999"/>
      <c r="D999"/>
      <c r="E999"/>
      <c r="F999"/>
      <c r="G999"/>
      <c r="H999"/>
      <c r="I999"/>
    </row>
    <row r="1000" spans="1:9">
      <c r="A1000"/>
      <c r="B1000"/>
      <c r="C1000"/>
      <c r="D1000"/>
      <c r="E1000"/>
      <c r="F1000"/>
      <c r="G1000"/>
      <c r="H1000"/>
      <c r="I1000"/>
    </row>
    <row r="1001" spans="1:9">
      <c r="A1001"/>
      <c r="B1001"/>
      <c r="C1001"/>
      <c r="D1001"/>
      <c r="E1001"/>
      <c r="F1001"/>
      <c r="G1001"/>
      <c r="H1001"/>
      <c r="I1001"/>
    </row>
    <row r="1002" spans="1:9">
      <c r="A1002"/>
      <c r="B1002"/>
      <c r="C1002"/>
      <c r="D1002"/>
      <c r="E1002"/>
      <c r="F1002"/>
      <c r="G1002"/>
      <c r="H1002"/>
      <c r="I1002"/>
    </row>
    <row r="1003" spans="1:9">
      <c r="A1003"/>
      <c r="B1003"/>
      <c r="C1003"/>
      <c r="D1003"/>
      <c r="E1003"/>
      <c r="F1003"/>
      <c r="G1003"/>
      <c r="H1003"/>
      <c r="I1003"/>
    </row>
    <row r="1004" spans="1:9">
      <c r="A1004"/>
      <c r="B1004"/>
      <c r="C1004"/>
      <c r="D1004"/>
      <c r="E1004"/>
      <c r="F1004"/>
      <c r="G1004"/>
      <c r="H1004"/>
      <c r="I1004"/>
    </row>
    <row r="1005" spans="1:9">
      <c r="A1005"/>
      <c r="B1005"/>
      <c r="C1005"/>
      <c r="D1005"/>
      <c r="E1005"/>
      <c r="F1005"/>
      <c r="G1005"/>
      <c r="H1005"/>
      <c r="I1005"/>
    </row>
    <row r="1006" spans="1:9">
      <c r="A1006"/>
      <c r="B1006"/>
      <c r="C1006"/>
      <c r="D1006"/>
      <c r="E1006"/>
      <c r="F1006"/>
      <c r="G1006"/>
      <c r="H1006"/>
      <c r="I1006"/>
    </row>
    <row r="1007" spans="1:9">
      <c r="A1007"/>
      <c r="B1007"/>
      <c r="C1007"/>
      <c r="D1007"/>
      <c r="E1007"/>
      <c r="F1007"/>
      <c r="G1007"/>
      <c r="H1007"/>
      <c r="I1007"/>
    </row>
    <row r="1008" spans="1:9">
      <c r="A1008"/>
      <c r="B1008"/>
      <c r="C1008"/>
      <c r="D1008"/>
      <c r="E1008"/>
      <c r="F1008"/>
      <c r="G1008"/>
      <c r="H1008"/>
      <c r="I1008"/>
    </row>
    <row r="1009" spans="1:9">
      <c r="A1009"/>
      <c r="B1009"/>
      <c r="C1009"/>
      <c r="D1009"/>
      <c r="E1009"/>
      <c r="F1009"/>
      <c r="G1009"/>
      <c r="H1009"/>
      <c r="I1009"/>
    </row>
    <row r="1010" spans="1:9">
      <c r="A1010"/>
      <c r="B1010"/>
      <c r="C1010"/>
      <c r="D1010"/>
      <c r="E1010"/>
      <c r="F1010"/>
      <c r="G1010"/>
      <c r="H1010"/>
      <c r="I1010"/>
    </row>
    <row r="1011" spans="1:9">
      <c r="A1011"/>
      <c r="B1011"/>
      <c r="C1011"/>
      <c r="D1011"/>
      <c r="E1011"/>
      <c r="F1011"/>
      <c r="G1011"/>
      <c r="H1011"/>
      <c r="I1011"/>
    </row>
    <row r="1012" spans="1:9">
      <c r="A1012"/>
      <c r="B1012"/>
      <c r="C1012"/>
      <c r="D1012"/>
      <c r="E1012"/>
      <c r="F1012"/>
      <c r="G1012"/>
      <c r="H1012"/>
      <c r="I1012"/>
    </row>
    <row r="1013" spans="1:9">
      <c r="A1013"/>
      <c r="B1013"/>
      <c r="C1013"/>
      <c r="D1013"/>
      <c r="E1013"/>
      <c r="F1013"/>
      <c r="G1013"/>
      <c r="H1013"/>
      <c r="I1013"/>
    </row>
    <row r="1014" spans="1:9">
      <c r="A1014"/>
      <c r="B1014"/>
      <c r="C1014"/>
      <c r="D1014"/>
      <c r="E1014"/>
      <c r="F1014"/>
      <c r="G1014"/>
      <c r="H1014"/>
      <c r="I1014"/>
    </row>
    <row r="1015" spans="1:9">
      <c r="A1015"/>
      <c r="B1015"/>
      <c r="C1015"/>
      <c r="D1015"/>
      <c r="E1015"/>
      <c r="F1015"/>
      <c r="G1015"/>
      <c r="H1015"/>
      <c r="I1015"/>
    </row>
    <row r="1016" spans="1:9">
      <c r="A1016"/>
      <c r="B1016"/>
      <c r="C1016"/>
      <c r="D1016"/>
      <c r="E1016"/>
      <c r="F1016"/>
      <c r="G1016"/>
      <c r="H1016"/>
      <c r="I1016"/>
    </row>
    <row r="1017" spans="1:9">
      <c r="A1017"/>
      <c r="B1017"/>
      <c r="C1017"/>
      <c r="D1017"/>
      <c r="E1017"/>
      <c r="F1017"/>
      <c r="G1017"/>
      <c r="H1017"/>
      <c r="I1017"/>
    </row>
    <row r="1018" spans="1:9">
      <c r="A1018"/>
      <c r="B1018"/>
      <c r="C1018"/>
      <c r="D1018"/>
      <c r="E1018"/>
      <c r="F1018"/>
      <c r="G1018"/>
      <c r="H1018"/>
      <c r="I1018"/>
    </row>
    <row r="1019" spans="1:9">
      <c r="A1019"/>
      <c r="B1019"/>
      <c r="C1019"/>
      <c r="D1019"/>
      <c r="E1019"/>
      <c r="F1019"/>
      <c r="G1019"/>
      <c r="H1019"/>
      <c r="I1019"/>
    </row>
    <row r="1020" spans="1:9">
      <c r="A1020"/>
      <c r="B1020"/>
      <c r="C1020"/>
      <c r="D1020"/>
      <c r="E1020"/>
      <c r="F1020"/>
      <c r="G1020"/>
      <c r="H1020"/>
      <c r="I1020"/>
    </row>
    <row r="1021" spans="1:9">
      <c r="A1021"/>
      <c r="B1021"/>
      <c r="C1021"/>
      <c r="D1021"/>
      <c r="E1021"/>
      <c r="F1021"/>
      <c r="G1021"/>
      <c r="H1021"/>
      <c r="I1021"/>
    </row>
    <row r="1022" spans="1:9">
      <c r="A1022"/>
      <c r="B1022"/>
      <c r="C1022"/>
      <c r="D1022"/>
      <c r="E1022"/>
      <c r="F1022"/>
      <c r="G1022"/>
      <c r="H1022"/>
      <c r="I1022"/>
    </row>
    <row r="1023" spans="1:9">
      <c r="A1023"/>
      <c r="B1023"/>
      <c r="C1023"/>
      <c r="D1023"/>
      <c r="E1023"/>
      <c r="F1023"/>
      <c r="G1023"/>
      <c r="H1023"/>
      <c r="I1023"/>
    </row>
    <row r="1024" spans="1:9">
      <c r="A1024"/>
      <c r="B1024"/>
      <c r="C1024"/>
      <c r="D1024"/>
      <c r="E1024"/>
      <c r="F1024"/>
      <c r="G1024"/>
      <c r="H1024"/>
      <c r="I1024"/>
    </row>
    <row r="1025" spans="1:9">
      <c r="A1025"/>
      <c r="B1025"/>
      <c r="C1025"/>
      <c r="D1025"/>
      <c r="E1025"/>
      <c r="F1025"/>
      <c r="G1025"/>
      <c r="H1025"/>
      <c r="I1025"/>
    </row>
    <row r="1026" spans="1:9">
      <c r="A1026"/>
      <c r="B1026"/>
      <c r="C1026"/>
      <c r="D1026"/>
      <c r="E1026"/>
      <c r="F1026"/>
      <c r="G1026"/>
      <c r="H1026"/>
      <c r="I1026"/>
    </row>
    <row r="1027" spans="1:9">
      <c r="A1027"/>
      <c r="B1027"/>
      <c r="C1027"/>
      <c r="D1027"/>
      <c r="E1027"/>
      <c r="F1027"/>
      <c r="G1027"/>
      <c r="H1027"/>
      <c r="I1027"/>
    </row>
    <row r="1028" spans="1:9">
      <c r="A1028"/>
      <c r="B1028"/>
      <c r="C1028"/>
      <c r="D1028"/>
      <c r="E1028"/>
      <c r="F1028"/>
      <c r="G1028"/>
      <c r="H1028"/>
      <c r="I1028"/>
    </row>
    <row r="1029" spans="1:9">
      <c r="A1029"/>
      <c r="B1029"/>
      <c r="C1029"/>
      <c r="D1029"/>
      <c r="E1029"/>
      <c r="F1029"/>
      <c r="G1029"/>
      <c r="H1029"/>
      <c r="I1029"/>
    </row>
    <row r="1030" spans="1:9">
      <c r="A1030"/>
      <c r="B1030"/>
      <c r="C1030"/>
      <c r="D1030"/>
      <c r="E1030"/>
      <c r="F1030"/>
      <c r="G1030"/>
      <c r="H1030"/>
      <c r="I1030"/>
    </row>
    <row r="1031" spans="1:9">
      <c r="A1031"/>
      <c r="B1031"/>
      <c r="C1031"/>
      <c r="D1031"/>
      <c r="E1031"/>
      <c r="F1031"/>
      <c r="G1031"/>
      <c r="H1031"/>
      <c r="I1031"/>
    </row>
    <row r="1032" spans="1:9">
      <c r="A1032"/>
      <c r="B1032"/>
      <c r="C1032"/>
      <c r="D1032"/>
      <c r="E1032"/>
      <c r="F1032"/>
      <c r="G1032"/>
      <c r="H1032"/>
      <c r="I1032"/>
    </row>
    <row r="1033" spans="1:9">
      <c r="A1033"/>
      <c r="B1033"/>
      <c r="C1033"/>
      <c r="D1033"/>
      <c r="E1033"/>
      <c r="F1033"/>
      <c r="G1033"/>
      <c r="H1033"/>
      <c r="I1033"/>
    </row>
    <row r="1034" spans="1:9">
      <c r="A1034"/>
      <c r="B1034"/>
      <c r="C1034"/>
      <c r="D1034"/>
      <c r="E1034"/>
      <c r="F1034"/>
      <c r="G1034"/>
      <c r="H1034"/>
      <c r="I1034"/>
    </row>
    <row r="1035" spans="1:9">
      <c r="A1035"/>
      <c r="B1035"/>
      <c r="C1035"/>
      <c r="D1035"/>
      <c r="E1035"/>
      <c r="F1035"/>
      <c r="G1035"/>
      <c r="H1035"/>
      <c r="I1035"/>
    </row>
    <row r="1036" spans="1:9">
      <c r="A1036"/>
      <c r="B1036"/>
      <c r="C1036"/>
      <c r="D1036"/>
      <c r="E1036"/>
      <c r="F1036"/>
      <c r="G1036"/>
      <c r="H1036"/>
      <c r="I1036"/>
    </row>
    <row r="1037" spans="1:9">
      <c r="A1037"/>
      <c r="B1037"/>
      <c r="C1037"/>
      <c r="D1037"/>
      <c r="E1037"/>
      <c r="F1037"/>
      <c r="G1037"/>
      <c r="H1037"/>
      <c r="I1037"/>
    </row>
    <row r="1038" spans="1:9">
      <c r="A1038"/>
      <c r="B1038"/>
      <c r="C1038"/>
      <c r="D1038"/>
      <c r="E1038"/>
      <c r="F1038"/>
      <c r="G1038"/>
      <c r="H1038"/>
      <c r="I1038"/>
    </row>
    <row r="1039" spans="1:9">
      <c r="A1039"/>
      <c r="B1039"/>
      <c r="C1039"/>
      <c r="D1039"/>
      <c r="E1039"/>
      <c r="F1039"/>
      <c r="G1039"/>
      <c r="H1039"/>
      <c r="I1039"/>
    </row>
    <row r="1040" spans="1:9">
      <c r="A1040"/>
      <c r="B1040"/>
      <c r="C1040"/>
      <c r="D1040"/>
      <c r="E1040"/>
      <c r="F1040"/>
      <c r="G1040"/>
      <c r="H1040"/>
      <c r="I1040"/>
    </row>
    <row r="1041" spans="1:9">
      <c r="A1041"/>
      <c r="B1041"/>
      <c r="C1041"/>
      <c r="D1041"/>
      <c r="E1041"/>
      <c r="F1041"/>
      <c r="G1041"/>
      <c r="H1041"/>
      <c r="I1041"/>
    </row>
    <row r="1042" spans="1:9">
      <c r="A1042"/>
      <c r="B1042"/>
      <c r="C1042"/>
      <c r="D1042"/>
      <c r="E1042"/>
      <c r="F1042"/>
      <c r="G1042"/>
      <c r="H1042"/>
      <c r="I1042"/>
    </row>
    <row r="1043" spans="1:9">
      <c r="A1043"/>
      <c r="B1043"/>
      <c r="C1043"/>
      <c r="D1043"/>
      <c r="E1043"/>
      <c r="F1043"/>
      <c r="G1043"/>
      <c r="H1043"/>
      <c r="I1043"/>
    </row>
    <row r="1044" spans="1:9">
      <c r="A1044"/>
      <c r="B1044"/>
      <c r="C1044"/>
      <c r="D1044"/>
      <c r="E1044"/>
      <c r="F1044"/>
      <c r="G1044"/>
      <c r="H1044"/>
      <c r="I1044"/>
    </row>
    <row r="1045" spans="1:9">
      <c r="A1045"/>
      <c r="B1045"/>
      <c r="C1045"/>
      <c r="D1045"/>
      <c r="E1045"/>
      <c r="F1045"/>
      <c r="G1045"/>
      <c r="H1045"/>
      <c r="I1045"/>
    </row>
    <row r="1046" spans="1:9">
      <c r="A1046"/>
      <c r="B1046"/>
      <c r="C1046"/>
      <c r="D1046"/>
      <c r="E1046"/>
      <c r="F1046"/>
      <c r="G1046"/>
      <c r="H1046"/>
      <c r="I1046"/>
    </row>
    <row r="1047" spans="1:9">
      <c r="A1047"/>
      <c r="B1047"/>
      <c r="C1047"/>
      <c r="D1047"/>
      <c r="E1047"/>
      <c r="F1047"/>
      <c r="G1047"/>
      <c r="H1047"/>
      <c r="I1047"/>
    </row>
    <row r="1048" spans="1:9">
      <c r="A1048"/>
      <c r="B1048"/>
      <c r="C1048"/>
      <c r="D1048"/>
      <c r="E1048"/>
      <c r="F1048"/>
      <c r="G1048"/>
      <c r="H1048"/>
      <c r="I1048"/>
    </row>
    <row r="1049" spans="1:9">
      <c r="A1049"/>
      <c r="B1049"/>
      <c r="C1049"/>
      <c r="D1049"/>
      <c r="E1049"/>
      <c r="F1049"/>
      <c r="G1049"/>
      <c r="H1049"/>
      <c r="I1049"/>
    </row>
    <row r="1050" spans="1:9">
      <c r="A1050"/>
      <c r="B1050"/>
      <c r="C1050"/>
      <c r="D1050"/>
      <c r="E1050"/>
      <c r="F1050"/>
      <c r="G1050"/>
      <c r="H1050"/>
      <c r="I1050"/>
    </row>
    <row r="1051" spans="1:9">
      <c r="A1051"/>
      <c r="B1051"/>
      <c r="C1051"/>
      <c r="D1051"/>
      <c r="E1051"/>
      <c r="F1051"/>
      <c r="G1051"/>
      <c r="H1051"/>
      <c r="I1051"/>
    </row>
    <row r="1052" spans="1:9">
      <c r="A1052"/>
      <c r="B1052"/>
      <c r="C1052"/>
      <c r="D1052"/>
      <c r="E1052"/>
      <c r="F1052"/>
      <c r="G1052"/>
      <c r="H1052"/>
      <c r="I1052"/>
    </row>
    <row r="1053" spans="1:9">
      <c r="A1053"/>
      <c r="B1053"/>
      <c r="C1053"/>
      <c r="D1053"/>
      <c r="E1053"/>
      <c r="F1053"/>
      <c r="G1053"/>
      <c r="H1053"/>
      <c r="I1053"/>
    </row>
    <row r="1054" spans="1:9">
      <c r="A1054"/>
      <c r="B1054"/>
      <c r="C1054"/>
      <c r="D1054"/>
      <c r="E1054"/>
      <c r="F1054"/>
      <c r="G1054"/>
      <c r="H1054"/>
      <c r="I1054"/>
    </row>
    <row r="1055" spans="1:9">
      <c r="A1055"/>
      <c r="B1055"/>
      <c r="C1055"/>
      <c r="D1055"/>
      <c r="E1055"/>
      <c r="F1055"/>
      <c r="G1055"/>
      <c r="H1055"/>
      <c r="I1055"/>
    </row>
    <row r="1056" spans="1:9">
      <c r="A1056"/>
      <c r="B1056"/>
      <c r="C1056"/>
      <c r="D1056"/>
      <c r="E1056"/>
      <c r="F1056"/>
      <c r="G1056"/>
      <c r="H1056"/>
      <c r="I1056"/>
    </row>
    <row r="1057" spans="1:9">
      <c r="A1057"/>
      <c r="B1057"/>
      <c r="C1057"/>
      <c r="D1057"/>
      <c r="E1057"/>
      <c r="F1057"/>
      <c r="G1057"/>
      <c r="H1057"/>
      <c r="I1057"/>
    </row>
    <row r="1058" spans="1:9">
      <c r="A1058"/>
      <c r="B1058"/>
      <c r="C1058"/>
      <c r="D1058"/>
      <c r="E1058"/>
      <c r="F1058"/>
      <c r="G1058"/>
      <c r="H1058"/>
      <c r="I1058"/>
    </row>
    <row r="1059" spans="1:9">
      <c r="A1059"/>
      <c r="B1059"/>
      <c r="C1059"/>
      <c r="D1059"/>
      <c r="E1059"/>
      <c r="F1059"/>
      <c r="G1059"/>
      <c r="H1059"/>
      <c r="I1059"/>
    </row>
    <row r="1060" spans="1:9">
      <c r="A1060"/>
      <c r="B1060"/>
      <c r="C1060"/>
      <c r="D1060"/>
      <c r="E1060"/>
      <c r="F1060"/>
      <c r="G1060"/>
      <c r="H1060"/>
      <c r="I1060"/>
    </row>
    <row r="1061" spans="1:9">
      <c r="A1061"/>
      <c r="B1061"/>
      <c r="C1061"/>
      <c r="D1061"/>
      <c r="E1061"/>
      <c r="F1061"/>
      <c r="G1061"/>
      <c r="H1061"/>
      <c r="I1061"/>
    </row>
    <row r="1062" spans="1:9">
      <c r="A1062"/>
      <c r="B1062"/>
      <c r="C1062"/>
      <c r="D1062"/>
      <c r="E1062"/>
      <c r="F1062"/>
      <c r="G1062"/>
      <c r="H1062"/>
      <c r="I1062"/>
    </row>
    <row r="1063" spans="1:9">
      <c r="A1063"/>
      <c r="B1063"/>
      <c r="C1063"/>
      <c r="D1063"/>
      <c r="E1063"/>
      <c r="F1063"/>
      <c r="G1063"/>
      <c r="H1063"/>
      <c r="I1063"/>
    </row>
    <row r="1064" spans="1:9">
      <c r="A1064"/>
      <c r="B1064"/>
      <c r="C1064"/>
      <c r="D1064"/>
      <c r="E1064"/>
      <c r="F1064"/>
      <c r="G1064"/>
      <c r="H1064"/>
      <c r="I1064"/>
    </row>
    <row r="1065" spans="1:9">
      <c r="A1065"/>
      <c r="B1065"/>
      <c r="C1065"/>
      <c r="D1065"/>
      <c r="E1065"/>
      <c r="F1065"/>
      <c r="G1065"/>
      <c r="H1065"/>
      <c r="I1065"/>
    </row>
    <row r="1066" spans="1:9">
      <c r="A1066"/>
      <c r="B1066"/>
      <c r="C1066"/>
      <c r="D1066"/>
      <c r="E1066"/>
      <c r="F1066"/>
      <c r="G1066"/>
      <c r="H1066"/>
      <c r="I1066"/>
    </row>
    <row r="1067" spans="1:9">
      <c r="A1067"/>
      <c r="B1067"/>
      <c r="C1067"/>
      <c r="D1067"/>
      <c r="E1067"/>
      <c r="F1067"/>
      <c r="G1067"/>
      <c r="H1067"/>
      <c r="I1067"/>
    </row>
    <row r="1068" spans="1:9">
      <c r="A1068"/>
      <c r="B1068"/>
      <c r="C1068"/>
      <c r="D1068"/>
      <c r="E1068"/>
      <c r="F1068"/>
      <c r="G1068"/>
      <c r="H1068"/>
      <c r="I1068"/>
    </row>
    <row r="1069" spans="1:9">
      <c r="A1069"/>
      <c r="B1069"/>
      <c r="C1069"/>
      <c r="D1069"/>
      <c r="E1069"/>
      <c r="F1069"/>
      <c r="G1069"/>
      <c r="H1069"/>
      <c r="I1069"/>
    </row>
    <row r="1070" spans="1:9">
      <c r="A1070"/>
      <c r="B1070"/>
      <c r="C1070"/>
      <c r="D1070"/>
      <c r="E1070"/>
      <c r="F1070"/>
      <c r="G1070"/>
      <c r="H1070"/>
      <c r="I1070"/>
    </row>
    <row r="1071" spans="1:9">
      <c r="A1071"/>
      <c r="B1071"/>
      <c r="C1071"/>
      <c r="D1071"/>
      <c r="E1071"/>
      <c r="F1071"/>
      <c r="G1071"/>
      <c r="H1071"/>
      <c r="I1071"/>
    </row>
    <row r="1072" spans="1:9">
      <c r="A1072"/>
      <c r="B1072"/>
      <c r="C1072"/>
      <c r="D1072"/>
      <c r="E1072"/>
      <c r="F1072"/>
      <c r="G1072"/>
      <c r="H1072"/>
      <c r="I1072"/>
    </row>
    <row r="1073" spans="1:9">
      <c r="A1073"/>
      <c r="B1073"/>
      <c r="C1073"/>
      <c r="D1073"/>
      <c r="E1073"/>
      <c r="F1073"/>
      <c r="G1073"/>
      <c r="H1073"/>
      <c r="I1073"/>
    </row>
    <row r="1074" spans="1:9">
      <c r="A1074"/>
      <c r="B1074"/>
      <c r="C1074"/>
      <c r="D1074"/>
      <c r="E1074"/>
      <c r="F1074"/>
      <c r="G1074"/>
      <c r="H1074"/>
      <c r="I1074"/>
    </row>
    <row r="1075" spans="1:9">
      <c r="A1075"/>
      <c r="B1075"/>
      <c r="C1075"/>
      <c r="D1075"/>
      <c r="E1075"/>
      <c r="F1075"/>
      <c r="G1075"/>
      <c r="H1075"/>
      <c r="I1075"/>
    </row>
    <row r="1076" spans="1:9">
      <c r="A1076"/>
      <c r="B1076"/>
      <c r="C1076"/>
      <c r="D1076"/>
      <c r="E1076"/>
      <c r="F1076"/>
      <c r="G1076"/>
      <c r="H1076"/>
      <c r="I1076"/>
    </row>
    <row r="1077" spans="1:9">
      <c r="A1077"/>
      <c r="B1077"/>
      <c r="C1077"/>
      <c r="D1077"/>
      <c r="E1077"/>
      <c r="F1077"/>
      <c r="G1077"/>
      <c r="H1077"/>
      <c r="I1077"/>
    </row>
    <row r="1078" spans="1:9">
      <c r="A1078"/>
      <c r="B1078"/>
      <c r="C1078"/>
      <c r="D1078"/>
      <c r="E1078"/>
      <c r="F1078"/>
      <c r="G1078"/>
      <c r="H1078"/>
      <c r="I1078"/>
    </row>
    <row r="1079" spans="1:9">
      <c r="A1079"/>
      <c r="B1079"/>
      <c r="C1079"/>
      <c r="D1079"/>
      <c r="E1079"/>
      <c r="F1079"/>
      <c r="G1079"/>
      <c r="H1079"/>
      <c r="I1079"/>
    </row>
    <row r="1080" spans="1:9">
      <c r="A1080"/>
      <c r="B1080"/>
      <c r="C1080"/>
      <c r="D1080"/>
      <c r="E1080"/>
      <c r="F1080"/>
      <c r="G1080"/>
      <c r="H1080"/>
      <c r="I1080"/>
    </row>
    <row r="1081" spans="1:9">
      <c r="A1081"/>
      <c r="B1081"/>
      <c r="C1081"/>
      <c r="D1081"/>
      <c r="E1081"/>
      <c r="F1081"/>
      <c r="G1081"/>
      <c r="H1081"/>
      <c r="I1081"/>
    </row>
    <row r="1082" spans="1:9">
      <c r="A1082"/>
      <c r="B1082"/>
      <c r="C1082"/>
      <c r="D1082"/>
      <c r="E1082"/>
      <c r="F1082"/>
      <c r="G1082"/>
      <c r="H1082"/>
      <c r="I1082"/>
    </row>
    <row r="1083" spans="1:9">
      <c r="A1083"/>
      <c r="B1083"/>
      <c r="C1083"/>
      <c r="D1083"/>
      <c r="E1083"/>
      <c r="F1083"/>
      <c r="G1083"/>
      <c r="H1083"/>
      <c r="I1083"/>
    </row>
    <row r="1084" spans="1:9">
      <c r="A1084"/>
      <c r="B1084"/>
      <c r="C1084"/>
      <c r="D1084"/>
      <c r="E1084"/>
      <c r="F1084"/>
      <c r="G1084"/>
      <c r="H1084"/>
      <c r="I1084"/>
    </row>
    <row r="1085" spans="1:9">
      <c r="A1085"/>
      <c r="B1085"/>
      <c r="C1085"/>
      <c r="D1085"/>
      <c r="E1085"/>
      <c r="F1085"/>
      <c r="G1085"/>
      <c r="H1085"/>
      <c r="I1085"/>
    </row>
    <row r="1086" spans="1:9">
      <c r="A1086"/>
      <c r="B1086"/>
      <c r="C1086"/>
      <c r="D1086"/>
      <c r="E1086"/>
      <c r="F1086"/>
      <c r="G1086"/>
      <c r="H1086"/>
      <c r="I1086"/>
    </row>
    <row r="1087" spans="1:9">
      <c r="A1087"/>
      <c r="B1087"/>
      <c r="C1087"/>
      <c r="D1087"/>
      <c r="E1087"/>
      <c r="F1087"/>
      <c r="G1087"/>
      <c r="H1087"/>
      <c r="I1087"/>
    </row>
    <row r="1088" spans="1:9">
      <c r="A1088"/>
      <c r="B1088"/>
      <c r="C1088"/>
      <c r="D1088"/>
      <c r="E1088"/>
      <c r="F1088"/>
      <c r="G1088"/>
      <c r="H1088"/>
      <c r="I1088"/>
    </row>
    <row r="1089" spans="1:9">
      <c r="A1089"/>
      <c r="B1089"/>
      <c r="C1089"/>
      <c r="D1089"/>
      <c r="E1089"/>
      <c r="F1089"/>
      <c r="G1089"/>
      <c r="H1089"/>
      <c r="I1089"/>
    </row>
    <row r="1090" spans="1:9">
      <c r="A1090"/>
      <c r="B1090"/>
      <c r="C1090"/>
      <c r="D1090"/>
      <c r="E1090"/>
      <c r="F1090"/>
      <c r="G1090"/>
      <c r="H1090"/>
      <c r="I1090"/>
    </row>
    <row r="1091" spans="1:9">
      <c r="A1091"/>
      <c r="B1091"/>
      <c r="C1091"/>
      <c r="D1091"/>
      <c r="E1091"/>
      <c r="F1091"/>
      <c r="G1091"/>
      <c r="H1091"/>
      <c r="I1091"/>
    </row>
    <row r="1092" spans="1:9">
      <c r="A1092"/>
      <c r="B1092"/>
      <c r="C1092"/>
      <c r="D1092"/>
      <c r="E1092"/>
      <c r="F1092"/>
      <c r="G1092"/>
      <c r="H1092"/>
      <c r="I1092"/>
    </row>
    <row r="1093" spans="1:9">
      <c r="A1093"/>
      <c r="B1093"/>
      <c r="C1093"/>
      <c r="D1093"/>
      <c r="E1093"/>
      <c r="F1093"/>
      <c r="G1093"/>
      <c r="H1093"/>
      <c r="I1093"/>
    </row>
    <row r="1094" spans="1:9">
      <c r="A1094"/>
      <c r="B1094"/>
      <c r="C1094"/>
      <c r="D1094"/>
      <c r="E1094"/>
      <c r="F1094"/>
      <c r="G1094"/>
      <c r="H1094"/>
      <c r="I1094"/>
    </row>
    <row r="1095" spans="1:9">
      <c r="A1095"/>
      <c r="B1095"/>
      <c r="C1095"/>
      <c r="D1095"/>
      <c r="E1095"/>
      <c r="F1095"/>
      <c r="G1095"/>
      <c r="H1095"/>
      <c r="I1095"/>
    </row>
    <row r="1096" spans="1:9">
      <c r="A1096"/>
      <c r="B1096"/>
      <c r="C1096"/>
      <c r="D1096"/>
      <c r="E1096"/>
      <c r="F1096"/>
      <c r="G1096"/>
      <c r="H1096"/>
      <c r="I1096"/>
    </row>
    <row r="1097" spans="1:9">
      <c r="A1097"/>
      <c r="B1097"/>
      <c r="C1097"/>
      <c r="D1097"/>
      <c r="E1097"/>
      <c r="F1097"/>
      <c r="G1097"/>
      <c r="H1097"/>
      <c r="I1097"/>
    </row>
    <row r="1098" spans="1:9">
      <c r="A1098"/>
      <c r="B1098"/>
      <c r="C1098"/>
      <c r="D1098"/>
      <c r="E1098"/>
      <c r="F1098"/>
      <c r="G1098"/>
      <c r="H1098"/>
      <c r="I1098"/>
    </row>
    <row r="1099" spans="1:9">
      <c r="A1099"/>
      <c r="B1099"/>
      <c r="C1099"/>
      <c r="D1099"/>
      <c r="E1099"/>
      <c r="F1099"/>
      <c r="G1099"/>
      <c r="H1099"/>
      <c r="I1099"/>
    </row>
    <row r="1100" spans="1:9">
      <c r="A1100"/>
      <c r="B1100"/>
      <c r="C1100"/>
      <c r="D1100"/>
      <c r="E1100"/>
      <c r="F1100"/>
      <c r="G1100"/>
      <c r="H1100"/>
      <c r="I1100"/>
    </row>
    <row r="1101" spans="1:9">
      <c r="A1101"/>
      <c r="B1101"/>
      <c r="C1101"/>
      <c r="D1101"/>
      <c r="E1101"/>
      <c r="F1101"/>
      <c r="G1101"/>
      <c r="H1101"/>
      <c r="I1101"/>
    </row>
    <row r="1102" spans="1:9">
      <c r="A1102"/>
      <c r="B1102"/>
      <c r="C1102"/>
      <c r="D1102"/>
      <c r="E1102"/>
      <c r="F1102"/>
      <c r="G1102"/>
      <c r="H1102"/>
      <c r="I1102"/>
    </row>
    <row r="1103" spans="1:9">
      <c r="A1103"/>
      <c r="B1103"/>
      <c r="C1103"/>
      <c r="D1103"/>
      <c r="E1103"/>
      <c r="F1103"/>
      <c r="G1103"/>
      <c r="H1103"/>
      <c r="I1103"/>
    </row>
    <row r="1104" spans="1:9">
      <c r="A1104"/>
      <c r="B1104"/>
      <c r="C1104"/>
      <c r="D1104"/>
      <c r="E1104"/>
      <c r="F1104"/>
      <c r="G1104"/>
      <c r="H1104"/>
      <c r="I1104"/>
    </row>
    <row r="1105" spans="1:9">
      <c r="A1105"/>
      <c r="B1105"/>
      <c r="C1105"/>
      <c r="D1105"/>
      <c r="E1105"/>
      <c r="F1105"/>
      <c r="G1105"/>
      <c r="H1105"/>
      <c r="I1105"/>
    </row>
    <row r="1106" spans="1:9">
      <c r="A1106"/>
      <c r="B1106"/>
      <c r="C1106"/>
      <c r="D1106"/>
      <c r="E1106"/>
      <c r="F1106"/>
      <c r="G1106"/>
      <c r="H1106"/>
      <c r="I1106"/>
    </row>
    <row r="1107" spans="1:9">
      <c r="A1107"/>
      <c r="B1107"/>
      <c r="C1107"/>
      <c r="D1107"/>
      <c r="E1107"/>
      <c r="F1107"/>
      <c r="G1107"/>
      <c r="H1107"/>
      <c r="I1107"/>
    </row>
    <row r="1108" spans="1:9">
      <c r="A1108"/>
      <c r="B1108"/>
      <c r="C1108"/>
      <c r="D1108"/>
      <c r="E1108"/>
      <c r="F1108"/>
      <c r="G1108"/>
      <c r="H1108"/>
      <c r="I1108"/>
    </row>
    <row r="1109" spans="1:9">
      <c r="A1109"/>
      <c r="B1109"/>
      <c r="C1109"/>
      <c r="D1109"/>
      <c r="E1109"/>
      <c r="F1109"/>
      <c r="G1109"/>
      <c r="H1109"/>
      <c r="I1109"/>
    </row>
    <row r="1110" spans="1:9">
      <c r="A1110"/>
      <c r="B1110"/>
      <c r="C1110"/>
      <c r="D1110"/>
      <c r="E1110"/>
      <c r="F1110"/>
      <c r="G1110"/>
      <c r="H1110"/>
      <c r="I1110"/>
    </row>
    <row r="1111" spans="1:9">
      <c r="A1111"/>
      <c r="B1111"/>
      <c r="C1111"/>
      <c r="D1111"/>
      <c r="E1111"/>
      <c r="F1111"/>
      <c r="G1111"/>
      <c r="H1111"/>
      <c r="I1111"/>
    </row>
    <row r="1112" spans="1:9">
      <c r="A1112"/>
      <c r="B1112"/>
      <c r="C1112"/>
      <c r="D1112"/>
      <c r="E1112"/>
      <c r="F1112"/>
      <c r="G1112"/>
      <c r="H1112"/>
      <c r="I1112"/>
    </row>
    <row r="1113" spans="1:9">
      <c r="A1113"/>
      <c r="B1113"/>
      <c r="C1113"/>
      <c r="D1113"/>
      <c r="E1113"/>
      <c r="F1113"/>
      <c r="G1113"/>
      <c r="H1113"/>
      <c r="I1113"/>
    </row>
    <row r="1114" spans="1:9">
      <c r="A1114"/>
      <c r="B1114"/>
      <c r="C1114"/>
      <c r="D1114"/>
      <c r="E1114"/>
      <c r="F1114"/>
      <c r="G1114"/>
      <c r="H1114"/>
      <c r="I1114"/>
    </row>
    <row r="1115" spans="1:9">
      <c r="A1115"/>
      <c r="B1115"/>
      <c r="C1115"/>
      <c r="D1115"/>
      <c r="E1115"/>
      <c r="F1115"/>
      <c r="G1115"/>
      <c r="H1115"/>
      <c r="I1115"/>
    </row>
    <row r="1116" spans="1:9">
      <c r="A1116"/>
      <c r="B1116"/>
      <c r="C1116"/>
      <c r="D1116"/>
      <c r="E1116"/>
      <c r="F1116"/>
      <c r="G1116"/>
      <c r="H1116"/>
      <c r="I1116"/>
    </row>
    <row r="1117" spans="1:9">
      <c r="A1117"/>
      <c r="B1117"/>
      <c r="C1117"/>
      <c r="D1117"/>
      <c r="E1117"/>
      <c r="F1117"/>
      <c r="G1117"/>
      <c r="H1117"/>
      <c r="I1117"/>
    </row>
    <row r="1118" spans="1:9">
      <c r="A1118"/>
      <c r="B1118"/>
      <c r="C1118"/>
      <c r="D1118"/>
      <c r="E1118"/>
      <c r="F1118"/>
      <c r="G1118"/>
      <c r="H1118"/>
      <c r="I1118"/>
    </row>
    <row r="1119" spans="1:9">
      <c r="A1119"/>
      <c r="B1119"/>
      <c r="C1119"/>
      <c r="D1119"/>
      <c r="E1119"/>
      <c r="F1119"/>
      <c r="G1119"/>
      <c r="H1119"/>
      <c r="I1119"/>
    </row>
    <row r="1120" spans="1:9">
      <c r="A1120"/>
      <c r="B1120"/>
      <c r="C1120"/>
      <c r="D1120"/>
      <c r="E1120"/>
      <c r="F1120"/>
      <c r="G1120"/>
      <c r="H1120"/>
      <c r="I1120"/>
    </row>
    <row r="1121" spans="1:9">
      <c r="A1121"/>
      <c r="B1121"/>
      <c r="C1121"/>
      <c r="D1121"/>
      <c r="E1121"/>
      <c r="F1121"/>
      <c r="G1121"/>
      <c r="H1121"/>
      <c r="I1121"/>
    </row>
    <row r="1122" spans="1:9">
      <c r="A1122"/>
      <c r="B1122"/>
      <c r="C1122"/>
      <c r="D1122"/>
      <c r="E1122"/>
      <c r="F1122"/>
      <c r="G1122"/>
      <c r="H1122"/>
      <c r="I1122"/>
    </row>
    <row r="1123" spans="1:9">
      <c r="A1123"/>
      <c r="B1123"/>
      <c r="C1123"/>
      <c r="D1123"/>
      <c r="E1123"/>
      <c r="F1123"/>
      <c r="G1123"/>
      <c r="H1123"/>
      <c r="I1123"/>
    </row>
    <row r="1124" spans="1:9">
      <c r="A1124"/>
      <c r="B1124"/>
      <c r="C1124"/>
      <c r="D1124"/>
      <c r="E1124"/>
      <c r="F1124"/>
      <c r="G1124"/>
      <c r="H1124"/>
      <c r="I1124"/>
    </row>
    <row r="1125" spans="1:9">
      <c r="A1125"/>
      <c r="B1125"/>
      <c r="C1125"/>
      <c r="D1125"/>
      <c r="E1125"/>
      <c r="F1125"/>
      <c r="G1125"/>
      <c r="H1125"/>
      <c r="I1125"/>
    </row>
    <row r="1126" spans="1:9">
      <c r="A1126"/>
      <c r="B1126"/>
      <c r="C1126"/>
      <c r="D1126"/>
      <c r="E1126"/>
      <c r="F1126"/>
      <c r="G1126"/>
      <c r="H1126"/>
      <c r="I1126"/>
    </row>
    <row r="1127" spans="1:9">
      <c r="A1127"/>
      <c r="B1127"/>
      <c r="C1127"/>
      <c r="D1127"/>
      <c r="E1127"/>
      <c r="F1127"/>
      <c r="G1127"/>
      <c r="H1127"/>
      <c r="I1127"/>
    </row>
    <row r="1128" spans="1:9">
      <c r="A1128"/>
      <c r="B1128"/>
      <c r="C1128"/>
      <c r="D1128"/>
      <c r="E1128"/>
      <c r="F1128"/>
      <c r="G1128"/>
      <c r="H1128"/>
      <c r="I1128"/>
    </row>
    <row r="1129" spans="1:9">
      <c r="A1129"/>
      <c r="B1129"/>
      <c r="C1129"/>
      <c r="D1129"/>
      <c r="E1129"/>
      <c r="F1129"/>
      <c r="G1129"/>
      <c r="H1129"/>
      <c r="I1129"/>
    </row>
    <row r="1130" spans="1:9">
      <c r="A1130"/>
      <c r="B1130"/>
      <c r="C1130"/>
      <c r="D1130"/>
      <c r="E1130"/>
      <c r="F1130"/>
      <c r="G1130"/>
      <c r="H1130"/>
      <c r="I1130"/>
    </row>
    <row r="1131" spans="1:9">
      <c r="A1131"/>
      <c r="B1131"/>
      <c r="C1131"/>
      <c r="D1131"/>
      <c r="E1131"/>
      <c r="F1131"/>
      <c r="G1131"/>
      <c r="H1131"/>
      <c r="I1131"/>
    </row>
    <row r="1132" spans="1:9">
      <c r="A1132"/>
      <c r="B1132"/>
      <c r="C1132"/>
      <c r="D1132"/>
      <c r="E1132"/>
      <c r="F1132"/>
      <c r="G1132"/>
      <c r="H1132"/>
      <c r="I1132"/>
    </row>
    <row r="1133" spans="1:9">
      <c r="A1133"/>
      <c r="B1133"/>
      <c r="C1133"/>
      <c r="D1133"/>
      <c r="E1133"/>
      <c r="F1133"/>
      <c r="G1133"/>
      <c r="H1133"/>
      <c r="I1133"/>
    </row>
    <row r="1134" spans="1:9">
      <c r="A1134"/>
      <c r="B1134"/>
      <c r="C1134"/>
      <c r="D1134"/>
      <c r="E1134"/>
      <c r="F1134"/>
      <c r="G1134"/>
      <c r="H1134"/>
      <c r="I1134"/>
    </row>
    <row r="1135" spans="1:9">
      <c r="A1135"/>
      <c r="B1135"/>
      <c r="C1135"/>
      <c r="D1135"/>
      <c r="E1135"/>
      <c r="F1135"/>
      <c r="G1135"/>
      <c r="H1135"/>
      <c r="I1135"/>
    </row>
    <row r="1136" spans="1:9">
      <c r="A1136"/>
      <c r="B1136"/>
      <c r="C1136"/>
      <c r="D1136"/>
      <c r="E1136"/>
      <c r="F1136"/>
      <c r="G1136"/>
      <c r="H1136"/>
      <c r="I1136"/>
    </row>
    <row r="1137" spans="1:9">
      <c r="A1137"/>
      <c r="B1137"/>
      <c r="C1137"/>
      <c r="D1137"/>
      <c r="E1137"/>
      <c r="F1137"/>
      <c r="G1137"/>
      <c r="H1137"/>
      <c r="I1137"/>
    </row>
    <row r="1138" spans="1:9">
      <c r="A1138"/>
      <c r="B1138"/>
      <c r="C1138"/>
      <c r="D1138"/>
      <c r="E1138"/>
      <c r="F1138"/>
      <c r="G1138"/>
      <c r="H1138"/>
      <c r="I1138"/>
    </row>
    <row r="1139" spans="1:9">
      <c r="A1139"/>
      <c r="B1139"/>
      <c r="C1139"/>
      <c r="D1139"/>
      <c r="E1139"/>
      <c r="F1139"/>
      <c r="G1139"/>
      <c r="H1139"/>
      <c r="I1139"/>
    </row>
    <row r="1140" spans="1:9">
      <c r="A1140"/>
      <c r="B1140"/>
      <c r="C1140"/>
      <c r="D1140"/>
      <c r="E1140"/>
      <c r="F1140"/>
      <c r="G1140"/>
      <c r="H1140"/>
      <c r="I1140"/>
    </row>
    <row r="1141" spans="1:9">
      <c r="A1141"/>
      <c r="B1141"/>
      <c r="C1141"/>
      <c r="D1141"/>
      <c r="E1141"/>
      <c r="F1141"/>
      <c r="G1141"/>
      <c r="H1141"/>
      <c r="I1141"/>
    </row>
    <row r="1142" spans="1:9">
      <c r="A1142"/>
      <c r="B1142"/>
      <c r="C1142"/>
      <c r="D1142"/>
      <c r="E1142"/>
      <c r="F1142"/>
      <c r="G1142"/>
      <c r="H1142"/>
      <c r="I1142"/>
    </row>
    <row r="1143" spans="1:9">
      <c r="A1143"/>
      <c r="B1143"/>
      <c r="C1143"/>
      <c r="D1143"/>
      <c r="E1143"/>
      <c r="F1143"/>
      <c r="G1143"/>
      <c r="H1143"/>
      <c r="I1143"/>
    </row>
    <row r="1144" spans="1:9">
      <c r="A1144"/>
      <c r="B1144"/>
      <c r="C1144"/>
      <c r="D1144"/>
      <c r="E1144"/>
      <c r="F1144"/>
      <c r="G1144"/>
      <c r="H1144"/>
      <c r="I1144"/>
    </row>
    <row r="1145" spans="1:9">
      <c r="A1145"/>
      <c r="B1145"/>
      <c r="C1145"/>
      <c r="D1145"/>
      <c r="E1145"/>
      <c r="F1145"/>
      <c r="G1145"/>
      <c r="H1145"/>
      <c r="I1145"/>
    </row>
    <row r="1146" spans="1:9">
      <c r="A1146"/>
      <c r="B1146"/>
      <c r="C1146"/>
      <c r="D1146"/>
      <c r="E1146"/>
      <c r="F1146"/>
      <c r="G1146"/>
      <c r="H1146"/>
      <c r="I1146"/>
    </row>
    <row r="1147" spans="1:9">
      <c r="A1147"/>
      <c r="B1147"/>
      <c r="C1147"/>
      <c r="D1147"/>
      <c r="E1147"/>
      <c r="F1147"/>
      <c r="G1147"/>
      <c r="H1147"/>
      <c r="I1147"/>
    </row>
    <row r="1148" spans="1:9">
      <c r="A1148"/>
      <c r="B1148"/>
      <c r="C1148"/>
      <c r="D1148"/>
      <c r="E1148"/>
      <c r="F1148"/>
      <c r="G1148"/>
      <c r="H1148"/>
      <c r="I1148"/>
    </row>
    <row r="1149" spans="1:9">
      <c r="A1149"/>
      <c r="B1149"/>
      <c r="C1149"/>
      <c r="D1149"/>
      <c r="E1149"/>
      <c r="F1149"/>
      <c r="G1149"/>
      <c r="H1149"/>
      <c r="I1149"/>
    </row>
    <row r="1150" spans="1:9">
      <c r="A1150"/>
      <c r="B1150"/>
      <c r="C1150"/>
      <c r="D1150"/>
      <c r="E1150"/>
      <c r="F1150"/>
      <c r="G1150"/>
      <c r="H1150"/>
      <c r="I1150"/>
    </row>
    <row r="1151" spans="1:9">
      <c r="A1151"/>
      <c r="B1151"/>
      <c r="C1151"/>
      <c r="D1151"/>
      <c r="E1151"/>
      <c r="F1151"/>
      <c r="G1151"/>
      <c r="H1151"/>
      <c r="I1151"/>
    </row>
    <row r="1152" spans="1:9">
      <c r="A1152"/>
      <c r="B1152"/>
      <c r="C1152"/>
      <c r="D1152"/>
      <c r="E1152"/>
      <c r="F1152"/>
      <c r="G1152"/>
      <c r="H1152"/>
      <c r="I1152"/>
    </row>
    <row r="1153" spans="1:9">
      <c r="A1153"/>
      <c r="B1153"/>
      <c r="C1153"/>
      <c r="D1153"/>
      <c r="E1153"/>
      <c r="F1153"/>
      <c r="G1153"/>
      <c r="H1153"/>
      <c r="I1153"/>
    </row>
    <row r="1154" spans="1:9">
      <c r="A1154"/>
      <c r="B1154"/>
      <c r="C1154"/>
      <c r="D1154"/>
      <c r="E1154"/>
      <c r="F1154"/>
      <c r="G1154"/>
      <c r="H1154"/>
      <c r="I1154"/>
    </row>
    <row r="1155" spans="1:9">
      <c r="A1155"/>
      <c r="B1155"/>
      <c r="C1155"/>
      <c r="D1155"/>
      <c r="E1155"/>
      <c r="F1155"/>
      <c r="G1155"/>
      <c r="H1155"/>
      <c r="I1155"/>
    </row>
    <row r="1156" spans="1:9">
      <c r="A1156"/>
      <c r="B1156"/>
      <c r="C1156"/>
      <c r="D1156"/>
      <c r="E1156"/>
      <c r="F1156"/>
      <c r="G1156"/>
      <c r="H1156"/>
      <c r="I1156"/>
    </row>
    <row r="1157" spans="1:9">
      <c r="A1157"/>
      <c r="B1157"/>
      <c r="C1157"/>
      <c r="D1157"/>
      <c r="E1157"/>
      <c r="F1157"/>
      <c r="G1157"/>
      <c r="H1157"/>
      <c r="I1157"/>
    </row>
    <row r="1158" spans="1:9">
      <c r="A1158"/>
      <c r="B1158"/>
      <c r="C1158"/>
      <c r="D1158"/>
      <c r="E1158"/>
      <c r="F1158"/>
      <c r="G1158"/>
      <c r="H1158"/>
      <c r="I1158"/>
    </row>
    <row r="1159" spans="1:9">
      <c r="A1159"/>
      <c r="B1159"/>
      <c r="C1159"/>
      <c r="D1159"/>
      <c r="E1159"/>
      <c r="F1159"/>
      <c r="G1159"/>
      <c r="H1159"/>
      <c r="I1159"/>
    </row>
    <row r="1160" spans="1:9">
      <c r="A1160"/>
      <c r="B1160"/>
      <c r="C1160"/>
      <c r="D1160"/>
      <c r="E1160"/>
      <c r="F1160"/>
      <c r="G1160"/>
      <c r="H1160"/>
      <c r="I1160"/>
    </row>
    <row r="1161" spans="1:9">
      <c r="A1161"/>
      <c r="B1161"/>
      <c r="C1161"/>
      <c r="D1161"/>
      <c r="E1161"/>
      <c r="F1161"/>
      <c r="G1161"/>
      <c r="H1161"/>
      <c r="I1161"/>
    </row>
    <row r="1162" spans="1:9">
      <c r="A1162"/>
      <c r="B1162"/>
      <c r="C1162"/>
      <c r="D1162"/>
      <c r="E1162"/>
      <c r="F1162"/>
      <c r="G1162"/>
      <c r="H1162"/>
      <c r="I1162"/>
    </row>
    <row r="1163" spans="1:9">
      <c r="A1163"/>
      <c r="B1163"/>
      <c r="C1163"/>
      <c r="D1163"/>
      <c r="E1163"/>
      <c r="F1163"/>
      <c r="G1163"/>
      <c r="H1163"/>
      <c r="I1163"/>
    </row>
    <row r="1164" spans="1:9">
      <c r="A1164"/>
      <c r="B1164"/>
      <c r="C1164"/>
      <c r="D1164"/>
      <c r="E1164"/>
      <c r="F1164"/>
      <c r="G1164"/>
      <c r="H1164"/>
      <c r="I1164"/>
    </row>
    <row r="1165" spans="1:9">
      <c r="A1165"/>
      <c r="B1165"/>
      <c r="C1165"/>
      <c r="D1165"/>
      <c r="E1165"/>
      <c r="F1165"/>
      <c r="G1165"/>
      <c r="H1165"/>
      <c r="I1165"/>
    </row>
    <row r="1166" spans="1:9">
      <c r="A1166"/>
      <c r="B1166"/>
      <c r="C1166"/>
      <c r="D1166"/>
      <c r="E1166"/>
      <c r="F1166"/>
      <c r="G1166"/>
      <c r="H1166"/>
      <c r="I1166"/>
    </row>
    <row r="1167" spans="1:9">
      <c r="A1167"/>
      <c r="B1167"/>
      <c r="C1167"/>
      <c r="D1167"/>
      <c r="E1167"/>
      <c r="F1167"/>
      <c r="G1167"/>
      <c r="H1167"/>
      <c r="I1167"/>
    </row>
    <row r="1168" spans="1:9">
      <c r="A1168"/>
      <c r="B1168"/>
      <c r="C1168"/>
      <c r="D1168"/>
      <c r="E1168"/>
      <c r="F1168"/>
      <c r="G1168"/>
      <c r="H1168"/>
      <c r="I1168"/>
    </row>
    <row r="1169" spans="1:9">
      <c r="A1169"/>
      <c r="B1169"/>
      <c r="C1169"/>
      <c r="D1169"/>
      <c r="E1169"/>
      <c r="F1169"/>
      <c r="G1169"/>
      <c r="H1169"/>
      <c r="I1169"/>
    </row>
    <row r="1170" spans="1:9">
      <c r="A1170"/>
      <c r="B1170"/>
      <c r="C1170"/>
      <c r="D1170"/>
      <c r="E1170"/>
      <c r="F1170"/>
      <c r="G1170"/>
      <c r="H1170"/>
      <c r="I1170"/>
    </row>
    <row r="1171" spans="1:9">
      <c r="A1171"/>
      <c r="B1171"/>
      <c r="C1171"/>
      <c r="D1171"/>
      <c r="E1171"/>
      <c r="F1171"/>
      <c r="G1171"/>
      <c r="H1171"/>
      <c r="I1171"/>
    </row>
    <row r="1172" spans="1:9">
      <c r="A1172"/>
      <c r="B1172"/>
      <c r="C1172"/>
      <c r="D1172"/>
      <c r="E1172"/>
      <c r="F1172"/>
      <c r="G1172"/>
      <c r="H1172"/>
      <c r="I1172"/>
    </row>
    <row r="1173" spans="1:9">
      <c r="A1173"/>
      <c r="B1173"/>
      <c r="C1173"/>
      <c r="D1173"/>
      <c r="E1173"/>
      <c r="F1173"/>
      <c r="G1173"/>
      <c r="H1173"/>
      <c r="I1173"/>
    </row>
    <row r="1174" spans="1:9">
      <c r="A1174"/>
      <c r="B1174"/>
      <c r="C1174"/>
      <c r="D1174"/>
      <c r="E1174"/>
      <c r="F1174"/>
      <c r="G1174"/>
      <c r="H1174"/>
      <c r="I1174"/>
    </row>
    <row r="1175" spans="1:9">
      <c r="A1175"/>
      <c r="B1175"/>
      <c r="C1175"/>
      <c r="D1175"/>
      <c r="E1175"/>
      <c r="F1175"/>
      <c r="G1175"/>
      <c r="H1175"/>
      <c r="I1175"/>
    </row>
    <row r="1176" spans="1:9">
      <c r="A1176"/>
      <c r="B1176"/>
      <c r="C1176"/>
      <c r="D1176"/>
      <c r="E1176"/>
      <c r="F1176"/>
      <c r="G1176"/>
      <c r="H1176"/>
      <c r="I1176"/>
    </row>
    <row r="1177" spans="1:9">
      <c r="A1177"/>
      <c r="B1177"/>
      <c r="C1177"/>
      <c r="D1177"/>
      <c r="E1177"/>
      <c r="F1177"/>
      <c r="G1177"/>
      <c r="H1177"/>
      <c r="I1177"/>
    </row>
    <row r="1178" spans="1:9">
      <c r="A1178"/>
      <c r="B1178"/>
      <c r="C1178"/>
      <c r="D1178"/>
      <c r="E1178"/>
      <c r="F1178"/>
      <c r="G1178"/>
      <c r="H1178"/>
      <c r="I1178"/>
    </row>
    <row r="1179" spans="1:9">
      <c r="A1179"/>
      <c r="B1179"/>
      <c r="C1179"/>
      <c r="D1179"/>
      <c r="E1179"/>
      <c r="F1179"/>
      <c r="G1179"/>
      <c r="H1179"/>
      <c r="I1179"/>
    </row>
    <row r="1180" spans="1:9">
      <c r="A1180"/>
      <c r="B1180"/>
      <c r="C1180"/>
      <c r="D1180"/>
      <c r="E1180"/>
      <c r="F1180"/>
      <c r="G1180"/>
      <c r="H1180"/>
      <c r="I1180"/>
    </row>
    <row r="1181" spans="1:9">
      <c r="A1181"/>
      <c r="B1181"/>
      <c r="C1181"/>
      <c r="D1181"/>
      <c r="E1181"/>
      <c r="F1181"/>
      <c r="G1181"/>
      <c r="H1181"/>
      <c r="I1181"/>
    </row>
    <row r="1182" spans="1:9">
      <c r="A1182"/>
      <c r="B1182"/>
      <c r="C1182"/>
      <c r="D1182"/>
      <c r="E1182"/>
      <c r="F1182"/>
      <c r="G1182"/>
      <c r="H1182"/>
      <c r="I1182"/>
    </row>
    <row r="1183" spans="1:9">
      <c r="A1183"/>
      <c r="B1183"/>
      <c r="C1183"/>
      <c r="D1183"/>
      <c r="E1183"/>
      <c r="F1183"/>
      <c r="G1183"/>
      <c r="H1183"/>
      <c r="I1183"/>
    </row>
    <row r="1184" spans="1:9">
      <c r="A1184"/>
      <c r="B1184"/>
      <c r="C1184"/>
      <c r="D1184"/>
      <c r="E1184"/>
      <c r="F1184"/>
      <c r="G1184"/>
      <c r="H1184"/>
      <c r="I1184"/>
    </row>
    <row r="1185" spans="1:9">
      <c r="A1185"/>
      <c r="B1185"/>
      <c r="C1185"/>
      <c r="D1185"/>
      <c r="E1185"/>
      <c r="F1185"/>
      <c r="G1185"/>
      <c r="H1185"/>
      <c r="I1185"/>
    </row>
    <row r="1186" spans="1:9">
      <c r="A1186"/>
      <c r="B1186"/>
      <c r="C1186"/>
      <c r="D1186"/>
      <c r="E1186"/>
      <c r="F1186"/>
      <c r="G1186"/>
      <c r="H1186"/>
      <c r="I1186"/>
    </row>
    <row r="1187" spans="1:9">
      <c r="A1187"/>
      <c r="B1187"/>
      <c r="C1187"/>
      <c r="D1187"/>
      <c r="E1187"/>
      <c r="F1187"/>
      <c r="G1187"/>
      <c r="H1187"/>
      <c r="I1187"/>
    </row>
    <row r="1188" spans="1:9">
      <c r="A1188"/>
      <c r="B1188"/>
      <c r="C1188"/>
      <c r="D1188"/>
      <c r="E1188"/>
      <c r="F1188"/>
      <c r="G1188"/>
      <c r="H1188"/>
      <c r="I1188"/>
    </row>
    <row r="1189" spans="1:9">
      <c r="A1189"/>
      <c r="B1189"/>
      <c r="C1189"/>
      <c r="D1189"/>
      <c r="E1189"/>
      <c r="F1189"/>
      <c r="G1189"/>
      <c r="H1189"/>
      <c r="I1189"/>
    </row>
    <row r="1190" spans="1:9">
      <c r="A1190"/>
      <c r="B1190"/>
      <c r="C1190"/>
      <c r="D1190"/>
      <c r="E1190"/>
      <c r="F1190"/>
      <c r="G1190"/>
      <c r="H1190"/>
      <c r="I1190"/>
    </row>
    <row r="1191" spans="1:9">
      <c r="A1191"/>
      <c r="B1191"/>
      <c r="C1191"/>
      <c r="D1191"/>
      <c r="E1191"/>
      <c r="F1191"/>
      <c r="G1191"/>
      <c r="H1191"/>
      <c r="I1191"/>
    </row>
    <row r="1192" spans="1:9">
      <c r="A1192"/>
      <c r="B1192"/>
      <c r="C1192"/>
      <c r="D1192"/>
      <c r="E1192"/>
      <c r="F1192"/>
      <c r="G1192"/>
      <c r="H1192"/>
      <c r="I1192"/>
    </row>
    <row r="1193" spans="1:9">
      <c r="A1193"/>
      <c r="B1193"/>
      <c r="C1193"/>
      <c r="D1193"/>
      <c r="E1193"/>
      <c r="F1193"/>
      <c r="G1193"/>
      <c r="H1193"/>
      <c r="I1193"/>
    </row>
    <row r="1194" spans="1:9">
      <c r="A1194"/>
      <c r="B1194"/>
      <c r="C1194"/>
      <c r="D1194"/>
      <c r="E1194"/>
      <c r="F1194"/>
      <c r="G1194"/>
      <c r="H1194"/>
      <c r="I1194"/>
    </row>
    <row r="1195" spans="1:9">
      <c r="A1195"/>
      <c r="B1195"/>
      <c r="C1195"/>
      <c r="D1195"/>
      <c r="E1195"/>
      <c r="F1195"/>
      <c r="G1195"/>
      <c r="H1195"/>
      <c r="I1195"/>
    </row>
    <row r="1196" spans="1:9">
      <c r="A1196"/>
      <c r="B1196"/>
      <c r="C1196"/>
      <c r="D1196"/>
      <c r="E1196"/>
      <c r="F1196"/>
      <c r="G1196"/>
      <c r="H1196"/>
      <c r="I1196"/>
    </row>
    <row r="1197" spans="1:9">
      <c r="A1197"/>
      <c r="B1197"/>
      <c r="C1197"/>
      <c r="D1197"/>
      <c r="E1197"/>
      <c r="F1197"/>
      <c r="G1197"/>
      <c r="H1197"/>
      <c r="I1197"/>
    </row>
    <row r="1198" spans="1:9">
      <c r="A1198"/>
      <c r="B1198"/>
      <c r="C1198"/>
      <c r="D1198"/>
      <c r="E1198"/>
      <c r="F1198"/>
      <c r="G1198"/>
      <c r="H1198"/>
      <c r="I1198"/>
    </row>
    <row r="1199" spans="1:9">
      <c r="A1199"/>
      <c r="B1199"/>
      <c r="C1199"/>
      <c r="D1199"/>
      <c r="E1199"/>
      <c r="F1199"/>
      <c r="G1199"/>
      <c r="H1199"/>
      <c r="I1199"/>
    </row>
    <row r="1200" spans="1:9">
      <c r="A1200"/>
      <c r="B1200"/>
      <c r="C1200"/>
      <c r="D1200"/>
      <c r="E1200"/>
      <c r="F1200"/>
      <c r="G1200"/>
      <c r="H1200"/>
      <c r="I1200"/>
    </row>
    <row r="1201" spans="1:9">
      <c r="A1201"/>
      <c r="B1201"/>
      <c r="C1201"/>
      <c r="D1201"/>
      <c r="E1201"/>
      <c r="F1201"/>
      <c r="G1201"/>
      <c r="H1201"/>
      <c r="I1201"/>
    </row>
    <row r="1202" spans="1:9">
      <c r="A1202"/>
      <c r="B1202"/>
      <c r="C1202"/>
      <c r="D1202"/>
      <c r="E1202"/>
      <c r="F1202"/>
      <c r="G1202"/>
      <c r="H1202"/>
      <c r="I1202"/>
    </row>
    <row r="1203" spans="1:9">
      <c r="A1203"/>
      <c r="B1203"/>
      <c r="C1203"/>
      <c r="D1203"/>
      <c r="E1203"/>
      <c r="F1203"/>
      <c r="G1203"/>
      <c r="H1203"/>
      <c r="I1203"/>
    </row>
    <row r="1204" spans="1:9">
      <c r="A1204"/>
      <c r="B1204"/>
      <c r="C1204"/>
      <c r="D1204"/>
      <c r="E1204"/>
      <c r="F1204"/>
      <c r="G1204"/>
      <c r="H1204"/>
      <c r="I1204"/>
    </row>
    <row r="1205" spans="1:9">
      <c r="A1205"/>
      <c r="B1205"/>
      <c r="C1205"/>
      <c r="D1205"/>
      <c r="E1205"/>
      <c r="F1205"/>
      <c r="G1205"/>
      <c r="H1205"/>
      <c r="I1205"/>
    </row>
    <row r="1206" spans="1:9">
      <c r="A1206"/>
      <c r="B1206"/>
      <c r="C1206"/>
      <c r="D1206"/>
      <c r="E1206"/>
      <c r="F1206"/>
      <c r="G1206"/>
      <c r="H1206"/>
      <c r="I1206"/>
    </row>
    <row r="1207" spans="1:9">
      <c r="A1207"/>
      <c r="B1207"/>
      <c r="C1207"/>
      <c r="D1207"/>
      <c r="E1207"/>
      <c r="F1207"/>
      <c r="G1207"/>
      <c r="H1207"/>
      <c r="I1207"/>
    </row>
    <row r="1208" spans="1:9">
      <c r="A1208"/>
      <c r="B1208"/>
      <c r="C1208"/>
      <c r="D1208"/>
      <c r="E1208"/>
      <c r="F1208"/>
      <c r="G1208"/>
      <c r="H1208"/>
      <c r="I1208"/>
    </row>
    <row r="1209" spans="1:9">
      <c r="A1209"/>
      <c r="B1209"/>
      <c r="C1209"/>
      <c r="D1209"/>
      <c r="E1209"/>
      <c r="F1209"/>
      <c r="G1209"/>
      <c r="H1209"/>
      <c r="I1209"/>
    </row>
    <row r="1210" spans="1:9">
      <c r="A1210"/>
      <c r="B1210"/>
      <c r="C1210"/>
      <c r="D1210"/>
      <c r="E1210"/>
      <c r="F1210"/>
      <c r="G1210"/>
      <c r="H1210"/>
      <c r="I1210"/>
    </row>
    <row r="1211" spans="1:9">
      <c r="A1211"/>
      <c r="B1211"/>
      <c r="C1211"/>
      <c r="D1211"/>
      <c r="E1211"/>
      <c r="F1211"/>
      <c r="G1211"/>
      <c r="H1211"/>
      <c r="I1211"/>
    </row>
    <row r="1212" spans="1:9">
      <c r="A1212"/>
      <c r="B1212"/>
      <c r="C1212"/>
      <c r="D1212"/>
      <c r="E1212"/>
      <c r="F1212"/>
      <c r="G1212"/>
      <c r="H1212"/>
      <c r="I1212"/>
    </row>
    <row r="1213" spans="1:9">
      <c r="A1213"/>
      <c r="B1213"/>
      <c r="C1213"/>
      <c r="D1213"/>
      <c r="E1213"/>
      <c r="F1213"/>
      <c r="G1213"/>
      <c r="H1213"/>
      <c r="I1213"/>
    </row>
    <row r="1214" spans="1:9">
      <c r="A1214"/>
      <c r="B1214"/>
      <c r="C1214"/>
      <c r="D1214"/>
      <c r="E1214"/>
      <c r="F1214"/>
      <c r="G1214"/>
      <c r="H1214"/>
      <c r="I1214"/>
    </row>
    <row r="1215" spans="1:9">
      <c r="A1215"/>
      <c r="B1215"/>
      <c r="C1215"/>
      <c r="D1215"/>
      <c r="E1215"/>
      <c r="F1215"/>
      <c r="G1215"/>
      <c r="H1215"/>
      <c r="I1215"/>
    </row>
    <row r="1216" spans="1:9">
      <c r="A1216"/>
      <c r="B1216"/>
      <c r="C1216"/>
      <c r="D1216"/>
      <c r="E1216"/>
      <c r="F1216"/>
      <c r="G1216"/>
      <c r="H1216"/>
      <c r="I1216"/>
    </row>
    <row r="1217" spans="1:9">
      <c r="A1217"/>
      <c r="B1217"/>
      <c r="C1217"/>
      <c r="D1217"/>
      <c r="E1217"/>
      <c r="F1217"/>
      <c r="G1217"/>
      <c r="H1217"/>
      <c r="I1217"/>
    </row>
    <row r="1218" spans="1:9">
      <c r="A1218"/>
      <c r="B1218"/>
      <c r="C1218"/>
      <c r="D1218"/>
      <c r="E1218"/>
      <c r="F1218"/>
      <c r="G1218"/>
      <c r="H1218"/>
      <c r="I1218"/>
    </row>
    <row r="1219" spans="1:9">
      <c r="A1219"/>
      <c r="B1219"/>
      <c r="C1219"/>
      <c r="D1219"/>
      <c r="E1219"/>
      <c r="F1219"/>
      <c r="G1219"/>
      <c r="H1219"/>
      <c r="I1219"/>
    </row>
    <row r="1220" spans="1:9">
      <c r="A1220"/>
      <c r="B1220"/>
      <c r="C1220"/>
      <c r="D1220"/>
      <c r="E1220"/>
      <c r="F1220"/>
      <c r="G1220"/>
      <c r="H1220"/>
      <c r="I1220"/>
    </row>
    <row r="1221" spans="1:9">
      <c r="A1221"/>
      <c r="B1221"/>
      <c r="C1221"/>
      <c r="D1221"/>
      <c r="E1221"/>
      <c r="F1221"/>
      <c r="G1221"/>
      <c r="H1221"/>
      <c r="I1221"/>
    </row>
    <row r="1222" spans="1:9">
      <c r="A1222"/>
      <c r="B1222"/>
      <c r="C1222"/>
      <c r="D1222"/>
      <c r="E1222"/>
      <c r="F1222"/>
      <c r="G1222"/>
      <c r="H1222"/>
      <c r="I1222"/>
    </row>
    <row r="1223" spans="1:9">
      <c r="A1223"/>
      <c r="B1223"/>
      <c r="C1223"/>
      <c r="D1223"/>
      <c r="E1223"/>
      <c r="F1223"/>
      <c r="G1223"/>
      <c r="H1223"/>
      <c r="I1223"/>
    </row>
    <row r="1224" spans="1:9">
      <c r="A1224"/>
      <c r="B1224"/>
      <c r="C1224"/>
      <c r="D1224"/>
      <c r="E1224"/>
      <c r="F1224"/>
      <c r="G1224"/>
      <c r="H1224"/>
      <c r="I1224"/>
    </row>
    <row r="1225" spans="1:9">
      <c r="A1225"/>
      <c r="B1225"/>
      <c r="C1225"/>
      <c r="D1225"/>
      <c r="E1225"/>
      <c r="F1225"/>
      <c r="G1225"/>
      <c r="H1225"/>
      <c r="I1225"/>
    </row>
    <row r="1226" spans="1:9">
      <c r="A1226"/>
      <c r="B1226"/>
      <c r="C1226"/>
      <c r="D1226"/>
      <c r="E1226"/>
      <c r="F1226"/>
      <c r="G1226"/>
      <c r="H1226"/>
      <c r="I1226"/>
    </row>
    <row r="1227" spans="1:9">
      <c r="A1227"/>
      <c r="B1227"/>
      <c r="C1227"/>
      <c r="D1227"/>
      <c r="E1227"/>
      <c r="F1227"/>
      <c r="G1227"/>
      <c r="H1227"/>
      <c r="I1227"/>
    </row>
    <row r="1228" spans="1:9">
      <c r="A1228"/>
      <c r="B1228"/>
      <c r="C1228"/>
      <c r="D1228"/>
      <c r="E1228"/>
      <c r="F1228"/>
      <c r="G1228"/>
      <c r="H1228"/>
      <c r="I1228"/>
    </row>
    <row r="1229" spans="1:9">
      <c r="A1229"/>
      <c r="B1229"/>
      <c r="C1229"/>
      <c r="D1229"/>
      <c r="E1229"/>
      <c r="F1229"/>
      <c r="G1229"/>
      <c r="H1229"/>
      <c r="I1229"/>
    </row>
    <row r="1230" spans="1:9">
      <c r="A1230"/>
      <c r="B1230"/>
      <c r="C1230"/>
      <c r="D1230"/>
      <c r="E1230"/>
      <c r="F1230"/>
      <c r="G1230"/>
      <c r="H1230"/>
      <c r="I1230"/>
    </row>
    <row r="1231" spans="1:9">
      <c r="A1231"/>
      <c r="B1231"/>
      <c r="C1231"/>
      <c r="D1231"/>
      <c r="E1231"/>
      <c r="F1231"/>
      <c r="G1231"/>
      <c r="H1231"/>
      <c r="I1231"/>
    </row>
    <row r="1232" spans="1:9">
      <c r="A1232"/>
      <c r="B1232"/>
      <c r="C1232"/>
      <c r="D1232"/>
      <c r="E1232"/>
      <c r="F1232"/>
      <c r="G1232"/>
      <c r="H1232"/>
      <c r="I1232"/>
    </row>
    <row r="1233" spans="1:9">
      <c r="A1233"/>
      <c r="B1233"/>
      <c r="C1233"/>
      <c r="D1233"/>
      <c r="E1233"/>
      <c r="F1233"/>
      <c r="G1233"/>
      <c r="H1233"/>
      <c r="I1233"/>
    </row>
    <row r="1234" spans="1:9">
      <c r="A1234"/>
      <c r="B1234"/>
      <c r="C1234"/>
      <c r="D1234"/>
      <c r="E1234"/>
      <c r="F1234"/>
      <c r="G1234"/>
      <c r="H1234"/>
      <c r="I1234"/>
    </row>
    <row r="1235" spans="1:9">
      <c r="A1235"/>
      <c r="B1235"/>
      <c r="C1235"/>
      <c r="D1235"/>
      <c r="E1235"/>
      <c r="F1235"/>
      <c r="G1235"/>
      <c r="H1235"/>
      <c r="I1235"/>
    </row>
    <row r="1236" spans="1:9">
      <c r="A1236"/>
      <c r="B1236"/>
      <c r="C1236"/>
      <c r="D1236"/>
      <c r="E1236"/>
      <c r="F1236"/>
      <c r="G1236"/>
      <c r="H1236"/>
      <c r="I1236"/>
    </row>
    <row r="1237" spans="1:9">
      <c r="A1237"/>
      <c r="B1237"/>
      <c r="C1237"/>
      <c r="D1237"/>
      <c r="E1237"/>
      <c r="F1237"/>
      <c r="G1237"/>
      <c r="H1237"/>
      <c r="I1237"/>
    </row>
    <row r="1238" spans="1:9">
      <c r="A1238"/>
      <c r="B1238"/>
      <c r="C1238"/>
      <c r="D1238"/>
      <c r="E1238"/>
      <c r="F1238"/>
      <c r="G1238"/>
      <c r="H1238"/>
      <c r="I1238"/>
    </row>
    <row r="1239" spans="1:9">
      <c r="A1239"/>
      <c r="B1239"/>
      <c r="C1239"/>
      <c r="D1239"/>
      <c r="E1239"/>
      <c r="F1239"/>
      <c r="G1239"/>
      <c r="H1239"/>
      <c r="I1239"/>
    </row>
    <row r="1240" spans="1:9">
      <c r="A1240"/>
      <c r="B1240"/>
      <c r="C1240"/>
      <c r="D1240"/>
      <c r="E1240"/>
      <c r="F1240"/>
      <c r="G1240"/>
      <c r="H1240"/>
      <c r="I1240"/>
    </row>
    <row r="1241" spans="1:9">
      <c r="A1241"/>
      <c r="B1241"/>
      <c r="C1241"/>
      <c r="D1241"/>
      <c r="E1241"/>
      <c r="F1241"/>
      <c r="G1241"/>
      <c r="H1241"/>
      <c r="I1241"/>
    </row>
    <row r="1242" spans="1:9">
      <c r="A1242"/>
      <c r="B1242"/>
      <c r="C1242"/>
      <c r="D1242"/>
      <c r="E1242"/>
      <c r="F1242"/>
      <c r="G1242"/>
      <c r="H1242"/>
      <c r="I1242"/>
    </row>
    <row r="1243" spans="1:9">
      <c r="A1243"/>
      <c r="B1243"/>
      <c r="C1243"/>
      <c r="D1243"/>
      <c r="E1243"/>
      <c r="F1243"/>
      <c r="G1243"/>
      <c r="H1243"/>
      <c r="I1243"/>
    </row>
    <row r="1244" spans="1:9">
      <c r="A1244"/>
      <c r="B1244"/>
      <c r="C1244"/>
      <c r="D1244"/>
      <c r="E1244"/>
      <c r="F1244"/>
      <c r="G1244"/>
      <c r="H1244"/>
      <c r="I1244"/>
    </row>
    <row r="1245" spans="1:9">
      <c r="A1245"/>
      <c r="B1245"/>
      <c r="C1245"/>
      <c r="D1245"/>
      <c r="E1245"/>
      <c r="F1245"/>
      <c r="G1245"/>
      <c r="H1245"/>
      <c r="I1245"/>
    </row>
    <row r="1246" spans="1:9">
      <c r="A1246"/>
      <c r="B1246"/>
      <c r="C1246"/>
      <c r="D1246"/>
      <c r="E1246"/>
      <c r="F1246"/>
      <c r="G1246"/>
      <c r="H1246"/>
      <c r="I1246"/>
    </row>
    <row r="1247" spans="1:9">
      <c r="A1247"/>
      <c r="B1247"/>
      <c r="C1247"/>
      <c r="D1247"/>
      <c r="E1247"/>
      <c r="F1247"/>
      <c r="G1247"/>
      <c r="H1247"/>
      <c r="I1247"/>
    </row>
    <row r="1248" spans="1:9">
      <c r="A1248"/>
      <c r="B1248"/>
      <c r="C1248"/>
      <c r="D1248"/>
      <c r="E1248"/>
      <c r="F1248"/>
      <c r="G1248"/>
      <c r="H1248"/>
      <c r="I1248"/>
    </row>
    <row r="1249" spans="1:9">
      <c r="A1249"/>
      <c r="B1249"/>
      <c r="C1249"/>
      <c r="D1249"/>
      <c r="E1249"/>
      <c r="F1249"/>
      <c r="G1249"/>
      <c r="H1249"/>
      <c r="I1249"/>
    </row>
    <row r="1250" spans="1:9">
      <c r="A1250"/>
      <c r="B1250"/>
      <c r="C1250"/>
      <c r="D1250"/>
      <c r="E1250"/>
      <c r="F1250"/>
      <c r="G1250"/>
      <c r="H1250"/>
      <c r="I1250"/>
    </row>
    <row r="1251" spans="1:9">
      <c r="A1251"/>
      <c r="B1251"/>
      <c r="C1251"/>
      <c r="D1251"/>
      <c r="E1251"/>
      <c r="F1251"/>
      <c r="G1251"/>
      <c r="H1251"/>
      <c r="I1251"/>
    </row>
    <row r="1252" spans="1:9">
      <c r="A1252"/>
      <c r="B1252"/>
      <c r="C1252"/>
      <c r="D1252"/>
      <c r="E1252"/>
      <c r="F1252"/>
      <c r="G1252"/>
      <c r="H1252"/>
      <c r="I1252"/>
    </row>
    <row r="1253" spans="1:9">
      <c r="A1253"/>
      <c r="B1253"/>
      <c r="C1253"/>
      <c r="D1253"/>
      <c r="E1253"/>
      <c r="F1253"/>
      <c r="G1253"/>
      <c r="H1253"/>
      <c r="I1253"/>
    </row>
    <row r="1254" spans="1:9">
      <c r="A1254"/>
      <c r="B1254"/>
      <c r="C1254"/>
      <c r="D1254"/>
      <c r="E1254"/>
      <c r="F1254"/>
      <c r="G1254"/>
      <c r="H1254"/>
      <c r="I1254"/>
    </row>
    <row r="1255" spans="1:9">
      <c r="A1255"/>
      <c r="B1255"/>
      <c r="C1255"/>
      <c r="D1255"/>
      <c r="E1255"/>
      <c r="F1255"/>
      <c r="G1255"/>
      <c r="H1255"/>
      <c r="I1255"/>
    </row>
    <row r="1256" spans="1:9">
      <c r="A1256"/>
      <c r="B1256"/>
      <c r="C1256"/>
      <c r="D1256"/>
      <c r="E1256"/>
      <c r="F1256"/>
      <c r="G1256"/>
      <c r="H1256"/>
      <c r="I1256"/>
    </row>
    <row r="1257" spans="1:9">
      <c r="A1257"/>
      <c r="B1257"/>
      <c r="C1257"/>
      <c r="D1257"/>
      <c r="E1257"/>
      <c r="F1257"/>
      <c r="G1257"/>
      <c r="H1257"/>
      <c r="I1257"/>
    </row>
    <row r="1258" spans="1:9">
      <c r="A1258"/>
      <c r="B1258"/>
      <c r="C1258"/>
      <c r="D1258"/>
      <c r="E1258"/>
      <c r="F1258"/>
      <c r="G1258"/>
      <c r="H1258"/>
      <c r="I1258"/>
    </row>
    <row r="1259" spans="1:9">
      <c r="A1259"/>
      <c r="B1259"/>
      <c r="C1259"/>
      <c r="D1259"/>
      <c r="E1259"/>
      <c r="F1259"/>
      <c r="G1259"/>
      <c r="H1259"/>
      <c r="I1259"/>
    </row>
    <row r="1260" spans="1:9">
      <c r="A1260"/>
      <c r="B1260"/>
      <c r="C1260"/>
      <c r="D1260"/>
      <c r="E1260"/>
      <c r="F1260"/>
      <c r="G1260"/>
      <c r="H1260"/>
      <c r="I1260"/>
    </row>
    <row r="1261" spans="1:9">
      <c r="A1261"/>
      <c r="B1261"/>
      <c r="C1261"/>
      <c r="D1261"/>
      <c r="E1261"/>
      <c r="F1261"/>
      <c r="G1261"/>
      <c r="H1261"/>
      <c r="I1261"/>
    </row>
    <row r="1262" spans="1:9">
      <c r="A1262"/>
      <c r="B1262"/>
      <c r="C1262"/>
      <c r="D1262"/>
      <c r="E1262"/>
      <c r="F1262"/>
      <c r="G1262"/>
      <c r="H1262"/>
      <c r="I1262"/>
    </row>
    <row r="1263" spans="1:9">
      <c r="A1263"/>
      <c r="B1263"/>
      <c r="C1263"/>
      <c r="D1263"/>
      <c r="E1263"/>
      <c r="F1263"/>
      <c r="G1263"/>
      <c r="H1263"/>
      <c r="I1263"/>
    </row>
    <row r="1264" spans="1:9">
      <c r="A1264"/>
      <c r="B1264"/>
      <c r="C1264"/>
      <c r="D1264"/>
      <c r="E1264"/>
      <c r="F1264"/>
      <c r="G1264"/>
      <c r="H1264"/>
      <c r="I1264"/>
    </row>
    <row r="1265" spans="1:9">
      <c r="A1265"/>
      <c r="B1265"/>
      <c r="C1265"/>
      <c r="D1265"/>
      <c r="E1265"/>
      <c r="F1265"/>
      <c r="G1265"/>
      <c r="H1265"/>
      <c r="I1265"/>
    </row>
    <row r="1266" spans="1:9">
      <c r="A1266"/>
      <c r="B1266"/>
      <c r="C1266"/>
      <c r="D1266"/>
      <c r="E1266"/>
      <c r="F1266"/>
      <c r="G1266"/>
      <c r="H1266"/>
      <c r="I1266"/>
    </row>
    <row r="1267" spans="1:9">
      <c r="A1267"/>
      <c r="B1267"/>
      <c r="C1267"/>
      <c r="D1267"/>
      <c r="E1267"/>
      <c r="F1267"/>
      <c r="G1267"/>
      <c r="H1267"/>
      <c r="I1267"/>
    </row>
    <row r="1268" spans="1:9">
      <c r="A1268"/>
      <c r="B1268"/>
      <c r="C1268"/>
      <c r="D1268"/>
      <c r="E1268"/>
      <c r="F1268"/>
      <c r="G1268"/>
      <c r="H1268"/>
      <c r="I1268"/>
    </row>
    <row r="1269" spans="1:9">
      <c r="A1269"/>
      <c r="B1269"/>
      <c r="C1269"/>
      <c r="D1269"/>
      <c r="E1269"/>
      <c r="F1269"/>
      <c r="G1269"/>
      <c r="H1269"/>
      <c r="I1269"/>
    </row>
    <row r="1270" spans="1:9">
      <c r="A1270"/>
      <c r="B1270"/>
      <c r="C1270"/>
      <c r="D1270"/>
      <c r="E1270"/>
      <c r="F1270"/>
      <c r="G1270"/>
      <c r="H1270"/>
      <c r="I1270"/>
    </row>
    <row r="1271" spans="1:9">
      <c r="A1271"/>
      <c r="B1271"/>
      <c r="C1271"/>
      <c r="D1271"/>
      <c r="E1271"/>
      <c r="F1271"/>
      <c r="G1271"/>
      <c r="H1271"/>
      <c r="I1271"/>
    </row>
    <row r="1272" spans="1:9">
      <c r="A1272"/>
      <c r="B1272"/>
      <c r="C1272"/>
      <c r="D1272"/>
      <c r="E1272"/>
      <c r="F1272"/>
      <c r="G1272"/>
      <c r="H1272"/>
      <c r="I1272"/>
    </row>
    <row r="1273" spans="1:9">
      <c r="A1273"/>
      <c r="B1273"/>
      <c r="C1273"/>
      <c r="D1273"/>
      <c r="E1273"/>
      <c r="F1273"/>
      <c r="G1273"/>
      <c r="H1273"/>
      <c r="I1273"/>
    </row>
    <row r="1274" spans="1:9">
      <c r="A1274"/>
      <c r="B1274"/>
      <c r="C1274"/>
      <c r="D1274"/>
      <c r="E1274"/>
      <c r="F1274"/>
      <c r="G1274"/>
      <c r="H1274"/>
      <c r="I1274"/>
    </row>
    <row r="1275" spans="1:9">
      <c r="A1275"/>
      <c r="B1275"/>
      <c r="C1275"/>
      <c r="D1275"/>
      <c r="E1275"/>
      <c r="F1275"/>
      <c r="G1275"/>
      <c r="H1275"/>
      <c r="I1275"/>
    </row>
    <row r="1276" spans="1:9">
      <c r="A1276"/>
      <c r="B1276"/>
      <c r="C1276"/>
      <c r="D1276"/>
      <c r="E1276"/>
      <c r="F1276"/>
      <c r="G1276"/>
      <c r="H1276"/>
      <c r="I1276"/>
    </row>
    <row r="1277" spans="1:9">
      <c r="A1277"/>
      <c r="B1277"/>
      <c r="C1277"/>
      <c r="D1277"/>
      <c r="E1277"/>
      <c r="F1277"/>
      <c r="G1277"/>
      <c r="H1277"/>
      <c r="I1277"/>
    </row>
    <row r="1278" spans="1:9">
      <c r="A1278"/>
      <c r="B1278"/>
      <c r="C1278"/>
      <c r="D1278"/>
      <c r="E1278"/>
      <c r="F1278"/>
      <c r="G1278"/>
      <c r="H1278"/>
      <c r="I1278"/>
    </row>
    <row r="1279" spans="1:9">
      <c r="A1279"/>
      <c r="B1279"/>
      <c r="C1279"/>
      <c r="D1279"/>
      <c r="E1279"/>
      <c r="F1279"/>
      <c r="G1279"/>
      <c r="H1279"/>
      <c r="I1279"/>
    </row>
    <row r="1280" spans="1:9">
      <c r="A1280"/>
      <c r="B1280"/>
      <c r="C1280"/>
      <c r="D1280"/>
      <c r="E1280"/>
      <c r="F1280"/>
      <c r="G1280"/>
      <c r="H1280"/>
      <c r="I1280"/>
    </row>
    <row r="1281" spans="1:9">
      <c r="A1281"/>
      <c r="B1281"/>
      <c r="C1281"/>
      <c r="D1281"/>
      <c r="E1281"/>
      <c r="F1281"/>
      <c r="G1281"/>
      <c r="H1281"/>
      <c r="I1281"/>
    </row>
    <row r="1282" spans="1:9">
      <c r="A1282"/>
      <c r="B1282"/>
      <c r="C1282"/>
      <c r="D1282"/>
      <c r="E1282"/>
      <c r="F1282"/>
      <c r="G1282"/>
      <c r="H1282"/>
      <c r="I1282"/>
    </row>
    <row r="1283" spans="1:9">
      <c r="A1283"/>
      <c r="B1283"/>
      <c r="C1283"/>
      <c r="D1283"/>
      <c r="E1283"/>
      <c r="F1283"/>
      <c r="G1283"/>
      <c r="H1283"/>
      <c r="I1283"/>
    </row>
    <row r="1284" spans="1:9">
      <c r="A1284"/>
      <c r="B1284"/>
      <c r="C1284"/>
      <c r="D1284"/>
      <c r="E1284"/>
      <c r="F1284"/>
      <c r="G1284"/>
      <c r="H1284"/>
      <c r="I1284"/>
    </row>
    <row r="1285" spans="1:9">
      <c r="A1285"/>
      <c r="B1285"/>
      <c r="C1285"/>
      <c r="D1285"/>
      <c r="E1285"/>
      <c r="F1285"/>
      <c r="G1285"/>
      <c r="H1285"/>
      <c r="I1285"/>
    </row>
    <row r="1286" spans="1:9">
      <c r="A1286"/>
      <c r="B1286"/>
      <c r="C1286"/>
      <c r="D1286"/>
      <c r="E1286"/>
      <c r="F1286"/>
      <c r="G1286"/>
      <c r="H1286"/>
      <c r="I1286"/>
    </row>
    <row r="1287" spans="1:9">
      <c r="A1287"/>
      <c r="B1287"/>
      <c r="C1287"/>
      <c r="D1287"/>
      <c r="E1287"/>
      <c r="F1287"/>
      <c r="G1287"/>
      <c r="H1287"/>
      <c r="I1287"/>
    </row>
    <row r="1288" spans="1:9">
      <c r="A1288"/>
      <c r="B1288"/>
      <c r="C1288"/>
      <c r="D1288"/>
      <c r="E1288"/>
      <c r="F1288"/>
      <c r="G1288"/>
      <c r="H1288"/>
      <c r="I1288"/>
    </row>
    <row r="1289" spans="1:9">
      <c r="A1289"/>
      <c r="B1289"/>
      <c r="C1289"/>
      <c r="D1289"/>
      <c r="E1289"/>
      <c r="F1289"/>
      <c r="G1289"/>
      <c r="H1289"/>
      <c r="I1289"/>
    </row>
    <row r="1290" spans="1:9">
      <c r="A1290"/>
      <c r="B1290"/>
      <c r="C1290"/>
      <c r="D1290"/>
      <c r="E1290"/>
      <c r="F1290"/>
      <c r="G1290"/>
      <c r="H1290"/>
      <c r="I1290"/>
    </row>
    <row r="1291" spans="1:9">
      <c r="A1291"/>
      <c r="B1291"/>
      <c r="C1291"/>
      <c r="D1291"/>
      <c r="E1291"/>
      <c r="F1291"/>
      <c r="G1291"/>
      <c r="H1291"/>
      <c r="I1291"/>
    </row>
    <row r="1292" spans="1:9">
      <c r="A1292"/>
      <c r="B1292"/>
      <c r="C1292"/>
      <c r="D1292"/>
      <c r="E1292"/>
      <c r="F1292"/>
      <c r="G1292"/>
      <c r="H1292"/>
      <c r="I1292"/>
    </row>
    <row r="1293" spans="1:9">
      <c r="A1293"/>
      <c r="B1293"/>
      <c r="C1293"/>
      <c r="D1293"/>
      <c r="E1293"/>
      <c r="F1293"/>
      <c r="G1293"/>
      <c r="H1293"/>
      <c r="I1293"/>
    </row>
    <row r="1294" spans="1:9">
      <c r="A1294"/>
      <c r="B1294"/>
      <c r="C1294"/>
      <c r="D1294"/>
      <c r="E1294"/>
      <c r="F1294"/>
      <c r="G1294"/>
      <c r="H1294"/>
      <c r="I1294"/>
    </row>
    <row r="1295" spans="1:9">
      <c r="A1295"/>
      <c r="B1295"/>
      <c r="C1295"/>
      <c r="D1295"/>
      <c r="E1295"/>
      <c r="F1295"/>
      <c r="G1295"/>
      <c r="H1295"/>
      <c r="I1295"/>
    </row>
    <row r="1296" spans="1:9">
      <c r="A1296"/>
      <c r="B1296"/>
      <c r="C1296"/>
      <c r="D1296"/>
      <c r="E1296"/>
      <c r="F1296"/>
      <c r="G1296"/>
      <c r="H1296"/>
      <c r="I1296"/>
    </row>
    <row r="1297" spans="1:9">
      <c r="A1297"/>
      <c r="B1297"/>
      <c r="C1297"/>
      <c r="D1297"/>
      <c r="E1297"/>
      <c r="F1297"/>
      <c r="G1297"/>
      <c r="H1297"/>
      <c r="I1297"/>
    </row>
    <row r="1298" spans="1:9">
      <c r="A1298"/>
      <c r="B1298"/>
      <c r="C1298"/>
      <c r="D1298"/>
      <c r="E1298"/>
      <c r="F1298"/>
      <c r="G1298"/>
      <c r="H1298"/>
      <c r="I1298"/>
    </row>
    <row r="1299" spans="1:9">
      <c r="A1299"/>
      <c r="B1299"/>
      <c r="C1299"/>
      <c r="D1299"/>
      <c r="E1299"/>
      <c r="F1299"/>
      <c r="G1299"/>
      <c r="H1299"/>
      <c r="I1299"/>
    </row>
    <row r="1300" spans="1:9">
      <c r="A1300"/>
      <c r="B1300"/>
      <c r="C1300"/>
      <c r="D1300"/>
      <c r="E1300"/>
      <c r="F1300"/>
      <c r="G1300"/>
      <c r="H1300"/>
      <c r="I1300"/>
    </row>
    <row r="1301" spans="1:9">
      <c r="A1301"/>
      <c r="B1301"/>
      <c r="C1301"/>
      <c r="D1301"/>
      <c r="E1301"/>
      <c r="F1301"/>
      <c r="G1301"/>
      <c r="H1301"/>
      <c r="I1301"/>
    </row>
    <row r="1302" spans="1:9">
      <c r="A1302"/>
      <c r="B1302"/>
      <c r="C1302"/>
      <c r="D1302"/>
      <c r="E1302"/>
      <c r="F1302"/>
      <c r="G1302"/>
      <c r="H1302"/>
      <c r="I1302"/>
    </row>
    <row r="1303" spans="1:9">
      <c r="A1303"/>
      <c r="B1303"/>
      <c r="C1303"/>
      <c r="D1303"/>
      <c r="E1303"/>
      <c r="F1303"/>
      <c r="G1303"/>
      <c r="H1303"/>
      <c r="I1303"/>
    </row>
    <row r="1304" spans="1:9">
      <c r="A1304"/>
      <c r="B1304"/>
      <c r="C1304"/>
      <c r="D1304"/>
      <c r="E1304"/>
      <c r="F1304"/>
      <c r="G1304"/>
      <c r="H1304"/>
      <c r="I1304"/>
    </row>
    <row r="1305" spans="1:9">
      <c r="A1305"/>
      <c r="B1305"/>
      <c r="C1305"/>
      <c r="D1305"/>
      <c r="E1305"/>
      <c r="F1305"/>
      <c r="G1305"/>
      <c r="H1305"/>
      <c r="I1305"/>
    </row>
    <row r="1306" spans="1:9">
      <c r="A1306"/>
      <c r="B1306"/>
      <c r="C1306"/>
      <c r="D1306"/>
      <c r="E1306"/>
      <c r="F1306"/>
      <c r="G1306"/>
      <c r="H1306"/>
      <c r="I1306"/>
    </row>
    <row r="1307" spans="1:9">
      <c r="A1307"/>
      <c r="B1307"/>
      <c r="C1307"/>
      <c r="D1307"/>
      <c r="E1307"/>
      <c r="F1307"/>
      <c r="G1307"/>
      <c r="H1307"/>
      <c r="I1307"/>
    </row>
    <row r="1308" spans="1:9">
      <c r="A1308"/>
      <c r="B1308"/>
      <c r="C1308"/>
      <c r="D1308"/>
      <c r="E1308"/>
      <c r="F1308"/>
      <c r="G1308"/>
      <c r="H1308"/>
      <c r="I1308"/>
    </row>
    <row r="1309" spans="1:9">
      <c r="A1309"/>
      <c r="B1309"/>
      <c r="C1309"/>
      <c r="D1309"/>
      <c r="E1309"/>
      <c r="F1309"/>
      <c r="G1309"/>
      <c r="H1309"/>
      <c r="I1309"/>
    </row>
    <row r="1310" spans="1:9">
      <c r="A1310"/>
      <c r="B1310"/>
      <c r="C1310"/>
      <c r="D1310"/>
      <c r="E1310"/>
      <c r="F1310"/>
      <c r="G1310"/>
      <c r="H1310"/>
      <c r="I1310"/>
    </row>
    <row r="1311" spans="1:9">
      <c r="A1311"/>
      <c r="B1311"/>
      <c r="C1311"/>
      <c r="D1311"/>
      <c r="E1311"/>
      <c r="F1311"/>
      <c r="G1311"/>
      <c r="H1311"/>
      <c r="I1311"/>
    </row>
    <row r="1312" spans="1:9">
      <c r="A1312"/>
      <c r="B1312"/>
      <c r="C1312"/>
      <c r="D1312"/>
      <c r="E1312"/>
      <c r="F1312"/>
      <c r="G1312"/>
      <c r="H1312"/>
      <c r="I1312"/>
    </row>
    <row r="1313" spans="1:9">
      <c r="A1313"/>
      <c r="B1313"/>
      <c r="C1313"/>
      <c r="D1313"/>
      <c r="E1313"/>
      <c r="F1313"/>
      <c r="G1313"/>
      <c r="H1313"/>
      <c r="I1313"/>
    </row>
    <row r="1314" spans="1:9">
      <c r="A1314"/>
      <c r="B1314"/>
      <c r="C1314"/>
      <c r="D1314"/>
      <c r="E1314"/>
      <c r="F1314"/>
      <c r="G1314"/>
      <c r="H1314"/>
      <c r="I1314"/>
    </row>
    <row r="1315" spans="1:9">
      <c r="A1315"/>
      <c r="B1315"/>
      <c r="C1315"/>
      <c r="D1315"/>
      <c r="E1315"/>
      <c r="F1315"/>
      <c r="G1315"/>
      <c r="H1315"/>
      <c r="I1315"/>
    </row>
    <row r="1316" spans="1:9">
      <c r="A1316"/>
      <c r="B1316"/>
      <c r="C1316"/>
      <c r="D1316"/>
      <c r="E1316"/>
      <c r="F1316"/>
      <c r="G1316"/>
      <c r="H1316"/>
      <c r="I1316"/>
    </row>
    <row r="1317" spans="1:9">
      <c r="A1317"/>
      <c r="B1317"/>
      <c r="C1317"/>
      <c r="D1317"/>
      <c r="E1317"/>
      <c r="F1317"/>
      <c r="G1317"/>
      <c r="H1317"/>
      <c r="I1317"/>
    </row>
    <row r="1318" spans="1:9">
      <c r="A1318"/>
      <c r="B1318"/>
      <c r="C1318"/>
      <c r="D1318"/>
      <c r="E1318"/>
      <c r="F1318"/>
      <c r="G1318"/>
      <c r="H1318"/>
      <c r="I1318"/>
    </row>
    <row r="1319" spans="1:9">
      <c r="A1319"/>
      <c r="B1319"/>
      <c r="C1319"/>
      <c r="D1319"/>
      <c r="E1319"/>
      <c r="F1319"/>
      <c r="G1319"/>
      <c r="H1319"/>
      <c r="I1319"/>
    </row>
    <row r="1320" spans="1:9">
      <c r="A1320"/>
      <c r="B1320"/>
      <c r="C1320"/>
      <c r="D1320"/>
      <c r="E1320"/>
      <c r="F1320"/>
      <c r="G1320"/>
      <c r="H1320"/>
      <c r="I1320"/>
    </row>
    <row r="1321" spans="1:9">
      <c r="A1321"/>
      <c r="B1321"/>
      <c r="C1321"/>
      <c r="D1321"/>
      <c r="E1321"/>
      <c r="F1321"/>
      <c r="G1321"/>
      <c r="H1321"/>
      <c r="I1321"/>
    </row>
    <row r="1322" spans="1:9">
      <c r="A1322"/>
      <c r="B1322"/>
      <c r="C1322"/>
      <c r="D1322"/>
      <c r="E1322"/>
      <c r="F1322"/>
      <c r="G1322"/>
      <c r="H1322"/>
      <c r="I1322"/>
    </row>
    <row r="1323" spans="1:9">
      <c r="A1323"/>
      <c r="B1323"/>
      <c r="C1323"/>
      <c r="D1323"/>
      <c r="E1323"/>
      <c r="F1323"/>
      <c r="G1323"/>
      <c r="H1323"/>
      <c r="I1323"/>
    </row>
    <row r="1324" spans="1:9">
      <c r="A1324"/>
      <c r="B1324"/>
      <c r="C1324"/>
      <c r="D1324"/>
      <c r="E1324"/>
      <c r="F1324"/>
      <c r="G1324"/>
      <c r="H1324"/>
      <c r="I1324"/>
    </row>
    <row r="1325" spans="1:9">
      <c r="A1325"/>
      <c r="B1325"/>
      <c r="C1325"/>
      <c r="D1325"/>
      <c r="E1325"/>
      <c r="F1325"/>
      <c r="G1325"/>
      <c r="H1325"/>
      <c r="I1325"/>
    </row>
    <row r="1326" spans="1:9">
      <c r="A1326"/>
      <c r="B1326"/>
      <c r="C1326"/>
      <c r="D1326"/>
      <c r="E1326"/>
      <c r="F1326"/>
      <c r="G1326"/>
      <c r="H1326"/>
      <c r="I1326"/>
    </row>
    <row r="1327" spans="1:9">
      <c r="A1327"/>
      <c r="B1327"/>
      <c r="C1327"/>
      <c r="D1327"/>
      <c r="E1327"/>
      <c r="F1327"/>
      <c r="G1327"/>
      <c r="H1327"/>
      <c r="I1327"/>
    </row>
    <row r="1328" spans="1:9">
      <c r="A1328"/>
      <c r="B1328"/>
      <c r="C1328"/>
      <c r="D1328"/>
      <c r="E1328"/>
      <c r="F1328"/>
      <c r="G1328"/>
      <c r="H1328"/>
      <c r="I1328"/>
    </row>
    <row r="1329" spans="1:9">
      <c r="A1329"/>
      <c r="B1329"/>
      <c r="C1329"/>
      <c r="D1329"/>
      <c r="E1329"/>
      <c r="F1329"/>
      <c r="G1329"/>
      <c r="H1329"/>
      <c r="I1329"/>
    </row>
    <row r="1330" spans="1:9">
      <c r="A1330"/>
      <c r="B1330"/>
      <c r="C1330"/>
      <c r="D1330"/>
      <c r="E1330"/>
      <c r="F1330"/>
      <c r="G1330"/>
      <c r="H1330"/>
      <c r="I1330"/>
    </row>
    <row r="1331" spans="1:9">
      <c r="A1331"/>
      <c r="B1331"/>
      <c r="C1331"/>
      <c r="D1331"/>
      <c r="E1331"/>
      <c r="F1331"/>
      <c r="G1331"/>
      <c r="H1331"/>
      <c r="I1331"/>
    </row>
    <row r="1332" spans="1:9">
      <c r="A1332"/>
      <c r="B1332"/>
      <c r="C1332"/>
      <c r="D1332"/>
      <c r="E1332"/>
      <c r="F1332"/>
      <c r="G1332"/>
      <c r="H1332"/>
      <c r="I1332"/>
    </row>
    <row r="1333" spans="1:9">
      <c r="A1333"/>
      <c r="B1333"/>
      <c r="C1333"/>
      <c r="D1333"/>
      <c r="E1333"/>
      <c r="F1333"/>
      <c r="G1333"/>
      <c r="H1333"/>
      <c r="I1333"/>
    </row>
    <row r="1334" spans="1:9">
      <c r="A1334"/>
      <c r="B1334"/>
      <c r="C1334"/>
      <c r="D1334"/>
      <c r="E1334"/>
      <c r="F1334"/>
      <c r="G1334"/>
      <c r="H1334"/>
      <c r="I1334"/>
    </row>
    <row r="1335" spans="1:9">
      <c r="A1335"/>
      <c r="B1335"/>
      <c r="C1335"/>
      <c r="D1335"/>
      <c r="E1335"/>
      <c r="F1335"/>
      <c r="G1335"/>
      <c r="H1335"/>
      <c r="I1335"/>
    </row>
    <row r="1336" spans="1:9">
      <c r="A1336"/>
      <c r="B1336"/>
      <c r="C1336"/>
      <c r="D1336"/>
      <c r="E1336"/>
      <c r="F1336"/>
      <c r="G1336"/>
      <c r="H1336"/>
      <c r="I1336"/>
    </row>
    <row r="1337" spans="1:9">
      <c r="A1337"/>
      <c r="B1337"/>
      <c r="C1337"/>
      <c r="D1337"/>
      <c r="E1337"/>
      <c r="F1337"/>
      <c r="G1337"/>
      <c r="H1337"/>
      <c r="I1337"/>
    </row>
    <row r="1338" spans="1:9">
      <c r="A1338"/>
      <c r="B1338"/>
      <c r="C1338"/>
      <c r="D1338"/>
      <c r="E1338"/>
      <c r="F1338"/>
      <c r="G1338"/>
      <c r="H1338"/>
      <c r="I1338"/>
    </row>
    <row r="1339" spans="1:9">
      <c r="A1339"/>
      <c r="B1339"/>
      <c r="C1339"/>
      <c r="D1339"/>
      <c r="E1339"/>
      <c r="F1339"/>
      <c r="G1339"/>
      <c r="H1339"/>
      <c r="I1339"/>
    </row>
    <row r="1340" spans="1:9">
      <c r="A1340"/>
      <c r="B1340"/>
      <c r="C1340"/>
      <c r="D1340"/>
      <c r="E1340"/>
      <c r="F1340"/>
      <c r="G1340"/>
      <c r="H1340"/>
      <c r="I1340"/>
    </row>
    <row r="1341" spans="1:9">
      <c r="A1341"/>
      <c r="B1341"/>
      <c r="C1341"/>
      <c r="D1341"/>
      <c r="E1341"/>
      <c r="F1341"/>
      <c r="G1341"/>
      <c r="H1341"/>
      <c r="I1341"/>
    </row>
    <row r="1342" spans="1:9">
      <c r="A1342"/>
      <c r="B1342"/>
      <c r="C1342"/>
      <c r="D1342"/>
      <c r="E1342"/>
      <c r="F1342"/>
      <c r="G1342"/>
      <c r="H1342"/>
      <c r="I1342"/>
    </row>
    <row r="1343" spans="1:9">
      <c r="A1343"/>
      <c r="B1343"/>
      <c r="C1343"/>
      <c r="D1343"/>
      <c r="E1343"/>
      <c r="F1343"/>
      <c r="G1343"/>
      <c r="H1343"/>
      <c r="I1343"/>
    </row>
    <row r="1344" spans="1:9">
      <c r="A1344"/>
      <c r="B1344"/>
      <c r="C1344"/>
      <c r="D1344"/>
      <c r="E1344"/>
      <c r="F1344"/>
      <c r="G1344"/>
      <c r="H1344"/>
      <c r="I1344"/>
    </row>
    <row r="1345" spans="1:9">
      <c r="A1345"/>
      <c r="B1345"/>
      <c r="C1345"/>
      <c r="D1345"/>
      <c r="E1345"/>
      <c r="F1345"/>
      <c r="G1345"/>
      <c r="H1345"/>
      <c r="I1345"/>
    </row>
    <row r="1346" spans="1:9">
      <c r="A1346"/>
      <c r="B1346"/>
      <c r="C1346"/>
      <c r="D1346"/>
      <c r="E1346"/>
      <c r="F1346"/>
      <c r="G1346"/>
      <c r="H1346"/>
      <c r="I1346"/>
    </row>
    <row r="1347" spans="1:9">
      <c r="A1347"/>
      <c r="B1347"/>
      <c r="C1347"/>
      <c r="D1347"/>
      <c r="E1347"/>
      <c r="F1347"/>
      <c r="G1347"/>
      <c r="H1347"/>
      <c r="I1347"/>
    </row>
    <row r="1348" spans="1:9">
      <c r="A1348"/>
      <c r="B1348"/>
      <c r="C1348"/>
      <c r="D1348"/>
      <c r="E1348"/>
      <c r="F1348"/>
      <c r="G1348"/>
      <c r="H1348"/>
      <c r="I1348"/>
    </row>
    <row r="1349" spans="1:9">
      <c r="A1349"/>
      <c r="B1349"/>
      <c r="C1349"/>
      <c r="D1349"/>
      <c r="E1349"/>
      <c r="F1349"/>
      <c r="G1349"/>
      <c r="H1349"/>
      <c r="I1349"/>
    </row>
    <row r="1350" spans="1:9">
      <c r="A1350"/>
      <c r="B1350"/>
      <c r="C1350"/>
      <c r="D1350"/>
      <c r="E1350"/>
      <c r="F1350"/>
      <c r="G1350"/>
      <c r="H1350"/>
      <c r="I1350"/>
    </row>
    <row r="1351" spans="1:9">
      <c r="A1351"/>
      <c r="B1351"/>
      <c r="C1351"/>
      <c r="D1351"/>
      <c r="E1351"/>
      <c r="F1351"/>
      <c r="G1351"/>
      <c r="H1351"/>
      <c r="I1351"/>
    </row>
    <row r="1352" spans="1:9">
      <c r="A1352"/>
      <c r="B1352"/>
      <c r="C1352"/>
      <c r="D1352"/>
      <c r="E1352"/>
      <c r="F1352"/>
      <c r="G1352"/>
      <c r="H1352"/>
      <c r="I1352"/>
    </row>
    <row r="1353" spans="1:9">
      <c r="A1353"/>
      <c r="B1353"/>
      <c r="C1353"/>
      <c r="D1353"/>
      <c r="E1353"/>
      <c r="F1353"/>
      <c r="G1353"/>
      <c r="H1353"/>
      <c r="I1353"/>
    </row>
    <row r="1354" spans="1:9">
      <c r="A1354"/>
      <c r="B1354"/>
      <c r="C1354"/>
      <c r="D1354"/>
      <c r="E1354"/>
      <c r="F1354"/>
      <c r="G1354"/>
      <c r="H1354"/>
      <c r="I1354"/>
    </row>
    <row r="1355" spans="1:9">
      <c r="A1355"/>
      <c r="B1355"/>
      <c r="C1355"/>
      <c r="D1355"/>
      <c r="E1355"/>
      <c r="F1355"/>
      <c r="G1355"/>
      <c r="H1355"/>
      <c r="I1355"/>
    </row>
    <row r="1356" spans="1:9">
      <c r="A1356"/>
      <c r="B1356"/>
      <c r="C1356"/>
      <c r="D1356"/>
      <c r="E1356"/>
      <c r="F1356"/>
      <c r="G1356"/>
      <c r="H1356"/>
      <c r="I1356"/>
    </row>
    <row r="1357" spans="1:9">
      <c r="A1357"/>
      <c r="B1357"/>
      <c r="C1357"/>
      <c r="D1357"/>
      <c r="E1357"/>
      <c r="F1357"/>
      <c r="G1357"/>
      <c r="H1357"/>
      <c r="I1357"/>
    </row>
    <row r="1358" spans="1:9">
      <c r="A1358"/>
      <c r="B1358"/>
      <c r="C1358"/>
      <c r="D1358"/>
      <c r="E1358"/>
      <c r="F1358"/>
      <c r="G1358"/>
      <c r="H1358"/>
      <c r="I1358"/>
    </row>
    <row r="1359" spans="1:9">
      <c r="A1359"/>
      <c r="B1359"/>
      <c r="C1359"/>
      <c r="D1359"/>
      <c r="E1359"/>
      <c r="F1359"/>
      <c r="G1359"/>
      <c r="H1359"/>
      <c r="I1359"/>
    </row>
    <row r="1360" spans="1:9">
      <c r="A1360"/>
      <c r="B1360"/>
      <c r="C1360"/>
      <c r="D1360"/>
      <c r="E1360"/>
      <c r="F1360"/>
      <c r="G1360"/>
      <c r="H1360"/>
      <c r="I1360"/>
    </row>
    <row r="1361" spans="1:9">
      <c r="A1361"/>
      <c r="B1361"/>
      <c r="C1361"/>
      <c r="D1361"/>
      <c r="E1361"/>
      <c r="F1361"/>
      <c r="G1361"/>
      <c r="H1361"/>
      <c r="I1361"/>
    </row>
    <row r="1362" spans="1:9">
      <c r="A1362"/>
      <c r="B1362"/>
      <c r="C1362"/>
      <c r="D1362"/>
      <c r="E1362"/>
      <c r="F1362"/>
      <c r="G1362"/>
      <c r="H1362"/>
      <c r="I1362"/>
    </row>
    <row r="1363" spans="1:9">
      <c r="A1363"/>
      <c r="B1363"/>
      <c r="C1363"/>
      <c r="D1363"/>
      <c r="E1363"/>
      <c r="F1363"/>
      <c r="G1363"/>
      <c r="H1363"/>
      <c r="I1363"/>
    </row>
    <row r="1364" spans="1:9">
      <c r="A1364"/>
      <c r="B1364"/>
      <c r="C1364"/>
      <c r="D1364"/>
      <c r="E1364"/>
      <c r="F1364"/>
      <c r="G1364"/>
      <c r="H1364"/>
      <c r="I1364"/>
    </row>
    <row r="1365" spans="1:9">
      <c r="A1365"/>
      <c r="B1365"/>
      <c r="C1365"/>
      <c r="D1365"/>
      <c r="E1365"/>
      <c r="F1365"/>
      <c r="G1365"/>
      <c r="H1365"/>
      <c r="I1365"/>
    </row>
    <row r="1366" spans="1:9">
      <c r="A1366"/>
      <c r="B1366"/>
      <c r="C1366"/>
      <c r="D1366"/>
      <c r="E1366"/>
      <c r="F1366"/>
      <c r="G1366"/>
      <c r="H1366"/>
      <c r="I1366"/>
    </row>
    <row r="1367" spans="1:9">
      <c r="A1367"/>
      <c r="B1367"/>
      <c r="C1367"/>
      <c r="D1367"/>
      <c r="E1367"/>
      <c r="F1367"/>
      <c r="G1367"/>
      <c r="H1367"/>
      <c r="I1367"/>
    </row>
    <row r="1368" spans="1:9">
      <c r="A1368"/>
      <c r="B1368"/>
      <c r="C1368"/>
      <c r="D1368"/>
      <c r="E1368"/>
      <c r="F1368"/>
      <c r="G1368"/>
      <c r="H1368"/>
      <c r="I1368"/>
    </row>
    <row r="1369" spans="1:9">
      <c r="A1369"/>
      <c r="B1369"/>
      <c r="C1369"/>
      <c r="D1369"/>
      <c r="E1369"/>
      <c r="F1369"/>
      <c r="G1369"/>
      <c r="H1369"/>
      <c r="I1369"/>
    </row>
    <row r="1370" spans="1:9">
      <c r="A1370"/>
      <c r="B1370"/>
      <c r="C1370"/>
      <c r="D1370"/>
      <c r="E1370"/>
      <c r="F1370"/>
      <c r="G1370"/>
      <c r="H1370"/>
      <c r="I1370"/>
    </row>
    <row r="1371" spans="1:9">
      <c r="A1371"/>
      <c r="B1371"/>
      <c r="C1371"/>
      <c r="D1371"/>
      <c r="E1371"/>
      <c r="F1371"/>
      <c r="G1371"/>
      <c r="H1371"/>
      <c r="I1371"/>
    </row>
    <row r="1372" spans="1:9">
      <c r="A1372"/>
      <c r="B1372"/>
      <c r="C1372"/>
      <c r="D1372"/>
      <c r="E1372"/>
      <c r="F1372"/>
      <c r="G1372"/>
      <c r="H1372"/>
      <c r="I1372"/>
    </row>
    <row r="1373" spans="1:9">
      <c r="A1373"/>
      <c r="B1373"/>
      <c r="C1373"/>
      <c r="D1373"/>
      <c r="E1373"/>
      <c r="F1373"/>
      <c r="G1373"/>
      <c r="H1373"/>
      <c r="I1373"/>
    </row>
    <row r="1374" spans="1:9">
      <c r="A1374"/>
      <c r="B1374"/>
      <c r="C1374"/>
      <c r="D1374"/>
      <c r="E1374"/>
      <c r="F1374"/>
      <c r="G1374"/>
      <c r="H1374"/>
      <c r="I1374"/>
    </row>
    <row r="1375" spans="1:9">
      <c r="A1375"/>
      <c r="B1375"/>
      <c r="C1375"/>
      <c r="D1375"/>
      <c r="E1375"/>
      <c r="F1375"/>
      <c r="G1375"/>
      <c r="H1375"/>
      <c r="I1375"/>
    </row>
    <row r="1376" spans="1:9">
      <c r="A1376"/>
      <c r="B1376"/>
      <c r="C1376"/>
      <c r="D1376"/>
      <c r="E1376"/>
      <c r="F1376"/>
      <c r="G1376"/>
      <c r="H1376"/>
      <c r="I1376"/>
    </row>
    <row r="1377" spans="1:9">
      <c r="A1377"/>
      <c r="B1377"/>
      <c r="C1377"/>
      <c r="D1377"/>
      <c r="E1377"/>
      <c r="F1377"/>
      <c r="G1377"/>
      <c r="H1377"/>
      <c r="I1377"/>
    </row>
    <row r="1378" spans="1:9">
      <c r="A1378"/>
      <c r="B1378"/>
      <c r="C1378"/>
      <c r="D1378"/>
      <c r="E1378"/>
      <c r="F1378"/>
      <c r="G1378"/>
      <c r="H1378"/>
      <c r="I1378"/>
    </row>
    <row r="1379" spans="1:9">
      <c r="A1379"/>
      <c r="B1379"/>
      <c r="C1379"/>
      <c r="D1379"/>
      <c r="E1379"/>
      <c r="F1379"/>
      <c r="G1379"/>
      <c r="H1379"/>
      <c r="I1379"/>
    </row>
    <row r="1380" spans="1:9">
      <c r="A1380"/>
      <c r="B1380"/>
      <c r="C1380"/>
      <c r="D1380"/>
      <c r="E1380"/>
      <c r="F1380"/>
      <c r="G1380"/>
      <c r="H1380"/>
      <c r="I1380"/>
    </row>
    <row r="1381" spans="1:9">
      <c r="A1381"/>
      <c r="B1381"/>
      <c r="C1381"/>
      <c r="D1381"/>
      <c r="E1381"/>
      <c r="F1381"/>
      <c r="G1381"/>
      <c r="H1381"/>
      <c r="I1381"/>
    </row>
    <row r="1382" spans="1:9">
      <c r="A1382"/>
      <c r="B1382"/>
      <c r="C1382"/>
      <c r="D1382"/>
      <c r="E1382"/>
      <c r="F1382"/>
      <c r="G1382"/>
      <c r="H1382"/>
      <c r="I1382"/>
    </row>
    <row r="1383" spans="1:9">
      <c r="A1383"/>
      <c r="B1383"/>
      <c r="C1383"/>
      <c r="D1383"/>
      <c r="E1383"/>
      <c r="F1383"/>
      <c r="G1383"/>
      <c r="H1383"/>
      <c r="I1383"/>
    </row>
    <row r="1384" spans="1:9">
      <c r="A1384"/>
      <c r="B1384"/>
      <c r="C1384"/>
      <c r="D1384"/>
      <c r="E1384"/>
      <c r="F1384"/>
      <c r="G1384"/>
      <c r="H1384"/>
      <c r="I1384"/>
    </row>
    <row r="1385" spans="1:9">
      <c r="A1385"/>
      <c r="B1385"/>
      <c r="C1385"/>
      <c r="D1385"/>
      <c r="E1385"/>
      <c r="F1385"/>
      <c r="G1385"/>
      <c r="H1385"/>
      <c r="I1385"/>
    </row>
    <row r="1386" spans="1:9">
      <c r="A1386"/>
      <c r="B1386"/>
      <c r="C1386"/>
      <c r="D1386"/>
      <c r="E1386"/>
      <c r="F1386"/>
      <c r="G1386"/>
      <c r="H1386"/>
      <c r="I1386"/>
    </row>
    <row r="1387" spans="1:9">
      <c r="A1387"/>
      <c r="B1387"/>
      <c r="C1387"/>
      <c r="D1387"/>
      <c r="E1387"/>
      <c r="F1387"/>
      <c r="G1387"/>
      <c r="H1387"/>
      <c r="I1387"/>
    </row>
    <row r="1388" spans="1:9">
      <c r="A1388"/>
      <c r="B1388"/>
      <c r="C1388"/>
      <c r="D1388"/>
      <c r="E1388"/>
      <c r="F1388"/>
      <c r="G1388"/>
      <c r="H1388"/>
      <c r="I1388"/>
    </row>
    <row r="1389" spans="1:9">
      <c r="A1389"/>
      <c r="B1389"/>
      <c r="C1389"/>
      <c r="D1389"/>
      <c r="E1389"/>
      <c r="F1389"/>
      <c r="G1389"/>
      <c r="H1389"/>
      <c r="I1389"/>
    </row>
    <row r="1390" spans="1:9">
      <c r="A1390"/>
      <c r="B1390"/>
      <c r="C1390"/>
      <c r="D1390"/>
      <c r="E1390"/>
      <c r="F1390"/>
      <c r="G1390"/>
      <c r="H1390"/>
      <c r="I1390"/>
    </row>
    <row r="1391" spans="1:9">
      <c r="A1391"/>
      <c r="B1391"/>
      <c r="C1391"/>
      <c r="D1391"/>
      <c r="E1391"/>
      <c r="F1391"/>
      <c r="G1391"/>
      <c r="H1391"/>
      <c r="I1391"/>
    </row>
    <row r="1392" spans="1:9">
      <c r="A1392"/>
      <c r="B1392"/>
      <c r="C1392"/>
      <c r="D1392"/>
      <c r="E1392"/>
      <c r="F1392"/>
      <c r="G1392"/>
      <c r="H1392"/>
      <c r="I1392"/>
    </row>
    <row r="1393" spans="1:9">
      <c r="A1393"/>
      <c r="B1393"/>
      <c r="C1393"/>
      <c r="D1393"/>
      <c r="E1393"/>
      <c r="F1393"/>
      <c r="G1393"/>
      <c r="H1393"/>
      <c r="I1393"/>
    </row>
    <row r="1394" spans="1:9">
      <c r="A1394"/>
      <c r="B1394"/>
      <c r="C1394"/>
      <c r="D1394"/>
      <c r="E1394"/>
      <c r="F1394"/>
      <c r="G1394"/>
      <c r="H1394"/>
      <c r="I1394"/>
    </row>
    <row r="1395" spans="1:9">
      <c r="A1395"/>
      <c r="B1395"/>
      <c r="C1395"/>
      <c r="D1395"/>
      <c r="E1395"/>
      <c r="F1395"/>
      <c r="G1395"/>
      <c r="H1395"/>
      <c r="I1395"/>
    </row>
    <row r="1396" spans="1:9">
      <c r="A1396"/>
      <c r="B1396"/>
      <c r="C1396"/>
      <c r="D1396"/>
      <c r="E1396"/>
      <c r="F1396"/>
      <c r="G1396"/>
      <c r="H1396"/>
      <c r="I1396"/>
    </row>
    <row r="1397" spans="1:9">
      <c r="A1397"/>
      <c r="B1397"/>
      <c r="C1397"/>
      <c r="D1397"/>
      <c r="E1397"/>
      <c r="F1397"/>
      <c r="G1397"/>
      <c r="H1397"/>
      <c r="I1397"/>
    </row>
    <row r="1398" spans="1:9">
      <c r="A1398"/>
      <c r="B1398"/>
      <c r="C1398"/>
      <c r="D1398"/>
      <c r="E1398"/>
      <c r="F1398"/>
      <c r="G1398"/>
      <c r="H1398"/>
      <c r="I1398"/>
    </row>
    <row r="1399" spans="1:9">
      <c r="A1399"/>
      <c r="B1399"/>
      <c r="C1399"/>
      <c r="D1399"/>
      <c r="E1399"/>
      <c r="F1399"/>
      <c r="G1399"/>
      <c r="H1399"/>
      <c r="I1399"/>
    </row>
    <row r="1400" spans="1:9">
      <c r="A1400"/>
      <c r="B1400"/>
      <c r="C1400"/>
      <c r="D1400"/>
      <c r="E1400"/>
      <c r="F1400"/>
      <c r="G1400"/>
      <c r="H1400"/>
      <c r="I1400"/>
    </row>
    <row r="1401" spans="1:9">
      <c r="A1401"/>
      <c r="B1401"/>
      <c r="C1401"/>
      <c r="D1401"/>
      <c r="E1401"/>
      <c r="F1401"/>
      <c r="G1401"/>
      <c r="H1401"/>
      <c r="I1401"/>
    </row>
    <row r="1402" spans="1:9">
      <c r="A1402"/>
      <c r="B1402"/>
      <c r="C1402"/>
      <c r="D1402"/>
      <c r="E1402"/>
      <c r="F1402"/>
      <c r="G1402"/>
      <c r="H1402"/>
      <c r="I1402"/>
    </row>
    <row r="1403" spans="1:9">
      <c r="A1403"/>
      <c r="B1403"/>
      <c r="C1403"/>
      <c r="D1403"/>
      <c r="E1403"/>
      <c r="F1403"/>
      <c r="G1403"/>
      <c r="H1403"/>
      <c r="I1403"/>
    </row>
    <row r="1404" spans="1:9">
      <c r="A1404"/>
      <c r="B1404"/>
      <c r="C1404"/>
      <c r="D1404"/>
      <c r="E1404"/>
      <c r="F1404"/>
      <c r="G1404"/>
      <c r="H1404"/>
      <c r="I1404"/>
    </row>
    <row r="1405" spans="1:9">
      <c r="A1405"/>
      <c r="B1405"/>
      <c r="C1405"/>
      <c r="D1405"/>
      <c r="E1405"/>
      <c r="F1405"/>
      <c r="G1405"/>
      <c r="H1405"/>
      <c r="I1405"/>
    </row>
    <row r="1406" spans="1:9">
      <c r="A1406"/>
      <c r="B1406"/>
      <c r="C1406"/>
      <c r="D1406"/>
      <c r="E1406"/>
      <c r="F1406"/>
      <c r="G1406"/>
      <c r="H1406"/>
      <c r="I1406"/>
    </row>
    <row r="1407" spans="1:9">
      <c r="A1407"/>
      <c r="B1407"/>
      <c r="C1407"/>
      <c r="D1407"/>
      <c r="E1407"/>
      <c r="F1407"/>
      <c r="G1407"/>
      <c r="H1407"/>
      <c r="I1407"/>
    </row>
    <row r="1408" spans="1:9">
      <c r="A1408"/>
      <c r="B1408"/>
      <c r="C1408"/>
      <c r="D1408"/>
      <c r="E1408"/>
      <c r="F1408"/>
      <c r="G1408"/>
      <c r="H1408"/>
      <c r="I1408"/>
    </row>
    <row r="1409" spans="1:9">
      <c r="A1409"/>
      <c r="B1409"/>
      <c r="C1409"/>
      <c r="D1409"/>
      <c r="E1409"/>
      <c r="F1409"/>
      <c r="G1409"/>
      <c r="H1409"/>
      <c r="I1409"/>
    </row>
    <row r="1410" spans="1:9">
      <c r="A1410"/>
      <c r="B1410"/>
      <c r="C1410"/>
      <c r="D1410"/>
      <c r="E1410"/>
      <c r="F1410"/>
      <c r="G1410"/>
      <c r="H1410"/>
      <c r="I1410"/>
    </row>
    <row r="1411" spans="1:9">
      <c r="A1411"/>
      <c r="B1411"/>
      <c r="C1411"/>
      <c r="D1411"/>
      <c r="E1411"/>
      <c r="F1411"/>
      <c r="G1411"/>
      <c r="H1411"/>
      <c r="I1411"/>
    </row>
    <row r="1412" spans="1:9">
      <c r="A1412"/>
      <c r="B1412"/>
      <c r="C1412"/>
      <c r="D1412"/>
      <c r="E1412"/>
      <c r="F1412"/>
      <c r="G1412"/>
      <c r="H1412"/>
      <c r="I1412"/>
    </row>
    <row r="1413" spans="1:9">
      <c r="A1413"/>
      <c r="B1413"/>
      <c r="C1413"/>
      <c r="D1413"/>
      <c r="E1413"/>
      <c r="F1413"/>
      <c r="G1413"/>
      <c r="H1413"/>
      <c r="I1413"/>
    </row>
    <row r="1414" spans="1:9">
      <c r="A1414"/>
      <c r="B1414"/>
      <c r="C1414"/>
      <c r="D1414"/>
      <c r="E1414"/>
      <c r="F1414"/>
      <c r="G1414"/>
      <c r="H1414"/>
      <c r="I1414"/>
    </row>
    <row r="1415" spans="1:9">
      <c r="A1415"/>
      <c r="B1415"/>
      <c r="C1415"/>
      <c r="D1415"/>
      <c r="E1415"/>
      <c r="F1415"/>
      <c r="G1415"/>
      <c r="H1415"/>
      <c r="I1415"/>
    </row>
    <row r="1416" spans="1:9">
      <c r="A1416"/>
      <c r="B1416"/>
      <c r="C1416"/>
      <c r="D1416"/>
      <c r="E1416"/>
      <c r="F1416"/>
      <c r="G1416"/>
      <c r="H1416"/>
      <c r="I1416"/>
    </row>
    <row r="1417" spans="1:9">
      <c r="A1417"/>
      <c r="B1417"/>
      <c r="C1417"/>
      <c r="D1417"/>
      <c r="E1417"/>
      <c r="F1417"/>
      <c r="G1417"/>
      <c r="H1417"/>
      <c r="I1417"/>
    </row>
    <row r="1418" spans="1:9">
      <c r="A1418"/>
      <c r="B1418"/>
      <c r="C1418"/>
      <c r="D1418"/>
      <c r="E1418"/>
      <c r="F1418"/>
      <c r="G1418"/>
      <c r="H1418"/>
      <c r="I1418"/>
    </row>
    <row r="1419" spans="1:9">
      <c r="A1419"/>
      <c r="B1419"/>
      <c r="C1419"/>
      <c r="D1419"/>
      <c r="E1419"/>
      <c r="F1419"/>
      <c r="G1419"/>
      <c r="H1419"/>
      <c r="I1419"/>
    </row>
    <row r="1420" spans="1:9">
      <c r="A1420"/>
      <c r="B1420"/>
      <c r="C1420"/>
      <c r="D1420"/>
      <c r="E1420"/>
      <c r="F1420"/>
      <c r="G1420"/>
      <c r="H1420"/>
      <c r="I1420"/>
    </row>
    <row r="1421" spans="1:9">
      <c r="A1421"/>
      <c r="B1421"/>
      <c r="C1421"/>
      <c r="D1421"/>
      <c r="E1421"/>
      <c r="F1421"/>
      <c r="G1421"/>
      <c r="H1421"/>
      <c r="I1421"/>
    </row>
    <row r="1422" spans="1:9">
      <c r="A1422"/>
      <c r="B1422"/>
      <c r="C1422"/>
      <c r="D1422"/>
      <c r="E1422"/>
      <c r="F1422"/>
      <c r="G1422"/>
      <c r="H1422"/>
      <c r="I1422"/>
    </row>
    <row r="1423" spans="1:9">
      <c r="A1423"/>
      <c r="B1423"/>
      <c r="C1423"/>
      <c r="D1423"/>
      <c r="E1423"/>
      <c r="F1423"/>
      <c r="G1423"/>
      <c r="H1423"/>
      <c r="I1423"/>
    </row>
    <row r="1424" spans="1:9">
      <c r="A1424"/>
      <c r="B1424"/>
      <c r="C1424"/>
      <c r="D1424"/>
      <c r="E1424"/>
      <c r="F1424"/>
      <c r="G1424"/>
      <c r="H1424"/>
      <c r="I1424"/>
    </row>
    <row r="1425" spans="1:9">
      <c r="A1425"/>
      <c r="B1425"/>
      <c r="C1425"/>
      <c r="D1425"/>
      <c r="E1425"/>
      <c r="F1425"/>
      <c r="G1425"/>
      <c r="H1425"/>
      <c r="I1425"/>
    </row>
    <row r="1426" spans="1:9">
      <c r="A1426"/>
      <c r="B1426"/>
      <c r="C1426"/>
      <c r="D1426"/>
      <c r="E1426"/>
      <c r="F1426"/>
      <c r="G1426"/>
      <c r="H1426"/>
      <c r="I1426"/>
    </row>
    <row r="1427" spans="1:9">
      <c r="A1427"/>
      <c r="B1427"/>
      <c r="C1427"/>
      <c r="D1427"/>
      <c r="E1427"/>
      <c r="F1427"/>
      <c r="G1427"/>
      <c r="H1427"/>
      <c r="I1427"/>
    </row>
    <row r="1428" spans="1:9">
      <c r="A1428"/>
      <c r="B1428"/>
      <c r="C1428"/>
      <c r="D1428"/>
      <c r="E1428"/>
      <c r="F1428"/>
      <c r="G1428"/>
      <c r="H1428"/>
      <c r="I1428"/>
    </row>
    <row r="1429" spans="1:9">
      <c r="A1429"/>
      <c r="B1429"/>
      <c r="C1429"/>
      <c r="D1429"/>
      <c r="E1429"/>
      <c r="F1429"/>
      <c r="G1429"/>
      <c r="H1429"/>
      <c r="I1429"/>
    </row>
    <row r="1430" spans="1:9">
      <c r="A1430"/>
      <c r="B1430"/>
      <c r="C1430"/>
      <c r="D1430"/>
      <c r="E1430"/>
      <c r="F1430"/>
      <c r="G1430"/>
      <c r="H1430"/>
      <c r="I1430"/>
    </row>
    <row r="1431" spans="1:9">
      <c r="A1431"/>
      <c r="B1431"/>
      <c r="C1431"/>
      <c r="D1431"/>
      <c r="E1431"/>
      <c r="F1431"/>
      <c r="G1431"/>
      <c r="H1431"/>
      <c r="I1431"/>
    </row>
    <row r="1432" spans="1:9">
      <c r="A1432"/>
      <c r="B1432"/>
      <c r="C1432"/>
      <c r="D1432"/>
      <c r="E1432"/>
      <c r="F1432"/>
      <c r="G1432"/>
      <c r="H1432"/>
      <c r="I1432"/>
    </row>
    <row r="1433" spans="1:9">
      <c r="A1433"/>
      <c r="B1433"/>
      <c r="C1433"/>
      <c r="D1433"/>
      <c r="E1433"/>
      <c r="F1433"/>
      <c r="G1433"/>
      <c r="H1433"/>
      <c r="I1433"/>
    </row>
    <row r="1434" spans="1:9">
      <c r="A1434"/>
      <c r="B1434"/>
      <c r="C1434"/>
      <c r="D1434"/>
      <c r="E1434"/>
      <c r="F1434"/>
      <c r="G1434"/>
      <c r="H1434"/>
      <c r="I1434"/>
    </row>
    <row r="1435" spans="1:9">
      <c r="A1435"/>
      <c r="B1435"/>
      <c r="C1435"/>
      <c r="D1435"/>
      <c r="E1435"/>
      <c r="F1435"/>
      <c r="G1435"/>
      <c r="H1435"/>
      <c r="I1435"/>
    </row>
    <row r="1436" spans="1:9">
      <c r="A1436"/>
      <c r="B1436"/>
      <c r="C1436"/>
      <c r="D1436"/>
      <c r="E1436"/>
      <c r="F1436"/>
      <c r="G1436"/>
      <c r="H1436"/>
      <c r="I1436"/>
    </row>
    <row r="1437" spans="1:9">
      <c r="A1437"/>
      <c r="B1437"/>
      <c r="C1437"/>
      <c r="D1437"/>
      <c r="E1437"/>
      <c r="F1437"/>
      <c r="G1437"/>
      <c r="H1437"/>
      <c r="I1437"/>
    </row>
    <row r="1438" spans="1:9">
      <c r="A1438"/>
      <c r="B1438"/>
      <c r="C1438"/>
      <c r="D1438"/>
      <c r="E1438"/>
      <c r="F1438"/>
      <c r="G1438"/>
      <c r="H1438"/>
      <c r="I1438"/>
    </row>
    <row r="1439" spans="1:9">
      <c r="A1439"/>
      <c r="B1439"/>
      <c r="C1439"/>
      <c r="D1439"/>
      <c r="E1439"/>
      <c r="F1439"/>
      <c r="G1439"/>
      <c r="H1439"/>
      <c r="I1439"/>
    </row>
    <row r="1440" spans="1:9">
      <c r="A1440"/>
      <c r="B1440"/>
      <c r="C1440"/>
      <c r="D1440"/>
      <c r="E1440"/>
      <c r="F1440"/>
      <c r="G1440"/>
      <c r="H1440"/>
      <c r="I1440"/>
    </row>
    <row r="1441" spans="1:9">
      <c r="A1441"/>
      <c r="B1441"/>
      <c r="C1441"/>
      <c r="D1441"/>
      <c r="E1441"/>
      <c r="F1441"/>
      <c r="G1441"/>
      <c r="H1441"/>
      <c r="I1441"/>
    </row>
    <row r="1442" spans="1:9">
      <c r="A1442"/>
      <c r="B1442"/>
      <c r="C1442"/>
      <c r="D1442"/>
      <c r="E1442"/>
      <c r="F1442"/>
      <c r="G1442"/>
      <c r="H1442"/>
      <c r="I1442"/>
    </row>
    <row r="1443" spans="1:9">
      <c r="A1443"/>
      <c r="B1443"/>
      <c r="C1443"/>
      <c r="D1443"/>
      <c r="E1443"/>
      <c r="F1443"/>
      <c r="G1443"/>
      <c r="H1443"/>
      <c r="I1443"/>
    </row>
    <row r="1444" spans="1:9">
      <c r="A1444"/>
      <c r="B1444"/>
      <c r="C1444"/>
      <c r="D1444"/>
      <c r="E1444"/>
      <c r="F1444"/>
      <c r="G1444"/>
      <c r="H1444"/>
      <c r="I1444"/>
    </row>
    <row r="1445" spans="1:9">
      <c r="A1445"/>
      <c r="B1445"/>
      <c r="C1445"/>
      <c r="D1445"/>
      <c r="E1445"/>
      <c r="F1445"/>
      <c r="G1445"/>
      <c r="H1445"/>
      <c r="I1445"/>
    </row>
    <row r="1446" spans="1:9">
      <c r="A1446"/>
      <c r="B1446"/>
      <c r="C1446"/>
      <c r="D1446"/>
      <c r="E1446"/>
      <c r="F1446"/>
      <c r="G1446"/>
      <c r="H1446"/>
      <c r="I1446"/>
    </row>
    <row r="1447" spans="1:9">
      <c r="A1447"/>
      <c r="B1447"/>
      <c r="C1447"/>
      <c r="D1447"/>
      <c r="E1447"/>
      <c r="F1447"/>
      <c r="G1447"/>
      <c r="H1447"/>
      <c r="I1447"/>
    </row>
    <row r="1448" spans="1:9">
      <c r="A1448"/>
      <c r="B1448"/>
      <c r="C1448"/>
      <c r="D1448"/>
      <c r="E1448"/>
      <c r="F1448"/>
      <c r="G1448"/>
      <c r="H1448"/>
      <c r="I1448"/>
    </row>
    <row r="1449" spans="1:9">
      <c r="A1449"/>
      <c r="B1449"/>
      <c r="C1449"/>
      <c r="D1449"/>
      <c r="E1449"/>
      <c r="F1449"/>
      <c r="G1449"/>
      <c r="H1449"/>
      <c r="I1449"/>
    </row>
    <row r="1450" spans="1:9">
      <c r="A1450"/>
      <c r="B1450"/>
      <c r="C1450"/>
      <c r="D1450"/>
      <c r="E1450"/>
      <c r="F1450"/>
      <c r="G1450"/>
      <c r="H1450"/>
      <c r="I1450"/>
    </row>
    <row r="1451" spans="1:9">
      <c r="A1451"/>
      <c r="B1451"/>
      <c r="C1451"/>
      <c r="D1451"/>
      <c r="E1451"/>
      <c r="F1451"/>
      <c r="G1451"/>
      <c r="H1451"/>
      <c r="I1451"/>
    </row>
    <row r="1452" spans="1:9">
      <c r="A1452"/>
      <c r="B1452"/>
      <c r="C1452"/>
      <c r="D1452"/>
      <c r="E1452"/>
      <c r="F1452"/>
      <c r="G1452"/>
      <c r="H1452"/>
      <c r="I1452"/>
    </row>
    <row r="1453" spans="1:9">
      <c r="A1453"/>
      <c r="B1453"/>
      <c r="C1453"/>
      <c r="D1453"/>
      <c r="E1453"/>
      <c r="F1453"/>
      <c r="G1453"/>
      <c r="H1453"/>
      <c r="I1453"/>
    </row>
    <row r="1454" spans="1:9">
      <c r="A1454"/>
      <c r="B1454"/>
      <c r="C1454"/>
      <c r="D1454"/>
      <c r="E1454"/>
      <c r="F1454"/>
      <c r="G1454"/>
      <c r="H1454"/>
      <c r="I1454"/>
    </row>
    <row r="1455" spans="1:9">
      <c r="A1455"/>
      <c r="B1455"/>
      <c r="C1455"/>
      <c r="D1455"/>
      <c r="E1455"/>
      <c r="F1455"/>
      <c r="G1455"/>
      <c r="H1455"/>
      <c r="I1455"/>
    </row>
    <row r="1456" spans="1:9">
      <c r="A1456"/>
      <c r="B1456"/>
      <c r="C1456"/>
      <c r="D1456"/>
      <c r="E1456"/>
      <c r="F1456"/>
      <c r="G1456"/>
      <c r="H1456"/>
      <c r="I1456"/>
    </row>
    <row r="1457" spans="1:9">
      <c r="A1457"/>
      <c r="B1457"/>
      <c r="C1457"/>
      <c r="D1457"/>
      <c r="E1457"/>
      <c r="F1457"/>
      <c r="G1457"/>
      <c r="H1457"/>
      <c r="I1457"/>
    </row>
    <row r="1458" spans="1:9">
      <c r="A1458"/>
      <c r="B1458"/>
      <c r="C1458"/>
      <c r="D1458"/>
      <c r="E1458"/>
      <c r="F1458"/>
      <c r="G1458"/>
      <c r="H1458"/>
      <c r="I1458"/>
    </row>
    <row r="1459" spans="1:9">
      <c r="A1459"/>
      <c r="B1459"/>
      <c r="C1459"/>
      <c r="D1459"/>
      <c r="E1459"/>
      <c r="F1459"/>
      <c r="G1459"/>
      <c r="H1459"/>
      <c r="I1459"/>
    </row>
    <row r="1460" spans="1:9">
      <c r="A1460"/>
      <c r="B1460"/>
      <c r="C1460"/>
      <c r="D1460"/>
      <c r="E1460"/>
      <c r="F1460"/>
      <c r="G1460"/>
      <c r="H1460"/>
      <c r="I1460"/>
    </row>
    <row r="1461" spans="1:9">
      <c r="A1461"/>
      <c r="B1461"/>
      <c r="C1461"/>
      <c r="D1461"/>
      <c r="E1461"/>
      <c r="F1461"/>
      <c r="G1461"/>
      <c r="H1461"/>
      <c r="I1461"/>
    </row>
    <row r="1462" spans="1:9">
      <c r="A1462"/>
      <c r="B1462"/>
      <c r="C1462"/>
      <c r="D1462"/>
      <c r="E1462"/>
      <c r="F1462"/>
      <c r="G1462"/>
      <c r="H1462"/>
      <c r="I1462"/>
    </row>
    <row r="1463" spans="1:9">
      <c r="A1463"/>
      <c r="B1463"/>
      <c r="C1463"/>
      <c r="D1463"/>
      <c r="E1463"/>
      <c r="F1463"/>
      <c r="G1463"/>
      <c r="H1463"/>
      <c r="I1463"/>
    </row>
    <row r="1464" spans="1:9">
      <c r="A1464"/>
      <c r="B1464"/>
      <c r="C1464"/>
      <c r="D1464"/>
      <c r="E1464"/>
      <c r="F1464"/>
      <c r="G1464"/>
      <c r="H1464"/>
      <c r="I1464"/>
    </row>
    <row r="1465" spans="1:9">
      <c r="A1465"/>
      <c r="B1465"/>
      <c r="C1465"/>
      <c r="D1465"/>
      <c r="E1465"/>
      <c r="F1465"/>
      <c r="G1465"/>
      <c r="H1465"/>
      <c r="I1465"/>
    </row>
    <row r="1466" spans="1:9">
      <c r="A1466"/>
      <c r="B1466"/>
      <c r="C1466"/>
      <c r="D1466"/>
      <c r="E1466"/>
      <c r="F1466"/>
      <c r="G1466"/>
      <c r="H1466"/>
      <c r="I1466"/>
    </row>
    <row r="1467" spans="1:9">
      <c r="A1467"/>
      <c r="B1467"/>
      <c r="C1467"/>
      <c r="D1467"/>
      <c r="E1467"/>
      <c r="F1467"/>
      <c r="G1467"/>
      <c r="H1467"/>
      <c r="I1467"/>
    </row>
    <row r="1468" spans="1:9">
      <c r="A1468"/>
      <c r="B1468"/>
      <c r="C1468"/>
      <c r="D1468"/>
      <c r="E1468"/>
      <c r="F1468"/>
      <c r="G1468"/>
      <c r="H1468"/>
      <c r="I1468"/>
    </row>
    <row r="1469" spans="1:9">
      <c r="A1469"/>
      <c r="B1469"/>
      <c r="C1469"/>
      <c r="D1469"/>
      <c r="E1469"/>
      <c r="F1469"/>
      <c r="G1469"/>
      <c r="H1469"/>
      <c r="I1469"/>
    </row>
    <row r="1470" spans="1:9">
      <c r="A1470"/>
      <c r="B1470"/>
      <c r="C1470"/>
      <c r="D1470"/>
      <c r="E1470"/>
      <c r="F1470"/>
      <c r="G1470"/>
      <c r="H1470"/>
      <c r="I1470"/>
    </row>
    <row r="1471" spans="1:9">
      <c r="A1471"/>
      <c r="B1471"/>
      <c r="C1471"/>
      <c r="D1471"/>
      <c r="E1471"/>
      <c r="F1471"/>
      <c r="G1471"/>
      <c r="H1471"/>
      <c r="I1471"/>
    </row>
    <row r="1472" spans="1:9">
      <c r="A1472"/>
      <c r="B1472"/>
      <c r="C1472"/>
      <c r="D1472"/>
      <c r="E1472"/>
      <c r="F1472"/>
      <c r="G1472"/>
      <c r="H1472"/>
      <c r="I1472"/>
    </row>
    <row r="1473" spans="1:9">
      <c r="A1473"/>
      <c r="B1473"/>
      <c r="C1473"/>
      <c r="D1473"/>
      <c r="E1473"/>
      <c r="F1473"/>
      <c r="G1473"/>
      <c r="H1473"/>
      <c r="I1473"/>
    </row>
    <row r="1474" spans="1:9">
      <c r="A1474"/>
      <c r="B1474"/>
      <c r="C1474"/>
      <c r="D1474"/>
      <c r="E1474"/>
      <c r="F1474"/>
      <c r="G1474"/>
      <c r="H1474"/>
      <c r="I1474"/>
    </row>
    <row r="1475" spans="1:9">
      <c r="A1475"/>
      <c r="B1475"/>
      <c r="C1475"/>
      <c r="D1475"/>
      <c r="E1475"/>
      <c r="F1475"/>
      <c r="G1475"/>
      <c r="H1475"/>
      <c r="I1475"/>
    </row>
    <row r="1476" spans="1:9">
      <c r="A1476"/>
      <c r="B1476"/>
      <c r="C1476"/>
      <c r="D1476"/>
      <c r="E1476"/>
      <c r="F1476"/>
      <c r="G1476"/>
      <c r="H1476"/>
      <c r="I1476"/>
    </row>
    <row r="1477" spans="1:9">
      <c r="A1477"/>
      <c r="B1477"/>
      <c r="C1477"/>
      <c r="D1477"/>
      <c r="E1477"/>
      <c r="F1477"/>
      <c r="G1477"/>
      <c r="H1477"/>
      <c r="I1477"/>
    </row>
    <row r="1478" spans="1:9">
      <c r="A1478"/>
      <c r="B1478"/>
      <c r="C1478"/>
      <c r="D1478"/>
      <c r="E1478"/>
      <c r="F1478"/>
      <c r="G1478"/>
      <c r="H1478"/>
      <c r="I1478"/>
    </row>
    <row r="1479" spans="1:9">
      <c r="A1479"/>
      <c r="B1479"/>
      <c r="C1479"/>
      <c r="D1479"/>
      <c r="E1479"/>
      <c r="F1479"/>
      <c r="G1479"/>
      <c r="H1479"/>
      <c r="I1479"/>
    </row>
    <row r="1480" spans="1:9">
      <c r="A1480"/>
      <c r="B1480"/>
      <c r="C1480"/>
      <c r="D1480"/>
      <c r="E1480"/>
      <c r="F1480"/>
      <c r="G1480"/>
      <c r="H1480"/>
      <c r="I1480"/>
    </row>
    <row r="1481" spans="1:9">
      <c r="A1481"/>
      <c r="B1481"/>
      <c r="C1481"/>
      <c r="D1481"/>
      <c r="E1481"/>
      <c r="F1481"/>
      <c r="G1481"/>
      <c r="H1481"/>
      <c r="I1481"/>
    </row>
    <row r="1482" spans="1:9">
      <c r="A1482"/>
      <c r="B1482"/>
      <c r="C1482"/>
      <c r="D1482"/>
      <c r="E1482"/>
      <c r="F1482"/>
      <c r="G1482"/>
      <c r="H1482"/>
      <c r="I1482"/>
    </row>
    <row r="1483" spans="1:9">
      <c r="A1483"/>
      <c r="B1483"/>
      <c r="C1483"/>
      <c r="D1483"/>
      <c r="E1483"/>
      <c r="F1483"/>
      <c r="G1483"/>
      <c r="H1483"/>
      <c r="I1483"/>
    </row>
    <row r="1484" spans="1:9">
      <c r="A1484"/>
      <c r="B1484"/>
      <c r="C1484"/>
      <c r="D1484"/>
      <c r="E1484"/>
      <c r="F1484"/>
      <c r="G1484"/>
      <c r="H1484"/>
      <c r="I1484"/>
    </row>
    <row r="1485" spans="1:9">
      <c r="A1485"/>
      <c r="B1485"/>
      <c r="C1485"/>
      <c r="D1485"/>
      <c r="E1485"/>
      <c r="F1485"/>
      <c r="G1485"/>
      <c r="H1485"/>
      <c r="I1485"/>
    </row>
    <row r="1486" spans="1:9">
      <c r="A1486"/>
      <c r="B1486"/>
      <c r="C1486"/>
      <c r="D1486"/>
      <c r="E1486"/>
      <c r="F1486"/>
      <c r="G1486"/>
      <c r="H1486"/>
      <c r="I1486"/>
    </row>
    <row r="1487" spans="1:9">
      <c r="A1487"/>
      <c r="B1487"/>
      <c r="C1487"/>
      <c r="D1487"/>
      <c r="E1487"/>
      <c r="F1487"/>
      <c r="G1487"/>
      <c r="H1487"/>
      <c r="I1487"/>
    </row>
    <row r="1488" spans="1:9">
      <c r="A1488"/>
      <c r="B1488"/>
      <c r="C1488"/>
      <c r="D1488"/>
      <c r="E1488"/>
      <c r="F1488"/>
      <c r="G1488"/>
      <c r="H1488"/>
      <c r="I1488"/>
    </row>
    <row r="1489" spans="1:9">
      <c r="A1489"/>
      <c r="B1489"/>
      <c r="C1489"/>
      <c r="D1489"/>
      <c r="E1489"/>
      <c r="F1489"/>
      <c r="G1489"/>
      <c r="H1489"/>
      <c r="I1489"/>
    </row>
    <row r="1490" spans="1:9">
      <c r="A1490"/>
      <c r="B1490"/>
      <c r="C1490"/>
      <c r="D1490"/>
      <c r="E1490"/>
      <c r="F1490"/>
      <c r="G1490"/>
      <c r="H1490"/>
      <c r="I1490"/>
    </row>
    <row r="1491" spans="1:9">
      <c r="A1491"/>
      <c r="B1491"/>
      <c r="C1491"/>
      <c r="D1491"/>
      <c r="E1491"/>
      <c r="F1491"/>
      <c r="G1491"/>
      <c r="H1491"/>
      <c r="I1491"/>
    </row>
    <row r="1492" spans="1:9">
      <c r="A1492"/>
      <c r="B1492"/>
      <c r="C1492"/>
      <c r="D1492"/>
      <c r="E1492"/>
      <c r="F1492"/>
      <c r="G1492"/>
      <c r="H1492"/>
      <c r="I1492"/>
    </row>
    <row r="1493" spans="1:9">
      <c r="A1493"/>
      <c r="B1493"/>
      <c r="C1493"/>
      <c r="D1493"/>
      <c r="E1493"/>
      <c r="F1493"/>
      <c r="G1493"/>
      <c r="H1493"/>
      <c r="I1493"/>
    </row>
    <row r="1494" spans="1:9">
      <c r="A1494"/>
      <c r="B1494"/>
      <c r="C1494"/>
      <c r="D1494"/>
      <c r="E1494"/>
      <c r="F1494"/>
      <c r="G1494"/>
      <c r="H1494"/>
      <c r="I1494"/>
    </row>
    <row r="1495" spans="1:9">
      <c r="A1495"/>
      <c r="B1495"/>
      <c r="C1495"/>
      <c r="D1495"/>
      <c r="E1495"/>
      <c r="F1495"/>
      <c r="G1495"/>
      <c r="H1495"/>
      <c r="I1495"/>
    </row>
    <row r="1496" spans="1:9">
      <c r="A1496"/>
      <c r="B1496"/>
      <c r="C1496"/>
      <c r="D1496"/>
      <c r="E1496"/>
      <c r="F1496"/>
      <c r="G1496"/>
      <c r="H1496"/>
      <c r="I1496"/>
    </row>
    <row r="1497" spans="1:9">
      <c r="A1497"/>
      <c r="B1497"/>
      <c r="C1497"/>
      <c r="D1497"/>
      <c r="E1497"/>
      <c r="F1497"/>
      <c r="G1497"/>
      <c r="H1497"/>
      <c r="I1497"/>
    </row>
    <row r="1498" spans="1:9">
      <c r="A1498"/>
      <c r="B1498"/>
      <c r="C1498"/>
      <c r="D1498"/>
      <c r="E1498"/>
      <c r="F1498"/>
      <c r="G1498"/>
      <c r="H1498"/>
      <c r="I1498"/>
    </row>
    <row r="1499" spans="1:9">
      <c r="A1499"/>
      <c r="B1499"/>
      <c r="C1499"/>
      <c r="D1499"/>
      <c r="E1499"/>
      <c r="F1499"/>
      <c r="G1499"/>
      <c r="H1499"/>
      <c r="I1499"/>
    </row>
    <row r="1500" spans="1:9">
      <c r="A1500"/>
      <c r="B1500"/>
      <c r="C1500"/>
      <c r="D1500"/>
      <c r="E1500"/>
      <c r="F1500"/>
      <c r="G1500"/>
      <c r="H1500"/>
      <c r="I1500"/>
    </row>
    <row r="1501" spans="1:9">
      <c r="A1501"/>
      <c r="B1501"/>
      <c r="C1501"/>
      <c r="D1501"/>
      <c r="E1501"/>
      <c r="F1501"/>
      <c r="G1501"/>
      <c r="H1501"/>
      <c r="I1501"/>
    </row>
    <row r="1502" spans="1:9">
      <c r="A1502"/>
      <c r="B1502"/>
      <c r="C1502"/>
      <c r="D1502"/>
      <c r="E1502"/>
      <c r="F1502"/>
      <c r="G1502"/>
      <c r="H1502"/>
      <c r="I1502"/>
    </row>
    <row r="1503" spans="1:9">
      <c r="A1503"/>
      <c r="B1503"/>
      <c r="C1503"/>
      <c r="D1503"/>
      <c r="E1503"/>
      <c r="F1503"/>
      <c r="G1503"/>
      <c r="H1503"/>
      <c r="I1503"/>
    </row>
    <row r="1504" spans="1:9">
      <c r="A1504"/>
      <c r="B1504"/>
      <c r="C1504"/>
      <c r="D1504"/>
      <c r="E1504"/>
      <c r="F1504"/>
      <c r="G1504"/>
      <c r="H1504"/>
      <c r="I1504"/>
    </row>
    <row r="1505" spans="1:9">
      <c r="A1505"/>
      <c r="B1505"/>
      <c r="C1505"/>
      <c r="D1505"/>
      <c r="E1505"/>
      <c r="F1505"/>
      <c r="G1505"/>
      <c r="H1505"/>
      <c r="I1505"/>
    </row>
    <row r="1506" spans="1:9">
      <c r="A1506"/>
      <c r="B1506"/>
      <c r="C1506"/>
      <c r="D1506"/>
      <c r="E1506"/>
      <c r="F1506"/>
      <c r="G1506"/>
      <c r="H1506"/>
      <c r="I1506"/>
    </row>
    <row r="1507" spans="1:9">
      <c r="A1507"/>
      <c r="B1507"/>
      <c r="C1507"/>
      <c r="D1507"/>
      <c r="E1507"/>
      <c r="F1507"/>
      <c r="G1507"/>
      <c r="H1507"/>
      <c r="I1507"/>
    </row>
    <row r="1508" spans="1:9">
      <c r="A1508"/>
      <c r="B1508"/>
      <c r="C1508"/>
      <c r="D1508"/>
      <c r="E1508"/>
      <c r="F1508"/>
      <c r="G1508"/>
      <c r="H1508"/>
      <c r="I1508"/>
    </row>
    <row r="1509" spans="1:9">
      <c r="A1509"/>
      <c r="B1509"/>
      <c r="C1509"/>
      <c r="D1509"/>
      <c r="E1509"/>
      <c r="F1509"/>
      <c r="G1509"/>
      <c r="H1509"/>
      <c r="I1509"/>
    </row>
    <row r="1510" spans="1:9">
      <c r="A1510"/>
      <c r="B1510"/>
      <c r="C1510"/>
      <c r="D1510"/>
      <c r="E1510"/>
      <c r="F1510"/>
      <c r="G1510"/>
      <c r="H1510"/>
      <c r="I1510"/>
    </row>
    <row r="1511" spans="1:9">
      <c r="A1511"/>
      <c r="B1511"/>
      <c r="C1511"/>
      <c r="D1511"/>
      <c r="E1511"/>
      <c r="F1511"/>
      <c r="G1511"/>
      <c r="H1511"/>
      <c r="I1511"/>
    </row>
    <row r="1512" spans="1:9">
      <c r="A1512"/>
      <c r="B1512"/>
      <c r="C1512"/>
      <c r="D1512"/>
      <c r="E1512"/>
      <c r="F1512"/>
      <c r="G1512"/>
      <c r="H1512"/>
      <c r="I1512"/>
    </row>
    <row r="1513" spans="1:9">
      <c r="A1513"/>
      <c r="B1513"/>
      <c r="C1513"/>
      <c r="D1513"/>
      <c r="E1513"/>
      <c r="F1513"/>
      <c r="G1513"/>
      <c r="H1513"/>
      <c r="I1513"/>
    </row>
    <row r="1514" spans="1:9">
      <c r="A1514"/>
      <c r="B1514"/>
      <c r="C1514"/>
      <c r="D1514"/>
      <c r="E1514"/>
      <c r="F1514"/>
      <c r="G1514"/>
      <c r="H1514"/>
      <c r="I1514"/>
    </row>
    <row r="1515" spans="1:9">
      <c r="A1515"/>
      <c r="B1515"/>
      <c r="C1515"/>
      <c r="D1515"/>
      <c r="E1515"/>
      <c r="F1515"/>
      <c r="G1515"/>
      <c r="H1515"/>
      <c r="I1515"/>
    </row>
    <row r="1516" spans="1:9">
      <c r="A1516"/>
      <c r="B1516"/>
      <c r="C1516"/>
      <c r="D1516"/>
      <c r="E1516"/>
      <c r="F1516"/>
      <c r="G1516"/>
      <c r="H1516"/>
      <c r="I1516"/>
    </row>
    <row r="1517" spans="1:9">
      <c r="A1517"/>
      <c r="B1517"/>
      <c r="C1517"/>
      <c r="D1517"/>
      <c r="E1517"/>
      <c r="F1517"/>
      <c r="G1517"/>
      <c r="H1517"/>
      <c r="I1517"/>
    </row>
    <row r="1518" spans="1:9">
      <c r="A1518"/>
      <c r="B1518"/>
      <c r="C1518"/>
      <c r="D1518"/>
      <c r="E1518"/>
      <c r="F1518"/>
      <c r="G1518"/>
      <c r="H1518"/>
      <c r="I1518"/>
    </row>
    <row r="1519" spans="1:9">
      <c r="A1519"/>
      <c r="B1519"/>
      <c r="C1519"/>
      <c r="D1519"/>
      <c r="E1519"/>
      <c r="F1519"/>
      <c r="G1519"/>
      <c r="H1519"/>
      <c r="I1519"/>
    </row>
    <row r="1520" spans="1:9">
      <c r="A1520"/>
      <c r="B1520"/>
      <c r="C1520"/>
      <c r="D1520"/>
      <c r="E1520"/>
      <c r="F1520"/>
      <c r="G1520"/>
      <c r="H1520"/>
      <c r="I1520"/>
    </row>
    <row r="1521" spans="1:9">
      <c r="A1521"/>
      <c r="B1521"/>
      <c r="C1521"/>
      <c r="D1521"/>
      <c r="E1521"/>
      <c r="F1521"/>
      <c r="G1521"/>
      <c r="H1521"/>
      <c r="I1521"/>
    </row>
    <row r="1522" spans="1:9">
      <c r="A1522"/>
      <c r="B1522"/>
      <c r="C1522"/>
      <c r="D1522"/>
      <c r="E1522"/>
      <c r="F1522"/>
      <c r="G1522"/>
      <c r="H1522"/>
      <c r="I1522"/>
    </row>
    <row r="1523" spans="1:9">
      <c r="A1523"/>
      <c r="B1523"/>
      <c r="C1523"/>
      <c r="D1523"/>
      <c r="E1523"/>
      <c r="F1523"/>
      <c r="G1523"/>
      <c r="H1523"/>
      <c r="I1523"/>
    </row>
    <row r="1524" spans="1:9">
      <c r="A1524"/>
      <c r="B1524"/>
      <c r="C1524"/>
      <c r="D1524"/>
      <c r="E1524"/>
      <c r="F1524"/>
      <c r="G1524"/>
      <c r="H1524"/>
      <c r="I1524"/>
    </row>
    <row r="1525" spans="1:9">
      <c r="A1525"/>
      <c r="B1525"/>
      <c r="C1525"/>
      <c r="D1525"/>
      <c r="E1525"/>
      <c r="F1525"/>
      <c r="G1525"/>
      <c r="H1525"/>
      <c r="I1525"/>
    </row>
    <row r="1526" spans="1:9">
      <c r="A1526"/>
      <c r="B1526"/>
      <c r="C1526"/>
      <c r="D1526"/>
      <c r="E1526"/>
      <c r="F1526"/>
      <c r="G1526"/>
      <c r="H1526"/>
      <c r="I1526"/>
    </row>
    <row r="1527" spans="1:9">
      <c r="A1527"/>
      <c r="B1527"/>
      <c r="C1527"/>
      <c r="D1527"/>
      <c r="E1527"/>
      <c r="F1527"/>
      <c r="G1527"/>
      <c r="H1527"/>
      <c r="I1527"/>
    </row>
    <row r="1528" spans="1:9">
      <c r="A1528"/>
      <c r="B1528"/>
      <c r="C1528"/>
      <c r="D1528"/>
      <c r="E1528"/>
      <c r="F1528"/>
      <c r="G1528"/>
      <c r="H1528"/>
      <c r="I1528"/>
    </row>
    <row r="1529" spans="1:9">
      <c r="A1529"/>
      <c r="B1529"/>
      <c r="C1529"/>
      <c r="D1529"/>
      <c r="E1529"/>
      <c r="F1529"/>
      <c r="G1529"/>
      <c r="H1529"/>
      <c r="I1529"/>
    </row>
    <row r="1530" spans="1:9">
      <c r="A1530"/>
      <c r="B1530"/>
      <c r="C1530"/>
      <c r="D1530"/>
      <c r="E1530"/>
      <c r="F1530"/>
      <c r="G1530"/>
      <c r="H1530"/>
      <c r="I1530"/>
    </row>
    <row r="1531" spans="1:9">
      <c r="A1531"/>
      <c r="B1531"/>
      <c r="C1531"/>
      <c r="D1531"/>
      <c r="E1531"/>
      <c r="F1531"/>
      <c r="G1531"/>
      <c r="H1531"/>
      <c r="I1531"/>
    </row>
    <row r="1532" spans="1:9">
      <c r="A1532"/>
      <c r="B1532"/>
      <c r="C1532"/>
      <c r="D1532"/>
      <c r="E1532"/>
      <c r="F1532"/>
      <c r="G1532"/>
      <c r="H1532"/>
      <c r="I1532"/>
    </row>
    <row r="1533" spans="1:9">
      <c r="A1533"/>
      <c r="B1533"/>
      <c r="C1533"/>
      <c r="D1533"/>
      <c r="E1533"/>
      <c r="F1533"/>
      <c r="G1533"/>
      <c r="H1533"/>
      <c r="I1533"/>
    </row>
    <row r="1534" spans="1:9">
      <c r="A1534"/>
      <c r="B1534"/>
      <c r="C1534"/>
      <c r="D1534"/>
      <c r="E1534"/>
      <c r="F1534"/>
      <c r="G1534"/>
      <c r="H1534"/>
      <c r="I1534"/>
    </row>
    <row r="1535" spans="1:9">
      <c r="A1535"/>
      <c r="B1535"/>
      <c r="C1535"/>
      <c r="D1535"/>
      <c r="E1535"/>
      <c r="F1535"/>
      <c r="G1535"/>
      <c r="H1535"/>
      <c r="I1535"/>
    </row>
    <row r="1536" spans="1:9">
      <c r="A1536"/>
      <c r="B1536"/>
      <c r="C1536"/>
      <c r="D1536"/>
      <c r="E1536"/>
      <c r="F1536"/>
      <c r="G1536"/>
      <c r="H1536"/>
      <c r="I1536"/>
    </row>
    <row r="1537" spans="1:9">
      <c r="A1537"/>
      <c r="B1537"/>
      <c r="C1537"/>
      <c r="D1537"/>
      <c r="E1537"/>
      <c r="F1537"/>
      <c r="G1537"/>
      <c r="H1537"/>
      <c r="I1537"/>
    </row>
    <row r="1538" spans="1:9">
      <c r="A1538"/>
      <c r="B1538"/>
      <c r="C1538"/>
      <c r="D1538"/>
      <c r="E1538"/>
      <c r="F1538"/>
      <c r="G1538"/>
      <c r="H1538"/>
      <c r="I1538"/>
    </row>
    <row r="1539" spans="1:9">
      <c r="A1539"/>
      <c r="B1539"/>
      <c r="C1539"/>
      <c r="D1539"/>
      <c r="E1539"/>
      <c r="F1539"/>
      <c r="G1539"/>
      <c r="H1539"/>
      <c r="I1539"/>
    </row>
    <row r="1540" spans="1:9">
      <c r="A1540"/>
      <c r="B1540"/>
      <c r="C1540"/>
      <c r="D1540"/>
      <c r="E1540"/>
      <c r="F1540"/>
      <c r="G1540"/>
      <c r="H1540"/>
      <c r="I1540"/>
    </row>
    <row r="1541" spans="1:9">
      <c r="A1541"/>
      <c r="B1541"/>
      <c r="C1541"/>
      <c r="D1541"/>
      <c r="E1541"/>
      <c r="F1541"/>
      <c r="G1541"/>
      <c r="H1541"/>
      <c r="I1541"/>
    </row>
    <row r="1542" spans="1:9">
      <c r="A1542"/>
      <c r="B1542"/>
      <c r="C1542"/>
      <c r="D1542"/>
      <c r="E1542"/>
      <c r="F1542"/>
      <c r="G1542"/>
      <c r="H1542"/>
      <c r="I1542"/>
    </row>
    <row r="1543" spans="1:9">
      <c r="A1543"/>
      <c r="B1543"/>
      <c r="C1543"/>
      <c r="D1543"/>
      <c r="E1543"/>
      <c r="F1543"/>
      <c r="G1543"/>
      <c r="H1543"/>
      <c r="I1543"/>
    </row>
    <row r="1544" spans="1:9">
      <c r="A1544"/>
      <c r="B1544"/>
      <c r="C1544"/>
      <c r="D1544"/>
      <c r="E1544"/>
      <c r="F1544"/>
      <c r="G1544"/>
      <c r="H1544"/>
      <c r="I1544"/>
    </row>
    <row r="1545" spans="1:9">
      <c r="A1545"/>
      <c r="B1545"/>
      <c r="C1545"/>
      <c r="D1545"/>
      <c r="E1545"/>
      <c r="F1545"/>
      <c r="G1545"/>
      <c r="H1545"/>
      <c r="I1545"/>
    </row>
    <row r="1546" spans="1:9">
      <c r="A1546"/>
      <c r="B1546"/>
      <c r="C1546"/>
      <c r="D1546"/>
      <c r="E1546"/>
      <c r="F1546"/>
      <c r="G1546"/>
      <c r="H1546"/>
      <c r="I1546"/>
    </row>
    <row r="1547" spans="1:9">
      <c r="A1547"/>
      <c r="B1547"/>
      <c r="C1547"/>
      <c r="D1547"/>
      <c r="E1547"/>
      <c r="F1547"/>
      <c r="G1547"/>
      <c r="H1547"/>
      <c r="I1547"/>
    </row>
    <row r="1548" spans="1:9">
      <c r="A1548"/>
      <c r="B1548"/>
      <c r="C1548"/>
      <c r="D1548"/>
      <c r="E1548"/>
      <c r="F1548"/>
      <c r="G1548"/>
      <c r="H1548"/>
      <c r="I1548"/>
    </row>
    <row r="1549" spans="1:9">
      <c r="A1549"/>
      <c r="B1549"/>
      <c r="C1549"/>
      <c r="D1549"/>
      <c r="E1549"/>
      <c r="F1549"/>
      <c r="G1549"/>
      <c r="H1549"/>
      <c r="I1549"/>
    </row>
    <row r="1550" spans="1:9">
      <c r="A1550"/>
      <c r="B1550"/>
      <c r="C1550"/>
      <c r="D1550"/>
      <c r="E1550"/>
      <c r="F1550"/>
      <c r="G1550"/>
      <c r="H1550"/>
      <c r="I1550"/>
    </row>
    <row r="1551" spans="1:9">
      <c r="A1551"/>
      <c r="B1551"/>
      <c r="C1551"/>
      <c r="D1551"/>
      <c r="E1551"/>
      <c r="F1551"/>
      <c r="G1551"/>
      <c r="H1551"/>
      <c r="I1551"/>
    </row>
    <row r="1552" spans="1:9">
      <c r="A1552"/>
      <c r="B1552"/>
      <c r="C1552"/>
      <c r="D1552"/>
      <c r="E1552"/>
      <c r="F1552"/>
      <c r="G1552"/>
      <c r="H1552"/>
      <c r="I1552"/>
    </row>
    <row r="1553" spans="1:9">
      <c r="A1553"/>
      <c r="B1553"/>
      <c r="C1553"/>
      <c r="D1553"/>
      <c r="E1553"/>
      <c r="F1553"/>
      <c r="G1553"/>
      <c r="H1553"/>
      <c r="I1553"/>
    </row>
    <row r="1554" spans="1:9">
      <c r="A1554"/>
      <c r="B1554"/>
      <c r="C1554"/>
      <c r="D1554"/>
      <c r="E1554"/>
      <c r="F1554"/>
      <c r="G1554"/>
      <c r="H1554"/>
      <c r="I1554"/>
    </row>
    <row r="1555" spans="1:9">
      <c r="A1555"/>
      <c r="B1555"/>
      <c r="C1555"/>
      <c r="D1555"/>
      <c r="E1555"/>
      <c r="F1555"/>
      <c r="G1555"/>
      <c r="H1555"/>
      <c r="I1555"/>
    </row>
    <row r="1556" spans="1:9">
      <c r="A1556"/>
      <c r="B1556"/>
      <c r="C1556"/>
      <c r="D1556"/>
      <c r="E1556"/>
      <c r="F1556"/>
      <c r="G1556"/>
      <c r="H1556"/>
      <c r="I1556"/>
    </row>
    <row r="1557" spans="1:9">
      <c r="A1557"/>
      <c r="B1557"/>
      <c r="C1557"/>
      <c r="D1557"/>
      <c r="E1557"/>
      <c r="F1557"/>
      <c r="G1557"/>
      <c r="H1557"/>
      <c r="I1557"/>
    </row>
    <row r="1558" spans="1:9">
      <c r="A1558"/>
      <c r="B1558"/>
      <c r="C1558"/>
      <c r="D1558"/>
      <c r="E1558"/>
      <c r="F1558"/>
      <c r="G1558"/>
      <c r="H1558"/>
      <c r="I1558"/>
    </row>
    <row r="1559" spans="1:9">
      <c r="A1559"/>
      <c r="B1559"/>
      <c r="C1559"/>
      <c r="D1559"/>
      <c r="E1559"/>
      <c r="F1559"/>
      <c r="G1559"/>
      <c r="H1559"/>
      <c r="I1559"/>
    </row>
    <row r="1560" spans="1:9">
      <c r="A1560"/>
      <c r="B1560"/>
      <c r="C1560"/>
      <c r="D1560"/>
      <c r="E1560"/>
      <c r="F1560"/>
      <c r="G1560"/>
      <c r="H1560"/>
      <c r="I1560"/>
    </row>
    <row r="1561" spans="1:9">
      <c r="A1561"/>
      <c r="B1561"/>
      <c r="C1561"/>
      <c r="D1561"/>
      <c r="E1561"/>
      <c r="F1561"/>
      <c r="G1561"/>
      <c r="H1561"/>
      <c r="I1561"/>
    </row>
    <row r="1562" spans="1:9">
      <c r="A1562"/>
      <c r="B1562"/>
      <c r="C1562"/>
      <c r="D1562"/>
      <c r="E1562"/>
      <c r="F1562"/>
      <c r="G1562"/>
      <c r="H1562"/>
      <c r="I1562"/>
    </row>
    <row r="1563" spans="1:9">
      <c r="A1563"/>
      <c r="B1563"/>
      <c r="C1563"/>
      <c r="D1563"/>
      <c r="E1563"/>
      <c r="F1563"/>
      <c r="G1563"/>
      <c r="H1563"/>
      <c r="I1563"/>
    </row>
    <row r="1564" spans="1:9">
      <c r="A1564"/>
      <c r="B1564"/>
      <c r="C1564"/>
      <c r="D1564"/>
      <c r="E1564"/>
      <c r="F1564"/>
      <c r="G1564"/>
      <c r="H1564"/>
      <c r="I1564"/>
    </row>
    <row r="1565" spans="1:9">
      <c r="A1565"/>
      <c r="B1565"/>
      <c r="C1565"/>
      <c r="D1565"/>
      <c r="E1565"/>
      <c r="F1565"/>
      <c r="G1565"/>
      <c r="H1565"/>
      <c r="I1565"/>
    </row>
    <row r="1566" spans="1:9">
      <c r="A1566"/>
      <c r="B1566"/>
      <c r="C1566"/>
      <c r="D1566"/>
      <c r="E1566"/>
      <c r="F1566"/>
      <c r="G1566"/>
      <c r="H1566"/>
      <c r="I1566"/>
    </row>
    <row r="1567" spans="1:9">
      <c r="A1567"/>
      <c r="B1567"/>
      <c r="C1567"/>
      <c r="D1567"/>
      <c r="E1567"/>
      <c r="F1567"/>
      <c r="G1567"/>
      <c r="H1567"/>
      <c r="I1567"/>
    </row>
    <row r="1568" spans="1:9">
      <c r="A1568"/>
      <c r="B1568"/>
      <c r="C1568"/>
      <c r="D1568"/>
      <c r="E1568"/>
      <c r="F1568"/>
      <c r="G1568"/>
      <c r="H1568"/>
      <c r="I1568"/>
    </row>
    <row r="1569" spans="1:9">
      <c r="A1569"/>
      <c r="B1569"/>
      <c r="C1569"/>
      <c r="D1569"/>
      <c r="E1569"/>
      <c r="F1569"/>
      <c r="G1569"/>
      <c r="H1569"/>
      <c r="I1569"/>
    </row>
    <row r="1570" spans="1:9">
      <c r="A1570"/>
      <c r="B1570"/>
      <c r="C1570"/>
      <c r="D1570"/>
      <c r="E1570"/>
      <c r="F1570"/>
      <c r="G1570"/>
      <c r="H1570"/>
      <c r="I1570"/>
    </row>
    <row r="1571" spans="1:9">
      <c r="A1571"/>
      <c r="B1571"/>
      <c r="C1571"/>
      <c r="D1571"/>
      <c r="E1571"/>
      <c r="F1571"/>
      <c r="G1571"/>
      <c r="H1571"/>
      <c r="I1571"/>
    </row>
    <row r="1572" spans="1:9">
      <c r="A1572"/>
      <c r="B1572"/>
      <c r="C1572"/>
      <c r="D1572"/>
      <c r="E1572"/>
      <c r="F1572"/>
      <c r="G1572"/>
      <c r="H1572"/>
      <c r="I1572"/>
    </row>
    <row r="1573" spans="1:9">
      <c r="A1573"/>
      <c r="B1573"/>
      <c r="C1573"/>
      <c r="D1573"/>
      <c r="E1573"/>
      <c r="F1573"/>
      <c r="G1573"/>
      <c r="H1573"/>
      <c r="I1573"/>
    </row>
    <row r="1574" spans="1:9">
      <c r="A1574"/>
      <c r="B1574"/>
      <c r="C1574"/>
      <c r="D1574"/>
      <c r="E1574"/>
      <c r="F1574"/>
      <c r="G1574"/>
      <c r="H1574"/>
      <c r="I1574"/>
    </row>
    <row r="1575" spans="1:9">
      <c r="A1575"/>
      <c r="B1575"/>
      <c r="C1575"/>
      <c r="D1575"/>
      <c r="E1575"/>
      <c r="F1575"/>
      <c r="G1575"/>
      <c r="H1575"/>
      <c r="I1575"/>
    </row>
    <row r="1576" spans="1:9">
      <c r="A1576"/>
      <c r="B1576"/>
      <c r="C1576"/>
      <c r="D1576"/>
      <c r="E1576"/>
      <c r="F1576"/>
      <c r="G1576"/>
      <c r="H1576"/>
      <c r="I1576"/>
    </row>
    <row r="1577" spans="1:9">
      <c r="A1577"/>
      <c r="B1577"/>
      <c r="C1577"/>
      <c r="D1577"/>
      <c r="E1577"/>
      <c r="F1577"/>
      <c r="G1577"/>
      <c r="H1577"/>
      <c r="I1577"/>
    </row>
    <row r="1578" spans="1:9">
      <c r="A1578"/>
      <c r="B1578"/>
      <c r="C1578"/>
      <c r="D1578"/>
      <c r="E1578"/>
      <c r="F1578"/>
      <c r="G1578"/>
      <c r="H1578"/>
      <c r="I1578"/>
    </row>
    <row r="1579" spans="1:9">
      <c r="A1579"/>
      <c r="B1579"/>
      <c r="C1579"/>
      <c r="D1579"/>
      <c r="E1579"/>
      <c r="F1579"/>
      <c r="G1579"/>
      <c r="H1579"/>
      <c r="I1579"/>
    </row>
    <row r="1580" spans="1:9">
      <c r="A1580"/>
      <c r="B1580"/>
      <c r="C1580"/>
      <c r="D1580"/>
      <c r="E1580"/>
      <c r="F1580"/>
      <c r="G1580"/>
      <c r="H1580"/>
      <c r="I1580"/>
    </row>
    <row r="1581" spans="1:9">
      <c r="A1581"/>
      <c r="B1581"/>
      <c r="C1581"/>
      <c r="D1581"/>
      <c r="E1581"/>
      <c r="F1581"/>
      <c r="G1581"/>
      <c r="H1581"/>
      <c r="I1581"/>
    </row>
    <row r="1582" spans="1:9">
      <c r="A1582"/>
      <c r="B1582"/>
      <c r="C1582"/>
      <c r="D1582"/>
      <c r="E1582"/>
      <c r="F1582"/>
      <c r="G1582"/>
      <c r="H1582"/>
      <c r="I1582"/>
    </row>
    <row r="1583" spans="1:9">
      <c r="A1583"/>
      <c r="B1583"/>
      <c r="C1583"/>
      <c r="D1583"/>
      <c r="E1583"/>
      <c r="F1583"/>
      <c r="G1583"/>
      <c r="H1583"/>
      <c r="I1583"/>
    </row>
    <row r="1584" spans="1:9">
      <c r="A1584"/>
      <c r="B1584"/>
      <c r="C1584"/>
      <c r="D1584"/>
      <c r="E1584"/>
      <c r="F1584"/>
      <c r="G1584"/>
      <c r="H1584"/>
      <c r="I1584"/>
    </row>
    <row r="1585" spans="1:9">
      <c r="A1585"/>
      <c r="B1585"/>
      <c r="C1585"/>
      <c r="D1585"/>
      <c r="E1585"/>
      <c r="F1585"/>
      <c r="G1585"/>
      <c r="H1585"/>
      <c r="I1585"/>
    </row>
    <row r="1586" spans="1:9">
      <c r="A1586"/>
      <c r="B1586"/>
      <c r="C1586"/>
      <c r="D1586"/>
      <c r="E1586"/>
      <c r="F1586"/>
      <c r="G1586"/>
      <c r="H1586"/>
      <c r="I1586"/>
    </row>
    <row r="1587" spans="1:9">
      <c r="A1587"/>
      <c r="B1587"/>
      <c r="C1587"/>
      <c r="D1587"/>
      <c r="E1587"/>
      <c r="F1587"/>
      <c r="G1587"/>
      <c r="H1587"/>
      <c r="I1587"/>
    </row>
    <row r="1588" spans="1:9">
      <c r="A1588"/>
      <c r="B1588"/>
      <c r="C1588"/>
      <c r="D1588"/>
      <c r="E1588"/>
      <c r="F1588"/>
      <c r="G1588"/>
      <c r="H1588"/>
      <c r="I1588"/>
    </row>
    <row r="1589" spans="1:9">
      <c r="A1589"/>
      <c r="B1589"/>
      <c r="C1589"/>
      <c r="D1589"/>
      <c r="E1589"/>
      <c r="F1589"/>
      <c r="G1589"/>
      <c r="H1589"/>
      <c r="I1589"/>
    </row>
    <row r="1590" spans="1:9">
      <c r="A1590"/>
      <c r="B1590"/>
      <c r="C1590"/>
      <c r="D1590"/>
      <c r="E1590"/>
      <c r="F1590"/>
      <c r="G1590"/>
      <c r="H1590"/>
      <c r="I1590"/>
    </row>
    <row r="1591" spans="1:9">
      <c r="A1591"/>
      <c r="B1591"/>
      <c r="C1591"/>
      <c r="D1591"/>
      <c r="E1591"/>
      <c r="F1591"/>
      <c r="G1591"/>
      <c r="H1591"/>
      <c r="I1591"/>
    </row>
    <row r="1592" spans="1:9">
      <c r="A1592"/>
      <c r="B1592"/>
      <c r="C1592"/>
      <c r="D1592"/>
      <c r="E1592"/>
      <c r="F1592"/>
      <c r="G1592"/>
      <c r="H1592"/>
      <c r="I1592"/>
    </row>
    <row r="1593" spans="1:9">
      <c r="A1593"/>
      <c r="B1593"/>
      <c r="C1593"/>
      <c r="D1593"/>
      <c r="E1593"/>
      <c r="F1593"/>
      <c r="G1593"/>
      <c r="H1593"/>
      <c r="I1593"/>
    </row>
    <row r="1594" spans="1:9">
      <c r="A1594"/>
      <c r="B1594"/>
      <c r="C1594"/>
      <c r="D1594"/>
      <c r="E1594"/>
      <c r="F1594"/>
      <c r="G1594"/>
      <c r="H1594"/>
      <c r="I1594"/>
    </row>
    <row r="1595" spans="1:9">
      <c r="A1595"/>
      <c r="B1595"/>
      <c r="C1595"/>
      <c r="D1595"/>
      <c r="E1595"/>
      <c r="F1595"/>
      <c r="G1595"/>
      <c r="H1595"/>
      <c r="I1595"/>
    </row>
    <row r="1596" spans="1:9">
      <c r="A1596"/>
      <c r="B1596"/>
      <c r="C1596"/>
      <c r="D1596"/>
      <c r="E1596"/>
      <c r="F1596"/>
      <c r="G1596"/>
      <c r="H1596"/>
      <c r="I1596"/>
    </row>
    <row r="1597" spans="1:9">
      <c r="A1597"/>
      <c r="B1597"/>
      <c r="C1597"/>
      <c r="D1597"/>
      <c r="E1597"/>
      <c r="F1597"/>
      <c r="G1597"/>
      <c r="H1597"/>
      <c r="I1597"/>
    </row>
    <row r="1598" spans="1:9">
      <c r="A1598"/>
      <c r="B1598"/>
      <c r="C1598"/>
      <c r="D1598"/>
      <c r="E1598"/>
      <c r="F1598"/>
      <c r="G1598"/>
      <c r="H1598"/>
      <c r="I1598"/>
    </row>
    <row r="1599" spans="1:9">
      <c r="A1599"/>
      <c r="B1599"/>
      <c r="C1599"/>
      <c r="D1599"/>
      <c r="E1599"/>
      <c r="F1599"/>
      <c r="G1599"/>
      <c r="H1599"/>
      <c r="I1599"/>
    </row>
    <row r="1600" spans="1:9">
      <c r="A1600"/>
      <c r="B1600"/>
      <c r="C1600"/>
      <c r="D1600"/>
      <c r="E1600"/>
      <c r="F1600"/>
      <c r="G1600"/>
      <c r="H1600"/>
      <c r="I1600"/>
    </row>
    <row r="1601" spans="1:9">
      <c r="A1601"/>
      <c r="B1601"/>
      <c r="C1601"/>
      <c r="D1601"/>
      <c r="E1601"/>
      <c r="F1601"/>
      <c r="G1601"/>
      <c r="H1601"/>
      <c r="I1601"/>
    </row>
    <row r="1602" spans="1:9">
      <c r="A1602"/>
      <c r="B1602"/>
      <c r="C1602"/>
      <c r="D1602"/>
      <c r="E1602"/>
      <c r="F1602"/>
      <c r="G1602"/>
      <c r="H1602"/>
      <c r="I1602"/>
    </row>
    <row r="1603" spans="1:9">
      <c r="A1603"/>
      <c r="B1603"/>
      <c r="C1603"/>
      <c r="D1603"/>
      <c r="E1603"/>
      <c r="F1603"/>
      <c r="G1603"/>
      <c r="H1603"/>
      <c r="I1603"/>
    </row>
    <row r="1604" spans="1:9">
      <c r="A1604"/>
      <c r="B1604"/>
      <c r="C1604"/>
      <c r="D1604"/>
      <c r="E1604"/>
      <c r="F1604"/>
      <c r="G1604"/>
      <c r="H1604"/>
      <c r="I1604"/>
    </row>
    <row r="1605" spans="1:9">
      <c r="A1605"/>
      <c r="B1605"/>
      <c r="C1605"/>
      <c r="D1605"/>
      <c r="E1605"/>
      <c r="F1605"/>
      <c r="G1605"/>
      <c r="H1605"/>
      <c r="I1605"/>
    </row>
    <row r="1606" spans="1:9">
      <c r="A1606"/>
      <c r="B1606"/>
      <c r="C1606"/>
      <c r="D1606"/>
      <c r="E1606"/>
      <c r="F1606"/>
      <c r="G1606"/>
      <c r="H1606"/>
      <c r="I1606"/>
    </row>
    <row r="1607" spans="1:9">
      <c r="A1607"/>
      <c r="B1607"/>
      <c r="C1607"/>
      <c r="D1607"/>
      <c r="E1607"/>
      <c r="F1607"/>
      <c r="G1607"/>
      <c r="H1607"/>
      <c r="I1607"/>
    </row>
    <row r="1608" spans="1:9">
      <c r="A1608"/>
      <c r="B1608"/>
      <c r="C1608"/>
      <c r="D1608"/>
      <c r="E1608"/>
      <c r="F1608"/>
      <c r="G1608"/>
      <c r="H1608"/>
      <c r="I1608"/>
    </row>
    <row r="1609" spans="1:9">
      <c r="A1609"/>
      <c r="B1609"/>
      <c r="C1609"/>
      <c r="D1609"/>
      <c r="E1609"/>
      <c r="F1609"/>
      <c r="G1609"/>
      <c r="H1609"/>
      <c r="I1609"/>
    </row>
    <row r="1610" spans="1:9">
      <c r="A1610"/>
      <c r="B1610"/>
      <c r="C1610"/>
      <c r="D1610"/>
      <c r="E1610"/>
      <c r="F1610"/>
      <c r="G1610"/>
      <c r="H1610"/>
      <c r="I1610"/>
    </row>
    <row r="1611" spans="1:9">
      <c r="A1611"/>
      <c r="B1611"/>
      <c r="C1611"/>
      <c r="D1611"/>
      <c r="E1611"/>
      <c r="F1611"/>
      <c r="G1611"/>
      <c r="H1611"/>
      <c r="I1611"/>
    </row>
    <row r="1612" spans="1:9">
      <c r="A1612"/>
      <c r="B1612"/>
      <c r="C1612"/>
      <c r="D1612"/>
      <c r="E1612"/>
      <c r="F1612"/>
      <c r="G1612"/>
      <c r="H1612"/>
      <c r="I1612"/>
    </row>
    <row r="1613" spans="1:9">
      <c r="A1613"/>
      <c r="B1613"/>
      <c r="C1613"/>
      <c r="D1613"/>
      <c r="E1613"/>
      <c r="F1613"/>
      <c r="G1613"/>
      <c r="H1613"/>
      <c r="I1613"/>
    </row>
    <row r="1614" spans="1:9">
      <c r="A1614"/>
      <c r="B1614"/>
      <c r="C1614"/>
      <c r="D1614"/>
      <c r="E1614"/>
      <c r="F1614"/>
      <c r="G1614"/>
      <c r="H1614"/>
      <c r="I1614"/>
    </row>
    <row r="1615" spans="1:9">
      <c r="A1615"/>
      <c r="B1615"/>
      <c r="C1615"/>
      <c r="D1615"/>
      <c r="E1615"/>
      <c r="F1615"/>
      <c r="G1615"/>
      <c r="H1615"/>
      <c r="I1615"/>
    </row>
    <row r="1616" spans="1:9">
      <c r="A1616"/>
      <c r="B1616"/>
      <c r="C1616"/>
      <c r="D1616"/>
      <c r="E1616"/>
      <c r="F1616"/>
      <c r="G1616"/>
      <c r="H1616"/>
      <c r="I1616"/>
    </row>
    <row r="1617" spans="1:9">
      <c r="A1617"/>
      <c r="B1617"/>
      <c r="C1617"/>
      <c r="D1617"/>
      <c r="E1617"/>
      <c r="F1617"/>
      <c r="G1617"/>
      <c r="H1617"/>
      <c r="I1617"/>
    </row>
    <row r="1618" spans="1:9">
      <c r="A1618"/>
      <c r="B1618"/>
      <c r="C1618"/>
      <c r="D1618"/>
      <c r="E1618"/>
      <c r="F1618"/>
      <c r="G1618"/>
      <c r="H1618"/>
      <c r="I1618"/>
    </row>
    <row r="1619" spans="1:9">
      <c r="A1619"/>
      <c r="B1619"/>
      <c r="C1619"/>
      <c r="D1619"/>
      <c r="E1619"/>
      <c r="F1619"/>
      <c r="G1619"/>
      <c r="H1619"/>
      <c r="I1619"/>
    </row>
    <row r="1620" spans="1:9">
      <c r="A1620"/>
      <c r="B1620"/>
      <c r="C1620"/>
      <c r="D1620"/>
      <c r="E1620"/>
      <c r="F1620"/>
      <c r="G1620"/>
      <c r="H1620"/>
      <c r="I1620"/>
    </row>
    <row r="1621" spans="1:9">
      <c r="A1621"/>
      <c r="B1621"/>
      <c r="C1621"/>
      <c r="D1621"/>
      <c r="E1621"/>
      <c r="F1621"/>
      <c r="G1621"/>
      <c r="H1621"/>
      <c r="I1621"/>
    </row>
    <row r="1622" spans="1:9">
      <c r="A1622"/>
      <c r="B1622"/>
      <c r="C1622"/>
      <c r="D1622"/>
      <c r="E1622"/>
      <c r="F1622"/>
      <c r="G1622"/>
      <c r="H1622"/>
      <c r="I1622"/>
    </row>
    <row r="1623" spans="1:9">
      <c r="A1623"/>
      <c r="B1623"/>
      <c r="C1623"/>
      <c r="D1623"/>
      <c r="E1623"/>
      <c r="F1623"/>
      <c r="G1623"/>
      <c r="H1623"/>
      <c r="I1623"/>
    </row>
    <row r="1624" spans="1:9">
      <c r="A1624"/>
      <c r="B1624"/>
      <c r="C1624"/>
      <c r="D1624"/>
      <c r="E1624"/>
      <c r="F1624"/>
      <c r="G1624"/>
      <c r="H1624"/>
      <c r="I1624"/>
    </row>
    <row r="1625" spans="1:9">
      <c r="A1625"/>
      <c r="B1625"/>
      <c r="C1625"/>
      <c r="D1625"/>
      <c r="E1625"/>
      <c r="F1625"/>
      <c r="G1625"/>
      <c r="H1625"/>
      <c r="I1625"/>
    </row>
    <row r="1626" spans="1:9">
      <c r="A1626"/>
      <c r="B1626"/>
      <c r="C1626"/>
      <c r="D1626"/>
      <c r="E1626"/>
      <c r="F1626"/>
      <c r="G1626"/>
      <c r="H1626"/>
      <c r="I1626"/>
    </row>
    <row r="1627" spans="1:9">
      <c r="A1627"/>
      <c r="B1627"/>
      <c r="C1627"/>
      <c r="D1627"/>
      <c r="E1627"/>
      <c r="F1627"/>
      <c r="G1627"/>
      <c r="H1627"/>
      <c r="I1627"/>
    </row>
    <row r="1628" spans="1:9">
      <c r="A1628"/>
      <c r="B1628"/>
      <c r="C1628"/>
      <c r="D1628"/>
      <c r="E1628"/>
      <c r="F1628"/>
      <c r="G1628"/>
      <c r="H1628"/>
      <c r="I1628"/>
    </row>
    <row r="1629" spans="1:9">
      <c r="A1629"/>
      <c r="B1629"/>
      <c r="C1629"/>
      <c r="D1629"/>
      <c r="E1629"/>
      <c r="F1629"/>
      <c r="G1629"/>
      <c r="H1629"/>
      <c r="I1629"/>
    </row>
    <row r="1630" spans="1:9">
      <c r="A1630"/>
      <c r="B1630"/>
      <c r="C1630"/>
      <c r="D1630"/>
      <c r="E1630"/>
      <c r="F1630"/>
      <c r="G1630"/>
      <c r="H1630"/>
      <c r="I1630"/>
    </row>
    <row r="1631" spans="1:9">
      <c r="A1631"/>
      <c r="B1631"/>
      <c r="C1631"/>
      <c r="D1631"/>
      <c r="E1631"/>
      <c r="F1631"/>
      <c r="G1631"/>
      <c r="H1631"/>
      <c r="I1631"/>
    </row>
    <row r="1632" spans="1:9">
      <c r="A1632"/>
      <c r="B1632"/>
      <c r="C1632"/>
      <c r="D1632"/>
      <c r="E1632"/>
      <c r="F1632"/>
      <c r="G1632"/>
      <c r="H1632"/>
      <c r="I1632"/>
    </row>
    <row r="1633" spans="1:9">
      <c r="A1633"/>
      <c r="B1633"/>
      <c r="C1633"/>
      <c r="D1633"/>
      <c r="E1633"/>
      <c r="F1633"/>
      <c r="G1633"/>
      <c r="H1633"/>
      <c r="I1633"/>
    </row>
    <row r="1634" spans="1:9">
      <c r="A1634"/>
      <c r="B1634"/>
      <c r="C1634"/>
      <c r="D1634"/>
      <c r="E1634"/>
      <c r="F1634"/>
      <c r="G1634"/>
      <c r="H1634"/>
      <c r="I1634"/>
    </row>
    <row r="1635" spans="1:9">
      <c r="A1635"/>
      <c r="B1635"/>
      <c r="C1635"/>
      <c r="D1635"/>
      <c r="E1635"/>
      <c r="F1635"/>
      <c r="G1635"/>
      <c r="H1635"/>
      <c r="I1635"/>
    </row>
    <row r="1636" spans="1:9">
      <c r="A1636"/>
      <c r="B1636"/>
      <c r="C1636"/>
      <c r="D1636"/>
      <c r="E1636"/>
      <c r="F1636"/>
      <c r="G1636"/>
      <c r="H1636"/>
      <c r="I1636"/>
    </row>
    <row r="1637" spans="1:9">
      <c r="A1637"/>
      <c r="B1637"/>
      <c r="C1637"/>
      <c r="D1637"/>
      <c r="E1637"/>
      <c r="F1637"/>
      <c r="G1637"/>
      <c r="H1637"/>
      <c r="I1637"/>
    </row>
    <row r="1638" spans="1:9">
      <c r="A1638"/>
      <c r="B1638"/>
      <c r="C1638"/>
      <c r="D1638"/>
      <c r="E1638"/>
      <c r="F1638"/>
      <c r="G1638"/>
      <c r="H1638"/>
      <c r="I1638"/>
    </row>
    <row r="1639" spans="1:9">
      <c r="A1639"/>
      <c r="B1639"/>
      <c r="C1639"/>
      <c r="D1639"/>
      <c r="E1639"/>
      <c r="F1639"/>
      <c r="G1639"/>
      <c r="H1639"/>
      <c r="I1639"/>
    </row>
    <row r="1640" spans="1:9">
      <c r="A1640"/>
      <c r="B1640"/>
      <c r="C1640"/>
      <c r="D1640"/>
      <c r="E1640"/>
      <c r="F1640"/>
      <c r="G1640"/>
      <c r="H1640"/>
      <c r="I1640"/>
    </row>
    <row r="1641" spans="1:9">
      <c r="A1641"/>
      <c r="B1641"/>
      <c r="C1641"/>
      <c r="D1641"/>
      <c r="E1641"/>
      <c r="F1641"/>
      <c r="G1641"/>
      <c r="H1641"/>
      <c r="I1641"/>
    </row>
    <row r="1642" spans="1:9">
      <c r="A1642"/>
      <c r="B1642"/>
      <c r="C1642"/>
      <c r="D1642"/>
      <c r="E1642"/>
      <c r="F1642"/>
      <c r="G1642"/>
      <c r="H1642"/>
      <c r="I1642"/>
    </row>
    <row r="1643" spans="1:9">
      <c r="A1643"/>
      <c r="B1643"/>
      <c r="C1643"/>
      <c r="D1643"/>
      <c r="E1643"/>
      <c r="F1643"/>
      <c r="G1643"/>
      <c r="H1643"/>
      <c r="I1643"/>
    </row>
    <row r="1644" spans="1:9">
      <c r="A1644"/>
      <c r="B1644"/>
      <c r="C1644"/>
      <c r="D1644"/>
      <c r="E1644"/>
      <c r="F1644"/>
      <c r="G1644"/>
      <c r="H1644"/>
      <c r="I1644"/>
    </row>
    <row r="1645" spans="1:9">
      <c r="A1645"/>
      <c r="B1645"/>
      <c r="C1645"/>
      <c r="D1645"/>
      <c r="E1645"/>
      <c r="F1645"/>
      <c r="G1645"/>
      <c r="H1645"/>
      <c r="I1645"/>
    </row>
    <row r="1646" spans="1:9">
      <c r="A1646"/>
      <c r="B1646"/>
      <c r="C1646"/>
      <c r="D1646"/>
      <c r="E1646"/>
      <c r="F1646"/>
      <c r="G1646"/>
      <c r="H1646"/>
      <c r="I1646"/>
    </row>
    <row r="1647" spans="1:9">
      <c r="A1647"/>
      <c r="B1647"/>
      <c r="C1647"/>
      <c r="D1647"/>
      <c r="E1647"/>
      <c r="F1647"/>
      <c r="G1647"/>
      <c r="H1647"/>
      <c r="I1647"/>
    </row>
    <row r="1648" spans="1:9">
      <c r="A1648"/>
      <c r="B1648"/>
      <c r="C1648"/>
      <c r="D1648"/>
      <c r="E1648"/>
      <c r="F1648"/>
      <c r="G1648"/>
      <c r="H1648"/>
      <c r="I1648"/>
    </row>
    <row r="1649" spans="1:9">
      <c r="A1649"/>
      <c r="B1649"/>
      <c r="C1649"/>
      <c r="D1649"/>
      <c r="E1649"/>
      <c r="F1649"/>
      <c r="G1649"/>
      <c r="H1649"/>
      <c r="I1649"/>
    </row>
    <row r="1650" spans="1:9">
      <c r="A1650"/>
      <c r="B1650"/>
      <c r="C1650"/>
      <c r="D1650"/>
      <c r="E1650"/>
      <c r="F1650"/>
      <c r="G1650"/>
      <c r="H1650"/>
      <c r="I1650"/>
    </row>
    <row r="1651" spans="1:9">
      <c r="A1651"/>
      <c r="B1651"/>
      <c r="C1651"/>
      <c r="D1651"/>
      <c r="E1651"/>
      <c r="F1651"/>
      <c r="G1651"/>
      <c r="H1651"/>
      <c r="I1651"/>
    </row>
    <row r="1652" spans="1:9">
      <c r="A1652"/>
      <c r="B1652"/>
      <c r="C1652"/>
      <c r="D1652"/>
      <c r="E1652"/>
      <c r="F1652"/>
      <c r="G1652"/>
      <c r="H1652"/>
      <c r="I1652"/>
    </row>
    <row r="1653" spans="1:9">
      <c r="A1653"/>
      <c r="B1653"/>
      <c r="C1653"/>
      <c r="D1653"/>
      <c r="E1653"/>
      <c r="F1653"/>
      <c r="G1653"/>
      <c r="H1653"/>
      <c r="I1653"/>
    </row>
    <row r="1654" spans="1:9">
      <c r="A1654"/>
      <c r="B1654"/>
      <c r="C1654"/>
      <c r="D1654"/>
      <c r="E1654"/>
      <c r="F1654"/>
      <c r="G1654"/>
      <c r="H1654"/>
      <c r="I1654"/>
    </row>
    <row r="1655" spans="1:9">
      <c r="A1655"/>
      <c r="B1655"/>
      <c r="C1655"/>
      <c r="D1655"/>
      <c r="E1655"/>
      <c r="F1655"/>
      <c r="G1655"/>
      <c r="H1655"/>
      <c r="I1655"/>
    </row>
    <row r="1656" spans="1:9">
      <c r="A1656"/>
      <c r="B1656"/>
      <c r="C1656"/>
      <c r="D1656"/>
      <c r="E1656"/>
      <c r="F1656"/>
      <c r="G1656"/>
      <c r="H1656"/>
      <c r="I1656"/>
    </row>
    <row r="1657" spans="1:9">
      <c r="A1657"/>
      <c r="B1657"/>
      <c r="C1657"/>
      <c r="D1657"/>
      <c r="E1657"/>
      <c r="F1657"/>
      <c r="G1657"/>
      <c r="H1657"/>
      <c r="I1657"/>
    </row>
    <row r="1658" spans="1:9">
      <c r="A1658"/>
      <c r="B1658"/>
      <c r="C1658"/>
      <c r="D1658"/>
      <c r="E1658"/>
      <c r="F1658"/>
      <c r="G1658"/>
      <c r="H1658"/>
      <c r="I1658"/>
    </row>
    <row r="1659" spans="1:9">
      <c r="A1659"/>
      <c r="B1659"/>
      <c r="C1659"/>
      <c r="D1659"/>
      <c r="E1659"/>
      <c r="F1659"/>
      <c r="G1659"/>
      <c r="H1659"/>
      <c r="I1659"/>
    </row>
    <row r="1660" spans="1:9">
      <c r="A1660"/>
      <c r="B1660"/>
      <c r="C1660"/>
      <c r="D1660"/>
      <c r="E1660"/>
      <c r="F1660"/>
      <c r="G1660"/>
      <c r="H1660"/>
      <c r="I1660"/>
    </row>
    <row r="1661" spans="1:9">
      <c r="A1661"/>
      <c r="B1661"/>
      <c r="C1661"/>
      <c r="D1661"/>
      <c r="E1661"/>
      <c r="F1661"/>
      <c r="G1661"/>
      <c r="H1661"/>
      <c r="I1661"/>
    </row>
    <row r="1662" spans="1:9">
      <c r="A1662"/>
      <c r="B1662"/>
      <c r="C1662"/>
      <c r="D1662"/>
      <c r="E1662"/>
      <c r="F1662"/>
      <c r="G1662"/>
      <c r="H1662"/>
      <c r="I1662"/>
    </row>
    <row r="1663" spans="1:9">
      <c r="A1663"/>
      <c r="B1663"/>
      <c r="C1663"/>
      <c r="D1663"/>
      <c r="E1663"/>
      <c r="F1663"/>
      <c r="G1663"/>
      <c r="H1663"/>
      <c r="I1663"/>
    </row>
    <row r="1664" spans="1:9">
      <c r="A1664"/>
      <c r="B1664"/>
      <c r="C1664"/>
      <c r="D1664"/>
      <c r="E1664"/>
      <c r="F1664"/>
      <c r="G1664"/>
      <c r="H1664"/>
      <c r="I1664"/>
    </row>
    <row r="1665" spans="1:9">
      <c r="A1665"/>
      <c r="B1665"/>
      <c r="C1665"/>
      <c r="D1665"/>
      <c r="E1665"/>
      <c r="F1665"/>
      <c r="G1665"/>
      <c r="H1665"/>
      <c r="I1665"/>
    </row>
    <row r="1666" spans="1:9">
      <c r="A1666"/>
      <c r="B1666"/>
      <c r="C1666"/>
      <c r="D1666"/>
      <c r="E1666"/>
      <c r="F1666"/>
      <c r="G1666"/>
      <c r="H1666"/>
      <c r="I1666"/>
    </row>
    <row r="1667" spans="1:9">
      <c r="A1667"/>
      <c r="B1667"/>
      <c r="C1667"/>
      <c r="D1667"/>
      <c r="E1667"/>
      <c r="F1667"/>
      <c r="G1667"/>
      <c r="H1667"/>
      <c r="I1667"/>
    </row>
    <row r="1668" spans="1:9">
      <c r="A1668"/>
      <c r="B1668"/>
      <c r="C1668"/>
      <c r="D1668"/>
      <c r="E1668"/>
      <c r="F1668"/>
      <c r="G1668"/>
      <c r="H1668"/>
      <c r="I1668"/>
    </row>
    <row r="1669" spans="1:9">
      <c r="A1669"/>
      <c r="B1669"/>
      <c r="C1669"/>
      <c r="D1669"/>
      <c r="E1669"/>
      <c r="F1669"/>
      <c r="G1669"/>
      <c r="H1669"/>
      <c r="I1669"/>
    </row>
    <row r="1670" spans="1:9">
      <c r="A1670"/>
      <c r="B1670"/>
      <c r="C1670"/>
      <c r="D1670"/>
      <c r="E1670"/>
      <c r="F1670"/>
      <c r="G1670"/>
      <c r="H1670"/>
      <c r="I1670"/>
    </row>
    <row r="1671" spans="1:9">
      <c r="A1671"/>
      <c r="B1671"/>
      <c r="C1671"/>
      <c r="D1671"/>
      <c r="E1671"/>
      <c r="F1671"/>
      <c r="G1671"/>
      <c r="H1671"/>
      <c r="I1671"/>
    </row>
    <row r="1672" spans="1:9">
      <c r="A1672"/>
      <c r="B1672"/>
      <c r="C1672"/>
      <c r="D1672"/>
      <c r="E1672"/>
      <c r="F1672"/>
      <c r="G1672"/>
      <c r="H1672"/>
      <c r="I1672"/>
    </row>
    <row r="1673" spans="1:9">
      <c r="A1673"/>
      <c r="B1673"/>
      <c r="C1673"/>
      <c r="D1673"/>
      <c r="E1673"/>
      <c r="F1673"/>
      <c r="G1673"/>
      <c r="H1673"/>
      <c r="I1673"/>
    </row>
    <row r="1674" spans="1:9">
      <c r="A1674"/>
      <c r="B1674"/>
      <c r="C1674"/>
      <c r="D1674"/>
      <c r="E1674"/>
      <c r="F1674"/>
      <c r="G1674"/>
      <c r="H1674"/>
      <c r="I1674"/>
    </row>
    <row r="1675" spans="1:9">
      <c r="A1675"/>
      <c r="B1675"/>
      <c r="C1675"/>
      <c r="D1675"/>
      <c r="E1675"/>
      <c r="F1675"/>
      <c r="G1675"/>
      <c r="H1675"/>
      <c r="I1675"/>
    </row>
    <row r="1676" spans="1:9">
      <c r="A1676"/>
      <c r="B1676"/>
      <c r="C1676"/>
      <c r="D1676"/>
      <c r="E1676"/>
      <c r="F1676"/>
      <c r="G1676"/>
      <c r="H1676"/>
      <c r="I1676"/>
    </row>
    <row r="1677" spans="1:9">
      <c r="A1677"/>
      <c r="B1677"/>
      <c r="C1677"/>
      <c r="D1677"/>
      <c r="E1677"/>
      <c r="F1677"/>
      <c r="G1677"/>
      <c r="H1677"/>
      <c r="I1677"/>
    </row>
    <row r="1678" spans="1:9">
      <c r="A1678"/>
      <c r="B1678"/>
      <c r="C1678"/>
      <c r="D1678"/>
      <c r="E1678"/>
      <c r="F1678"/>
      <c r="G1678"/>
      <c r="H1678"/>
      <c r="I1678"/>
    </row>
    <row r="1679" spans="1:9">
      <c r="A1679"/>
      <c r="B1679"/>
      <c r="C1679"/>
      <c r="D1679"/>
      <c r="E1679"/>
      <c r="F1679"/>
      <c r="G1679"/>
      <c r="H1679"/>
      <c r="I1679"/>
    </row>
    <row r="1680" spans="1:9">
      <c r="A1680"/>
      <c r="B1680"/>
      <c r="C1680"/>
      <c r="D1680"/>
      <c r="E1680"/>
      <c r="F1680"/>
      <c r="G1680"/>
      <c r="H1680"/>
      <c r="I1680"/>
    </row>
    <row r="1681" spans="1:9">
      <c r="A1681"/>
      <c r="B1681"/>
      <c r="C1681"/>
      <c r="D1681"/>
      <c r="E1681"/>
      <c r="F1681"/>
      <c r="G1681"/>
      <c r="H1681"/>
      <c r="I1681"/>
    </row>
    <row r="1682" spans="1:9">
      <c r="A1682"/>
      <c r="B1682"/>
      <c r="C1682"/>
      <c r="D1682"/>
      <c r="E1682"/>
      <c r="F1682"/>
      <c r="G1682"/>
      <c r="H1682"/>
      <c r="I1682"/>
    </row>
    <row r="1683" spans="1:9">
      <c r="A1683"/>
      <c r="B1683"/>
      <c r="C1683"/>
      <c r="D1683"/>
      <c r="E1683"/>
      <c r="F1683"/>
      <c r="G1683"/>
      <c r="H1683"/>
      <c r="I1683"/>
    </row>
    <row r="1684" spans="1:9">
      <c r="A1684"/>
      <c r="B1684"/>
      <c r="C1684"/>
      <c r="D1684"/>
      <c r="E1684"/>
      <c r="F1684"/>
      <c r="G1684"/>
      <c r="H1684"/>
      <c r="I1684"/>
    </row>
    <row r="1685" spans="1:9">
      <c r="A1685"/>
      <c r="B1685"/>
      <c r="C1685"/>
      <c r="D1685"/>
      <c r="E1685"/>
      <c r="F1685"/>
      <c r="G1685"/>
      <c r="H1685"/>
      <c r="I1685"/>
    </row>
    <row r="1686" spans="1:9">
      <c r="A1686"/>
      <c r="B1686"/>
      <c r="C1686"/>
      <c r="D1686"/>
      <c r="E1686"/>
      <c r="F1686"/>
      <c r="G1686"/>
      <c r="H1686"/>
      <c r="I1686"/>
    </row>
    <row r="1687" spans="1:9">
      <c r="A1687"/>
      <c r="B1687"/>
      <c r="C1687"/>
      <c r="D1687"/>
      <c r="E1687"/>
      <c r="F1687"/>
      <c r="G1687"/>
      <c r="H1687"/>
      <c r="I1687"/>
    </row>
    <row r="1688" spans="1:9">
      <c r="A1688"/>
      <c r="B1688"/>
      <c r="C1688"/>
      <c r="D1688"/>
      <c r="E1688"/>
      <c r="F1688"/>
      <c r="G1688"/>
      <c r="H1688"/>
      <c r="I1688"/>
    </row>
    <row r="1689" spans="1:9">
      <c r="A1689"/>
      <c r="B1689"/>
      <c r="C1689"/>
      <c r="D1689"/>
      <c r="E1689"/>
      <c r="F1689"/>
      <c r="G1689"/>
      <c r="H1689"/>
      <c r="I1689"/>
    </row>
    <row r="1690" spans="1:9">
      <c r="A1690"/>
      <c r="B1690"/>
      <c r="C1690"/>
      <c r="D1690"/>
      <c r="E1690"/>
      <c r="F1690"/>
      <c r="G1690"/>
      <c r="H1690"/>
      <c r="I1690"/>
    </row>
    <row r="1691" spans="1:9">
      <c r="A1691"/>
      <c r="B1691"/>
      <c r="C1691"/>
      <c r="D1691"/>
      <c r="E1691"/>
      <c r="F1691"/>
      <c r="G1691"/>
      <c r="H1691"/>
      <c r="I1691"/>
    </row>
    <row r="1692" spans="1:9">
      <c r="A1692"/>
      <c r="B1692"/>
      <c r="C1692"/>
      <c r="D1692"/>
      <c r="E1692"/>
      <c r="F1692"/>
      <c r="G1692"/>
      <c r="H1692"/>
      <c r="I1692"/>
    </row>
    <row r="1693" spans="1:9">
      <c r="A1693"/>
      <c r="B1693"/>
      <c r="C1693"/>
      <c r="D1693"/>
      <c r="E1693"/>
      <c r="F1693"/>
      <c r="G1693"/>
      <c r="H1693"/>
      <c r="I1693"/>
    </row>
    <row r="1694" spans="1:9">
      <c r="A1694"/>
      <c r="B1694"/>
      <c r="C1694"/>
      <c r="D1694"/>
      <c r="E1694"/>
      <c r="F1694"/>
      <c r="G1694"/>
      <c r="H1694"/>
      <c r="I1694"/>
    </row>
    <row r="1695" spans="1:9">
      <c r="A1695"/>
      <c r="B1695"/>
      <c r="C1695"/>
      <c r="D1695"/>
      <c r="E1695"/>
      <c r="F1695"/>
      <c r="G1695"/>
      <c r="H1695"/>
      <c r="I1695"/>
    </row>
    <row r="1696" spans="1:9">
      <c r="A1696"/>
      <c r="B1696"/>
      <c r="C1696"/>
      <c r="D1696"/>
      <c r="E1696"/>
      <c r="F1696"/>
      <c r="G1696"/>
      <c r="H1696"/>
      <c r="I1696"/>
    </row>
    <row r="1697" spans="1:9">
      <c r="A1697"/>
      <c r="B1697"/>
      <c r="C1697"/>
      <c r="D1697"/>
      <c r="E1697"/>
      <c r="F1697"/>
      <c r="G1697"/>
      <c r="H1697"/>
      <c r="I1697"/>
    </row>
    <row r="1698" spans="1:9">
      <c r="A1698"/>
      <c r="B1698"/>
      <c r="C1698"/>
      <c r="D1698"/>
      <c r="E1698"/>
      <c r="F1698"/>
      <c r="G1698"/>
      <c r="H1698"/>
      <c r="I1698"/>
    </row>
    <row r="1699" spans="1:9">
      <c r="A1699"/>
      <c r="B1699"/>
      <c r="C1699"/>
      <c r="D1699"/>
      <c r="E1699"/>
      <c r="F1699"/>
      <c r="G1699"/>
      <c r="H1699"/>
      <c r="I1699"/>
    </row>
    <row r="1700" spans="1:9">
      <c r="A1700"/>
      <c r="B1700"/>
      <c r="C1700"/>
      <c r="D1700"/>
      <c r="E1700"/>
      <c r="F1700"/>
      <c r="G1700"/>
      <c r="H1700"/>
      <c r="I1700"/>
    </row>
    <row r="1701" spans="1:9">
      <c r="A1701"/>
      <c r="B1701"/>
      <c r="C1701"/>
      <c r="D1701"/>
      <c r="E1701"/>
      <c r="F1701"/>
      <c r="G1701"/>
      <c r="H1701"/>
      <c r="I1701"/>
    </row>
    <row r="1702" spans="1:9">
      <c r="A1702"/>
      <c r="B1702"/>
      <c r="C1702"/>
      <c r="D1702"/>
      <c r="E1702"/>
      <c r="F1702"/>
      <c r="G1702"/>
      <c r="H1702"/>
      <c r="I1702"/>
    </row>
    <row r="1703" spans="1:9">
      <c r="A1703"/>
      <c r="B1703"/>
      <c r="C1703"/>
      <c r="D1703"/>
      <c r="E1703"/>
      <c r="F1703"/>
      <c r="G1703"/>
      <c r="H1703"/>
      <c r="I1703"/>
    </row>
    <row r="1704" spans="1:9">
      <c r="A1704"/>
      <c r="B1704"/>
      <c r="C1704"/>
      <c r="D1704"/>
      <c r="E1704"/>
      <c r="F1704"/>
      <c r="G1704"/>
      <c r="H1704"/>
      <c r="I1704"/>
    </row>
    <row r="1705" spans="1:9">
      <c r="A1705"/>
      <c r="B1705"/>
      <c r="C1705"/>
      <c r="D1705"/>
      <c r="E1705"/>
      <c r="F1705"/>
      <c r="G1705"/>
      <c r="H1705"/>
      <c r="I1705"/>
    </row>
    <row r="1706" spans="1:9">
      <c r="A1706"/>
      <c r="B1706"/>
      <c r="C1706"/>
      <c r="D1706"/>
      <c r="E1706"/>
      <c r="F1706"/>
      <c r="G1706"/>
      <c r="H1706"/>
      <c r="I1706"/>
    </row>
    <row r="1707" spans="1:9">
      <c r="A1707"/>
      <c r="B1707"/>
      <c r="C1707"/>
      <c r="D1707"/>
      <c r="E1707"/>
      <c r="F1707"/>
      <c r="G1707"/>
      <c r="H1707"/>
      <c r="I1707"/>
    </row>
    <row r="1708" spans="1:9">
      <c r="A1708"/>
      <c r="B1708"/>
      <c r="C1708"/>
      <c r="D1708"/>
      <c r="E1708"/>
      <c r="F1708"/>
      <c r="G1708"/>
      <c r="H1708"/>
      <c r="I1708"/>
    </row>
    <row r="1709" spans="1:9">
      <c r="A1709"/>
      <c r="B1709"/>
      <c r="C1709"/>
      <c r="D1709"/>
      <c r="E1709"/>
      <c r="F1709"/>
      <c r="G1709"/>
      <c r="H1709"/>
      <c r="I1709"/>
    </row>
    <row r="1710" spans="1:9">
      <c r="A1710"/>
      <c r="B1710"/>
      <c r="C1710"/>
      <c r="D1710"/>
      <c r="E1710"/>
      <c r="F1710"/>
      <c r="G1710"/>
      <c r="H1710"/>
      <c r="I1710"/>
    </row>
    <row r="1711" spans="1:9">
      <c r="A1711"/>
      <c r="B1711"/>
      <c r="C1711"/>
      <c r="D1711"/>
      <c r="E1711"/>
      <c r="F1711"/>
      <c r="G1711"/>
      <c r="H1711"/>
      <c r="I1711"/>
    </row>
    <row r="1712" spans="1:9">
      <c r="A1712"/>
      <c r="B1712"/>
      <c r="C1712"/>
      <c r="D1712"/>
      <c r="E1712"/>
      <c r="F1712"/>
      <c r="G1712"/>
      <c r="H1712"/>
      <c r="I1712"/>
    </row>
    <row r="1713" spans="1:9">
      <c r="A1713"/>
      <c r="B1713"/>
      <c r="C1713"/>
      <c r="D1713"/>
      <c r="E1713"/>
      <c r="F1713"/>
      <c r="G1713"/>
      <c r="H1713"/>
      <c r="I1713"/>
    </row>
    <row r="1714" spans="1:9">
      <c r="A1714"/>
      <c r="B1714"/>
      <c r="C1714"/>
      <c r="D1714"/>
      <c r="E1714"/>
      <c r="F1714"/>
      <c r="G1714"/>
      <c r="H1714"/>
      <c r="I1714"/>
    </row>
    <row r="1715" spans="1:9">
      <c r="A1715"/>
      <c r="B1715"/>
      <c r="C1715"/>
      <c r="D1715"/>
      <c r="E1715"/>
      <c r="F1715"/>
      <c r="G1715"/>
      <c r="H1715"/>
      <c r="I1715"/>
    </row>
    <row r="1716" spans="1:9">
      <c r="A1716"/>
      <c r="B1716"/>
      <c r="C1716"/>
      <c r="D1716"/>
      <c r="E1716"/>
      <c r="F1716"/>
      <c r="G1716"/>
      <c r="H1716"/>
      <c r="I1716"/>
    </row>
    <row r="1717" spans="1:9">
      <c r="A1717"/>
      <c r="B1717"/>
      <c r="C1717"/>
      <c r="D1717"/>
      <c r="E1717"/>
      <c r="F1717"/>
      <c r="G1717"/>
      <c r="H1717"/>
      <c r="I1717"/>
    </row>
    <row r="1718" spans="1:9">
      <c r="A1718"/>
      <c r="B1718"/>
      <c r="C1718"/>
      <c r="D1718"/>
      <c r="E1718"/>
      <c r="F1718"/>
      <c r="G1718"/>
      <c r="H1718"/>
      <c r="I1718"/>
    </row>
    <row r="1719" spans="1:9">
      <c r="A1719"/>
      <c r="B1719"/>
      <c r="C1719"/>
      <c r="D1719"/>
      <c r="E1719"/>
      <c r="F1719"/>
      <c r="G1719"/>
      <c r="H1719"/>
      <c r="I1719"/>
    </row>
    <row r="1720" spans="1:9">
      <c r="A1720"/>
      <c r="B1720"/>
      <c r="C1720"/>
      <c r="D1720"/>
      <c r="E1720"/>
      <c r="F1720"/>
      <c r="G1720"/>
      <c r="H1720"/>
      <c r="I1720"/>
    </row>
    <row r="1721" spans="1:9">
      <c r="A1721"/>
      <c r="B1721"/>
      <c r="C1721"/>
      <c r="D1721"/>
      <c r="E1721"/>
      <c r="F1721"/>
      <c r="G1721"/>
      <c r="H1721"/>
      <c r="I1721"/>
    </row>
    <row r="1722" spans="1:9">
      <c r="A1722"/>
      <c r="B1722"/>
      <c r="C1722"/>
      <c r="D1722"/>
      <c r="E1722"/>
      <c r="F1722"/>
      <c r="G1722"/>
      <c r="H1722"/>
      <c r="I1722"/>
    </row>
    <row r="1723" spans="1:9">
      <c r="A1723"/>
      <c r="B1723"/>
      <c r="C1723"/>
      <c r="D1723"/>
      <c r="E1723"/>
      <c r="F1723"/>
      <c r="G1723"/>
      <c r="H1723"/>
      <c r="I1723"/>
    </row>
    <row r="1724" spans="1:9">
      <c r="A1724"/>
      <c r="B1724"/>
      <c r="C1724"/>
      <c r="D1724"/>
      <c r="E1724"/>
      <c r="F1724"/>
      <c r="G1724"/>
      <c r="H1724"/>
      <c r="I1724"/>
    </row>
    <row r="1725" spans="1:9">
      <c r="A1725"/>
      <c r="B1725"/>
      <c r="C1725"/>
      <c r="D1725"/>
      <c r="E1725"/>
      <c r="F1725"/>
      <c r="G1725"/>
      <c r="H1725"/>
      <c r="I1725"/>
    </row>
    <row r="1726" spans="1:9">
      <c r="A1726"/>
      <c r="B1726"/>
      <c r="C1726"/>
      <c r="D1726"/>
      <c r="E1726"/>
      <c r="F1726"/>
      <c r="G1726"/>
      <c r="H1726"/>
      <c r="I1726"/>
    </row>
    <row r="1727" spans="1:9">
      <c r="A1727"/>
      <c r="B1727"/>
      <c r="C1727"/>
      <c r="D1727"/>
      <c r="E1727"/>
      <c r="F1727"/>
      <c r="G1727"/>
      <c r="H1727"/>
      <c r="I1727"/>
    </row>
    <row r="1728" spans="1:9">
      <c r="A1728"/>
      <c r="B1728"/>
      <c r="C1728"/>
      <c r="D1728"/>
      <c r="E1728"/>
      <c r="F1728"/>
      <c r="G1728"/>
      <c r="H1728"/>
      <c r="I1728"/>
    </row>
    <row r="1729" spans="1:9">
      <c r="A1729"/>
      <c r="B1729"/>
      <c r="C1729"/>
      <c r="D1729"/>
      <c r="E1729"/>
      <c r="F1729"/>
      <c r="G1729"/>
      <c r="H1729"/>
      <c r="I1729"/>
    </row>
    <row r="1730" spans="1:9">
      <c r="A1730"/>
      <c r="B1730"/>
      <c r="C1730"/>
      <c r="D1730"/>
      <c r="E1730"/>
      <c r="F1730"/>
      <c r="G1730"/>
      <c r="H1730"/>
      <c r="I1730"/>
    </row>
    <row r="1731" spans="1:9">
      <c r="A1731"/>
      <c r="B1731"/>
      <c r="C1731"/>
      <c r="D1731"/>
      <c r="E1731"/>
      <c r="F1731"/>
      <c r="G1731"/>
      <c r="H1731"/>
      <c r="I1731"/>
    </row>
    <row r="1732" spans="1:9">
      <c r="A1732"/>
      <c r="B1732"/>
      <c r="C1732"/>
      <c r="D1732"/>
      <c r="E1732"/>
      <c r="F1732"/>
      <c r="G1732"/>
      <c r="H1732"/>
      <c r="I1732"/>
    </row>
    <row r="1733" spans="1:9">
      <c r="A1733"/>
      <c r="B1733"/>
      <c r="C1733"/>
      <c r="D1733"/>
      <c r="E1733"/>
      <c r="F1733"/>
      <c r="G1733"/>
      <c r="H1733"/>
      <c r="I1733"/>
    </row>
    <row r="1734" spans="1:9">
      <c r="A1734"/>
      <c r="B1734"/>
      <c r="C1734"/>
      <c r="D1734"/>
      <c r="E1734"/>
      <c r="F1734"/>
      <c r="G1734"/>
      <c r="H1734"/>
      <c r="I1734"/>
    </row>
    <row r="1735" spans="1:9">
      <c r="A1735"/>
      <c r="B1735"/>
      <c r="C1735"/>
      <c r="D1735"/>
      <c r="E1735"/>
      <c r="F1735"/>
      <c r="G1735"/>
      <c r="H1735"/>
      <c r="I1735"/>
    </row>
    <row r="1736" spans="1:9">
      <c r="A1736"/>
      <c r="B1736"/>
      <c r="C1736"/>
      <c r="D1736"/>
      <c r="E1736"/>
      <c r="F1736"/>
      <c r="G1736"/>
      <c r="H1736"/>
      <c r="I1736"/>
    </row>
    <row r="1737" spans="1:9">
      <c r="A1737"/>
      <c r="B1737"/>
      <c r="C1737"/>
      <c r="D1737"/>
      <c r="E1737"/>
      <c r="F1737"/>
      <c r="G1737"/>
      <c r="H1737"/>
      <c r="I1737"/>
    </row>
    <row r="1738" spans="1:9">
      <c r="A1738"/>
      <c r="B1738"/>
      <c r="C1738"/>
      <c r="D1738"/>
      <c r="E1738"/>
      <c r="F1738"/>
      <c r="G1738"/>
      <c r="H1738"/>
      <c r="I1738"/>
    </row>
    <row r="1739" spans="1:9">
      <c r="A1739"/>
      <c r="B1739"/>
      <c r="C1739"/>
      <c r="D1739"/>
      <c r="E1739"/>
      <c r="F1739"/>
      <c r="G1739"/>
      <c r="H1739"/>
      <c r="I1739"/>
    </row>
    <row r="1740" spans="1:9">
      <c r="A1740"/>
      <c r="B1740"/>
      <c r="C1740"/>
      <c r="D1740"/>
      <c r="E1740"/>
      <c r="F1740"/>
      <c r="G1740"/>
      <c r="H1740"/>
      <c r="I1740"/>
    </row>
    <row r="1741" spans="1:9">
      <c r="A1741"/>
      <c r="B1741"/>
      <c r="C1741"/>
      <c r="D1741"/>
      <c r="E1741"/>
      <c r="F1741"/>
      <c r="G1741"/>
      <c r="H1741"/>
      <c r="I1741"/>
    </row>
    <row r="1742" spans="1:9">
      <c r="A1742"/>
      <c r="B1742"/>
      <c r="C1742"/>
      <c r="D1742"/>
      <c r="E1742"/>
      <c r="F1742"/>
      <c r="G1742"/>
      <c r="H1742"/>
      <c r="I1742"/>
    </row>
    <row r="1743" spans="1:9">
      <c r="A1743"/>
      <c r="B1743"/>
      <c r="C1743"/>
      <c r="D1743"/>
      <c r="E1743"/>
      <c r="F1743"/>
      <c r="G1743"/>
      <c r="H1743"/>
      <c r="I1743"/>
    </row>
    <row r="1744" spans="1:9">
      <c r="A1744"/>
      <c r="B1744"/>
      <c r="C1744"/>
      <c r="D1744"/>
      <c r="E1744"/>
      <c r="F1744"/>
      <c r="G1744"/>
      <c r="H1744"/>
      <c r="I1744"/>
    </row>
    <row r="1745" spans="1:9">
      <c r="A1745"/>
      <c r="B1745"/>
      <c r="C1745"/>
      <c r="D1745"/>
      <c r="E1745"/>
      <c r="F1745"/>
      <c r="G1745"/>
      <c r="H1745"/>
      <c r="I1745"/>
    </row>
    <row r="1746" spans="1:9">
      <c r="A1746"/>
      <c r="B1746"/>
      <c r="C1746"/>
      <c r="D1746"/>
      <c r="E1746"/>
      <c r="F1746"/>
      <c r="G1746"/>
      <c r="H1746"/>
      <c r="I1746"/>
    </row>
    <row r="1747" spans="1:9">
      <c r="A1747"/>
      <c r="B1747"/>
      <c r="C1747"/>
      <c r="D1747"/>
      <c r="E1747"/>
      <c r="F1747"/>
      <c r="G1747"/>
      <c r="H1747"/>
      <c r="I1747"/>
    </row>
    <row r="1748" spans="1:9">
      <c r="A1748"/>
      <c r="B1748"/>
      <c r="C1748"/>
      <c r="D1748"/>
      <c r="E1748"/>
      <c r="F1748"/>
      <c r="G1748"/>
      <c r="H1748"/>
      <c r="I1748"/>
    </row>
    <row r="1749" spans="1:9">
      <c r="A1749"/>
      <c r="B1749"/>
      <c r="C1749"/>
      <c r="D1749"/>
      <c r="E1749"/>
      <c r="F1749"/>
      <c r="G1749"/>
      <c r="H1749"/>
      <c r="I1749"/>
    </row>
    <row r="1750" spans="1:9">
      <c r="A1750"/>
      <c r="B1750"/>
      <c r="C1750"/>
      <c r="D1750"/>
      <c r="E1750"/>
      <c r="F1750"/>
      <c r="G1750"/>
      <c r="H1750"/>
      <c r="I1750"/>
    </row>
    <row r="1751" spans="1:9">
      <c r="A1751"/>
      <c r="B1751"/>
      <c r="C1751"/>
      <c r="D1751"/>
      <c r="E1751"/>
      <c r="F1751"/>
      <c r="G1751"/>
      <c r="H1751"/>
      <c r="I1751"/>
    </row>
    <row r="1752" spans="1:9">
      <c r="A1752"/>
      <c r="B1752"/>
      <c r="C1752"/>
      <c r="D1752"/>
      <c r="E1752"/>
      <c r="F1752"/>
      <c r="G1752"/>
      <c r="H1752"/>
      <c r="I1752"/>
    </row>
    <row r="1753" spans="1:9">
      <c r="A1753"/>
      <c r="B1753"/>
      <c r="C1753"/>
      <c r="D1753"/>
      <c r="E1753"/>
      <c r="F1753"/>
      <c r="G1753"/>
      <c r="H1753"/>
      <c r="I1753"/>
    </row>
    <row r="1754" spans="1:9">
      <c r="A1754"/>
      <c r="B1754"/>
      <c r="C1754"/>
      <c r="D1754"/>
      <c r="E1754"/>
      <c r="F1754"/>
      <c r="G1754"/>
      <c r="H1754"/>
      <c r="I1754"/>
    </row>
    <row r="1755" spans="1:9">
      <c r="A1755"/>
      <c r="B1755"/>
      <c r="C1755"/>
      <c r="D1755"/>
      <c r="E1755"/>
      <c r="F1755"/>
      <c r="G1755"/>
      <c r="H1755"/>
      <c r="I1755"/>
    </row>
    <row r="1756" spans="1:9">
      <c r="A1756"/>
      <c r="B1756"/>
      <c r="C1756"/>
      <c r="D1756"/>
      <c r="E1756"/>
      <c r="F1756"/>
      <c r="G1756"/>
      <c r="H1756"/>
      <c r="I1756"/>
    </row>
    <row r="1757" spans="1:9">
      <c r="A1757"/>
      <c r="B1757"/>
      <c r="C1757"/>
      <c r="D1757"/>
      <c r="E1757"/>
      <c r="F1757"/>
      <c r="G1757"/>
      <c r="H1757"/>
      <c r="I1757"/>
    </row>
    <row r="1758" spans="1:9">
      <c r="A1758"/>
      <c r="B1758"/>
      <c r="C1758"/>
      <c r="D1758"/>
      <c r="E1758"/>
      <c r="F1758"/>
      <c r="G1758"/>
      <c r="H1758"/>
      <c r="I1758"/>
    </row>
    <row r="1759" spans="1:9">
      <c r="A1759"/>
      <c r="B1759"/>
      <c r="C1759"/>
      <c r="D1759"/>
      <c r="E1759"/>
      <c r="F1759"/>
      <c r="G1759"/>
      <c r="H1759"/>
      <c r="I1759"/>
    </row>
    <row r="1760" spans="1:9">
      <c r="A1760"/>
      <c r="B1760"/>
      <c r="C1760"/>
      <c r="D1760"/>
      <c r="E1760"/>
      <c r="F1760"/>
      <c r="G1760"/>
      <c r="H1760"/>
      <c r="I1760"/>
    </row>
    <row r="1761" spans="1:9">
      <c r="A1761"/>
      <c r="B1761"/>
      <c r="C1761"/>
      <c r="D1761"/>
      <c r="E1761"/>
      <c r="F1761"/>
      <c r="G1761"/>
      <c r="H1761"/>
      <c r="I1761"/>
    </row>
    <row r="1762" spans="1:9">
      <c r="A1762"/>
      <c r="B1762"/>
      <c r="C1762"/>
      <c r="D1762"/>
      <c r="E1762"/>
      <c r="F1762"/>
      <c r="G1762"/>
      <c r="H1762"/>
      <c r="I1762"/>
    </row>
    <row r="1763" spans="1:9">
      <c r="A1763"/>
      <c r="B1763"/>
      <c r="C1763"/>
      <c r="D1763"/>
      <c r="E1763"/>
      <c r="F1763"/>
      <c r="G1763"/>
      <c r="H1763"/>
      <c r="I1763"/>
    </row>
    <row r="1764" spans="1:9">
      <c r="A1764"/>
      <c r="B1764"/>
      <c r="C1764"/>
      <c r="D1764"/>
      <c r="E1764"/>
      <c r="F1764"/>
      <c r="G1764"/>
      <c r="H1764"/>
      <c r="I1764"/>
    </row>
    <row r="1765" spans="1:9">
      <c r="A1765"/>
      <c r="B1765"/>
      <c r="C1765"/>
      <c r="D1765"/>
      <c r="E1765"/>
      <c r="F1765"/>
      <c r="G1765"/>
      <c r="H1765"/>
      <c r="I1765"/>
    </row>
    <row r="1766" spans="1:9">
      <c r="A1766"/>
      <c r="B1766"/>
      <c r="C1766"/>
      <c r="D1766"/>
      <c r="E1766"/>
      <c r="F1766"/>
      <c r="G1766"/>
      <c r="H1766"/>
      <c r="I1766"/>
    </row>
    <row r="1767" spans="1:9">
      <c r="A1767"/>
      <c r="B1767"/>
      <c r="C1767"/>
      <c r="D1767"/>
      <c r="E1767"/>
      <c r="F1767"/>
      <c r="G1767"/>
      <c r="H1767"/>
      <c r="I1767"/>
    </row>
    <row r="1768" spans="1:9">
      <c r="A1768"/>
      <c r="B1768"/>
      <c r="C1768"/>
      <c r="D1768"/>
      <c r="E1768"/>
      <c r="F1768"/>
      <c r="G1768"/>
      <c r="H1768"/>
      <c r="I1768"/>
    </row>
    <row r="1769" spans="1:9">
      <c r="A1769"/>
      <c r="B1769"/>
      <c r="C1769"/>
      <c r="D1769"/>
      <c r="E1769"/>
      <c r="F1769"/>
      <c r="G1769"/>
      <c r="H1769"/>
      <c r="I1769"/>
    </row>
    <row r="1770" spans="1:9">
      <c r="A1770"/>
      <c r="B1770"/>
      <c r="C1770"/>
      <c r="D1770"/>
      <c r="E1770"/>
      <c r="F1770"/>
      <c r="G1770"/>
      <c r="H1770"/>
      <c r="I1770"/>
    </row>
    <row r="1771" spans="1:9">
      <c r="A1771"/>
      <c r="B1771"/>
      <c r="C1771"/>
      <c r="D1771"/>
      <c r="E1771"/>
      <c r="F1771"/>
      <c r="G1771"/>
      <c r="H1771"/>
      <c r="I1771"/>
    </row>
    <row r="1772" spans="1:9">
      <c r="A1772"/>
      <c r="B1772"/>
      <c r="C1772"/>
      <c r="D1772"/>
      <c r="E1772"/>
      <c r="F1772"/>
      <c r="G1772"/>
      <c r="H1772"/>
      <c r="I1772"/>
    </row>
    <row r="1773" spans="1:9">
      <c r="A1773"/>
      <c r="B1773"/>
      <c r="C1773"/>
      <c r="D1773"/>
      <c r="E1773"/>
      <c r="F1773"/>
      <c r="G1773"/>
      <c r="H1773"/>
      <c r="I1773"/>
    </row>
    <row r="1774" spans="1:9">
      <c r="A1774"/>
      <c r="B1774"/>
      <c r="C1774"/>
      <c r="D1774"/>
      <c r="E1774"/>
      <c r="F1774"/>
      <c r="G1774"/>
      <c r="H1774"/>
      <c r="I1774"/>
    </row>
    <row r="1775" spans="1:9">
      <c r="A1775"/>
      <c r="B1775"/>
      <c r="C1775"/>
      <c r="D1775"/>
      <c r="E1775"/>
      <c r="F1775"/>
      <c r="G1775"/>
      <c r="H1775"/>
      <c r="I1775"/>
    </row>
    <row r="1776" spans="1:9">
      <c r="A1776"/>
      <c r="B1776"/>
      <c r="C1776"/>
      <c r="D1776"/>
      <c r="E1776"/>
      <c r="F1776"/>
      <c r="G1776"/>
      <c r="H1776"/>
      <c r="I1776"/>
    </row>
    <row r="1777" spans="1:9">
      <c r="A1777"/>
      <c r="B1777"/>
      <c r="C1777"/>
      <c r="D1777"/>
      <c r="E1777"/>
      <c r="F1777"/>
      <c r="G1777"/>
      <c r="H1777"/>
      <c r="I1777"/>
    </row>
    <row r="1778" spans="1:9">
      <c r="A1778"/>
      <c r="B1778"/>
      <c r="C1778"/>
      <c r="D1778"/>
      <c r="E1778"/>
      <c r="F1778"/>
      <c r="G1778"/>
      <c r="H1778"/>
      <c r="I1778"/>
    </row>
    <row r="1779" spans="1:9">
      <c r="A1779"/>
      <c r="B1779"/>
      <c r="C1779"/>
      <c r="D1779"/>
      <c r="E1779"/>
      <c r="F1779"/>
      <c r="G1779"/>
      <c r="H1779"/>
      <c r="I1779"/>
    </row>
    <row r="1780" spans="1:9">
      <c r="A1780"/>
      <c r="B1780"/>
      <c r="C1780"/>
      <c r="D1780"/>
      <c r="E1780"/>
      <c r="F1780"/>
      <c r="G1780"/>
      <c r="H1780"/>
      <c r="I1780"/>
    </row>
    <row r="1781" spans="1:9">
      <c r="A1781"/>
      <c r="B1781"/>
      <c r="C1781"/>
      <c r="D1781"/>
      <c r="E1781"/>
      <c r="F1781"/>
      <c r="G1781"/>
      <c r="H1781"/>
      <c r="I1781"/>
    </row>
    <row r="1782" spans="1:9">
      <c r="A1782"/>
      <c r="B1782"/>
      <c r="C1782"/>
      <c r="D1782"/>
      <c r="E1782"/>
      <c r="F1782"/>
      <c r="G1782"/>
      <c r="H1782"/>
      <c r="I1782"/>
    </row>
    <row r="1783" spans="1:9">
      <c r="A1783"/>
      <c r="B1783"/>
      <c r="C1783"/>
      <c r="D1783"/>
      <c r="E1783"/>
      <c r="F1783"/>
      <c r="G1783"/>
      <c r="H1783"/>
      <c r="I1783"/>
    </row>
    <row r="1784" spans="1:9">
      <c r="A1784"/>
      <c r="B1784"/>
      <c r="C1784"/>
      <c r="D1784"/>
      <c r="E1784"/>
      <c r="F1784"/>
      <c r="G1784"/>
      <c r="H1784"/>
      <c r="I1784"/>
    </row>
    <row r="1785" spans="1:9">
      <c r="A1785"/>
      <c r="B1785"/>
      <c r="C1785"/>
      <c r="D1785"/>
      <c r="E1785"/>
      <c r="F1785"/>
      <c r="G1785"/>
      <c r="H1785"/>
      <c r="I1785"/>
    </row>
    <row r="1786" spans="1:9">
      <c r="A1786"/>
      <c r="B1786"/>
      <c r="C1786"/>
      <c r="D1786"/>
      <c r="E1786"/>
      <c r="F1786"/>
      <c r="G1786"/>
      <c r="H1786"/>
      <c r="I1786"/>
    </row>
    <row r="1787" spans="1:9">
      <c r="A1787"/>
      <c r="B1787"/>
      <c r="C1787"/>
      <c r="D1787"/>
      <c r="E1787"/>
      <c r="F1787"/>
      <c r="G1787"/>
      <c r="H1787"/>
      <c r="I1787"/>
    </row>
    <row r="1788" spans="1:9">
      <c r="A1788"/>
      <c r="B1788"/>
      <c r="C1788"/>
      <c r="D1788"/>
      <c r="E1788"/>
      <c r="F1788"/>
      <c r="G1788"/>
      <c r="H1788"/>
      <c r="I1788"/>
    </row>
    <row r="1789" spans="1:9">
      <c r="A1789"/>
      <c r="B1789"/>
      <c r="C1789"/>
      <c r="D1789"/>
      <c r="E1789"/>
      <c r="F1789"/>
      <c r="G1789"/>
      <c r="H1789"/>
      <c r="I1789"/>
    </row>
    <row r="1790" spans="1:9">
      <c r="A1790"/>
      <c r="B1790"/>
      <c r="C1790"/>
      <c r="D1790"/>
      <c r="E1790"/>
      <c r="F1790"/>
      <c r="G1790"/>
      <c r="H1790"/>
      <c r="I1790"/>
    </row>
    <row r="1791" spans="1:9">
      <c r="A1791"/>
      <c r="B1791"/>
      <c r="C1791"/>
      <c r="D1791"/>
      <c r="E1791"/>
      <c r="F1791"/>
      <c r="G1791"/>
      <c r="H1791"/>
      <c r="I1791"/>
    </row>
    <row r="1792" spans="1:9">
      <c r="A1792"/>
      <c r="B1792"/>
      <c r="C1792"/>
      <c r="D1792"/>
      <c r="E1792"/>
      <c r="F1792"/>
      <c r="G1792"/>
      <c r="H1792"/>
      <c r="I1792"/>
    </row>
    <row r="1793" spans="1:9">
      <c r="A1793"/>
      <c r="B1793"/>
      <c r="C1793"/>
      <c r="D1793"/>
      <c r="E1793"/>
      <c r="F1793"/>
      <c r="G1793"/>
      <c r="H1793"/>
      <c r="I1793"/>
    </row>
    <row r="1794" spans="1:9">
      <c r="A1794"/>
      <c r="B1794"/>
      <c r="C1794"/>
      <c r="D1794"/>
      <c r="E1794"/>
      <c r="F1794"/>
      <c r="G1794"/>
      <c r="H1794"/>
      <c r="I1794"/>
    </row>
    <row r="1795" spans="1:9">
      <c r="A1795"/>
      <c r="B1795"/>
      <c r="C1795"/>
      <c r="D1795"/>
      <c r="E1795"/>
      <c r="F1795"/>
      <c r="G1795"/>
      <c r="H1795"/>
      <c r="I1795"/>
    </row>
    <row r="1796" spans="1:9">
      <c r="A1796"/>
      <c r="B1796"/>
      <c r="C1796"/>
      <c r="D1796"/>
      <c r="E1796"/>
      <c r="F1796"/>
      <c r="G1796"/>
      <c r="H1796"/>
      <c r="I1796"/>
    </row>
    <row r="1797" spans="1:9">
      <c r="A1797"/>
      <c r="B1797"/>
      <c r="C1797"/>
      <c r="D1797"/>
      <c r="E1797"/>
      <c r="F1797"/>
      <c r="G1797"/>
      <c r="H1797"/>
      <c r="I1797"/>
    </row>
    <row r="1798" spans="1:9">
      <c r="A1798"/>
      <c r="B1798"/>
      <c r="C1798"/>
      <c r="D1798"/>
      <c r="E1798"/>
      <c r="F1798"/>
      <c r="G1798"/>
      <c r="H1798"/>
      <c r="I1798"/>
    </row>
    <row r="1799" spans="1:9">
      <c r="A1799"/>
      <c r="B1799"/>
      <c r="C1799"/>
      <c r="D1799"/>
      <c r="E1799"/>
      <c r="F1799"/>
      <c r="G1799"/>
      <c r="H1799"/>
      <c r="I1799"/>
    </row>
    <row r="1800" spans="1:9">
      <c r="A1800"/>
      <c r="B1800"/>
      <c r="C1800"/>
      <c r="D1800"/>
      <c r="E1800"/>
      <c r="F1800"/>
      <c r="G1800"/>
      <c r="H1800"/>
      <c r="I1800"/>
    </row>
    <row r="1801" spans="1:9">
      <c r="A1801"/>
      <c r="B1801"/>
      <c r="C1801"/>
      <c r="D1801"/>
      <c r="E1801"/>
      <c r="F1801"/>
      <c r="G1801"/>
      <c r="H1801"/>
      <c r="I1801"/>
    </row>
    <row r="1802" spans="1:9">
      <c r="A1802"/>
      <c r="B1802"/>
      <c r="C1802"/>
      <c r="D1802"/>
      <c r="E1802"/>
      <c r="F1802"/>
      <c r="G1802"/>
      <c r="H1802"/>
      <c r="I1802"/>
    </row>
    <row r="1803" spans="1:9">
      <c r="A1803"/>
      <c r="B1803"/>
      <c r="C1803"/>
      <c r="D1803"/>
      <c r="E1803"/>
      <c r="F1803"/>
      <c r="G1803"/>
      <c r="H1803"/>
      <c r="I1803"/>
    </row>
    <row r="1804" spans="1:9">
      <c r="A1804"/>
      <c r="B1804"/>
      <c r="C1804"/>
      <c r="D1804"/>
      <c r="E1804"/>
      <c r="F1804"/>
      <c r="G1804"/>
      <c r="H1804"/>
      <c r="I1804"/>
    </row>
    <row r="1805" spans="1:9">
      <c r="A1805"/>
      <c r="B1805"/>
      <c r="C1805"/>
      <c r="D1805"/>
      <c r="E1805"/>
      <c r="F1805"/>
      <c r="G1805"/>
      <c r="H1805"/>
      <c r="I1805"/>
    </row>
    <row r="1806" spans="1:9">
      <c r="A1806"/>
      <c r="B1806"/>
      <c r="C1806"/>
      <c r="D1806"/>
      <c r="E1806"/>
      <c r="F1806"/>
      <c r="G1806"/>
      <c r="H1806"/>
      <c r="I1806"/>
    </row>
    <row r="1807" spans="1:9">
      <c r="A1807"/>
      <c r="B1807"/>
      <c r="C1807"/>
      <c r="D1807"/>
      <c r="E1807"/>
      <c r="F1807"/>
      <c r="G1807"/>
      <c r="H1807"/>
      <c r="I1807"/>
    </row>
    <row r="1808" spans="1:9">
      <c r="A1808"/>
      <c r="B1808"/>
      <c r="C1808"/>
      <c r="D1808"/>
      <c r="E1808"/>
      <c r="F1808"/>
      <c r="G1808"/>
      <c r="H1808"/>
      <c r="I1808"/>
    </row>
    <row r="1809" spans="1:9">
      <c r="A1809"/>
      <c r="B1809"/>
      <c r="C1809"/>
      <c r="D1809"/>
      <c r="E1809"/>
      <c r="F1809"/>
      <c r="G1809"/>
      <c r="H1809"/>
      <c r="I1809"/>
    </row>
    <row r="1810" spans="1:9">
      <c r="A1810"/>
      <c r="B1810"/>
      <c r="C1810"/>
      <c r="D1810"/>
      <c r="E1810"/>
      <c r="F1810"/>
      <c r="G1810"/>
      <c r="H1810"/>
      <c r="I1810"/>
    </row>
    <row r="1811" spans="1:9">
      <c r="A1811"/>
      <c r="B1811"/>
      <c r="C1811"/>
      <c r="D1811"/>
      <c r="E1811"/>
      <c r="F1811"/>
      <c r="G1811"/>
      <c r="H1811"/>
      <c r="I1811"/>
    </row>
    <row r="1812" spans="1:9">
      <c r="A1812"/>
      <c r="B1812"/>
      <c r="C1812"/>
      <c r="D1812"/>
      <c r="E1812"/>
      <c r="F1812"/>
      <c r="G1812"/>
      <c r="H1812"/>
      <c r="I1812"/>
    </row>
    <row r="1813" spans="1:9">
      <c r="A1813"/>
      <c r="B1813"/>
      <c r="C1813"/>
      <c r="D1813"/>
      <c r="E1813"/>
      <c r="F1813"/>
      <c r="G1813"/>
      <c r="H1813"/>
      <c r="I1813"/>
    </row>
    <row r="1814" spans="1:9">
      <c r="A1814"/>
      <c r="B1814"/>
      <c r="C1814"/>
      <c r="D1814"/>
      <c r="E1814"/>
      <c r="F1814"/>
      <c r="G1814"/>
      <c r="H1814"/>
      <c r="I1814"/>
    </row>
    <row r="1815" spans="1:9">
      <c r="A1815"/>
      <c r="B1815"/>
      <c r="C1815"/>
      <c r="D1815"/>
      <c r="E1815"/>
      <c r="F1815"/>
      <c r="G1815"/>
      <c r="H1815"/>
      <c r="I1815"/>
    </row>
    <row r="1816" spans="1:9">
      <c r="A1816"/>
      <c r="B1816"/>
      <c r="C1816"/>
      <c r="D1816"/>
      <c r="E1816"/>
      <c r="F1816"/>
      <c r="G1816"/>
      <c r="H1816"/>
      <c r="I1816"/>
    </row>
    <row r="1817" spans="1:9">
      <c r="A1817"/>
      <c r="B1817"/>
      <c r="C1817"/>
      <c r="D1817"/>
      <c r="E1817"/>
      <c r="F1817"/>
      <c r="G1817"/>
      <c r="H1817"/>
      <c r="I1817"/>
    </row>
    <row r="1818" spans="1:9">
      <c r="A1818"/>
      <c r="B1818"/>
      <c r="C1818"/>
      <c r="D1818"/>
      <c r="E1818"/>
      <c r="F1818"/>
      <c r="G1818"/>
      <c r="H1818"/>
      <c r="I1818"/>
    </row>
    <row r="1819" spans="1:9">
      <c r="A1819"/>
      <c r="B1819"/>
      <c r="C1819"/>
      <c r="D1819"/>
      <c r="E1819"/>
      <c r="F1819"/>
      <c r="G1819"/>
      <c r="H1819"/>
      <c r="I1819"/>
    </row>
    <row r="1820" spans="1:9">
      <c r="A1820"/>
      <c r="B1820"/>
      <c r="C1820"/>
      <c r="D1820"/>
      <c r="E1820"/>
      <c r="F1820"/>
      <c r="G1820"/>
      <c r="H1820"/>
      <c r="I1820"/>
    </row>
    <row r="1821" spans="1:9">
      <c r="A1821"/>
      <c r="B1821"/>
      <c r="C1821"/>
      <c r="D1821"/>
      <c r="E1821"/>
      <c r="F1821"/>
      <c r="G1821"/>
      <c r="H1821"/>
      <c r="I1821"/>
    </row>
    <row r="1822" spans="1:9">
      <c r="A1822"/>
      <c r="B1822"/>
      <c r="C1822"/>
      <c r="D1822"/>
      <c r="E1822"/>
      <c r="F1822"/>
      <c r="G1822"/>
      <c r="H1822"/>
      <c r="I1822"/>
    </row>
    <row r="1823" spans="1:9">
      <c r="A1823"/>
      <c r="B1823"/>
      <c r="C1823"/>
      <c r="D1823"/>
      <c r="E1823"/>
      <c r="F1823"/>
      <c r="G1823"/>
      <c r="H1823"/>
      <c r="I1823"/>
    </row>
    <row r="1824" spans="1:9">
      <c r="A1824"/>
      <c r="B1824"/>
      <c r="C1824"/>
      <c r="D1824"/>
      <c r="E1824"/>
      <c r="F1824"/>
      <c r="G1824"/>
      <c r="H1824"/>
      <c r="I1824"/>
    </row>
    <row r="1825" spans="1:9">
      <c r="A1825"/>
      <c r="B1825"/>
      <c r="C1825"/>
      <c r="D1825"/>
      <c r="E1825"/>
      <c r="F1825"/>
      <c r="G1825"/>
      <c r="H1825"/>
      <c r="I1825"/>
    </row>
    <row r="1826" spans="1:9">
      <c r="A1826"/>
      <c r="B1826"/>
      <c r="C1826"/>
      <c r="D1826"/>
      <c r="E1826"/>
      <c r="F1826"/>
      <c r="G1826"/>
      <c r="H1826"/>
      <c r="I1826"/>
    </row>
    <row r="1827" spans="1:9">
      <c r="A1827"/>
      <c r="B1827"/>
      <c r="C1827"/>
      <c r="D1827"/>
      <c r="E1827"/>
      <c r="F1827"/>
      <c r="G1827"/>
      <c r="H1827"/>
      <c r="I1827"/>
    </row>
    <row r="1828" spans="1:9">
      <c r="A1828"/>
      <c r="B1828"/>
      <c r="C1828"/>
      <c r="D1828"/>
      <c r="E1828"/>
      <c r="F1828"/>
      <c r="G1828"/>
      <c r="H1828"/>
      <c r="I1828"/>
    </row>
    <row r="1829" spans="1:9">
      <c r="A1829"/>
      <c r="B1829"/>
      <c r="C1829"/>
      <c r="D1829"/>
      <c r="E1829"/>
      <c r="F1829"/>
      <c r="G1829"/>
      <c r="H1829"/>
      <c r="I1829"/>
    </row>
    <row r="1830" spans="1:9">
      <c r="A1830"/>
      <c r="B1830"/>
      <c r="C1830"/>
      <c r="D1830"/>
      <c r="E1830"/>
      <c r="F1830"/>
      <c r="G1830"/>
      <c r="H1830"/>
      <c r="I1830"/>
    </row>
    <row r="1831" spans="1:9">
      <c r="A1831"/>
      <c r="B1831"/>
      <c r="C1831"/>
      <c r="D1831"/>
      <c r="E1831"/>
      <c r="F1831"/>
      <c r="G1831"/>
      <c r="H1831"/>
      <c r="I1831"/>
    </row>
    <row r="1832" spans="1:9">
      <c r="A1832"/>
      <c r="B1832"/>
      <c r="C1832"/>
      <c r="D1832"/>
      <c r="E1832"/>
      <c r="F1832"/>
      <c r="G1832"/>
      <c r="H1832"/>
      <c r="I1832"/>
    </row>
    <row r="1833" spans="1:9">
      <c r="A1833"/>
      <c r="B1833"/>
      <c r="C1833"/>
      <c r="D1833"/>
      <c r="E1833"/>
      <c r="F1833"/>
      <c r="G1833"/>
      <c r="H1833"/>
      <c r="I1833"/>
    </row>
    <row r="1834" spans="1:9">
      <c r="A1834"/>
      <c r="B1834"/>
      <c r="C1834"/>
      <c r="D1834"/>
      <c r="E1834"/>
      <c r="F1834"/>
      <c r="G1834"/>
      <c r="H1834"/>
      <c r="I1834"/>
    </row>
    <row r="1835" spans="1:9">
      <c r="A1835"/>
      <c r="B1835"/>
      <c r="C1835"/>
      <c r="D1835"/>
      <c r="E1835"/>
      <c r="F1835"/>
      <c r="G1835"/>
      <c r="H1835"/>
      <c r="I1835"/>
    </row>
    <row r="1836" spans="1:9">
      <c r="A1836"/>
      <c r="B1836"/>
      <c r="C1836"/>
      <c r="D1836"/>
      <c r="E1836"/>
      <c r="F1836"/>
      <c r="G1836"/>
      <c r="H1836"/>
      <c r="I1836"/>
    </row>
    <row r="1837" spans="1:9">
      <c r="A1837"/>
      <c r="B1837"/>
      <c r="C1837"/>
      <c r="D1837"/>
      <c r="E1837"/>
      <c r="F1837"/>
      <c r="G1837"/>
      <c r="H1837"/>
      <c r="I1837"/>
    </row>
    <row r="1838" spans="1:9">
      <c r="A1838"/>
      <c r="B1838"/>
      <c r="C1838"/>
      <c r="D1838"/>
      <c r="E1838"/>
      <c r="F1838"/>
      <c r="G1838"/>
      <c r="H1838"/>
      <c r="I1838"/>
    </row>
    <row r="1839" spans="1:9">
      <c r="A1839"/>
      <c r="B1839"/>
      <c r="C1839"/>
      <c r="D1839"/>
      <c r="E1839"/>
      <c r="F1839"/>
      <c r="G1839"/>
      <c r="H1839"/>
      <c r="I1839"/>
    </row>
    <row r="1840" spans="1:9">
      <c r="A1840"/>
      <c r="B1840"/>
      <c r="C1840"/>
      <c r="D1840"/>
      <c r="E1840"/>
      <c r="F1840"/>
      <c r="G1840"/>
      <c r="H1840"/>
      <c r="I1840"/>
    </row>
    <row r="1841" spans="1:9">
      <c r="A1841"/>
      <c r="B1841"/>
      <c r="C1841"/>
      <c r="D1841"/>
      <c r="E1841"/>
      <c r="F1841"/>
      <c r="G1841"/>
      <c r="H1841"/>
      <c r="I1841"/>
    </row>
    <row r="1842" spans="1:9">
      <c r="A1842"/>
      <c r="B1842"/>
      <c r="C1842"/>
      <c r="D1842"/>
      <c r="E1842"/>
      <c r="F1842"/>
      <c r="G1842"/>
      <c r="H1842"/>
      <c r="I1842"/>
    </row>
    <row r="1843" spans="1:9">
      <c r="A1843"/>
      <c r="B1843"/>
      <c r="C1843"/>
      <c r="D1843"/>
      <c r="E1843"/>
      <c r="F1843"/>
      <c r="G1843"/>
      <c r="H1843"/>
      <c r="I1843"/>
    </row>
    <row r="1844" spans="1:9">
      <c r="A1844"/>
      <c r="B1844"/>
      <c r="C1844"/>
      <c r="D1844"/>
      <c r="E1844"/>
      <c r="F1844"/>
      <c r="G1844"/>
      <c r="H1844"/>
      <c r="I1844"/>
    </row>
    <row r="1845" spans="1:9">
      <c r="A1845"/>
      <c r="B1845"/>
      <c r="C1845"/>
      <c r="D1845"/>
      <c r="E1845"/>
      <c r="F1845"/>
      <c r="G1845"/>
      <c r="H1845"/>
      <c r="I1845"/>
    </row>
    <row r="1846" spans="1:9">
      <c r="A1846"/>
      <c r="B1846"/>
      <c r="C1846"/>
      <c r="D1846"/>
      <c r="E1846"/>
      <c r="F1846"/>
      <c r="G1846"/>
      <c r="H1846"/>
      <c r="I1846"/>
    </row>
    <row r="1847" spans="1:9">
      <c r="A1847"/>
      <c r="B1847"/>
      <c r="C1847"/>
      <c r="D1847"/>
      <c r="E1847"/>
      <c r="F1847"/>
      <c r="G1847"/>
      <c r="H1847"/>
      <c r="I1847"/>
    </row>
    <row r="1848" spans="1:9">
      <c r="A1848"/>
      <c r="B1848"/>
      <c r="C1848"/>
      <c r="D1848"/>
      <c r="E1848"/>
      <c r="F1848"/>
      <c r="G1848"/>
      <c r="H1848"/>
      <c r="I1848"/>
    </row>
    <row r="1849" spans="1:9">
      <c r="A1849"/>
      <c r="B1849"/>
      <c r="C1849"/>
      <c r="D1849"/>
      <c r="E1849"/>
      <c r="F1849"/>
      <c r="G1849"/>
      <c r="H1849"/>
      <c r="I1849"/>
    </row>
    <row r="1850" spans="1:9">
      <c r="A1850"/>
      <c r="B1850"/>
      <c r="C1850"/>
      <c r="D1850"/>
      <c r="E1850"/>
      <c r="F1850"/>
      <c r="G1850"/>
      <c r="H1850"/>
      <c r="I1850"/>
    </row>
    <row r="1851" spans="1:9">
      <c r="A1851"/>
      <c r="B1851"/>
      <c r="C1851"/>
      <c r="D1851"/>
      <c r="E1851"/>
      <c r="F1851"/>
      <c r="G1851"/>
      <c r="H1851"/>
      <c r="I1851"/>
    </row>
    <row r="1852" spans="1:9">
      <c r="A1852"/>
      <c r="B1852"/>
      <c r="C1852"/>
      <c r="D1852"/>
      <c r="E1852"/>
      <c r="F1852"/>
      <c r="G1852"/>
      <c r="H1852"/>
      <c r="I1852"/>
    </row>
    <row r="1853" spans="1:9">
      <c r="A1853"/>
      <c r="B1853"/>
      <c r="C1853"/>
      <c r="D1853"/>
      <c r="E1853"/>
      <c r="F1853"/>
      <c r="G1853"/>
      <c r="H1853"/>
      <c r="I1853"/>
    </row>
    <row r="1854" spans="1:9">
      <c r="A1854"/>
      <c r="B1854"/>
      <c r="C1854"/>
      <c r="D1854"/>
      <c r="E1854"/>
      <c r="F1854"/>
      <c r="G1854"/>
      <c r="H1854"/>
      <c r="I1854"/>
    </row>
    <row r="1855" spans="1:9">
      <c r="A1855"/>
      <c r="B1855"/>
      <c r="C1855"/>
      <c r="D1855"/>
      <c r="E1855"/>
      <c r="F1855"/>
      <c r="G1855"/>
      <c r="H1855"/>
      <c r="I1855"/>
    </row>
    <row r="1856" spans="1:9">
      <c r="A1856"/>
      <c r="B1856"/>
      <c r="C1856"/>
      <c r="D1856"/>
      <c r="E1856"/>
      <c r="F1856"/>
      <c r="G1856"/>
      <c r="H1856"/>
      <c r="I1856"/>
    </row>
    <row r="1857" spans="1:9">
      <c r="A1857"/>
      <c r="B1857"/>
      <c r="C1857"/>
      <c r="D1857"/>
      <c r="E1857"/>
      <c r="F1857"/>
      <c r="G1857"/>
      <c r="H1857"/>
      <c r="I1857"/>
    </row>
    <row r="1858" spans="1:9">
      <c r="A1858"/>
      <c r="B1858"/>
      <c r="C1858"/>
      <c r="D1858"/>
      <c r="E1858"/>
      <c r="F1858"/>
      <c r="G1858"/>
      <c r="H1858"/>
      <c r="I1858"/>
    </row>
    <row r="1859" spans="1:9">
      <c r="A1859"/>
      <c r="B1859"/>
      <c r="C1859"/>
      <c r="D1859"/>
      <c r="E1859"/>
      <c r="F1859"/>
      <c r="G1859"/>
      <c r="H1859"/>
      <c r="I1859"/>
    </row>
    <row r="1860" spans="1:9">
      <c r="A1860"/>
      <c r="B1860"/>
      <c r="C1860"/>
      <c r="D1860"/>
      <c r="E1860"/>
      <c r="F1860"/>
      <c r="G1860"/>
      <c r="H1860"/>
      <c r="I1860"/>
    </row>
    <row r="1861" spans="1:9">
      <c r="A1861"/>
      <c r="B1861"/>
      <c r="C1861"/>
      <c r="D1861"/>
      <c r="E1861"/>
      <c r="F1861"/>
      <c r="G1861"/>
      <c r="H1861"/>
      <c r="I1861"/>
    </row>
    <row r="1862" spans="1:9">
      <c r="A1862"/>
      <c r="B1862"/>
      <c r="C1862"/>
      <c r="D1862"/>
      <c r="E1862"/>
      <c r="F1862"/>
      <c r="G1862"/>
      <c r="H1862"/>
      <c r="I1862"/>
    </row>
    <row r="1863" spans="1:9">
      <c r="A1863"/>
      <c r="B1863"/>
      <c r="C1863"/>
      <c r="D1863"/>
      <c r="E1863"/>
      <c r="F1863"/>
      <c r="G1863"/>
      <c r="H1863"/>
      <c r="I1863"/>
    </row>
    <row r="1864" spans="1:9">
      <c r="A1864"/>
      <c r="B1864"/>
      <c r="C1864"/>
      <c r="D1864"/>
      <c r="E1864"/>
      <c r="F1864"/>
      <c r="G1864"/>
      <c r="H1864"/>
      <c r="I1864"/>
    </row>
    <row r="1865" spans="1:9">
      <c r="A1865"/>
      <c r="B1865"/>
      <c r="C1865"/>
      <c r="D1865"/>
      <c r="E1865"/>
      <c r="F1865"/>
      <c r="G1865"/>
      <c r="H1865"/>
      <c r="I1865"/>
    </row>
    <row r="1866" spans="1:9">
      <c r="A1866"/>
      <c r="B1866"/>
      <c r="C1866"/>
      <c r="D1866"/>
      <c r="E1866"/>
      <c r="F1866"/>
      <c r="G1866"/>
      <c r="H1866"/>
      <c r="I1866"/>
    </row>
    <row r="1867" spans="1:9">
      <c r="A1867"/>
      <c r="B1867"/>
      <c r="C1867"/>
      <c r="D1867"/>
      <c r="E1867"/>
      <c r="F1867"/>
      <c r="G1867"/>
      <c r="H1867"/>
      <c r="I1867"/>
    </row>
    <row r="1868" spans="1:9">
      <c r="A1868"/>
      <c r="B1868"/>
      <c r="C1868"/>
      <c r="D1868"/>
      <c r="E1868"/>
      <c r="F1868"/>
      <c r="G1868"/>
      <c r="H1868"/>
      <c r="I1868"/>
    </row>
    <row r="1869" spans="1:9">
      <c r="A1869"/>
      <c r="B1869"/>
      <c r="C1869"/>
      <c r="D1869"/>
      <c r="E1869"/>
      <c r="F1869"/>
      <c r="G1869"/>
      <c r="H1869"/>
      <c r="I1869"/>
    </row>
    <row r="1870" spans="1:9">
      <c r="A1870"/>
      <c r="B1870"/>
      <c r="C1870"/>
      <c r="D1870"/>
      <c r="E1870"/>
      <c r="F1870"/>
      <c r="G1870"/>
      <c r="H1870"/>
      <c r="I1870"/>
    </row>
    <row r="1871" spans="1:9">
      <c r="A1871"/>
      <c r="B1871"/>
      <c r="C1871"/>
      <c r="D1871"/>
      <c r="E1871"/>
      <c r="F1871"/>
      <c r="G1871"/>
      <c r="H1871"/>
      <c r="I1871"/>
    </row>
    <row r="1872" spans="1:9">
      <c r="A1872"/>
      <c r="B1872"/>
      <c r="C1872"/>
      <c r="D1872"/>
      <c r="E1872"/>
      <c r="F1872"/>
      <c r="G1872"/>
      <c r="H1872"/>
      <c r="I1872"/>
    </row>
    <row r="1873" spans="1:9">
      <c r="A1873"/>
      <c r="B1873"/>
      <c r="C1873"/>
      <c r="D1873"/>
      <c r="E1873"/>
      <c r="F1873"/>
      <c r="G1873"/>
      <c r="H1873"/>
      <c r="I1873"/>
    </row>
    <row r="1874" spans="1:9">
      <c r="A1874"/>
      <c r="B1874"/>
      <c r="C1874"/>
      <c r="D1874"/>
      <c r="E1874"/>
      <c r="F1874"/>
      <c r="G1874"/>
      <c r="H1874"/>
      <c r="I1874"/>
    </row>
    <row r="1875" spans="1:9">
      <c r="A1875"/>
      <c r="B1875"/>
      <c r="C1875"/>
      <c r="D1875"/>
      <c r="E1875"/>
      <c r="F1875"/>
      <c r="G1875"/>
      <c r="H1875"/>
      <c r="I1875"/>
    </row>
    <row r="1876" spans="1:9">
      <c r="A1876"/>
      <c r="B1876"/>
      <c r="C1876"/>
      <c r="D1876"/>
      <c r="E1876"/>
      <c r="F1876"/>
      <c r="G1876"/>
      <c r="H1876"/>
      <c r="I1876"/>
    </row>
    <row r="1877" spans="1:9">
      <c r="A1877"/>
      <c r="B1877"/>
      <c r="C1877"/>
      <c r="D1877"/>
      <c r="E1877"/>
      <c r="F1877"/>
      <c r="G1877"/>
      <c r="H1877"/>
      <c r="I1877"/>
    </row>
    <row r="1878" spans="1:9">
      <c r="A1878"/>
      <c r="B1878"/>
      <c r="C1878"/>
      <c r="D1878"/>
      <c r="E1878"/>
      <c r="F1878"/>
      <c r="G1878"/>
      <c r="H1878"/>
      <c r="I1878"/>
    </row>
    <row r="1879" spans="1:9">
      <c r="A1879"/>
      <c r="B1879"/>
      <c r="C1879"/>
      <c r="D1879"/>
      <c r="E1879"/>
      <c r="F1879"/>
      <c r="G1879"/>
      <c r="H1879"/>
      <c r="I1879"/>
    </row>
    <row r="1880" spans="1:9">
      <c r="A1880"/>
      <c r="B1880"/>
      <c r="C1880"/>
      <c r="D1880"/>
      <c r="E1880"/>
      <c r="F1880"/>
      <c r="G1880"/>
      <c r="H1880"/>
      <c r="I1880"/>
    </row>
    <row r="1881" spans="1:9">
      <c r="A1881"/>
      <c r="B1881"/>
      <c r="C1881"/>
      <c r="D1881"/>
      <c r="E1881"/>
      <c r="F1881"/>
      <c r="G1881"/>
      <c r="H1881"/>
      <c r="I1881"/>
    </row>
    <row r="1882" spans="1:9">
      <c r="A1882"/>
      <c r="B1882"/>
      <c r="C1882"/>
      <c r="D1882"/>
      <c r="E1882"/>
      <c r="F1882"/>
      <c r="G1882"/>
      <c r="H1882"/>
      <c r="I1882"/>
    </row>
    <row r="1883" spans="1:9">
      <c r="A1883"/>
      <c r="B1883"/>
      <c r="C1883"/>
      <c r="D1883"/>
      <c r="E1883"/>
      <c r="F1883"/>
      <c r="G1883"/>
      <c r="H1883"/>
      <c r="I1883"/>
    </row>
    <row r="1884" spans="1:9">
      <c r="A1884"/>
      <c r="B1884"/>
      <c r="C1884"/>
      <c r="D1884"/>
      <c r="E1884"/>
      <c r="F1884"/>
      <c r="G1884"/>
      <c r="H1884"/>
      <c r="I1884"/>
    </row>
    <row r="1885" spans="1:9">
      <c r="A1885"/>
      <c r="B1885"/>
      <c r="C1885"/>
      <c r="D1885"/>
      <c r="E1885"/>
      <c r="F1885"/>
      <c r="G1885"/>
      <c r="H1885"/>
      <c r="I1885"/>
    </row>
    <row r="1886" spans="1:9">
      <c r="A1886"/>
      <c r="B1886"/>
      <c r="C1886"/>
      <c r="D1886"/>
      <c r="E1886"/>
      <c r="F1886"/>
      <c r="G1886"/>
      <c r="H1886"/>
      <c r="I1886"/>
    </row>
    <row r="1887" spans="1:9">
      <c r="A1887"/>
      <c r="B1887"/>
      <c r="C1887"/>
      <c r="D1887"/>
      <c r="E1887"/>
      <c r="F1887"/>
      <c r="G1887"/>
      <c r="H1887"/>
      <c r="I1887"/>
    </row>
    <row r="1888" spans="1:9">
      <c r="A1888"/>
      <c r="B1888"/>
      <c r="C1888"/>
      <c r="D1888"/>
      <c r="E1888"/>
      <c r="F1888"/>
      <c r="G1888"/>
      <c r="H1888"/>
      <c r="I1888"/>
    </row>
    <row r="1889" spans="1:9">
      <c r="A1889"/>
      <c r="B1889"/>
      <c r="C1889"/>
      <c r="D1889"/>
      <c r="E1889"/>
      <c r="F1889"/>
      <c r="G1889"/>
      <c r="H1889"/>
      <c r="I1889"/>
    </row>
    <row r="1890" spans="1:9">
      <c r="A1890"/>
      <c r="B1890"/>
      <c r="C1890"/>
      <c r="D1890"/>
      <c r="E1890"/>
      <c r="F1890"/>
      <c r="G1890"/>
      <c r="H1890"/>
      <c r="I1890"/>
    </row>
    <row r="1891" spans="1:9">
      <c r="A1891"/>
      <c r="B1891"/>
      <c r="C1891"/>
      <c r="D1891"/>
      <c r="E1891"/>
      <c r="F1891"/>
      <c r="G1891"/>
      <c r="H1891"/>
      <c r="I1891"/>
    </row>
    <row r="1892" spans="1:9">
      <c r="A1892"/>
      <c r="B1892"/>
      <c r="C1892"/>
      <c r="D1892"/>
      <c r="E1892"/>
      <c r="F1892"/>
      <c r="G1892"/>
      <c r="H1892"/>
      <c r="I1892"/>
    </row>
    <row r="1893" spans="1:9">
      <c r="A1893"/>
      <c r="B1893"/>
      <c r="C1893"/>
      <c r="D1893"/>
      <c r="E1893"/>
      <c r="F1893"/>
      <c r="G1893"/>
      <c r="H1893"/>
      <c r="I1893"/>
    </row>
    <row r="1894" spans="1:9">
      <c r="A1894"/>
      <c r="B1894"/>
      <c r="C1894"/>
      <c r="D1894"/>
      <c r="E1894"/>
      <c r="F1894"/>
      <c r="G1894"/>
      <c r="H1894"/>
      <c r="I1894"/>
    </row>
    <row r="1895" spans="1:9">
      <c r="A1895"/>
      <c r="B1895"/>
      <c r="C1895"/>
      <c r="D1895"/>
      <c r="E1895"/>
      <c r="F1895"/>
      <c r="G1895"/>
      <c r="H1895"/>
      <c r="I1895"/>
    </row>
    <row r="1896" spans="1:9">
      <c r="A1896"/>
      <c r="B1896"/>
      <c r="C1896"/>
      <c r="D1896"/>
      <c r="E1896"/>
      <c r="F1896"/>
      <c r="G1896"/>
      <c r="H1896"/>
      <c r="I1896"/>
    </row>
    <row r="1897" spans="1:9">
      <c r="A1897"/>
      <c r="B1897"/>
      <c r="C1897"/>
      <c r="D1897"/>
      <c r="E1897"/>
      <c r="F1897"/>
      <c r="G1897"/>
      <c r="H1897"/>
      <c r="I1897"/>
    </row>
    <row r="1898" spans="1:9">
      <c r="A1898"/>
      <c r="B1898"/>
      <c r="C1898"/>
      <c r="D1898"/>
      <c r="E1898"/>
      <c r="F1898"/>
      <c r="G1898"/>
      <c r="H1898"/>
      <c r="I1898"/>
    </row>
    <row r="1899" spans="1:9">
      <c r="A1899"/>
      <c r="B1899"/>
      <c r="C1899"/>
      <c r="D1899"/>
      <c r="E1899"/>
      <c r="F1899"/>
      <c r="G1899"/>
      <c r="H1899"/>
      <c r="I1899"/>
    </row>
    <row r="1900" spans="1:9">
      <c r="A1900"/>
      <c r="B1900"/>
      <c r="C1900"/>
      <c r="D1900"/>
      <c r="E1900"/>
      <c r="F1900"/>
      <c r="G1900"/>
      <c r="H1900"/>
      <c r="I1900"/>
    </row>
    <row r="1901" spans="1:9">
      <c r="A1901"/>
      <c r="B1901"/>
      <c r="C1901"/>
      <c r="D1901"/>
      <c r="E1901"/>
      <c r="F1901"/>
      <c r="G1901"/>
      <c r="H1901"/>
      <c r="I1901"/>
    </row>
    <row r="1902" spans="1:9">
      <c r="A1902"/>
      <c r="B1902"/>
      <c r="C1902"/>
      <c r="D1902"/>
      <c r="E1902"/>
      <c r="F1902"/>
      <c r="G1902"/>
      <c r="H1902"/>
      <c r="I1902"/>
    </row>
    <row r="1903" spans="1:9">
      <c r="A1903"/>
      <c r="B1903"/>
      <c r="C1903"/>
      <c r="D1903"/>
      <c r="E1903"/>
      <c r="F1903"/>
      <c r="G1903"/>
      <c r="H1903"/>
      <c r="I1903"/>
    </row>
    <row r="1904" spans="1:9">
      <c r="A1904"/>
      <c r="B1904"/>
      <c r="C1904"/>
      <c r="D1904"/>
      <c r="E1904"/>
      <c r="F1904"/>
      <c r="G1904"/>
      <c r="H1904"/>
      <c r="I1904"/>
    </row>
    <row r="1905" spans="1:9">
      <c r="A1905"/>
      <c r="B1905"/>
      <c r="C1905"/>
      <c r="D1905"/>
      <c r="E1905"/>
      <c r="F1905"/>
      <c r="G1905"/>
      <c r="H1905"/>
      <c r="I1905"/>
    </row>
    <row r="1906" spans="1:9">
      <c r="A1906"/>
      <c r="B1906"/>
      <c r="C1906"/>
      <c r="D1906"/>
      <c r="E1906"/>
      <c r="F1906"/>
      <c r="G1906"/>
      <c r="H1906"/>
      <c r="I1906"/>
    </row>
    <row r="1907" spans="1:9">
      <c r="A1907"/>
      <c r="B1907"/>
      <c r="C1907"/>
      <c r="D1907"/>
      <c r="E1907"/>
      <c r="F1907"/>
      <c r="G1907"/>
      <c r="H1907"/>
      <c r="I1907"/>
    </row>
    <row r="1908" spans="1:9">
      <c r="A1908"/>
      <c r="B1908"/>
      <c r="C1908"/>
      <c r="D1908"/>
      <c r="E1908"/>
      <c r="F1908"/>
      <c r="G1908"/>
      <c r="H1908"/>
      <c r="I1908"/>
    </row>
    <row r="1909" spans="1:9">
      <c r="A1909"/>
      <c r="B1909"/>
      <c r="C1909"/>
      <c r="D1909"/>
      <c r="E1909"/>
      <c r="F1909"/>
      <c r="G1909"/>
      <c r="H1909"/>
      <c r="I1909"/>
    </row>
    <row r="1910" spans="1:9">
      <c r="A1910"/>
      <c r="B1910"/>
      <c r="C1910"/>
      <c r="D1910"/>
      <c r="E1910"/>
      <c r="F1910"/>
      <c r="G1910"/>
      <c r="H1910"/>
      <c r="I1910"/>
    </row>
    <row r="1911" spans="1:9">
      <c r="A1911"/>
      <c r="B1911"/>
      <c r="C1911"/>
      <c r="D1911"/>
      <c r="E1911"/>
      <c r="F1911"/>
      <c r="G1911"/>
      <c r="H1911"/>
      <c r="I1911"/>
    </row>
    <row r="1912" spans="1:9">
      <c r="A1912"/>
      <c r="B1912"/>
      <c r="C1912"/>
      <c r="D1912"/>
      <c r="E1912"/>
      <c r="F1912"/>
      <c r="G1912"/>
      <c r="H1912"/>
      <c r="I1912"/>
    </row>
    <row r="1913" spans="1:9">
      <c r="A1913"/>
      <c r="B1913"/>
      <c r="C1913"/>
      <c r="D1913"/>
      <c r="E1913"/>
      <c r="F1913"/>
      <c r="G1913"/>
      <c r="H1913"/>
      <c r="I1913"/>
    </row>
    <row r="1914" spans="1:9">
      <c r="A1914"/>
      <c r="B1914"/>
      <c r="C1914"/>
      <c r="D1914"/>
      <c r="E1914"/>
      <c r="F1914"/>
      <c r="G1914"/>
      <c r="H1914"/>
      <c r="I1914"/>
    </row>
    <row r="1915" spans="1:9">
      <c r="A1915"/>
      <c r="B1915"/>
      <c r="C1915"/>
      <c r="D1915"/>
      <c r="E1915"/>
      <c r="F1915"/>
      <c r="G1915"/>
      <c r="H1915"/>
      <c r="I1915"/>
    </row>
    <row r="1916" spans="1:9">
      <c r="A1916"/>
      <c r="B1916"/>
      <c r="C1916"/>
      <c r="D1916"/>
      <c r="E1916"/>
      <c r="F1916"/>
      <c r="G1916"/>
      <c r="H1916"/>
      <c r="I1916"/>
    </row>
    <row r="1917" spans="1:9">
      <c r="A1917"/>
      <c r="B1917"/>
      <c r="C1917"/>
      <c r="D1917"/>
      <c r="E1917"/>
      <c r="F1917"/>
      <c r="G1917"/>
      <c r="H1917"/>
      <c r="I1917"/>
    </row>
    <row r="1918" spans="1:9">
      <c r="A1918"/>
      <c r="B1918"/>
      <c r="C1918"/>
      <c r="D1918"/>
      <c r="E1918"/>
      <c r="F1918"/>
      <c r="G1918"/>
      <c r="H1918"/>
      <c r="I1918"/>
    </row>
    <row r="1919" spans="1:9">
      <c r="A1919"/>
      <c r="B1919"/>
      <c r="C1919"/>
      <c r="D1919"/>
      <c r="E1919"/>
      <c r="F1919"/>
      <c r="G1919"/>
      <c r="H1919"/>
      <c r="I1919"/>
    </row>
    <row r="1920" spans="1:9">
      <c r="A1920"/>
      <c r="B1920"/>
      <c r="C1920"/>
      <c r="D1920"/>
      <c r="E1920"/>
      <c r="F1920"/>
      <c r="G1920"/>
      <c r="H1920"/>
      <c r="I1920"/>
    </row>
    <row r="1921" spans="1:9">
      <c r="A1921"/>
      <c r="B1921"/>
      <c r="C1921"/>
      <c r="D1921"/>
      <c r="E1921"/>
      <c r="F1921"/>
      <c r="G1921"/>
      <c r="H1921"/>
      <c r="I1921"/>
    </row>
    <row r="1922" spans="1:9">
      <c r="A1922"/>
      <c r="B1922"/>
      <c r="C1922"/>
      <c r="D1922"/>
      <c r="E1922"/>
      <c r="F1922"/>
      <c r="G1922"/>
      <c r="H1922"/>
      <c r="I1922"/>
    </row>
    <row r="1923" spans="1:9">
      <c r="A1923"/>
      <c r="B1923"/>
      <c r="C1923"/>
      <c r="D1923"/>
      <c r="E1923"/>
      <c r="F1923"/>
      <c r="G1923"/>
      <c r="H1923"/>
      <c r="I1923"/>
    </row>
    <row r="1924" spans="1:9">
      <c r="A1924"/>
      <c r="B1924"/>
      <c r="C1924"/>
      <c r="D1924"/>
      <c r="E1924"/>
      <c r="F1924"/>
      <c r="G1924"/>
      <c r="H1924"/>
      <c r="I1924"/>
    </row>
    <row r="1925" spans="1:9">
      <c r="A1925"/>
      <c r="B1925"/>
      <c r="C1925"/>
      <c r="D1925"/>
      <c r="E1925"/>
      <c r="F1925"/>
      <c r="G1925"/>
      <c r="H1925"/>
      <c r="I1925"/>
    </row>
    <row r="1926" spans="1:9">
      <c r="A1926"/>
      <c r="B1926"/>
      <c r="C1926"/>
      <c r="D1926"/>
      <c r="E1926"/>
      <c r="F1926"/>
      <c r="G1926"/>
      <c r="H1926"/>
      <c r="I1926"/>
    </row>
    <row r="1927" spans="1:9">
      <c r="A1927"/>
      <c r="B1927"/>
      <c r="C1927"/>
      <c r="D1927"/>
      <c r="E1927"/>
      <c r="F1927"/>
      <c r="G1927"/>
      <c r="H1927"/>
      <c r="I1927"/>
    </row>
    <row r="1928" spans="1:9">
      <c r="A1928"/>
      <c r="B1928"/>
      <c r="C1928"/>
      <c r="D1928"/>
      <c r="E1928"/>
      <c r="F1928"/>
      <c r="G1928"/>
      <c r="H1928"/>
      <c r="I1928"/>
    </row>
    <row r="1929" spans="1:9">
      <c r="A1929"/>
      <c r="B1929"/>
      <c r="C1929"/>
      <c r="D1929"/>
      <c r="E1929"/>
      <c r="F1929"/>
      <c r="G1929"/>
      <c r="H1929"/>
      <c r="I1929"/>
    </row>
    <row r="1930" spans="1:9">
      <c r="A1930"/>
      <c r="B1930"/>
      <c r="C1930"/>
      <c r="D1930"/>
      <c r="E1930"/>
      <c r="F1930"/>
      <c r="G1930"/>
      <c r="H1930"/>
      <c r="I1930"/>
    </row>
    <row r="1931" spans="1:9">
      <c r="A1931"/>
      <c r="B1931"/>
      <c r="C1931"/>
      <c r="D1931"/>
      <c r="E1931"/>
      <c r="F1931"/>
      <c r="G1931"/>
      <c r="H1931"/>
      <c r="I1931"/>
    </row>
    <row r="1932" spans="1:9">
      <c r="A1932"/>
      <c r="B1932"/>
      <c r="C1932"/>
      <c r="D1932"/>
      <c r="E1932"/>
      <c r="F1932"/>
      <c r="G1932"/>
      <c r="H1932"/>
      <c r="I1932"/>
    </row>
    <row r="1933" spans="1:9">
      <c r="A1933"/>
      <c r="B1933"/>
      <c r="C1933"/>
      <c r="D1933"/>
      <c r="E1933"/>
      <c r="F1933"/>
      <c r="G1933"/>
      <c r="H1933"/>
      <c r="I1933"/>
    </row>
    <row r="1934" spans="1:9">
      <c r="A1934"/>
      <c r="B1934"/>
      <c r="C1934"/>
      <c r="D1934"/>
      <c r="E1934"/>
      <c r="F1934"/>
      <c r="G1934"/>
      <c r="H1934"/>
      <c r="I1934"/>
    </row>
    <row r="1935" spans="1:9">
      <c r="A1935"/>
      <c r="B1935"/>
      <c r="C1935"/>
      <c r="D1935"/>
      <c r="E1935"/>
      <c r="F1935"/>
      <c r="G1935"/>
      <c r="H1935"/>
      <c r="I1935"/>
    </row>
    <row r="1936" spans="1:9">
      <c r="A1936"/>
      <c r="B1936"/>
      <c r="C1936"/>
      <c r="D1936"/>
      <c r="E1936"/>
      <c r="F1936"/>
      <c r="G1936"/>
      <c r="H1936"/>
      <c r="I1936"/>
    </row>
    <row r="1937" spans="1:9">
      <c r="A1937"/>
      <c r="B1937"/>
      <c r="C1937"/>
      <c r="D1937"/>
      <c r="E1937"/>
      <c r="F1937"/>
      <c r="G1937"/>
      <c r="H1937"/>
      <c r="I1937"/>
    </row>
    <row r="1938" spans="1:9">
      <c r="A1938"/>
      <c r="B1938"/>
      <c r="C1938"/>
      <c r="D1938"/>
      <c r="E1938"/>
      <c r="F1938"/>
      <c r="G1938"/>
      <c r="H1938"/>
      <c r="I1938"/>
    </row>
    <row r="1939" spans="1:9">
      <c r="A1939"/>
      <c r="B1939"/>
      <c r="C1939"/>
      <c r="D1939"/>
      <c r="E1939"/>
      <c r="F1939"/>
      <c r="G1939"/>
      <c r="H1939"/>
      <c r="I1939"/>
    </row>
    <row r="1940" spans="1:9">
      <c r="A1940"/>
      <c r="B1940"/>
      <c r="C1940"/>
      <c r="D1940"/>
      <c r="E1940"/>
      <c r="F1940"/>
      <c r="G1940"/>
      <c r="H1940"/>
      <c r="I1940"/>
    </row>
    <row r="1941" spans="1:9">
      <c r="A1941"/>
      <c r="B1941"/>
      <c r="C1941"/>
      <c r="D1941"/>
      <c r="E1941"/>
      <c r="F1941"/>
      <c r="G1941"/>
      <c r="H1941"/>
      <c r="I1941"/>
    </row>
    <row r="1942" spans="1:9">
      <c r="A1942"/>
      <c r="B1942"/>
      <c r="C1942"/>
      <c r="D1942"/>
      <c r="E1942"/>
      <c r="F1942"/>
      <c r="G1942"/>
      <c r="H1942"/>
      <c r="I1942"/>
    </row>
    <row r="1943" spans="1:9">
      <c r="A1943"/>
      <c r="B1943"/>
      <c r="C1943"/>
      <c r="D1943"/>
      <c r="E1943"/>
      <c r="F1943"/>
      <c r="G1943"/>
      <c r="H1943"/>
      <c r="I1943"/>
    </row>
    <row r="1944" spans="1:9">
      <c r="A1944"/>
      <c r="B1944"/>
      <c r="C1944"/>
      <c r="D1944"/>
      <c r="E1944"/>
      <c r="F1944"/>
      <c r="G1944"/>
      <c r="H1944"/>
      <c r="I1944"/>
    </row>
    <row r="1945" spans="1:9">
      <c r="A1945"/>
      <c r="B1945"/>
      <c r="C1945"/>
      <c r="D1945"/>
      <c r="E1945"/>
      <c r="F1945"/>
      <c r="G1945"/>
      <c r="H1945"/>
      <c r="I1945"/>
    </row>
    <row r="1946" spans="1:9">
      <c r="A1946"/>
      <c r="B1946"/>
      <c r="C1946"/>
      <c r="D1946"/>
      <c r="E1946"/>
      <c r="F1946"/>
      <c r="G1946"/>
      <c r="H1946"/>
      <c r="I1946"/>
    </row>
    <row r="1947" spans="1:9">
      <c r="A1947"/>
      <c r="B1947"/>
      <c r="C1947"/>
      <c r="D1947"/>
      <c r="E1947"/>
      <c r="F1947"/>
      <c r="G1947"/>
      <c r="H1947"/>
      <c r="I1947"/>
    </row>
    <row r="1948" spans="1:9">
      <c r="A1948"/>
      <c r="B1948"/>
      <c r="C1948"/>
      <c r="D1948"/>
      <c r="E1948"/>
      <c r="F1948"/>
      <c r="G1948"/>
      <c r="H1948"/>
      <c r="I1948"/>
    </row>
    <row r="1949" spans="1:9">
      <c r="A1949"/>
      <c r="B1949"/>
      <c r="C1949"/>
      <c r="D1949"/>
      <c r="E1949"/>
      <c r="F1949"/>
      <c r="G1949"/>
      <c r="H1949"/>
      <c r="I1949"/>
    </row>
    <row r="1950" spans="1:9">
      <c r="A1950"/>
      <c r="B1950"/>
      <c r="C1950"/>
      <c r="D1950"/>
      <c r="E1950"/>
      <c r="F1950"/>
      <c r="G1950"/>
      <c r="H1950"/>
      <c r="I1950"/>
    </row>
    <row r="1951" spans="1:9">
      <c r="A1951"/>
      <c r="B1951"/>
      <c r="C1951"/>
      <c r="D1951"/>
      <c r="E1951"/>
      <c r="F1951"/>
      <c r="G1951"/>
      <c r="H1951"/>
      <c r="I1951"/>
    </row>
    <row r="1952" spans="1:9">
      <c r="A1952"/>
      <c r="B1952"/>
      <c r="C1952"/>
      <c r="D1952"/>
      <c r="E1952"/>
      <c r="F1952"/>
      <c r="G1952"/>
      <c r="H1952"/>
      <c r="I1952"/>
    </row>
    <row r="1953" spans="1:9">
      <c r="A1953"/>
      <c r="B1953"/>
      <c r="C1953"/>
      <c r="D1953"/>
      <c r="E1953"/>
      <c r="F1953"/>
      <c r="G1953"/>
      <c r="H1953"/>
      <c r="I1953"/>
    </row>
    <row r="1954" spans="1:9">
      <c r="A1954"/>
      <c r="B1954"/>
      <c r="C1954"/>
      <c r="D1954"/>
      <c r="E1954"/>
      <c r="F1954"/>
      <c r="G1954"/>
      <c r="H1954"/>
      <c r="I1954"/>
    </row>
    <row r="1955" spans="1:9">
      <c r="A1955"/>
      <c r="B1955"/>
      <c r="C1955"/>
      <c r="D1955"/>
      <c r="E1955"/>
      <c r="F1955"/>
      <c r="G1955"/>
      <c r="H1955"/>
      <c r="I1955"/>
    </row>
    <row r="1956" spans="1:9">
      <c r="A1956"/>
      <c r="B1956"/>
      <c r="C1956"/>
      <c r="D1956"/>
      <c r="E1956"/>
      <c r="F1956"/>
      <c r="G1956"/>
      <c r="H1956"/>
      <c r="I1956"/>
    </row>
    <row r="1957" spans="1:9">
      <c r="A1957"/>
      <c r="B1957"/>
      <c r="C1957"/>
      <c r="D1957"/>
      <c r="E1957"/>
      <c r="F1957"/>
      <c r="G1957"/>
      <c r="H1957"/>
      <c r="I1957"/>
    </row>
    <row r="1958" spans="1:9">
      <c r="A1958"/>
      <c r="B1958"/>
      <c r="C1958"/>
      <c r="D1958"/>
      <c r="E1958"/>
      <c r="F1958"/>
      <c r="G1958"/>
      <c r="H1958"/>
      <c r="I1958"/>
    </row>
    <row r="1959" spans="1:9">
      <c r="A1959"/>
      <c r="B1959"/>
      <c r="C1959"/>
      <c r="D1959"/>
      <c r="E1959"/>
      <c r="F1959"/>
      <c r="G1959"/>
      <c r="H1959"/>
      <c r="I1959"/>
    </row>
    <row r="1960" spans="1:9">
      <c r="A1960"/>
      <c r="B1960"/>
      <c r="C1960"/>
      <c r="D1960"/>
      <c r="E1960"/>
      <c r="F1960"/>
      <c r="G1960"/>
      <c r="H1960"/>
      <c r="I1960"/>
    </row>
    <row r="1961" spans="1:9">
      <c r="A1961"/>
      <c r="B1961"/>
      <c r="C1961"/>
      <c r="D1961"/>
      <c r="E1961"/>
      <c r="F1961"/>
      <c r="G1961"/>
      <c r="H1961"/>
      <c r="I1961"/>
    </row>
    <row r="1962" spans="1:9">
      <c r="A1962"/>
      <c r="B1962"/>
      <c r="C1962"/>
      <c r="D1962"/>
      <c r="E1962"/>
      <c r="F1962"/>
      <c r="G1962"/>
      <c r="H1962"/>
      <c r="I1962"/>
    </row>
    <row r="1963" spans="1:9">
      <c r="A1963"/>
      <c r="B1963"/>
      <c r="C1963"/>
      <c r="D1963"/>
      <c r="E1963"/>
      <c r="F1963"/>
      <c r="G1963"/>
      <c r="H1963"/>
      <c r="I1963"/>
    </row>
    <row r="1964" spans="1:9">
      <c r="A1964"/>
      <c r="B1964"/>
      <c r="C1964"/>
      <c r="D1964"/>
      <c r="E1964"/>
      <c r="F1964"/>
      <c r="G1964"/>
      <c r="H1964"/>
      <c r="I1964"/>
    </row>
    <row r="1965" spans="1:9">
      <c r="A1965"/>
      <c r="B1965"/>
      <c r="C1965"/>
      <c r="D1965"/>
      <c r="E1965"/>
      <c r="F1965"/>
      <c r="G1965"/>
      <c r="H1965"/>
      <c r="I1965"/>
    </row>
    <row r="1966" spans="1:9">
      <c r="A1966"/>
      <c r="B1966"/>
      <c r="C1966"/>
      <c r="D1966"/>
      <c r="E1966"/>
      <c r="F1966"/>
      <c r="G1966"/>
      <c r="H1966"/>
      <c r="I1966"/>
    </row>
    <row r="1967" spans="1:9">
      <c r="A1967"/>
      <c r="B1967"/>
      <c r="C1967"/>
      <c r="D1967"/>
      <c r="E1967"/>
      <c r="F1967"/>
      <c r="G1967"/>
      <c r="H1967"/>
      <c r="I1967"/>
    </row>
    <row r="1968" spans="1:9">
      <c r="A1968"/>
      <c r="B1968"/>
      <c r="C1968"/>
      <c r="D1968"/>
      <c r="E1968"/>
      <c r="F1968"/>
      <c r="G1968"/>
      <c r="H1968"/>
      <c r="I1968"/>
    </row>
    <row r="1969" spans="1:9">
      <c r="A1969"/>
      <c r="B1969"/>
      <c r="C1969"/>
      <c r="D1969"/>
      <c r="E1969"/>
      <c r="F1969"/>
      <c r="G1969"/>
      <c r="H1969"/>
      <c r="I1969"/>
    </row>
    <row r="1970" spans="1:9">
      <c r="A1970"/>
      <c r="B1970"/>
      <c r="C1970"/>
      <c r="D1970"/>
      <c r="E1970"/>
      <c r="F1970"/>
      <c r="G1970"/>
      <c r="H1970"/>
      <c r="I1970"/>
    </row>
    <row r="1971" spans="1:9">
      <c r="A1971"/>
      <c r="B1971"/>
      <c r="C1971"/>
      <c r="D1971"/>
      <c r="E1971"/>
      <c r="F1971"/>
      <c r="G1971"/>
      <c r="H1971"/>
      <c r="I1971"/>
    </row>
    <row r="1972" spans="1:9">
      <c r="A1972"/>
      <c r="B1972"/>
      <c r="C1972"/>
      <c r="D1972"/>
      <c r="E1972"/>
      <c r="F1972"/>
      <c r="G1972"/>
      <c r="H1972"/>
      <c r="I1972"/>
    </row>
    <row r="1973" spans="1:9">
      <c r="A1973"/>
      <c r="B1973"/>
      <c r="C1973"/>
      <c r="D1973"/>
      <c r="E1973"/>
      <c r="F1973"/>
      <c r="G1973"/>
      <c r="H1973"/>
      <c r="I1973"/>
    </row>
    <row r="1974" spans="1:9">
      <c r="A1974"/>
      <c r="B1974"/>
      <c r="C1974"/>
      <c r="D1974"/>
      <c r="E1974"/>
      <c r="F1974"/>
      <c r="G1974"/>
      <c r="H1974"/>
      <c r="I1974"/>
    </row>
    <row r="1975" spans="1:9">
      <c r="A1975"/>
      <c r="B1975"/>
      <c r="C1975"/>
      <c r="D1975"/>
      <c r="E1975"/>
      <c r="F1975"/>
      <c r="G1975"/>
      <c r="H1975"/>
      <c r="I1975"/>
    </row>
    <row r="1976" spans="1:9">
      <c r="A1976"/>
      <c r="B1976"/>
      <c r="C1976"/>
      <c r="D1976"/>
      <c r="E1976"/>
      <c r="F1976"/>
      <c r="G1976"/>
      <c r="H1976"/>
      <c r="I1976"/>
    </row>
    <row r="1977" spans="1:9">
      <c r="A1977"/>
      <c r="B1977"/>
      <c r="C1977"/>
      <c r="D1977"/>
      <c r="E1977"/>
      <c r="F1977"/>
      <c r="G1977"/>
      <c r="H1977"/>
      <c r="I1977"/>
    </row>
    <row r="1978" spans="1:9">
      <c r="A1978"/>
      <c r="B1978"/>
      <c r="C1978"/>
      <c r="D1978"/>
      <c r="E1978"/>
      <c r="F1978"/>
      <c r="G1978"/>
      <c r="H1978"/>
      <c r="I1978"/>
    </row>
    <row r="1979" spans="1:9">
      <c r="A1979"/>
      <c r="B1979"/>
      <c r="C1979"/>
      <c r="D1979"/>
      <c r="E1979"/>
      <c r="F1979"/>
      <c r="G1979"/>
      <c r="H1979"/>
      <c r="I1979"/>
    </row>
    <row r="1980" spans="1:9">
      <c r="A1980"/>
      <c r="B1980"/>
      <c r="C1980"/>
      <c r="D1980"/>
      <c r="E1980"/>
      <c r="F1980"/>
      <c r="G1980"/>
      <c r="H1980"/>
      <c r="I1980"/>
    </row>
    <row r="1981" spans="1:9">
      <c r="A1981"/>
      <c r="B1981"/>
      <c r="C1981"/>
      <c r="D1981"/>
      <c r="E1981"/>
      <c r="F1981"/>
      <c r="G1981"/>
      <c r="H1981"/>
      <c r="I1981"/>
    </row>
    <row r="1982" spans="1:9">
      <c r="A1982"/>
      <c r="B1982"/>
      <c r="C1982"/>
      <c r="D1982"/>
      <c r="E1982"/>
      <c r="F1982"/>
      <c r="G1982"/>
      <c r="H1982"/>
      <c r="I1982"/>
    </row>
    <row r="1983" spans="1:9">
      <c r="A1983"/>
      <c r="B1983"/>
      <c r="C1983"/>
      <c r="D1983"/>
      <c r="E1983"/>
      <c r="F1983"/>
      <c r="G1983"/>
      <c r="H1983"/>
      <c r="I1983"/>
    </row>
    <row r="1984" spans="1:9">
      <c r="A1984"/>
      <c r="B1984"/>
      <c r="C1984"/>
      <c r="D1984"/>
      <c r="E1984"/>
      <c r="F1984"/>
      <c r="G1984"/>
      <c r="H1984"/>
      <c r="I1984"/>
    </row>
    <row r="1985" spans="1:9">
      <c r="A1985"/>
      <c r="B1985"/>
      <c r="C1985"/>
      <c r="D1985"/>
      <c r="E1985"/>
      <c r="F1985"/>
      <c r="G1985"/>
      <c r="H1985"/>
      <c r="I1985"/>
    </row>
    <row r="1986" spans="1:9">
      <c r="A1986"/>
      <c r="B1986"/>
      <c r="C1986"/>
      <c r="D1986"/>
      <c r="E1986"/>
      <c r="F1986"/>
      <c r="G1986"/>
      <c r="H1986"/>
      <c r="I1986"/>
    </row>
    <row r="1987" spans="1:9">
      <c r="A1987"/>
      <c r="B1987"/>
      <c r="C1987"/>
      <c r="D1987"/>
      <c r="E1987"/>
      <c r="F1987"/>
      <c r="G1987"/>
      <c r="H1987"/>
      <c r="I1987"/>
    </row>
    <row r="1988" spans="1:9">
      <c r="A1988"/>
      <c r="B1988"/>
      <c r="C1988"/>
      <c r="D1988"/>
      <c r="E1988"/>
      <c r="F1988"/>
      <c r="G1988"/>
      <c r="H1988"/>
      <c r="I1988"/>
    </row>
    <row r="1989" spans="1:9">
      <c r="A1989"/>
      <c r="B1989"/>
      <c r="C1989"/>
      <c r="D1989"/>
      <c r="E1989"/>
      <c r="F1989"/>
      <c r="G1989"/>
      <c r="H1989"/>
      <c r="I1989"/>
    </row>
    <row r="1990" spans="1:9">
      <c r="A1990"/>
      <c r="B1990"/>
      <c r="C1990"/>
      <c r="D1990"/>
      <c r="E1990"/>
      <c r="F1990"/>
      <c r="G1990"/>
      <c r="H1990"/>
      <c r="I1990"/>
    </row>
    <row r="1991" spans="1:9">
      <c r="A1991"/>
      <c r="B1991"/>
      <c r="C1991"/>
      <c r="D1991"/>
      <c r="E1991"/>
      <c r="F1991"/>
      <c r="G1991"/>
      <c r="H1991"/>
      <c r="I1991"/>
    </row>
    <row r="1992" spans="1:9">
      <c r="A1992"/>
      <c r="B1992"/>
      <c r="C1992"/>
      <c r="D1992"/>
      <c r="E1992"/>
      <c r="F1992"/>
      <c r="G1992"/>
      <c r="H1992"/>
      <c r="I1992"/>
    </row>
    <row r="1993" spans="1:9">
      <c r="A1993"/>
      <c r="B1993"/>
      <c r="C1993"/>
      <c r="D1993"/>
      <c r="E1993"/>
      <c r="F1993"/>
      <c r="G1993"/>
      <c r="H1993"/>
      <c r="I1993"/>
    </row>
    <row r="1994" spans="1:9">
      <c r="A1994"/>
      <c r="B1994"/>
      <c r="C1994"/>
      <c r="D1994"/>
      <c r="E1994"/>
      <c r="F1994"/>
      <c r="G1994"/>
      <c r="H1994"/>
      <c r="I1994"/>
    </row>
    <row r="1995" spans="1:9">
      <c r="A1995"/>
      <c r="B1995"/>
      <c r="C1995"/>
      <c r="D1995"/>
      <c r="E1995"/>
      <c r="F1995"/>
      <c r="G1995"/>
      <c r="H1995"/>
      <c r="I1995"/>
    </row>
    <row r="1996" spans="1:9">
      <c r="A1996"/>
      <c r="B1996"/>
      <c r="C1996"/>
      <c r="D1996"/>
      <c r="E1996"/>
      <c r="F1996"/>
      <c r="G1996"/>
      <c r="H1996"/>
      <c r="I1996"/>
    </row>
    <row r="1997" spans="1:9">
      <c r="A1997"/>
      <c r="B1997"/>
      <c r="C1997"/>
      <c r="D1997"/>
      <c r="E1997"/>
      <c r="F1997"/>
      <c r="G1997"/>
      <c r="H1997"/>
      <c r="I1997"/>
    </row>
    <row r="1998" spans="1:9">
      <c r="A1998"/>
      <c r="B1998"/>
      <c r="C1998"/>
      <c r="D1998"/>
      <c r="E1998"/>
      <c r="F1998"/>
      <c r="G1998"/>
      <c r="H1998"/>
      <c r="I1998"/>
    </row>
    <row r="1999" spans="1:9">
      <c r="A1999"/>
      <c r="B1999"/>
      <c r="C1999"/>
      <c r="D1999"/>
      <c r="E1999"/>
      <c r="F1999"/>
      <c r="G1999"/>
      <c r="H1999"/>
      <c r="I1999"/>
    </row>
    <row r="2000" spans="1:9">
      <c r="A2000"/>
      <c r="B2000"/>
      <c r="C2000"/>
      <c r="D2000"/>
      <c r="E2000"/>
      <c r="F2000"/>
      <c r="G2000"/>
      <c r="H2000"/>
      <c r="I2000"/>
    </row>
    <row r="2001" spans="1:9">
      <c r="A2001"/>
      <c r="B2001"/>
      <c r="C2001"/>
      <c r="D2001"/>
      <c r="E2001"/>
      <c r="F2001"/>
      <c r="G2001"/>
      <c r="H2001"/>
      <c r="I2001"/>
    </row>
    <row r="2002" spans="1:9">
      <c r="A2002"/>
      <c r="B2002"/>
      <c r="C2002"/>
      <c r="D2002"/>
      <c r="E2002"/>
      <c r="F2002"/>
      <c r="G2002"/>
      <c r="H2002"/>
      <c r="I2002"/>
    </row>
    <row r="2003" spans="1:9">
      <c r="A2003"/>
      <c r="B2003"/>
      <c r="C2003"/>
      <c r="D2003"/>
      <c r="E2003"/>
      <c r="F2003"/>
      <c r="G2003"/>
      <c r="H2003"/>
      <c r="I2003"/>
    </row>
    <row r="2004" spans="1:9">
      <c r="A2004"/>
      <c r="B2004"/>
      <c r="C2004"/>
      <c r="D2004"/>
      <c r="E2004"/>
      <c r="F2004"/>
      <c r="G2004"/>
      <c r="H2004"/>
      <c r="I2004"/>
    </row>
    <row r="2005" spans="1:9">
      <c r="A2005"/>
      <c r="B2005"/>
      <c r="C2005"/>
      <c r="D2005"/>
      <c r="E2005"/>
      <c r="F2005"/>
      <c r="G2005"/>
      <c r="H2005"/>
      <c r="I2005"/>
    </row>
    <row r="2006" spans="1:9">
      <c r="A2006"/>
      <c r="B2006"/>
      <c r="C2006"/>
      <c r="D2006"/>
      <c r="E2006"/>
      <c r="F2006"/>
      <c r="G2006"/>
      <c r="H2006"/>
      <c r="I2006"/>
    </row>
    <row r="2007" spans="1:9">
      <c r="A2007"/>
      <c r="B2007"/>
      <c r="C2007"/>
      <c r="D2007"/>
      <c r="E2007"/>
      <c r="F2007"/>
      <c r="G2007"/>
      <c r="H2007"/>
      <c r="I2007"/>
    </row>
    <row r="2008" spans="1:9">
      <c r="A2008"/>
      <c r="B2008"/>
      <c r="C2008"/>
      <c r="D2008"/>
      <c r="E2008"/>
      <c r="F2008"/>
      <c r="G2008"/>
      <c r="H2008"/>
      <c r="I2008"/>
    </row>
    <row r="2009" spans="1:9">
      <c r="A2009"/>
      <c r="B2009"/>
      <c r="C2009"/>
      <c r="D2009"/>
      <c r="E2009"/>
      <c r="F2009"/>
      <c r="G2009"/>
      <c r="H2009"/>
      <c r="I2009"/>
    </row>
    <row r="2010" spans="1:9">
      <c r="A2010"/>
      <c r="B2010"/>
      <c r="C2010"/>
      <c r="D2010"/>
      <c r="E2010"/>
      <c r="F2010"/>
      <c r="G2010"/>
      <c r="H2010"/>
      <c r="I2010"/>
    </row>
    <row r="2011" spans="1:9">
      <c r="A2011"/>
      <c r="B2011"/>
      <c r="C2011"/>
      <c r="D2011"/>
      <c r="E2011"/>
      <c r="F2011"/>
      <c r="G2011"/>
      <c r="H2011"/>
      <c r="I2011"/>
    </row>
    <row r="2012" spans="1:9">
      <c r="A2012"/>
      <c r="B2012"/>
      <c r="C2012"/>
      <c r="D2012"/>
      <c r="E2012"/>
      <c r="F2012"/>
      <c r="G2012"/>
      <c r="H2012"/>
      <c r="I2012"/>
    </row>
    <row r="2013" spans="1:9">
      <c r="A2013"/>
      <c r="B2013"/>
      <c r="C2013"/>
      <c r="D2013"/>
      <c r="E2013"/>
      <c r="F2013"/>
      <c r="G2013"/>
      <c r="H2013"/>
      <c r="I2013"/>
    </row>
    <row r="2014" spans="1:9">
      <c r="A2014"/>
      <c r="B2014"/>
      <c r="C2014"/>
      <c r="D2014"/>
      <c r="E2014"/>
      <c r="F2014"/>
      <c r="G2014"/>
      <c r="H2014"/>
      <c r="I2014"/>
    </row>
    <row r="2015" spans="1:9">
      <c r="A2015"/>
      <c r="B2015"/>
      <c r="C2015"/>
      <c r="D2015"/>
      <c r="E2015"/>
      <c r="F2015"/>
      <c r="G2015"/>
      <c r="H2015"/>
      <c r="I2015"/>
    </row>
    <row r="2016" spans="1:9">
      <c r="A2016"/>
      <c r="B2016"/>
      <c r="C2016"/>
      <c r="D2016"/>
      <c r="E2016"/>
      <c r="F2016"/>
      <c r="G2016"/>
      <c r="H2016"/>
      <c r="I2016"/>
    </row>
    <row r="2017" spans="1:9">
      <c r="A2017"/>
      <c r="B2017"/>
      <c r="C2017"/>
      <c r="D2017"/>
      <c r="E2017"/>
      <c r="F2017"/>
      <c r="G2017"/>
      <c r="H2017"/>
      <c r="I2017"/>
    </row>
    <row r="2018" spans="1:9">
      <c r="A2018"/>
      <c r="B2018"/>
      <c r="C2018"/>
      <c r="D2018"/>
      <c r="E2018"/>
      <c r="F2018"/>
      <c r="G2018"/>
      <c r="H2018"/>
      <c r="I2018"/>
    </row>
    <row r="2019" spans="1:9">
      <c r="A2019"/>
      <c r="B2019"/>
      <c r="C2019"/>
      <c r="D2019"/>
      <c r="E2019"/>
      <c r="F2019"/>
      <c r="G2019"/>
      <c r="H2019"/>
      <c r="I2019"/>
    </row>
    <row r="2020" spans="1:9">
      <c r="A2020"/>
      <c r="B2020"/>
      <c r="C2020"/>
      <c r="D2020"/>
      <c r="E2020"/>
      <c r="F2020"/>
      <c r="G2020"/>
      <c r="H2020"/>
      <c r="I2020"/>
    </row>
    <row r="2021" spans="1:9">
      <c r="A2021"/>
      <c r="B2021"/>
      <c r="C2021"/>
      <c r="D2021"/>
      <c r="E2021"/>
      <c r="F2021"/>
      <c r="G2021"/>
      <c r="H2021"/>
      <c r="I2021"/>
    </row>
    <row r="2022" spans="1:9">
      <c r="A2022"/>
      <c r="B2022"/>
      <c r="C2022"/>
      <c r="D2022"/>
      <c r="E2022"/>
      <c r="F2022"/>
      <c r="G2022"/>
      <c r="H2022"/>
      <c r="I2022"/>
    </row>
    <row r="2023" spans="1:9">
      <c r="A2023"/>
      <c r="B2023"/>
      <c r="C2023"/>
      <c r="D2023"/>
      <c r="E2023"/>
      <c r="F2023"/>
      <c r="G2023"/>
      <c r="H2023"/>
      <c r="I2023"/>
    </row>
    <row r="2024" spans="1:9">
      <c r="A2024"/>
      <c r="B2024"/>
      <c r="C2024"/>
      <c r="D2024"/>
      <c r="E2024"/>
      <c r="F2024"/>
      <c r="G2024"/>
      <c r="H2024"/>
      <c r="I2024"/>
    </row>
    <row r="2025" spans="1:9">
      <c r="A2025"/>
      <c r="B2025"/>
      <c r="C2025"/>
      <c r="D2025"/>
      <c r="E2025"/>
      <c r="F2025"/>
      <c r="G2025"/>
      <c r="H2025"/>
      <c r="I2025"/>
    </row>
    <row r="2026" spans="1:9">
      <c r="A2026"/>
      <c r="B2026"/>
      <c r="C2026"/>
      <c r="D2026"/>
      <c r="E2026"/>
      <c r="F2026"/>
      <c r="G2026"/>
      <c r="H2026"/>
      <c r="I2026"/>
    </row>
    <row r="2027" spans="1:9">
      <c r="A2027"/>
      <c r="B2027"/>
      <c r="C2027"/>
      <c r="D2027"/>
      <c r="E2027"/>
      <c r="F2027"/>
      <c r="G2027"/>
      <c r="H2027"/>
      <c r="I2027"/>
    </row>
    <row r="2028" spans="1:9">
      <c r="A2028"/>
      <c r="B2028"/>
      <c r="C2028"/>
      <c r="D2028"/>
      <c r="E2028"/>
      <c r="F2028"/>
      <c r="G2028"/>
      <c r="H2028"/>
      <c r="I2028"/>
    </row>
    <row r="2029" spans="1:9">
      <c r="A2029"/>
      <c r="B2029"/>
      <c r="C2029"/>
      <c r="D2029"/>
      <c r="E2029"/>
      <c r="F2029"/>
      <c r="G2029"/>
      <c r="H2029"/>
      <c r="I2029"/>
    </row>
    <row r="2030" spans="1:9">
      <c r="A2030"/>
      <c r="B2030"/>
      <c r="C2030"/>
      <c r="D2030"/>
      <c r="E2030"/>
      <c r="F2030"/>
      <c r="G2030"/>
      <c r="H2030"/>
      <c r="I2030"/>
    </row>
    <row r="2031" spans="1:9">
      <c r="A2031"/>
      <c r="B2031"/>
      <c r="C2031"/>
      <c r="D2031"/>
      <c r="E2031"/>
      <c r="F2031"/>
      <c r="G2031"/>
      <c r="H2031"/>
      <c r="I2031"/>
    </row>
    <row r="2032" spans="1:9">
      <c r="A2032"/>
      <c r="B2032"/>
      <c r="C2032"/>
      <c r="D2032"/>
      <c r="E2032"/>
      <c r="F2032"/>
      <c r="G2032"/>
      <c r="H2032"/>
      <c r="I2032"/>
    </row>
    <row r="2033" spans="1:9">
      <c r="A2033"/>
      <c r="B2033"/>
      <c r="C2033"/>
      <c r="D2033"/>
      <c r="E2033"/>
      <c r="F2033"/>
      <c r="G2033"/>
      <c r="H2033"/>
      <c r="I2033"/>
    </row>
    <row r="2034" spans="1:9">
      <c r="A2034"/>
      <c r="B2034"/>
      <c r="C2034"/>
      <c r="D2034"/>
      <c r="E2034"/>
      <c r="F2034"/>
      <c r="G2034"/>
      <c r="H2034"/>
      <c r="I2034"/>
    </row>
    <row r="2035" spans="1:9">
      <c r="A2035"/>
      <c r="B2035"/>
      <c r="C2035"/>
      <c r="D2035"/>
      <c r="E2035"/>
      <c r="F2035"/>
      <c r="G2035"/>
      <c r="H2035"/>
      <c r="I2035"/>
    </row>
    <row r="2036" spans="1:9">
      <c r="A2036"/>
      <c r="B2036"/>
      <c r="C2036"/>
      <c r="D2036"/>
      <c r="E2036"/>
      <c r="F2036"/>
      <c r="G2036"/>
      <c r="H2036"/>
      <c r="I2036"/>
    </row>
    <row r="2037" spans="1:9">
      <c r="A2037"/>
      <c r="B2037"/>
      <c r="C2037"/>
      <c r="D2037"/>
      <c r="E2037"/>
      <c r="F2037"/>
      <c r="G2037"/>
      <c r="H2037"/>
      <c r="I2037"/>
    </row>
    <row r="2038" spans="1:9">
      <c r="A2038"/>
      <c r="B2038"/>
      <c r="C2038"/>
      <c r="D2038"/>
      <c r="E2038"/>
      <c r="F2038"/>
      <c r="G2038"/>
      <c r="H2038"/>
      <c r="I2038"/>
    </row>
    <row r="2039" spans="1:9">
      <c r="A2039"/>
      <c r="B2039"/>
      <c r="C2039"/>
      <c r="D2039"/>
      <c r="E2039"/>
      <c r="F2039"/>
      <c r="G2039"/>
      <c r="H2039"/>
      <c r="I2039"/>
    </row>
    <row r="2040" spans="1:9">
      <c r="A2040"/>
      <c r="B2040"/>
      <c r="C2040"/>
      <c r="D2040"/>
      <c r="E2040"/>
      <c r="F2040"/>
      <c r="G2040"/>
      <c r="H2040"/>
      <c r="I2040"/>
    </row>
    <row r="2041" spans="1:9">
      <c r="A2041"/>
      <c r="B2041"/>
      <c r="C2041"/>
      <c r="D2041"/>
      <c r="E2041"/>
      <c r="F2041"/>
      <c r="G2041"/>
      <c r="H2041"/>
      <c r="I2041"/>
    </row>
    <row r="2042" spans="1:9">
      <c r="A2042"/>
      <c r="B2042"/>
      <c r="C2042"/>
      <c r="D2042"/>
      <c r="E2042"/>
      <c r="F2042"/>
      <c r="G2042"/>
      <c r="H2042"/>
      <c r="I2042"/>
    </row>
    <row r="2043" spans="1:9">
      <c r="A2043"/>
      <c r="B2043"/>
      <c r="C2043"/>
      <c r="D2043"/>
      <c r="E2043"/>
      <c r="F2043"/>
      <c r="G2043"/>
      <c r="H2043"/>
      <c r="I2043"/>
    </row>
    <row r="2044" spans="1:9">
      <c r="A2044"/>
      <c r="B2044"/>
      <c r="C2044"/>
      <c r="D2044"/>
      <c r="E2044"/>
      <c r="F2044"/>
      <c r="G2044"/>
      <c r="H2044"/>
      <c r="I2044"/>
    </row>
    <row r="2045" spans="1:9">
      <c r="A2045"/>
      <c r="B2045"/>
      <c r="C2045"/>
      <c r="D2045"/>
      <c r="E2045"/>
      <c r="F2045"/>
      <c r="G2045"/>
      <c r="H2045"/>
      <c r="I2045"/>
    </row>
    <row r="2046" spans="1:9">
      <c r="A2046"/>
      <c r="B2046"/>
      <c r="C2046"/>
      <c r="D2046"/>
      <c r="E2046"/>
      <c r="F2046"/>
      <c r="G2046"/>
      <c r="H2046"/>
      <c r="I2046"/>
    </row>
    <row r="2047" spans="1:9">
      <c r="A2047"/>
      <c r="B2047"/>
      <c r="C2047"/>
      <c r="D2047"/>
      <c r="E2047"/>
      <c r="F2047"/>
      <c r="G2047"/>
      <c r="H2047"/>
      <c r="I2047"/>
    </row>
    <row r="2048" spans="1:9">
      <c r="A2048"/>
      <c r="B2048"/>
      <c r="C2048"/>
      <c r="D2048"/>
      <c r="E2048"/>
      <c r="F2048"/>
      <c r="G2048"/>
      <c r="H2048"/>
      <c r="I2048"/>
    </row>
    <row r="2049" spans="1:9">
      <c r="A2049"/>
      <c r="B2049"/>
      <c r="C2049"/>
      <c r="D2049"/>
      <c r="E2049"/>
      <c r="F2049"/>
      <c r="G2049"/>
      <c r="H2049"/>
      <c r="I2049"/>
    </row>
    <row r="2050" spans="1:9">
      <c r="A2050"/>
      <c r="B2050"/>
      <c r="C2050"/>
      <c r="D2050"/>
      <c r="E2050"/>
      <c r="F2050"/>
      <c r="G2050"/>
      <c r="H2050"/>
      <c r="I2050"/>
    </row>
    <row r="2051" spans="1:9">
      <c r="A2051"/>
      <c r="B2051"/>
      <c r="C2051"/>
      <c r="D2051"/>
      <c r="E2051"/>
      <c r="F2051"/>
      <c r="G2051"/>
      <c r="H2051"/>
      <c r="I2051"/>
    </row>
    <row r="2052" spans="1:9">
      <c r="A2052"/>
      <c r="B2052"/>
      <c r="C2052"/>
      <c r="D2052"/>
      <c r="E2052"/>
      <c r="F2052"/>
      <c r="G2052"/>
      <c r="H2052"/>
      <c r="I2052"/>
    </row>
    <row r="2053" spans="1:9">
      <c r="A2053"/>
      <c r="B2053"/>
      <c r="C2053"/>
      <c r="D2053"/>
      <c r="E2053"/>
      <c r="F2053"/>
      <c r="G2053"/>
      <c r="H2053"/>
      <c r="I2053"/>
    </row>
    <row r="2054" spans="1:9">
      <c r="A2054"/>
      <c r="B2054"/>
      <c r="C2054"/>
      <c r="D2054"/>
      <c r="E2054"/>
      <c r="F2054"/>
      <c r="G2054"/>
      <c r="H2054"/>
      <c r="I2054"/>
    </row>
    <row r="2055" spans="1:9">
      <c r="A2055"/>
      <c r="B2055"/>
      <c r="C2055"/>
      <c r="D2055"/>
      <c r="E2055"/>
      <c r="F2055"/>
      <c r="G2055"/>
      <c r="H2055"/>
      <c r="I2055"/>
    </row>
    <row r="2056" spans="1:9">
      <c r="A2056"/>
      <c r="B2056"/>
      <c r="C2056"/>
      <c r="D2056"/>
      <c r="E2056"/>
      <c r="F2056"/>
      <c r="G2056"/>
      <c r="H2056"/>
      <c r="I2056"/>
    </row>
    <row r="2057" spans="1:9">
      <c r="A2057"/>
      <c r="B2057"/>
      <c r="C2057"/>
      <c r="D2057"/>
      <c r="E2057"/>
      <c r="F2057"/>
      <c r="G2057"/>
      <c r="H2057"/>
      <c r="I2057"/>
    </row>
    <row r="2058" spans="1:9">
      <c r="A2058"/>
      <c r="B2058"/>
      <c r="C2058"/>
      <c r="D2058"/>
      <c r="E2058"/>
      <c r="F2058"/>
      <c r="G2058"/>
      <c r="H2058"/>
      <c r="I2058"/>
    </row>
    <row r="2059" spans="1:9">
      <c r="A2059"/>
      <c r="B2059"/>
      <c r="C2059"/>
      <c r="D2059"/>
      <c r="E2059"/>
      <c r="F2059"/>
      <c r="G2059"/>
      <c r="H2059"/>
      <c r="I2059"/>
    </row>
    <row r="2060" spans="1:9">
      <c r="A2060"/>
      <c r="B2060"/>
      <c r="C2060"/>
      <c r="D2060"/>
      <c r="E2060"/>
      <c r="F2060"/>
      <c r="G2060"/>
      <c r="H2060"/>
      <c r="I2060"/>
    </row>
    <row r="2061" spans="1:9">
      <c r="A2061"/>
      <c r="B2061"/>
      <c r="C2061"/>
      <c r="D2061"/>
      <c r="E2061"/>
      <c r="F2061"/>
      <c r="G2061"/>
      <c r="H2061"/>
      <c r="I2061"/>
    </row>
    <row r="2062" spans="1:9">
      <c r="A2062"/>
      <c r="B2062"/>
      <c r="C2062"/>
      <c r="D2062"/>
      <c r="E2062"/>
      <c r="F2062"/>
      <c r="G2062"/>
      <c r="H2062"/>
      <c r="I2062"/>
    </row>
    <row r="2063" spans="1:9">
      <c r="A2063"/>
      <c r="B2063"/>
      <c r="C2063"/>
      <c r="D2063"/>
      <c r="E2063"/>
      <c r="F2063"/>
      <c r="G2063"/>
      <c r="H2063"/>
      <c r="I2063"/>
    </row>
    <row r="2064" spans="1:9">
      <c r="A2064"/>
      <c r="B2064"/>
      <c r="C2064"/>
      <c r="D2064"/>
      <c r="E2064"/>
      <c r="F2064"/>
      <c r="G2064"/>
      <c r="H2064"/>
      <c r="I2064"/>
    </row>
    <row r="2065" spans="1:9">
      <c r="A2065"/>
      <c r="B2065"/>
      <c r="C2065"/>
      <c r="D2065"/>
      <c r="E2065"/>
      <c r="F2065"/>
      <c r="G2065"/>
      <c r="H2065"/>
      <c r="I2065"/>
    </row>
    <row r="2066" spans="1:9">
      <c r="A2066"/>
      <c r="B2066"/>
      <c r="C2066"/>
      <c r="D2066"/>
      <c r="E2066"/>
      <c r="F2066"/>
      <c r="G2066"/>
      <c r="H2066"/>
      <c r="I2066"/>
    </row>
    <row r="2067" spans="1:9">
      <c r="A2067"/>
      <c r="B2067"/>
      <c r="C2067"/>
      <c r="D2067"/>
      <c r="E2067"/>
      <c r="F2067"/>
      <c r="G2067"/>
      <c r="H2067"/>
      <c r="I2067"/>
    </row>
    <row r="2068" spans="1:9">
      <c r="A2068"/>
      <c r="B2068"/>
      <c r="C2068"/>
      <c r="D2068"/>
      <c r="E2068"/>
      <c r="F2068"/>
      <c r="G2068"/>
      <c r="H2068"/>
      <c r="I2068"/>
    </row>
    <row r="2069" spans="1:9">
      <c r="A2069"/>
      <c r="B2069"/>
      <c r="C2069"/>
      <c r="D2069"/>
      <c r="E2069"/>
      <c r="F2069"/>
      <c r="G2069"/>
      <c r="H2069"/>
      <c r="I2069"/>
    </row>
    <row r="2070" spans="1:9">
      <c r="A2070"/>
      <c r="B2070"/>
      <c r="C2070"/>
      <c r="D2070"/>
      <c r="E2070"/>
      <c r="F2070"/>
      <c r="G2070"/>
      <c r="H2070"/>
      <c r="I2070"/>
    </row>
    <row r="2071" spans="1:9">
      <c r="A2071"/>
      <c r="B2071"/>
      <c r="C2071"/>
      <c r="D2071"/>
      <c r="E2071"/>
      <c r="F2071"/>
      <c r="G2071"/>
      <c r="H2071"/>
      <c r="I2071"/>
    </row>
    <row r="2072" spans="1:9">
      <c r="A2072"/>
      <c r="B2072"/>
      <c r="C2072"/>
      <c r="D2072"/>
      <c r="E2072"/>
      <c r="F2072"/>
      <c r="G2072"/>
      <c r="H2072"/>
      <c r="I2072"/>
    </row>
    <row r="2073" spans="1:9">
      <c r="A2073"/>
      <c r="B2073"/>
      <c r="C2073"/>
      <c r="D2073"/>
      <c r="E2073"/>
      <c r="F2073"/>
      <c r="G2073"/>
      <c r="H2073"/>
      <c r="I2073"/>
    </row>
    <row r="2074" spans="1:9">
      <c r="A2074"/>
      <c r="B2074"/>
      <c r="C2074"/>
      <c r="D2074"/>
      <c r="E2074"/>
      <c r="F2074"/>
      <c r="G2074"/>
      <c r="H2074"/>
      <c r="I2074"/>
    </row>
    <row r="2075" spans="1:9">
      <c r="A2075"/>
      <c r="B2075"/>
      <c r="C2075"/>
      <c r="D2075"/>
      <c r="E2075"/>
      <c r="F2075"/>
      <c r="G2075"/>
      <c r="H2075"/>
      <c r="I2075"/>
    </row>
    <row r="2076" spans="1:9">
      <c r="A2076"/>
      <c r="B2076"/>
      <c r="C2076"/>
      <c r="D2076"/>
      <c r="E2076"/>
      <c r="F2076"/>
      <c r="G2076"/>
      <c r="H2076"/>
      <c r="I2076"/>
    </row>
    <row r="2077" spans="1:9">
      <c r="A2077"/>
      <c r="B2077"/>
      <c r="C2077"/>
      <c r="D2077"/>
      <c r="E2077"/>
      <c r="F2077"/>
      <c r="G2077"/>
      <c r="H2077"/>
      <c r="I2077"/>
    </row>
    <row r="2078" spans="1:9">
      <c r="A2078"/>
      <c r="B2078"/>
      <c r="C2078"/>
      <c r="D2078"/>
      <c r="E2078"/>
      <c r="F2078"/>
      <c r="G2078"/>
      <c r="H2078"/>
      <c r="I2078"/>
    </row>
    <row r="2079" spans="1:9">
      <c r="A2079"/>
      <c r="B2079"/>
      <c r="C2079"/>
      <c r="D2079"/>
      <c r="E2079"/>
      <c r="F2079"/>
      <c r="G2079"/>
      <c r="H2079"/>
      <c r="I2079"/>
    </row>
    <row r="2080" spans="1:9">
      <c r="A2080"/>
      <c r="B2080"/>
      <c r="C2080"/>
      <c r="D2080"/>
      <c r="E2080"/>
      <c r="F2080"/>
      <c r="G2080"/>
      <c r="H2080"/>
      <c r="I2080"/>
    </row>
    <row r="2081" spans="1:9">
      <c r="A2081"/>
      <c r="B2081"/>
      <c r="C2081"/>
      <c r="D2081"/>
      <c r="E2081"/>
      <c r="F2081"/>
      <c r="G2081"/>
      <c r="H2081"/>
      <c r="I2081"/>
    </row>
    <row r="2082" spans="1:9">
      <c r="A2082"/>
      <c r="B2082"/>
      <c r="C2082"/>
      <c r="D2082"/>
      <c r="E2082"/>
      <c r="F2082"/>
      <c r="G2082"/>
      <c r="H2082"/>
      <c r="I2082"/>
    </row>
    <row r="2083" spans="1:9">
      <c r="A2083"/>
      <c r="B2083"/>
      <c r="C2083"/>
      <c r="D2083"/>
      <c r="E2083"/>
      <c r="F2083"/>
      <c r="G2083"/>
      <c r="H2083"/>
      <c r="I2083"/>
    </row>
    <row r="2084" spans="1:9">
      <c r="A2084"/>
      <c r="B2084"/>
      <c r="C2084"/>
      <c r="D2084"/>
      <c r="E2084"/>
      <c r="F2084"/>
      <c r="G2084"/>
      <c r="H2084"/>
      <c r="I2084"/>
    </row>
    <row r="2085" spans="1:9">
      <c r="A2085"/>
      <c r="B2085"/>
      <c r="C2085"/>
      <c r="D2085"/>
      <c r="E2085"/>
      <c r="F2085"/>
      <c r="G2085"/>
      <c r="H2085"/>
      <c r="I2085"/>
    </row>
    <row r="2086" spans="1:9">
      <c r="A2086"/>
      <c r="B2086"/>
      <c r="C2086"/>
      <c r="D2086"/>
      <c r="E2086"/>
      <c r="F2086"/>
      <c r="G2086"/>
      <c r="H2086"/>
      <c r="I2086"/>
    </row>
    <row r="2087" spans="1:9">
      <c r="A2087"/>
      <c r="B2087"/>
      <c r="C2087"/>
      <c r="D2087"/>
      <c r="E2087"/>
      <c r="F2087"/>
      <c r="G2087"/>
      <c r="H2087"/>
      <c r="I2087"/>
    </row>
    <row r="2088" spans="1:9">
      <c r="A2088"/>
      <c r="B2088"/>
      <c r="C2088"/>
      <c r="D2088"/>
      <c r="E2088"/>
      <c r="F2088"/>
      <c r="G2088"/>
      <c r="H2088"/>
      <c r="I2088"/>
    </row>
    <row r="2089" spans="1:9">
      <c r="A2089"/>
      <c r="B2089"/>
      <c r="C2089"/>
      <c r="D2089"/>
      <c r="E2089"/>
      <c r="F2089"/>
      <c r="G2089"/>
      <c r="H2089"/>
      <c r="I2089"/>
    </row>
    <row r="2090" spans="1:9">
      <c r="A2090"/>
      <c r="B2090"/>
      <c r="C2090"/>
      <c r="D2090"/>
      <c r="E2090"/>
      <c r="F2090"/>
      <c r="G2090"/>
      <c r="H2090"/>
      <c r="I2090"/>
    </row>
    <row r="2091" spans="1:9">
      <c r="A2091"/>
      <c r="B2091"/>
      <c r="C2091"/>
      <c r="D2091"/>
      <c r="E2091"/>
      <c r="F2091"/>
      <c r="G2091"/>
      <c r="H2091"/>
      <c r="I2091"/>
    </row>
    <row r="2092" spans="1:9">
      <c r="A2092"/>
      <c r="B2092"/>
      <c r="C2092"/>
      <c r="D2092"/>
      <c r="E2092"/>
      <c r="F2092"/>
      <c r="G2092"/>
      <c r="H2092"/>
      <c r="I2092"/>
    </row>
    <row r="2093" spans="1:9">
      <c r="A2093"/>
      <c r="B2093"/>
      <c r="C2093"/>
      <c r="D2093"/>
      <c r="E2093"/>
      <c r="F2093"/>
      <c r="G2093"/>
      <c r="H2093"/>
      <c r="I2093"/>
    </row>
    <row r="2094" spans="1:9">
      <c r="A2094"/>
      <c r="B2094"/>
      <c r="C2094"/>
      <c r="D2094"/>
      <c r="E2094"/>
      <c r="F2094"/>
      <c r="G2094"/>
      <c r="H2094"/>
      <c r="I2094"/>
    </row>
    <row r="2095" spans="1:9">
      <c r="A2095"/>
      <c r="B2095"/>
      <c r="C2095"/>
      <c r="D2095"/>
      <c r="E2095"/>
      <c r="F2095"/>
      <c r="G2095"/>
      <c r="H2095"/>
      <c r="I2095"/>
    </row>
    <row r="2096" spans="1:9">
      <c r="A2096"/>
      <c r="B2096"/>
      <c r="C2096"/>
      <c r="D2096"/>
      <c r="E2096"/>
      <c r="F2096"/>
      <c r="G2096"/>
      <c r="H2096"/>
      <c r="I2096"/>
    </row>
    <row r="2097" spans="1:9">
      <c r="A2097"/>
      <c r="B2097"/>
      <c r="C2097"/>
      <c r="D2097"/>
      <c r="E2097"/>
      <c r="F2097"/>
      <c r="G2097"/>
      <c r="H2097"/>
      <c r="I2097"/>
    </row>
    <row r="2098" spans="1:9">
      <c r="A2098"/>
      <c r="B2098"/>
      <c r="C2098"/>
      <c r="D2098"/>
      <c r="E2098"/>
      <c r="F2098"/>
      <c r="G2098"/>
      <c r="H2098"/>
      <c r="I2098"/>
    </row>
    <row r="2099" spans="1:9">
      <c r="A2099"/>
      <c r="B2099"/>
      <c r="C2099"/>
      <c r="D2099"/>
      <c r="E2099"/>
      <c r="F2099"/>
      <c r="G2099"/>
      <c r="H2099"/>
      <c r="I2099"/>
    </row>
    <row r="2100" spans="1:9">
      <c r="A2100"/>
      <c r="B2100"/>
      <c r="C2100"/>
      <c r="D2100"/>
      <c r="E2100"/>
      <c r="F2100"/>
      <c r="G2100"/>
      <c r="H2100"/>
      <c r="I2100"/>
    </row>
    <row r="2101" spans="1:9">
      <c r="A2101"/>
      <c r="B2101"/>
      <c r="C2101"/>
      <c r="D2101"/>
      <c r="E2101"/>
      <c r="F2101"/>
      <c r="G2101"/>
      <c r="H2101"/>
      <c r="I2101"/>
    </row>
    <row r="2102" spans="1:9">
      <c r="A2102"/>
      <c r="B2102"/>
      <c r="C2102"/>
      <c r="D2102"/>
      <c r="E2102"/>
      <c r="F2102"/>
      <c r="G2102"/>
      <c r="H2102"/>
      <c r="I2102"/>
    </row>
    <row r="2103" spans="1:9">
      <c r="A2103"/>
      <c r="B2103"/>
      <c r="C2103"/>
      <c r="D2103"/>
      <c r="E2103"/>
      <c r="F2103"/>
      <c r="G2103"/>
      <c r="H2103"/>
      <c r="I2103"/>
    </row>
    <row r="2104" spans="1:9">
      <c r="A2104"/>
      <c r="B2104"/>
      <c r="C2104"/>
      <c r="D2104"/>
      <c r="E2104"/>
      <c r="F2104"/>
      <c r="G2104"/>
      <c r="H2104"/>
      <c r="I2104"/>
    </row>
    <row r="2105" spans="1:9">
      <c r="A2105"/>
      <c r="B2105"/>
      <c r="C2105"/>
      <c r="D2105"/>
      <c r="E2105"/>
      <c r="F2105"/>
      <c r="G2105"/>
      <c r="H2105"/>
      <c r="I2105"/>
    </row>
    <row r="2106" spans="1:9">
      <c r="A2106"/>
      <c r="B2106"/>
      <c r="C2106"/>
      <c r="D2106"/>
      <c r="E2106"/>
      <c r="F2106"/>
      <c r="G2106"/>
      <c r="H2106"/>
      <c r="I2106"/>
    </row>
    <row r="2107" spans="1:9">
      <c r="A2107"/>
      <c r="B2107"/>
      <c r="C2107"/>
      <c r="D2107"/>
      <c r="E2107"/>
      <c r="F2107"/>
      <c r="G2107"/>
      <c r="H2107"/>
      <c r="I2107"/>
    </row>
    <row r="2108" spans="1:9">
      <c r="A2108"/>
      <c r="B2108"/>
      <c r="C2108"/>
      <c r="D2108"/>
      <c r="E2108"/>
      <c r="F2108"/>
      <c r="G2108"/>
      <c r="H2108"/>
      <c r="I2108"/>
    </row>
    <row r="2109" spans="1:9">
      <c r="A2109"/>
      <c r="B2109"/>
      <c r="C2109"/>
      <c r="D2109"/>
      <c r="E2109"/>
      <c r="F2109"/>
      <c r="G2109"/>
      <c r="H2109"/>
      <c r="I2109"/>
    </row>
    <row r="2110" spans="1:9">
      <c r="A2110"/>
      <c r="B2110"/>
      <c r="C2110"/>
      <c r="D2110"/>
      <c r="E2110"/>
      <c r="F2110"/>
      <c r="G2110"/>
      <c r="H2110"/>
      <c r="I2110"/>
    </row>
    <row r="2111" spans="1:9">
      <c r="A2111"/>
      <c r="B2111"/>
      <c r="C2111"/>
      <c r="D2111"/>
      <c r="E2111"/>
      <c r="F2111"/>
      <c r="G2111"/>
      <c r="H2111"/>
      <c r="I2111"/>
    </row>
    <row r="2112" spans="1:9">
      <c r="A2112"/>
      <c r="B2112"/>
      <c r="C2112"/>
      <c r="D2112"/>
      <c r="E2112"/>
      <c r="F2112"/>
      <c r="G2112"/>
      <c r="H2112"/>
      <c r="I2112"/>
    </row>
    <row r="2113" spans="1:9">
      <c r="A2113"/>
      <c r="B2113"/>
      <c r="C2113"/>
      <c r="D2113"/>
      <c r="E2113"/>
      <c r="F2113"/>
      <c r="G2113"/>
      <c r="H2113"/>
      <c r="I2113"/>
    </row>
    <row r="2114" spans="1:9">
      <c r="A2114"/>
      <c r="B2114"/>
      <c r="C2114"/>
      <c r="D2114"/>
      <c r="E2114"/>
      <c r="F2114"/>
      <c r="G2114"/>
      <c r="H2114"/>
      <c r="I2114"/>
    </row>
    <row r="2115" spans="1:9">
      <c r="A2115"/>
      <c r="B2115"/>
      <c r="C2115"/>
      <c r="D2115"/>
      <c r="E2115"/>
      <c r="F2115"/>
      <c r="G2115"/>
      <c r="H2115"/>
      <c r="I2115"/>
    </row>
    <row r="2116" spans="1:9">
      <c r="A2116"/>
      <c r="B2116"/>
      <c r="C2116"/>
      <c r="D2116"/>
      <c r="E2116"/>
      <c r="F2116"/>
      <c r="G2116"/>
      <c r="H2116"/>
      <c r="I2116"/>
    </row>
    <row r="2117" spans="1:9">
      <c r="A2117"/>
      <c r="B2117"/>
      <c r="C2117"/>
      <c r="D2117"/>
      <c r="E2117"/>
      <c r="F2117"/>
      <c r="G2117"/>
      <c r="H2117"/>
      <c r="I2117"/>
    </row>
    <row r="2118" spans="1:9">
      <c r="A2118"/>
      <c r="B2118"/>
      <c r="C2118"/>
      <c r="D2118"/>
      <c r="E2118"/>
      <c r="F2118"/>
      <c r="G2118"/>
      <c r="H2118"/>
      <c r="I2118"/>
    </row>
    <row r="2119" spans="1:9">
      <c r="A2119"/>
      <c r="B2119"/>
      <c r="C2119"/>
      <c r="D2119"/>
      <c r="E2119"/>
      <c r="F2119"/>
      <c r="G2119"/>
      <c r="H2119"/>
      <c r="I2119"/>
    </row>
    <row r="2120" spans="1:9">
      <c r="A2120"/>
      <c r="B2120"/>
      <c r="C2120"/>
      <c r="D2120"/>
      <c r="E2120"/>
      <c r="F2120"/>
      <c r="G2120"/>
      <c r="H2120"/>
      <c r="I2120"/>
    </row>
    <row r="2121" spans="1:9">
      <c r="A2121"/>
      <c r="B2121"/>
      <c r="C2121"/>
      <c r="D2121"/>
      <c r="E2121"/>
      <c r="F2121"/>
      <c r="G2121"/>
      <c r="H2121"/>
      <c r="I2121"/>
    </row>
    <row r="2122" spans="1:9">
      <c r="A2122"/>
      <c r="B2122"/>
      <c r="C2122"/>
      <c r="D2122"/>
      <c r="E2122"/>
      <c r="F2122"/>
      <c r="G2122"/>
      <c r="H2122"/>
      <c r="I2122"/>
    </row>
    <row r="2123" spans="1:9">
      <c r="A2123"/>
      <c r="B2123"/>
      <c r="C2123"/>
      <c r="D2123"/>
      <c r="E2123"/>
      <c r="F2123"/>
      <c r="G2123"/>
      <c r="H2123"/>
      <c r="I2123"/>
    </row>
    <row r="2124" spans="1:9">
      <c r="A2124"/>
      <c r="B2124"/>
      <c r="C2124"/>
      <c r="D2124"/>
      <c r="E2124"/>
      <c r="F2124"/>
      <c r="G2124"/>
      <c r="H2124"/>
      <c r="I2124"/>
    </row>
    <row r="2125" spans="1:9">
      <c r="A2125"/>
      <c r="B2125"/>
      <c r="C2125"/>
      <c r="D2125"/>
      <c r="E2125"/>
      <c r="F2125"/>
      <c r="G2125"/>
      <c r="H2125"/>
      <c r="I2125"/>
    </row>
    <row r="2126" spans="1:9">
      <c r="A2126"/>
      <c r="B2126"/>
      <c r="C2126"/>
      <c r="D2126"/>
      <c r="E2126"/>
      <c r="F2126"/>
      <c r="G2126"/>
      <c r="H2126"/>
      <c r="I2126"/>
    </row>
    <row r="2127" spans="1:9">
      <c r="A2127"/>
      <c r="B2127"/>
      <c r="C2127"/>
      <c r="D2127"/>
      <c r="E2127"/>
      <c r="F2127"/>
      <c r="G2127"/>
      <c r="H2127"/>
      <c r="I2127"/>
    </row>
    <row r="2128" spans="1:9">
      <c r="A2128"/>
      <c r="B2128"/>
      <c r="C2128"/>
      <c r="D2128"/>
      <c r="E2128"/>
      <c r="F2128"/>
      <c r="G2128"/>
      <c r="H2128"/>
      <c r="I2128"/>
    </row>
    <row r="2129" spans="1:9">
      <c r="A2129"/>
      <c r="B2129"/>
      <c r="C2129"/>
      <c r="D2129"/>
      <c r="E2129"/>
      <c r="F2129"/>
      <c r="G2129"/>
      <c r="H2129"/>
      <c r="I2129"/>
    </row>
    <row r="2130" spans="1:9">
      <c r="A2130"/>
      <c r="B2130"/>
      <c r="C2130"/>
      <c r="D2130"/>
      <c r="E2130"/>
      <c r="F2130"/>
      <c r="G2130"/>
      <c r="H2130"/>
      <c r="I2130"/>
    </row>
    <row r="2131" spans="1:9">
      <c r="A2131"/>
      <c r="B2131"/>
      <c r="C2131"/>
      <c r="D2131"/>
      <c r="E2131"/>
      <c r="F2131"/>
      <c r="G2131"/>
      <c r="H2131"/>
      <c r="I2131"/>
    </row>
    <row r="2132" spans="1:9">
      <c r="A2132"/>
      <c r="B2132"/>
      <c r="C2132"/>
      <c r="D2132"/>
      <c r="E2132"/>
      <c r="F2132"/>
      <c r="G2132"/>
      <c r="H2132"/>
      <c r="I2132"/>
    </row>
    <row r="2133" spans="1:9">
      <c r="A2133"/>
      <c r="B2133"/>
      <c r="C2133"/>
      <c r="D2133"/>
      <c r="E2133"/>
      <c r="F2133"/>
      <c r="G2133"/>
      <c r="H2133"/>
      <c r="I2133"/>
    </row>
    <row r="2134" spans="1:9">
      <c r="A2134"/>
      <c r="B2134"/>
      <c r="C2134"/>
      <c r="D2134"/>
      <c r="E2134"/>
      <c r="F2134"/>
      <c r="G2134"/>
      <c r="H2134"/>
      <c r="I2134"/>
    </row>
    <row r="2135" spans="1:9">
      <c r="A2135"/>
      <c r="B2135"/>
      <c r="C2135"/>
      <c r="D2135"/>
      <c r="E2135"/>
      <c r="F2135"/>
      <c r="G2135"/>
      <c r="H2135"/>
      <c r="I2135"/>
    </row>
    <row r="2136" spans="1:9">
      <c r="A2136"/>
      <c r="B2136"/>
      <c r="C2136"/>
      <c r="D2136"/>
      <c r="E2136"/>
      <c r="F2136"/>
      <c r="G2136"/>
      <c r="H2136"/>
      <c r="I2136"/>
    </row>
    <row r="2137" spans="1:9">
      <c r="A2137"/>
      <c r="B2137"/>
      <c r="C2137"/>
      <c r="D2137"/>
      <c r="E2137"/>
      <c r="F2137"/>
      <c r="G2137"/>
      <c r="H2137"/>
      <c r="I2137"/>
    </row>
    <row r="2138" spans="1:9">
      <c r="A2138"/>
      <c r="B2138"/>
      <c r="C2138"/>
      <c r="D2138"/>
      <c r="E2138"/>
      <c r="F2138"/>
      <c r="G2138"/>
      <c r="H2138"/>
      <c r="I2138"/>
    </row>
    <row r="2139" spans="1:9">
      <c r="A2139"/>
      <c r="B2139"/>
      <c r="C2139"/>
      <c r="D2139"/>
      <c r="E2139"/>
      <c r="F2139"/>
      <c r="G2139"/>
      <c r="H2139"/>
      <c r="I2139"/>
    </row>
    <row r="2140" spans="1:9">
      <c r="A2140"/>
      <c r="B2140"/>
      <c r="C2140"/>
      <c r="D2140"/>
      <c r="E2140"/>
      <c r="F2140"/>
      <c r="G2140"/>
      <c r="H2140"/>
      <c r="I2140"/>
    </row>
    <row r="2141" spans="1:9">
      <c r="A2141"/>
      <c r="B2141"/>
      <c r="C2141"/>
      <c r="D2141"/>
      <c r="E2141"/>
      <c r="F2141"/>
      <c r="G2141"/>
      <c r="H2141"/>
      <c r="I2141"/>
    </row>
    <row r="2142" spans="1:9">
      <c r="A2142"/>
      <c r="B2142"/>
      <c r="C2142"/>
      <c r="D2142"/>
      <c r="E2142"/>
      <c r="F2142"/>
      <c r="G2142"/>
      <c r="H2142"/>
      <c r="I2142"/>
    </row>
    <row r="2143" spans="1:9">
      <c r="A2143"/>
      <c r="B2143"/>
      <c r="C2143"/>
      <c r="D2143"/>
      <c r="E2143"/>
      <c r="F2143"/>
      <c r="G2143"/>
      <c r="H2143"/>
      <c r="I2143"/>
    </row>
    <row r="2144" spans="1:9">
      <c r="A2144"/>
      <c r="B2144"/>
      <c r="C2144"/>
      <c r="D2144"/>
      <c r="E2144"/>
      <c r="F2144"/>
      <c r="G2144"/>
      <c r="H2144"/>
      <c r="I2144"/>
    </row>
    <row r="2145" spans="1:9">
      <c r="A2145"/>
      <c r="B2145"/>
      <c r="C2145"/>
      <c r="D2145"/>
      <c r="E2145"/>
      <c r="F2145"/>
      <c r="G2145"/>
      <c r="H2145"/>
      <c r="I2145"/>
    </row>
    <row r="2146" spans="1:9">
      <c r="A2146"/>
      <c r="B2146"/>
      <c r="C2146"/>
      <c r="D2146"/>
      <c r="E2146"/>
      <c r="F2146"/>
      <c r="G2146"/>
      <c r="H2146"/>
      <c r="I2146"/>
    </row>
    <row r="2147" spans="1:9">
      <c r="A2147"/>
      <c r="B2147"/>
      <c r="C2147"/>
      <c r="D2147"/>
      <c r="E2147"/>
      <c r="F2147"/>
      <c r="G2147"/>
      <c r="H2147"/>
      <c r="I2147"/>
    </row>
    <row r="2148" spans="1:9">
      <c r="A2148"/>
      <c r="B2148"/>
      <c r="C2148"/>
      <c r="D2148"/>
      <c r="E2148"/>
      <c r="F2148"/>
      <c r="G2148"/>
      <c r="H2148"/>
      <c r="I2148"/>
    </row>
    <row r="2149" spans="1:9">
      <c r="A2149"/>
      <c r="B2149"/>
      <c r="C2149"/>
      <c r="D2149"/>
      <c r="E2149"/>
      <c r="F2149"/>
      <c r="G2149"/>
      <c r="H2149"/>
      <c r="I2149"/>
    </row>
    <row r="2150" spans="1:9">
      <c r="A2150"/>
      <c r="B2150"/>
      <c r="C2150"/>
      <c r="D2150"/>
      <c r="E2150"/>
      <c r="F2150"/>
      <c r="G2150"/>
      <c r="H2150"/>
      <c r="I2150"/>
    </row>
    <row r="2151" spans="1:9">
      <c r="A2151"/>
      <c r="B2151"/>
      <c r="C2151"/>
      <c r="D2151"/>
      <c r="E2151"/>
      <c r="F2151"/>
      <c r="G2151"/>
      <c r="H2151"/>
      <c r="I2151"/>
    </row>
    <row r="2152" spans="1:9">
      <c r="A2152"/>
      <c r="B2152"/>
      <c r="C2152"/>
      <c r="D2152"/>
      <c r="E2152"/>
      <c r="F2152"/>
      <c r="G2152"/>
      <c r="H2152"/>
      <c r="I2152"/>
    </row>
    <row r="2153" spans="1:9">
      <c r="A2153"/>
      <c r="B2153"/>
      <c r="C2153"/>
      <c r="D2153"/>
      <c r="E2153"/>
      <c r="F2153"/>
      <c r="G2153"/>
      <c r="H2153"/>
      <c r="I2153"/>
    </row>
    <row r="2154" spans="1:9">
      <c r="A2154"/>
      <c r="B2154"/>
      <c r="C2154"/>
      <c r="D2154"/>
      <c r="E2154"/>
      <c r="F2154"/>
      <c r="G2154"/>
      <c r="H2154"/>
      <c r="I2154"/>
    </row>
    <row r="2155" spans="1:9">
      <c r="A2155"/>
      <c r="B2155"/>
      <c r="C2155"/>
      <c r="D2155"/>
      <c r="E2155"/>
      <c r="F2155"/>
      <c r="G2155"/>
      <c r="H2155"/>
      <c r="I2155"/>
    </row>
    <row r="2156" spans="1:9">
      <c r="A2156"/>
      <c r="B2156"/>
      <c r="C2156"/>
      <c r="D2156"/>
      <c r="E2156"/>
      <c r="F2156"/>
      <c r="G2156"/>
      <c r="H2156"/>
      <c r="I2156"/>
    </row>
    <row r="2157" spans="1:9">
      <c r="A2157"/>
      <c r="B2157"/>
      <c r="C2157"/>
      <c r="D2157"/>
      <c r="E2157"/>
      <c r="F2157"/>
      <c r="G2157"/>
      <c r="H2157"/>
      <c r="I2157"/>
    </row>
    <row r="2158" spans="1:9">
      <c r="A2158"/>
      <c r="B2158"/>
      <c r="C2158"/>
      <c r="D2158"/>
      <c r="E2158"/>
      <c r="F2158"/>
      <c r="G2158"/>
      <c r="H2158"/>
      <c r="I2158"/>
    </row>
    <row r="2159" spans="1:9">
      <c r="A2159"/>
      <c r="B2159"/>
      <c r="C2159"/>
      <c r="D2159"/>
      <c r="E2159"/>
      <c r="F2159"/>
      <c r="G2159"/>
      <c r="H2159"/>
      <c r="I2159"/>
    </row>
    <row r="2160" spans="1:9">
      <c r="A2160"/>
      <c r="B2160"/>
      <c r="C2160"/>
      <c r="D2160"/>
      <c r="E2160"/>
      <c r="F2160"/>
      <c r="G2160"/>
      <c r="H2160"/>
      <c r="I2160"/>
    </row>
    <row r="2161" spans="1:9">
      <c r="A2161"/>
      <c r="B2161"/>
      <c r="C2161"/>
      <c r="D2161"/>
      <c r="E2161"/>
      <c r="F2161"/>
      <c r="G2161"/>
      <c r="H2161"/>
      <c r="I2161"/>
    </row>
    <row r="2162" spans="1:9">
      <c r="A2162"/>
      <c r="B2162"/>
      <c r="C2162"/>
      <c r="D2162"/>
      <c r="E2162"/>
      <c r="F2162"/>
      <c r="G2162"/>
      <c r="H2162"/>
      <c r="I2162"/>
    </row>
    <row r="2163" spans="1:9">
      <c r="A2163"/>
      <c r="B2163"/>
      <c r="C2163"/>
      <c r="D2163"/>
      <c r="E2163"/>
      <c r="F2163"/>
      <c r="G2163"/>
      <c r="H2163"/>
      <c r="I2163"/>
    </row>
    <row r="2164" spans="1:9">
      <c r="A2164"/>
      <c r="B2164"/>
      <c r="C2164"/>
      <c r="D2164"/>
      <c r="E2164"/>
      <c r="F2164"/>
      <c r="G2164"/>
      <c r="H2164"/>
      <c r="I2164"/>
    </row>
    <row r="2165" spans="1:9">
      <c r="A2165"/>
      <c r="B2165"/>
      <c r="C2165"/>
      <c r="D2165"/>
      <c r="E2165"/>
      <c r="F2165"/>
      <c r="G2165"/>
      <c r="H2165"/>
      <c r="I2165"/>
    </row>
    <row r="2166" spans="1:9">
      <c r="A2166"/>
      <c r="B2166"/>
      <c r="C2166"/>
      <c r="D2166"/>
      <c r="E2166"/>
      <c r="F2166"/>
      <c r="G2166"/>
      <c r="H2166"/>
      <c r="I2166"/>
    </row>
    <row r="2167" spans="1:9">
      <c r="A2167"/>
      <c r="B2167"/>
      <c r="C2167"/>
      <c r="D2167"/>
      <c r="E2167"/>
      <c r="F2167"/>
      <c r="G2167"/>
      <c r="H2167"/>
      <c r="I2167"/>
    </row>
    <row r="2168" spans="1:9">
      <c r="A2168"/>
      <c r="B2168"/>
      <c r="C2168"/>
      <c r="D2168"/>
      <c r="E2168"/>
      <c r="F2168"/>
      <c r="G2168"/>
      <c r="H2168"/>
      <c r="I2168"/>
    </row>
    <row r="2169" spans="1:9">
      <c r="A2169"/>
      <c r="B2169"/>
      <c r="C2169"/>
      <c r="D2169"/>
      <c r="E2169"/>
      <c r="F2169"/>
      <c r="G2169"/>
      <c r="H2169"/>
      <c r="I2169"/>
    </row>
    <row r="2170" spans="1:9">
      <c r="A2170"/>
      <c r="B2170"/>
      <c r="C2170"/>
      <c r="D2170"/>
      <c r="E2170"/>
      <c r="F2170"/>
      <c r="G2170"/>
      <c r="H2170"/>
      <c r="I2170"/>
    </row>
    <row r="2171" spans="1:9">
      <c r="A2171"/>
      <c r="B2171"/>
      <c r="C2171"/>
      <c r="D2171"/>
      <c r="E2171"/>
      <c r="F2171"/>
      <c r="G2171"/>
      <c r="H2171"/>
      <c r="I2171"/>
    </row>
    <row r="2172" spans="1:9">
      <c r="A2172"/>
      <c r="B2172"/>
      <c r="C2172"/>
      <c r="D2172"/>
      <c r="E2172"/>
      <c r="F2172"/>
      <c r="G2172"/>
      <c r="H2172"/>
      <c r="I2172"/>
    </row>
    <row r="2173" spans="1:9">
      <c r="A2173"/>
      <c r="B2173"/>
      <c r="C2173"/>
      <c r="D2173"/>
      <c r="E2173"/>
      <c r="F2173"/>
      <c r="G2173"/>
      <c r="H2173"/>
      <c r="I2173"/>
    </row>
    <row r="2174" spans="1:9">
      <c r="A2174"/>
      <c r="B2174"/>
      <c r="C2174"/>
      <c r="D2174"/>
      <c r="E2174"/>
      <c r="F2174"/>
      <c r="G2174"/>
      <c r="H2174"/>
      <c r="I2174"/>
    </row>
    <row r="2175" spans="1:9">
      <c r="A2175"/>
      <c r="B2175"/>
      <c r="C2175"/>
      <c r="D2175"/>
      <c r="E2175"/>
      <c r="F2175"/>
      <c r="G2175"/>
      <c r="H2175"/>
      <c r="I2175"/>
    </row>
    <row r="2176" spans="1:9">
      <c r="A2176"/>
      <c r="B2176"/>
      <c r="C2176"/>
      <c r="D2176"/>
      <c r="E2176"/>
      <c r="F2176"/>
      <c r="G2176"/>
      <c r="H2176"/>
      <c r="I2176"/>
    </row>
    <row r="2177" spans="1:9">
      <c r="A2177"/>
      <c r="B2177"/>
      <c r="C2177"/>
      <c r="D2177"/>
      <c r="E2177"/>
      <c r="F2177"/>
      <c r="G2177"/>
      <c r="H2177"/>
      <c r="I2177"/>
    </row>
    <row r="2178" spans="1:9">
      <c r="A2178"/>
      <c r="B2178"/>
      <c r="C2178"/>
      <c r="D2178"/>
      <c r="E2178"/>
      <c r="F2178"/>
      <c r="G2178"/>
      <c r="H2178"/>
      <c r="I2178"/>
    </row>
    <row r="2179" spans="1:9">
      <c r="A2179"/>
      <c r="B2179"/>
      <c r="C2179"/>
      <c r="D2179"/>
      <c r="E2179"/>
      <c r="F2179"/>
      <c r="G2179"/>
      <c r="H2179"/>
      <c r="I2179"/>
    </row>
    <row r="2180" spans="1:9">
      <c r="A2180"/>
      <c r="B2180"/>
      <c r="C2180"/>
      <c r="D2180"/>
      <c r="E2180"/>
      <c r="F2180"/>
      <c r="G2180"/>
      <c r="H2180"/>
      <c r="I2180"/>
    </row>
    <row r="2181" spans="1:9">
      <c r="A2181"/>
      <c r="B2181"/>
      <c r="C2181"/>
      <c r="D2181"/>
      <c r="E2181"/>
      <c r="F2181"/>
      <c r="G2181"/>
      <c r="H2181"/>
      <c r="I2181"/>
    </row>
    <row r="2182" spans="1:9">
      <c r="A2182"/>
      <c r="B2182"/>
      <c r="C2182"/>
      <c r="D2182"/>
      <c r="E2182"/>
      <c r="F2182"/>
      <c r="G2182"/>
      <c r="H2182"/>
      <c r="I2182"/>
    </row>
    <row r="2183" spans="1:9">
      <c r="A2183"/>
      <c r="B2183"/>
      <c r="C2183"/>
      <c r="D2183"/>
      <c r="E2183"/>
      <c r="F2183"/>
      <c r="G2183"/>
      <c r="H2183"/>
      <c r="I2183"/>
    </row>
    <row r="2184" spans="1:9">
      <c r="A2184"/>
      <c r="B2184"/>
      <c r="C2184"/>
      <c r="D2184"/>
      <c r="E2184"/>
      <c r="F2184"/>
      <c r="G2184"/>
      <c r="H2184"/>
      <c r="I2184"/>
    </row>
    <row r="2185" spans="1:9">
      <c r="A2185"/>
      <c r="B2185"/>
      <c r="C2185"/>
      <c r="D2185"/>
      <c r="E2185"/>
      <c r="F2185"/>
      <c r="G2185"/>
      <c r="H2185"/>
      <c r="I2185"/>
    </row>
    <row r="2186" spans="1:9">
      <c r="A2186"/>
      <c r="B2186"/>
      <c r="C2186"/>
      <c r="D2186"/>
      <c r="E2186"/>
      <c r="F2186"/>
      <c r="G2186"/>
      <c r="H2186"/>
      <c r="I2186"/>
    </row>
    <row r="2187" spans="1:9">
      <c r="A2187"/>
      <c r="B2187"/>
      <c r="C2187"/>
      <c r="D2187"/>
      <c r="E2187"/>
      <c r="F2187"/>
      <c r="G2187"/>
      <c r="H2187"/>
      <c r="I2187"/>
    </row>
    <row r="2188" spans="1:9">
      <c r="A2188"/>
      <c r="B2188"/>
      <c r="C2188"/>
      <c r="D2188"/>
      <c r="E2188"/>
      <c r="F2188"/>
      <c r="G2188"/>
      <c r="H2188"/>
      <c r="I2188"/>
    </row>
    <row r="2189" spans="1:9">
      <c r="A2189"/>
      <c r="B2189"/>
      <c r="C2189"/>
      <c r="D2189"/>
      <c r="E2189"/>
      <c r="F2189"/>
      <c r="G2189"/>
      <c r="H2189"/>
      <c r="I2189"/>
    </row>
    <row r="2190" spans="1:9">
      <c r="A2190"/>
      <c r="B2190"/>
      <c r="C2190"/>
      <c r="D2190"/>
      <c r="E2190"/>
      <c r="F2190"/>
      <c r="G2190"/>
      <c r="H2190"/>
      <c r="I2190"/>
    </row>
    <row r="2191" spans="1:9">
      <c r="A2191"/>
      <c r="B2191"/>
      <c r="C2191"/>
      <c r="D2191"/>
      <c r="E2191"/>
      <c r="F2191"/>
      <c r="G2191"/>
      <c r="H2191"/>
      <c r="I2191"/>
    </row>
    <row r="2192" spans="1:9">
      <c r="A2192"/>
      <c r="B2192"/>
      <c r="C2192"/>
      <c r="D2192"/>
      <c r="E2192"/>
      <c r="F2192"/>
      <c r="G2192"/>
      <c r="H2192"/>
      <c r="I2192"/>
    </row>
    <row r="2193" spans="1:9">
      <c r="A2193"/>
      <c r="B2193"/>
      <c r="C2193"/>
      <c r="D2193"/>
      <c r="E2193"/>
      <c r="F2193"/>
      <c r="G2193"/>
      <c r="H2193"/>
      <c r="I2193"/>
    </row>
    <row r="2194" spans="1:9">
      <c r="A2194"/>
      <c r="B2194"/>
      <c r="C2194"/>
      <c r="D2194"/>
      <c r="E2194"/>
      <c r="F2194"/>
      <c r="G2194"/>
      <c r="H2194"/>
      <c r="I2194"/>
    </row>
    <row r="2195" spans="1:9">
      <c r="A2195"/>
      <c r="B2195"/>
      <c r="C2195"/>
      <c r="D2195"/>
      <c r="E2195"/>
      <c r="F2195"/>
      <c r="G2195"/>
      <c r="H2195"/>
      <c r="I2195"/>
    </row>
    <row r="2196" spans="1:9">
      <c r="A2196"/>
      <c r="B2196"/>
      <c r="C2196"/>
      <c r="D2196"/>
      <c r="E2196"/>
      <c r="F2196"/>
      <c r="G2196"/>
      <c r="H2196"/>
      <c r="I2196"/>
    </row>
    <row r="2197" spans="1:9">
      <c r="A2197"/>
      <c r="B2197"/>
      <c r="C2197"/>
      <c r="D2197"/>
      <c r="E2197"/>
      <c r="F2197"/>
      <c r="G2197"/>
      <c r="H2197"/>
      <c r="I2197"/>
    </row>
    <row r="2198" spans="1:9">
      <c r="A2198"/>
      <c r="B2198"/>
      <c r="C2198"/>
      <c r="D2198"/>
      <c r="E2198"/>
      <c r="F2198"/>
      <c r="G2198"/>
      <c r="H2198"/>
      <c r="I2198"/>
    </row>
    <row r="2199" spans="1:9">
      <c r="A2199"/>
      <c r="B2199"/>
      <c r="C2199"/>
      <c r="D2199"/>
      <c r="E2199"/>
      <c r="F2199"/>
      <c r="G2199"/>
      <c r="H2199"/>
      <c r="I2199"/>
    </row>
    <row r="2200" spans="1:9">
      <c r="A2200"/>
      <c r="B2200"/>
      <c r="C2200"/>
      <c r="D2200"/>
      <c r="E2200"/>
      <c r="F2200"/>
      <c r="G2200"/>
      <c r="H2200"/>
      <c r="I2200"/>
    </row>
    <row r="2201" spans="1:9">
      <c r="A2201"/>
      <c r="B2201"/>
      <c r="C2201"/>
      <c r="D2201"/>
      <c r="E2201"/>
      <c r="F2201"/>
      <c r="G2201"/>
      <c r="H2201"/>
      <c r="I2201"/>
    </row>
    <row r="2202" spans="1:9">
      <c r="A2202"/>
      <c r="B2202"/>
      <c r="C2202"/>
      <c r="D2202"/>
      <c r="E2202"/>
      <c r="F2202"/>
      <c r="G2202"/>
      <c r="H2202"/>
      <c r="I2202"/>
    </row>
    <row r="2203" spans="1:9">
      <c r="A2203"/>
      <c r="B2203"/>
      <c r="C2203"/>
      <c r="D2203"/>
      <c r="E2203"/>
      <c r="F2203"/>
      <c r="G2203"/>
      <c r="H2203"/>
      <c r="I2203"/>
    </row>
    <row r="2204" spans="1:9">
      <c r="A2204"/>
      <c r="B2204"/>
      <c r="C2204"/>
      <c r="D2204"/>
      <c r="E2204"/>
      <c r="F2204"/>
      <c r="G2204"/>
      <c r="H2204"/>
      <c r="I2204"/>
    </row>
    <row r="2205" spans="1:9">
      <c r="A2205"/>
      <c r="B2205"/>
      <c r="C2205"/>
      <c r="D2205"/>
      <c r="E2205"/>
      <c r="F2205"/>
      <c r="G2205"/>
      <c r="H2205"/>
      <c r="I2205"/>
    </row>
    <row r="2206" spans="1:9">
      <c r="A2206"/>
      <c r="B2206"/>
      <c r="C2206"/>
      <c r="D2206"/>
      <c r="E2206"/>
      <c r="F2206"/>
      <c r="G2206"/>
      <c r="H2206"/>
      <c r="I2206"/>
    </row>
    <row r="2207" spans="1:9">
      <c r="A2207"/>
      <c r="B2207"/>
      <c r="C2207"/>
      <c r="D2207"/>
      <c r="E2207"/>
      <c r="F2207"/>
      <c r="G2207"/>
      <c r="H2207"/>
      <c r="I2207"/>
    </row>
    <row r="2208" spans="1:9">
      <c r="A2208"/>
      <c r="B2208"/>
      <c r="C2208"/>
      <c r="D2208"/>
      <c r="E2208"/>
      <c r="F2208"/>
      <c r="G2208"/>
      <c r="H2208"/>
      <c r="I2208"/>
    </row>
    <row r="2209" spans="1:9">
      <c r="A2209"/>
      <c r="B2209"/>
      <c r="C2209"/>
      <c r="D2209"/>
      <c r="E2209"/>
      <c r="F2209"/>
      <c r="G2209"/>
      <c r="H2209"/>
      <c r="I2209"/>
    </row>
    <row r="2210" spans="1:9">
      <c r="A2210"/>
      <c r="B2210"/>
      <c r="C2210"/>
      <c r="D2210"/>
      <c r="E2210"/>
      <c r="F2210"/>
      <c r="G2210"/>
      <c r="H2210"/>
      <c r="I2210"/>
    </row>
    <row r="2211" spans="1:9">
      <c r="A2211"/>
      <c r="B2211"/>
      <c r="C2211"/>
      <c r="D2211"/>
      <c r="E2211"/>
      <c r="F2211"/>
      <c r="G2211"/>
      <c r="H2211"/>
      <c r="I2211"/>
    </row>
    <row r="2212" spans="1:9">
      <c r="A2212"/>
      <c r="B2212"/>
      <c r="C2212"/>
      <c r="D2212"/>
      <c r="E2212"/>
      <c r="F2212"/>
      <c r="G2212"/>
      <c r="H2212"/>
      <c r="I2212"/>
    </row>
    <row r="2213" spans="1:9">
      <c r="A2213"/>
      <c r="B2213"/>
      <c r="C2213"/>
      <c r="D2213"/>
      <c r="E2213"/>
      <c r="F2213"/>
      <c r="G2213"/>
      <c r="H2213"/>
      <c r="I2213"/>
    </row>
    <row r="2214" spans="1:9">
      <c r="A2214"/>
      <c r="B2214"/>
      <c r="C2214"/>
      <c r="D2214"/>
      <c r="E2214"/>
      <c r="F2214"/>
      <c r="G2214"/>
      <c r="H2214"/>
      <c r="I2214"/>
    </row>
    <row r="2215" spans="1:9">
      <c r="A2215"/>
      <c r="B2215"/>
      <c r="C2215"/>
      <c r="D2215"/>
      <c r="E2215"/>
      <c r="F2215"/>
      <c r="G2215"/>
      <c r="H2215"/>
      <c r="I2215"/>
    </row>
    <row r="2216" spans="1:9">
      <c r="A2216"/>
      <c r="B2216"/>
      <c r="C2216"/>
      <c r="D2216"/>
      <c r="E2216"/>
      <c r="F2216"/>
      <c r="G2216"/>
      <c r="H2216"/>
      <c r="I2216"/>
    </row>
    <row r="2217" spans="1:9">
      <c r="A2217"/>
      <c r="B2217"/>
      <c r="C2217"/>
      <c r="D2217"/>
      <c r="E2217"/>
      <c r="F2217"/>
      <c r="G2217"/>
      <c r="H2217"/>
      <c r="I2217"/>
    </row>
    <row r="2218" spans="1:9">
      <c r="A2218"/>
      <c r="B2218"/>
      <c r="C2218"/>
      <c r="D2218"/>
      <c r="E2218"/>
      <c r="F2218"/>
      <c r="G2218"/>
      <c r="H2218"/>
      <c r="I2218"/>
    </row>
    <row r="2219" spans="1:9">
      <c r="A2219"/>
      <c r="B2219"/>
      <c r="C2219"/>
      <c r="D2219"/>
      <c r="E2219"/>
      <c r="F2219"/>
      <c r="G2219"/>
      <c r="H2219"/>
      <c r="I2219"/>
    </row>
    <row r="2220" spans="1:9">
      <c r="A2220"/>
      <c r="B2220"/>
      <c r="C2220"/>
      <c r="D2220"/>
      <c r="E2220"/>
      <c r="F2220"/>
      <c r="G2220"/>
      <c r="H2220"/>
      <c r="I2220"/>
    </row>
    <row r="2221" spans="1:9">
      <c r="A2221"/>
      <c r="B2221"/>
      <c r="C2221"/>
      <c r="D2221"/>
      <c r="E2221"/>
      <c r="F2221"/>
      <c r="G2221"/>
      <c r="H2221"/>
      <c r="I2221"/>
    </row>
    <row r="2222" spans="1:9">
      <c r="A2222"/>
      <c r="B2222"/>
      <c r="C2222"/>
      <c r="D2222"/>
      <c r="E2222"/>
      <c r="F2222"/>
      <c r="G2222"/>
      <c r="H2222"/>
      <c r="I2222"/>
    </row>
    <row r="2223" spans="1:9">
      <c r="A2223"/>
      <c r="B2223"/>
      <c r="C2223"/>
      <c r="D2223"/>
      <c r="E2223"/>
      <c r="F2223"/>
      <c r="G2223"/>
      <c r="H2223"/>
      <c r="I2223"/>
    </row>
    <row r="2224" spans="1:9">
      <c r="A2224"/>
      <c r="B2224"/>
      <c r="C2224"/>
      <c r="D2224"/>
      <c r="E2224"/>
      <c r="F2224"/>
      <c r="G2224"/>
      <c r="H2224"/>
      <c r="I2224"/>
    </row>
    <row r="2225" spans="1:9">
      <c r="A2225"/>
      <c r="B2225"/>
      <c r="C2225"/>
      <c r="D2225"/>
      <c r="E2225"/>
      <c r="F2225"/>
      <c r="G2225"/>
      <c r="H2225"/>
      <c r="I2225"/>
    </row>
    <row r="2226" spans="1:9">
      <c r="A2226"/>
      <c r="B2226"/>
      <c r="C2226"/>
      <c r="D2226"/>
      <c r="E2226"/>
      <c r="F2226"/>
      <c r="G2226"/>
      <c r="H2226"/>
      <c r="I2226"/>
    </row>
    <row r="2227" spans="1:9">
      <c r="A2227"/>
      <c r="B2227"/>
      <c r="C2227"/>
      <c r="D2227"/>
      <c r="E2227"/>
      <c r="F2227"/>
      <c r="G2227"/>
      <c r="H2227"/>
      <c r="I2227"/>
    </row>
    <row r="2228" spans="1:9">
      <c r="A2228"/>
      <c r="B2228"/>
      <c r="C2228"/>
      <c r="D2228"/>
      <c r="E2228"/>
      <c r="F2228"/>
      <c r="G2228"/>
      <c r="H2228"/>
      <c r="I2228"/>
    </row>
    <row r="2229" spans="1:9">
      <c r="A2229"/>
      <c r="B2229"/>
      <c r="C2229"/>
      <c r="D2229"/>
      <c r="E2229"/>
      <c r="F2229"/>
      <c r="G2229"/>
      <c r="H2229"/>
      <c r="I2229"/>
    </row>
    <row r="2230" spans="1:9">
      <c r="A2230"/>
      <c r="B2230"/>
      <c r="C2230"/>
      <c r="D2230"/>
      <c r="E2230"/>
      <c r="F2230"/>
      <c r="G2230"/>
      <c r="H2230"/>
      <c r="I2230"/>
    </row>
    <row r="2231" spans="1:9">
      <c r="A2231"/>
      <c r="B2231"/>
      <c r="C2231"/>
      <c r="D2231"/>
      <c r="E2231"/>
      <c r="F2231"/>
      <c r="G2231"/>
      <c r="H2231"/>
      <c r="I2231"/>
    </row>
    <row r="2232" spans="1:9">
      <c r="A2232"/>
      <c r="B2232"/>
      <c r="C2232"/>
      <c r="D2232"/>
      <c r="E2232"/>
      <c r="F2232"/>
      <c r="G2232"/>
      <c r="H2232"/>
      <c r="I2232"/>
    </row>
    <row r="2233" spans="1:9">
      <c r="A2233"/>
      <c r="B2233"/>
      <c r="C2233"/>
      <c r="D2233"/>
      <c r="E2233"/>
      <c r="F2233"/>
      <c r="G2233"/>
      <c r="H2233"/>
      <c r="I2233"/>
    </row>
    <row r="2234" spans="1:9">
      <c r="A2234"/>
      <c r="B2234"/>
      <c r="C2234"/>
      <c r="D2234"/>
      <c r="E2234"/>
      <c r="F2234"/>
      <c r="G2234"/>
      <c r="H2234"/>
      <c r="I2234"/>
    </row>
    <row r="2235" spans="1:9">
      <c r="A2235"/>
      <c r="B2235"/>
      <c r="C2235"/>
      <c r="D2235"/>
      <c r="E2235"/>
      <c r="F2235"/>
      <c r="G2235"/>
      <c r="H2235"/>
      <c r="I2235"/>
    </row>
    <row r="2236" spans="1:9">
      <c r="A2236"/>
      <c r="B2236"/>
      <c r="C2236"/>
      <c r="D2236"/>
      <c r="E2236"/>
      <c r="F2236"/>
      <c r="G2236"/>
      <c r="H2236"/>
      <c r="I2236"/>
    </row>
    <row r="2237" spans="1:9">
      <c r="A2237"/>
      <c r="B2237"/>
      <c r="C2237"/>
      <c r="D2237"/>
      <c r="E2237"/>
      <c r="F2237"/>
      <c r="G2237"/>
      <c r="H2237"/>
      <c r="I2237"/>
    </row>
    <row r="2238" spans="1:9">
      <c r="A2238"/>
      <c r="B2238"/>
      <c r="C2238"/>
      <c r="D2238"/>
      <c r="E2238"/>
      <c r="F2238"/>
      <c r="G2238"/>
      <c r="H2238"/>
      <c r="I2238"/>
    </row>
    <row r="2239" spans="1:9">
      <c r="A2239"/>
      <c r="B2239"/>
      <c r="C2239"/>
      <c r="D2239"/>
      <c r="E2239"/>
      <c r="F2239"/>
      <c r="G2239"/>
      <c r="H2239"/>
      <c r="I2239"/>
    </row>
    <row r="2240" spans="1:9">
      <c r="A2240"/>
      <c r="B2240"/>
      <c r="C2240"/>
      <c r="D2240"/>
      <c r="E2240"/>
      <c r="F2240"/>
      <c r="G2240"/>
      <c r="H2240"/>
      <c r="I2240"/>
    </row>
    <row r="2241" spans="1:9">
      <c r="A2241"/>
      <c r="B2241"/>
      <c r="C2241"/>
      <c r="D2241"/>
      <c r="E2241"/>
      <c r="F2241"/>
      <c r="G2241"/>
      <c r="H2241"/>
      <c r="I2241"/>
    </row>
    <row r="2242" spans="1:9">
      <c r="A2242"/>
      <c r="B2242"/>
      <c r="C2242"/>
      <c r="D2242"/>
      <c r="E2242"/>
      <c r="F2242"/>
      <c r="G2242"/>
      <c r="H2242"/>
      <c r="I2242"/>
    </row>
    <row r="2243" spans="1:9">
      <c r="A2243"/>
      <c r="B2243"/>
      <c r="C2243"/>
      <c r="D2243"/>
      <c r="E2243"/>
      <c r="F2243"/>
      <c r="G2243"/>
      <c r="H2243"/>
      <c r="I2243"/>
    </row>
    <row r="2244" spans="1:9">
      <c r="A2244"/>
      <c r="B2244"/>
      <c r="C2244"/>
      <c r="D2244"/>
      <c r="E2244"/>
      <c r="F2244"/>
      <c r="G2244"/>
      <c r="H2244"/>
      <c r="I2244"/>
    </row>
    <row r="2245" spans="1:9">
      <c r="A2245"/>
      <c r="B2245"/>
      <c r="C2245"/>
      <c r="D2245"/>
      <c r="E2245"/>
      <c r="F2245"/>
      <c r="G2245"/>
      <c r="H2245"/>
      <c r="I2245"/>
    </row>
    <row r="2246" spans="1:9">
      <c r="A2246"/>
      <c r="B2246"/>
      <c r="C2246"/>
      <c r="D2246"/>
      <c r="E2246"/>
      <c r="F2246"/>
      <c r="G2246"/>
      <c r="H2246"/>
      <c r="I2246"/>
    </row>
    <row r="2247" spans="1:9">
      <c r="A2247"/>
      <c r="B2247"/>
      <c r="C2247"/>
      <c r="D2247"/>
      <c r="E2247"/>
      <c r="F2247"/>
      <c r="G2247"/>
      <c r="H2247"/>
      <c r="I2247"/>
    </row>
    <row r="2248" spans="1:9">
      <c r="A2248"/>
      <c r="B2248"/>
      <c r="C2248"/>
      <c r="D2248"/>
      <c r="E2248"/>
      <c r="F2248"/>
      <c r="G2248"/>
      <c r="H2248"/>
      <c r="I2248"/>
    </row>
    <row r="2249" spans="1:9">
      <c r="A2249"/>
      <c r="B2249"/>
      <c r="C2249"/>
      <c r="D2249"/>
      <c r="E2249"/>
      <c r="F2249"/>
      <c r="G2249"/>
      <c r="H2249"/>
      <c r="I2249"/>
    </row>
    <row r="2250" spans="1:9">
      <c r="A2250"/>
      <c r="B2250"/>
      <c r="C2250"/>
      <c r="D2250"/>
      <c r="E2250"/>
      <c r="F2250"/>
      <c r="G2250"/>
      <c r="H2250"/>
      <c r="I2250"/>
    </row>
    <row r="2251" spans="1:9">
      <c r="A2251"/>
      <c r="B2251"/>
      <c r="C2251"/>
      <c r="D2251"/>
      <c r="E2251"/>
      <c r="F2251"/>
      <c r="G2251"/>
      <c r="H2251"/>
      <c r="I2251"/>
    </row>
    <row r="2252" spans="1:9">
      <c r="A2252"/>
      <c r="B2252"/>
      <c r="C2252"/>
      <c r="D2252"/>
      <c r="E2252"/>
      <c r="F2252"/>
      <c r="G2252"/>
      <c r="H2252"/>
      <c r="I2252"/>
    </row>
    <row r="2253" spans="1:9">
      <c r="A2253"/>
      <c r="B2253"/>
      <c r="C2253"/>
      <c r="D2253"/>
      <c r="E2253"/>
      <c r="F2253"/>
      <c r="G2253"/>
      <c r="H2253"/>
      <c r="I2253"/>
    </row>
    <row r="2254" spans="1:9">
      <c r="A2254"/>
      <c r="B2254"/>
      <c r="C2254"/>
      <c r="D2254"/>
      <c r="E2254"/>
      <c r="F2254"/>
      <c r="G2254"/>
      <c r="H2254"/>
      <c r="I2254"/>
    </row>
    <row r="2255" spans="1:9">
      <c r="A2255"/>
      <c r="B2255"/>
      <c r="C2255"/>
      <c r="D2255"/>
      <c r="E2255"/>
      <c r="F2255"/>
      <c r="G2255"/>
      <c r="H2255"/>
      <c r="I2255"/>
    </row>
    <row r="2256" spans="1:9">
      <c r="A2256"/>
      <c r="B2256"/>
      <c r="C2256"/>
      <c r="D2256"/>
      <c r="E2256"/>
      <c r="F2256"/>
      <c r="G2256"/>
      <c r="H2256"/>
      <c r="I2256"/>
    </row>
    <row r="2257" spans="1:9">
      <c r="A2257"/>
      <c r="B2257"/>
      <c r="C2257"/>
      <c r="D2257"/>
      <c r="E2257"/>
      <c r="F2257"/>
      <c r="G2257"/>
      <c r="H2257"/>
      <c r="I2257"/>
    </row>
    <row r="2258" spans="1:9">
      <c r="A2258"/>
      <c r="B2258"/>
      <c r="C2258"/>
      <c r="D2258"/>
      <c r="E2258"/>
      <c r="F2258"/>
      <c r="G2258"/>
      <c r="H2258"/>
      <c r="I2258"/>
    </row>
    <row r="2259" spans="1:9">
      <c r="A2259"/>
      <c r="B2259"/>
      <c r="C2259"/>
      <c r="D2259"/>
      <c r="E2259"/>
      <c r="F2259"/>
      <c r="G2259"/>
      <c r="H2259"/>
      <c r="I2259"/>
    </row>
    <row r="2260" spans="1:9">
      <c r="A2260"/>
      <c r="B2260"/>
      <c r="C2260"/>
      <c r="D2260"/>
      <c r="E2260"/>
      <c r="F2260"/>
      <c r="G2260"/>
      <c r="H2260"/>
      <c r="I2260"/>
    </row>
    <row r="2261" spans="1:9">
      <c r="A2261"/>
      <c r="B2261"/>
      <c r="C2261"/>
      <c r="D2261"/>
      <c r="E2261"/>
      <c r="F2261"/>
      <c r="G2261"/>
      <c r="H2261"/>
      <c r="I2261"/>
    </row>
    <row r="2262" spans="1:9">
      <c r="A2262"/>
      <c r="B2262"/>
      <c r="C2262"/>
      <c r="D2262"/>
      <c r="E2262"/>
      <c r="F2262"/>
      <c r="G2262"/>
      <c r="H2262"/>
      <c r="I2262"/>
    </row>
    <row r="2263" spans="1:9">
      <c r="A2263"/>
      <c r="B2263"/>
      <c r="C2263"/>
      <c r="D2263"/>
      <c r="E2263"/>
      <c r="F2263"/>
      <c r="G2263"/>
      <c r="H2263"/>
      <c r="I2263"/>
    </row>
    <row r="2264" spans="1:9">
      <c r="A2264"/>
      <c r="B2264"/>
      <c r="C2264"/>
      <c r="D2264"/>
      <c r="E2264"/>
      <c r="F2264"/>
      <c r="G2264"/>
      <c r="H2264"/>
      <c r="I2264"/>
    </row>
    <row r="2265" spans="1:9">
      <c r="A2265"/>
      <c r="B2265"/>
      <c r="C2265"/>
      <c r="D2265"/>
      <c r="E2265"/>
      <c r="F2265"/>
      <c r="G2265"/>
      <c r="H2265"/>
      <c r="I2265"/>
    </row>
    <row r="2266" spans="1:9">
      <c r="A2266"/>
      <c r="B2266"/>
      <c r="C2266"/>
      <c r="D2266"/>
      <c r="E2266"/>
      <c r="F2266"/>
      <c r="G2266"/>
      <c r="H2266"/>
      <c r="I2266"/>
    </row>
    <row r="2267" spans="1:9">
      <c r="A2267"/>
      <c r="B2267"/>
      <c r="C2267"/>
      <c r="D2267"/>
      <c r="E2267"/>
      <c r="F2267"/>
      <c r="G2267"/>
      <c r="H2267"/>
      <c r="I2267"/>
    </row>
    <row r="2268" spans="1:9">
      <c r="A2268"/>
      <c r="B2268"/>
      <c r="C2268"/>
      <c r="D2268"/>
      <c r="E2268"/>
      <c r="F2268"/>
      <c r="G2268"/>
      <c r="H2268"/>
      <c r="I2268"/>
    </row>
    <row r="2269" spans="1:9">
      <c r="A2269"/>
      <c r="B2269"/>
      <c r="C2269"/>
      <c r="D2269"/>
      <c r="E2269"/>
      <c r="F2269"/>
      <c r="G2269"/>
      <c r="H2269"/>
      <c r="I2269"/>
    </row>
    <row r="2270" spans="1:9">
      <c r="A2270"/>
      <c r="B2270"/>
      <c r="C2270"/>
      <c r="D2270"/>
      <c r="E2270"/>
      <c r="F2270"/>
      <c r="G2270"/>
      <c r="H2270"/>
      <c r="I2270"/>
    </row>
    <row r="2271" spans="1:9">
      <c r="A2271"/>
      <c r="B2271"/>
      <c r="C2271"/>
      <c r="D2271"/>
      <c r="E2271"/>
      <c r="F2271"/>
      <c r="G2271"/>
      <c r="H2271"/>
      <c r="I2271"/>
    </row>
    <row r="2272" spans="1:9">
      <c r="A2272"/>
      <c r="B2272"/>
      <c r="C2272"/>
      <c r="D2272"/>
      <c r="E2272"/>
      <c r="F2272"/>
      <c r="G2272"/>
      <c r="H2272"/>
      <c r="I2272"/>
    </row>
    <row r="2273" spans="1:9">
      <c r="A2273"/>
      <c r="B2273"/>
      <c r="C2273"/>
      <c r="D2273"/>
      <c r="E2273"/>
      <c r="F2273"/>
      <c r="G2273"/>
      <c r="H2273"/>
      <c r="I2273"/>
    </row>
    <row r="2274" spans="1:9">
      <c r="A2274"/>
      <c r="B2274"/>
      <c r="C2274"/>
      <c r="D2274"/>
      <c r="E2274"/>
      <c r="F2274"/>
      <c r="G2274"/>
      <c r="H2274"/>
      <c r="I2274"/>
    </row>
    <row r="2275" spans="1:9">
      <c r="A2275"/>
      <c r="B2275"/>
      <c r="C2275"/>
      <c r="D2275"/>
      <c r="E2275"/>
      <c r="F2275"/>
      <c r="G2275"/>
      <c r="H2275"/>
      <c r="I2275"/>
    </row>
    <row r="2276" spans="1:9">
      <c r="A2276"/>
      <c r="B2276"/>
      <c r="C2276"/>
      <c r="D2276"/>
      <c r="E2276"/>
      <c r="F2276"/>
      <c r="G2276"/>
      <c r="H2276"/>
      <c r="I2276"/>
    </row>
    <row r="2277" spans="1:9">
      <c r="A2277"/>
      <c r="B2277"/>
      <c r="C2277"/>
      <c r="D2277"/>
      <c r="E2277"/>
      <c r="F2277"/>
      <c r="G2277"/>
      <c r="H2277"/>
      <c r="I2277"/>
    </row>
    <row r="2278" spans="1:9">
      <c r="A2278"/>
      <c r="B2278"/>
      <c r="C2278"/>
      <c r="D2278"/>
      <c r="E2278"/>
      <c r="F2278"/>
      <c r="G2278"/>
      <c r="H2278"/>
      <c r="I2278"/>
    </row>
    <row r="2279" spans="1:9">
      <c r="A2279"/>
      <c r="B2279"/>
      <c r="C2279"/>
      <c r="D2279"/>
      <c r="E2279"/>
      <c r="F2279"/>
      <c r="G2279"/>
      <c r="H2279"/>
      <c r="I2279"/>
    </row>
    <row r="2280" spans="1:9">
      <c r="A2280"/>
      <c r="B2280"/>
      <c r="C2280"/>
      <c r="D2280"/>
      <c r="E2280"/>
      <c r="F2280"/>
      <c r="G2280"/>
      <c r="H2280"/>
      <c r="I2280"/>
    </row>
    <row r="2281" spans="1:9">
      <c r="A2281"/>
      <c r="B2281"/>
      <c r="C2281"/>
      <c r="D2281"/>
      <c r="E2281"/>
      <c r="F2281"/>
      <c r="G2281"/>
      <c r="H2281"/>
      <c r="I2281"/>
    </row>
    <row r="2282" spans="1:9">
      <c r="A2282"/>
      <c r="B2282"/>
      <c r="C2282"/>
      <c r="D2282"/>
      <c r="E2282"/>
      <c r="F2282"/>
      <c r="G2282"/>
      <c r="H2282"/>
      <c r="I2282"/>
    </row>
    <row r="2283" spans="1:9">
      <c r="A2283"/>
      <c r="B2283"/>
      <c r="C2283"/>
      <c r="D2283"/>
      <c r="E2283"/>
      <c r="F2283"/>
      <c r="G2283"/>
      <c r="H2283"/>
      <c r="I2283"/>
    </row>
    <row r="2284" spans="1:9">
      <c r="A2284"/>
      <c r="B2284"/>
      <c r="C2284"/>
      <c r="D2284"/>
      <c r="E2284"/>
      <c r="F2284"/>
      <c r="G2284"/>
      <c r="H2284"/>
      <c r="I2284"/>
    </row>
    <row r="2285" spans="1:9">
      <c r="A2285"/>
      <c r="B2285"/>
      <c r="C2285"/>
      <c r="D2285"/>
      <c r="E2285"/>
      <c r="F2285"/>
      <c r="G2285"/>
      <c r="H2285"/>
      <c r="I2285"/>
    </row>
    <row r="2286" spans="1:9">
      <c r="A2286"/>
      <c r="B2286"/>
      <c r="C2286"/>
      <c r="D2286"/>
      <c r="E2286"/>
      <c r="F2286"/>
      <c r="G2286"/>
      <c r="H2286"/>
      <c r="I2286"/>
    </row>
    <row r="2287" spans="1:9">
      <c r="A2287"/>
      <c r="B2287"/>
      <c r="C2287"/>
      <c r="D2287"/>
      <c r="E2287"/>
      <c r="F2287"/>
      <c r="G2287"/>
      <c r="H2287"/>
      <c r="I2287"/>
    </row>
    <row r="2288" spans="1:9">
      <c r="A2288"/>
      <c r="B2288"/>
      <c r="C2288"/>
      <c r="D2288"/>
      <c r="E2288"/>
      <c r="F2288"/>
      <c r="G2288"/>
      <c r="H2288"/>
      <c r="I2288"/>
    </row>
    <row r="2289" spans="1:9">
      <c r="A2289"/>
      <c r="B2289"/>
      <c r="C2289"/>
      <c r="D2289"/>
      <c r="E2289"/>
      <c r="F2289"/>
      <c r="G2289"/>
      <c r="H2289"/>
      <c r="I2289"/>
    </row>
    <row r="2290" spans="1:9">
      <c r="A2290"/>
      <c r="B2290"/>
      <c r="C2290"/>
      <c r="D2290"/>
      <c r="E2290"/>
      <c r="F2290"/>
      <c r="G2290"/>
      <c r="H2290"/>
      <c r="I2290"/>
    </row>
    <row r="2291" spans="1:9">
      <c r="A2291"/>
      <c r="B2291"/>
      <c r="C2291"/>
      <c r="D2291"/>
      <c r="E2291"/>
      <c r="F2291"/>
      <c r="G2291"/>
      <c r="H2291"/>
      <c r="I2291"/>
    </row>
    <row r="2292" spans="1:9">
      <c r="A2292"/>
      <c r="B2292"/>
      <c r="C2292"/>
      <c r="D2292"/>
      <c r="E2292"/>
      <c r="F2292"/>
      <c r="G2292"/>
      <c r="H2292"/>
      <c r="I2292"/>
    </row>
    <row r="2293" spans="1:9">
      <c r="A2293"/>
      <c r="B2293"/>
      <c r="C2293"/>
      <c r="D2293"/>
      <c r="E2293"/>
      <c r="F2293"/>
      <c r="G2293"/>
      <c r="H2293"/>
      <c r="I2293"/>
    </row>
    <row r="2294" spans="1:9">
      <c r="A2294"/>
      <c r="B2294"/>
      <c r="C2294"/>
      <c r="D2294"/>
      <c r="E2294"/>
      <c r="F2294"/>
      <c r="G2294"/>
      <c r="H2294"/>
      <c r="I2294"/>
    </row>
    <row r="2295" spans="1:9">
      <c r="A2295"/>
      <c r="B2295"/>
      <c r="C2295"/>
      <c r="D2295"/>
      <c r="E2295"/>
      <c r="F2295"/>
      <c r="G2295"/>
      <c r="H2295"/>
      <c r="I2295"/>
    </row>
    <row r="2296" spans="1:9">
      <c r="A2296"/>
      <c r="B2296"/>
      <c r="C2296"/>
      <c r="D2296"/>
      <c r="E2296"/>
      <c r="F2296"/>
      <c r="G2296"/>
      <c r="H2296"/>
      <c r="I2296"/>
    </row>
    <row r="2297" spans="1:9">
      <c r="A2297"/>
      <c r="B2297"/>
      <c r="C2297"/>
      <c r="D2297"/>
      <c r="E2297"/>
      <c r="F2297"/>
      <c r="G2297"/>
      <c r="H2297"/>
      <c r="I2297"/>
    </row>
    <row r="2298" spans="1:9">
      <c r="A2298"/>
      <c r="B2298"/>
      <c r="C2298"/>
      <c r="D2298"/>
      <c r="E2298"/>
      <c r="F2298"/>
      <c r="G2298"/>
      <c r="H2298"/>
      <c r="I2298"/>
    </row>
    <row r="2299" spans="1:9">
      <c r="A2299"/>
      <c r="B2299"/>
      <c r="C2299"/>
      <c r="D2299"/>
      <c r="E2299"/>
      <c r="F2299"/>
      <c r="G2299"/>
      <c r="H2299"/>
      <c r="I2299"/>
    </row>
    <row r="2300" spans="1:9">
      <c r="A2300"/>
      <c r="B2300"/>
      <c r="C2300"/>
      <c r="D2300"/>
      <c r="E2300"/>
      <c r="F2300"/>
      <c r="G2300"/>
      <c r="H2300"/>
      <c r="I2300"/>
    </row>
    <row r="2301" spans="1:9">
      <c r="A2301"/>
      <c r="B2301"/>
      <c r="C2301"/>
      <c r="D2301"/>
      <c r="E2301"/>
      <c r="F2301"/>
      <c r="G2301"/>
      <c r="H2301"/>
      <c r="I2301"/>
    </row>
    <row r="2302" spans="1:9">
      <c r="A2302"/>
      <c r="B2302"/>
      <c r="C2302"/>
      <c r="D2302"/>
      <c r="E2302"/>
      <c r="F2302"/>
      <c r="G2302"/>
      <c r="H2302"/>
      <c r="I2302"/>
    </row>
    <row r="2303" spans="1:9">
      <c r="A2303"/>
      <c r="B2303"/>
      <c r="C2303"/>
      <c r="D2303"/>
      <c r="E2303"/>
      <c r="F2303"/>
      <c r="G2303"/>
      <c r="H2303"/>
      <c r="I2303"/>
    </row>
    <row r="2304" spans="1:9">
      <c r="A2304"/>
      <c r="B2304"/>
      <c r="C2304"/>
      <c r="D2304"/>
      <c r="E2304"/>
      <c r="F2304"/>
      <c r="G2304"/>
      <c r="H2304"/>
      <c r="I2304"/>
    </row>
    <row r="2305" spans="1:9">
      <c r="A2305"/>
      <c r="B2305"/>
      <c r="C2305"/>
      <c r="D2305"/>
      <c r="E2305"/>
      <c r="F2305"/>
      <c r="G2305"/>
      <c r="H2305"/>
      <c r="I2305"/>
    </row>
    <row r="2306" spans="1:9">
      <c r="A2306"/>
      <c r="B2306"/>
      <c r="C2306"/>
      <c r="D2306"/>
      <c r="E2306"/>
      <c r="F2306"/>
      <c r="G2306"/>
      <c r="H2306"/>
      <c r="I2306"/>
    </row>
    <row r="2307" spans="1:9">
      <c r="A2307"/>
      <c r="B2307"/>
      <c r="C2307"/>
      <c r="D2307"/>
      <c r="E2307"/>
      <c r="F2307"/>
      <c r="G2307"/>
      <c r="H2307"/>
      <c r="I2307"/>
    </row>
    <row r="2308" spans="1:9">
      <c r="A2308"/>
      <c r="B2308"/>
      <c r="C2308"/>
      <c r="D2308"/>
      <c r="E2308"/>
      <c r="F2308"/>
      <c r="G2308"/>
      <c r="H2308"/>
      <c r="I2308"/>
    </row>
    <row r="2309" spans="1:9">
      <c r="A2309"/>
      <c r="B2309"/>
      <c r="C2309"/>
      <c r="D2309"/>
      <c r="E2309"/>
      <c r="F2309"/>
      <c r="G2309"/>
      <c r="H2309"/>
      <c r="I2309"/>
    </row>
    <row r="2310" spans="1:9">
      <c r="A2310"/>
      <c r="B2310"/>
      <c r="C2310"/>
      <c r="D2310"/>
      <c r="E2310"/>
      <c r="F2310"/>
      <c r="G2310"/>
      <c r="H2310"/>
      <c r="I2310"/>
    </row>
    <row r="2311" spans="1:9">
      <c r="A2311"/>
      <c r="B2311"/>
      <c r="C2311"/>
      <c r="D2311"/>
      <c r="E2311"/>
      <c r="F2311"/>
      <c r="G2311"/>
      <c r="H2311"/>
      <c r="I2311"/>
    </row>
    <row r="2312" spans="1:9">
      <c r="A2312"/>
      <c r="B2312"/>
      <c r="C2312"/>
      <c r="D2312"/>
      <c r="E2312"/>
      <c r="F2312"/>
      <c r="G2312"/>
      <c r="H2312"/>
      <c r="I2312"/>
    </row>
    <row r="2313" spans="1:9">
      <c r="A2313"/>
      <c r="B2313"/>
      <c r="C2313"/>
      <c r="D2313"/>
      <c r="E2313"/>
      <c r="F2313"/>
      <c r="G2313"/>
      <c r="H2313"/>
      <c r="I2313"/>
    </row>
    <row r="2314" spans="1:9">
      <c r="A2314"/>
      <c r="B2314"/>
      <c r="C2314"/>
      <c r="D2314"/>
      <c r="E2314"/>
      <c r="F2314"/>
      <c r="G2314"/>
      <c r="H2314"/>
      <c r="I2314"/>
    </row>
    <row r="2315" spans="1:9">
      <c r="A2315"/>
      <c r="B2315"/>
      <c r="C2315"/>
      <c r="D2315"/>
      <c r="E2315"/>
      <c r="F2315"/>
      <c r="G2315"/>
      <c r="H2315"/>
      <c r="I2315"/>
    </row>
    <row r="2316" spans="1:9">
      <c r="A2316"/>
      <c r="B2316"/>
      <c r="C2316"/>
      <c r="D2316"/>
      <c r="E2316"/>
      <c r="F2316"/>
      <c r="G2316"/>
      <c r="H2316"/>
      <c r="I2316"/>
    </row>
    <row r="2317" spans="1:9">
      <c r="A2317"/>
      <c r="B2317"/>
      <c r="C2317"/>
      <c r="D2317"/>
      <c r="E2317"/>
      <c r="F2317"/>
      <c r="G2317"/>
      <c r="H2317"/>
      <c r="I2317"/>
    </row>
    <row r="2318" spans="1:9">
      <c r="A2318"/>
      <c r="B2318"/>
      <c r="C2318"/>
      <c r="D2318"/>
      <c r="E2318"/>
      <c r="F2318"/>
      <c r="G2318"/>
      <c r="H2318"/>
      <c r="I2318"/>
    </row>
    <row r="2319" spans="1:9">
      <c r="A2319"/>
      <c r="B2319"/>
      <c r="C2319"/>
      <c r="D2319"/>
      <c r="E2319"/>
      <c r="F2319"/>
      <c r="G2319"/>
      <c r="H2319"/>
      <c r="I2319"/>
    </row>
    <row r="2320" spans="1:9">
      <c r="A2320"/>
      <c r="B2320"/>
      <c r="C2320"/>
      <c r="D2320"/>
      <c r="E2320"/>
      <c r="F2320"/>
      <c r="G2320"/>
      <c r="H2320"/>
      <c r="I2320"/>
    </row>
    <row r="2321" spans="1:9">
      <c r="A2321"/>
      <c r="B2321"/>
      <c r="C2321"/>
      <c r="D2321"/>
      <c r="E2321"/>
      <c r="F2321"/>
      <c r="G2321"/>
      <c r="H2321"/>
      <c r="I2321"/>
    </row>
    <row r="2322" spans="1:9">
      <c r="A2322"/>
      <c r="B2322"/>
      <c r="C2322"/>
      <c r="D2322"/>
      <c r="E2322"/>
      <c r="F2322"/>
      <c r="G2322"/>
      <c r="H2322"/>
      <c r="I2322"/>
    </row>
    <row r="2323" spans="1:9">
      <c r="A2323"/>
      <c r="B2323"/>
      <c r="C2323"/>
      <c r="D2323"/>
      <c r="E2323"/>
      <c r="F2323"/>
      <c r="G2323"/>
      <c r="H2323"/>
      <c r="I2323"/>
    </row>
    <row r="2324" spans="1:9">
      <c r="A2324"/>
      <c r="B2324"/>
      <c r="C2324"/>
      <c r="D2324"/>
      <c r="E2324"/>
      <c r="F2324"/>
      <c r="G2324"/>
      <c r="H2324"/>
      <c r="I2324"/>
    </row>
    <row r="2325" spans="1:9">
      <c r="A2325"/>
      <c r="B2325"/>
      <c r="C2325"/>
      <c r="D2325"/>
      <c r="E2325"/>
      <c r="F2325"/>
      <c r="G2325"/>
      <c r="H2325"/>
      <c r="I2325"/>
    </row>
    <row r="2326" spans="1:9">
      <c r="A2326"/>
      <c r="B2326"/>
      <c r="C2326"/>
      <c r="D2326"/>
      <c r="E2326"/>
      <c r="F2326"/>
      <c r="G2326"/>
      <c r="H2326"/>
      <c r="I2326"/>
    </row>
    <row r="2327" spans="1:9">
      <c r="A2327"/>
      <c r="B2327"/>
      <c r="C2327"/>
      <c r="D2327"/>
      <c r="E2327"/>
      <c r="F2327"/>
      <c r="G2327"/>
      <c r="H2327"/>
      <c r="I2327"/>
    </row>
    <row r="2328" spans="1:9">
      <c r="A2328"/>
      <c r="B2328"/>
      <c r="C2328"/>
      <c r="D2328"/>
      <c r="E2328"/>
      <c r="F2328"/>
      <c r="G2328"/>
      <c r="H2328"/>
      <c r="I2328"/>
    </row>
    <row r="2329" spans="1:9">
      <c r="A2329"/>
      <c r="B2329"/>
      <c r="C2329"/>
      <c r="D2329"/>
      <c r="E2329"/>
      <c r="F2329"/>
      <c r="G2329"/>
      <c r="H2329"/>
      <c r="I2329"/>
    </row>
    <row r="2330" spans="1:9">
      <c r="A2330"/>
      <c r="B2330"/>
      <c r="C2330"/>
      <c r="D2330"/>
      <c r="E2330"/>
      <c r="F2330"/>
      <c r="G2330"/>
      <c r="H2330"/>
      <c r="I2330"/>
    </row>
    <row r="2331" spans="1:9">
      <c r="A2331"/>
      <c r="B2331"/>
      <c r="C2331"/>
      <c r="D2331"/>
      <c r="E2331"/>
      <c r="F2331"/>
      <c r="G2331"/>
      <c r="H2331"/>
      <c r="I2331"/>
    </row>
    <row r="2332" spans="1:9">
      <c r="A2332"/>
      <c r="B2332"/>
      <c r="C2332"/>
      <c r="D2332"/>
      <c r="E2332"/>
      <c r="F2332"/>
      <c r="G2332"/>
      <c r="H2332"/>
      <c r="I2332"/>
    </row>
    <row r="2333" spans="1:9">
      <c r="A2333"/>
      <c r="B2333"/>
      <c r="C2333"/>
      <c r="D2333"/>
      <c r="E2333"/>
      <c r="F2333"/>
      <c r="G2333"/>
      <c r="H2333"/>
      <c r="I2333"/>
    </row>
    <row r="2334" spans="1:9">
      <c r="A2334"/>
      <c r="B2334"/>
      <c r="C2334"/>
      <c r="D2334"/>
      <c r="E2334"/>
      <c r="F2334"/>
      <c r="G2334"/>
      <c r="H2334"/>
      <c r="I2334"/>
    </row>
    <row r="2335" spans="1:9">
      <c r="A2335"/>
      <c r="B2335"/>
      <c r="C2335"/>
      <c r="D2335"/>
      <c r="E2335"/>
      <c r="F2335"/>
      <c r="G2335"/>
      <c r="H2335"/>
      <c r="I2335"/>
    </row>
    <row r="2336" spans="1:9">
      <c r="A2336"/>
      <c r="B2336"/>
      <c r="C2336"/>
      <c r="D2336"/>
      <c r="E2336"/>
      <c r="F2336"/>
      <c r="G2336"/>
      <c r="H2336"/>
      <c r="I2336"/>
    </row>
    <row r="2337" spans="1:9">
      <c r="A2337"/>
      <c r="B2337"/>
      <c r="C2337"/>
      <c r="D2337"/>
      <c r="E2337"/>
      <c r="F2337"/>
      <c r="G2337"/>
      <c r="H2337"/>
      <c r="I2337"/>
    </row>
    <row r="2338" spans="1:9">
      <c r="A2338"/>
      <c r="B2338"/>
      <c r="C2338"/>
      <c r="D2338"/>
      <c r="E2338"/>
      <c r="F2338"/>
      <c r="G2338"/>
      <c r="H2338"/>
      <c r="I2338"/>
    </row>
    <row r="2339" spans="1:9">
      <c r="A2339"/>
      <c r="B2339"/>
      <c r="C2339"/>
      <c r="D2339"/>
      <c r="E2339"/>
      <c r="F2339"/>
      <c r="G2339"/>
      <c r="H2339"/>
      <c r="I2339"/>
    </row>
    <row r="2340" spans="1:9">
      <c r="A2340"/>
      <c r="B2340"/>
      <c r="C2340"/>
      <c r="D2340"/>
      <c r="E2340"/>
      <c r="F2340"/>
      <c r="G2340"/>
      <c r="H2340"/>
      <c r="I2340"/>
    </row>
    <row r="2341" spans="1:9">
      <c r="A2341"/>
      <c r="B2341"/>
      <c r="C2341"/>
      <c r="D2341"/>
      <c r="E2341"/>
      <c r="F2341"/>
      <c r="G2341"/>
      <c r="H2341"/>
      <c r="I2341"/>
    </row>
    <row r="2342" spans="1:9">
      <c r="A2342"/>
      <c r="B2342"/>
      <c r="C2342"/>
      <c r="D2342"/>
      <c r="E2342"/>
      <c r="F2342"/>
      <c r="G2342"/>
      <c r="H2342"/>
      <c r="I2342"/>
    </row>
    <row r="2343" spans="1:9">
      <c r="A2343"/>
      <c r="B2343"/>
      <c r="C2343"/>
      <c r="D2343"/>
      <c r="E2343"/>
      <c r="F2343"/>
      <c r="G2343"/>
      <c r="H2343"/>
      <c r="I2343"/>
    </row>
    <row r="2344" spans="1:9">
      <c r="A2344"/>
      <c r="B2344"/>
      <c r="C2344"/>
      <c r="D2344"/>
      <c r="E2344"/>
      <c r="F2344"/>
      <c r="G2344"/>
      <c r="H2344"/>
      <c r="I2344"/>
    </row>
    <row r="2345" spans="1:9">
      <c r="A2345"/>
      <c r="B2345"/>
      <c r="C2345"/>
      <c r="D2345"/>
      <c r="E2345"/>
      <c r="F2345"/>
      <c r="G2345"/>
      <c r="H2345"/>
      <c r="I2345"/>
    </row>
    <row r="2346" spans="1:9">
      <c r="A2346"/>
      <c r="B2346"/>
      <c r="C2346"/>
      <c r="D2346"/>
      <c r="E2346"/>
      <c r="F2346"/>
      <c r="G2346"/>
      <c r="H2346"/>
      <c r="I2346"/>
    </row>
    <row r="2347" spans="1:9">
      <c r="A2347"/>
      <c r="B2347"/>
      <c r="C2347"/>
      <c r="D2347"/>
      <c r="E2347"/>
      <c r="F2347"/>
      <c r="G2347"/>
      <c r="H2347"/>
      <c r="I2347"/>
    </row>
    <row r="2348" spans="1:9">
      <c r="A2348"/>
      <c r="B2348"/>
      <c r="C2348"/>
      <c r="D2348"/>
      <c r="E2348"/>
      <c r="F2348"/>
      <c r="G2348"/>
      <c r="H2348"/>
      <c r="I2348"/>
    </row>
    <row r="2349" spans="1:9">
      <c r="A2349"/>
      <c r="B2349"/>
      <c r="C2349"/>
      <c r="D2349"/>
      <c r="E2349"/>
      <c r="F2349"/>
      <c r="G2349"/>
      <c r="H2349"/>
      <c r="I2349"/>
    </row>
    <row r="2350" spans="1:9">
      <c r="A2350"/>
      <c r="B2350"/>
      <c r="C2350"/>
      <c r="D2350"/>
      <c r="E2350"/>
      <c r="F2350"/>
      <c r="G2350"/>
      <c r="H2350"/>
      <c r="I2350"/>
    </row>
    <row r="2351" spans="1:9">
      <c r="A2351"/>
      <c r="B2351"/>
      <c r="C2351"/>
      <c r="D2351"/>
      <c r="E2351"/>
      <c r="F2351"/>
      <c r="G2351"/>
      <c r="H2351"/>
      <c r="I2351"/>
    </row>
    <row r="2352" spans="1:9">
      <c r="A2352"/>
      <c r="B2352"/>
      <c r="C2352"/>
      <c r="D2352"/>
      <c r="E2352"/>
      <c r="F2352"/>
      <c r="G2352"/>
      <c r="H2352"/>
      <c r="I2352"/>
    </row>
    <row r="2353" spans="1:9">
      <c r="A2353"/>
      <c r="B2353"/>
      <c r="C2353"/>
      <c r="D2353"/>
      <c r="E2353"/>
      <c r="F2353"/>
      <c r="G2353"/>
      <c r="H2353"/>
      <c r="I2353"/>
    </row>
    <row r="2354" spans="1:9">
      <c r="A2354"/>
      <c r="B2354"/>
      <c r="C2354"/>
      <c r="D2354"/>
      <c r="E2354"/>
      <c r="F2354"/>
      <c r="G2354"/>
      <c r="H2354"/>
      <c r="I2354"/>
    </row>
    <row r="2355" spans="1:9">
      <c r="A2355"/>
      <c r="B2355"/>
      <c r="C2355"/>
      <c r="D2355"/>
      <c r="E2355"/>
      <c r="F2355"/>
      <c r="G2355"/>
      <c r="H2355"/>
      <c r="I2355"/>
    </row>
    <row r="2356" spans="1:9">
      <c r="A2356"/>
      <c r="B2356"/>
      <c r="C2356"/>
      <c r="D2356"/>
      <c r="E2356"/>
      <c r="F2356"/>
      <c r="G2356"/>
      <c r="H2356"/>
      <c r="I2356"/>
    </row>
    <row r="2357" spans="1:9">
      <c r="A2357"/>
      <c r="B2357"/>
      <c r="C2357"/>
      <c r="D2357"/>
      <c r="E2357"/>
      <c r="F2357"/>
      <c r="G2357"/>
      <c r="H2357"/>
      <c r="I2357"/>
    </row>
    <row r="2358" spans="1:9">
      <c r="A2358"/>
      <c r="B2358"/>
      <c r="C2358"/>
      <c r="D2358"/>
      <c r="E2358"/>
      <c r="F2358"/>
      <c r="G2358"/>
      <c r="H2358"/>
      <c r="I2358"/>
    </row>
    <row r="2359" spans="1:9">
      <c r="A2359"/>
      <c r="B2359"/>
      <c r="C2359"/>
      <c r="D2359"/>
      <c r="E2359"/>
      <c r="F2359"/>
      <c r="G2359"/>
      <c r="H2359"/>
      <c r="I2359"/>
    </row>
    <row r="2360" spans="1:9">
      <c r="A2360"/>
      <c r="B2360"/>
      <c r="C2360"/>
      <c r="D2360"/>
      <c r="E2360"/>
      <c r="F2360"/>
      <c r="G2360"/>
      <c r="H2360"/>
      <c r="I2360"/>
    </row>
    <row r="2361" spans="1:9">
      <c r="A2361"/>
      <c r="B2361"/>
      <c r="C2361"/>
      <c r="D2361"/>
      <c r="E2361"/>
      <c r="F2361"/>
      <c r="G2361"/>
      <c r="H2361"/>
      <c r="I2361"/>
    </row>
    <row r="2362" spans="1:9">
      <c r="A2362"/>
      <c r="B2362"/>
      <c r="C2362"/>
      <c r="D2362"/>
      <c r="E2362"/>
      <c r="F2362"/>
      <c r="G2362"/>
      <c r="H2362"/>
      <c r="I2362"/>
    </row>
    <row r="2363" spans="1:9">
      <c r="A2363"/>
      <c r="B2363"/>
      <c r="C2363"/>
      <c r="D2363"/>
      <c r="E2363"/>
      <c r="F2363"/>
      <c r="G2363"/>
      <c r="H2363"/>
      <c r="I2363"/>
    </row>
    <row r="2364" spans="1:9">
      <c r="A2364"/>
      <c r="B2364"/>
      <c r="C2364"/>
      <c r="D2364"/>
      <c r="E2364"/>
      <c r="F2364"/>
      <c r="G2364"/>
      <c r="H2364"/>
      <c r="I2364"/>
    </row>
    <row r="2365" spans="1:9">
      <c r="A2365"/>
      <c r="B2365"/>
      <c r="C2365"/>
      <c r="D2365"/>
      <c r="E2365"/>
      <c r="F2365"/>
      <c r="G2365"/>
      <c r="H2365"/>
      <c r="I2365"/>
    </row>
    <row r="2366" spans="1:9">
      <c r="A2366"/>
      <c r="B2366"/>
      <c r="C2366"/>
      <c r="D2366"/>
      <c r="E2366"/>
      <c r="F2366"/>
      <c r="G2366"/>
      <c r="H2366"/>
      <c r="I2366"/>
    </row>
    <row r="2367" spans="1:9">
      <c r="A2367"/>
      <c r="B2367"/>
      <c r="C2367"/>
      <c r="D2367"/>
      <c r="E2367"/>
      <c r="F2367"/>
      <c r="G2367"/>
      <c r="H2367"/>
      <c r="I2367"/>
    </row>
    <row r="2368" spans="1:9">
      <c r="A2368"/>
      <c r="B2368"/>
      <c r="C2368"/>
      <c r="D2368"/>
      <c r="E2368"/>
      <c r="F2368"/>
      <c r="G2368"/>
      <c r="H2368"/>
      <c r="I2368"/>
    </row>
    <row r="2369" spans="1:9">
      <c r="A2369"/>
      <c r="B2369"/>
      <c r="C2369"/>
      <c r="D2369"/>
      <c r="E2369"/>
      <c r="F2369"/>
      <c r="G2369"/>
      <c r="H2369"/>
      <c r="I2369"/>
    </row>
    <row r="2370" spans="1:9">
      <c r="A2370"/>
      <c r="B2370"/>
      <c r="C2370"/>
      <c r="D2370"/>
      <c r="E2370"/>
      <c r="F2370"/>
      <c r="G2370"/>
      <c r="H2370"/>
      <c r="I2370"/>
    </row>
    <row r="2371" spans="1:9">
      <c r="A2371"/>
      <c r="B2371"/>
      <c r="C2371"/>
      <c r="D2371"/>
      <c r="E2371"/>
      <c r="F2371"/>
      <c r="G2371"/>
      <c r="H2371"/>
      <c r="I2371"/>
    </row>
    <row r="2372" spans="1:9">
      <c r="A2372"/>
      <c r="B2372"/>
      <c r="C2372"/>
      <c r="D2372"/>
      <c r="E2372"/>
      <c r="F2372"/>
      <c r="G2372"/>
      <c r="H2372"/>
      <c r="I2372"/>
    </row>
    <row r="2373" spans="1:9">
      <c r="A2373"/>
      <c r="B2373"/>
      <c r="C2373"/>
      <c r="D2373"/>
      <c r="E2373"/>
      <c r="F2373"/>
      <c r="G2373"/>
      <c r="H2373"/>
      <c r="I2373"/>
    </row>
    <row r="2374" spans="1:9">
      <c r="A2374"/>
      <c r="B2374"/>
      <c r="C2374"/>
      <c r="D2374"/>
      <c r="E2374"/>
      <c r="F2374"/>
      <c r="G2374"/>
      <c r="H2374"/>
      <c r="I2374"/>
    </row>
    <row r="2375" spans="1:9">
      <c r="A2375"/>
      <c r="B2375"/>
      <c r="C2375"/>
      <c r="D2375"/>
      <c r="E2375"/>
      <c r="F2375"/>
      <c r="G2375"/>
      <c r="H2375"/>
      <c r="I2375"/>
    </row>
    <row r="2376" spans="1:9">
      <c r="A2376"/>
      <c r="B2376"/>
      <c r="C2376"/>
      <c r="D2376"/>
      <c r="E2376"/>
      <c r="F2376"/>
      <c r="G2376"/>
      <c r="H2376"/>
      <c r="I2376"/>
    </row>
    <row r="2377" spans="1:9">
      <c r="A2377"/>
      <c r="B2377"/>
      <c r="C2377"/>
      <c r="D2377"/>
      <c r="E2377"/>
      <c r="F2377"/>
      <c r="G2377"/>
      <c r="H2377"/>
      <c r="I2377"/>
    </row>
    <row r="2378" spans="1:9">
      <c r="A2378"/>
      <c r="B2378"/>
      <c r="C2378"/>
      <c r="D2378"/>
      <c r="E2378"/>
      <c r="F2378"/>
      <c r="G2378"/>
      <c r="H2378"/>
      <c r="I2378"/>
    </row>
    <row r="2379" spans="1:9">
      <c r="A2379"/>
      <c r="B2379"/>
      <c r="C2379"/>
      <c r="D2379"/>
      <c r="E2379"/>
      <c r="F2379"/>
      <c r="G2379"/>
      <c r="H2379"/>
      <c r="I2379"/>
    </row>
    <row r="2380" spans="1:9">
      <c r="A2380"/>
      <c r="B2380"/>
      <c r="C2380"/>
      <c r="D2380"/>
      <c r="E2380"/>
      <c r="F2380"/>
      <c r="G2380"/>
      <c r="H2380"/>
      <c r="I2380"/>
    </row>
    <row r="2381" spans="1:9">
      <c r="A2381"/>
      <c r="B2381"/>
      <c r="C2381"/>
      <c r="D2381"/>
      <c r="E2381"/>
      <c r="F2381"/>
      <c r="G2381"/>
      <c r="H2381"/>
      <c r="I2381"/>
    </row>
    <row r="2382" spans="1:9">
      <c r="A2382"/>
      <c r="B2382"/>
      <c r="C2382"/>
      <c r="D2382"/>
      <c r="E2382"/>
      <c r="F2382"/>
      <c r="G2382"/>
      <c r="H2382"/>
      <c r="I2382"/>
    </row>
    <row r="2383" spans="1:9">
      <c r="A2383"/>
      <c r="B2383"/>
      <c r="C2383"/>
      <c r="D2383"/>
      <c r="E2383"/>
      <c r="F2383"/>
      <c r="G2383"/>
      <c r="H2383"/>
      <c r="I2383"/>
    </row>
    <row r="2384" spans="1:9">
      <c r="A2384"/>
      <c r="B2384"/>
      <c r="C2384"/>
      <c r="D2384"/>
      <c r="E2384"/>
      <c r="F2384"/>
      <c r="G2384"/>
      <c r="H2384"/>
      <c r="I2384"/>
    </row>
    <row r="2385" spans="1:9">
      <c r="A2385"/>
      <c r="B2385"/>
      <c r="C2385"/>
      <c r="D2385"/>
      <c r="E2385"/>
      <c r="F2385"/>
      <c r="G2385"/>
      <c r="H2385"/>
      <c r="I2385"/>
    </row>
    <row r="2386" spans="1:9">
      <c r="A2386"/>
      <c r="B2386"/>
      <c r="C2386"/>
      <c r="D2386"/>
      <c r="E2386"/>
      <c r="F2386"/>
      <c r="G2386"/>
      <c r="H2386"/>
      <c r="I2386"/>
    </row>
    <row r="2387" spans="1:9">
      <c r="A2387"/>
      <c r="B2387"/>
      <c r="C2387"/>
      <c r="D2387"/>
      <c r="E2387"/>
      <c r="F2387"/>
      <c r="G2387"/>
      <c r="H2387"/>
      <c r="I2387"/>
    </row>
    <row r="2388" spans="1:9">
      <c r="A2388"/>
      <c r="B2388"/>
      <c r="C2388"/>
      <c r="D2388"/>
      <c r="E2388"/>
      <c r="F2388"/>
      <c r="G2388"/>
      <c r="H2388"/>
      <c r="I2388"/>
    </row>
    <row r="2389" spans="1:9">
      <c r="A2389"/>
      <c r="B2389"/>
      <c r="C2389"/>
      <c r="D2389"/>
      <c r="E2389"/>
      <c r="F2389"/>
      <c r="G2389"/>
      <c r="H2389"/>
      <c r="I2389"/>
    </row>
    <row r="2390" spans="1:9">
      <c r="A2390"/>
      <c r="B2390"/>
      <c r="C2390"/>
      <c r="D2390"/>
      <c r="E2390"/>
      <c r="F2390"/>
      <c r="G2390"/>
      <c r="H2390"/>
      <c r="I2390"/>
    </row>
    <row r="2391" spans="1:9">
      <c r="A2391"/>
      <c r="B2391"/>
      <c r="C2391"/>
      <c r="D2391"/>
      <c r="E2391"/>
      <c r="F2391"/>
      <c r="G2391"/>
      <c r="H2391"/>
      <c r="I2391"/>
    </row>
    <row r="2392" spans="1:9">
      <c r="A2392"/>
      <c r="B2392"/>
      <c r="C2392"/>
      <c r="D2392"/>
      <c r="E2392"/>
      <c r="F2392"/>
      <c r="G2392"/>
      <c r="H2392"/>
      <c r="I2392"/>
    </row>
    <row r="2393" spans="1:9">
      <c r="A2393"/>
      <c r="B2393"/>
      <c r="C2393"/>
      <c r="D2393"/>
      <c r="E2393"/>
      <c r="F2393"/>
      <c r="G2393"/>
      <c r="H2393"/>
      <c r="I2393"/>
    </row>
    <row r="2394" spans="1:9">
      <c r="A2394"/>
      <c r="B2394"/>
      <c r="C2394"/>
      <c r="D2394"/>
      <c r="E2394"/>
      <c r="F2394"/>
      <c r="G2394"/>
      <c r="H2394"/>
      <c r="I2394"/>
    </row>
    <row r="2395" spans="1:9">
      <c r="A2395"/>
      <c r="B2395"/>
      <c r="C2395"/>
      <c r="D2395"/>
      <c r="E2395"/>
      <c r="F2395"/>
      <c r="G2395"/>
      <c r="H2395"/>
      <c r="I2395"/>
    </row>
    <row r="2396" spans="1:9">
      <c r="A2396"/>
      <c r="B2396"/>
      <c r="C2396"/>
      <c r="D2396"/>
      <c r="E2396"/>
      <c r="F2396"/>
      <c r="G2396"/>
      <c r="H2396"/>
      <c r="I2396"/>
    </row>
    <row r="2397" spans="1:9">
      <c r="A2397"/>
      <c r="B2397"/>
      <c r="C2397"/>
      <c r="D2397"/>
      <c r="E2397"/>
      <c r="F2397"/>
      <c r="G2397"/>
      <c r="H2397"/>
      <c r="I2397"/>
    </row>
    <row r="2398" spans="1:9">
      <c r="A2398"/>
      <c r="B2398"/>
      <c r="C2398"/>
      <c r="D2398"/>
      <c r="E2398"/>
      <c r="F2398"/>
      <c r="G2398"/>
      <c r="H2398"/>
      <c r="I2398"/>
    </row>
    <row r="2399" spans="1:9">
      <c r="A2399"/>
      <c r="B2399"/>
      <c r="C2399"/>
      <c r="D2399"/>
      <c r="E2399"/>
      <c r="F2399"/>
      <c r="G2399"/>
      <c r="H2399"/>
      <c r="I2399"/>
    </row>
    <row r="2400" spans="1:9">
      <c r="A2400"/>
      <c r="B2400"/>
      <c r="C2400"/>
      <c r="D2400"/>
      <c r="E2400"/>
      <c r="F2400"/>
      <c r="G2400"/>
      <c r="H2400"/>
      <c r="I2400"/>
    </row>
    <row r="2401" spans="1:9">
      <c r="A2401"/>
      <c r="B2401"/>
      <c r="C2401"/>
      <c r="D2401"/>
      <c r="E2401"/>
      <c r="F2401"/>
      <c r="G2401"/>
      <c r="H2401"/>
      <c r="I2401"/>
    </row>
    <row r="2402" spans="1:9">
      <c r="A2402"/>
      <c r="B2402"/>
      <c r="C2402"/>
      <c r="D2402"/>
      <c r="E2402"/>
      <c r="F2402"/>
      <c r="G2402"/>
      <c r="H2402"/>
      <c r="I2402"/>
    </row>
    <row r="2403" spans="1:9">
      <c r="A2403"/>
      <c r="B2403"/>
      <c r="C2403"/>
      <c r="D2403"/>
      <c r="E2403"/>
      <c r="F2403"/>
      <c r="G2403"/>
      <c r="H2403"/>
      <c r="I2403"/>
    </row>
    <row r="2404" spans="1:9">
      <c r="A2404"/>
      <c r="B2404"/>
      <c r="C2404"/>
      <c r="D2404"/>
      <c r="E2404"/>
      <c r="F2404"/>
      <c r="G2404"/>
      <c r="H2404"/>
      <c r="I2404"/>
    </row>
    <row r="2405" spans="1:9">
      <c r="A2405"/>
      <c r="B2405"/>
      <c r="C2405"/>
      <c r="D2405"/>
      <c r="E2405"/>
      <c r="F2405"/>
      <c r="G2405"/>
      <c r="H2405"/>
      <c r="I2405"/>
    </row>
    <row r="2406" spans="1:9">
      <c r="A2406"/>
      <c r="B2406"/>
      <c r="C2406"/>
      <c r="D2406"/>
      <c r="E2406"/>
      <c r="F2406"/>
      <c r="G2406"/>
      <c r="H2406"/>
      <c r="I2406"/>
    </row>
    <row r="2407" spans="1:9">
      <c r="A2407"/>
      <c r="B2407"/>
      <c r="C2407"/>
      <c r="D2407"/>
      <c r="E2407"/>
      <c r="F2407"/>
      <c r="G2407"/>
      <c r="H2407"/>
      <c r="I2407"/>
    </row>
    <row r="2408" spans="1:9">
      <c r="A2408"/>
      <c r="B2408"/>
      <c r="C2408"/>
      <c r="D2408"/>
      <c r="E2408"/>
      <c r="F2408"/>
      <c r="G2408"/>
      <c r="H2408"/>
      <c r="I2408"/>
    </row>
    <row r="2409" spans="1:9">
      <c r="A2409"/>
      <c r="B2409"/>
      <c r="C2409"/>
      <c r="D2409"/>
      <c r="E2409"/>
      <c r="F2409"/>
      <c r="G2409"/>
      <c r="H2409"/>
      <c r="I2409"/>
    </row>
    <row r="2410" spans="1:9">
      <c r="A2410"/>
      <c r="B2410"/>
      <c r="C2410"/>
      <c r="D2410"/>
      <c r="E2410"/>
      <c r="F2410"/>
      <c r="G2410"/>
      <c r="H2410"/>
      <c r="I2410"/>
    </row>
    <row r="2411" spans="1:9">
      <c r="A2411"/>
      <c r="B2411"/>
      <c r="C2411"/>
      <c r="D2411"/>
      <c r="E2411"/>
      <c r="F2411"/>
      <c r="G2411"/>
      <c r="H2411"/>
      <c r="I2411"/>
    </row>
    <row r="2412" spans="1:9">
      <c r="A2412"/>
      <c r="B2412"/>
      <c r="C2412"/>
      <c r="D2412"/>
      <c r="E2412"/>
      <c r="F2412"/>
      <c r="G2412"/>
      <c r="H2412"/>
      <c r="I2412"/>
    </row>
    <row r="2413" spans="1:9">
      <c r="A2413"/>
      <c r="B2413"/>
      <c r="C2413"/>
      <c r="D2413"/>
      <c r="E2413"/>
      <c r="F2413"/>
      <c r="G2413"/>
      <c r="H2413"/>
      <c r="I2413"/>
    </row>
    <row r="2414" spans="1:9">
      <c r="A2414"/>
      <c r="B2414"/>
      <c r="C2414"/>
      <c r="D2414"/>
      <c r="E2414"/>
      <c r="F2414"/>
      <c r="G2414"/>
      <c r="H2414"/>
      <c r="I2414"/>
    </row>
    <row r="2415" spans="1:9">
      <c r="A2415"/>
      <c r="B2415"/>
      <c r="C2415"/>
      <c r="D2415"/>
      <c r="E2415"/>
      <c r="F2415"/>
      <c r="G2415"/>
      <c r="H2415"/>
      <c r="I2415"/>
    </row>
    <row r="2416" spans="1:9">
      <c r="A2416"/>
      <c r="B2416"/>
      <c r="C2416"/>
      <c r="D2416"/>
      <c r="E2416"/>
      <c r="F2416"/>
      <c r="G2416"/>
      <c r="H2416"/>
      <c r="I2416"/>
    </row>
    <row r="2417" spans="1:9">
      <c r="A2417"/>
      <c r="B2417"/>
      <c r="C2417"/>
      <c r="D2417"/>
      <c r="E2417"/>
      <c r="F2417"/>
      <c r="G2417"/>
      <c r="H2417"/>
      <c r="I2417"/>
    </row>
    <row r="2418" spans="1:9">
      <c r="A2418"/>
      <c r="B2418"/>
      <c r="C2418"/>
      <c r="D2418"/>
      <c r="E2418"/>
      <c r="F2418"/>
      <c r="G2418"/>
      <c r="H2418"/>
      <c r="I2418"/>
    </row>
    <row r="2419" spans="1:9">
      <c r="A2419"/>
      <c r="B2419"/>
      <c r="C2419"/>
      <c r="D2419"/>
      <c r="E2419"/>
      <c r="F2419"/>
      <c r="G2419"/>
      <c r="H2419"/>
      <c r="I2419"/>
    </row>
    <row r="2420" spans="1:9">
      <c r="A2420"/>
      <c r="B2420"/>
      <c r="C2420"/>
      <c r="D2420"/>
      <c r="E2420"/>
      <c r="F2420"/>
      <c r="G2420"/>
      <c r="H2420"/>
      <c r="I2420"/>
    </row>
    <row r="2421" spans="1:9">
      <c r="A2421"/>
      <c r="B2421"/>
      <c r="C2421"/>
      <c r="D2421"/>
      <c r="E2421"/>
      <c r="F2421"/>
      <c r="G2421"/>
      <c r="H2421"/>
      <c r="I2421"/>
    </row>
    <row r="2422" spans="1:9">
      <c r="A2422"/>
      <c r="B2422"/>
      <c r="C2422"/>
      <c r="D2422"/>
      <c r="E2422"/>
      <c r="F2422"/>
      <c r="G2422"/>
      <c r="H2422"/>
      <c r="I2422"/>
    </row>
    <row r="2423" spans="1:9">
      <c r="A2423"/>
      <c r="B2423"/>
      <c r="C2423"/>
      <c r="D2423"/>
      <c r="E2423"/>
      <c r="F2423"/>
      <c r="G2423"/>
      <c r="H2423"/>
      <c r="I2423"/>
    </row>
    <row r="2424" spans="1:9">
      <c r="A2424"/>
      <c r="B2424"/>
      <c r="C2424"/>
      <c r="D2424"/>
      <c r="E2424"/>
      <c r="F2424"/>
      <c r="G2424"/>
      <c r="H2424"/>
      <c r="I2424"/>
    </row>
    <row r="2425" spans="1:9">
      <c r="A2425"/>
      <c r="B2425"/>
      <c r="C2425"/>
      <c r="D2425"/>
      <c r="E2425"/>
      <c r="F2425"/>
      <c r="G2425"/>
      <c r="H2425"/>
      <c r="I2425"/>
    </row>
    <row r="2426" spans="1:9">
      <c r="A2426"/>
      <c r="B2426"/>
      <c r="C2426"/>
      <c r="D2426"/>
      <c r="E2426"/>
      <c r="F2426"/>
      <c r="G2426"/>
      <c r="H2426"/>
      <c r="I2426"/>
    </row>
    <row r="2427" spans="1:9">
      <c r="A2427"/>
      <c r="B2427"/>
      <c r="C2427"/>
      <c r="D2427"/>
      <c r="E2427"/>
      <c r="F2427"/>
      <c r="G2427"/>
      <c r="H2427"/>
      <c r="I2427"/>
    </row>
    <row r="2428" spans="1:9">
      <c r="A2428"/>
      <c r="B2428"/>
      <c r="C2428"/>
      <c r="D2428"/>
      <c r="E2428"/>
      <c r="F2428"/>
      <c r="G2428"/>
      <c r="H2428"/>
      <c r="I2428"/>
    </row>
    <row r="2429" spans="1:9">
      <c r="A2429"/>
      <c r="B2429"/>
      <c r="C2429"/>
      <c r="D2429"/>
      <c r="E2429"/>
      <c r="F2429"/>
      <c r="G2429"/>
      <c r="H2429"/>
      <c r="I2429"/>
    </row>
    <row r="2430" spans="1:9">
      <c r="A2430"/>
      <c r="B2430"/>
      <c r="C2430"/>
      <c r="D2430"/>
      <c r="E2430"/>
      <c r="F2430"/>
      <c r="G2430"/>
      <c r="H2430"/>
      <c r="I2430"/>
    </row>
    <row r="2431" spans="1:9">
      <c r="A2431"/>
      <c r="B2431"/>
      <c r="C2431"/>
      <c r="D2431"/>
      <c r="E2431"/>
      <c r="F2431"/>
      <c r="G2431"/>
      <c r="H2431"/>
      <c r="I2431"/>
    </row>
    <row r="2432" spans="1:9">
      <c r="A2432"/>
      <c r="B2432"/>
      <c r="C2432"/>
      <c r="D2432"/>
      <c r="E2432"/>
      <c r="F2432"/>
      <c r="G2432"/>
      <c r="H2432"/>
      <c r="I2432"/>
    </row>
    <row r="2433" spans="1:9">
      <c r="A2433"/>
      <c r="B2433"/>
      <c r="C2433"/>
      <c r="D2433"/>
      <c r="E2433"/>
      <c r="F2433"/>
      <c r="G2433"/>
      <c r="H2433"/>
      <c r="I2433"/>
    </row>
    <row r="2434" spans="1:9">
      <c r="A2434"/>
      <c r="B2434"/>
      <c r="C2434"/>
      <c r="D2434"/>
      <c r="E2434"/>
      <c r="F2434"/>
      <c r="G2434"/>
      <c r="H2434"/>
      <c r="I2434"/>
    </row>
    <row r="2435" spans="1:9">
      <c r="A2435"/>
      <c r="B2435"/>
      <c r="C2435"/>
      <c r="D2435"/>
      <c r="E2435"/>
      <c r="F2435"/>
      <c r="G2435"/>
      <c r="H2435"/>
      <c r="I2435"/>
    </row>
    <row r="2436" spans="1:9">
      <c r="A2436"/>
      <c r="B2436"/>
      <c r="C2436"/>
      <c r="D2436"/>
      <c r="E2436"/>
      <c r="F2436"/>
      <c r="G2436"/>
      <c r="H2436"/>
      <c r="I2436"/>
    </row>
    <row r="2437" spans="1:9">
      <c r="A2437"/>
      <c r="B2437"/>
      <c r="C2437"/>
      <c r="D2437"/>
      <c r="E2437"/>
      <c r="F2437"/>
      <c r="G2437"/>
      <c r="H2437"/>
      <c r="I2437"/>
    </row>
    <row r="2438" spans="1:9">
      <c r="A2438"/>
      <c r="B2438"/>
      <c r="C2438"/>
      <c r="D2438"/>
      <c r="E2438"/>
      <c r="F2438"/>
      <c r="G2438"/>
      <c r="H2438"/>
      <c r="I2438"/>
    </row>
    <row r="2439" spans="1:9">
      <c r="A2439"/>
      <c r="B2439"/>
      <c r="C2439"/>
      <c r="D2439"/>
      <c r="E2439"/>
      <c r="F2439"/>
      <c r="G2439"/>
      <c r="H2439"/>
      <c r="I2439"/>
    </row>
    <row r="2440" spans="1:9">
      <c r="A2440"/>
      <c r="B2440"/>
      <c r="C2440"/>
      <c r="D2440"/>
      <c r="E2440"/>
      <c r="F2440"/>
      <c r="G2440"/>
      <c r="H2440"/>
      <c r="I2440"/>
    </row>
    <row r="2441" spans="1:9">
      <c r="A2441"/>
      <c r="B2441"/>
      <c r="C2441"/>
      <c r="D2441"/>
      <c r="E2441"/>
      <c r="F2441"/>
      <c r="G2441"/>
      <c r="H2441"/>
      <c r="I2441"/>
    </row>
    <row r="2442" spans="1:9">
      <c r="A2442"/>
      <c r="B2442"/>
      <c r="C2442"/>
      <c r="D2442"/>
      <c r="E2442"/>
      <c r="F2442"/>
      <c r="G2442"/>
      <c r="H2442"/>
      <c r="I2442"/>
    </row>
    <row r="2443" spans="1:9">
      <c r="A2443"/>
      <c r="B2443"/>
      <c r="C2443"/>
      <c r="D2443"/>
      <c r="E2443"/>
      <c r="F2443"/>
      <c r="G2443"/>
      <c r="H2443"/>
      <c r="I2443"/>
    </row>
    <row r="2444" spans="1:9">
      <c r="A2444"/>
      <c r="B2444"/>
      <c r="C2444"/>
      <c r="D2444"/>
      <c r="E2444"/>
      <c r="F2444"/>
      <c r="G2444"/>
      <c r="H2444"/>
      <c r="I2444"/>
    </row>
    <row r="2445" spans="1:9">
      <c r="A2445"/>
      <c r="B2445"/>
      <c r="C2445"/>
      <c r="D2445"/>
      <c r="E2445"/>
      <c r="F2445"/>
      <c r="G2445"/>
      <c r="H2445"/>
      <c r="I2445"/>
    </row>
    <row r="2446" spans="1:9">
      <c r="A2446"/>
      <c r="B2446"/>
      <c r="C2446"/>
      <c r="D2446"/>
      <c r="E2446"/>
      <c r="F2446"/>
      <c r="G2446"/>
      <c r="H2446"/>
      <c r="I2446"/>
    </row>
    <row r="2447" spans="1:9">
      <c r="A2447"/>
      <c r="B2447"/>
      <c r="C2447"/>
      <c r="D2447"/>
      <c r="E2447"/>
      <c r="F2447"/>
      <c r="G2447"/>
      <c r="H2447"/>
      <c r="I2447"/>
    </row>
    <row r="2448" spans="1:9">
      <c r="A2448"/>
      <c r="B2448"/>
      <c r="C2448"/>
      <c r="D2448"/>
      <c r="E2448"/>
      <c r="F2448"/>
      <c r="G2448"/>
      <c r="H2448"/>
      <c r="I2448"/>
    </row>
    <row r="2449" spans="1:9">
      <c r="A2449"/>
      <c r="B2449"/>
      <c r="C2449"/>
      <c r="D2449"/>
      <c r="E2449"/>
      <c r="F2449"/>
      <c r="G2449"/>
      <c r="H2449"/>
      <c r="I2449"/>
    </row>
    <row r="2450" spans="1:9">
      <c r="A2450"/>
      <c r="B2450"/>
      <c r="C2450"/>
      <c r="D2450"/>
      <c r="E2450"/>
      <c r="F2450"/>
      <c r="G2450"/>
      <c r="H2450"/>
      <c r="I2450"/>
    </row>
    <row r="2451" spans="1:9">
      <c r="A2451"/>
      <c r="B2451"/>
      <c r="C2451"/>
      <c r="D2451"/>
      <c r="E2451"/>
      <c r="F2451"/>
      <c r="G2451"/>
      <c r="H2451"/>
      <c r="I2451"/>
    </row>
    <row r="2452" spans="1:9">
      <c r="A2452"/>
      <c r="B2452"/>
      <c r="C2452"/>
      <c r="D2452"/>
      <c r="E2452"/>
      <c r="F2452"/>
      <c r="G2452"/>
      <c r="H2452"/>
      <c r="I2452"/>
    </row>
    <row r="2453" spans="1:9">
      <c r="A2453"/>
      <c r="B2453"/>
      <c r="C2453"/>
      <c r="D2453"/>
      <c r="E2453"/>
      <c r="F2453"/>
      <c r="G2453"/>
      <c r="H2453"/>
      <c r="I2453"/>
    </row>
    <row r="2454" spans="1:9">
      <c r="A2454"/>
      <c r="B2454"/>
      <c r="C2454"/>
      <c r="D2454"/>
      <c r="E2454"/>
      <c r="F2454"/>
      <c r="G2454"/>
      <c r="H2454"/>
      <c r="I2454"/>
    </row>
    <row r="2455" spans="1:9">
      <c r="A2455"/>
      <c r="B2455"/>
      <c r="C2455"/>
      <c r="D2455"/>
      <c r="E2455"/>
      <c r="F2455"/>
      <c r="G2455"/>
      <c r="H2455"/>
      <c r="I2455"/>
    </row>
    <row r="2456" spans="1:9">
      <c r="A2456"/>
      <c r="B2456"/>
      <c r="C2456"/>
      <c r="D2456"/>
      <c r="E2456"/>
      <c r="F2456"/>
      <c r="G2456"/>
      <c r="H2456"/>
      <c r="I2456"/>
    </row>
    <row r="2457" spans="1:9">
      <c r="A2457"/>
      <c r="B2457"/>
      <c r="C2457"/>
      <c r="D2457"/>
      <c r="E2457"/>
      <c r="F2457"/>
      <c r="G2457"/>
      <c r="H2457"/>
      <c r="I2457"/>
    </row>
    <row r="2458" spans="1:9">
      <c r="A2458"/>
      <c r="B2458"/>
      <c r="C2458"/>
      <c r="D2458"/>
      <c r="E2458"/>
      <c r="F2458"/>
      <c r="G2458"/>
      <c r="H2458"/>
      <c r="I2458"/>
    </row>
    <row r="2459" spans="1:9">
      <c r="A2459"/>
      <c r="B2459"/>
      <c r="C2459"/>
      <c r="D2459"/>
      <c r="E2459"/>
      <c r="F2459"/>
      <c r="G2459"/>
      <c r="H2459"/>
      <c r="I2459"/>
    </row>
    <row r="2460" spans="1:9">
      <c r="A2460"/>
      <c r="B2460"/>
      <c r="C2460"/>
      <c r="D2460"/>
      <c r="E2460"/>
      <c r="F2460"/>
      <c r="G2460"/>
      <c r="H2460"/>
      <c r="I2460"/>
    </row>
    <row r="2461" spans="1:9">
      <c r="A2461"/>
      <c r="B2461"/>
      <c r="C2461"/>
      <c r="D2461"/>
      <c r="E2461"/>
      <c r="F2461"/>
      <c r="G2461"/>
      <c r="H2461"/>
      <c r="I2461"/>
    </row>
    <row r="2462" spans="1:9">
      <c r="A2462"/>
      <c r="B2462"/>
      <c r="C2462"/>
      <c r="D2462"/>
      <c r="E2462"/>
      <c r="F2462"/>
      <c r="G2462"/>
      <c r="H2462"/>
      <c r="I2462"/>
    </row>
    <row r="2463" spans="1:9">
      <c r="A2463"/>
      <c r="B2463"/>
      <c r="C2463"/>
      <c r="D2463"/>
      <c r="E2463"/>
      <c r="F2463"/>
      <c r="G2463"/>
      <c r="H2463"/>
      <c r="I2463"/>
    </row>
    <row r="2464" spans="1:9">
      <c r="A2464"/>
      <c r="B2464"/>
      <c r="C2464"/>
      <c r="D2464"/>
      <c r="E2464"/>
      <c r="F2464"/>
      <c r="G2464"/>
      <c r="H2464"/>
      <c r="I2464"/>
    </row>
    <row r="2465" spans="1:9">
      <c r="A2465"/>
      <c r="B2465"/>
      <c r="C2465"/>
      <c r="D2465"/>
      <c r="E2465"/>
      <c r="F2465"/>
      <c r="G2465"/>
      <c r="H2465"/>
      <c r="I2465"/>
    </row>
    <row r="2466" spans="1:9">
      <c r="A2466"/>
      <c r="B2466"/>
      <c r="C2466"/>
      <c r="D2466"/>
      <c r="E2466"/>
      <c r="F2466"/>
      <c r="G2466"/>
      <c r="H2466"/>
      <c r="I2466"/>
    </row>
    <row r="2467" spans="1:9">
      <c r="A2467"/>
      <c r="B2467"/>
      <c r="C2467"/>
      <c r="D2467"/>
      <c r="E2467"/>
      <c r="F2467"/>
      <c r="G2467"/>
      <c r="H2467"/>
      <c r="I2467"/>
    </row>
    <row r="2468" spans="1:9">
      <c r="A2468"/>
      <c r="B2468"/>
      <c r="C2468"/>
      <c r="D2468"/>
      <c r="E2468"/>
      <c r="F2468"/>
      <c r="G2468"/>
      <c r="H2468"/>
      <c r="I2468"/>
    </row>
    <row r="2469" spans="1:9">
      <c r="A2469"/>
      <c r="B2469"/>
      <c r="C2469"/>
      <c r="D2469"/>
      <c r="E2469"/>
      <c r="F2469"/>
      <c r="G2469"/>
      <c r="H2469"/>
      <c r="I2469"/>
    </row>
    <row r="2470" spans="1:9">
      <c r="A2470"/>
      <c r="B2470"/>
      <c r="C2470"/>
      <c r="D2470"/>
      <c r="E2470"/>
      <c r="F2470"/>
      <c r="G2470"/>
      <c r="H2470"/>
      <c r="I2470"/>
    </row>
    <row r="2471" spans="1:9">
      <c r="A2471"/>
      <c r="B2471"/>
      <c r="C2471"/>
      <c r="D2471"/>
      <c r="E2471"/>
      <c r="F2471"/>
      <c r="G2471"/>
      <c r="H2471"/>
      <c r="I2471"/>
    </row>
    <row r="2472" spans="1:9">
      <c r="A2472"/>
      <c r="B2472"/>
      <c r="C2472"/>
      <c r="D2472"/>
      <c r="E2472"/>
      <c r="F2472"/>
      <c r="G2472"/>
      <c r="H2472"/>
      <c r="I2472"/>
    </row>
    <row r="2473" spans="1:9">
      <c r="A2473"/>
      <c r="B2473"/>
      <c r="C2473"/>
      <c r="D2473"/>
      <c r="E2473"/>
      <c r="F2473"/>
      <c r="G2473"/>
      <c r="H2473"/>
      <c r="I2473"/>
    </row>
    <row r="2474" spans="1:9">
      <c r="A2474"/>
      <c r="B2474"/>
      <c r="C2474"/>
      <c r="D2474"/>
      <c r="E2474"/>
      <c r="F2474"/>
      <c r="G2474"/>
      <c r="H2474"/>
      <c r="I2474"/>
    </row>
    <row r="2475" spans="1:9">
      <c r="A2475"/>
      <c r="B2475"/>
      <c r="C2475"/>
      <c r="D2475"/>
      <c r="E2475"/>
      <c r="F2475"/>
      <c r="G2475"/>
      <c r="H2475"/>
      <c r="I2475"/>
    </row>
    <row r="2476" spans="1:9">
      <c r="A2476"/>
      <c r="B2476"/>
      <c r="C2476"/>
      <c r="D2476"/>
      <c r="E2476"/>
      <c r="F2476"/>
      <c r="G2476"/>
      <c r="H2476"/>
      <c r="I2476"/>
    </row>
    <row r="2477" spans="1:9">
      <c r="A2477"/>
      <c r="B2477"/>
      <c r="C2477"/>
      <c r="D2477"/>
      <c r="E2477"/>
      <c r="F2477"/>
      <c r="G2477"/>
      <c r="H2477"/>
      <c r="I2477"/>
    </row>
    <row r="2478" spans="1:9">
      <c r="A2478"/>
      <c r="B2478"/>
      <c r="C2478"/>
      <c r="D2478"/>
      <c r="E2478"/>
      <c r="F2478"/>
      <c r="G2478"/>
      <c r="H2478"/>
      <c r="I2478"/>
    </row>
    <row r="2479" spans="1:9">
      <c r="A2479"/>
      <c r="B2479"/>
      <c r="C2479"/>
      <c r="D2479"/>
      <c r="E2479"/>
      <c r="F2479"/>
      <c r="G2479"/>
      <c r="H2479"/>
      <c r="I2479"/>
    </row>
    <row r="2480" spans="1:9">
      <c r="A2480"/>
      <c r="B2480"/>
      <c r="C2480"/>
      <c r="D2480"/>
      <c r="E2480"/>
      <c r="F2480"/>
      <c r="G2480"/>
      <c r="H2480"/>
      <c r="I2480"/>
    </row>
    <row r="2481" spans="1:9">
      <c r="A2481"/>
      <c r="B2481"/>
      <c r="C2481"/>
      <c r="D2481"/>
      <c r="E2481"/>
      <c r="F2481"/>
      <c r="G2481"/>
      <c r="H2481"/>
      <c r="I2481"/>
    </row>
    <row r="2482" spans="1:9">
      <c r="A2482"/>
      <c r="B2482"/>
      <c r="C2482"/>
      <c r="D2482"/>
      <c r="E2482"/>
      <c r="F2482"/>
      <c r="G2482"/>
      <c r="H2482"/>
      <c r="I2482"/>
    </row>
    <row r="2483" spans="1:9">
      <c r="A2483"/>
      <c r="B2483"/>
      <c r="C2483"/>
      <c r="D2483"/>
      <c r="E2483"/>
      <c r="F2483"/>
      <c r="G2483"/>
      <c r="H2483"/>
      <c r="I2483"/>
    </row>
    <row r="2484" spans="1:9">
      <c r="A2484"/>
      <c r="B2484"/>
      <c r="C2484"/>
      <c r="D2484"/>
      <c r="E2484"/>
      <c r="F2484"/>
      <c r="G2484"/>
      <c r="H2484"/>
      <c r="I2484"/>
    </row>
    <row r="2485" spans="1:9">
      <c r="A2485"/>
      <c r="B2485"/>
      <c r="C2485"/>
      <c r="D2485"/>
      <c r="E2485"/>
      <c r="F2485"/>
      <c r="G2485"/>
      <c r="H2485"/>
      <c r="I2485"/>
    </row>
    <row r="2486" spans="1:9">
      <c r="A2486"/>
      <c r="B2486"/>
      <c r="C2486"/>
      <c r="D2486"/>
      <c r="E2486"/>
      <c r="F2486"/>
      <c r="G2486"/>
      <c r="H2486"/>
      <c r="I2486"/>
    </row>
    <row r="2487" spans="1:9">
      <c r="A2487"/>
      <c r="B2487"/>
      <c r="C2487"/>
      <c r="D2487"/>
      <c r="E2487"/>
      <c r="F2487"/>
      <c r="G2487"/>
      <c r="H2487"/>
      <c r="I2487"/>
    </row>
    <row r="2488" spans="1:9">
      <c r="A2488"/>
      <c r="B2488"/>
      <c r="C2488"/>
      <c r="D2488"/>
      <c r="E2488"/>
      <c r="F2488"/>
      <c r="G2488"/>
      <c r="H2488"/>
      <c r="I2488"/>
    </row>
    <row r="2489" spans="1:9">
      <c r="A2489"/>
      <c r="B2489"/>
      <c r="C2489"/>
      <c r="D2489"/>
      <c r="E2489"/>
      <c r="F2489"/>
      <c r="G2489"/>
      <c r="H2489"/>
      <c r="I2489"/>
    </row>
    <row r="2490" spans="1:9">
      <c r="A2490"/>
      <c r="B2490"/>
      <c r="C2490"/>
      <c r="D2490"/>
      <c r="E2490"/>
      <c r="F2490"/>
      <c r="G2490"/>
      <c r="H2490"/>
      <c r="I2490"/>
    </row>
    <row r="2491" spans="1:9">
      <c r="A2491"/>
      <c r="B2491"/>
      <c r="C2491"/>
      <c r="D2491"/>
      <c r="E2491"/>
      <c r="F2491"/>
      <c r="G2491"/>
      <c r="H2491"/>
      <c r="I2491"/>
    </row>
    <row r="2492" spans="1:9">
      <c r="A2492"/>
      <c r="B2492"/>
      <c r="C2492"/>
      <c r="D2492"/>
      <c r="E2492"/>
      <c r="F2492"/>
      <c r="G2492"/>
      <c r="H2492"/>
      <c r="I2492"/>
    </row>
    <row r="2493" spans="1:9">
      <c r="A2493"/>
      <c r="B2493"/>
      <c r="C2493"/>
      <c r="D2493"/>
      <c r="E2493"/>
      <c r="F2493"/>
      <c r="G2493"/>
      <c r="H2493"/>
      <c r="I2493"/>
    </row>
    <row r="2494" spans="1:9">
      <c r="A2494"/>
      <c r="B2494"/>
      <c r="C2494"/>
      <c r="D2494"/>
      <c r="E2494"/>
      <c r="F2494"/>
      <c r="G2494"/>
      <c r="H2494"/>
      <c r="I2494"/>
    </row>
    <row r="2495" spans="1:9">
      <c r="A2495"/>
      <c r="B2495"/>
      <c r="C2495"/>
      <c r="D2495"/>
      <c r="E2495"/>
      <c r="F2495"/>
      <c r="G2495"/>
      <c r="H2495"/>
      <c r="I2495"/>
    </row>
    <row r="2496" spans="1:9">
      <c r="A2496"/>
      <c r="B2496"/>
      <c r="C2496"/>
      <c r="D2496"/>
      <c r="E2496"/>
      <c r="F2496"/>
      <c r="G2496"/>
      <c r="H2496"/>
      <c r="I2496"/>
    </row>
    <row r="2497" spans="1:9">
      <c r="A2497"/>
      <c r="B2497"/>
      <c r="C2497"/>
      <c r="D2497"/>
      <c r="E2497"/>
      <c r="F2497"/>
      <c r="G2497"/>
      <c r="H2497"/>
      <c r="I2497"/>
    </row>
    <row r="2498" spans="1:9">
      <c r="A2498"/>
      <c r="B2498"/>
      <c r="C2498"/>
      <c r="D2498"/>
      <c r="E2498"/>
      <c r="F2498"/>
      <c r="G2498"/>
      <c r="H2498"/>
      <c r="I2498"/>
    </row>
    <row r="2499" spans="1:9">
      <c r="A2499"/>
      <c r="B2499"/>
      <c r="C2499"/>
      <c r="D2499"/>
      <c r="E2499"/>
      <c r="F2499"/>
      <c r="G2499"/>
      <c r="H2499"/>
      <c r="I2499"/>
    </row>
    <row r="2500" spans="1:9">
      <c r="A2500"/>
      <c r="B2500"/>
      <c r="C2500"/>
      <c r="D2500"/>
      <c r="E2500"/>
      <c r="F2500"/>
      <c r="G2500"/>
      <c r="H2500"/>
      <c r="I2500"/>
    </row>
    <row r="2501" spans="1:9">
      <c r="A2501"/>
      <c r="B2501"/>
      <c r="C2501"/>
      <c r="D2501"/>
      <c r="E2501"/>
      <c r="F2501"/>
      <c r="G2501"/>
      <c r="H2501"/>
      <c r="I2501"/>
    </row>
    <row r="2502" spans="1:9">
      <c r="A2502"/>
      <c r="B2502"/>
      <c r="C2502"/>
      <c r="D2502"/>
      <c r="E2502"/>
      <c r="F2502"/>
      <c r="G2502"/>
      <c r="H2502"/>
      <c r="I2502"/>
    </row>
    <row r="2503" spans="1:9">
      <c r="A2503"/>
      <c r="B2503"/>
      <c r="C2503"/>
      <c r="D2503"/>
      <c r="E2503"/>
      <c r="F2503"/>
      <c r="G2503"/>
      <c r="H2503"/>
      <c r="I2503"/>
    </row>
    <row r="2504" spans="1:9">
      <c r="A2504"/>
      <c r="B2504"/>
      <c r="C2504"/>
      <c r="D2504"/>
      <c r="E2504"/>
      <c r="F2504"/>
      <c r="G2504"/>
      <c r="H2504"/>
      <c r="I2504"/>
    </row>
    <row r="2505" spans="1:9">
      <c r="A2505"/>
      <c r="B2505"/>
      <c r="C2505"/>
      <c r="D2505"/>
      <c r="E2505"/>
      <c r="F2505"/>
      <c r="G2505"/>
      <c r="H2505"/>
      <c r="I2505"/>
    </row>
    <row r="2506" spans="1:9">
      <c r="A2506"/>
      <c r="B2506"/>
      <c r="C2506"/>
      <c r="D2506"/>
      <c r="E2506"/>
      <c r="F2506"/>
      <c r="G2506"/>
      <c r="H2506"/>
      <c r="I2506"/>
    </row>
    <row r="2507" spans="1:9">
      <c r="A2507"/>
      <c r="B2507"/>
      <c r="C2507"/>
      <c r="D2507"/>
      <c r="E2507"/>
      <c r="F2507"/>
      <c r="G2507"/>
      <c r="H2507"/>
      <c r="I2507"/>
    </row>
    <row r="2508" spans="1:9">
      <c r="A2508"/>
      <c r="B2508"/>
      <c r="C2508"/>
      <c r="D2508"/>
      <c r="E2508"/>
      <c r="F2508"/>
      <c r="G2508"/>
      <c r="H2508"/>
      <c r="I2508"/>
    </row>
    <row r="2509" spans="1:9">
      <c r="A2509"/>
      <c r="B2509"/>
      <c r="C2509"/>
      <c r="D2509"/>
      <c r="E2509"/>
      <c r="F2509"/>
      <c r="G2509"/>
      <c r="H2509"/>
      <c r="I2509"/>
    </row>
    <row r="2510" spans="1:9">
      <c r="A2510"/>
      <c r="B2510"/>
      <c r="C2510"/>
      <c r="D2510"/>
      <c r="E2510"/>
      <c r="F2510"/>
      <c r="G2510"/>
      <c r="H2510"/>
      <c r="I2510"/>
    </row>
    <row r="2511" spans="1:9">
      <c r="A2511"/>
      <c r="B2511"/>
      <c r="C2511"/>
      <c r="D2511"/>
      <c r="E2511"/>
      <c r="F2511"/>
      <c r="G2511"/>
      <c r="H2511"/>
      <c r="I2511"/>
    </row>
    <row r="2512" spans="1:9">
      <c r="A2512"/>
      <c r="B2512"/>
      <c r="C2512"/>
      <c r="D2512"/>
      <c r="E2512"/>
      <c r="F2512"/>
      <c r="G2512"/>
      <c r="H2512"/>
      <c r="I2512"/>
    </row>
    <row r="2513" spans="1:9">
      <c r="A2513"/>
      <c r="B2513"/>
      <c r="C2513"/>
      <c r="D2513"/>
      <c r="E2513"/>
      <c r="F2513"/>
      <c r="G2513"/>
      <c r="H2513"/>
      <c r="I2513"/>
    </row>
    <row r="2514" spans="1:9">
      <c r="A2514"/>
      <c r="B2514"/>
      <c r="C2514"/>
      <c r="D2514"/>
      <c r="E2514"/>
      <c r="F2514"/>
      <c r="G2514"/>
      <c r="H2514"/>
      <c r="I2514"/>
    </row>
    <row r="2515" spans="1:9">
      <c r="A2515"/>
      <c r="B2515"/>
      <c r="C2515"/>
      <c r="D2515"/>
      <c r="E2515"/>
      <c r="F2515"/>
      <c r="G2515"/>
      <c r="H2515"/>
      <c r="I2515"/>
    </row>
    <row r="2516" spans="1:9">
      <c r="A2516"/>
      <c r="B2516"/>
      <c r="C2516"/>
      <c r="D2516"/>
      <c r="E2516"/>
      <c r="F2516"/>
      <c r="G2516"/>
      <c r="H2516"/>
      <c r="I2516"/>
    </row>
    <row r="2517" spans="1:9">
      <c r="A2517"/>
      <c r="B2517"/>
      <c r="C2517"/>
      <c r="D2517"/>
      <c r="E2517"/>
      <c r="F2517"/>
      <c r="G2517"/>
      <c r="H2517"/>
      <c r="I2517"/>
    </row>
    <row r="2518" spans="1:9">
      <c r="A2518"/>
      <c r="B2518"/>
      <c r="C2518"/>
      <c r="D2518"/>
      <c r="E2518"/>
      <c r="F2518"/>
      <c r="G2518"/>
      <c r="H2518"/>
      <c r="I2518"/>
    </row>
    <row r="2519" spans="1:9">
      <c r="A2519"/>
      <c r="B2519"/>
      <c r="C2519"/>
      <c r="D2519"/>
      <c r="E2519"/>
      <c r="F2519"/>
      <c r="G2519"/>
      <c r="H2519"/>
      <c r="I2519"/>
    </row>
    <row r="2520" spans="1:9">
      <c r="A2520"/>
      <c r="B2520"/>
      <c r="C2520"/>
      <c r="D2520"/>
      <c r="E2520"/>
      <c r="F2520"/>
      <c r="G2520"/>
      <c r="H2520"/>
      <c r="I2520"/>
    </row>
    <row r="2521" spans="1:9">
      <c r="A2521"/>
      <c r="B2521"/>
      <c r="C2521"/>
      <c r="D2521"/>
      <c r="E2521"/>
      <c r="F2521"/>
      <c r="G2521"/>
      <c r="H2521"/>
      <c r="I2521"/>
    </row>
    <row r="2522" spans="1:9">
      <c r="A2522"/>
      <c r="B2522"/>
      <c r="C2522"/>
      <c r="D2522"/>
      <c r="E2522"/>
      <c r="F2522"/>
      <c r="G2522"/>
      <c r="H2522"/>
      <c r="I2522"/>
    </row>
    <row r="2523" spans="1:9">
      <c r="A2523"/>
      <c r="B2523"/>
      <c r="C2523"/>
      <c r="D2523"/>
      <c r="E2523"/>
      <c r="F2523"/>
      <c r="G2523"/>
      <c r="H2523"/>
      <c r="I2523"/>
    </row>
    <row r="2524" spans="1:9">
      <c r="A2524"/>
      <c r="B2524"/>
      <c r="C2524"/>
      <c r="D2524"/>
      <c r="E2524"/>
      <c r="F2524"/>
      <c r="G2524"/>
      <c r="H2524"/>
      <c r="I2524"/>
    </row>
    <row r="2525" spans="1:9">
      <c r="A2525"/>
      <c r="B2525"/>
      <c r="C2525"/>
      <c r="D2525"/>
      <c r="E2525"/>
      <c r="F2525"/>
      <c r="G2525"/>
      <c r="H2525"/>
      <c r="I2525"/>
    </row>
    <row r="2526" spans="1:9">
      <c r="A2526"/>
      <c r="B2526"/>
      <c r="C2526"/>
      <c r="D2526"/>
      <c r="E2526"/>
      <c r="F2526"/>
      <c r="G2526"/>
      <c r="H2526"/>
      <c r="I2526"/>
    </row>
    <row r="2527" spans="1:9">
      <c r="A2527"/>
      <c r="B2527"/>
      <c r="C2527"/>
      <c r="D2527"/>
      <c r="E2527"/>
      <c r="F2527"/>
      <c r="G2527"/>
      <c r="H2527"/>
      <c r="I2527"/>
    </row>
    <row r="2528" spans="1:9">
      <c r="A2528"/>
      <c r="B2528"/>
      <c r="C2528"/>
      <c r="D2528"/>
      <c r="E2528"/>
      <c r="F2528"/>
      <c r="G2528"/>
      <c r="H2528"/>
      <c r="I2528"/>
    </row>
    <row r="2529" spans="1:9">
      <c r="A2529"/>
      <c r="B2529"/>
      <c r="C2529"/>
      <c r="D2529"/>
      <c r="E2529"/>
      <c r="F2529"/>
      <c r="G2529"/>
      <c r="H2529"/>
      <c r="I2529"/>
    </row>
    <row r="2530" spans="1:9">
      <c r="A2530"/>
      <c r="B2530"/>
      <c r="C2530"/>
      <c r="D2530"/>
      <c r="E2530"/>
      <c r="F2530"/>
      <c r="G2530"/>
      <c r="H2530"/>
      <c r="I2530"/>
    </row>
    <row r="2531" spans="1:9">
      <c r="A2531"/>
      <c r="B2531"/>
      <c r="C2531"/>
      <c r="D2531"/>
      <c r="E2531"/>
      <c r="F2531"/>
      <c r="G2531"/>
      <c r="H2531"/>
      <c r="I2531"/>
    </row>
    <row r="2532" spans="1:9">
      <c r="A2532"/>
      <c r="B2532"/>
      <c r="C2532"/>
      <c r="D2532"/>
      <c r="E2532"/>
      <c r="F2532"/>
      <c r="G2532"/>
      <c r="H2532"/>
      <c r="I2532"/>
    </row>
    <row r="2533" spans="1:9">
      <c r="A2533"/>
      <c r="B2533"/>
      <c r="C2533"/>
      <c r="D2533"/>
      <c r="E2533"/>
      <c r="F2533"/>
      <c r="G2533"/>
      <c r="H2533"/>
      <c r="I2533"/>
    </row>
    <row r="2534" spans="1:9">
      <c r="A2534"/>
      <c r="B2534"/>
      <c r="C2534"/>
      <c r="D2534"/>
      <c r="E2534"/>
      <c r="F2534"/>
      <c r="G2534"/>
      <c r="H2534"/>
      <c r="I2534"/>
    </row>
    <row r="2535" spans="1:9">
      <c r="A2535"/>
      <c r="B2535"/>
      <c r="C2535"/>
      <c r="D2535"/>
      <c r="E2535"/>
      <c r="F2535"/>
      <c r="G2535"/>
      <c r="H2535"/>
      <c r="I2535"/>
    </row>
    <row r="2536" spans="1:9">
      <c r="A2536"/>
      <c r="B2536"/>
      <c r="C2536"/>
      <c r="D2536"/>
      <c r="E2536"/>
      <c r="F2536"/>
      <c r="G2536"/>
      <c r="H2536"/>
      <c r="I2536"/>
    </row>
    <row r="2537" spans="1:9">
      <c r="A2537"/>
      <c r="B2537"/>
      <c r="C2537"/>
      <c r="D2537"/>
      <c r="E2537"/>
      <c r="F2537"/>
      <c r="G2537"/>
      <c r="H2537"/>
      <c r="I2537"/>
    </row>
    <row r="2538" spans="1:9">
      <c r="A2538"/>
      <c r="B2538"/>
      <c r="C2538"/>
      <c r="D2538"/>
      <c r="E2538"/>
      <c r="F2538"/>
      <c r="G2538"/>
      <c r="H2538"/>
      <c r="I2538"/>
    </row>
    <row r="2539" spans="1:9">
      <c r="A2539"/>
      <c r="B2539"/>
      <c r="C2539"/>
      <c r="D2539"/>
      <c r="E2539"/>
      <c r="F2539"/>
      <c r="G2539"/>
      <c r="H2539"/>
      <c r="I2539"/>
    </row>
    <row r="2540" spans="1:9">
      <c r="A2540"/>
      <c r="B2540"/>
      <c r="C2540"/>
      <c r="D2540"/>
      <c r="E2540"/>
      <c r="F2540"/>
      <c r="G2540"/>
      <c r="H2540"/>
      <c r="I2540"/>
    </row>
    <row r="2541" spans="1:9">
      <c r="A2541"/>
      <c r="B2541"/>
      <c r="C2541"/>
      <c r="D2541"/>
      <c r="E2541"/>
      <c r="F2541"/>
      <c r="G2541"/>
      <c r="H2541"/>
      <c r="I2541"/>
    </row>
    <row r="2542" spans="1:9">
      <c r="A2542"/>
      <c r="B2542"/>
      <c r="C2542"/>
      <c r="D2542"/>
      <c r="E2542"/>
      <c r="F2542"/>
      <c r="G2542"/>
      <c r="H2542"/>
      <c r="I2542"/>
    </row>
    <row r="2543" spans="1:9">
      <c r="A2543"/>
      <c r="B2543"/>
      <c r="C2543"/>
      <c r="D2543"/>
      <c r="E2543"/>
      <c r="F2543"/>
      <c r="G2543"/>
      <c r="H2543"/>
      <c r="I2543"/>
    </row>
    <row r="2544" spans="1:9">
      <c r="A2544"/>
      <c r="B2544"/>
      <c r="C2544"/>
      <c r="D2544"/>
      <c r="E2544"/>
      <c r="F2544"/>
      <c r="G2544"/>
      <c r="H2544"/>
      <c r="I2544"/>
    </row>
    <row r="2545" spans="1:9">
      <c r="A2545"/>
      <c r="B2545"/>
      <c r="C2545"/>
      <c r="D2545"/>
      <c r="E2545"/>
      <c r="F2545"/>
      <c r="G2545"/>
      <c r="H2545"/>
      <c r="I2545"/>
    </row>
    <row r="2546" spans="1:9">
      <c r="A2546"/>
      <c r="B2546"/>
      <c r="C2546"/>
      <c r="D2546"/>
      <c r="E2546"/>
      <c r="F2546"/>
      <c r="G2546"/>
      <c r="H2546"/>
      <c r="I2546"/>
    </row>
    <row r="2547" spans="1:9">
      <c r="A2547"/>
      <c r="B2547"/>
      <c r="C2547"/>
      <c r="D2547"/>
      <c r="E2547"/>
      <c r="F2547"/>
      <c r="G2547"/>
      <c r="H2547"/>
      <c r="I2547"/>
    </row>
    <row r="2548" spans="1:9">
      <c r="A2548"/>
      <c r="B2548"/>
      <c r="C2548"/>
      <c r="D2548"/>
      <c r="E2548"/>
      <c r="F2548"/>
      <c r="G2548"/>
      <c r="H2548"/>
      <c r="I2548"/>
    </row>
    <row r="2549" spans="1:9">
      <c r="A2549"/>
      <c r="B2549"/>
      <c r="C2549"/>
      <c r="D2549"/>
      <c r="E2549"/>
      <c r="F2549"/>
      <c r="G2549"/>
      <c r="H2549"/>
      <c r="I2549"/>
    </row>
    <row r="2550" spans="1:9">
      <c r="A2550"/>
      <c r="B2550"/>
      <c r="C2550"/>
      <c r="D2550"/>
      <c r="E2550"/>
      <c r="F2550"/>
      <c r="G2550"/>
      <c r="H2550"/>
      <c r="I2550"/>
    </row>
    <row r="2551" spans="1:9">
      <c r="A2551"/>
      <c r="B2551"/>
      <c r="C2551"/>
      <c r="D2551"/>
      <c r="E2551"/>
      <c r="F2551"/>
      <c r="G2551"/>
      <c r="H2551"/>
      <c r="I2551"/>
    </row>
    <row r="2552" spans="1:9">
      <c r="A2552"/>
      <c r="B2552"/>
      <c r="C2552"/>
      <c r="D2552"/>
      <c r="E2552"/>
      <c r="F2552"/>
      <c r="G2552"/>
      <c r="H2552"/>
      <c r="I2552"/>
    </row>
    <row r="2553" spans="1:9">
      <c r="A2553"/>
      <c r="B2553"/>
      <c r="C2553"/>
      <c r="D2553"/>
      <c r="E2553"/>
      <c r="F2553"/>
      <c r="G2553"/>
      <c r="H2553"/>
      <c r="I2553"/>
    </row>
    <row r="2554" spans="1:9">
      <c r="A2554"/>
      <c r="B2554"/>
      <c r="C2554"/>
      <c r="D2554"/>
      <c r="E2554"/>
      <c r="F2554"/>
      <c r="G2554"/>
      <c r="H2554"/>
      <c r="I2554"/>
    </row>
    <row r="2555" spans="1:9">
      <c r="A2555"/>
      <c r="B2555"/>
      <c r="C2555"/>
      <c r="D2555"/>
      <c r="E2555"/>
      <c r="F2555"/>
      <c r="G2555"/>
      <c r="H2555"/>
      <c r="I2555"/>
    </row>
    <row r="2556" spans="1:9">
      <c r="A2556"/>
      <c r="B2556"/>
      <c r="C2556"/>
      <c r="D2556"/>
      <c r="E2556"/>
      <c r="F2556"/>
      <c r="G2556"/>
      <c r="H2556"/>
      <c r="I2556"/>
    </row>
    <row r="2557" spans="1:9">
      <c r="A2557"/>
      <c r="B2557"/>
      <c r="C2557"/>
      <c r="D2557"/>
      <c r="E2557"/>
      <c r="F2557"/>
      <c r="G2557"/>
      <c r="H2557"/>
      <c r="I2557"/>
    </row>
    <row r="2558" spans="1:9">
      <c r="A2558"/>
      <c r="B2558"/>
      <c r="C2558"/>
      <c r="D2558"/>
      <c r="E2558"/>
      <c r="F2558"/>
      <c r="G2558"/>
      <c r="H2558"/>
      <c r="I2558"/>
    </row>
    <row r="2559" spans="1:9">
      <c r="A2559"/>
      <c r="B2559"/>
      <c r="C2559"/>
      <c r="D2559"/>
      <c r="E2559"/>
      <c r="F2559"/>
      <c r="G2559"/>
      <c r="H2559"/>
      <c r="I2559"/>
    </row>
    <row r="2560" spans="1:9">
      <c r="A2560"/>
      <c r="B2560"/>
      <c r="C2560"/>
      <c r="D2560"/>
      <c r="E2560"/>
      <c r="F2560"/>
      <c r="G2560"/>
      <c r="H2560"/>
      <c r="I2560"/>
    </row>
    <row r="2561" spans="1:9">
      <c r="A2561"/>
      <c r="B2561"/>
      <c r="C2561"/>
      <c r="D2561"/>
      <c r="E2561"/>
      <c r="F2561"/>
      <c r="G2561"/>
      <c r="H2561"/>
      <c r="I2561"/>
    </row>
    <row r="2562" spans="1:9">
      <c r="A2562"/>
      <c r="B2562"/>
      <c r="C2562"/>
      <c r="D2562"/>
      <c r="E2562"/>
      <c r="F2562"/>
      <c r="G2562"/>
      <c r="H2562"/>
      <c r="I2562"/>
    </row>
    <row r="2563" spans="1:9">
      <c r="A2563"/>
      <c r="B2563"/>
      <c r="C2563"/>
      <c r="D2563"/>
      <c r="E2563"/>
      <c r="F2563"/>
      <c r="G2563"/>
      <c r="H2563"/>
      <c r="I2563"/>
    </row>
    <row r="2564" spans="1:9">
      <c r="A2564"/>
      <c r="B2564"/>
      <c r="C2564"/>
      <c r="D2564"/>
      <c r="E2564"/>
      <c r="F2564"/>
      <c r="G2564"/>
      <c r="H2564"/>
      <c r="I2564"/>
    </row>
    <row r="2565" spans="1:9">
      <c r="A2565"/>
      <c r="B2565"/>
      <c r="C2565"/>
      <c r="D2565"/>
      <c r="E2565"/>
      <c r="F2565"/>
      <c r="G2565"/>
      <c r="H2565"/>
      <c r="I2565"/>
    </row>
    <row r="2566" spans="1:9">
      <c r="A2566"/>
      <c r="B2566"/>
      <c r="C2566"/>
      <c r="D2566"/>
      <c r="E2566"/>
      <c r="F2566"/>
      <c r="G2566"/>
      <c r="H2566"/>
      <c r="I2566"/>
    </row>
    <row r="2567" spans="1:9">
      <c r="A2567"/>
      <c r="B2567"/>
      <c r="C2567"/>
      <c r="D2567"/>
      <c r="E2567"/>
      <c r="F2567"/>
      <c r="G2567"/>
      <c r="H2567"/>
      <c r="I2567"/>
    </row>
    <row r="2568" spans="1:9">
      <c r="A2568"/>
      <c r="B2568"/>
      <c r="C2568"/>
      <c r="D2568"/>
      <c r="E2568"/>
      <c r="F2568"/>
      <c r="G2568"/>
      <c r="H2568"/>
      <c r="I2568"/>
    </row>
    <row r="2569" spans="1:9">
      <c r="A2569"/>
      <c r="B2569"/>
      <c r="C2569"/>
      <c r="D2569"/>
      <c r="E2569"/>
      <c r="F2569"/>
      <c r="G2569"/>
      <c r="H2569"/>
      <c r="I2569"/>
    </row>
    <row r="2570" spans="1:9">
      <c r="A2570"/>
      <c r="B2570"/>
      <c r="C2570"/>
      <c r="D2570"/>
      <c r="E2570"/>
      <c r="F2570"/>
      <c r="G2570"/>
      <c r="H2570"/>
      <c r="I2570"/>
    </row>
    <row r="2571" spans="1:9">
      <c r="A2571"/>
      <c r="B2571"/>
      <c r="C2571"/>
      <c r="D2571"/>
      <c r="E2571"/>
      <c r="F2571"/>
      <c r="G2571"/>
      <c r="H2571"/>
      <c r="I2571"/>
    </row>
    <row r="2572" spans="1:9">
      <c r="A2572"/>
      <c r="B2572"/>
      <c r="C2572"/>
      <c r="D2572"/>
      <c r="E2572"/>
      <c r="F2572"/>
      <c r="G2572"/>
      <c r="H2572"/>
      <c r="I2572"/>
    </row>
    <row r="2573" spans="1:9">
      <c r="A2573"/>
      <c r="B2573"/>
      <c r="C2573"/>
      <c r="D2573"/>
      <c r="E2573"/>
      <c r="F2573"/>
      <c r="G2573"/>
      <c r="H2573"/>
      <c r="I2573"/>
    </row>
    <row r="2574" spans="1:9">
      <c r="A2574"/>
      <c r="B2574"/>
      <c r="C2574"/>
      <c r="D2574"/>
      <c r="E2574"/>
      <c r="F2574"/>
      <c r="G2574"/>
      <c r="H2574"/>
      <c r="I2574"/>
    </row>
    <row r="2575" spans="1:9">
      <c r="A2575"/>
      <c r="B2575"/>
      <c r="C2575"/>
      <c r="D2575"/>
      <c r="E2575"/>
      <c r="F2575"/>
      <c r="G2575"/>
      <c r="H2575"/>
      <c r="I2575"/>
    </row>
    <row r="2576" spans="1:9">
      <c r="A2576"/>
      <c r="B2576"/>
      <c r="C2576"/>
      <c r="D2576"/>
      <c r="E2576"/>
      <c r="F2576"/>
      <c r="G2576"/>
      <c r="H2576"/>
      <c r="I2576"/>
    </row>
    <row r="2577" spans="1:9">
      <c r="A2577"/>
      <c r="B2577"/>
      <c r="C2577"/>
      <c r="D2577"/>
      <c r="E2577"/>
      <c r="F2577"/>
      <c r="G2577"/>
      <c r="H2577"/>
      <c r="I2577"/>
    </row>
    <row r="2578" spans="1:9">
      <c r="A2578"/>
      <c r="B2578"/>
      <c r="C2578"/>
      <c r="D2578"/>
      <c r="E2578"/>
      <c r="F2578"/>
      <c r="G2578"/>
      <c r="H2578"/>
      <c r="I2578"/>
    </row>
    <row r="2579" spans="1:9">
      <c r="A2579"/>
      <c r="B2579"/>
      <c r="C2579"/>
      <c r="D2579"/>
      <c r="E2579"/>
      <c r="F2579"/>
      <c r="G2579"/>
      <c r="H2579"/>
      <c r="I2579"/>
    </row>
    <row r="2580" spans="1:9">
      <c r="A2580"/>
      <c r="B2580"/>
      <c r="C2580"/>
      <c r="D2580"/>
      <c r="E2580"/>
      <c r="F2580"/>
      <c r="G2580"/>
      <c r="H2580"/>
      <c r="I2580"/>
    </row>
    <row r="2581" spans="1:9">
      <c r="A2581"/>
      <c r="B2581"/>
      <c r="C2581"/>
      <c r="D2581"/>
      <c r="E2581"/>
      <c r="F2581"/>
      <c r="G2581"/>
      <c r="H2581"/>
      <c r="I2581"/>
    </row>
    <row r="2582" spans="1:9">
      <c r="A2582"/>
      <c r="B2582"/>
      <c r="C2582"/>
      <c r="D2582"/>
      <c r="E2582"/>
      <c r="F2582"/>
      <c r="G2582"/>
      <c r="H2582"/>
      <c r="I2582"/>
    </row>
    <row r="2583" spans="1:9">
      <c r="A2583"/>
      <c r="B2583"/>
      <c r="C2583"/>
      <c r="D2583"/>
      <c r="E2583"/>
      <c r="F2583"/>
      <c r="G2583"/>
      <c r="H2583"/>
      <c r="I2583"/>
    </row>
    <row r="2584" spans="1:9">
      <c r="A2584"/>
      <c r="B2584"/>
      <c r="C2584"/>
      <c r="D2584"/>
      <c r="E2584"/>
      <c r="F2584"/>
      <c r="G2584"/>
      <c r="H2584"/>
      <c r="I2584"/>
    </row>
    <row r="2585" spans="1:9">
      <c r="A2585"/>
      <c r="B2585"/>
      <c r="C2585"/>
      <c r="D2585"/>
      <c r="E2585"/>
      <c r="F2585"/>
      <c r="G2585"/>
      <c r="H2585"/>
      <c r="I2585"/>
    </row>
    <row r="2586" spans="1:9">
      <c r="A2586"/>
      <c r="B2586"/>
      <c r="C2586"/>
      <c r="D2586"/>
      <c r="E2586"/>
      <c r="F2586"/>
      <c r="G2586"/>
      <c r="H2586"/>
      <c r="I2586"/>
    </row>
    <row r="2587" spans="1:9">
      <c r="A2587"/>
      <c r="B2587"/>
      <c r="C2587"/>
      <c r="D2587"/>
      <c r="E2587"/>
      <c r="F2587"/>
      <c r="G2587"/>
      <c r="H2587"/>
      <c r="I2587"/>
    </row>
    <row r="2588" spans="1:9">
      <c r="A2588"/>
      <c r="B2588"/>
      <c r="C2588"/>
      <c r="D2588"/>
      <c r="E2588"/>
      <c r="F2588"/>
      <c r="G2588"/>
      <c r="H2588"/>
      <c r="I2588"/>
    </row>
    <row r="2589" spans="1:9">
      <c r="A2589"/>
      <c r="B2589"/>
      <c r="C2589"/>
      <c r="D2589"/>
      <c r="E2589"/>
      <c r="F2589"/>
      <c r="G2589"/>
      <c r="H2589"/>
      <c r="I2589"/>
    </row>
    <row r="2590" spans="1:9">
      <c r="A2590"/>
      <c r="B2590"/>
      <c r="C2590"/>
      <c r="D2590"/>
      <c r="E2590"/>
      <c r="F2590"/>
      <c r="G2590"/>
      <c r="H2590"/>
      <c r="I2590"/>
    </row>
    <row r="2591" spans="1:9">
      <c r="A2591"/>
      <c r="B2591"/>
      <c r="C2591"/>
      <c r="D2591"/>
      <c r="E2591"/>
      <c r="F2591"/>
      <c r="G2591"/>
      <c r="H2591"/>
      <c r="I2591"/>
    </row>
    <row r="2592" spans="1:9">
      <c r="A2592"/>
      <c r="B2592"/>
      <c r="C2592"/>
      <c r="D2592"/>
      <c r="E2592"/>
      <c r="F2592"/>
      <c r="G2592"/>
      <c r="H2592"/>
      <c r="I2592"/>
    </row>
    <row r="2593" spans="1:9">
      <c r="A2593"/>
      <c r="B2593"/>
      <c r="C2593"/>
      <c r="D2593"/>
      <c r="E2593"/>
      <c r="F2593"/>
      <c r="G2593"/>
      <c r="H2593"/>
      <c r="I2593"/>
    </row>
    <row r="2594" spans="1:9">
      <c r="A2594"/>
      <c r="B2594"/>
      <c r="C2594"/>
      <c r="D2594"/>
      <c r="E2594"/>
      <c r="F2594"/>
      <c r="G2594"/>
      <c r="H2594"/>
      <c r="I2594"/>
    </row>
    <row r="2595" spans="1:9">
      <c r="A2595"/>
      <c r="B2595"/>
      <c r="C2595"/>
      <c r="D2595"/>
      <c r="E2595"/>
      <c r="F2595"/>
      <c r="G2595"/>
      <c r="H2595"/>
      <c r="I2595"/>
    </row>
    <row r="2596" spans="1:9">
      <c r="A2596"/>
      <c r="B2596"/>
      <c r="C2596"/>
      <c r="D2596"/>
      <c r="E2596"/>
      <c r="F2596"/>
      <c r="G2596"/>
      <c r="H2596"/>
      <c r="I2596"/>
    </row>
    <row r="2597" spans="1:9">
      <c r="A2597"/>
      <c r="B2597"/>
      <c r="C2597"/>
      <c r="D2597"/>
      <c r="E2597"/>
      <c r="F2597"/>
      <c r="G2597"/>
      <c r="H2597"/>
      <c r="I2597"/>
    </row>
    <row r="2598" spans="1:9">
      <c r="A2598"/>
      <c r="B2598"/>
      <c r="C2598"/>
      <c r="D2598"/>
      <c r="E2598"/>
      <c r="F2598"/>
      <c r="G2598"/>
      <c r="H2598"/>
      <c r="I2598"/>
    </row>
    <row r="2599" spans="1:9">
      <c r="A2599"/>
      <c r="B2599"/>
      <c r="C2599"/>
      <c r="D2599"/>
      <c r="E2599"/>
      <c r="F2599"/>
      <c r="G2599"/>
      <c r="H2599"/>
      <c r="I2599"/>
    </row>
    <row r="2600" spans="1:9">
      <c r="A2600"/>
      <c r="B2600"/>
      <c r="C2600"/>
      <c r="D2600"/>
      <c r="E2600"/>
      <c r="F2600"/>
      <c r="G2600"/>
      <c r="H2600"/>
      <c r="I2600"/>
    </row>
    <row r="2601" spans="1:9">
      <c r="A2601"/>
      <c r="B2601"/>
      <c r="C2601"/>
      <c r="D2601"/>
      <c r="E2601"/>
      <c r="F2601"/>
      <c r="G2601"/>
      <c r="H2601"/>
      <c r="I2601"/>
    </row>
    <row r="2602" spans="1:9">
      <c r="A2602"/>
      <c r="B2602"/>
      <c r="C2602"/>
      <c r="D2602"/>
      <c r="E2602"/>
      <c r="F2602"/>
      <c r="G2602"/>
      <c r="H2602"/>
      <c r="I2602"/>
    </row>
    <row r="2603" spans="1:9">
      <c r="A2603"/>
      <c r="B2603"/>
      <c r="C2603"/>
      <c r="D2603"/>
      <c r="E2603"/>
      <c r="F2603"/>
      <c r="G2603"/>
      <c r="H2603"/>
      <c r="I2603"/>
    </row>
    <row r="2604" spans="1:9">
      <c r="A2604"/>
      <c r="B2604"/>
      <c r="C2604"/>
      <c r="D2604"/>
      <c r="E2604"/>
      <c r="F2604"/>
      <c r="G2604"/>
      <c r="H2604"/>
      <c r="I2604"/>
    </row>
    <row r="2605" spans="1:9">
      <c r="A2605"/>
      <c r="B2605"/>
      <c r="C2605"/>
      <c r="D2605"/>
      <c r="E2605"/>
      <c r="F2605"/>
      <c r="G2605"/>
      <c r="H2605"/>
      <c r="I2605"/>
    </row>
    <row r="2606" spans="1:9">
      <c r="A2606"/>
      <c r="B2606"/>
      <c r="C2606"/>
      <c r="D2606"/>
      <c r="E2606"/>
      <c r="F2606"/>
      <c r="G2606"/>
      <c r="H2606"/>
      <c r="I2606"/>
    </row>
    <row r="2607" spans="1:9">
      <c r="A2607"/>
      <c r="B2607"/>
      <c r="C2607"/>
      <c r="D2607"/>
      <c r="E2607"/>
      <c r="F2607"/>
      <c r="G2607"/>
      <c r="H2607"/>
      <c r="I2607"/>
    </row>
    <row r="2608" spans="1:9">
      <c r="A2608"/>
      <c r="B2608"/>
      <c r="C2608"/>
      <c r="D2608"/>
      <c r="E2608"/>
      <c r="F2608"/>
      <c r="G2608"/>
      <c r="H2608"/>
      <c r="I2608"/>
    </row>
    <row r="2609" spans="1:9">
      <c r="A2609"/>
      <c r="B2609"/>
      <c r="C2609"/>
      <c r="D2609"/>
      <c r="E2609"/>
      <c r="F2609"/>
      <c r="G2609"/>
      <c r="H2609"/>
      <c r="I2609"/>
    </row>
    <row r="2610" spans="1:9">
      <c r="A2610"/>
      <c r="B2610"/>
      <c r="C2610"/>
      <c r="D2610"/>
      <c r="E2610"/>
      <c r="F2610"/>
      <c r="G2610"/>
      <c r="H2610"/>
      <c r="I2610"/>
    </row>
    <row r="2611" spans="1:9">
      <c r="A2611"/>
      <c r="B2611"/>
      <c r="C2611"/>
      <c r="D2611"/>
      <c r="E2611"/>
      <c r="F2611"/>
      <c r="G2611"/>
      <c r="H2611"/>
      <c r="I2611"/>
    </row>
    <row r="2612" spans="1:9">
      <c r="A2612"/>
      <c r="B2612"/>
      <c r="C2612"/>
      <c r="D2612"/>
      <c r="E2612"/>
      <c r="F2612"/>
      <c r="G2612"/>
      <c r="H2612"/>
      <c r="I2612"/>
    </row>
    <row r="2613" spans="1:9">
      <c r="A2613"/>
      <c r="B2613"/>
      <c r="C2613"/>
      <c r="D2613"/>
      <c r="E2613"/>
      <c r="F2613"/>
      <c r="G2613"/>
      <c r="H2613"/>
      <c r="I2613"/>
    </row>
    <row r="2614" spans="1:9">
      <c r="A2614"/>
      <c r="B2614"/>
      <c r="C2614"/>
      <c r="D2614"/>
      <c r="E2614"/>
      <c r="F2614"/>
      <c r="G2614"/>
      <c r="H2614"/>
      <c r="I2614"/>
    </row>
    <row r="2615" spans="1:9">
      <c r="A2615"/>
      <c r="B2615"/>
      <c r="C2615"/>
      <c r="D2615"/>
      <c r="E2615"/>
      <c r="F2615"/>
      <c r="G2615"/>
      <c r="H2615"/>
      <c r="I2615"/>
    </row>
    <row r="2616" spans="1:9">
      <c r="A2616"/>
      <c r="B2616"/>
      <c r="C2616"/>
      <c r="D2616"/>
      <c r="E2616"/>
      <c r="F2616"/>
      <c r="G2616"/>
      <c r="H2616"/>
      <c r="I2616"/>
    </row>
    <row r="2617" spans="1:9">
      <c r="A2617"/>
      <c r="B2617"/>
      <c r="C2617"/>
      <c r="D2617"/>
      <c r="E2617"/>
      <c r="F2617"/>
      <c r="G2617"/>
      <c r="H2617"/>
      <c r="I2617"/>
    </row>
    <row r="2618" spans="1:9">
      <c r="A2618"/>
      <c r="B2618"/>
      <c r="C2618"/>
      <c r="D2618"/>
      <c r="E2618"/>
      <c r="F2618"/>
      <c r="G2618"/>
      <c r="H2618"/>
      <c r="I2618"/>
    </row>
    <row r="2619" spans="1:9">
      <c r="A2619"/>
      <c r="B2619"/>
      <c r="C2619"/>
      <c r="D2619"/>
      <c r="E2619"/>
      <c r="F2619"/>
      <c r="G2619"/>
      <c r="H2619"/>
      <c r="I2619"/>
    </row>
    <row r="2620" spans="1:9">
      <c r="A2620"/>
      <c r="B2620"/>
      <c r="C2620"/>
      <c r="D2620"/>
      <c r="E2620"/>
      <c r="F2620"/>
      <c r="G2620"/>
      <c r="H2620"/>
      <c r="I2620"/>
    </row>
    <row r="2621" spans="1:9">
      <c r="A2621"/>
      <c r="B2621"/>
      <c r="C2621"/>
      <c r="D2621"/>
      <c r="E2621"/>
      <c r="F2621"/>
      <c r="G2621"/>
      <c r="H2621"/>
      <c r="I2621"/>
    </row>
    <row r="2622" spans="1:9">
      <c r="A2622"/>
      <c r="B2622"/>
      <c r="C2622"/>
      <c r="D2622"/>
      <c r="E2622"/>
      <c r="F2622"/>
      <c r="G2622"/>
      <c r="H2622"/>
      <c r="I2622"/>
    </row>
    <row r="2623" spans="1:9">
      <c r="A2623"/>
      <c r="B2623"/>
      <c r="C2623"/>
      <c r="D2623"/>
      <c r="E2623"/>
      <c r="F2623"/>
      <c r="G2623"/>
      <c r="H2623"/>
      <c r="I2623"/>
    </row>
    <row r="2624" spans="1:9">
      <c r="A2624"/>
      <c r="B2624"/>
      <c r="C2624"/>
      <c r="D2624"/>
      <c r="E2624"/>
      <c r="F2624"/>
      <c r="G2624"/>
      <c r="H2624"/>
      <c r="I2624"/>
    </row>
    <row r="2625" spans="1:9">
      <c r="A2625"/>
      <c r="B2625"/>
      <c r="C2625"/>
      <c r="D2625"/>
      <c r="E2625"/>
      <c r="F2625"/>
      <c r="G2625"/>
      <c r="H2625"/>
      <c r="I2625"/>
    </row>
    <row r="2626" spans="1:9">
      <c r="A2626"/>
      <c r="B2626"/>
      <c r="C2626"/>
      <c r="D2626"/>
      <c r="E2626"/>
      <c r="F2626"/>
      <c r="G2626"/>
      <c r="H2626"/>
      <c r="I2626"/>
    </row>
    <row r="2627" spans="1:9">
      <c r="A2627"/>
      <c r="B2627"/>
      <c r="C2627"/>
      <c r="D2627"/>
      <c r="E2627"/>
      <c r="F2627"/>
      <c r="G2627"/>
      <c r="H2627"/>
      <c r="I2627"/>
    </row>
    <row r="2628" spans="1:9">
      <c r="A2628"/>
      <c r="B2628"/>
      <c r="C2628"/>
      <c r="D2628"/>
      <c r="E2628"/>
      <c r="F2628"/>
      <c r="G2628"/>
      <c r="H2628"/>
      <c r="I2628"/>
    </row>
    <row r="2629" spans="1:9">
      <c r="A2629"/>
      <c r="B2629"/>
      <c r="C2629"/>
      <c r="D2629"/>
      <c r="E2629"/>
      <c r="F2629"/>
      <c r="G2629"/>
      <c r="H2629"/>
      <c r="I2629"/>
    </row>
    <row r="2630" spans="1:9">
      <c r="A2630"/>
      <c r="B2630"/>
      <c r="C2630"/>
      <c r="D2630"/>
      <c r="E2630"/>
      <c r="F2630"/>
      <c r="G2630"/>
      <c r="H2630"/>
      <c r="I2630"/>
    </row>
    <row r="2631" spans="1:9">
      <c r="A2631"/>
      <c r="B2631"/>
      <c r="C2631"/>
      <c r="D2631"/>
      <c r="E2631"/>
      <c r="F2631"/>
      <c r="G2631"/>
      <c r="H2631"/>
      <c r="I2631"/>
    </row>
    <row r="2632" spans="1:9">
      <c r="A2632"/>
      <c r="B2632"/>
      <c r="C2632"/>
      <c r="D2632"/>
      <c r="E2632"/>
      <c r="F2632"/>
      <c r="G2632"/>
      <c r="H2632"/>
      <c r="I2632"/>
    </row>
    <row r="2633" spans="1:9">
      <c r="A2633"/>
      <c r="B2633"/>
      <c r="C2633"/>
      <c r="D2633"/>
      <c r="E2633"/>
      <c r="F2633"/>
      <c r="G2633"/>
      <c r="H2633"/>
      <c r="I2633"/>
    </row>
    <row r="2634" spans="1:9">
      <c r="A2634"/>
      <c r="B2634"/>
      <c r="C2634"/>
      <c r="D2634"/>
      <c r="E2634"/>
      <c r="F2634"/>
      <c r="G2634"/>
      <c r="H2634"/>
      <c r="I2634"/>
    </row>
    <row r="2635" spans="1:9">
      <c r="A2635"/>
      <c r="B2635"/>
      <c r="C2635"/>
      <c r="D2635"/>
      <c r="E2635"/>
      <c r="F2635"/>
      <c r="G2635"/>
      <c r="H2635"/>
      <c r="I2635"/>
    </row>
    <row r="2636" spans="1:9">
      <c r="A2636"/>
      <c r="B2636"/>
      <c r="C2636"/>
      <c r="D2636"/>
      <c r="E2636"/>
      <c r="F2636"/>
      <c r="G2636"/>
      <c r="H2636"/>
      <c r="I2636"/>
    </row>
    <row r="2637" spans="1:9">
      <c r="A2637"/>
      <c r="B2637"/>
      <c r="C2637"/>
      <c r="D2637"/>
      <c r="E2637"/>
      <c r="F2637"/>
      <c r="G2637"/>
      <c r="H2637"/>
      <c r="I2637"/>
    </row>
    <row r="2638" spans="1:9">
      <c r="A2638"/>
      <c r="B2638"/>
      <c r="C2638"/>
      <c r="D2638"/>
      <c r="E2638"/>
      <c r="F2638"/>
      <c r="G2638"/>
      <c r="H2638"/>
      <c r="I2638"/>
    </row>
    <row r="2639" spans="1:9">
      <c r="A2639"/>
      <c r="B2639"/>
      <c r="C2639"/>
      <c r="D2639"/>
      <c r="E2639"/>
      <c r="F2639"/>
      <c r="G2639"/>
      <c r="H2639"/>
      <c r="I2639"/>
    </row>
    <row r="2640" spans="1:9">
      <c r="A2640"/>
      <c r="B2640"/>
      <c r="C2640"/>
      <c r="D2640"/>
      <c r="E2640"/>
      <c r="F2640"/>
      <c r="G2640"/>
      <c r="H2640"/>
      <c r="I2640"/>
    </row>
    <row r="2641" spans="1:9">
      <c r="A2641"/>
      <c r="B2641"/>
      <c r="C2641"/>
      <c r="D2641"/>
      <c r="E2641"/>
      <c r="F2641"/>
      <c r="G2641"/>
      <c r="H2641"/>
      <c r="I2641"/>
    </row>
    <row r="2642" spans="1:9">
      <c r="A2642"/>
      <c r="B2642"/>
      <c r="C2642"/>
      <c r="D2642"/>
      <c r="E2642"/>
      <c r="F2642"/>
      <c r="G2642"/>
      <c r="H2642"/>
      <c r="I2642"/>
    </row>
    <row r="2643" spans="1:9">
      <c r="A2643"/>
      <c r="B2643"/>
      <c r="C2643"/>
      <c r="D2643"/>
      <c r="E2643"/>
      <c r="F2643"/>
      <c r="G2643"/>
      <c r="H2643"/>
      <c r="I2643"/>
    </row>
    <row r="2644" spans="1:9">
      <c r="A2644"/>
      <c r="B2644"/>
      <c r="C2644"/>
      <c r="D2644"/>
      <c r="E2644"/>
      <c r="F2644"/>
      <c r="G2644"/>
      <c r="H2644"/>
      <c r="I2644"/>
    </row>
    <row r="2645" spans="1:9">
      <c r="A2645"/>
      <c r="B2645"/>
      <c r="C2645"/>
      <c r="D2645"/>
      <c r="E2645"/>
      <c r="F2645"/>
      <c r="G2645"/>
      <c r="H2645"/>
      <c r="I2645"/>
    </row>
    <row r="2646" spans="1:9">
      <c r="A2646"/>
      <c r="B2646"/>
      <c r="C2646"/>
      <c r="D2646"/>
      <c r="E2646"/>
      <c r="F2646"/>
      <c r="G2646"/>
      <c r="H2646"/>
      <c r="I2646"/>
    </row>
    <row r="2647" spans="1:9">
      <c r="A2647"/>
      <c r="B2647"/>
      <c r="C2647"/>
      <c r="D2647"/>
      <c r="E2647"/>
      <c r="F2647"/>
      <c r="G2647"/>
      <c r="H2647"/>
      <c r="I2647"/>
    </row>
    <row r="2648" spans="1:9">
      <c r="A2648"/>
      <c r="B2648"/>
      <c r="C2648"/>
      <c r="D2648"/>
      <c r="E2648"/>
      <c r="F2648"/>
      <c r="G2648"/>
      <c r="H2648"/>
      <c r="I2648"/>
    </row>
    <row r="2649" spans="1:9">
      <c r="A2649"/>
      <c r="B2649"/>
      <c r="C2649"/>
      <c r="D2649"/>
      <c r="E2649"/>
      <c r="F2649"/>
      <c r="G2649"/>
      <c r="H2649"/>
      <c r="I2649"/>
    </row>
    <row r="2650" spans="1:9">
      <c r="A2650"/>
      <c r="B2650"/>
      <c r="C2650"/>
      <c r="D2650"/>
      <c r="E2650"/>
      <c r="F2650"/>
      <c r="G2650"/>
      <c r="H2650"/>
      <c r="I2650"/>
    </row>
    <row r="2651" spans="1:9">
      <c r="A2651"/>
      <c r="B2651"/>
      <c r="C2651"/>
      <c r="D2651"/>
      <c r="E2651"/>
      <c r="F2651"/>
      <c r="G2651"/>
      <c r="H2651"/>
      <c r="I2651"/>
    </row>
    <row r="2652" spans="1:9">
      <c r="A2652"/>
      <c r="B2652"/>
      <c r="C2652"/>
      <c r="D2652"/>
      <c r="E2652"/>
      <c r="F2652"/>
      <c r="G2652"/>
      <c r="H2652"/>
      <c r="I2652"/>
    </row>
    <row r="2653" spans="1:9">
      <c r="A2653"/>
      <c r="B2653"/>
      <c r="C2653"/>
      <c r="D2653"/>
      <c r="E2653"/>
      <c r="F2653"/>
      <c r="G2653"/>
      <c r="H2653"/>
      <c r="I2653"/>
    </row>
    <row r="2654" spans="1:9">
      <c r="A2654"/>
      <c r="B2654"/>
      <c r="C2654"/>
      <c r="D2654"/>
      <c r="E2654"/>
      <c r="F2654"/>
      <c r="G2654"/>
      <c r="H2654"/>
      <c r="I2654"/>
    </row>
    <row r="2655" spans="1:9">
      <c r="A2655"/>
      <c r="B2655"/>
      <c r="C2655"/>
      <c r="D2655"/>
      <c r="E2655"/>
      <c r="F2655"/>
      <c r="G2655"/>
      <c r="H2655"/>
      <c r="I2655"/>
    </row>
    <row r="2656" spans="1:9">
      <c r="A2656"/>
      <c r="B2656"/>
      <c r="C2656"/>
      <c r="D2656"/>
      <c r="E2656"/>
      <c r="F2656"/>
      <c r="G2656"/>
      <c r="H2656"/>
      <c r="I2656"/>
    </row>
    <row r="2657" spans="1:9">
      <c r="A2657"/>
      <c r="B2657"/>
      <c r="C2657"/>
      <c r="D2657"/>
      <c r="E2657"/>
      <c r="F2657"/>
      <c r="G2657"/>
      <c r="H2657"/>
      <c r="I2657"/>
    </row>
    <row r="2658" spans="1:9">
      <c r="A2658"/>
      <c r="B2658"/>
      <c r="C2658"/>
      <c r="D2658"/>
      <c r="E2658"/>
      <c r="F2658"/>
      <c r="G2658"/>
      <c r="H2658"/>
      <c r="I2658"/>
    </row>
    <row r="2659" spans="1:9">
      <c r="A2659"/>
      <c r="B2659"/>
      <c r="C2659"/>
      <c r="D2659"/>
      <c r="E2659"/>
      <c r="F2659"/>
      <c r="G2659"/>
      <c r="H2659"/>
      <c r="I2659"/>
    </row>
    <row r="2660" spans="1:9">
      <c r="A2660"/>
      <c r="B2660"/>
      <c r="C2660"/>
      <c r="D2660"/>
      <c r="E2660"/>
      <c r="F2660"/>
      <c r="G2660"/>
      <c r="H2660"/>
      <c r="I2660"/>
    </row>
    <row r="2661" spans="1:9">
      <c r="A2661"/>
      <c r="B2661"/>
      <c r="C2661"/>
      <c r="D2661"/>
      <c r="E2661"/>
      <c r="F2661"/>
      <c r="G2661"/>
      <c r="H2661"/>
      <c r="I2661"/>
    </row>
    <row r="2662" spans="1:9">
      <c r="A2662"/>
      <c r="B2662"/>
      <c r="C2662"/>
      <c r="D2662"/>
      <c r="E2662"/>
      <c r="F2662"/>
      <c r="G2662"/>
      <c r="H2662"/>
      <c r="I2662"/>
    </row>
    <row r="2663" spans="1:9">
      <c r="A2663"/>
      <c r="B2663"/>
      <c r="C2663"/>
      <c r="D2663"/>
      <c r="E2663"/>
      <c r="F2663"/>
      <c r="G2663"/>
      <c r="H2663"/>
      <c r="I2663"/>
    </row>
    <row r="2664" spans="1:9">
      <c r="A2664"/>
      <c r="B2664"/>
      <c r="C2664"/>
      <c r="D2664"/>
      <c r="E2664"/>
      <c r="F2664"/>
      <c r="G2664"/>
      <c r="H2664"/>
      <c r="I2664"/>
    </row>
    <row r="2665" spans="1:9">
      <c r="A2665"/>
      <c r="B2665"/>
      <c r="C2665"/>
      <c r="D2665"/>
      <c r="E2665"/>
      <c r="F2665"/>
      <c r="G2665"/>
      <c r="H2665"/>
      <c r="I2665"/>
    </row>
    <row r="2666" spans="1:9">
      <c r="A2666"/>
      <c r="B2666"/>
      <c r="C2666"/>
      <c r="D2666"/>
      <c r="E2666"/>
      <c r="F2666"/>
      <c r="G2666"/>
      <c r="H2666"/>
      <c r="I2666"/>
    </row>
    <row r="2667" spans="1:9">
      <c r="A2667"/>
      <c r="B2667"/>
      <c r="C2667"/>
      <c r="D2667"/>
      <c r="E2667"/>
      <c r="F2667"/>
      <c r="G2667"/>
      <c r="H2667"/>
      <c r="I2667"/>
    </row>
    <row r="2668" spans="1:9">
      <c r="A2668"/>
      <c r="B2668"/>
      <c r="C2668"/>
      <c r="D2668"/>
      <c r="E2668"/>
      <c r="F2668"/>
      <c r="G2668"/>
      <c r="H2668"/>
      <c r="I2668"/>
    </row>
    <row r="2669" spans="1:9">
      <c r="A2669"/>
      <c r="B2669"/>
      <c r="C2669"/>
      <c r="D2669"/>
      <c r="E2669"/>
      <c r="F2669"/>
      <c r="G2669"/>
      <c r="H2669"/>
      <c r="I2669"/>
    </row>
    <row r="2670" spans="1:9">
      <c r="A2670"/>
      <c r="B2670"/>
      <c r="C2670"/>
      <c r="D2670"/>
      <c r="E2670"/>
      <c r="F2670"/>
      <c r="G2670"/>
      <c r="H2670"/>
      <c r="I2670"/>
    </row>
    <row r="2671" spans="1:9">
      <c r="A2671"/>
      <c r="B2671"/>
      <c r="C2671"/>
      <c r="D2671"/>
      <c r="E2671"/>
      <c r="F2671"/>
      <c r="G2671"/>
      <c r="H2671"/>
      <c r="I2671"/>
    </row>
    <row r="2672" spans="1:9">
      <c r="A2672"/>
      <c r="B2672"/>
      <c r="C2672"/>
      <c r="D2672"/>
      <c r="E2672"/>
      <c r="F2672"/>
      <c r="G2672"/>
      <c r="H2672"/>
      <c r="I2672"/>
    </row>
    <row r="2673" spans="1:9">
      <c r="A2673"/>
      <c r="B2673"/>
      <c r="C2673"/>
      <c r="D2673"/>
      <c r="E2673"/>
      <c r="F2673"/>
      <c r="G2673"/>
      <c r="H2673"/>
      <c r="I2673"/>
    </row>
    <row r="2674" spans="1:9">
      <c r="A2674"/>
      <c r="B2674"/>
      <c r="C2674"/>
      <c r="D2674"/>
      <c r="E2674"/>
      <c r="F2674"/>
      <c r="G2674"/>
      <c r="H2674"/>
      <c r="I2674"/>
    </row>
    <row r="2675" spans="1:9">
      <c r="A2675"/>
      <c r="B2675"/>
      <c r="C2675"/>
      <c r="D2675"/>
      <c r="E2675"/>
      <c r="F2675"/>
      <c r="G2675"/>
      <c r="H2675"/>
      <c r="I2675"/>
    </row>
    <row r="2676" spans="1:9">
      <c r="A2676"/>
      <c r="B2676"/>
      <c r="C2676"/>
      <c r="D2676"/>
      <c r="E2676"/>
      <c r="F2676"/>
      <c r="G2676"/>
      <c r="H2676"/>
      <c r="I2676"/>
    </row>
    <row r="2677" spans="1:9">
      <c r="A2677"/>
      <c r="B2677"/>
      <c r="C2677"/>
      <c r="D2677"/>
      <c r="E2677"/>
      <c r="F2677"/>
      <c r="G2677"/>
      <c r="H2677"/>
      <c r="I2677"/>
    </row>
    <row r="2678" spans="1:9">
      <c r="A2678"/>
      <c r="B2678"/>
      <c r="C2678"/>
      <c r="D2678"/>
      <c r="E2678"/>
      <c r="F2678"/>
      <c r="G2678"/>
      <c r="H2678"/>
      <c r="I2678"/>
    </row>
    <row r="2679" spans="1:9">
      <c r="A2679"/>
      <c r="B2679"/>
      <c r="C2679"/>
      <c r="D2679"/>
      <c r="E2679"/>
      <c r="F2679"/>
      <c r="G2679"/>
      <c r="H2679"/>
      <c r="I2679"/>
    </row>
    <row r="2680" spans="1:9">
      <c r="A2680"/>
      <c r="B2680"/>
      <c r="C2680"/>
      <c r="D2680"/>
      <c r="E2680"/>
      <c r="F2680"/>
      <c r="G2680"/>
      <c r="H2680"/>
      <c r="I2680"/>
    </row>
    <row r="2681" spans="1:9">
      <c r="A2681"/>
      <c r="B2681"/>
      <c r="C2681"/>
      <c r="D2681"/>
      <c r="E2681"/>
      <c r="F2681"/>
      <c r="G2681"/>
      <c r="H2681"/>
      <c r="I2681"/>
    </row>
    <row r="2682" spans="1:9">
      <c r="A2682"/>
      <c r="B2682"/>
      <c r="C2682"/>
      <c r="D2682"/>
      <c r="E2682"/>
      <c r="F2682"/>
      <c r="G2682"/>
      <c r="H2682"/>
      <c r="I2682"/>
    </row>
    <row r="2683" spans="1:9">
      <c r="A2683"/>
      <c r="B2683"/>
      <c r="C2683"/>
      <c r="D2683"/>
      <c r="E2683"/>
      <c r="F2683"/>
      <c r="G2683"/>
      <c r="H2683"/>
      <c r="I2683"/>
    </row>
    <row r="2684" spans="1:9">
      <c r="A2684"/>
      <c r="B2684"/>
      <c r="C2684"/>
      <c r="D2684"/>
      <c r="E2684"/>
      <c r="F2684"/>
      <c r="G2684"/>
      <c r="H2684"/>
      <c r="I2684"/>
    </row>
    <row r="2685" spans="1:9">
      <c r="A2685"/>
      <c r="B2685"/>
      <c r="C2685"/>
      <c r="D2685"/>
      <c r="E2685"/>
      <c r="F2685"/>
      <c r="G2685"/>
      <c r="H2685"/>
      <c r="I2685"/>
    </row>
    <row r="2686" spans="1:9">
      <c r="A2686"/>
      <c r="B2686"/>
      <c r="C2686"/>
      <c r="D2686"/>
      <c r="E2686"/>
      <c r="F2686"/>
      <c r="G2686"/>
      <c r="H2686"/>
      <c r="I2686"/>
    </row>
    <row r="2687" spans="1:9">
      <c r="A2687"/>
      <c r="B2687"/>
      <c r="C2687"/>
      <c r="D2687"/>
      <c r="E2687"/>
      <c r="F2687"/>
      <c r="G2687"/>
      <c r="H2687"/>
      <c r="I2687"/>
    </row>
    <row r="2688" spans="1:9">
      <c r="A2688"/>
      <c r="B2688"/>
      <c r="C2688"/>
      <c r="D2688"/>
      <c r="E2688"/>
      <c r="F2688"/>
      <c r="G2688"/>
      <c r="H2688"/>
      <c r="I2688"/>
    </row>
    <row r="2689" spans="1:9">
      <c r="A2689"/>
      <c r="B2689"/>
      <c r="C2689"/>
      <c r="D2689"/>
      <c r="E2689"/>
      <c r="F2689"/>
      <c r="G2689"/>
      <c r="H2689"/>
      <c r="I2689"/>
    </row>
    <row r="2690" spans="1:9">
      <c r="A2690"/>
      <c r="B2690"/>
      <c r="C2690"/>
      <c r="D2690"/>
      <c r="E2690"/>
      <c r="F2690"/>
      <c r="G2690"/>
      <c r="H2690"/>
      <c r="I2690"/>
    </row>
    <row r="2691" spans="1:9">
      <c r="A2691"/>
      <c r="B2691"/>
      <c r="C2691"/>
      <c r="D2691"/>
      <c r="E2691"/>
      <c r="F2691"/>
      <c r="G2691"/>
      <c r="H2691"/>
      <c r="I2691"/>
    </row>
    <row r="2692" spans="1:9">
      <c r="A2692"/>
      <c r="B2692"/>
      <c r="C2692"/>
      <c r="D2692"/>
      <c r="E2692"/>
      <c r="F2692"/>
      <c r="G2692"/>
      <c r="H2692"/>
      <c r="I2692"/>
    </row>
    <row r="2693" spans="1:9">
      <c r="A2693"/>
      <c r="B2693"/>
      <c r="C2693"/>
      <c r="D2693"/>
      <c r="E2693"/>
      <c r="F2693"/>
      <c r="G2693"/>
      <c r="H2693"/>
      <c r="I2693"/>
    </row>
    <row r="2694" spans="1:9">
      <c r="A2694"/>
      <c r="B2694"/>
      <c r="C2694"/>
      <c r="D2694"/>
      <c r="E2694"/>
      <c r="F2694"/>
      <c r="G2694"/>
      <c r="H2694"/>
      <c r="I2694"/>
    </row>
    <row r="2695" spans="1:9">
      <c r="A2695"/>
      <c r="B2695"/>
      <c r="C2695"/>
      <c r="D2695"/>
      <c r="E2695"/>
      <c r="F2695"/>
      <c r="G2695"/>
      <c r="H2695"/>
      <c r="I2695"/>
    </row>
    <row r="2696" spans="1:9">
      <c r="A2696"/>
      <c r="B2696"/>
      <c r="C2696"/>
      <c r="D2696"/>
      <c r="E2696"/>
      <c r="F2696"/>
      <c r="G2696"/>
      <c r="H2696"/>
      <c r="I2696"/>
    </row>
    <row r="2697" spans="1:9">
      <c r="A2697"/>
      <c r="B2697"/>
      <c r="C2697"/>
      <c r="D2697"/>
      <c r="E2697"/>
      <c r="F2697"/>
      <c r="G2697"/>
      <c r="H2697"/>
      <c r="I2697"/>
    </row>
    <row r="2698" spans="1:9">
      <c r="A2698"/>
      <c r="B2698"/>
      <c r="C2698"/>
      <c r="D2698"/>
      <c r="E2698"/>
      <c r="F2698"/>
      <c r="G2698"/>
      <c r="H2698"/>
      <c r="I2698"/>
    </row>
    <row r="2699" spans="1:9">
      <c r="A2699"/>
      <c r="B2699"/>
      <c r="C2699"/>
      <c r="D2699"/>
      <c r="E2699"/>
      <c r="F2699"/>
      <c r="G2699"/>
      <c r="H2699"/>
      <c r="I2699"/>
    </row>
    <row r="2700" spans="1:9">
      <c r="A2700"/>
      <c r="B2700"/>
      <c r="C2700"/>
      <c r="D2700"/>
      <c r="E2700"/>
      <c r="F2700"/>
      <c r="G2700"/>
      <c r="H2700"/>
      <c r="I2700"/>
    </row>
    <row r="2701" spans="1:9">
      <c r="A2701"/>
      <c r="B2701"/>
      <c r="C2701"/>
      <c r="D2701"/>
      <c r="E2701"/>
      <c r="F2701"/>
      <c r="G2701"/>
      <c r="H2701"/>
      <c r="I2701"/>
    </row>
    <row r="2702" spans="1:9">
      <c r="A2702"/>
      <c r="B2702"/>
      <c r="C2702"/>
      <c r="D2702"/>
      <c r="E2702"/>
      <c r="F2702"/>
      <c r="G2702"/>
      <c r="H2702"/>
      <c r="I2702"/>
    </row>
    <row r="2703" spans="1:9">
      <c r="A2703"/>
      <c r="B2703"/>
      <c r="C2703"/>
      <c r="D2703"/>
      <c r="E2703"/>
      <c r="F2703"/>
      <c r="G2703"/>
      <c r="H2703"/>
      <c r="I2703"/>
    </row>
    <row r="2704" spans="1:9">
      <c r="A2704"/>
      <c r="B2704"/>
      <c r="C2704"/>
      <c r="D2704"/>
      <c r="E2704"/>
      <c r="F2704"/>
      <c r="G2704"/>
      <c r="H2704"/>
      <c r="I2704"/>
    </row>
    <row r="2705" spans="1:9">
      <c r="A2705"/>
      <c r="B2705"/>
      <c r="C2705"/>
      <c r="D2705"/>
      <c r="E2705"/>
      <c r="F2705"/>
      <c r="G2705"/>
      <c r="H2705"/>
      <c r="I2705"/>
    </row>
    <row r="2706" spans="1:9">
      <c r="A2706"/>
      <c r="B2706"/>
      <c r="C2706"/>
      <c r="D2706"/>
      <c r="E2706"/>
      <c r="F2706"/>
      <c r="G2706"/>
      <c r="H2706"/>
      <c r="I2706"/>
    </row>
    <row r="2707" spans="1:9">
      <c r="A2707"/>
      <c r="B2707"/>
      <c r="C2707"/>
      <c r="D2707"/>
      <c r="E2707"/>
      <c r="F2707"/>
      <c r="G2707"/>
      <c r="H2707"/>
      <c r="I2707"/>
    </row>
    <row r="2708" spans="1:9">
      <c r="A2708"/>
      <c r="B2708"/>
      <c r="C2708"/>
      <c r="D2708"/>
      <c r="E2708"/>
      <c r="F2708"/>
      <c r="G2708"/>
      <c r="H2708"/>
      <c r="I2708"/>
    </row>
    <row r="2709" spans="1:9">
      <c r="A2709"/>
      <c r="B2709"/>
      <c r="C2709"/>
      <c r="D2709"/>
      <c r="E2709"/>
      <c r="F2709"/>
      <c r="G2709"/>
      <c r="H2709"/>
      <c r="I2709"/>
    </row>
    <row r="2710" spans="1:9">
      <c r="A2710"/>
      <c r="B2710"/>
      <c r="C2710"/>
      <c r="D2710"/>
      <c r="E2710"/>
      <c r="F2710"/>
      <c r="G2710"/>
      <c r="H2710"/>
      <c r="I2710"/>
    </row>
    <row r="2711" spans="1:9">
      <c r="A2711"/>
      <c r="B2711"/>
      <c r="C2711"/>
      <c r="D2711"/>
      <c r="E2711"/>
      <c r="F2711"/>
      <c r="G2711"/>
      <c r="H2711"/>
      <c r="I2711"/>
    </row>
    <row r="2712" spans="1:9">
      <c r="A2712"/>
      <c r="B2712"/>
      <c r="C2712"/>
      <c r="D2712"/>
      <c r="E2712"/>
      <c r="F2712"/>
      <c r="G2712"/>
      <c r="H2712"/>
      <c r="I2712"/>
    </row>
    <row r="2713" spans="1:9">
      <c r="A2713"/>
      <c r="B2713"/>
      <c r="C2713"/>
      <c r="D2713"/>
      <c r="E2713"/>
      <c r="F2713"/>
      <c r="G2713"/>
      <c r="H2713"/>
      <c r="I2713"/>
    </row>
    <row r="2714" spans="1:9">
      <c r="A2714"/>
      <c r="B2714"/>
      <c r="C2714"/>
      <c r="D2714"/>
      <c r="E2714"/>
      <c r="F2714"/>
      <c r="G2714"/>
      <c r="H2714"/>
      <c r="I2714"/>
    </row>
    <row r="2715" spans="1:9">
      <c r="A2715"/>
      <c r="B2715"/>
      <c r="C2715"/>
      <c r="D2715"/>
      <c r="E2715"/>
      <c r="F2715"/>
      <c r="G2715"/>
      <c r="H2715"/>
      <c r="I2715"/>
    </row>
    <row r="2716" spans="1:9">
      <c r="A2716"/>
      <c r="B2716"/>
      <c r="C2716"/>
      <c r="D2716"/>
      <c r="E2716"/>
      <c r="F2716"/>
      <c r="G2716"/>
      <c r="H2716"/>
      <c r="I2716"/>
    </row>
    <row r="2717" spans="1:9">
      <c r="A2717"/>
      <c r="B2717"/>
      <c r="C2717"/>
      <c r="D2717"/>
      <c r="E2717"/>
      <c r="F2717"/>
      <c r="G2717"/>
      <c r="H2717"/>
      <c r="I2717"/>
    </row>
    <row r="2718" spans="1:9">
      <c r="A2718"/>
      <c r="B2718"/>
      <c r="C2718"/>
      <c r="D2718"/>
      <c r="E2718"/>
      <c r="F2718"/>
      <c r="G2718"/>
      <c r="H2718"/>
      <c r="I2718"/>
    </row>
    <row r="2719" spans="1:9">
      <c r="A2719"/>
      <c r="B2719"/>
      <c r="C2719"/>
      <c r="D2719"/>
      <c r="E2719"/>
      <c r="F2719"/>
      <c r="G2719"/>
      <c r="H2719"/>
      <c r="I2719"/>
    </row>
    <row r="2720" spans="1:9">
      <c r="A2720"/>
      <c r="B2720"/>
      <c r="C2720"/>
      <c r="D2720"/>
      <c r="E2720"/>
      <c r="F2720"/>
      <c r="G2720"/>
      <c r="H2720"/>
      <c r="I2720"/>
    </row>
    <row r="2721" spans="1:9">
      <c r="A2721"/>
      <c r="B2721"/>
      <c r="C2721"/>
      <c r="D2721"/>
      <c r="E2721"/>
      <c r="F2721"/>
      <c r="G2721"/>
      <c r="H2721"/>
      <c r="I2721"/>
    </row>
    <row r="2722" spans="1:9">
      <c r="A2722"/>
      <c r="B2722"/>
      <c r="C2722"/>
      <c r="D2722"/>
      <c r="E2722"/>
      <c r="F2722"/>
      <c r="G2722"/>
      <c r="H2722"/>
      <c r="I2722"/>
    </row>
    <row r="2723" spans="1:9">
      <c r="A2723"/>
      <c r="B2723"/>
      <c r="C2723"/>
      <c r="D2723"/>
      <c r="E2723"/>
      <c r="F2723"/>
      <c r="G2723"/>
      <c r="H2723"/>
      <c r="I2723"/>
    </row>
    <row r="2724" spans="1:9">
      <c r="A2724"/>
      <c r="B2724"/>
      <c r="C2724"/>
      <c r="D2724"/>
      <c r="E2724"/>
      <c r="F2724"/>
      <c r="G2724"/>
      <c r="H2724"/>
      <c r="I2724"/>
    </row>
    <row r="2725" spans="1:9">
      <c r="A2725"/>
      <c r="B2725"/>
      <c r="C2725"/>
      <c r="D2725"/>
      <c r="E2725"/>
      <c r="F2725"/>
      <c r="G2725"/>
      <c r="H2725"/>
      <c r="I2725"/>
    </row>
    <row r="2726" spans="1:9">
      <c r="A2726"/>
      <c r="B2726"/>
      <c r="C2726"/>
      <c r="D2726"/>
      <c r="E2726"/>
      <c r="F2726"/>
      <c r="G2726"/>
      <c r="H2726"/>
      <c r="I2726"/>
    </row>
    <row r="2727" spans="1:9">
      <c r="A2727"/>
      <c r="B2727"/>
      <c r="C2727"/>
      <c r="D2727"/>
      <c r="E2727"/>
      <c r="F2727"/>
      <c r="G2727"/>
      <c r="H2727"/>
      <c r="I2727"/>
    </row>
    <row r="2728" spans="1:9">
      <c r="A2728"/>
      <c r="B2728"/>
      <c r="C2728"/>
      <c r="D2728"/>
      <c r="E2728"/>
      <c r="F2728"/>
      <c r="G2728"/>
      <c r="H2728"/>
      <c r="I2728"/>
    </row>
    <row r="2729" spans="1:9">
      <c r="A2729"/>
      <c r="B2729"/>
      <c r="C2729"/>
      <c r="D2729"/>
      <c r="E2729"/>
      <c r="F2729"/>
      <c r="G2729"/>
      <c r="H2729"/>
      <c r="I2729"/>
    </row>
    <row r="2730" spans="1:9">
      <c r="A2730"/>
      <c r="B2730"/>
      <c r="C2730"/>
      <c r="D2730"/>
      <c r="E2730"/>
      <c r="F2730"/>
      <c r="G2730"/>
      <c r="H2730"/>
      <c r="I2730"/>
    </row>
    <row r="2731" spans="1:9">
      <c r="A2731"/>
      <c r="B2731"/>
      <c r="C2731"/>
      <c r="D2731"/>
      <c r="E2731"/>
      <c r="F2731"/>
      <c r="G2731"/>
      <c r="H2731"/>
      <c r="I2731"/>
    </row>
    <row r="2732" spans="1:9">
      <c r="A2732"/>
      <c r="B2732"/>
      <c r="C2732"/>
      <c r="D2732"/>
      <c r="E2732"/>
      <c r="F2732"/>
      <c r="G2732"/>
      <c r="H2732"/>
      <c r="I2732"/>
    </row>
    <row r="2733" spans="1:9">
      <c r="A2733"/>
      <c r="B2733"/>
      <c r="C2733"/>
      <c r="D2733"/>
      <c r="E2733"/>
      <c r="F2733"/>
      <c r="G2733"/>
      <c r="H2733"/>
      <c r="I2733"/>
    </row>
    <row r="2734" spans="1:9">
      <c r="A2734"/>
      <c r="B2734"/>
      <c r="C2734"/>
      <c r="D2734"/>
      <c r="E2734"/>
      <c r="F2734"/>
      <c r="G2734"/>
      <c r="H2734"/>
      <c r="I2734"/>
    </row>
    <row r="2735" spans="1:9">
      <c r="A2735"/>
      <c r="B2735"/>
      <c r="C2735"/>
      <c r="D2735"/>
      <c r="E2735"/>
      <c r="F2735"/>
      <c r="G2735"/>
      <c r="H2735"/>
      <c r="I2735"/>
    </row>
    <row r="2736" spans="1:9">
      <c r="A2736"/>
      <c r="B2736"/>
      <c r="C2736"/>
      <c r="D2736"/>
      <c r="E2736"/>
      <c r="F2736"/>
      <c r="G2736"/>
      <c r="H2736"/>
      <c r="I2736"/>
    </row>
    <row r="2737" spans="1:9">
      <c r="A2737"/>
      <c r="B2737"/>
      <c r="C2737"/>
      <c r="D2737"/>
      <c r="E2737"/>
      <c r="F2737"/>
      <c r="G2737"/>
      <c r="H2737"/>
      <c r="I2737"/>
    </row>
    <row r="2738" spans="1:9">
      <c r="A2738"/>
      <c r="B2738"/>
      <c r="C2738"/>
      <c r="D2738"/>
      <c r="E2738"/>
      <c r="F2738"/>
      <c r="G2738"/>
      <c r="H2738"/>
      <c r="I2738"/>
    </row>
    <row r="2739" spans="1:9">
      <c r="A2739"/>
      <c r="B2739"/>
      <c r="C2739"/>
      <c r="D2739"/>
      <c r="E2739"/>
      <c r="F2739"/>
      <c r="G2739"/>
      <c r="H2739"/>
      <c r="I2739"/>
    </row>
    <row r="2740" spans="1:9">
      <c r="A2740"/>
      <c r="B2740"/>
      <c r="C2740"/>
      <c r="D2740"/>
      <c r="E2740"/>
      <c r="F2740"/>
      <c r="G2740"/>
      <c r="H2740"/>
      <c r="I2740"/>
    </row>
    <row r="2741" spans="1:9">
      <c r="A2741"/>
      <c r="B2741"/>
      <c r="C2741"/>
      <c r="D2741"/>
      <c r="E2741"/>
      <c r="F2741"/>
      <c r="G2741"/>
      <c r="H2741"/>
      <c r="I2741"/>
    </row>
    <row r="2742" spans="1:9">
      <c r="A2742"/>
      <c r="B2742"/>
      <c r="C2742"/>
      <c r="D2742"/>
      <c r="E2742"/>
      <c r="F2742"/>
      <c r="G2742"/>
      <c r="H2742"/>
      <c r="I2742"/>
    </row>
    <row r="2743" spans="1:9">
      <c r="A2743"/>
      <c r="B2743"/>
      <c r="C2743"/>
      <c r="D2743"/>
      <c r="E2743"/>
      <c r="F2743"/>
      <c r="G2743"/>
      <c r="H2743"/>
      <c r="I2743"/>
    </row>
    <row r="2744" spans="1:9">
      <c r="A2744"/>
      <c r="B2744"/>
      <c r="C2744"/>
      <c r="D2744"/>
      <c r="E2744"/>
      <c r="F2744"/>
      <c r="G2744"/>
      <c r="H2744"/>
      <c r="I2744"/>
    </row>
    <row r="2745" spans="1:9">
      <c r="A2745"/>
      <c r="B2745"/>
      <c r="C2745"/>
      <c r="D2745"/>
      <c r="E2745"/>
      <c r="F2745"/>
      <c r="G2745"/>
      <c r="H2745"/>
      <c r="I2745"/>
    </row>
    <row r="2746" spans="1:9">
      <c r="A2746"/>
      <c r="B2746"/>
      <c r="C2746"/>
      <c r="D2746"/>
      <c r="E2746"/>
      <c r="F2746"/>
      <c r="G2746"/>
      <c r="H2746"/>
      <c r="I2746"/>
    </row>
    <row r="2747" spans="1:9">
      <c r="A2747"/>
      <c r="B2747"/>
      <c r="C2747"/>
      <c r="D2747"/>
      <c r="E2747"/>
      <c r="F2747"/>
      <c r="G2747"/>
      <c r="H2747"/>
      <c r="I2747"/>
    </row>
    <row r="2748" spans="1:9">
      <c r="A2748"/>
      <c r="B2748"/>
      <c r="C2748"/>
      <c r="D2748"/>
      <c r="E2748"/>
      <c r="F2748"/>
      <c r="G2748"/>
      <c r="H2748"/>
      <c r="I2748"/>
    </row>
    <row r="2749" spans="1:9">
      <c r="A2749"/>
      <c r="B2749"/>
      <c r="C2749"/>
      <c r="D2749"/>
      <c r="E2749"/>
      <c r="F2749"/>
      <c r="G2749"/>
      <c r="H2749"/>
      <c r="I2749"/>
    </row>
    <row r="2750" spans="1:9">
      <c r="A2750"/>
      <c r="B2750"/>
      <c r="C2750"/>
      <c r="D2750"/>
      <c r="E2750"/>
      <c r="F2750"/>
      <c r="G2750"/>
      <c r="H2750"/>
      <c r="I2750"/>
    </row>
    <row r="2751" spans="1:9">
      <c r="A2751"/>
      <c r="B2751"/>
      <c r="C2751"/>
      <c r="D2751"/>
      <c r="E2751"/>
      <c r="F2751"/>
      <c r="G2751"/>
      <c r="H2751"/>
      <c r="I2751"/>
    </row>
    <row r="2752" spans="1:9">
      <c r="A2752"/>
      <c r="B2752"/>
      <c r="C2752"/>
      <c r="D2752"/>
      <c r="E2752"/>
      <c r="F2752"/>
      <c r="G2752"/>
      <c r="H2752"/>
      <c r="I2752"/>
    </row>
    <row r="2753" spans="1:9">
      <c r="A2753"/>
      <c r="B2753"/>
      <c r="C2753"/>
      <c r="D2753"/>
      <c r="E2753"/>
      <c r="F2753"/>
      <c r="G2753"/>
      <c r="H2753"/>
      <c r="I2753"/>
    </row>
    <row r="2754" spans="1:9">
      <c r="A2754"/>
      <c r="B2754"/>
      <c r="C2754"/>
      <c r="D2754"/>
      <c r="E2754"/>
      <c r="F2754"/>
      <c r="G2754"/>
      <c r="H2754"/>
      <c r="I2754"/>
    </row>
    <row r="2755" spans="1:9">
      <c r="A2755"/>
      <c r="B2755"/>
      <c r="C2755"/>
      <c r="D2755"/>
      <c r="E2755"/>
      <c r="F2755"/>
      <c r="G2755"/>
      <c r="H2755"/>
      <c r="I2755"/>
    </row>
    <row r="2756" spans="1:9">
      <c r="A2756"/>
      <c r="B2756"/>
      <c r="C2756"/>
      <c r="D2756"/>
      <c r="E2756"/>
      <c r="F2756"/>
      <c r="G2756"/>
      <c r="H2756"/>
      <c r="I2756"/>
    </row>
    <row r="2757" spans="1:9">
      <c r="A2757"/>
      <c r="B2757"/>
      <c r="C2757"/>
      <c r="D2757"/>
      <c r="E2757"/>
      <c r="F2757"/>
      <c r="G2757"/>
      <c r="H2757"/>
      <c r="I2757"/>
    </row>
    <row r="2758" spans="1:9">
      <c r="A2758"/>
      <c r="B2758"/>
      <c r="C2758"/>
      <c r="D2758"/>
      <c r="E2758"/>
      <c r="F2758"/>
      <c r="G2758"/>
      <c r="H2758"/>
      <c r="I2758"/>
    </row>
    <row r="2759" spans="1:9">
      <c r="A2759"/>
      <c r="B2759"/>
      <c r="C2759"/>
      <c r="D2759"/>
      <c r="E2759"/>
      <c r="F2759"/>
      <c r="G2759"/>
      <c r="H2759"/>
      <c r="I2759"/>
    </row>
    <row r="2760" spans="1:9">
      <c r="A2760"/>
      <c r="B2760"/>
      <c r="C2760"/>
      <c r="D2760"/>
      <c r="E2760"/>
      <c r="F2760"/>
      <c r="G2760"/>
      <c r="H2760"/>
      <c r="I2760"/>
    </row>
    <row r="2761" spans="1:9">
      <c r="A2761"/>
      <c r="B2761"/>
      <c r="C2761"/>
      <c r="D2761"/>
      <c r="E2761"/>
      <c r="F2761"/>
      <c r="G2761"/>
      <c r="H2761"/>
      <c r="I2761"/>
    </row>
    <row r="2762" spans="1:9">
      <c r="A2762"/>
      <c r="B2762"/>
      <c r="C2762"/>
      <c r="D2762"/>
      <c r="E2762"/>
      <c r="F2762"/>
      <c r="G2762"/>
      <c r="H2762"/>
      <c r="I2762"/>
    </row>
    <row r="2763" spans="1:9">
      <c r="A2763"/>
      <c r="B2763"/>
      <c r="C2763"/>
      <c r="D2763"/>
      <c r="E2763"/>
      <c r="F2763"/>
      <c r="G2763"/>
      <c r="H2763"/>
      <c r="I2763"/>
    </row>
    <row r="2764" spans="1:9">
      <c r="A2764"/>
      <c r="B2764"/>
      <c r="C2764"/>
      <c r="D2764"/>
      <c r="E2764"/>
      <c r="F2764"/>
      <c r="G2764"/>
      <c r="H2764"/>
      <c r="I2764"/>
    </row>
    <row r="2765" spans="1:9">
      <c r="A2765"/>
      <c r="B2765"/>
      <c r="C2765"/>
      <c r="D2765"/>
      <c r="E2765"/>
      <c r="F2765"/>
      <c r="G2765"/>
      <c r="H2765"/>
      <c r="I2765"/>
    </row>
    <row r="2766" spans="1:9">
      <c r="A2766"/>
      <c r="B2766"/>
      <c r="C2766"/>
      <c r="D2766"/>
      <c r="E2766"/>
      <c r="F2766"/>
      <c r="G2766"/>
      <c r="H2766"/>
      <c r="I2766"/>
    </row>
    <row r="2767" spans="1:9">
      <c r="A2767"/>
      <c r="B2767"/>
      <c r="C2767"/>
      <c r="D2767"/>
      <c r="E2767"/>
      <c r="F2767"/>
      <c r="G2767"/>
      <c r="H2767"/>
      <c r="I2767"/>
    </row>
    <row r="2768" spans="1:9">
      <c r="A2768"/>
      <c r="B2768"/>
      <c r="C2768"/>
      <c r="D2768"/>
      <c r="E2768"/>
      <c r="F2768"/>
      <c r="G2768"/>
      <c r="H2768"/>
      <c r="I2768"/>
    </row>
    <row r="2769" spans="1:9">
      <c r="A2769"/>
      <c r="B2769"/>
      <c r="C2769"/>
      <c r="D2769"/>
      <c r="E2769"/>
      <c r="F2769"/>
      <c r="G2769"/>
      <c r="H2769"/>
      <c r="I2769"/>
    </row>
    <row r="2770" spans="1:9">
      <c r="A2770"/>
      <c r="B2770"/>
      <c r="C2770"/>
      <c r="D2770"/>
      <c r="E2770"/>
      <c r="F2770"/>
      <c r="G2770"/>
      <c r="H2770"/>
      <c r="I2770"/>
    </row>
    <row r="2771" spans="1:9">
      <c r="A2771"/>
      <c r="B2771"/>
      <c r="C2771"/>
      <c r="D2771"/>
      <c r="E2771"/>
      <c r="F2771"/>
      <c r="G2771"/>
      <c r="H2771"/>
      <c r="I2771"/>
    </row>
    <row r="2772" spans="1:9">
      <c r="A2772"/>
      <c r="B2772"/>
      <c r="C2772"/>
      <c r="D2772"/>
      <c r="E2772"/>
      <c r="F2772"/>
      <c r="G2772"/>
      <c r="H2772"/>
      <c r="I2772"/>
    </row>
    <row r="2773" spans="1:9">
      <c r="A2773"/>
      <c r="B2773"/>
      <c r="C2773"/>
      <c r="D2773"/>
      <c r="E2773"/>
      <c r="F2773"/>
      <c r="G2773"/>
      <c r="H2773"/>
      <c r="I2773"/>
    </row>
    <row r="2774" spans="1:9">
      <c r="A2774"/>
      <c r="B2774"/>
      <c r="C2774"/>
      <c r="D2774"/>
      <c r="E2774"/>
      <c r="F2774"/>
      <c r="G2774"/>
      <c r="H2774"/>
      <c r="I2774"/>
    </row>
    <row r="2775" spans="1:9">
      <c r="A2775"/>
      <c r="B2775"/>
      <c r="C2775"/>
      <c r="D2775"/>
      <c r="E2775"/>
      <c r="F2775"/>
      <c r="G2775"/>
      <c r="H2775"/>
      <c r="I2775"/>
    </row>
    <row r="2776" spans="1:9">
      <c r="A2776"/>
      <c r="B2776"/>
      <c r="C2776"/>
      <c r="D2776"/>
      <c r="E2776"/>
      <c r="F2776"/>
      <c r="G2776"/>
      <c r="H2776"/>
      <c r="I2776"/>
    </row>
    <row r="2777" spans="1:9">
      <c r="A2777"/>
      <c r="B2777"/>
      <c r="C2777"/>
      <c r="D2777"/>
      <c r="E2777"/>
      <c r="F2777"/>
      <c r="G2777"/>
      <c r="H2777"/>
      <c r="I2777"/>
    </row>
    <row r="2778" spans="1:9">
      <c r="A2778"/>
      <c r="B2778"/>
      <c r="C2778"/>
      <c r="D2778"/>
      <c r="E2778"/>
      <c r="F2778"/>
      <c r="G2778"/>
      <c r="H2778"/>
      <c r="I2778"/>
    </row>
    <row r="2779" spans="1:9">
      <c r="A2779"/>
      <c r="B2779"/>
      <c r="C2779"/>
      <c r="D2779"/>
      <c r="E2779"/>
      <c r="F2779"/>
      <c r="G2779"/>
      <c r="H2779"/>
      <c r="I2779"/>
    </row>
    <row r="2780" spans="1:9">
      <c r="A2780"/>
      <c r="B2780"/>
      <c r="C2780"/>
      <c r="D2780"/>
      <c r="E2780"/>
      <c r="F2780"/>
      <c r="G2780"/>
      <c r="H2780"/>
      <c r="I2780"/>
    </row>
    <row r="2781" spans="1:9">
      <c r="A2781"/>
      <c r="B2781"/>
      <c r="C2781"/>
      <c r="D2781"/>
      <c r="E2781"/>
      <c r="F2781"/>
      <c r="G2781"/>
      <c r="H2781"/>
      <c r="I2781"/>
    </row>
    <row r="2782" spans="1:9">
      <c r="A2782"/>
      <c r="B2782"/>
      <c r="C2782"/>
      <c r="D2782"/>
      <c r="E2782"/>
      <c r="F2782"/>
      <c r="G2782"/>
      <c r="H2782"/>
      <c r="I2782"/>
    </row>
    <row r="2783" spans="1:9">
      <c r="A2783"/>
      <c r="B2783"/>
      <c r="C2783"/>
      <c r="D2783"/>
      <c r="E2783"/>
      <c r="F2783"/>
      <c r="G2783"/>
      <c r="H2783"/>
      <c r="I2783"/>
    </row>
    <row r="2784" spans="1:9">
      <c r="A2784"/>
      <c r="B2784"/>
      <c r="C2784"/>
      <c r="D2784"/>
      <c r="E2784"/>
      <c r="F2784"/>
      <c r="G2784"/>
      <c r="H2784"/>
      <c r="I2784"/>
    </row>
    <row r="2785" spans="1:9">
      <c r="A2785"/>
      <c r="B2785"/>
      <c r="C2785"/>
      <c r="D2785"/>
      <c r="E2785"/>
      <c r="F2785"/>
      <c r="G2785"/>
      <c r="H2785"/>
      <c r="I2785"/>
    </row>
    <row r="2786" spans="1:9">
      <c r="A2786"/>
      <c r="B2786"/>
      <c r="C2786"/>
      <c r="D2786"/>
      <c r="E2786"/>
      <c r="F2786"/>
      <c r="G2786"/>
      <c r="H2786"/>
      <c r="I2786"/>
    </row>
    <row r="2787" spans="1:9">
      <c r="A2787"/>
      <c r="B2787"/>
      <c r="C2787"/>
      <c r="D2787"/>
      <c r="E2787"/>
      <c r="F2787"/>
      <c r="G2787"/>
      <c r="H2787"/>
      <c r="I2787"/>
    </row>
    <row r="2788" spans="1:9">
      <c r="A2788"/>
      <c r="B2788"/>
      <c r="C2788"/>
      <c r="D2788"/>
      <c r="E2788"/>
      <c r="F2788"/>
      <c r="G2788"/>
      <c r="H2788"/>
      <c r="I2788"/>
    </row>
    <row r="2789" spans="1:9">
      <c r="A2789"/>
      <c r="B2789"/>
      <c r="C2789"/>
      <c r="D2789"/>
      <c r="E2789"/>
      <c r="F2789"/>
      <c r="G2789"/>
      <c r="H2789"/>
      <c r="I2789"/>
    </row>
    <row r="2790" spans="1:9">
      <c r="A2790"/>
      <c r="B2790"/>
      <c r="C2790"/>
      <c r="D2790"/>
      <c r="E2790"/>
      <c r="F2790"/>
      <c r="G2790"/>
      <c r="H2790"/>
      <c r="I2790"/>
    </row>
    <row r="2791" spans="1:9">
      <c r="A2791"/>
      <c r="B2791"/>
      <c r="C2791"/>
      <c r="D2791"/>
      <c r="E2791"/>
      <c r="F2791"/>
      <c r="G2791"/>
      <c r="H2791"/>
      <c r="I2791"/>
    </row>
    <row r="2792" spans="1:9">
      <c r="A2792"/>
      <c r="B2792"/>
      <c r="C2792"/>
      <c r="D2792"/>
      <c r="E2792"/>
      <c r="F2792"/>
      <c r="G2792"/>
      <c r="H2792"/>
      <c r="I2792"/>
    </row>
    <row r="2793" spans="1:9">
      <c r="A2793"/>
      <c r="B2793"/>
      <c r="C2793"/>
      <c r="D2793"/>
      <c r="E2793"/>
      <c r="F2793"/>
      <c r="G2793"/>
      <c r="H2793"/>
      <c r="I2793"/>
    </row>
    <row r="2794" spans="1:9">
      <c r="A2794"/>
      <c r="B2794"/>
      <c r="C2794"/>
      <c r="D2794"/>
      <c r="E2794"/>
      <c r="F2794"/>
      <c r="G2794"/>
      <c r="H2794"/>
      <c r="I2794"/>
    </row>
    <row r="2795" spans="1:9">
      <c r="A2795"/>
      <c r="B2795"/>
      <c r="C2795"/>
      <c r="D2795"/>
      <c r="E2795"/>
      <c r="F2795"/>
      <c r="G2795"/>
      <c r="H2795"/>
      <c r="I2795"/>
    </row>
    <row r="2796" spans="1:9">
      <c r="A2796"/>
      <c r="B2796"/>
      <c r="C2796"/>
      <c r="D2796"/>
      <c r="E2796"/>
      <c r="F2796"/>
      <c r="G2796"/>
      <c r="H2796"/>
      <c r="I2796"/>
    </row>
    <row r="2797" spans="1:9">
      <c r="A2797"/>
      <c r="B2797"/>
      <c r="C2797"/>
      <c r="D2797"/>
      <c r="E2797"/>
      <c r="F2797"/>
      <c r="G2797"/>
      <c r="H2797"/>
      <c r="I2797"/>
    </row>
    <row r="2798" spans="1:9">
      <c r="A2798"/>
      <c r="B2798"/>
      <c r="C2798"/>
      <c r="D2798"/>
      <c r="E2798"/>
      <c r="F2798"/>
      <c r="G2798"/>
      <c r="H2798"/>
      <c r="I2798"/>
    </row>
    <row r="2799" spans="1:9">
      <c r="A2799"/>
      <c r="B2799"/>
      <c r="C2799"/>
      <c r="D2799"/>
      <c r="E2799"/>
      <c r="F2799"/>
      <c r="G2799"/>
      <c r="H2799"/>
      <c r="I2799"/>
    </row>
    <row r="2800" spans="1:9">
      <c r="A2800"/>
      <c r="B2800"/>
      <c r="C2800"/>
      <c r="D2800"/>
      <c r="E2800"/>
      <c r="F2800"/>
      <c r="G2800"/>
      <c r="H2800"/>
      <c r="I2800"/>
    </row>
    <row r="2801" spans="1:9">
      <c r="A2801"/>
      <c r="B2801"/>
      <c r="C2801"/>
      <c r="D2801"/>
      <c r="E2801"/>
      <c r="F2801"/>
      <c r="G2801"/>
      <c r="H2801"/>
      <c r="I2801"/>
    </row>
    <row r="2802" spans="1:9">
      <c r="A2802"/>
      <c r="B2802"/>
      <c r="C2802"/>
      <c r="D2802"/>
      <c r="E2802"/>
      <c r="F2802"/>
      <c r="G2802"/>
      <c r="H2802"/>
      <c r="I2802"/>
    </row>
    <row r="2803" spans="1:9">
      <c r="A2803"/>
      <c r="B2803"/>
      <c r="C2803"/>
      <c r="D2803"/>
      <c r="E2803"/>
      <c r="F2803"/>
      <c r="G2803"/>
      <c r="H2803"/>
      <c r="I2803"/>
    </row>
    <row r="2804" spans="1:9">
      <c r="A2804"/>
      <c r="B2804"/>
      <c r="C2804"/>
      <c r="D2804"/>
      <c r="E2804"/>
      <c r="F2804"/>
      <c r="G2804"/>
      <c r="H2804"/>
      <c r="I2804"/>
    </row>
    <row r="2805" spans="1:9">
      <c r="A2805"/>
      <c r="B2805"/>
      <c r="C2805"/>
      <c r="D2805"/>
      <c r="E2805"/>
      <c r="F2805"/>
      <c r="G2805"/>
      <c r="H2805"/>
      <c r="I2805"/>
    </row>
    <row r="2806" spans="1:9">
      <c r="A2806"/>
      <c r="B2806"/>
      <c r="C2806"/>
      <c r="D2806"/>
      <c r="E2806"/>
      <c r="F2806"/>
      <c r="G2806"/>
      <c r="H2806"/>
      <c r="I2806"/>
    </row>
    <row r="2807" spans="1:9">
      <c r="A2807"/>
      <c r="B2807"/>
      <c r="C2807"/>
      <c r="D2807"/>
      <c r="E2807"/>
      <c r="F2807"/>
      <c r="G2807"/>
      <c r="H2807"/>
      <c r="I2807"/>
    </row>
    <row r="2808" spans="1:9">
      <c r="A2808"/>
      <c r="B2808"/>
      <c r="C2808"/>
      <c r="D2808"/>
      <c r="E2808"/>
      <c r="F2808"/>
      <c r="G2808"/>
      <c r="H2808"/>
      <c r="I2808"/>
    </row>
    <row r="2809" spans="1:9">
      <c r="A2809"/>
      <c r="B2809"/>
      <c r="C2809"/>
      <c r="D2809"/>
      <c r="E2809"/>
      <c r="F2809"/>
      <c r="G2809"/>
      <c r="H2809"/>
      <c r="I2809"/>
    </row>
    <row r="2810" spans="1:9">
      <c r="A2810"/>
      <c r="B2810"/>
      <c r="C2810"/>
      <c r="D2810"/>
      <c r="E2810"/>
      <c r="F2810"/>
      <c r="G2810"/>
      <c r="H2810"/>
      <c r="I2810"/>
    </row>
    <row r="2811" spans="1:9">
      <c r="A2811"/>
      <c r="B2811"/>
      <c r="C2811"/>
      <c r="D2811"/>
      <c r="E2811"/>
      <c r="F2811"/>
      <c r="G2811"/>
      <c r="H2811"/>
      <c r="I2811"/>
    </row>
    <row r="2812" spans="1:9">
      <c r="A2812"/>
      <c r="B2812"/>
      <c r="C2812"/>
      <c r="D2812"/>
      <c r="E2812"/>
      <c r="F2812"/>
      <c r="G2812"/>
      <c r="H2812"/>
      <c r="I2812"/>
    </row>
    <row r="2813" spans="1:9">
      <c r="A2813"/>
      <c r="B2813"/>
      <c r="C2813"/>
      <c r="D2813"/>
      <c r="E2813"/>
      <c r="F2813"/>
      <c r="G2813"/>
      <c r="H2813"/>
      <c r="I2813"/>
    </row>
    <row r="2814" spans="1:9">
      <c r="A2814"/>
      <c r="B2814"/>
      <c r="C2814"/>
      <c r="D2814"/>
      <c r="E2814"/>
      <c r="F2814"/>
      <c r="G2814"/>
      <c r="H2814"/>
      <c r="I2814"/>
    </row>
    <row r="2815" spans="1:9">
      <c r="A2815"/>
      <c r="B2815"/>
      <c r="C2815"/>
      <c r="D2815"/>
      <c r="E2815"/>
      <c r="F2815"/>
      <c r="G2815"/>
      <c r="H2815"/>
      <c r="I2815"/>
    </row>
    <row r="2816" spans="1:9">
      <c r="A2816"/>
      <c r="B2816"/>
      <c r="C2816"/>
      <c r="D2816"/>
      <c r="E2816"/>
      <c r="F2816"/>
      <c r="G2816"/>
      <c r="H2816"/>
      <c r="I2816"/>
    </row>
    <row r="2817" spans="1:9">
      <c r="A2817"/>
      <c r="B2817"/>
      <c r="C2817"/>
      <c r="D2817"/>
      <c r="E2817"/>
      <c r="F2817"/>
      <c r="G2817"/>
      <c r="H2817"/>
      <c r="I2817"/>
    </row>
    <row r="2818" spans="1:9">
      <c r="A2818"/>
      <c r="B2818"/>
      <c r="C2818"/>
      <c r="D2818"/>
      <c r="E2818"/>
      <c r="F2818"/>
      <c r="G2818"/>
      <c r="H2818"/>
      <c r="I2818"/>
    </row>
    <row r="2819" spans="1:9">
      <c r="A2819"/>
      <c r="B2819"/>
      <c r="C2819"/>
      <c r="D2819"/>
      <c r="E2819"/>
      <c r="F2819"/>
      <c r="G2819"/>
      <c r="H2819"/>
      <c r="I2819"/>
    </row>
    <row r="2820" spans="1:9">
      <c r="A2820"/>
      <c r="B2820"/>
      <c r="C2820"/>
      <c r="D2820"/>
      <c r="E2820"/>
      <c r="F2820"/>
      <c r="G2820"/>
      <c r="H2820"/>
      <c r="I2820"/>
    </row>
    <row r="2821" spans="1:9">
      <c r="A2821"/>
      <c r="B2821"/>
      <c r="C2821"/>
      <c r="D2821"/>
      <c r="E2821"/>
      <c r="F2821"/>
      <c r="G2821"/>
      <c r="H2821"/>
      <c r="I2821"/>
    </row>
    <row r="2822" spans="1:9">
      <c r="A2822"/>
      <c r="B2822"/>
      <c r="C2822"/>
      <c r="D2822"/>
      <c r="E2822"/>
      <c r="F2822"/>
      <c r="G2822"/>
      <c r="H2822"/>
      <c r="I2822"/>
    </row>
    <row r="2823" spans="1:9">
      <c r="A2823"/>
      <c r="B2823"/>
      <c r="C2823"/>
      <c r="D2823"/>
      <c r="E2823"/>
      <c r="F2823"/>
      <c r="G2823"/>
      <c r="H2823"/>
      <c r="I2823"/>
    </row>
    <row r="2824" spans="1:9">
      <c r="A2824"/>
      <c r="B2824"/>
      <c r="C2824"/>
      <c r="D2824"/>
      <c r="E2824"/>
      <c r="F2824"/>
      <c r="G2824"/>
      <c r="H2824"/>
      <c r="I2824"/>
    </row>
    <row r="2825" spans="1:9">
      <c r="A2825"/>
      <c r="B2825"/>
      <c r="C2825"/>
      <c r="D2825"/>
      <c r="E2825"/>
      <c r="F2825"/>
      <c r="G2825"/>
      <c r="H2825"/>
      <c r="I2825"/>
    </row>
    <row r="2826" spans="1:9">
      <c r="A2826"/>
      <c r="B2826"/>
      <c r="C2826"/>
      <c r="D2826"/>
      <c r="E2826"/>
      <c r="F2826"/>
      <c r="G2826"/>
      <c r="H2826"/>
      <c r="I2826"/>
    </row>
    <row r="2827" spans="1:9">
      <c r="A2827"/>
      <c r="B2827"/>
      <c r="C2827"/>
      <c r="D2827"/>
      <c r="E2827"/>
      <c r="F2827"/>
      <c r="G2827"/>
      <c r="H2827"/>
      <c r="I2827"/>
    </row>
    <row r="2828" spans="1:9">
      <c r="A2828"/>
      <c r="B2828"/>
      <c r="C2828"/>
      <c r="D2828"/>
      <c r="E2828"/>
      <c r="F2828"/>
      <c r="G2828"/>
      <c r="H2828"/>
      <c r="I2828"/>
    </row>
    <row r="2829" spans="1:9">
      <c r="A2829"/>
      <c r="B2829"/>
      <c r="C2829"/>
      <c r="D2829"/>
      <c r="E2829"/>
      <c r="F2829"/>
      <c r="G2829"/>
      <c r="H2829"/>
      <c r="I2829"/>
    </row>
    <row r="2830" spans="1:9">
      <c r="A2830"/>
      <c r="B2830"/>
      <c r="C2830"/>
      <c r="D2830"/>
      <c r="E2830"/>
      <c r="F2830"/>
      <c r="G2830"/>
      <c r="H2830"/>
      <c r="I2830"/>
    </row>
    <row r="2831" spans="1:9">
      <c r="A2831"/>
      <c r="B2831"/>
      <c r="C2831"/>
      <c r="D2831"/>
      <c r="E2831"/>
      <c r="F2831"/>
      <c r="G2831"/>
      <c r="H2831"/>
      <c r="I2831"/>
    </row>
    <row r="2832" spans="1:9">
      <c r="A2832"/>
      <c r="B2832"/>
      <c r="C2832"/>
      <c r="D2832"/>
      <c r="E2832"/>
      <c r="F2832"/>
      <c r="G2832"/>
      <c r="H2832"/>
      <c r="I2832"/>
    </row>
    <row r="2833" spans="1:9">
      <c r="A2833"/>
      <c r="B2833"/>
      <c r="C2833"/>
      <c r="D2833"/>
      <c r="E2833"/>
      <c r="F2833"/>
      <c r="G2833"/>
      <c r="H2833"/>
      <c r="I2833"/>
    </row>
    <row r="2834" spans="1:9">
      <c r="A2834"/>
      <c r="B2834"/>
      <c r="C2834"/>
      <c r="D2834"/>
      <c r="E2834"/>
      <c r="F2834"/>
      <c r="G2834"/>
      <c r="H2834"/>
      <c r="I2834"/>
    </row>
    <row r="2835" spans="1:9">
      <c r="A2835"/>
      <c r="B2835"/>
      <c r="C2835"/>
      <c r="D2835"/>
      <c r="E2835"/>
      <c r="F2835"/>
      <c r="G2835"/>
      <c r="H2835"/>
      <c r="I2835"/>
    </row>
    <row r="2836" spans="1:9">
      <c r="A2836"/>
      <c r="B2836"/>
      <c r="C2836"/>
      <c r="D2836"/>
      <c r="E2836"/>
      <c r="F2836"/>
      <c r="G2836"/>
      <c r="H2836"/>
      <c r="I2836"/>
    </row>
    <row r="2837" spans="1:9">
      <c r="A2837"/>
      <c r="B2837"/>
      <c r="C2837"/>
      <c r="D2837"/>
      <c r="E2837"/>
      <c r="F2837"/>
      <c r="G2837"/>
      <c r="H2837"/>
      <c r="I2837"/>
    </row>
    <row r="2838" spans="1:9">
      <c r="A2838"/>
      <c r="B2838"/>
      <c r="C2838"/>
      <c r="D2838"/>
      <c r="E2838"/>
      <c r="F2838"/>
      <c r="G2838"/>
      <c r="H2838"/>
      <c r="I2838"/>
    </row>
    <row r="2839" spans="1:9">
      <c r="A2839"/>
      <c r="B2839"/>
      <c r="C2839"/>
      <c r="D2839"/>
      <c r="E2839"/>
      <c r="F2839"/>
      <c r="G2839"/>
      <c r="H2839"/>
      <c r="I2839"/>
    </row>
    <row r="2840" spans="1:9">
      <c r="A2840"/>
      <c r="B2840"/>
      <c r="C2840"/>
      <c r="D2840"/>
      <c r="E2840"/>
      <c r="F2840"/>
      <c r="G2840"/>
      <c r="H2840"/>
      <c r="I2840"/>
    </row>
    <row r="2841" spans="1:9">
      <c r="A2841"/>
      <c r="B2841"/>
      <c r="C2841"/>
      <c r="D2841"/>
      <c r="E2841"/>
      <c r="F2841"/>
      <c r="G2841"/>
      <c r="H2841"/>
      <c r="I2841"/>
    </row>
    <row r="2842" spans="1:9">
      <c r="A2842"/>
      <c r="B2842"/>
      <c r="C2842"/>
      <c r="D2842"/>
      <c r="E2842"/>
      <c r="F2842"/>
      <c r="G2842"/>
      <c r="H2842"/>
      <c r="I2842"/>
    </row>
    <row r="2843" spans="1:9">
      <c r="A2843"/>
      <c r="B2843"/>
      <c r="C2843"/>
      <c r="D2843"/>
      <c r="E2843"/>
      <c r="F2843"/>
      <c r="G2843"/>
      <c r="H2843"/>
      <c r="I2843"/>
    </row>
    <row r="2844" spans="1:9">
      <c r="A2844"/>
      <c r="B2844"/>
      <c r="C2844"/>
      <c r="D2844"/>
      <c r="E2844"/>
      <c r="F2844"/>
      <c r="G2844"/>
      <c r="H2844"/>
      <c r="I2844"/>
    </row>
    <row r="2845" spans="1:9">
      <c r="A2845"/>
      <c r="B2845"/>
      <c r="C2845"/>
      <c r="D2845"/>
      <c r="E2845"/>
      <c r="F2845"/>
      <c r="G2845"/>
      <c r="H2845"/>
      <c r="I2845"/>
    </row>
    <row r="2846" spans="1:9">
      <c r="A2846"/>
      <c r="B2846"/>
      <c r="C2846"/>
      <c r="D2846"/>
      <c r="E2846"/>
      <c r="F2846"/>
      <c r="G2846"/>
      <c r="H2846"/>
      <c r="I2846"/>
    </row>
    <row r="2847" spans="1:9">
      <c r="A2847"/>
      <c r="B2847"/>
      <c r="C2847"/>
      <c r="D2847"/>
      <c r="E2847"/>
      <c r="F2847"/>
      <c r="G2847"/>
      <c r="H2847"/>
      <c r="I2847"/>
    </row>
    <row r="2848" spans="1:9">
      <c r="A2848"/>
      <c r="B2848"/>
      <c r="C2848"/>
      <c r="D2848"/>
      <c r="E2848"/>
      <c r="F2848"/>
      <c r="G2848"/>
      <c r="H2848"/>
      <c r="I2848"/>
    </row>
    <row r="2849" spans="1:9">
      <c r="A2849"/>
      <c r="B2849"/>
      <c r="C2849"/>
      <c r="D2849"/>
      <c r="E2849"/>
      <c r="F2849"/>
      <c r="G2849"/>
      <c r="H2849"/>
      <c r="I2849"/>
    </row>
    <row r="2850" spans="1:9">
      <c r="A2850"/>
      <c r="B2850"/>
      <c r="C2850"/>
      <c r="D2850"/>
      <c r="E2850"/>
      <c r="F2850"/>
      <c r="G2850"/>
      <c r="H2850"/>
      <c r="I2850"/>
    </row>
    <row r="2851" spans="1:9">
      <c r="A2851"/>
      <c r="B2851"/>
      <c r="C2851"/>
      <c r="D2851"/>
      <c r="E2851"/>
      <c r="F2851"/>
      <c r="G2851"/>
      <c r="H2851"/>
      <c r="I2851"/>
    </row>
    <row r="2852" spans="1:9">
      <c r="A2852"/>
      <c r="B2852"/>
      <c r="C2852"/>
      <c r="D2852"/>
      <c r="E2852"/>
      <c r="F2852"/>
      <c r="G2852"/>
      <c r="H2852"/>
      <c r="I2852"/>
    </row>
    <row r="2853" spans="1:9">
      <c r="A2853"/>
      <c r="B2853"/>
      <c r="C2853"/>
      <c r="D2853"/>
      <c r="E2853"/>
      <c r="F2853"/>
      <c r="G2853"/>
      <c r="H2853"/>
      <c r="I2853"/>
    </row>
    <row r="2854" spans="1:9">
      <c r="A2854"/>
      <c r="B2854"/>
      <c r="C2854"/>
      <c r="D2854"/>
      <c r="E2854"/>
      <c r="F2854"/>
      <c r="G2854"/>
      <c r="H2854"/>
      <c r="I2854"/>
    </row>
    <row r="2855" spans="1:9">
      <c r="A2855"/>
      <c r="B2855"/>
      <c r="C2855"/>
      <c r="D2855"/>
      <c r="E2855"/>
      <c r="F2855"/>
      <c r="G2855"/>
      <c r="H2855"/>
      <c r="I2855"/>
    </row>
    <row r="2856" spans="1:9">
      <c r="A2856"/>
      <c r="B2856"/>
      <c r="C2856"/>
      <c r="D2856"/>
      <c r="E2856"/>
      <c r="F2856"/>
      <c r="G2856"/>
      <c r="H2856"/>
      <c r="I2856"/>
    </row>
    <row r="2857" spans="1:9">
      <c r="A2857"/>
      <c r="B2857"/>
      <c r="C2857"/>
      <c r="D2857"/>
      <c r="E2857"/>
      <c r="F2857"/>
      <c r="G2857"/>
      <c r="H2857"/>
      <c r="I2857"/>
    </row>
    <row r="2858" spans="1:9">
      <c r="A2858"/>
      <c r="B2858"/>
      <c r="C2858"/>
      <c r="D2858"/>
      <c r="E2858"/>
      <c r="F2858"/>
      <c r="G2858"/>
      <c r="H2858"/>
      <c r="I2858"/>
    </row>
    <row r="2859" spans="1:9">
      <c r="A2859"/>
      <c r="B2859"/>
      <c r="C2859"/>
      <c r="D2859"/>
      <c r="E2859"/>
      <c r="F2859"/>
      <c r="G2859"/>
      <c r="H2859"/>
      <c r="I2859"/>
    </row>
    <row r="2860" spans="1:9">
      <c r="A2860"/>
      <c r="B2860"/>
      <c r="C2860"/>
      <c r="D2860"/>
      <c r="E2860"/>
      <c r="F2860"/>
      <c r="G2860"/>
      <c r="H2860"/>
      <c r="I2860"/>
    </row>
    <row r="2861" spans="1:9">
      <c r="A2861"/>
      <c r="B2861"/>
      <c r="C2861"/>
      <c r="D2861"/>
      <c r="E2861"/>
      <c r="F2861"/>
      <c r="G2861"/>
      <c r="H2861"/>
      <c r="I2861"/>
    </row>
    <row r="2862" spans="1:9">
      <c r="A2862"/>
      <c r="B2862"/>
      <c r="C2862"/>
      <c r="D2862"/>
      <c r="E2862"/>
      <c r="F2862"/>
      <c r="G2862"/>
      <c r="H2862"/>
      <c r="I2862"/>
    </row>
    <row r="2863" spans="1:9">
      <c r="A2863"/>
      <c r="B2863"/>
      <c r="C2863"/>
      <c r="D2863"/>
      <c r="E2863"/>
      <c r="F2863"/>
      <c r="G2863"/>
      <c r="H2863"/>
      <c r="I2863"/>
    </row>
    <row r="2864" spans="1:9">
      <c r="A2864"/>
      <c r="B2864"/>
      <c r="C2864"/>
      <c r="D2864"/>
      <c r="E2864"/>
      <c r="F2864"/>
      <c r="G2864"/>
      <c r="H2864"/>
      <c r="I2864"/>
    </row>
    <row r="2865" spans="1:9">
      <c r="A2865"/>
      <c r="B2865"/>
      <c r="C2865"/>
      <c r="D2865"/>
      <c r="E2865"/>
      <c r="F2865"/>
      <c r="G2865"/>
      <c r="H2865"/>
      <c r="I2865"/>
    </row>
    <row r="2866" spans="1:9">
      <c r="A2866"/>
      <c r="B2866"/>
      <c r="C2866"/>
      <c r="D2866"/>
      <c r="E2866"/>
      <c r="F2866"/>
      <c r="G2866"/>
      <c r="H2866"/>
      <c r="I2866"/>
    </row>
    <row r="2867" spans="1:9">
      <c r="A2867"/>
      <c r="B2867"/>
      <c r="C2867"/>
      <c r="D2867"/>
      <c r="E2867"/>
      <c r="F2867"/>
      <c r="G2867"/>
      <c r="H2867"/>
      <c r="I2867"/>
    </row>
    <row r="2868" spans="1:9">
      <c r="A2868"/>
      <c r="B2868"/>
      <c r="C2868"/>
      <c r="D2868"/>
      <c r="E2868"/>
      <c r="F2868"/>
      <c r="G2868"/>
      <c r="H2868"/>
      <c r="I2868"/>
    </row>
    <row r="2869" spans="1:9">
      <c r="A2869"/>
      <c r="B2869"/>
      <c r="C2869"/>
      <c r="D2869"/>
      <c r="E2869"/>
      <c r="F2869"/>
      <c r="G2869"/>
      <c r="H2869"/>
      <c r="I2869"/>
    </row>
    <row r="2870" spans="1:9">
      <c r="A2870"/>
      <c r="B2870"/>
      <c r="C2870"/>
      <c r="D2870"/>
      <c r="E2870"/>
      <c r="F2870"/>
      <c r="G2870"/>
      <c r="H2870"/>
      <c r="I2870"/>
    </row>
    <row r="2871" spans="1:9">
      <c r="A2871"/>
      <c r="B2871"/>
      <c r="C2871"/>
      <c r="D2871"/>
      <c r="E2871"/>
      <c r="F2871"/>
      <c r="G2871"/>
      <c r="H2871"/>
      <c r="I2871"/>
    </row>
    <row r="2872" spans="1:9">
      <c r="A2872"/>
      <c r="B2872"/>
      <c r="C2872"/>
      <c r="D2872"/>
      <c r="E2872"/>
      <c r="F2872"/>
      <c r="G2872"/>
      <c r="H2872"/>
      <c r="I2872"/>
    </row>
    <row r="2873" spans="1:9">
      <c r="A2873"/>
      <c r="B2873"/>
      <c r="C2873"/>
      <c r="D2873"/>
      <c r="E2873"/>
      <c r="F2873"/>
      <c r="G2873"/>
      <c r="H2873"/>
      <c r="I2873"/>
    </row>
    <row r="2874" spans="1:9">
      <c r="A2874"/>
      <c r="B2874"/>
      <c r="C2874"/>
      <c r="D2874"/>
      <c r="E2874"/>
      <c r="F2874"/>
      <c r="G2874"/>
      <c r="H2874"/>
      <c r="I2874"/>
    </row>
    <row r="2875" spans="1:9">
      <c r="A2875"/>
      <c r="B2875"/>
      <c r="C2875"/>
      <c r="D2875"/>
      <c r="E2875"/>
      <c r="F2875"/>
      <c r="G2875"/>
      <c r="H2875"/>
      <c r="I2875"/>
    </row>
    <row r="2876" spans="1:9">
      <c r="A2876"/>
      <c r="B2876"/>
      <c r="C2876"/>
      <c r="D2876"/>
      <c r="E2876"/>
      <c r="F2876"/>
      <c r="G2876"/>
      <c r="H2876"/>
      <c r="I2876"/>
    </row>
    <row r="2877" spans="1:9">
      <c r="A2877"/>
      <c r="B2877"/>
      <c r="C2877"/>
      <c r="D2877"/>
      <c r="E2877"/>
      <c r="F2877"/>
      <c r="G2877"/>
      <c r="H2877"/>
      <c r="I2877"/>
    </row>
    <row r="2878" spans="1:9">
      <c r="A2878"/>
      <c r="B2878"/>
      <c r="C2878"/>
      <c r="D2878"/>
      <c r="E2878"/>
      <c r="F2878"/>
      <c r="G2878"/>
      <c r="H2878"/>
      <c r="I2878"/>
    </row>
    <row r="2879" spans="1:9">
      <c r="A2879"/>
      <c r="B2879"/>
      <c r="C2879"/>
      <c r="D2879"/>
      <c r="E2879"/>
      <c r="F2879"/>
      <c r="G2879"/>
      <c r="H2879"/>
      <c r="I2879"/>
    </row>
    <row r="2880" spans="1:9">
      <c r="A2880"/>
      <c r="B2880"/>
      <c r="C2880"/>
      <c r="D2880"/>
      <c r="E2880"/>
      <c r="F2880"/>
      <c r="G2880"/>
      <c r="H2880"/>
      <c r="I2880"/>
    </row>
    <row r="2881" spans="1:9">
      <c r="A2881"/>
      <c r="B2881"/>
      <c r="C2881"/>
      <c r="D2881"/>
      <c r="E2881"/>
      <c r="F2881"/>
      <c r="G2881"/>
      <c r="H2881"/>
      <c r="I2881"/>
    </row>
    <row r="2882" spans="1:9">
      <c r="A2882"/>
      <c r="B2882"/>
      <c r="C2882"/>
      <c r="D2882"/>
      <c r="E2882"/>
      <c r="F2882"/>
      <c r="G2882"/>
      <c r="H2882"/>
      <c r="I2882"/>
    </row>
    <row r="2883" spans="1:9">
      <c r="A2883"/>
      <c r="B2883"/>
      <c r="C2883"/>
      <c r="D2883"/>
      <c r="E2883"/>
      <c r="F2883"/>
      <c r="G2883"/>
      <c r="H2883"/>
      <c r="I2883"/>
    </row>
    <row r="2884" spans="1:9">
      <c r="A2884"/>
      <c r="B2884"/>
      <c r="C2884"/>
      <c r="D2884"/>
      <c r="E2884"/>
      <c r="F2884"/>
      <c r="G2884"/>
      <c r="H2884"/>
      <c r="I2884"/>
    </row>
    <row r="2885" spans="1:9">
      <c r="A2885"/>
      <c r="B2885"/>
      <c r="C2885"/>
      <c r="D2885"/>
      <c r="E2885"/>
      <c r="F2885"/>
      <c r="G2885"/>
      <c r="H2885"/>
      <c r="I2885"/>
    </row>
    <row r="2886" spans="1:9">
      <c r="A2886"/>
      <c r="B2886"/>
      <c r="C2886"/>
      <c r="D2886"/>
      <c r="E2886"/>
      <c r="F2886"/>
      <c r="G2886"/>
      <c r="H2886"/>
      <c r="I2886"/>
    </row>
    <row r="2887" spans="1:9">
      <c r="A2887"/>
      <c r="B2887"/>
      <c r="C2887"/>
      <c r="D2887"/>
      <c r="E2887"/>
      <c r="F2887"/>
      <c r="G2887"/>
      <c r="H2887"/>
      <c r="I2887"/>
    </row>
    <row r="2888" spans="1:9">
      <c r="A2888"/>
      <c r="B2888"/>
      <c r="C2888"/>
      <c r="D2888"/>
      <c r="E2888"/>
      <c r="F2888"/>
      <c r="G2888"/>
      <c r="H2888"/>
      <c r="I2888"/>
    </row>
    <row r="2889" spans="1:9">
      <c r="A2889"/>
      <c r="B2889"/>
      <c r="C2889"/>
      <c r="D2889"/>
      <c r="E2889"/>
      <c r="F2889"/>
      <c r="G2889"/>
      <c r="H2889"/>
      <c r="I2889"/>
    </row>
    <row r="2890" spans="1:9">
      <c r="A2890"/>
      <c r="B2890"/>
      <c r="C2890"/>
      <c r="D2890"/>
      <c r="E2890"/>
      <c r="F2890"/>
      <c r="G2890"/>
      <c r="H2890"/>
      <c r="I2890"/>
    </row>
    <row r="2891" spans="1:9">
      <c r="A2891"/>
      <c r="B2891"/>
      <c r="C2891"/>
      <c r="D2891"/>
      <c r="E2891"/>
      <c r="F2891"/>
      <c r="G2891"/>
      <c r="H2891"/>
      <c r="I2891"/>
    </row>
    <row r="2892" spans="1:9">
      <c r="A2892"/>
      <c r="B2892"/>
      <c r="C2892"/>
      <c r="D2892"/>
      <c r="E2892"/>
      <c r="F2892"/>
      <c r="G2892"/>
      <c r="H2892"/>
      <c r="I2892"/>
    </row>
    <row r="2893" spans="1:9">
      <c r="A2893"/>
      <c r="B2893"/>
      <c r="C2893"/>
      <c r="D2893"/>
      <c r="E2893"/>
      <c r="F2893"/>
      <c r="G2893"/>
      <c r="H2893"/>
      <c r="I2893"/>
    </row>
    <row r="2894" spans="1:9">
      <c r="A2894"/>
      <c r="B2894"/>
      <c r="C2894"/>
      <c r="D2894"/>
      <c r="E2894"/>
      <c r="F2894"/>
      <c r="G2894"/>
      <c r="H2894"/>
      <c r="I2894"/>
    </row>
    <row r="2895" spans="1:9">
      <c r="A2895"/>
      <c r="B2895"/>
      <c r="C2895"/>
      <c r="D2895"/>
      <c r="E2895"/>
      <c r="F2895"/>
      <c r="G2895"/>
      <c r="H2895"/>
      <c r="I2895"/>
    </row>
    <row r="2896" spans="1:9">
      <c r="A2896"/>
      <c r="B2896"/>
      <c r="C2896"/>
      <c r="D2896"/>
      <c r="E2896"/>
      <c r="F2896"/>
      <c r="G2896"/>
      <c r="H2896"/>
      <c r="I2896"/>
    </row>
    <row r="2897" spans="1:9">
      <c r="A2897"/>
      <c r="B2897"/>
      <c r="C2897"/>
      <c r="D2897"/>
      <c r="E2897"/>
      <c r="F2897"/>
      <c r="G2897"/>
      <c r="H2897"/>
      <c r="I2897"/>
    </row>
    <row r="2898" spans="1:9">
      <c r="A2898"/>
      <c r="B2898"/>
      <c r="C2898"/>
      <c r="D2898"/>
      <c r="E2898"/>
      <c r="F2898"/>
      <c r="G2898"/>
      <c r="H2898"/>
      <c r="I2898"/>
    </row>
    <row r="2899" spans="1:9">
      <c r="A2899"/>
      <c r="B2899"/>
      <c r="C2899"/>
      <c r="D2899"/>
      <c r="E2899"/>
      <c r="F2899"/>
      <c r="G2899"/>
      <c r="H2899"/>
      <c r="I2899"/>
    </row>
    <row r="2900" spans="1:9">
      <c r="A2900"/>
      <c r="B2900"/>
      <c r="C2900"/>
      <c r="D2900"/>
      <c r="E2900"/>
      <c r="F2900"/>
      <c r="G2900"/>
      <c r="H2900"/>
      <c r="I2900"/>
    </row>
    <row r="2901" spans="1:9">
      <c r="A2901"/>
      <c r="B2901"/>
      <c r="C2901"/>
      <c r="D2901"/>
      <c r="E2901"/>
      <c r="F2901"/>
      <c r="G2901"/>
      <c r="H2901"/>
      <c r="I2901"/>
    </row>
    <row r="2902" spans="1:9">
      <c r="A2902"/>
      <c r="B2902"/>
      <c r="C2902"/>
      <c r="D2902"/>
      <c r="E2902"/>
      <c r="F2902"/>
      <c r="G2902"/>
      <c r="H2902"/>
      <c r="I2902"/>
    </row>
    <row r="2903" spans="1:9">
      <c r="A2903"/>
      <c r="B2903"/>
      <c r="C2903"/>
      <c r="D2903"/>
      <c r="E2903"/>
      <c r="F2903"/>
      <c r="G2903"/>
      <c r="H2903"/>
      <c r="I2903"/>
    </row>
    <row r="2904" spans="1:9">
      <c r="A2904"/>
      <c r="B2904"/>
      <c r="C2904"/>
      <c r="D2904"/>
      <c r="E2904"/>
      <c r="F2904"/>
      <c r="G2904"/>
      <c r="H2904"/>
      <c r="I2904"/>
    </row>
    <row r="2905" spans="1:9">
      <c r="A2905"/>
      <c r="B2905"/>
      <c r="C2905"/>
      <c r="D2905"/>
      <c r="E2905"/>
      <c r="F2905"/>
      <c r="G2905"/>
      <c r="H2905"/>
      <c r="I2905"/>
    </row>
    <row r="2906" spans="1:9">
      <c r="A2906"/>
      <c r="B2906"/>
      <c r="C2906"/>
      <c r="D2906"/>
      <c r="E2906"/>
      <c r="F2906"/>
      <c r="G2906"/>
      <c r="H2906"/>
      <c r="I2906"/>
    </row>
    <row r="2907" spans="1:9">
      <c r="A2907"/>
      <c r="B2907"/>
      <c r="C2907"/>
      <c r="D2907"/>
      <c r="E2907"/>
      <c r="F2907"/>
      <c r="G2907"/>
      <c r="H2907"/>
      <c r="I2907"/>
    </row>
    <row r="2908" spans="1:9">
      <c r="A2908"/>
      <c r="B2908"/>
      <c r="C2908"/>
      <c r="D2908"/>
      <c r="E2908"/>
      <c r="F2908"/>
      <c r="G2908"/>
      <c r="H2908"/>
      <c r="I2908"/>
    </row>
    <row r="2909" spans="1:9">
      <c r="A2909"/>
      <c r="B2909"/>
      <c r="C2909"/>
      <c r="D2909"/>
      <c r="E2909"/>
      <c r="F2909"/>
      <c r="G2909"/>
      <c r="H2909"/>
      <c r="I2909"/>
    </row>
    <row r="2910" spans="1:9">
      <c r="A2910"/>
      <c r="B2910"/>
      <c r="C2910"/>
      <c r="D2910"/>
      <c r="E2910"/>
      <c r="F2910"/>
      <c r="G2910"/>
      <c r="H2910"/>
      <c r="I2910"/>
    </row>
    <row r="2911" spans="1:9">
      <c r="A2911"/>
      <c r="B2911"/>
      <c r="C2911"/>
      <c r="D2911"/>
      <c r="E2911"/>
      <c r="F2911"/>
      <c r="G2911"/>
      <c r="H2911"/>
      <c r="I2911"/>
    </row>
    <row r="2912" spans="1:9">
      <c r="A2912"/>
      <c r="B2912"/>
      <c r="C2912"/>
      <c r="D2912"/>
      <c r="E2912"/>
      <c r="F2912"/>
      <c r="G2912"/>
      <c r="H2912"/>
      <c r="I2912"/>
    </row>
    <row r="2913" spans="1:9">
      <c r="A2913"/>
      <c r="B2913"/>
      <c r="C2913"/>
      <c r="D2913"/>
      <c r="E2913"/>
      <c r="F2913"/>
      <c r="G2913"/>
      <c r="H2913"/>
      <c r="I2913"/>
    </row>
    <row r="2914" spans="1:9">
      <c r="A2914"/>
      <c r="B2914"/>
      <c r="C2914"/>
      <c r="D2914"/>
      <c r="E2914"/>
      <c r="F2914"/>
      <c r="G2914"/>
      <c r="H2914"/>
      <c r="I2914"/>
    </row>
    <row r="2915" spans="1:9">
      <c r="A2915"/>
      <c r="B2915"/>
      <c r="C2915"/>
      <c r="D2915"/>
      <c r="E2915"/>
      <c r="F2915"/>
      <c r="G2915"/>
      <c r="H2915"/>
      <c r="I2915"/>
    </row>
    <row r="2916" spans="1:9">
      <c r="A2916"/>
      <c r="B2916"/>
      <c r="C2916"/>
      <c r="D2916"/>
      <c r="E2916"/>
      <c r="F2916"/>
      <c r="G2916"/>
      <c r="H2916"/>
      <c r="I2916"/>
    </row>
    <row r="2917" spans="1:9">
      <c r="A2917"/>
      <c r="B2917"/>
      <c r="C2917"/>
      <c r="D2917"/>
      <c r="E2917"/>
      <c r="F2917"/>
      <c r="G2917"/>
      <c r="H2917"/>
      <c r="I2917"/>
    </row>
    <row r="2918" spans="1:9">
      <c r="A2918"/>
      <c r="B2918"/>
      <c r="C2918"/>
      <c r="D2918"/>
      <c r="E2918"/>
      <c r="F2918"/>
      <c r="G2918"/>
      <c r="H2918"/>
      <c r="I2918"/>
    </row>
    <row r="2919" spans="1:9">
      <c r="A2919"/>
      <c r="B2919"/>
      <c r="C2919"/>
      <c r="D2919"/>
      <c r="E2919"/>
      <c r="F2919"/>
      <c r="G2919"/>
      <c r="H2919"/>
      <c r="I2919"/>
    </row>
    <row r="2920" spans="1:9">
      <c r="A2920"/>
      <c r="B2920"/>
      <c r="C2920"/>
      <c r="D2920"/>
      <c r="E2920"/>
      <c r="F2920"/>
      <c r="G2920"/>
      <c r="H2920"/>
      <c r="I2920"/>
    </row>
    <row r="2921" spans="1:9">
      <c r="A2921"/>
      <c r="B2921"/>
      <c r="C2921"/>
      <c r="D2921"/>
      <c r="E2921"/>
      <c r="F2921"/>
      <c r="G2921"/>
      <c r="H2921"/>
      <c r="I2921"/>
    </row>
    <row r="2922" spans="1:9">
      <c r="A2922"/>
      <c r="B2922"/>
      <c r="C2922"/>
      <c r="D2922"/>
      <c r="E2922"/>
      <c r="F2922"/>
      <c r="G2922"/>
      <c r="H2922"/>
      <c r="I2922"/>
    </row>
    <row r="2923" spans="1:9">
      <c r="A2923"/>
      <c r="B2923"/>
      <c r="C2923"/>
      <c r="D2923"/>
      <c r="E2923"/>
      <c r="F2923"/>
      <c r="G2923"/>
      <c r="H2923"/>
      <c r="I2923"/>
    </row>
    <row r="2924" spans="1:9">
      <c r="A2924"/>
      <c r="B2924"/>
      <c r="C2924"/>
      <c r="D2924"/>
      <c r="E2924"/>
      <c r="F2924"/>
      <c r="G2924"/>
      <c r="H2924"/>
      <c r="I2924"/>
    </row>
    <row r="2925" spans="1:9">
      <c r="A2925"/>
      <c r="B2925"/>
      <c r="C2925"/>
      <c r="D2925"/>
      <c r="E2925"/>
      <c r="F2925"/>
      <c r="G2925"/>
      <c r="H2925"/>
      <c r="I2925"/>
    </row>
    <row r="2926" spans="1:9">
      <c r="A2926"/>
      <c r="B2926"/>
      <c r="C2926"/>
      <c r="D2926"/>
      <c r="E2926"/>
      <c r="F2926"/>
      <c r="G2926"/>
      <c r="H2926"/>
      <c r="I2926"/>
    </row>
    <row r="2927" spans="1:9">
      <c r="A2927"/>
      <c r="B2927"/>
      <c r="C2927"/>
      <c r="D2927"/>
      <c r="E2927"/>
      <c r="F2927"/>
      <c r="G2927"/>
      <c r="H2927"/>
      <c r="I2927"/>
    </row>
    <row r="2928" spans="1:9">
      <c r="A2928"/>
      <c r="B2928"/>
      <c r="C2928"/>
      <c r="D2928"/>
      <c r="E2928"/>
      <c r="F2928"/>
      <c r="G2928"/>
      <c r="H2928"/>
      <c r="I2928"/>
    </row>
    <row r="2929" spans="1:9">
      <c r="A2929"/>
      <c r="B2929"/>
      <c r="C2929"/>
      <c r="D2929"/>
      <c r="E2929"/>
      <c r="F2929"/>
      <c r="G2929"/>
      <c r="H2929"/>
      <c r="I2929"/>
    </row>
    <row r="2930" spans="1:9">
      <c r="A2930"/>
      <c r="B2930"/>
      <c r="C2930"/>
      <c r="D2930"/>
      <c r="E2930"/>
      <c r="F2930"/>
      <c r="G2930"/>
      <c r="H2930"/>
      <c r="I2930"/>
    </row>
    <row r="2931" spans="1:9">
      <c r="A2931"/>
      <c r="B2931"/>
      <c r="C2931"/>
      <c r="D2931"/>
      <c r="E2931"/>
      <c r="F2931"/>
      <c r="G2931"/>
      <c r="H2931"/>
      <c r="I2931"/>
    </row>
    <row r="2932" spans="1:9">
      <c r="A2932"/>
      <c r="B2932"/>
      <c r="C2932"/>
      <c r="D2932"/>
      <c r="E2932"/>
      <c r="F2932"/>
      <c r="G2932"/>
      <c r="H2932"/>
      <c r="I2932"/>
    </row>
    <row r="2933" spans="1:9">
      <c r="A2933"/>
      <c r="B2933"/>
      <c r="C2933"/>
      <c r="D2933"/>
      <c r="E2933"/>
      <c r="F2933"/>
      <c r="G2933"/>
      <c r="H2933"/>
      <c r="I2933"/>
    </row>
    <row r="2934" spans="1:9">
      <c r="A2934"/>
      <c r="B2934"/>
      <c r="C2934"/>
      <c r="D2934"/>
      <c r="E2934"/>
      <c r="F2934"/>
      <c r="G2934"/>
      <c r="H2934"/>
      <c r="I2934"/>
    </row>
    <row r="2935" spans="1:9">
      <c r="A2935"/>
      <c r="B2935"/>
      <c r="C2935"/>
      <c r="D2935"/>
      <c r="E2935"/>
      <c r="F2935"/>
      <c r="G2935"/>
      <c r="H2935"/>
      <c r="I2935"/>
    </row>
    <row r="2936" spans="1:9">
      <c r="A2936"/>
      <c r="B2936"/>
      <c r="C2936"/>
      <c r="D2936"/>
      <c r="E2936"/>
      <c r="F2936"/>
      <c r="G2936"/>
      <c r="H2936"/>
      <c r="I2936"/>
    </row>
    <row r="2937" spans="1:9">
      <c r="A2937"/>
      <c r="B2937"/>
      <c r="C2937"/>
      <c r="D2937"/>
      <c r="E2937"/>
      <c r="F2937"/>
      <c r="G2937"/>
      <c r="H2937"/>
      <c r="I2937"/>
    </row>
    <row r="2938" spans="1:9">
      <c r="A2938"/>
      <c r="B2938"/>
      <c r="C2938"/>
      <c r="D2938"/>
      <c r="E2938"/>
      <c r="F2938"/>
      <c r="G2938"/>
      <c r="H2938"/>
      <c r="I2938"/>
    </row>
    <row r="2939" spans="1:9">
      <c r="A2939"/>
      <c r="B2939"/>
      <c r="C2939"/>
      <c r="D2939"/>
      <c r="E2939"/>
      <c r="F2939"/>
      <c r="G2939"/>
      <c r="H2939"/>
      <c r="I2939"/>
    </row>
    <row r="2940" spans="1:9">
      <c r="A2940"/>
      <c r="B2940"/>
      <c r="C2940"/>
      <c r="D2940"/>
      <c r="E2940"/>
      <c r="F2940"/>
      <c r="G2940"/>
      <c r="H2940"/>
      <c r="I2940"/>
    </row>
    <row r="2941" spans="1:9">
      <c r="A2941"/>
      <c r="B2941"/>
      <c r="C2941"/>
      <c r="D2941"/>
      <c r="E2941"/>
      <c r="F2941"/>
      <c r="G2941"/>
      <c r="H2941"/>
      <c r="I2941"/>
    </row>
    <row r="2942" spans="1:9">
      <c r="A2942"/>
      <c r="B2942"/>
      <c r="C2942"/>
      <c r="D2942"/>
      <c r="E2942"/>
      <c r="F2942"/>
      <c r="G2942"/>
      <c r="H2942"/>
      <c r="I2942"/>
    </row>
    <row r="2943" spans="1:9">
      <c r="A2943"/>
      <c r="B2943"/>
      <c r="C2943"/>
      <c r="D2943"/>
      <c r="E2943"/>
      <c r="F2943"/>
      <c r="G2943"/>
      <c r="H2943"/>
      <c r="I2943"/>
    </row>
    <row r="2944" spans="1:9">
      <c r="A2944"/>
      <c r="B2944"/>
      <c r="C2944"/>
      <c r="D2944"/>
      <c r="E2944"/>
      <c r="F2944"/>
      <c r="G2944"/>
      <c r="H2944"/>
      <c r="I2944"/>
    </row>
    <row r="2945" spans="1:9">
      <c r="A2945"/>
      <c r="B2945"/>
      <c r="C2945"/>
      <c r="D2945"/>
      <c r="E2945"/>
      <c r="F2945"/>
      <c r="G2945"/>
      <c r="H2945"/>
      <c r="I2945"/>
    </row>
    <row r="2946" spans="1:9">
      <c r="A2946"/>
      <c r="B2946"/>
      <c r="C2946"/>
      <c r="D2946"/>
      <c r="E2946"/>
      <c r="F2946"/>
      <c r="G2946"/>
      <c r="H2946"/>
      <c r="I2946"/>
    </row>
    <row r="2947" spans="1:9">
      <c r="A2947"/>
      <c r="B2947"/>
      <c r="C2947"/>
      <c r="D2947"/>
      <c r="E2947"/>
      <c r="F2947"/>
      <c r="G2947"/>
      <c r="H2947"/>
      <c r="I2947"/>
    </row>
    <row r="2948" spans="1:9">
      <c r="A2948"/>
      <c r="B2948"/>
      <c r="C2948"/>
      <c r="D2948"/>
      <c r="E2948"/>
      <c r="F2948"/>
      <c r="G2948"/>
      <c r="H2948"/>
      <c r="I2948"/>
    </row>
    <row r="2949" spans="1:9">
      <c r="A2949"/>
      <c r="B2949"/>
      <c r="C2949"/>
      <c r="D2949"/>
      <c r="E2949"/>
      <c r="F2949"/>
      <c r="G2949"/>
      <c r="H2949"/>
      <c r="I2949"/>
    </row>
    <row r="2950" spans="1:9">
      <c r="A2950"/>
      <c r="B2950"/>
      <c r="C2950"/>
      <c r="D2950"/>
      <c r="E2950"/>
      <c r="F2950"/>
      <c r="G2950"/>
      <c r="H2950"/>
      <c r="I2950"/>
    </row>
    <row r="2951" spans="1:9">
      <c r="A2951"/>
      <c r="B2951"/>
      <c r="C2951"/>
      <c r="D2951"/>
      <c r="E2951"/>
      <c r="F2951"/>
      <c r="G2951"/>
      <c r="H2951"/>
      <c r="I2951"/>
    </row>
    <row r="2952" spans="1:9">
      <c r="A2952"/>
      <c r="B2952"/>
      <c r="C2952"/>
      <c r="D2952"/>
      <c r="E2952"/>
      <c r="F2952"/>
      <c r="G2952"/>
      <c r="H2952"/>
      <c r="I2952"/>
    </row>
    <row r="2953" spans="1:9">
      <c r="A2953"/>
      <c r="B2953"/>
      <c r="C2953"/>
      <c r="D2953"/>
      <c r="E2953"/>
      <c r="F2953"/>
      <c r="G2953"/>
      <c r="H2953"/>
      <c r="I2953"/>
    </row>
    <row r="2954" spans="1:9">
      <c r="A2954"/>
      <c r="B2954"/>
      <c r="C2954"/>
      <c r="D2954"/>
      <c r="E2954"/>
      <c r="F2954"/>
      <c r="G2954"/>
      <c r="H2954"/>
      <c r="I2954"/>
    </row>
    <row r="2955" spans="1:9">
      <c r="A2955"/>
      <c r="B2955"/>
      <c r="C2955"/>
      <c r="D2955"/>
      <c r="E2955"/>
      <c r="F2955"/>
      <c r="G2955"/>
      <c r="H2955"/>
      <c r="I2955"/>
    </row>
    <row r="2956" spans="1:9">
      <c r="A2956"/>
      <c r="B2956"/>
      <c r="C2956"/>
      <c r="D2956"/>
      <c r="E2956"/>
      <c r="F2956"/>
      <c r="G2956"/>
      <c r="H2956"/>
      <c r="I2956"/>
    </row>
    <row r="2957" spans="1:9">
      <c r="A2957"/>
      <c r="B2957"/>
      <c r="C2957"/>
      <c r="D2957"/>
      <c r="E2957"/>
      <c r="F2957"/>
      <c r="G2957"/>
      <c r="H2957"/>
      <c r="I2957"/>
    </row>
    <row r="2958" spans="1:9">
      <c r="A2958"/>
      <c r="B2958"/>
      <c r="C2958"/>
      <c r="D2958"/>
      <c r="E2958"/>
      <c r="F2958"/>
      <c r="G2958"/>
      <c r="H2958"/>
      <c r="I2958"/>
    </row>
    <row r="2959" spans="1:9">
      <c r="A2959"/>
      <c r="B2959"/>
      <c r="C2959"/>
      <c r="D2959"/>
      <c r="E2959"/>
      <c r="F2959"/>
      <c r="G2959"/>
      <c r="H2959"/>
      <c r="I2959"/>
    </row>
    <row r="2960" spans="1:9">
      <c r="A2960"/>
      <c r="B2960"/>
      <c r="C2960"/>
      <c r="D2960"/>
      <c r="E2960"/>
      <c r="F2960"/>
      <c r="G2960"/>
      <c r="H2960"/>
      <c r="I2960"/>
    </row>
    <row r="2961" spans="1:9">
      <c r="A2961"/>
      <c r="B2961"/>
      <c r="C2961"/>
      <c r="D2961"/>
      <c r="E2961"/>
      <c r="F2961"/>
      <c r="G2961"/>
      <c r="H2961"/>
      <c r="I2961"/>
    </row>
    <row r="2962" spans="1:9">
      <c r="A2962"/>
      <c r="B2962"/>
      <c r="C2962"/>
      <c r="D2962"/>
      <c r="E2962"/>
      <c r="F2962"/>
      <c r="G2962"/>
      <c r="H2962"/>
      <c r="I2962"/>
    </row>
    <row r="2963" spans="1:9">
      <c r="A2963"/>
      <c r="B2963"/>
      <c r="C2963"/>
      <c r="D2963"/>
      <c r="E2963"/>
      <c r="F2963"/>
      <c r="G2963"/>
      <c r="H2963"/>
      <c r="I2963"/>
    </row>
    <row r="2964" spans="1:9">
      <c r="A2964"/>
      <c r="B2964"/>
      <c r="C2964"/>
      <c r="D2964"/>
      <c r="E2964"/>
      <c r="F2964"/>
      <c r="G2964"/>
      <c r="H2964"/>
      <c r="I2964"/>
    </row>
    <row r="2965" spans="1:9">
      <c r="A2965"/>
      <c r="B2965"/>
      <c r="C2965"/>
      <c r="D2965"/>
      <c r="E2965"/>
      <c r="F2965"/>
      <c r="G2965"/>
      <c r="H2965"/>
      <c r="I2965"/>
    </row>
    <row r="2966" spans="1:9">
      <c r="A2966"/>
      <c r="B2966"/>
      <c r="C2966"/>
      <c r="D2966"/>
      <c r="E2966"/>
      <c r="F2966"/>
      <c r="G2966"/>
      <c r="H2966"/>
      <c r="I2966"/>
    </row>
    <row r="2967" spans="1:9">
      <c r="A2967"/>
      <c r="B2967"/>
      <c r="C2967"/>
      <c r="D2967"/>
      <c r="E2967"/>
      <c r="F2967"/>
      <c r="G2967"/>
      <c r="H2967"/>
      <c r="I2967"/>
    </row>
    <row r="2968" spans="1:9">
      <c r="A2968"/>
      <c r="B2968"/>
      <c r="C2968"/>
      <c r="D2968"/>
      <c r="E2968"/>
      <c r="F2968"/>
      <c r="G2968"/>
      <c r="H2968"/>
      <c r="I2968"/>
    </row>
    <row r="2969" spans="1:9">
      <c r="A2969"/>
      <c r="B2969"/>
      <c r="C2969"/>
      <c r="D2969"/>
      <c r="E2969"/>
      <c r="F2969"/>
      <c r="G2969"/>
      <c r="H2969"/>
      <c r="I2969"/>
    </row>
    <row r="2970" spans="1:9">
      <c r="A2970"/>
      <c r="B2970"/>
      <c r="C2970"/>
      <c r="D2970"/>
      <c r="E2970"/>
      <c r="F2970"/>
      <c r="G2970"/>
      <c r="H2970"/>
      <c r="I2970"/>
    </row>
    <row r="2971" spans="1:9">
      <c r="A2971"/>
      <c r="B2971"/>
      <c r="C2971"/>
      <c r="D2971"/>
      <c r="E2971"/>
      <c r="F2971"/>
      <c r="G2971"/>
      <c r="H2971"/>
      <c r="I2971"/>
    </row>
    <row r="2972" spans="1:9">
      <c r="A2972"/>
      <c r="B2972"/>
      <c r="C2972"/>
      <c r="D2972"/>
      <c r="E2972"/>
      <c r="F2972"/>
      <c r="G2972"/>
      <c r="H2972"/>
      <c r="I2972"/>
    </row>
    <row r="2973" spans="1:9">
      <c r="A2973"/>
      <c r="B2973"/>
      <c r="C2973"/>
      <c r="D2973"/>
      <c r="E2973"/>
      <c r="F2973"/>
      <c r="G2973"/>
      <c r="H2973"/>
      <c r="I2973"/>
    </row>
    <row r="2974" spans="1:9">
      <c r="A2974"/>
      <c r="B2974"/>
      <c r="C2974"/>
      <c r="D2974"/>
      <c r="E2974"/>
      <c r="F2974"/>
      <c r="G2974"/>
      <c r="H2974"/>
      <c r="I2974"/>
    </row>
    <row r="2975" spans="1:9">
      <c r="A2975"/>
      <c r="B2975"/>
      <c r="C2975"/>
      <c r="D2975"/>
      <c r="E2975"/>
      <c r="F2975"/>
      <c r="G2975"/>
      <c r="H2975"/>
      <c r="I2975"/>
    </row>
    <row r="2976" spans="1:9">
      <c r="A2976"/>
      <c r="B2976"/>
      <c r="C2976"/>
      <c r="D2976"/>
      <c r="E2976"/>
      <c r="F2976"/>
      <c r="G2976"/>
      <c r="H2976"/>
      <c r="I2976"/>
    </row>
    <row r="2977" spans="1:9">
      <c r="A2977"/>
      <c r="B2977"/>
      <c r="C2977"/>
      <c r="D2977"/>
      <c r="E2977"/>
      <c r="F2977"/>
      <c r="G2977"/>
      <c r="H2977"/>
      <c r="I2977"/>
    </row>
    <row r="2978" spans="1:9">
      <c r="A2978"/>
      <c r="B2978"/>
      <c r="C2978"/>
      <c r="D2978"/>
      <c r="E2978"/>
      <c r="F2978"/>
      <c r="G2978"/>
      <c r="H2978"/>
      <c r="I2978"/>
    </row>
    <row r="2979" spans="1:9">
      <c r="A2979"/>
      <c r="B2979"/>
      <c r="C2979"/>
      <c r="D2979"/>
      <c r="E2979"/>
      <c r="F2979"/>
      <c r="G2979"/>
      <c r="H2979"/>
      <c r="I2979"/>
    </row>
    <row r="2980" spans="1:9">
      <c r="A2980"/>
      <c r="B2980"/>
      <c r="C2980"/>
      <c r="D2980"/>
      <c r="E2980"/>
      <c r="F2980"/>
      <c r="G2980"/>
      <c r="H2980"/>
      <c r="I2980"/>
    </row>
    <row r="2981" spans="1:9">
      <c r="A2981"/>
      <c r="B2981"/>
      <c r="C2981"/>
      <c r="D2981"/>
      <c r="E2981"/>
      <c r="F2981"/>
      <c r="G2981"/>
      <c r="H2981"/>
      <c r="I2981"/>
    </row>
    <row r="2982" spans="1:9">
      <c r="A2982"/>
      <c r="B2982"/>
      <c r="C2982"/>
      <c r="D2982"/>
      <c r="E2982"/>
      <c r="F2982"/>
      <c r="G2982"/>
      <c r="H2982"/>
      <c r="I2982"/>
    </row>
    <row r="2983" spans="1:9">
      <c r="A2983"/>
      <c r="B2983"/>
      <c r="C2983"/>
      <c r="D2983"/>
      <c r="E2983"/>
      <c r="F2983"/>
      <c r="G2983"/>
      <c r="H2983"/>
      <c r="I2983"/>
    </row>
    <row r="2984" spans="1:9">
      <c r="A2984"/>
      <c r="B2984"/>
      <c r="C2984"/>
      <c r="D2984"/>
      <c r="E2984"/>
      <c r="F2984"/>
      <c r="G2984"/>
      <c r="H2984"/>
      <c r="I2984"/>
    </row>
    <row r="2985" spans="1:9">
      <c r="A2985"/>
      <c r="B2985"/>
      <c r="C2985"/>
      <c r="D2985"/>
      <c r="E2985"/>
      <c r="F2985"/>
      <c r="G2985"/>
      <c r="H2985"/>
      <c r="I2985"/>
    </row>
    <row r="2986" spans="1:9">
      <c r="A2986"/>
      <c r="B2986"/>
      <c r="C2986"/>
      <c r="D2986"/>
      <c r="E2986"/>
      <c r="F2986"/>
      <c r="G2986"/>
      <c r="H2986"/>
      <c r="I2986"/>
    </row>
    <row r="2987" spans="1:9">
      <c r="A2987"/>
      <c r="B2987"/>
      <c r="C2987"/>
      <c r="D2987"/>
      <c r="E2987"/>
      <c r="F2987"/>
      <c r="G2987"/>
      <c r="H2987"/>
      <c r="I2987"/>
    </row>
    <row r="2988" spans="1:9">
      <c r="A2988"/>
      <c r="B2988"/>
      <c r="C2988"/>
      <c r="D2988"/>
      <c r="E2988"/>
      <c r="F2988"/>
      <c r="G2988"/>
      <c r="H2988"/>
      <c r="I2988"/>
    </row>
    <row r="2989" spans="1:9">
      <c r="A2989"/>
      <c r="B2989"/>
      <c r="C2989"/>
      <c r="D2989"/>
      <c r="E2989"/>
      <c r="F2989"/>
      <c r="G2989"/>
      <c r="H2989"/>
      <c r="I2989"/>
    </row>
    <row r="2990" spans="1:9">
      <c r="A2990"/>
      <c r="B2990"/>
      <c r="C2990"/>
      <c r="D2990"/>
      <c r="E2990"/>
      <c r="F2990"/>
      <c r="G2990"/>
      <c r="H2990"/>
      <c r="I2990"/>
    </row>
    <row r="2991" spans="1:9">
      <c r="A2991"/>
      <c r="B2991"/>
      <c r="C2991"/>
      <c r="D2991"/>
      <c r="E2991"/>
      <c r="F2991"/>
      <c r="G2991"/>
      <c r="H2991"/>
      <c r="I2991"/>
    </row>
    <row r="2992" spans="1:9">
      <c r="A2992"/>
      <c r="B2992"/>
      <c r="C2992"/>
      <c r="D2992"/>
      <c r="E2992"/>
      <c r="F2992"/>
      <c r="G2992"/>
      <c r="H2992"/>
      <c r="I2992"/>
    </row>
    <row r="2993" spans="1:9">
      <c r="A2993"/>
      <c r="B2993"/>
      <c r="C2993"/>
      <c r="D2993"/>
      <c r="E2993"/>
      <c r="F2993"/>
      <c r="G2993"/>
      <c r="H2993"/>
      <c r="I2993"/>
    </row>
    <row r="2994" spans="1:9">
      <c r="A2994"/>
      <c r="B2994"/>
      <c r="C2994"/>
      <c r="D2994"/>
      <c r="E2994"/>
      <c r="F2994"/>
      <c r="G2994"/>
      <c r="H2994"/>
      <c r="I2994"/>
    </row>
    <row r="2995" spans="1:9">
      <c r="A2995"/>
      <c r="B2995"/>
      <c r="C2995"/>
      <c r="D2995"/>
      <c r="E2995"/>
      <c r="F2995"/>
      <c r="G2995"/>
      <c r="H2995"/>
      <c r="I2995"/>
    </row>
    <row r="2996" spans="1:9">
      <c r="A2996"/>
      <c r="B2996"/>
      <c r="C2996"/>
      <c r="D2996"/>
      <c r="E2996"/>
      <c r="F2996"/>
      <c r="G2996"/>
      <c r="H2996"/>
      <c r="I2996"/>
    </row>
    <row r="2997" spans="1:9">
      <c r="A2997"/>
      <c r="B2997"/>
      <c r="C2997"/>
      <c r="D2997"/>
      <c r="E2997"/>
      <c r="F2997"/>
      <c r="G2997"/>
      <c r="H2997"/>
      <c r="I2997"/>
    </row>
    <row r="2998" spans="1:9">
      <c r="A2998"/>
      <c r="B2998"/>
      <c r="C2998"/>
      <c r="D2998"/>
      <c r="E2998"/>
      <c r="F2998"/>
      <c r="G2998"/>
      <c r="H2998"/>
      <c r="I2998"/>
    </row>
    <row r="2999" spans="1:9">
      <c r="A2999"/>
      <c r="B2999"/>
      <c r="C2999"/>
      <c r="D2999"/>
      <c r="E2999"/>
      <c r="F2999"/>
      <c r="G2999"/>
      <c r="H2999"/>
      <c r="I2999"/>
    </row>
    <row r="3000" spans="1:9">
      <c r="A3000"/>
      <c r="B3000"/>
      <c r="C3000"/>
      <c r="D3000"/>
      <c r="E3000"/>
      <c r="F3000"/>
      <c r="G3000"/>
      <c r="H3000"/>
      <c r="I3000"/>
    </row>
    <row r="3001" spans="1:9">
      <c r="A3001"/>
      <c r="B3001"/>
      <c r="C3001"/>
      <c r="D3001"/>
      <c r="E3001"/>
      <c r="F3001"/>
      <c r="G3001"/>
      <c r="H3001"/>
      <c r="I3001"/>
    </row>
    <row r="3002" spans="1:9">
      <c r="A3002"/>
      <c r="B3002"/>
      <c r="C3002"/>
      <c r="D3002"/>
      <c r="E3002"/>
      <c r="F3002"/>
      <c r="G3002"/>
      <c r="H3002"/>
      <c r="I3002"/>
    </row>
    <row r="3003" spans="1:9">
      <c r="A3003"/>
      <c r="B3003"/>
      <c r="C3003"/>
      <c r="D3003"/>
      <c r="E3003"/>
      <c r="F3003"/>
      <c r="G3003"/>
      <c r="H3003"/>
      <c r="I3003"/>
    </row>
    <row r="3004" spans="1:9">
      <c r="A3004"/>
      <c r="B3004"/>
      <c r="C3004"/>
      <c r="D3004"/>
      <c r="E3004"/>
      <c r="F3004"/>
      <c r="G3004"/>
      <c r="H3004"/>
      <c r="I3004"/>
    </row>
    <row r="3005" spans="1:9">
      <c r="A3005"/>
      <c r="B3005"/>
      <c r="C3005"/>
      <c r="D3005"/>
      <c r="E3005"/>
      <c r="F3005"/>
      <c r="G3005"/>
      <c r="H3005"/>
      <c r="I3005"/>
    </row>
    <row r="3006" spans="1:9">
      <c r="A3006"/>
      <c r="B3006"/>
      <c r="C3006"/>
      <c r="D3006"/>
      <c r="E3006"/>
      <c r="F3006"/>
      <c r="G3006"/>
      <c r="H3006"/>
      <c r="I3006"/>
    </row>
    <row r="3007" spans="1:9">
      <c r="A3007"/>
      <c r="B3007"/>
      <c r="C3007"/>
      <c r="D3007"/>
      <c r="E3007"/>
      <c r="F3007"/>
      <c r="G3007"/>
      <c r="H3007"/>
      <c r="I3007"/>
    </row>
    <row r="3008" spans="1:9">
      <c r="A3008"/>
      <c r="B3008"/>
      <c r="C3008"/>
      <c r="D3008"/>
      <c r="E3008"/>
      <c r="F3008"/>
      <c r="G3008"/>
      <c r="H3008"/>
      <c r="I3008"/>
    </row>
    <row r="3009" spans="1:9">
      <c r="A3009"/>
      <c r="B3009"/>
      <c r="C3009"/>
      <c r="D3009"/>
      <c r="E3009"/>
      <c r="F3009"/>
      <c r="G3009"/>
      <c r="H3009"/>
      <c r="I3009"/>
    </row>
    <row r="3010" spans="1:9">
      <c r="A3010"/>
      <c r="B3010"/>
      <c r="C3010"/>
      <c r="D3010"/>
      <c r="E3010"/>
      <c r="F3010"/>
      <c r="G3010"/>
      <c r="H3010"/>
      <c r="I3010"/>
    </row>
    <row r="3011" spans="1:9">
      <c r="A3011"/>
      <c r="B3011"/>
      <c r="C3011"/>
      <c r="D3011"/>
      <c r="E3011"/>
      <c r="F3011"/>
      <c r="G3011"/>
      <c r="H3011"/>
      <c r="I3011"/>
    </row>
    <row r="3012" spans="1:9">
      <c r="A3012"/>
      <c r="B3012"/>
      <c r="C3012"/>
      <c r="D3012"/>
      <c r="E3012"/>
      <c r="F3012"/>
      <c r="G3012"/>
      <c r="H3012"/>
      <c r="I3012"/>
    </row>
    <row r="3013" spans="1:9">
      <c r="A3013"/>
      <c r="B3013"/>
      <c r="C3013"/>
      <c r="D3013"/>
      <c r="E3013"/>
      <c r="F3013"/>
      <c r="G3013"/>
      <c r="H3013"/>
      <c r="I3013"/>
    </row>
    <row r="3014" spans="1:9">
      <c r="A3014"/>
      <c r="B3014"/>
      <c r="C3014"/>
      <c r="D3014"/>
      <c r="E3014"/>
      <c r="F3014"/>
      <c r="G3014"/>
      <c r="H3014"/>
      <c r="I3014"/>
    </row>
    <row r="3015" spans="1:9">
      <c r="A3015"/>
      <c r="B3015"/>
      <c r="C3015"/>
      <c r="D3015"/>
      <c r="E3015"/>
      <c r="F3015"/>
      <c r="G3015"/>
      <c r="H3015"/>
      <c r="I3015"/>
    </row>
    <row r="3016" spans="1:9">
      <c r="A3016"/>
      <c r="B3016"/>
      <c r="C3016"/>
      <c r="D3016"/>
      <c r="E3016"/>
      <c r="F3016"/>
      <c r="G3016"/>
      <c r="H3016"/>
      <c r="I3016"/>
    </row>
    <row r="3017" spans="1:9">
      <c r="A3017"/>
      <c r="B3017"/>
      <c r="C3017"/>
      <c r="D3017"/>
      <c r="E3017"/>
      <c r="F3017"/>
      <c r="G3017"/>
      <c r="H3017"/>
      <c r="I3017"/>
    </row>
    <row r="3018" spans="1:9">
      <c r="A3018"/>
      <c r="B3018"/>
      <c r="C3018"/>
      <c r="D3018"/>
      <c r="E3018"/>
      <c r="F3018"/>
      <c r="G3018"/>
      <c r="H3018"/>
      <c r="I3018"/>
    </row>
    <row r="3019" spans="1:9">
      <c r="A3019"/>
      <c r="B3019"/>
      <c r="C3019"/>
      <c r="D3019"/>
      <c r="E3019"/>
      <c r="F3019"/>
      <c r="G3019"/>
      <c r="H3019"/>
      <c r="I3019"/>
    </row>
    <row r="3020" spans="1:9">
      <c r="A3020"/>
      <c r="B3020"/>
      <c r="C3020"/>
      <c r="D3020"/>
      <c r="E3020"/>
      <c r="F3020"/>
      <c r="G3020"/>
      <c r="H3020"/>
      <c r="I3020"/>
    </row>
    <row r="3021" spans="1:9">
      <c r="A3021"/>
      <c r="B3021"/>
      <c r="C3021"/>
      <c r="D3021"/>
      <c r="E3021"/>
      <c r="F3021"/>
      <c r="G3021"/>
      <c r="H3021"/>
      <c r="I3021"/>
    </row>
    <row r="3022" spans="1:9">
      <c r="A3022"/>
      <c r="B3022"/>
      <c r="C3022"/>
      <c r="D3022"/>
      <c r="E3022"/>
      <c r="F3022"/>
      <c r="G3022"/>
      <c r="H3022"/>
      <c r="I3022"/>
    </row>
    <row r="3023" spans="1:9">
      <c r="A3023"/>
      <c r="B3023"/>
      <c r="C3023"/>
      <c r="D3023"/>
      <c r="E3023"/>
      <c r="F3023"/>
      <c r="G3023"/>
      <c r="H3023"/>
      <c r="I3023"/>
    </row>
    <row r="3024" spans="1:9">
      <c r="A3024"/>
      <c r="B3024"/>
      <c r="C3024"/>
      <c r="D3024"/>
      <c r="E3024"/>
      <c r="F3024"/>
      <c r="G3024"/>
      <c r="H3024"/>
      <c r="I3024"/>
    </row>
    <row r="3025" spans="1:9">
      <c r="A3025"/>
      <c r="B3025"/>
      <c r="C3025"/>
      <c r="D3025"/>
      <c r="E3025"/>
      <c r="F3025"/>
      <c r="G3025"/>
      <c r="H3025"/>
      <c r="I3025"/>
    </row>
    <row r="3026" spans="1:9">
      <c r="A3026"/>
      <c r="B3026"/>
      <c r="C3026"/>
      <c r="D3026"/>
      <c r="E3026"/>
      <c r="F3026"/>
      <c r="G3026"/>
      <c r="H3026"/>
      <c r="I3026"/>
    </row>
    <row r="3027" spans="1:9">
      <c r="A3027"/>
      <c r="B3027"/>
      <c r="C3027"/>
      <c r="D3027"/>
      <c r="E3027"/>
      <c r="F3027"/>
      <c r="G3027"/>
      <c r="H3027"/>
      <c r="I3027"/>
    </row>
    <row r="3028" spans="1:9">
      <c r="A3028"/>
      <c r="B3028"/>
      <c r="C3028"/>
      <c r="D3028"/>
      <c r="E3028"/>
      <c r="F3028"/>
      <c r="G3028"/>
      <c r="H3028"/>
      <c r="I3028"/>
    </row>
    <row r="3029" spans="1:9">
      <c r="A3029"/>
      <c r="B3029"/>
      <c r="C3029"/>
      <c r="D3029"/>
      <c r="E3029"/>
      <c r="F3029"/>
      <c r="G3029"/>
      <c r="H3029"/>
      <c r="I3029"/>
    </row>
    <row r="3030" spans="1:9">
      <c r="A3030"/>
      <c r="B3030"/>
      <c r="C3030"/>
      <c r="D3030"/>
      <c r="E3030"/>
      <c r="F3030"/>
      <c r="G3030"/>
      <c r="H3030"/>
      <c r="I3030"/>
    </row>
    <row r="3031" spans="1:9">
      <c r="A3031"/>
      <c r="B3031"/>
      <c r="C3031"/>
      <c r="D3031"/>
      <c r="E3031"/>
      <c r="F3031"/>
      <c r="G3031"/>
      <c r="H3031"/>
      <c r="I3031"/>
    </row>
    <row r="3032" spans="1:9">
      <c r="A3032"/>
      <c r="B3032"/>
      <c r="C3032"/>
      <c r="D3032"/>
      <c r="E3032"/>
      <c r="F3032"/>
      <c r="G3032"/>
      <c r="H3032"/>
      <c r="I3032"/>
    </row>
    <row r="3033" spans="1:9">
      <c r="A3033"/>
      <c r="B3033"/>
      <c r="C3033"/>
      <c r="D3033"/>
      <c r="E3033"/>
      <c r="F3033"/>
      <c r="G3033"/>
      <c r="H3033"/>
      <c r="I3033"/>
    </row>
    <row r="3034" spans="1:9">
      <c r="A3034"/>
      <c r="B3034"/>
      <c r="C3034"/>
      <c r="D3034"/>
      <c r="E3034"/>
      <c r="F3034"/>
      <c r="G3034"/>
      <c r="H3034"/>
      <c r="I3034"/>
    </row>
    <row r="3035" spans="1:9">
      <c r="A3035"/>
      <c r="B3035"/>
      <c r="C3035"/>
      <c r="D3035"/>
      <c r="E3035"/>
      <c r="F3035"/>
      <c r="G3035"/>
      <c r="H3035"/>
      <c r="I3035"/>
    </row>
    <row r="3036" spans="1:9">
      <c r="A3036"/>
      <c r="B3036"/>
      <c r="C3036"/>
      <c r="D3036"/>
      <c r="E3036"/>
      <c r="F3036"/>
      <c r="G3036"/>
      <c r="H3036"/>
      <c r="I3036"/>
    </row>
    <row r="3037" spans="1:9">
      <c r="A3037"/>
      <c r="B3037"/>
      <c r="C3037"/>
      <c r="D3037"/>
      <c r="E3037"/>
      <c r="F3037"/>
      <c r="G3037"/>
      <c r="H3037"/>
      <c r="I3037"/>
    </row>
    <row r="3038" spans="1:9">
      <c r="A3038"/>
      <c r="B3038"/>
      <c r="C3038"/>
      <c r="D3038"/>
      <c r="E3038"/>
      <c r="F3038"/>
      <c r="G3038"/>
      <c r="H3038"/>
      <c r="I3038"/>
    </row>
    <row r="3039" spans="1:9">
      <c r="A3039"/>
      <c r="B3039"/>
      <c r="C3039"/>
      <c r="D3039"/>
      <c r="E3039"/>
      <c r="F3039"/>
      <c r="G3039"/>
      <c r="H3039"/>
      <c r="I3039"/>
    </row>
    <row r="3040" spans="1:9">
      <c r="A3040"/>
      <c r="B3040"/>
      <c r="C3040"/>
      <c r="D3040"/>
      <c r="E3040"/>
      <c r="F3040"/>
      <c r="G3040"/>
      <c r="H3040"/>
      <c r="I3040"/>
    </row>
    <row r="3041" spans="1:9">
      <c r="A3041"/>
      <c r="B3041"/>
      <c r="C3041"/>
      <c r="D3041"/>
      <c r="E3041"/>
      <c r="F3041"/>
      <c r="G3041"/>
      <c r="H3041"/>
      <c r="I3041"/>
    </row>
    <row r="3042" spans="1:9">
      <c r="A3042"/>
      <c r="B3042"/>
      <c r="C3042"/>
      <c r="D3042"/>
      <c r="E3042"/>
      <c r="F3042"/>
      <c r="G3042"/>
      <c r="H3042"/>
      <c r="I3042"/>
    </row>
    <row r="3043" spans="1:9">
      <c r="A3043"/>
      <c r="B3043"/>
      <c r="C3043"/>
      <c r="D3043"/>
      <c r="E3043"/>
      <c r="F3043"/>
      <c r="G3043"/>
      <c r="H3043"/>
      <c r="I3043"/>
    </row>
    <row r="3044" spans="1:9">
      <c r="A3044"/>
      <c r="B3044"/>
      <c r="C3044"/>
      <c r="D3044"/>
      <c r="E3044"/>
      <c r="F3044"/>
      <c r="G3044"/>
      <c r="H3044"/>
      <c r="I3044"/>
    </row>
    <row r="3045" spans="1:9">
      <c r="A3045"/>
      <c r="B3045"/>
      <c r="C3045"/>
      <c r="D3045"/>
      <c r="E3045"/>
      <c r="F3045"/>
      <c r="G3045"/>
      <c r="H3045"/>
      <c r="I3045"/>
    </row>
    <row r="3046" spans="1:9">
      <c r="A3046"/>
      <c r="B3046"/>
      <c r="C3046"/>
      <c r="D3046"/>
      <c r="E3046"/>
      <c r="F3046"/>
      <c r="G3046"/>
      <c r="H3046"/>
      <c r="I3046"/>
    </row>
    <row r="3047" spans="1:9">
      <c r="A3047"/>
      <c r="B3047"/>
      <c r="C3047"/>
      <c r="D3047"/>
      <c r="E3047"/>
      <c r="F3047"/>
      <c r="G3047"/>
      <c r="H3047"/>
      <c r="I3047"/>
    </row>
    <row r="3048" spans="1:9">
      <c r="A3048"/>
      <c r="B3048"/>
      <c r="C3048"/>
      <c r="D3048"/>
      <c r="E3048"/>
      <c r="F3048"/>
      <c r="G3048"/>
      <c r="H3048"/>
      <c r="I3048"/>
    </row>
    <row r="3049" spans="1:9">
      <c r="A3049"/>
      <c r="B3049"/>
      <c r="C3049"/>
      <c r="D3049"/>
      <c r="E3049"/>
      <c r="F3049"/>
      <c r="G3049"/>
      <c r="H3049"/>
      <c r="I3049"/>
    </row>
    <row r="3050" spans="1:9">
      <c r="A3050"/>
      <c r="B3050"/>
      <c r="C3050"/>
      <c r="D3050"/>
      <c r="E3050"/>
      <c r="F3050"/>
      <c r="G3050"/>
      <c r="H3050"/>
      <c r="I3050"/>
    </row>
    <row r="3051" spans="1:9">
      <c r="A3051"/>
      <c r="B3051"/>
      <c r="C3051"/>
      <c r="D3051"/>
      <c r="E3051"/>
      <c r="F3051"/>
      <c r="G3051"/>
      <c r="H3051"/>
      <c r="I3051"/>
    </row>
    <row r="3052" spans="1:9">
      <c r="A3052"/>
      <c r="B3052"/>
      <c r="C3052"/>
      <c r="D3052"/>
      <c r="E3052"/>
      <c r="F3052"/>
      <c r="G3052"/>
      <c r="H3052"/>
      <c r="I3052"/>
    </row>
    <row r="3053" spans="1:9">
      <c r="A3053"/>
      <c r="B3053"/>
      <c r="C3053"/>
      <c r="D3053"/>
      <c r="E3053"/>
      <c r="F3053"/>
      <c r="G3053"/>
      <c r="H3053"/>
      <c r="I3053"/>
    </row>
    <row r="3054" spans="1:9">
      <c r="A3054"/>
      <c r="B3054"/>
      <c r="C3054"/>
      <c r="D3054"/>
      <c r="E3054"/>
      <c r="F3054"/>
      <c r="G3054"/>
      <c r="H3054"/>
      <c r="I3054"/>
    </row>
    <row r="3055" spans="1:9">
      <c r="A3055"/>
      <c r="B3055"/>
      <c r="C3055"/>
      <c r="D3055"/>
      <c r="E3055"/>
      <c r="F3055"/>
      <c r="G3055"/>
      <c r="H3055"/>
      <c r="I3055"/>
    </row>
    <row r="3056" spans="1:9">
      <c r="A3056"/>
      <c r="B3056"/>
      <c r="C3056"/>
      <c r="D3056"/>
      <c r="E3056"/>
      <c r="F3056"/>
      <c r="G3056"/>
      <c r="H3056"/>
      <c r="I3056"/>
    </row>
    <row r="3057" spans="1:9">
      <c r="A3057"/>
      <c r="B3057"/>
      <c r="C3057"/>
      <c r="D3057"/>
      <c r="E3057"/>
      <c r="F3057"/>
      <c r="G3057"/>
      <c r="H3057"/>
      <c r="I3057"/>
    </row>
    <row r="3058" spans="1:9">
      <c r="A3058"/>
      <c r="B3058"/>
      <c r="C3058"/>
      <c r="D3058"/>
      <c r="E3058"/>
      <c r="F3058"/>
      <c r="G3058"/>
      <c r="H3058"/>
      <c r="I3058"/>
    </row>
    <row r="3059" spans="1:9">
      <c r="A3059"/>
      <c r="B3059"/>
      <c r="C3059"/>
      <c r="D3059"/>
      <c r="E3059"/>
      <c r="F3059"/>
      <c r="G3059"/>
      <c r="H3059"/>
      <c r="I3059"/>
    </row>
    <row r="3060" spans="1:9">
      <c r="A3060"/>
      <c r="B3060"/>
      <c r="C3060"/>
      <c r="D3060"/>
      <c r="E3060"/>
      <c r="F3060"/>
      <c r="G3060"/>
      <c r="H3060"/>
      <c r="I3060"/>
    </row>
    <row r="3061" spans="1:9">
      <c r="A3061"/>
      <c r="B3061"/>
      <c r="C3061"/>
      <c r="D3061"/>
      <c r="E3061"/>
      <c r="F3061"/>
      <c r="G3061"/>
      <c r="H3061"/>
      <c r="I3061"/>
    </row>
    <row r="3062" spans="1:9">
      <c r="A3062"/>
      <c r="B3062"/>
      <c r="C3062"/>
      <c r="D3062"/>
      <c r="E3062"/>
      <c r="F3062"/>
      <c r="G3062"/>
      <c r="H3062"/>
      <c r="I3062"/>
    </row>
    <row r="3063" spans="1:9">
      <c r="A3063"/>
      <c r="B3063"/>
      <c r="C3063"/>
      <c r="D3063"/>
      <c r="E3063"/>
      <c r="F3063"/>
      <c r="G3063"/>
      <c r="H3063"/>
      <c r="I3063"/>
    </row>
    <row r="3064" spans="1:9">
      <c r="A3064"/>
      <c r="B3064"/>
      <c r="C3064"/>
      <c r="D3064"/>
      <c r="E3064"/>
      <c r="F3064"/>
      <c r="G3064"/>
      <c r="H3064"/>
      <c r="I3064"/>
    </row>
    <row r="3065" spans="1:9">
      <c r="A3065"/>
      <c r="B3065"/>
      <c r="C3065"/>
      <c r="D3065"/>
      <c r="E3065"/>
      <c r="F3065"/>
      <c r="G3065"/>
      <c r="H3065"/>
      <c r="I3065"/>
    </row>
    <row r="3066" spans="1:9">
      <c r="A3066"/>
      <c r="B3066"/>
      <c r="C3066"/>
      <c r="D3066"/>
      <c r="E3066"/>
      <c r="F3066"/>
      <c r="G3066"/>
      <c r="H3066"/>
      <c r="I3066"/>
    </row>
    <row r="3067" spans="1:9">
      <c r="A3067"/>
      <c r="B3067"/>
      <c r="C3067"/>
      <c r="D3067"/>
      <c r="E3067"/>
      <c r="F3067"/>
      <c r="G3067"/>
      <c r="H3067"/>
      <c r="I3067"/>
    </row>
    <row r="3068" spans="1:9">
      <c r="A3068"/>
      <c r="B3068"/>
      <c r="C3068"/>
      <c r="D3068"/>
      <c r="E3068"/>
      <c r="F3068"/>
      <c r="G3068"/>
      <c r="H3068"/>
      <c r="I3068"/>
    </row>
    <row r="3069" spans="1:9">
      <c r="A3069"/>
      <c r="B3069"/>
      <c r="C3069"/>
      <c r="D3069"/>
      <c r="E3069"/>
      <c r="F3069"/>
      <c r="G3069"/>
      <c r="H3069"/>
      <c r="I3069"/>
    </row>
    <row r="3070" spans="1:9">
      <c r="A3070"/>
      <c r="B3070"/>
      <c r="C3070"/>
      <c r="D3070"/>
      <c r="E3070"/>
      <c r="F3070"/>
      <c r="G3070"/>
      <c r="H3070"/>
      <c r="I3070"/>
    </row>
    <row r="3071" spans="1:9">
      <c r="A3071"/>
      <c r="B3071"/>
      <c r="C3071"/>
      <c r="D3071"/>
      <c r="E3071"/>
      <c r="F3071"/>
      <c r="G3071"/>
      <c r="H3071"/>
      <c r="I3071"/>
    </row>
    <row r="3072" spans="1:9">
      <c r="A3072"/>
      <c r="B3072"/>
      <c r="C3072"/>
      <c r="D3072"/>
      <c r="E3072"/>
      <c r="F3072"/>
      <c r="G3072"/>
      <c r="H3072"/>
      <c r="I3072"/>
    </row>
    <row r="3073" spans="1:9">
      <c r="A3073"/>
      <c r="B3073"/>
      <c r="C3073"/>
      <c r="D3073"/>
      <c r="E3073"/>
      <c r="F3073"/>
      <c r="G3073"/>
      <c r="H3073"/>
      <c r="I3073"/>
    </row>
    <row r="3074" spans="1:9">
      <c r="A3074"/>
      <c r="B3074"/>
      <c r="C3074"/>
      <c r="D3074"/>
      <c r="E3074"/>
      <c r="F3074"/>
      <c r="G3074"/>
      <c r="H3074"/>
      <c r="I3074"/>
    </row>
    <row r="3075" spans="1:9">
      <c r="A3075"/>
      <c r="B3075"/>
      <c r="C3075"/>
      <c r="D3075"/>
      <c r="E3075"/>
      <c r="F3075"/>
      <c r="G3075"/>
      <c r="H3075"/>
      <c r="I3075"/>
    </row>
    <row r="3076" spans="1:9">
      <c r="A3076"/>
      <c r="B3076"/>
      <c r="C3076"/>
      <c r="D3076"/>
      <c r="E3076"/>
      <c r="F3076"/>
      <c r="G3076"/>
      <c r="H3076"/>
      <c r="I3076"/>
    </row>
    <row r="3077" spans="1:9">
      <c r="A3077"/>
      <c r="B3077"/>
      <c r="C3077"/>
      <c r="D3077"/>
      <c r="E3077"/>
      <c r="F3077"/>
      <c r="G3077"/>
      <c r="H3077"/>
      <c r="I3077"/>
    </row>
    <row r="3078" spans="1:9">
      <c r="A3078"/>
      <c r="B3078"/>
      <c r="C3078"/>
      <c r="D3078"/>
      <c r="E3078"/>
      <c r="F3078"/>
      <c r="G3078"/>
      <c r="H3078"/>
      <c r="I3078"/>
    </row>
    <row r="3079" spans="1:9">
      <c r="A3079"/>
      <c r="B3079"/>
      <c r="C3079"/>
      <c r="D3079"/>
      <c r="E3079"/>
      <c r="F3079"/>
      <c r="G3079"/>
      <c r="H3079"/>
      <c r="I3079"/>
    </row>
    <row r="3080" spans="1:9">
      <c r="A3080"/>
      <c r="B3080"/>
      <c r="C3080"/>
      <c r="D3080"/>
      <c r="E3080"/>
      <c r="F3080"/>
      <c r="G3080"/>
      <c r="H3080"/>
      <c r="I3080"/>
    </row>
    <row r="3081" spans="1:9">
      <c r="A3081"/>
      <c r="B3081"/>
      <c r="C3081"/>
      <c r="D3081"/>
      <c r="E3081"/>
      <c r="F3081"/>
      <c r="G3081"/>
      <c r="H3081"/>
      <c r="I3081"/>
    </row>
    <row r="3082" spans="1:9">
      <c r="A3082"/>
      <c r="B3082"/>
      <c r="C3082"/>
      <c r="D3082"/>
      <c r="E3082"/>
      <c r="F3082"/>
      <c r="G3082"/>
      <c r="H3082"/>
      <c r="I3082"/>
    </row>
    <row r="3083" spans="1:9">
      <c r="A3083"/>
      <c r="B3083"/>
      <c r="C3083"/>
      <c r="D3083"/>
      <c r="E3083"/>
      <c r="F3083"/>
      <c r="G3083"/>
      <c r="H3083"/>
      <c r="I3083"/>
    </row>
    <row r="3084" spans="1:9">
      <c r="A3084"/>
      <c r="B3084"/>
      <c r="C3084"/>
      <c r="D3084"/>
      <c r="E3084"/>
      <c r="F3084"/>
      <c r="G3084"/>
      <c r="H3084"/>
      <c r="I3084"/>
    </row>
    <row r="3085" spans="1:9">
      <c r="A3085"/>
      <c r="B3085"/>
      <c r="C3085"/>
      <c r="D3085"/>
      <c r="E3085"/>
      <c r="F3085"/>
      <c r="G3085"/>
      <c r="H3085"/>
      <c r="I3085"/>
    </row>
    <row r="3086" spans="1:9">
      <c r="A3086"/>
      <c r="B3086"/>
      <c r="C3086"/>
      <c r="D3086"/>
      <c r="E3086"/>
      <c r="F3086"/>
      <c r="G3086"/>
      <c r="H3086"/>
      <c r="I3086"/>
    </row>
    <row r="3087" spans="1:9">
      <c r="A3087"/>
      <c r="B3087"/>
      <c r="C3087"/>
      <c r="D3087"/>
      <c r="E3087"/>
      <c r="F3087"/>
      <c r="G3087"/>
      <c r="H3087"/>
      <c r="I3087"/>
    </row>
    <row r="3088" spans="1:9">
      <c r="A3088"/>
      <c r="B3088"/>
      <c r="C3088"/>
      <c r="D3088"/>
      <c r="E3088"/>
      <c r="F3088"/>
      <c r="G3088"/>
      <c r="H3088"/>
      <c r="I3088"/>
    </row>
    <row r="3089" spans="1:9">
      <c r="A3089"/>
      <c r="B3089"/>
      <c r="C3089"/>
      <c r="D3089"/>
      <c r="E3089"/>
      <c r="F3089"/>
      <c r="G3089"/>
      <c r="H3089"/>
      <c r="I3089"/>
    </row>
    <row r="3090" spans="1:9">
      <c r="A3090"/>
      <c r="B3090"/>
      <c r="C3090"/>
      <c r="D3090"/>
      <c r="E3090"/>
      <c r="F3090"/>
      <c r="G3090"/>
      <c r="H3090"/>
      <c r="I3090"/>
    </row>
    <row r="3091" spans="1:9">
      <c r="A3091"/>
      <c r="B3091"/>
      <c r="C3091"/>
      <c r="D3091"/>
      <c r="E3091"/>
      <c r="F3091"/>
      <c r="G3091"/>
      <c r="H3091"/>
      <c r="I3091"/>
    </row>
    <row r="3092" spans="1:9">
      <c r="A3092"/>
      <c r="B3092"/>
      <c r="C3092"/>
      <c r="D3092"/>
      <c r="E3092"/>
      <c r="F3092"/>
      <c r="G3092"/>
      <c r="H3092"/>
      <c r="I3092"/>
    </row>
    <row r="3093" spans="1:9">
      <c r="A3093"/>
      <c r="B3093"/>
      <c r="C3093"/>
      <c r="D3093"/>
      <c r="E3093"/>
      <c r="F3093"/>
      <c r="G3093"/>
      <c r="H3093"/>
      <c r="I3093"/>
    </row>
    <row r="3094" spans="1:9">
      <c r="A3094"/>
      <c r="B3094"/>
      <c r="C3094"/>
      <c r="D3094"/>
      <c r="E3094"/>
      <c r="F3094"/>
      <c r="G3094"/>
      <c r="H3094"/>
      <c r="I3094"/>
    </row>
    <row r="3095" spans="1:9">
      <c r="A3095"/>
      <c r="B3095"/>
      <c r="C3095"/>
      <c r="D3095"/>
      <c r="E3095"/>
      <c r="F3095"/>
      <c r="G3095"/>
      <c r="H3095"/>
      <c r="I3095"/>
    </row>
    <row r="3096" spans="1:9">
      <c r="A3096"/>
      <c r="B3096"/>
      <c r="C3096"/>
      <c r="D3096"/>
      <c r="E3096"/>
      <c r="F3096"/>
      <c r="G3096"/>
      <c r="H3096"/>
      <c r="I3096"/>
    </row>
    <row r="3097" spans="1:9">
      <c r="A3097"/>
      <c r="B3097"/>
      <c r="C3097"/>
      <c r="D3097"/>
      <c r="E3097"/>
      <c r="F3097"/>
      <c r="G3097"/>
      <c r="H3097"/>
      <c r="I3097"/>
    </row>
    <row r="3098" spans="1:9">
      <c r="A3098"/>
      <c r="B3098"/>
      <c r="C3098"/>
      <c r="D3098"/>
      <c r="E3098"/>
      <c r="F3098"/>
      <c r="G3098"/>
      <c r="H3098"/>
      <c r="I3098"/>
    </row>
    <row r="3099" spans="1:9">
      <c r="A3099"/>
      <c r="B3099"/>
      <c r="C3099"/>
      <c r="D3099"/>
      <c r="E3099"/>
      <c r="F3099"/>
      <c r="G3099"/>
      <c r="H3099"/>
      <c r="I3099"/>
    </row>
    <row r="3100" spans="1:9">
      <c r="A3100"/>
      <c r="B3100"/>
      <c r="C3100"/>
      <c r="D3100"/>
      <c r="E3100"/>
      <c r="F3100"/>
      <c r="G3100"/>
      <c r="H3100"/>
      <c r="I3100"/>
    </row>
    <row r="3101" spans="1:9">
      <c r="A3101"/>
      <c r="B3101"/>
      <c r="C3101"/>
      <c r="D3101"/>
      <c r="E3101"/>
      <c r="F3101"/>
      <c r="G3101"/>
      <c r="H3101"/>
      <c r="I3101"/>
    </row>
    <row r="3102" spans="1:9">
      <c r="A3102"/>
      <c r="B3102"/>
      <c r="C3102"/>
      <c r="D3102"/>
      <c r="E3102"/>
      <c r="F3102"/>
      <c r="G3102"/>
      <c r="H3102"/>
      <c r="I3102"/>
    </row>
    <row r="3103" spans="1:9">
      <c r="A3103"/>
      <c r="B3103"/>
      <c r="C3103"/>
      <c r="D3103"/>
      <c r="E3103"/>
      <c r="F3103"/>
      <c r="G3103"/>
      <c r="H3103"/>
      <c r="I3103"/>
    </row>
    <row r="3104" spans="1:9">
      <c r="A3104"/>
      <c r="B3104"/>
      <c r="C3104"/>
      <c r="D3104"/>
      <c r="E3104"/>
      <c r="F3104"/>
      <c r="G3104"/>
      <c r="H3104"/>
      <c r="I3104"/>
    </row>
    <row r="3105" spans="1:9">
      <c r="A3105"/>
      <c r="B3105"/>
      <c r="C3105"/>
      <c r="D3105"/>
      <c r="E3105"/>
      <c r="F3105"/>
      <c r="G3105"/>
      <c r="H3105"/>
      <c r="I3105"/>
    </row>
    <row r="3106" spans="1:9">
      <c r="A3106"/>
      <c r="B3106"/>
      <c r="C3106"/>
      <c r="D3106"/>
      <c r="E3106"/>
      <c r="F3106"/>
      <c r="G3106"/>
      <c r="H3106"/>
      <c r="I3106"/>
    </row>
    <row r="3107" spans="1:9">
      <c r="A3107"/>
      <c r="B3107"/>
      <c r="C3107"/>
      <c r="D3107"/>
      <c r="E3107"/>
      <c r="F3107"/>
      <c r="G3107"/>
      <c r="H3107"/>
      <c r="I3107"/>
    </row>
    <row r="3108" spans="1:9">
      <c r="A3108"/>
      <c r="B3108"/>
      <c r="C3108"/>
      <c r="D3108"/>
      <c r="E3108"/>
      <c r="F3108"/>
      <c r="G3108"/>
      <c r="H3108"/>
      <c r="I3108"/>
    </row>
    <row r="3109" spans="1:9">
      <c r="A3109"/>
      <c r="B3109"/>
      <c r="C3109"/>
      <c r="D3109"/>
      <c r="E3109"/>
      <c r="F3109"/>
      <c r="G3109"/>
      <c r="H3109"/>
      <c r="I3109"/>
    </row>
    <row r="3110" spans="1:9">
      <c r="A3110"/>
      <c r="B3110"/>
      <c r="C3110"/>
      <c r="D3110"/>
      <c r="E3110"/>
      <c r="F3110"/>
      <c r="G3110"/>
      <c r="H3110"/>
      <c r="I3110"/>
    </row>
    <row r="3111" spans="1:9">
      <c r="A3111"/>
      <c r="B3111"/>
      <c r="C3111"/>
      <c r="D3111"/>
      <c r="E3111"/>
      <c r="F3111"/>
      <c r="G3111"/>
      <c r="H3111"/>
      <c r="I3111"/>
    </row>
    <row r="3112" spans="1:9">
      <c r="A3112"/>
      <c r="B3112"/>
      <c r="C3112"/>
      <c r="D3112"/>
      <c r="E3112"/>
      <c r="F3112"/>
      <c r="G3112"/>
      <c r="H3112"/>
      <c r="I3112"/>
    </row>
    <row r="3113" spans="1:9">
      <c r="A3113"/>
      <c r="B3113"/>
      <c r="C3113"/>
      <c r="D3113"/>
      <c r="E3113"/>
      <c r="F3113"/>
      <c r="G3113"/>
      <c r="H3113"/>
      <c r="I3113"/>
    </row>
    <row r="3114" spans="1:9">
      <c r="A3114"/>
      <c r="B3114"/>
      <c r="C3114"/>
      <c r="D3114"/>
      <c r="E3114"/>
      <c r="F3114"/>
      <c r="G3114"/>
      <c r="H3114"/>
      <c r="I3114"/>
    </row>
    <row r="3115" spans="1:9">
      <c r="A3115"/>
      <c r="B3115"/>
      <c r="C3115"/>
      <c r="D3115"/>
      <c r="E3115"/>
      <c r="F3115"/>
      <c r="G3115"/>
      <c r="H3115"/>
      <c r="I3115"/>
    </row>
    <row r="3116" spans="1:9">
      <c r="A3116"/>
      <c r="B3116"/>
      <c r="C3116"/>
      <c r="D3116"/>
      <c r="E3116"/>
      <c r="F3116"/>
      <c r="G3116"/>
      <c r="H3116"/>
      <c r="I3116"/>
    </row>
    <row r="3117" spans="1:9">
      <c r="A3117"/>
      <c r="B3117"/>
      <c r="C3117"/>
      <c r="D3117"/>
      <c r="E3117"/>
      <c r="F3117"/>
      <c r="G3117"/>
      <c r="H3117"/>
      <c r="I3117"/>
    </row>
    <row r="3118" spans="1:9">
      <c r="A3118"/>
      <c r="B3118"/>
      <c r="C3118"/>
      <c r="D3118"/>
      <c r="E3118"/>
      <c r="F3118"/>
      <c r="G3118"/>
      <c r="H3118"/>
      <c r="I3118"/>
    </row>
    <row r="3119" spans="1:9">
      <c r="A3119"/>
      <c r="B3119"/>
      <c r="C3119"/>
      <c r="D3119"/>
      <c r="E3119"/>
      <c r="F3119"/>
      <c r="G3119"/>
      <c r="H3119"/>
      <c r="I3119"/>
    </row>
    <row r="3120" spans="1:9">
      <c r="A3120"/>
      <c r="B3120"/>
      <c r="C3120"/>
      <c r="D3120"/>
      <c r="E3120"/>
      <c r="F3120"/>
      <c r="G3120"/>
      <c r="H3120"/>
      <c r="I3120"/>
    </row>
    <row r="3121" spans="1:9">
      <c r="A3121"/>
      <c r="B3121"/>
      <c r="C3121"/>
      <c r="D3121"/>
      <c r="E3121"/>
      <c r="F3121"/>
      <c r="G3121"/>
      <c r="H3121"/>
      <c r="I3121"/>
    </row>
    <row r="3122" spans="1:9">
      <c r="A3122"/>
      <c r="B3122"/>
      <c r="C3122"/>
      <c r="D3122"/>
      <c r="E3122"/>
      <c r="F3122"/>
      <c r="G3122"/>
      <c r="H3122"/>
      <c r="I3122"/>
    </row>
    <row r="3123" spans="1:9">
      <c r="A3123"/>
      <c r="B3123"/>
      <c r="C3123"/>
      <c r="D3123"/>
      <c r="E3123"/>
      <c r="F3123"/>
      <c r="G3123"/>
      <c r="H3123"/>
      <c r="I3123"/>
    </row>
    <row r="3124" spans="1:9">
      <c r="A3124"/>
      <c r="B3124"/>
      <c r="C3124"/>
      <c r="D3124"/>
      <c r="E3124"/>
      <c r="F3124"/>
      <c r="G3124"/>
      <c r="H3124"/>
      <c r="I3124"/>
    </row>
    <row r="3125" spans="1:9">
      <c r="A3125"/>
      <c r="B3125"/>
      <c r="C3125"/>
      <c r="D3125"/>
      <c r="E3125"/>
      <c r="F3125"/>
      <c r="G3125"/>
      <c r="H3125"/>
      <c r="I3125"/>
    </row>
    <row r="3126" spans="1:9">
      <c r="A3126"/>
      <c r="B3126"/>
      <c r="C3126"/>
      <c r="D3126"/>
      <c r="E3126"/>
      <c r="F3126"/>
      <c r="G3126"/>
      <c r="H3126"/>
      <c r="I3126"/>
    </row>
    <row r="3127" spans="1:9">
      <c r="A3127"/>
      <c r="B3127"/>
      <c r="C3127"/>
      <c r="D3127"/>
      <c r="E3127"/>
      <c r="F3127"/>
      <c r="G3127"/>
      <c r="H3127"/>
      <c r="I3127"/>
    </row>
    <row r="3128" spans="1:9">
      <c r="A3128"/>
      <c r="B3128"/>
      <c r="C3128"/>
      <c r="D3128"/>
      <c r="E3128"/>
      <c r="F3128"/>
      <c r="G3128"/>
      <c r="H3128"/>
      <c r="I3128"/>
    </row>
    <row r="3129" spans="1:9">
      <c r="A3129"/>
      <c r="B3129"/>
      <c r="C3129"/>
      <c r="D3129"/>
      <c r="E3129"/>
      <c r="F3129"/>
      <c r="G3129"/>
      <c r="H3129"/>
      <c r="I3129"/>
    </row>
    <row r="3130" spans="1:9">
      <c r="A3130"/>
      <c r="B3130"/>
      <c r="C3130"/>
      <c r="D3130"/>
      <c r="E3130"/>
      <c r="F3130"/>
      <c r="G3130"/>
      <c r="H3130"/>
      <c r="I3130"/>
    </row>
    <row r="3131" spans="1:9">
      <c r="A3131"/>
      <c r="B3131"/>
      <c r="C3131"/>
      <c r="D3131"/>
      <c r="E3131"/>
      <c r="F3131"/>
      <c r="G3131"/>
      <c r="H3131"/>
      <c r="I3131"/>
    </row>
    <row r="3132" spans="1:9">
      <c r="A3132"/>
      <c r="B3132"/>
      <c r="C3132"/>
      <c r="D3132"/>
      <c r="E3132"/>
      <c r="F3132"/>
      <c r="G3132"/>
      <c r="H3132"/>
      <c r="I3132"/>
    </row>
    <row r="3133" spans="1:9">
      <c r="A3133"/>
      <c r="B3133"/>
      <c r="C3133"/>
      <c r="D3133"/>
      <c r="E3133"/>
      <c r="F3133"/>
      <c r="G3133"/>
      <c r="H3133"/>
      <c r="I3133"/>
    </row>
    <row r="3134" spans="1:9">
      <c r="A3134"/>
      <c r="B3134"/>
      <c r="C3134"/>
      <c r="D3134"/>
      <c r="E3134"/>
      <c r="F3134"/>
      <c r="G3134"/>
      <c r="H3134"/>
      <c r="I3134"/>
    </row>
    <row r="3135" spans="1:9">
      <c r="A3135"/>
      <c r="B3135"/>
      <c r="C3135"/>
      <c r="D3135"/>
      <c r="E3135"/>
      <c r="F3135"/>
      <c r="G3135"/>
      <c r="H3135"/>
      <c r="I3135"/>
    </row>
    <row r="3136" spans="1:9">
      <c r="A3136"/>
      <c r="B3136"/>
      <c r="C3136"/>
      <c r="D3136"/>
      <c r="E3136"/>
      <c r="F3136"/>
      <c r="G3136"/>
      <c r="H3136"/>
      <c r="I3136"/>
    </row>
    <row r="3137" spans="1:9">
      <c r="A3137"/>
      <c r="B3137"/>
      <c r="C3137"/>
      <c r="D3137"/>
      <c r="E3137"/>
      <c r="F3137"/>
      <c r="G3137"/>
      <c r="H3137"/>
      <c r="I3137"/>
    </row>
    <row r="3138" spans="1:9">
      <c r="A3138"/>
      <c r="B3138"/>
      <c r="C3138"/>
      <c r="D3138"/>
      <c r="E3138"/>
      <c r="F3138"/>
      <c r="G3138"/>
      <c r="H3138"/>
      <c r="I3138"/>
    </row>
    <row r="3139" spans="1:9">
      <c r="A3139"/>
      <c r="B3139"/>
      <c r="C3139"/>
      <c r="D3139"/>
      <c r="E3139"/>
      <c r="F3139"/>
      <c r="G3139"/>
      <c r="H3139"/>
      <c r="I3139"/>
    </row>
    <row r="3140" spans="1:9">
      <c r="A3140"/>
      <c r="B3140"/>
      <c r="C3140"/>
      <c r="D3140"/>
      <c r="E3140"/>
      <c r="F3140"/>
      <c r="G3140"/>
      <c r="H3140"/>
      <c r="I3140"/>
    </row>
    <row r="3141" spans="1:9">
      <c r="A3141"/>
      <c r="B3141"/>
      <c r="C3141"/>
      <c r="D3141"/>
      <c r="E3141"/>
      <c r="F3141"/>
      <c r="G3141"/>
      <c r="H3141"/>
      <c r="I3141"/>
    </row>
    <row r="3142" spans="1:9">
      <c r="A3142"/>
      <c r="B3142"/>
      <c r="C3142"/>
      <c r="D3142"/>
      <c r="E3142"/>
      <c r="F3142"/>
      <c r="G3142"/>
      <c r="H3142"/>
      <c r="I3142"/>
    </row>
    <row r="3143" spans="1:9">
      <c r="A3143"/>
      <c r="B3143"/>
      <c r="C3143"/>
      <c r="D3143"/>
      <c r="E3143"/>
      <c r="F3143"/>
      <c r="G3143"/>
      <c r="H3143"/>
      <c r="I3143"/>
    </row>
    <row r="3144" spans="1:9">
      <c r="A3144"/>
      <c r="B3144"/>
      <c r="C3144"/>
      <c r="D3144"/>
      <c r="E3144"/>
      <c r="F3144"/>
      <c r="G3144"/>
      <c r="H3144"/>
      <c r="I3144"/>
    </row>
    <row r="3145" spans="1:9">
      <c r="A3145"/>
      <c r="B3145"/>
      <c r="C3145"/>
      <c r="D3145"/>
      <c r="E3145"/>
      <c r="F3145"/>
      <c r="G3145"/>
      <c r="H3145"/>
      <c r="I3145"/>
    </row>
    <row r="3146" spans="1:9">
      <c r="A3146"/>
      <c r="B3146"/>
      <c r="C3146"/>
      <c r="D3146"/>
      <c r="E3146"/>
      <c r="F3146"/>
      <c r="G3146"/>
      <c r="H3146"/>
      <c r="I3146"/>
    </row>
    <row r="3147" spans="1:9">
      <c r="A3147"/>
      <c r="B3147"/>
      <c r="C3147"/>
      <c r="D3147"/>
      <c r="E3147"/>
      <c r="F3147"/>
      <c r="G3147"/>
      <c r="H3147"/>
      <c r="I3147"/>
    </row>
    <row r="3148" spans="1:9">
      <c r="A3148"/>
      <c r="B3148"/>
      <c r="C3148"/>
      <c r="D3148"/>
      <c r="E3148"/>
      <c r="F3148"/>
      <c r="G3148"/>
      <c r="H3148"/>
      <c r="I3148"/>
    </row>
    <row r="3149" spans="1:9">
      <c r="A3149"/>
      <c r="B3149"/>
      <c r="C3149"/>
      <c r="D3149"/>
      <c r="E3149"/>
      <c r="F3149"/>
      <c r="G3149"/>
      <c r="H3149"/>
      <c r="I3149"/>
    </row>
    <row r="3150" spans="1:9">
      <c r="A3150"/>
      <c r="B3150"/>
      <c r="C3150"/>
      <c r="D3150"/>
      <c r="E3150"/>
      <c r="F3150"/>
      <c r="G3150"/>
      <c r="H3150"/>
      <c r="I3150"/>
    </row>
    <row r="3151" spans="1:9">
      <c r="A3151"/>
      <c r="B3151"/>
      <c r="C3151"/>
      <c r="D3151"/>
      <c r="E3151"/>
      <c r="F3151"/>
      <c r="G3151"/>
      <c r="H3151"/>
      <c r="I3151"/>
    </row>
    <row r="3152" spans="1:9">
      <c r="A3152"/>
      <c r="B3152"/>
      <c r="C3152"/>
      <c r="D3152"/>
      <c r="E3152"/>
      <c r="F3152"/>
      <c r="G3152"/>
      <c r="H3152"/>
      <c r="I3152"/>
    </row>
    <row r="3153" spans="1:9">
      <c r="A3153"/>
      <c r="B3153"/>
      <c r="C3153"/>
      <c r="D3153"/>
      <c r="E3153"/>
      <c r="F3153"/>
      <c r="G3153"/>
      <c r="H3153"/>
      <c r="I3153"/>
    </row>
    <row r="3154" spans="1:9">
      <c r="A3154"/>
      <c r="B3154"/>
      <c r="C3154"/>
      <c r="D3154"/>
      <c r="E3154"/>
      <c r="F3154"/>
      <c r="G3154"/>
      <c r="H3154"/>
      <c r="I3154"/>
    </row>
    <row r="3155" spans="1:9">
      <c r="A3155"/>
      <c r="B3155"/>
      <c r="C3155"/>
      <c r="D3155"/>
      <c r="E3155"/>
      <c r="F3155"/>
      <c r="G3155"/>
      <c r="H3155"/>
      <c r="I3155"/>
    </row>
    <row r="3156" spans="1:9">
      <c r="A3156"/>
      <c r="B3156"/>
      <c r="C3156"/>
      <c r="D3156"/>
      <c r="E3156"/>
      <c r="F3156"/>
      <c r="G3156"/>
      <c r="H3156"/>
      <c r="I3156"/>
    </row>
    <row r="3157" spans="1:9">
      <c r="A3157"/>
      <c r="B3157"/>
      <c r="C3157"/>
      <c r="D3157"/>
      <c r="E3157"/>
      <c r="F3157"/>
      <c r="G3157"/>
      <c r="H3157"/>
      <c r="I3157"/>
    </row>
    <row r="3158" spans="1:9">
      <c r="A3158"/>
      <c r="B3158"/>
      <c r="C3158"/>
      <c r="D3158"/>
      <c r="E3158"/>
      <c r="F3158"/>
      <c r="G3158"/>
      <c r="H3158"/>
      <c r="I3158"/>
    </row>
    <row r="3159" spans="1:9">
      <c r="A3159"/>
      <c r="B3159"/>
      <c r="C3159"/>
      <c r="D3159"/>
      <c r="E3159"/>
      <c r="F3159"/>
      <c r="G3159"/>
      <c r="H3159"/>
      <c r="I3159"/>
    </row>
    <row r="3160" spans="1:9">
      <c r="A3160"/>
      <c r="B3160"/>
      <c r="C3160"/>
      <c r="D3160"/>
      <c r="E3160"/>
      <c r="F3160"/>
      <c r="G3160"/>
      <c r="H3160"/>
      <c r="I3160"/>
    </row>
    <row r="3161" spans="1:9">
      <c r="A3161"/>
      <c r="B3161"/>
      <c r="C3161"/>
      <c r="D3161"/>
      <c r="E3161"/>
      <c r="F3161"/>
      <c r="G3161"/>
      <c r="H3161"/>
      <c r="I3161"/>
    </row>
    <row r="3162" spans="1:9">
      <c r="A3162"/>
      <c r="B3162"/>
      <c r="C3162"/>
      <c r="D3162"/>
      <c r="E3162"/>
      <c r="F3162"/>
      <c r="G3162"/>
      <c r="H3162"/>
      <c r="I3162"/>
    </row>
    <row r="3163" spans="1:9">
      <c r="A3163"/>
      <c r="B3163"/>
      <c r="C3163"/>
      <c r="D3163"/>
      <c r="E3163"/>
      <c r="F3163"/>
      <c r="G3163"/>
      <c r="H3163"/>
      <c r="I3163"/>
    </row>
    <row r="3164" spans="1:9">
      <c r="A3164"/>
      <c r="B3164"/>
      <c r="C3164"/>
      <c r="D3164"/>
      <c r="E3164"/>
      <c r="F3164"/>
      <c r="G3164"/>
      <c r="H3164"/>
      <c r="I3164"/>
    </row>
    <row r="3165" spans="1:9">
      <c r="A3165"/>
      <c r="B3165"/>
      <c r="C3165"/>
      <c r="D3165"/>
      <c r="E3165"/>
      <c r="F3165"/>
      <c r="G3165"/>
      <c r="H3165"/>
      <c r="I3165"/>
    </row>
    <row r="3166" spans="1:9">
      <c r="A3166"/>
      <c r="B3166"/>
      <c r="C3166"/>
      <c r="D3166"/>
      <c r="E3166"/>
      <c r="F3166"/>
      <c r="G3166"/>
      <c r="H3166"/>
      <c r="I3166"/>
    </row>
    <row r="3167" spans="1:9">
      <c r="A3167"/>
      <c r="B3167"/>
      <c r="C3167"/>
      <c r="D3167"/>
      <c r="E3167"/>
      <c r="F3167"/>
      <c r="G3167"/>
      <c r="H3167"/>
      <c r="I3167"/>
    </row>
    <row r="3168" spans="1:9">
      <c r="A3168"/>
      <c r="B3168"/>
      <c r="C3168"/>
      <c r="D3168"/>
      <c r="E3168"/>
      <c r="F3168"/>
      <c r="G3168"/>
      <c r="H3168"/>
      <c r="I3168"/>
    </row>
    <row r="3169" spans="1:9">
      <c r="A3169"/>
      <c r="B3169"/>
      <c r="C3169"/>
      <c r="D3169"/>
      <c r="E3169"/>
      <c r="F3169"/>
      <c r="G3169"/>
      <c r="H3169"/>
      <c r="I3169"/>
    </row>
    <row r="3170" spans="1:9">
      <c r="A3170"/>
      <c r="B3170"/>
      <c r="C3170"/>
      <c r="D3170"/>
      <c r="E3170"/>
      <c r="F3170"/>
      <c r="G3170"/>
      <c r="H3170"/>
      <c r="I3170"/>
    </row>
    <row r="3171" spans="1:9">
      <c r="A3171"/>
      <c r="B3171"/>
      <c r="C3171"/>
      <c r="D3171"/>
      <c r="E3171"/>
      <c r="F3171"/>
      <c r="G3171"/>
      <c r="H3171"/>
      <c r="I3171"/>
    </row>
    <row r="3172" spans="1:9">
      <c r="A3172"/>
      <c r="B3172"/>
      <c r="C3172"/>
      <c r="D3172"/>
      <c r="E3172"/>
      <c r="F3172"/>
      <c r="G3172"/>
      <c r="H3172"/>
      <c r="I3172"/>
    </row>
    <row r="3173" spans="1:9">
      <c r="A3173"/>
      <c r="B3173"/>
      <c r="C3173"/>
      <c r="D3173"/>
      <c r="E3173"/>
      <c r="F3173"/>
      <c r="G3173"/>
      <c r="H3173"/>
      <c r="I3173"/>
    </row>
    <row r="3174" spans="1:9">
      <c r="A3174"/>
      <c r="B3174"/>
      <c r="C3174"/>
      <c r="D3174"/>
      <c r="E3174"/>
      <c r="F3174"/>
      <c r="G3174"/>
      <c r="H3174"/>
      <c r="I3174"/>
    </row>
    <row r="3175" spans="1:9">
      <c r="A3175"/>
      <c r="B3175"/>
      <c r="C3175"/>
      <c r="D3175"/>
      <c r="E3175"/>
      <c r="F3175"/>
      <c r="G3175"/>
      <c r="H3175"/>
      <c r="I3175"/>
    </row>
    <row r="3176" spans="1:9">
      <c r="A3176"/>
      <c r="B3176"/>
      <c r="C3176"/>
      <c r="D3176"/>
      <c r="E3176"/>
      <c r="F3176"/>
      <c r="G3176"/>
      <c r="H3176"/>
      <c r="I3176"/>
    </row>
    <row r="3177" spans="1:9">
      <c r="A3177"/>
      <c r="B3177"/>
      <c r="C3177"/>
      <c r="D3177"/>
      <c r="E3177"/>
      <c r="F3177"/>
      <c r="G3177"/>
      <c r="H3177"/>
      <c r="I3177"/>
    </row>
    <row r="3178" spans="1:9">
      <c r="A3178"/>
      <c r="B3178"/>
      <c r="C3178"/>
      <c r="D3178"/>
      <c r="E3178"/>
      <c r="F3178"/>
      <c r="G3178"/>
      <c r="H3178"/>
      <c r="I3178"/>
    </row>
    <row r="3179" spans="1:9">
      <c r="A3179"/>
      <c r="B3179"/>
      <c r="C3179"/>
      <c r="D3179"/>
      <c r="E3179"/>
      <c r="F3179"/>
      <c r="G3179"/>
      <c r="H3179"/>
      <c r="I3179"/>
    </row>
    <row r="3180" spans="1:9">
      <c r="A3180"/>
      <c r="B3180"/>
      <c r="C3180"/>
      <c r="D3180"/>
      <c r="E3180"/>
      <c r="F3180"/>
      <c r="G3180"/>
      <c r="H3180"/>
      <c r="I3180"/>
    </row>
    <row r="3181" spans="1:9">
      <c r="A3181"/>
      <c r="B3181"/>
      <c r="C3181"/>
      <c r="D3181"/>
      <c r="E3181"/>
      <c r="F3181"/>
      <c r="G3181"/>
      <c r="H3181"/>
      <c r="I3181"/>
    </row>
    <row r="3182" spans="1:9">
      <c r="A3182"/>
      <c r="B3182"/>
      <c r="C3182"/>
      <c r="D3182"/>
      <c r="E3182"/>
      <c r="F3182"/>
      <c r="G3182"/>
      <c r="H3182"/>
      <c r="I3182"/>
    </row>
    <row r="3183" spans="1:9">
      <c r="A3183"/>
      <c r="B3183"/>
      <c r="C3183"/>
      <c r="D3183"/>
      <c r="E3183"/>
      <c r="F3183"/>
      <c r="G3183"/>
      <c r="H3183"/>
      <c r="I3183"/>
    </row>
    <row r="3184" spans="1:9">
      <c r="A3184"/>
      <c r="B3184"/>
      <c r="C3184"/>
      <c r="D3184"/>
      <c r="E3184"/>
      <c r="F3184"/>
      <c r="G3184"/>
      <c r="H3184"/>
      <c r="I3184"/>
    </row>
    <row r="3185" spans="1:9">
      <c r="A3185"/>
      <c r="B3185"/>
      <c r="C3185"/>
      <c r="D3185"/>
      <c r="E3185"/>
      <c r="F3185"/>
      <c r="G3185"/>
      <c r="H3185"/>
      <c r="I3185"/>
    </row>
    <row r="3186" spans="1:9">
      <c r="A3186"/>
      <c r="B3186"/>
      <c r="C3186"/>
      <c r="D3186"/>
      <c r="E3186"/>
      <c r="F3186"/>
      <c r="G3186"/>
      <c r="H3186"/>
      <c r="I3186"/>
    </row>
    <row r="3187" spans="1:9">
      <c r="A3187"/>
      <c r="B3187"/>
      <c r="C3187"/>
      <c r="D3187"/>
      <c r="E3187"/>
      <c r="F3187"/>
      <c r="G3187"/>
      <c r="H3187"/>
      <c r="I3187"/>
    </row>
    <row r="3188" spans="1:9">
      <c r="A3188"/>
      <c r="B3188"/>
      <c r="C3188"/>
      <c r="D3188"/>
      <c r="E3188"/>
      <c r="F3188"/>
      <c r="G3188"/>
      <c r="H3188"/>
      <c r="I3188"/>
    </row>
    <row r="3189" spans="1:9">
      <c r="A3189"/>
      <c r="B3189"/>
      <c r="C3189"/>
      <c r="D3189"/>
      <c r="E3189"/>
      <c r="F3189"/>
      <c r="G3189"/>
      <c r="H3189"/>
      <c r="I3189"/>
    </row>
    <row r="3190" spans="1:9">
      <c r="A3190"/>
      <c r="B3190"/>
      <c r="C3190"/>
      <c r="D3190"/>
      <c r="E3190"/>
      <c r="F3190"/>
      <c r="G3190"/>
      <c r="H3190"/>
      <c r="I3190"/>
    </row>
    <row r="3191" spans="1:9">
      <c r="A3191"/>
      <c r="B3191"/>
      <c r="C3191"/>
      <c r="D3191"/>
      <c r="E3191"/>
      <c r="F3191"/>
      <c r="G3191"/>
      <c r="H3191"/>
      <c r="I3191"/>
    </row>
    <row r="3192" spans="1:9">
      <c r="A3192"/>
      <c r="B3192"/>
      <c r="C3192"/>
      <c r="D3192"/>
      <c r="E3192"/>
      <c r="F3192"/>
      <c r="G3192"/>
      <c r="H3192"/>
      <c r="I3192"/>
    </row>
    <row r="3193" spans="1:9">
      <c r="A3193"/>
      <c r="B3193"/>
      <c r="C3193"/>
      <c r="D3193"/>
      <c r="E3193"/>
      <c r="F3193"/>
      <c r="G3193"/>
      <c r="H3193"/>
      <c r="I3193"/>
    </row>
    <row r="3194" spans="1:9">
      <c r="A3194"/>
      <c r="B3194"/>
      <c r="C3194"/>
      <c r="D3194"/>
      <c r="E3194"/>
      <c r="F3194"/>
      <c r="G3194"/>
      <c r="H3194"/>
      <c r="I3194"/>
    </row>
    <row r="3195" spans="1:9">
      <c r="A3195"/>
      <c r="B3195"/>
      <c r="C3195"/>
      <c r="D3195"/>
      <c r="E3195"/>
      <c r="F3195"/>
      <c r="G3195"/>
      <c r="H3195"/>
      <c r="I3195"/>
    </row>
    <row r="3196" spans="1:9">
      <c r="A3196"/>
      <c r="B3196"/>
      <c r="C3196"/>
      <c r="D3196"/>
      <c r="E3196"/>
      <c r="F3196"/>
      <c r="G3196"/>
      <c r="H3196"/>
      <c r="I3196"/>
    </row>
    <row r="3197" spans="1:9">
      <c r="A3197"/>
      <c r="B3197"/>
      <c r="C3197"/>
      <c r="D3197"/>
      <c r="E3197"/>
      <c r="F3197"/>
      <c r="G3197"/>
      <c r="H3197"/>
      <c r="I3197"/>
    </row>
    <row r="3198" spans="1:9">
      <c r="A3198"/>
      <c r="B3198"/>
      <c r="C3198"/>
      <c r="D3198"/>
      <c r="E3198"/>
      <c r="F3198"/>
      <c r="G3198"/>
      <c r="H3198"/>
      <c r="I3198"/>
    </row>
    <row r="3199" spans="1:9">
      <c r="A3199"/>
      <c r="B3199"/>
      <c r="C3199"/>
      <c r="D3199"/>
      <c r="E3199"/>
      <c r="F3199"/>
      <c r="G3199"/>
      <c r="H3199"/>
      <c r="I3199"/>
    </row>
    <row r="3200" spans="1:9">
      <c r="A3200"/>
      <c r="B3200"/>
      <c r="C3200"/>
      <c r="D3200"/>
      <c r="E3200"/>
      <c r="F3200"/>
      <c r="G3200"/>
      <c r="H3200"/>
      <c r="I3200"/>
    </row>
    <row r="3201" spans="1:9">
      <c r="A3201"/>
      <c r="B3201"/>
      <c r="C3201"/>
      <c r="D3201"/>
      <c r="E3201"/>
      <c r="F3201"/>
      <c r="G3201"/>
      <c r="H3201"/>
      <c r="I3201"/>
    </row>
    <row r="3202" spans="1:9">
      <c r="A3202"/>
      <c r="B3202"/>
      <c r="C3202"/>
      <c r="D3202"/>
      <c r="E3202"/>
      <c r="F3202"/>
      <c r="G3202"/>
      <c r="H3202"/>
      <c r="I3202"/>
    </row>
    <row r="3203" spans="1:9">
      <c r="A3203"/>
      <c r="B3203"/>
      <c r="C3203"/>
      <c r="D3203"/>
      <c r="E3203"/>
      <c r="F3203"/>
      <c r="G3203"/>
      <c r="H3203"/>
      <c r="I3203"/>
    </row>
    <row r="3204" spans="1:9">
      <c r="A3204"/>
      <c r="B3204"/>
      <c r="C3204"/>
      <c r="D3204"/>
      <c r="E3204"/>
      <c r="F3204"/>
      <c r="G3204"/>
      <c r="H3204"/>
      <c r="I3204"/>
    </row>
    <row r="3205" spans="1:9">
      <c r="A3205"/>
      <c r="B3205"/>
      <c r="C3205"/>
      <c r="D3205"/>
      <c r="E3205"/>
      <c r="F3205"/>
      <c r="G3205"/>
      <c r="H3205"/>
      <c r="I3205"/>
    </row>
    <row r="3206" spans="1:9">
      <c r="A3206"/>
      <c r="B3206"/>
      <c r="C3206"/>
      <c r="D3206"/>
      <c r="E3206"/>
      <c r="F3206"/>
      <c r="G3206"/>
      <c r="H3206"/>
      <c r="I3206"/>
    </row>
    <row r="3207" spans="1:9">
      <c r="A3207"/>
      <c r="B3207"/>
      <c r="C3207"/>
      <c r="D3207"/>
      <c r="E3207"/>
      <c r="F3207"/>
      <c r="G3207"/>
      <c r="H3207"/>
      <c r="I3207"/>
    </row>
    <row r="3208" spans="1:9">
      <c r="A3208"/>
      <c r="B3208"/>
      <c r="C3208"/>
      <c r="D3208"/>
      <c r="E3208"/>
      <c r="F3208"/>
      <c r="G3208"/>
      <c r="H3208"/>
      <c r="I3208"/>
    </row>
    <row r="3209" spans="1:9">
      <c r="A3209"/>
      <c r="B3209"/>
      <c r="C3209"/>
      <c r="D3209"/>
      <c r="E3209"/>
      <c r="F3209"/>
      <c r="G3209"/>
      <c r="H3209"/>
      <c r="I3209"/>
    </row>
    <row r="3210" spans="1:9">
      <c r="A3210"/>
      <c r="B3210"/>
      <c r="C3210"/>
      <c r="D3210"/>
      <c r="E3210"/>
      <c r="F3210"/>
      <c r="G3210"/>
      <c r="H3210"/>
      <c r="I3210"/>
    </row>
    <row r="3211" spans="1:9">
      <c r="A3211"/>
      <c r="B3211"/>
      <c r="C3211"/>
      <c r="D3211"/>
      <c r="E3211"/>
      <c r="F3211"/>
      <c r="G3211"/>
      <c r="H3211"/>
      <c r="I3211"/>
    </row>
    <row r="3212" spans="1:9">
      <c r="A3212"/>
      <c r="B3212"/>
      <c r="C3212"/>
      <c r="D3212"/>
      <c r="E3212"/>
      <c r="F3212"/>
      <c r="G3212"/>
      <c r="H3212"/>
      <c r="I3212"/>
    </row>
    <row r="3213" spans="1:9">
      <c r="A3213"/>
      <c r="B3213"/>
      <c r="C3213"/>
      <c r="D3213"/>
      <c r="E3213"/>
      <c r="F3213"/>
      <c r="G3213"/>
      <c r="H3213"/>
      <c r="I3213"/>
    </row>
    <row r="3214" spans="1:9">
      <c r="A3214"/>
      <c r="B3214"/>
      <c r="C3214"/>
      <c r="D3214"/>
      <c r="E3214"/>
      <c r="F3214"/>
      <c r="G3214"/>
      <c r="H3214"/>
      <c r="I3214"/>
    </row>
    <row r="3215" spans="1:9">
      <c r="A3215"/>
      <c r="B3215"/>
      <c r="C3215"/>
      <c r="D3215"/>
      <c r="E3215"/>
      <c r="F3215"/>
      <c r="G3215"/>
      <c r="H3215"/>
      <c r="I3215"/>
    </row>
    <row r="3216" spans="1:9">
      <c r="A3216"/>
      <c r="B3216"/>
      <c r="C3216"/>
      <c r="D3216"/>
      <c r="E3216"/>
      <c r="F3216"/>
      <c r="G3216"/>
      <c r="H3216"/>
      <c r="I3216"/>
    </row>
    <row r="3217" spans="1:9">
      <c r="A3217"/>
      <c r="B3217"/>
      <c r="C3217"/>
      <c r="D3217"/>
      <c r="E3217"/>
      <c r="F3217"/>
      <c r="G3217"/>
      <c r="H3217"/>
      <c r="I3217"/>
    </row>
    <row r="3218" spans="1:9">
      <c r="A3218"/>
      <c r="B3218"/>
      <c r="C3218"/>
      <c r="D3218"/>
      <c r="E3218"/>
      <c r="F3218"/>
      <c r="G3218"/>
      <c r="H3218"/>
      <c r="I3218"/>
    </row>
    <row r="3219" spans="1:9">
      <c r="A3219"/>
      <c r="B3219"/>
      <c r="C3219"/>
      <c r="D3219"/>
      <c r="E3219"/>
      <c r="F3219"/>
      <c r="G3219"/>
      <c r="H3219"/>
      <c r="I3219"/>
    </row>
    <row r="3220" spans="1:9">
      <c r="A3220"/>
      <c r="B3220"/>
      <c r="C3220"/>
      <c r="D3220"/>
      <c r="E3220"/>
      <c r="F3220"/>
      <c r="G3220"/>
      <c r="H3220"/>
      <c r="I3220"/>
    </row>
    <row r="3221" spans="1:9">
      <c r="A3221"/>
      <c r="B3221"/>
      <c r="C3221"/>
      <c r="D3221"/>
      <c r="E3221"/>
      <c r="F3221"/>
      <c r="G3221"/>
      <c r="H3221"/>
      <c r="I3221"/>
    </row>
    <row r="3222" spans="1:9">
      <c r="A3222"/>
      <c r="B3222"/>
      <c r="C3222"/>
      <c r="D3222"/>
      <c r="E3222"/>
      <c r="F3222"/>
      <c r="G3222"/>
      <c r="H3222"/>
      <c r="I3222"/>
    </row>
    <row r="3223" spans="1:9">
      <c r="A3223"/>
      <c r="B3223"/>
      <c r="C3223"/>
      <c r="D3223"/>
      <c r="E3223"/>
      <c r="F3223"/>
      <c r="G3223"/>
      <c r="H3223"/>
      <c r="I3223"/>
    </row>
    <row r="3224" spans="1:9">
      <c r="A3224"/>
      <c r="B3224"/>
      <c r="C3224"/>
      <c r="D3224"/>
      <c r="E3224"/>
      <c r="F3224"/>
      <c r="G3224"/>
      <c r="H3224"/>
      <c r="I3224"/>
    </row>
    <row r="3225" spans="1:9">
      <c r="A3225"/>
      <c r="B3225"/>
      <c r="C3225"/>
      <c r="D3225"/>
      <c r="E3225"/>
      <c r="F3225"/>
      <c r="G3225"/>
      <c r="H3225"/>
      <c r="I3225"/>
    </row>
    <row r="3226" spans="1:9">
      <c r="A3226"/>
      <c r="B3226"/>
      <c r="C3226"/>
      <c r="D3226"/>
      <c r="E3226"/>
      <c r="F3226"/>
      <c r="G3226"/>
      <c r="H3226"/>
      <c r="I3226"/>
    </row>
    <row r="3227" spans="1:9">
      <c r="A3227"/>
      <c r="B3227"/>
      <c r="C3227"/>
      <c r="D3227"/>
      <c r="E3227"/>
      <c r="F3227"/>
      <c r="G3227"/>
      <c r="H3227"/>
      <c r="I3227"/>
    </row>
    <row r="3228" spans="1:9">
      <c r="A3228"/>
      <c r="B3228"/>
      <c r="C3228"/>
      <c r="D3228"/>
      <c r="E3228"/>
      <c r="F3228"/>
      <c r="G3228"/>
      <c r="H3228"/>
      <c r="I3228"/>
    </row>
    <row r="3229" spans="1:9">
      <c r="A3229"/>
      <c r="B3229"/>
      <c r="C3229"/>
      <c r="D3229"/>
      <c r="E3229"/>
      <c r="F3229"/>
      <c r="G3229"/>
      <c r="H3229"/>
      <c r="I3229"/>
    </row>
    <row r="3230" spans="1:9">
      <c r="A3230"/>
      <c r="B3230"/>
      <c r="C3230"/>
      <c r="D3230"/>
      <c r="E3230"/>
      <c r="F3230"/>
      <c r="G3230"/>
      <c r="H3230"/>
      <c r="I3230"/>
    </row>
    <row r="3231" spans="1:9">
      <c r="A3231"/>
      <c r="B3231"/>
      <c r="C3231"/>
      <c r="D3231"/>
      <c r="E3231"/>
      <c r="F3231"/>
      <c r="G3231"/>
      <c r="H3231"/>
      <c r="I3231"/>
    </row>
    <row r="3232" spans="1:9">
      <c r="A3232"/>
      <c r="B3232"/>
      <c r="C3232"/>
      <c r="D3232"/>
      <c r="E3232"/>
      <c r="F3232"/>
      <c r="G3232"/>
      <c r="H3232"/>
      <c r="I3232"/>
    </row>
    <row r="3233" spans="1:9">
      <c r="A3233"/>
      <c r="B3233"/>
      <c r="C3233"/>
      <c r="D3233"/>
      <c r="E3233"/>
      <c r="F3233"/>
      <c r="G3233"/>
      <c r="H3233"/>
      <c r="I3233"/>
    </row>
    <row r="3234" spans="1:9">
      <c r="A3234"/>
      <c r="B3234"/>
      <c r="C3234"/>
      <c r="D3234"/>
      <c r="E3234"/>
      <c r="F3234"/>
      <c r="G3234"/>
      <c r="H3234"/>
      <c r="I3234"/>
    </row>
    <row r="3235" spans="1:9">
      <c r="A3235"/>
      <c r="B3235"/>
      <c r="C3235"/>
      <c r="D3235"/>
      <c r="E3235"/>
      <c r="F3235"/>
      <c r="G3235"/>
      <c r="H3235"/>
      <c r="I3235"/>
    </row>
    <row r="3236" spans="1:9">
      <c r="A3236"/>
      <c r="B3236"/>
      <c r="C3236"/>
      <c r="D3236"/>
      <c r="E3236"/>
      <c r="F3236"/>
      <c r="G3236"/>
      <c r="H3236"/>
      <c r="I3236"/>
    </row>
    <row r="3237" spans="1:9">
      <c r="A3237"/>
      <c r="B3237"/>
      <c r="C3237"/>
      <c r="D3237"/>
      <c r="E3237"/>
      <c r="F3237"/>
      <c r="G3237"/>
      <c r="H3237"/>
      <c r="I3237"/>
    </row>
    <row r="3238" spans="1:9">
      <c r="A3238"/>
      <c r="B3238"/>
      <c r="C3238"/>
      <c r="D3238"/>
      <c r="E3238"/>
      <c r="F3238"/>
      <c r="G3238"/>
      <c r="H3238"/>
      <c r="I3238"/>
    </row>
    <row r="3239" spans="1:9">
      <c r="A3239"/>
      <c r="B3239"/>
      <c r="C3239"/>
      <c r="D3239"/>
      <c r="E3239"/>
      <c r="F3239"/>
      <c r="G3239"/>
      <c r="H3239"/>
      <c r="I3239"/>
    </row>
    <row r="3240" spans="1:9">
      <c r="A3240"/>
      <c r="B3240"/>
      <c r="C3240"/>
      <c r="D3240"/>
      <c r="E3240"/>
      <c r="F3240"/>
      <c r="G3240"/>
      <c r="H3240"/>
      <c r="I3240"/>
    </row>
    <row r="3241" spans="1:9">
      <c r="A3241"/>
      <c r="B3241"/>
      <c r="C3241"/>
      <c r="D3241"/>
      <c r="E3241"/>
      <c r="F3241"/>
      <c r="G3241"/>
      <c r="H3241"/>
      <c r="I3241"/>
    </row>
    <row r="3242" spans="1:9">
      <c r="A3242"/>
      <c r="B3242"/>
      <c r="C3242"/>
      <c r="D3242"/>
      <c r="E3242"/>
      <c r="F3242"/>
      <c r="G3242"/>
      <c r="H3242"/>
      <c r="I3242"/>
    </row>
    <row r="3243" spans="1:9">
      <c r="A3243"/>
      <c r="B3243"/>
      <c r="C3243"/>
      <c r="D3243"/>
      <c r="E3243"/>
      <c r="F3243"/>
      <c r="G3243"/>
      <c r="H3243"/>
      <c r="I3243"/>
    </row>
    <row r="3244" spans="1:9">
      <c r="A3244"/>
      <c r="B3244"/>
      <c r="C3244"/>
      <c r="D3244"/>
      <c r="E3244"/>
      <c r="F3244"/>
      <c r="G3244"/>
      <c r="H3244"/>
      <c r="I3244"/>
    </row>
    <row r="3245" spans="1:9">
      <c r="A3245"/>
      <c r="B3245"/>
      <c r="C3245"/>
      <c r="D3245"/>
      <c r="E3245"/>
      <c r="F3245"/>
      <c r="G3245"/>
      <c r="H3245"/>
      <c r="I3245"/>
    </row>
    <row r="3246" spans="1:9">
      <c r="A3246"/>
      <c r="B3246"/>
      <c r="C3246"/>
      <c r="D3246"/>
      <c r="E3246"/>
      <c r="F3246"/>
      <c r="G3246"/>
      <c r="H3246"/>
      <c r="I3246"/>
    </row>
    <row r="3247" spans="1:9">
      <c r="A3247"/>
      <c r="B3247"/>
      <c r="C3247"/>
      <c r="D3247"/>
      <c r="E3247"/>
      <c r="F3247"/>
      <c r="G3247"/>
      <c r="H3247"/>
      <c r="I3247"/>
    </row>
    <row r="3248" spans="1:9">
      <c r="A3248"/>
      <c r="B3248"/>
      <c r="C3248"/>
      <c r="D3248"/>
      <c r="E3248"/>
      <c r="F3248"/>
      <c r="G3248"/>
      <c r="H3248"/>
      <c r="I3248"/>
    </row>
    <row r="3249" spans="1:9">
      <c r="A3249"/>
      <c r="B3249"/>
      <c r="C3249"/>
      <c r="D3249"/>
      <c r="E3249"/>
      <c r="F3249"/>
      <c r="G3249"/>
      <c r="H3249"/>
      <c r="I3249"/>
    </row>
    <row r="3250" spans="1:9">
      <c r="A3250"/>
      <c r="B3250"/>
      <c r="C3250"/>
      <c r="D3250"/>
      <c r="E3250"/>
      <c r="F3250"/>
      <c r="G3250"/>
      <c r="H3250"/>
      <c r="I3250"/>
    </row>
    <row r="3251" spans="1:9">
      <c r="A3251"/>
      <c r="B3251"/>
      <c r="C3251"/>
      <c r="D3251"/>
      <c r="E3251"/>
      <c r="F3251"/>
      <c r="G3251"/>
      <c r="H3251"/>
      <c r="I3251"/>
    </row>
    <row r="3252" spans="1:9">
      <c r="A3252"/>
      <c r="B3252"/>
      <c r="C3252"/>
      <c r="D3252"/>
      <c r="E3252"/>
      <c r="F3252"/>
      <c r="G3252"/>
      <c r="H3252"/>
      <c r="I3252"/>
    </row>
    <row r="3253" spans="1:9">
      <c r="A3253"/>
      <c r="B3253"/>
      <c r="C3253"/>
      <c r="D3253"/>
      <c r="E3253"/>
      <c r="F3253"/>
      <c r="G3253"/>
      <c r="H3253"/>
      <c r="I3253"/>
    </row>
    <row r="3254" spans="1:9">
      <c r="A3254"/>
      <c r="B3254"/>
      <c r="C3254"/>
      <c r="D3254"/>
      <c r="E3254"/>
      <c r="F3254"/>
      <c r="G3254"/>
      <c r="H3254"/>
      <c r="I3254"/>
    </row>
    <row r="3255" spans="1:9">
      <c r="A3255"/>
      <c r="B3255"/>
      <c r="C3255"/>
      <c r="D3255"/>
      <c r="E3255"/>
      <c r="F3255"/>
      <c r="G3255"/>
      <c r="H3255"/>
      <c r="I3255"/>
    </row>
    <row r="3256" spans="1:9">
      <c r="A3256"/>
      <c r="B3256"/>
      <c r="C3256"/>
      <c r="D3256"/>
      <c r="E3256"/>
      <c r="F3256"/>
      <c r="G3256"/>
      <c r="H3256"/>
      <c r="I3256"/>
    </row>
    <row r="3257" spans="1:9">
      <c r="A3257"/>
      <c r="B3257"/>
      <c r="C3257"/>
      <c r="D3257"/>
      <c r="E3257"/>
      <c r="F3257"/>
      <c r="G3257"/>
      <c r="H3257"/>
      <c r="I3257"/>
    </row>
    <row r="3258" spans="1:9">
      <c r="A3258"/>
      <c r="B3258"/>
      <c r="C3258"/>
      <c r="D3258"/>
      <c r="E3258"/>
      <c r="F3258"/>
      <c r="G3258"/>
      <c r="H3258"/>
      <c r="I3258"/>
    </row>
    <row r="3259" spans="1:9">
      <c r="A3259"/>
      <c r="B3259"/>
      <c r="C3259"/>
      <c r="D3259"/>
      <c r="E3259"/>
      <c r="F3259"/>
      <c r="G3259"/>
      <c r="H3259"/>
      <c r="I3259"/>
    </row>
    <row r="3260" spans="1:9">
      <c r="A3260"/>
      <c r="B3260"/>
      <c r="C3260"/>
      <c r="D3260"/>
      <c r="E3260"/>
      <c r="F3260"/>
      <c r="G3260"/>
      <c r="H3260"/>
      <c r="I3260"/>
    </row>
    <row r="3261" spans="1:9">
      <c r="A3261"/>
      <c r="B3261"/>
      <c r="C3261"/>
      <c r="D3261"/>
      <c r="E3261"/>
      <c r="F3261"/>
      <c r="G3261"/>
      <c r="H3261"/>
      <c r="I3261"/>
    </row>
    <row r="3262" spans="1:9">
      <c r="A3262"/>
      <c r="B3262"/>
      <c r="C3262"/>
      <c r="D3262"/>
      <c r="E3262"/>
      <c r="F3262"/>
      <c r="G3262"/>
      <c r="H3262"/>
      <c r="I3262"/>
    </row>
    <row r="3263" spans="1:9">
      <c r="A3263"/>
      <c r="B3263"/>
      <c r="C3263"/>
      <c r="D3263"/>
      <c r="E3263"/>
      <c r="F3263"/>
      <c r="G3263"/>
      <c r="H3263"/>
      <c r="I3263"/>
    </row>
    <row r="3264" spans="1:9">
      <c r="A3264"/>
      <c r="B3264"/>
      <c r="C3264"/>
      <c r="D3264"/>
      <c r="E3264"/>
      <c r="F3264"/>
      <c r="G3264"/>
      <c r="H3264"/>
      <c r="I3264"/>
    </row>
    <row r="3265" spans="1:9">
      <c r="A3265"/>
      <c r="B3265"/>
      <c r="C3265"/>
      <c r="D3265"/>
      <c r="E3265"/>
      <c r="F3265"/>
      <c r="G3265"/>
      <c r="H3265"/>
      <c r="I3265"/>
    </row>
    <row r="3266" spans="1:9">
      <c r="A3266"/>
      <c r="B3266"/>
      <c r="C3266"/>
      <c r="D3266"/>
      <c r="E3266"/>
      <c r="F3266"/>
      <c r="G3266"/>
      <c r="H3266"/>
      <c r="I3266"/>
    </row>
    <row r="3267" spans="1:9">
      <c r="A3267"/>
      <c r="B3267"/>
      <c r="C3267"/>
      <c r="D3267"/>
      <c r="E3267"/>
      <c r="F3267"/>
      <c r="G3267"/>
      <c r="H3267"/>
      <c r="I3267"/>
    </row>
    <row r="3268" spans="1:9">
      <c r="A3268"/>
      <c r="B3268"/>
      <c r="C3268"/>
      <c r="D3268"/>
      <c r="E3268"/>
      <c r="F3268"/>
      <c r="G3268"/>
      <c r="H3268"/>
      <c r="I3268"/>
    </row>
    <row r="3269" spans="1:9">
      <c r="A3269"/>
      <c r="B3269"/>
      <c r="C3269"/>
      <c r="D3269"/>
      <c r="E3269"/>
      <c r="F3269"/>
      <c r="G3269"/>
      <c r="H3269"/>
      <c r="I3269"/>
    </row>
    <row r="3270" spans="1:9">
      <c r="A3270"/>
      <c r="B3270"/>
      <c r="C3270"/>
      <c r="D3270"/>
      <c r="E3270"/>
      <c r="F3270"/>
      <c r="G3270"/>
      <c r="H3270"/>
      <c r="I3270"/>
    </row>
    <row r="3271" spans="1:9">
      <c r="A3271"/>
      <c r="B3271"/>
      <c r="C3271"/>
      <c r="D3271"/>
      <c r="E3271"/>
      <c r="F3271"/>
      <c r="G3271"/>
      <c r="H3271"/>
      <c r="I3271"/>
    </row>
    <row r="3272" spans="1:9">
      <c r="A3272"/>
      <c r="B3272"/>
      <c r="C3272"/>
      <c r="D3272"/>
      <c r="E3272"/>
      <c r="F3272"/>
      <c r="G3272"/>
      <c r="H3272"/>
      <c r="I3272"/>
    </row>
    <row r="3273" spans="1:9">
      <c r="A3273"/>
      <c r="B3273"/>
      <c r="C3273"/>
      <c r="D3273"/>
      <c r="E3273"/>
      <c r="F3273"/>
      <c r="G3273"/>
      <c r="H3273"/>
      <c r="I3273"/>
    </row>
    <row r="3274" spans="1:9">
      <c r="A3274"/>
      <c r="B3274"/>
      <c r="C3274"/>
      <c r="D3274"/>
      <c r="E3274"/>
      <c r="F3274"/>
      <c r="G3274"/>
      <c r="H3274"/>
      <c r="I3274"/>
    </row>
    <row r="3275" spans="1:9">
      <c r="A3275"/>
      <c r="B3275"/>
      <c r="C3275"/>
      <c r="D3275"/>
      <c r="E3275"/>
      <c r="F3275"/>
      <c r="G3275"/>
      <c r="H3275"/>
      <c r="I3275"/>
    </row>
    <row r="3276" spans="1:9">
      <c r="A3276"/>
      <c r="B3276"/>
      <c r="C3276"/>
      <c r="D3276"/>
      <c r="E3276"/>
      <c r="F3276"/>
      <c r="G3276"/>
      <c r="H3276"/>
      <c r="I3276"/>
    </row>
    <row r="3277" spans="1:9">
      <c r="A3277"/>
      <c r="B3277"/>
      <c r="C3277"/>
      <c r="D3277"/>
      <c r="E3277"/>
      <c r="F3277"/>
      <c r="G3277"/>
      <c r="H3277"/>
      <c r="I3277"/>
    </row>
    <row r="3278" spans="1:9">
      <c r="A3278"/>
      <c r="B3278"/>
      <c r="C3278"/>
      <c r="D3278"/>
      <c r="E3278"/>
      <c r="F3278"/>
      <c r="G3278"/>
      <c r="H3278"/>
      <c r="I3278"/>
    </row>
    <row r="3279" spans="1:9">
      <c r="A3279"/>
      <c r="B3279"/>
      <c r="C3279"/>
      <c r="D3279"/>
      <c r="E3279"/>
      <c r="F3279"/>
      <c r="G3279"/>
      <c r="H3279"/>
      <c r="I3279"/>
    </row>
    <row r="3280" spans="1:9">
      <c r="A3280"/>
      <c r="B3280"/>
      <c r="C3280"/>
      <c r="D3280"/>
      <c r="E3280"/>
      <c r="F3280"/>
      <c r="G3280"/>
      <c r="H3280"/>
      <c r="I3280"/>
    </row>
    <row r="3281" spans="1:9">
      <c r="A3281"/>
      <c r="B3281"/>
      <c r="C3281"/>
      <c r="D3281"/>
      <c r="E3281"/>
      <c r="F3281"/>
      <c r="G3281"/>
      <c r="H3281"/>
      <c r="I3281"/>
    </row>
    <row r="3282" spans="1:9">
      <c r="A3282"/>
      <c r="B3282"/>
      <c r="C3282"/>
      <c r="D3282"/>
      <c r="E3282"/>
      <c r="F3282"/>
      <c r="G3282"/>
      <c r="H3282"/>
      <c r="I3282"/>
    </row>
    <row r="3283" spans="1:9">
      <c r="A3283"/>
      <c r="B3283"/>
      <c r="C3283"/>
      <c r="D3283"/>
      <c r="E3283"/>
      <c r="F3283"/>
      <c r="G3283"/>
      <c r="H3283"/>
      <c r="I3283"/>
    </row>
    <row r="3284" spans="1:9">
      <c r="A3284"/>
      <c r="B3284"/>
      <c r="C3284"/>
      <c r="D3284"/>
      <c r="E3284"/>
      <c r="F3284"/>
      <c r="G3284"/>
      <c r="H3284"/>
      <c r="I3284"/>
    </row>
    <row r="3285" spans="1:9">
      <c r="A3285"/>
      <c r="B3285"/>
      <c r="C3285"/>
      <c r="D3285"/>
      <c r="E3285"/>
      <c r="F3285"/>
      <c r="G3285"/>
      <c r="H3285"/>
      <c r="I3285"/>
    </row>
    <row r="3286" spans="1:9">
      <c r="A3286"/>
      <c r="B3286"/>
      <c r="C3286"/>
      <c r="D3286"/>
      <c r="E3286"/>
      <c r="F3286"/>
      <c r="G3286"/>
      <c r="H3286"/>
      <c r="I3286"/>
    </row>
    <row r="3287" spans="1:9">
      <c r="A3287"/>
      <c r="B3287"/>
      <c r="C3287"/>
      <c r="D3287"/>
      <c r="E3287"/>
      <c r="F3287"/>
      <c r="G3287"/>
      <c r="H3287"/>
      <c r="I3287"/>
    </row>
    <row r="3288" spans="1:9">
      <c r="A3288"/>
      <c r="B3288"/>
      <c r="C3288"/>
      <c r="D3288"/>
      <c r="E3288"/>
      <c r="F3288"/>
      <c r="G3288"/>
      <c r="H3288"/>
      <c r="I3288"/>
    </row>
    <row r="3289" spans="1:9">
      <c r="A3289"/>
      <c r="B3289"/>
      <c r="C3289"/>
      <c r="D3289"/>
      <c r="E3289"/>
      <c r="F3289"/>
      <c r="G3289"/>
      <c r="H3289"/>
      <c r="I3289"/>
    </row>
    <row r="3290" spans="1:9">
      <c r="A3290"/>
      <c r="B3290"/>
      <c r="C3290"/>
      <c r="D3290"/>
      <c r="E3290"/>
      <c r="F3290"/>
      <c r="G3290"/>
      <c r="H3290"/>
      <c r="I3290"/>
    </row>
    <row r="3291" spans="1:9">
      <c r="A3291"/>
      <c r="B3291"/>
      <c r="C3291"/>
      <c r="D3291"/>
      <c r="E3291"/>
      <c r="F3291"/>
      <c r="G3291"/>
      <c r="H3291"/>
      <c r="I3291"/>
    </row>
    <row r="3292" spans="1:9">
      <c r="A3292"/>
      <c r="B3292"/>
      <c r="C3292"/>
      <c r="D3292"/>
      <c r="E3292"/>
      <c r="F3292"/>
      <c r="G3292"/>
      <c r="H3292"/>
      <c r="I3292"/>
    </row>
    <row r="3293" spans="1:9">
      <c r="A3293"/>
      <c r="B3293"/>
      <c r="C3293"/>
      <c r="D3293"/>
      <c r="E3293"/>
      <c r="F3293"/>
      <c r="G3293"/>
      <c r="H3293"/>
      <c r="I3293"/>
    </row>
    <row r="3294" spans="1:9">
      <c r="A3294"/>
      <c r="B3294"/>
      <c r="C3294"/>
      <c r="D3294"/>
      <c r="E3294"/>
      <c r="F3294"/>
      <c r="G3294"/>
      <c r="H3294"/>
      <c r="I3294"/>
    </row>
    <row r="3295" spans="1:9">
      <c r="A3295"/>
      <c r="B3295"/>
      <c r="C3295"/>
      <c r="D3295"/>
      <c r="E3295"/>
      <c r="F3295"/>
      <c r="G3295"/>
      <c r="H3295"/>
      <c r="I3295"/>
    </row>
    <row r="3296" spans="1:9">
      <c r="A3296"/>
      <c r="B3296"/>
      <c r="C3296"/>
      <c r="D3296"/>
      <c r="E3296"/>
      <c r="F3296"/>
      <c r="G3296"/>
      <c r="H3296"/>
      <c r="I3296"/>
    </row>
    <row r="3297" spans="1:9">
      <c r="A3297"/>
      <c r="B3297"/>
      <c r="C3297"/>
      <c r="D3297"/>
      <c r="E3297"/>
      <c r="F3297"/>
      <c r="G3297"/>
      <c r="H3297"/>
      <c r="I3297"/>
    </row>
    <row r="3298" spans="1:9">
      <c r="A3298"/>
      <c r="B3298"/>
      <c r="C3298"/>
      <c r="D3298"/>
      <c r="E3298"/>
      <c r="F3298"/>
      <c r="G3298"/>
      <c r="H3298"/>
      <c r="I3298"/>
    </row>
    <row r="3299" spans="1:9">
      <c r="A3299"/>
      <c r="B3299"/>
      <c r="C3299"/>
      <c r="D3299"/>
      <c r="E3299"/>
      <c r="F3299"/>
      <c r="G3299"/>
      <c r="H3299"/>
      <c r="I3299"/>
    </row>
    <row r="3300" spans="1:9">
      <c r="A3300"/>
      <c r="B3300"/>
      <c r="C3300"/>
      <c r="D3300"/>
      <c r="E3300"/>
      <c r="F3300"/>
      <c r="G3300"/>
      <c r="H3300"/>
      <c r="I3300"/>
    </row>
    <row r="3301" spans="1:9">
      <c r="A3301"/>
      <c r="B3301"/>
      <c r="C3301"/>
      <c r="D3301"/>
      <c r="E3301"/>
      <c r="F3301"/>
      <c r="G3301"/>
      <c r="H3301"/>
      <c r="I3301"/>
    </row>
    <row r="3302" spans="1:9">
      <c r="A3302"/>
      <c r="B3302"/>
      <c r="C3302"/>
      <c r="D3302"/>
      <c r="E3302"/>
      <c r="F3302"/>
      <c r="G3302"/>
      <c r="H3302"/>
      <c r="I3302"/>
    </row>
    <row r="3303" spans="1:9">
      <c r="A3303"/>
      <c r="B3303"/>
      <c r="C3303"/>
      <c r="D3303"/>
      <c r="E3303"/>
      <c r="F3303"/>
      <c r="G3303"/>
      <c r="H3303"/>
      <c r="I3303"/>
    </row>
    <row r="3304" spans="1:9">
      <c r="A3304"/>
      <c r="B3304"/>
      <c r="C3304"/>
      <c r="D3304"/>
      <c r="E3304"/>
      <c r="F3304"/>
      <c r="G3304"/>
      <c r="H3304"/>
      <c r="I3304"/>
    </row>
    <row r="3305" spans="1:9">
      <c r="A3305"/>
      <c r="B3305"/>
      <c r="C3305"/>
      <c r="D3305"/>
      <c r="E3305"/>
      <c r="F3305"/>
      <c r="G3305"/>
      <c r="H3305"/>
      <c r="I3305"/>
    </row>
    <row r="3306" spans="1:9">
      <c r="A3306"/>
      <c r="B3306"/>
      <c r="C3306"/>
      <c r="D3306"/>
      <c r="E3306"/>
      <c r="F3306"/>
      <c r="G3306"/>
      <c r="H3306"/>
      <c r="I3306"/>
    </row>
    <row r="3307" spans="1:9">
      <c r="A3307"/>
      <c r="B3307"/>
      <c r="C3307"/>
      <c r="D3307"/>
      <c r="E3307"/>
      <c r="F3307"/>
      <c r="G3307"/>
      <c r="H3307"/>
      <c r="I3307"/>
    </row>
    <row r="3308" spans="1:9">
      <c r="A3308"/>
      <c r="B3308"/>
      <c r="C3308"/>
      <c r="D3308"/>
      <c r="E3308"/>
      <c r="F3308"/>
      <c r="G3308"/>
      <c r="H3308"/>
      <c r="I3308"/>
    </row>
    <row r="3309" spans="1:9">
      <c r="A3309"/>
      <c r="B3309"/>
      <c r="C3309"/>
      <c r="D3309"/>
      <c r="E3309"/>
      <c r="F3309"/>
      <c r="G3309"/>
      <c r="H3309"/>
      <c r="I3309"/>
    </row>
    <row r="3310" spans="1:9">
      <c r="A3310"/>
      <c r="B3310"/>
      <c r="C3310"/>
      <c r="D3310"/>
      <c r="E3310"/>
      <c r="F3310"/>
      <c r="G3310"/>
      <c r="H3310"/>
      <c r="I3310"/>
    </row>
    <row r="3311" spans="1:9">
      <c r="A3311"/>
      <c r="B3311"/>
      <c r="C3311"/>
      <c r="D3311"/>
      <c r="E3311"/>
      <c r="F3311"/>
      <c r="G3311"/>
      <c r="H3311"/>
      <c r="I3311"/>
    </row>
    <row r="3312" spans="1:9">
      <c r="A3312"/>
      <c r="B3312"/>
      <c r="C3312"/>
      <c r="D3312"/>
      <c r="E3312"/>
      <c r="F3312"/>
      <c r="G3312"/>
      <c r="H3312"/>
      <c r="I3312"/>
    </row>
    <row r="3313" spans="1:9">
      <c r="A3313"/>
      <c r="B3313"/>
      <c r="C3313"/>
      <c r="D3313"/>
      <c r="E3313"/>
      <c r="F3313"/>
      <c r="G3313"/>
      <c r="H3313"/>
      <c r="I3313"/>
    </row>
    <row r="3314" spans="1:9">
      <c r="A3314"/>
      <c r="B3314"/>
      <c r="C3314"/>
      <c r="D3314"/>
      <c r="E3314"/>
      <c r="F3314"/>
      <c r="G3314"/>
      <c r="H3314"/>
      <c r="I3314"/>
    </row>
    <row r="3315" spans="1:9">
      <c r="A3315"/>
      <c r="B3315"/>
      <c r="C3315"/>
      <c r="D3315"/>
      <c r="E3315"/>
      <c r="F3315"/>
      <c r="G3315"/>
      <c r="H3315"/>
      <c r="I3315"/>
    </row>
    <row r="3316" spans="1:9">
      <c r="A3316"/>
      <c r="B3316"/>
      <c r="C3316"/>
      <c r="D3316"/>
      <c r="E3316"/>
      <c r="F3316"/>
      <c r="G3316"/>
      <c r="H3316"/>
      <c r="I3316"/>
    </row>
    <row r="3317" spans="1:9">
      <c r="A3317"/>
      <c r="B3317"/>
      <c r="C3317"/>
      <c r="D3317"/>
      <c r="E3317"/>
      <c r="F3317"/>
      <c r="G3317"/>
      <c r="H3317"/>
      <c r="I3317"/>
    </row>
    <row r="3318" spans="1:9">
      <c r="A3318"/>
      <c r="B3318"/>
      <c r="C3318"/>
      <c r="D3318"/>
      <c r="E3318"/>
      <c r="F3318"/>
      <c r="G3318"/>
      <c r="H3318"/>
      <c r="I3318"/>
    </row>
    <row r="3319" spans="1:9">
      <c r="A3319"/>
      <c r="B3319"/>
      <c r="C3319"/>
      <c r="D3319"/>
      <c r="E3319"/>
      <c r="F3319"/>
      <c r="G3319"/>
      <c r="H3319"/>
      <c r="I3319"/>
    </row>
    <row r="3320" spans="1:9">
      <c r="A3320"/>
      <c r="B3320"/>
      <c r="C3320"/>
      <c r="D3320"/>
      <c r="E3320"/>
      <c r="F3320"/>
      <c r="G3320"/>
      <c r="H3320"/>
      <c r="I3320"/>
    </row>
    <row r="3321" spans="1:9">
      <c r="A3321"/>
      <c r="B3321"/>
      <c r="C3321"/>
      <c r="D3321"/>
      <c r="E3321"/>
      <c r="F3321"/>
      <c r="G3321"/>
      <c r="H3321"/>
      <c r="I3321"/>
    </row>
    <row r="3322" spans="1:9">
      <c r="A3322"/>
      <c r="B3322"/>
      <c r="C3322"/>
      <c r="D3322"/>
      <c r="E3322"/>
      <c r="F3322"/>
      <c r="G3322"/>
      <c r="H3322"/>
      <c r="I3322"/>
    </row>
    <row r="3323" spans="1:9">
      <c r="A3323"/>
      <c r="B3323"/>
      <c r="C3323"/>
      <c r="D3323"/>
      <c r="E3323"/>
      <c r="F3323"/>
      <c r="G3323"/>
      <c r="H3323"/>
      <c r="I3323"/>
    </row>
    <row r="3324" spans="1:9">
      <c r="A3324"/>
      <c r="B3324"/>
      <c r="C3324"/>
      <c r="D3324"/>
      <c r="E3324"/>
      <c r="F3324"/>
      <c r="G3324"/>
      <c r="H3324"/>
      <c r="I3324"/>
    </row>
    <row r="3325" spans="1:9">
      <c r="A3325"/>
      <c r="B3325"/>
      <c r="C3325"/>
      <c r="D3325"/>
      <c r="E3325"/>
      <c r="F3325"/>
      <c r="G3325"/>
      <c r="H3325"/>
      <c r="I3325"/>
    </row>
    <row r="3326" spans="1:9">
      <c r="A3326"/>
      <c r="B3326"/>
      <c r="C3326"/>
      <c r="D3326"/>
      <c r="E3326"/>
      <c r="F3326"/>
      <c r="G3326"/>
      <c r="H3326"/>
      <c r="I3326"/>
    </row>
    <row r="3327" spans="1:9">
      <c r="A3327"/>
      <c r="B3327"/>
      <c r="C3327"/>
      <c r="D3327"/>
      <c r="E3327"/>
      <c r="F3327"/>
      <c r="G3327"/>
      <c r="H3327"/>
      <c r="I3327"/>
    </row>
    <row r="3328" spans="1:9">
      <c r="A3328"/>
      <c r="B3328"/>
      <c r="C3328"/>
      <c r="D3328"/>
      <c r="E3328"/>
      <c r="F3328"/>
      <c r="G3328"/>
      <c r="H3328"/>
      <c r="I3328"/>
    </row>
    <row r="3329" spans="1:9">
      <c r="A3329"/>
      <c r="B3329"/>
      <c r="C3329"/>
      <c r="D3329"/>
      <c r="E3329"/>
      <c r="F3329"/>
      <c r="G3329"/>
      <c r="H3329"/>
      <c r="I3329"/>
    </row>
    <row r="3330" spans="1:9">
      <c r="A3330"/>
      <c r="B3330"/>
      <c r="C3330"/>
      <c r="D3330"/>
      <c r="E3330"/>
      <c r="F3330"/>
      <c r="G3330"/>
      <c r="H3330"/>
      <c r="I3330"/>
    </row>
    <row r="3331" spans="1:9">
      <c r="A3331"/>
      <c r="B3331"/>
      <c r="C3331"/>
      <c r="D3331"/>
      <c r="E3331"/>
      <c r="F3331"/>
      <c r="G3331"/>
      <c r="H3331"/>
      <c r="I3331"/>
    </row>
    <row r="3332" spans="1:9">
      <c r="A3332"/>
      <c r="B3332"/>
      <c r="C3332"/>
      <c r="D3332"/>
      <c r="E3332"/>
      <c r="F3332"/>
      <c r="G3332"/>
      <c r="H3332"/>
      <c r="I3332"/>
    </row>
    <row r="3333" spans="1:9">
      <c r="A3333"/>
      <c r="B3333"/>
      <c r="C3333"/>
      <c r="D3333"/>
      <c r="E3333"/>
      <c r="F3333"/>
      <c r="G3333"/>
      <c r="H3333"/>
      <c r="I3333"/>
    </row>
    <row r="3334" spans="1:9">
      <c r="A3334"/>
      <c r="B3334"/>
      <c r="C3334"/>
      <c r="D3334"/>
      <c r="E3334"/>
      <c r="F3334"/>
      <c r="G3334"/>
      <c r="H3334"/>
      <c r="I3334"/>
    </row>
    <row r="3335" spans="1:9">
      <c r="A3335"/>
      <c r="B3335"/>
      <c r="C3335"/>
      <c r="D3335"/>
      <c r="E3335"/>
      <c r="F3335"/>
      <c r="G3335"/>
      <c r="H3335"/>
      <c r="I3335"/>
    </row>
    <row r="3336" spans="1:9">
      <c r="A3336"/>
      <c r="B3336"/>
      <c r="C3336"/>
      <c r="D3336"/>
      <c r="E3336"/>
      <c r="F3336"/>
      <c r="G3336"/>
      <c r="H3336"/>
      <c r="I3336"/>
    </row>
    <row r="3337" spans="1:9">
      <c r="A3337"/>
      <c r="B3337"/>
      <c r="C3337"/>
      <c r="D3337"/>
      <c r="E3337"/>
      <c r="F3337"/>
      <c r="G3337"/>
      <c r="H3337"/>
      <c r="I3337"/>
    </row>
    <row r="3338" spans="1:9">
      <c r="A3338"/>
      <c r="B3338"/>
      <c r="C3338"/>
      <c r="D3338"/>
      <c r="E3338"/>
      <c r="F3338"/>
      <c r="G3338"/>
      <c r="H3338"/>
      <c r="I3338"/>
    </row>
    <row r="3339" spans="1:9">
      <c r="A3339"/>
      <c r="B3339"/>
      <c r="C3339"/>
      <c r="D3339"/>
      <c r="E3339"/>
      <c r="F3339"/>
      <c r="G3339"/>
      <c r="H3339"/>
      <c r="I3339"/>
    </row>
    <row r="3340" spans="1:9">
      <c r="A3340"/>
      <c r="B3340"/>
      <c r="C3340"/>
      <c r="D3340"/>
      <c r="E3340"/>
      <c r="F3340"/>
      <c r="G3340"/>
      <c r="H3340"/>
      <c r="I3340"/>
    </row>
    <row r="3341" spans="1:9">
      <c r="A3341"/>
      <c r="B3341"/>
      <c r="C3341"/>
      <c r="D3341"/>
      <c r="E3341"/>
      <c r="F3341"/>
      <c r="G3341"/>
      <c r="H3341"/>
      <c r="I3341"/>
    </row>
    <row r="3342" spans="1:9">
      <c r="A3342"/>
      <c r="B3342"/>
      <c r="C3342"/>
      <c r="D3342"/>
      <c r="E3342"/>
      <c r="F3342"/>
      <c r="G3342"/>
      <c r="H3342"/>
      <c r="I3342"/>
    </row>
    <row r="3343" spans="1:9">
      <c r="A3343"/>
      <c r="B3343"/>
      <c r="C3343"/>
      <c r="D3343"/>
      <c r="E3343"/>
      <c r="F3343"/>
      <c r="G3343"/>
      <c r="H3343"/>
      <c r="I3343"/>
    </row>
    <row r="3344" spans="1:9">
      <c r="A3344"/>
      <c r="B3344"/>
      <c r="C3344"/>
      <c r="D3344"/>
      <c r="E3344"/>
      <c r="F3344"/>
      <c r="G3344"/>
      <c r="H3344"/>
      <c r="I3344"/>
    </row>
    <row r="3345" spans="1:9">
      <c r="A3345"/>
      <c r="B3345"/>
      <c r="C3345"/>
      <c r="D3345"/>
      <c r="E3345"/>
      <c r="F3345"/>
      <c r="G3345"/>
      <c r="H3345"/>
      <c r="I3345"/>
    </row>
    <row r="3346" spans="1:9">
      <c r="A3346"/>
      <c r="B3346"/>
      <c r="C3346"/>
      <c r="D3346"/>
      <c r="E3346"/>
      <c r="F3346"/>
      <c r="G3346"/>
      <c r="H3346"/>
      <c r="I3346"/>
    </row>
    <row r="3347" spans="1:9">
      <c r="A3347"/>
      <c r="B3347"/>
      <c r="C3347"/>
      <c r="D3347"/>
      <c r="E3347"/>
      <c r="F3347"/>
      <c r="G3347"/>
      <c r="H3347"/>
      <c r="I3347"/>
    </row>
    <row r="3348" spans="1:9">
      <c r="A3348"/>
      <c r="B3348"/>
      <c r="C3348"/>
      <c r="D3348"/>
      <c r="E3348"/>
      <c r="F3348"/>
      <c r="G3348"/>
      <c r="H3348"/>
      <c r="I3348"/>
    </row>
    <row r="3349" spans="1:9">
      <c r="A3349"/>
      <c r="B3349"/>
      <c r="C3349"/>
      <c r="D3349"/>
      <c r="E3349"/>
      <c r="F3349"/>
      <c r="G3349"/>
      <c r="H3349"/>
      <c r="I3349"/>
    </row>
    <row r="3350" spans="1:9">
      <c r="A3350"/>
      <c r="B3350"/>
      <c r="C3350"/>
      <c r="D3350"/>
      <c r="E3350"/>
      <c r="F3350"/>
      <c r="G3350"/>
      <c r="H3350"/>
      <c r="I3350"/>
    </row>
    <row r="3351" spans="1:9">
      <c r="A3351"/>
      <c r="B3351"/>
      <c r="C3351"/>
      <c r="D3351"/>
      <c r="E3351"/>
      <c r="F3351"/>
      <c r="G3351"/>
      <c r="H3351"/>
      <c r="I3351"/>
    </row>
    <row r="3352" spans="1:9">
      <c r="A3352"/>
      <c r="B3352"/>
      <c r="C3352"/>
      <c r="D3352"/>
      <c r="E3352"/>
      <c r="F3352"/>
      <c r="G3352"/>
      <c r="H3352"/>
      <c r="I3352"/>
    </row>
    <row r="3353" spans="1:9">
      <c r="A3353"/>
      <c r="B3353"/>
      <c r="C3353"/>
      <c r="D3353"/>
      <c r="E3353"/>
      <c r="F3353"/>
      <c r="G3353"/>
      <c r="H3353"/>
      <c r="I3353"/>
    </row>
    <row r="3354" spans="1:9">
      <c r="A3354"/>
      <c r="B3354"/>
      <c r="C3354"/>
      <c r="D3354"/>
      <c r="E3354"/>
      <c r="F3354"/>
      <c r="G3354"/>
      <c r="H3354"/>
      <c r="I3354"/>
    </row>
    <row r="3355" spans="1:9">
      <c r="A3355"/>
      <c r="B3355"/>
      <c r="C3355"/>
      <c r="D3355"/>
      <c r="E3355"/>
      <c r="F3355"/>
      <c r="G3355"/>
      <c r="H3355"/>
      <c r="I3355"/>
    </row>
    <row r="3356" spans="1:9">
      <c r="A3356"/>
      <c r="B3356"/>
      <c r="C3356"/>
      <c r="D3356"/>
      <c r="E3356"/>
      <c r="F3356"/>
      <c r="G3356"/>
      <c r="H3356"/>
      <c r="I3356"/>
    </row>
    <row r="3357" spans="1:9">
      <c r="A3357"/>
      <c r="B3357"/>
      <c r="C3357"/>
      <c r="D3357"/>
      <c r="E3357"/>
      <c r="F3357"/>
      <c r="G3357"/>
      <c r="H3357"/>
      <c r="I3357"/>
    </row>
    <row r="3358" spans="1:9">
      <c r="A3358"/>
      <c r="B3358"/>
      <c r="C3358"/>
      <c r="D3358"/>
      <c r="E3358"/>
      <c r="F3358"/>
      <c r="G3358"/>
      <c r="H3358"/>
      <c r="I3358"/>
    </row>
    <row r="3359" spans="1:9">
      <c r="A3359"/>
      <c r="B3359"/>
      <c r="C3359"/>
      <c r="D3359"/>
      <c r="E3359"/>
      <c r="F3359"/>
      <c r="G3359"/>
      <c r="H3359"/>
      <c r="I3359"/>
    </row>
    <row r="3360" spans="1:9">
      <c r="A3360"/>
      <c r="B3360"/>
      <c r="C3360"/>
      <c r="D3360"/>
      <c r="E3360"/>
      <c r="F3360"/>
      <c r="G3360"/>
      <c r="H3360"/>
      <c r="I3360"/>
    </row>
    <row r="3361" spans="1:9">
      <c r="A3361"/>
      <c r="B3361"/>
      <c r="C3361"/>
      <c r="D3361"/>
      <c r="E3361"/>
      <c r="F3361"/>
      <c r="G3361"/>
      <c r="H3361"/>
      <c r="I3361"/>
    </row>
    <row r="3362" spans="1:9">
      <c r="A3362"/>
      <c r="B3362"/>
      <c r="C3362"/>
      <c r="D3362"/>
      <c r="E3362"/>
      <c r="F3362"/>
      <c r="G3362"/>
      <c r="H3362"/>
      <c r="I3362"/>
    </row>
    <row r="3363" spans="1:9">
      <c r="A3363"/>
      <c r="B3363"/>
      <c r="C3363"/>
      <c r="D3363"/>
      <c r="E3363"/>
      <c r="F3363"/>
      <c r="G3363"/>
      <c r="H3363"/>
      <c r="I3363"/>
    </row>
    <row r="3364" spans="1:9">
      <c r="A3364"/>
      <c r="B3364"/>
      <c r="C3364"/>
      <c r="D3364"/>
      <c r="E3364"/>
      <c r="F3364"/>
      <c r="G3364"/>
      <c r="H3364"/>
      <c r="I3364"/>
    </row>
    <row r="3365" spans="1:9">
      <c r="A3365"/>
      <c r="B3365"/>
      <c r="C3365"/>
      <c r="D3365"/>
      <c r="E3365"/>
      <c r="F3365"/>
      <c r="G3365"/>
      <c r="H3365"/>
      <c r="I3365"/>
    </row>
    <row r="3366" spans="1:9">
      <c r="A3366"/>
      <c r="B3366"/>
      <c r="C3366"/>
      <c r="D3366"/>
      <c r="E3366"/>
      <c r="F3366"/>
      <c r="G3366"/>
      <c r="H3366"/>
      <c r="I3366"/>
    </row>
    <row r="3367" spans="1:9">
      <c r="A3367"/>
      <c r="B3367"/>
      <c r="C3367"/>
      <c r="D3367"/>
      <c r="E3367"/>
      <c r="F3367"/>
      <c r="G3367"/>
      <c r="H3367"/>
      <c r="I3367"/>
    </row>
    <row r="3368" spans="1:9">
      <c r="A3368"/>
      <c r="B3368"/>
      <c r="C3368"/>
      <c r="D3368"/>
      <c r="E3368"/>
      <c r="F3368"/>
      <c r="G3368"/>
      <c r="H3368"/>
      <c r="I3368"/>
    </row>
    <row r="3369" spans="1:9">
      <c r="A3369"/>
      <c r="B3369"/>
      <c r="C3369"/>
      <c r="D3369"/>
      <c r="E3369"/>
      <c r="F3369"/>
      <c r="G3369"/>
      <c r="H3369"/>
      <c r="I3369"/>
    </row>
    <row r="3370" spans="1:9">
      <c r="A3370"/>
      <c r="B3370"/>
      <c r="C3370"/>
      <c r="D3370"/>
      <c r="E3370"/>
      <c r="F3370"/>
      <c r="G3370"/>
      <c r="H3370"/>
      <c r="I3370"/>
    </row>
    <row r="3371" spans="1:9">
      <c r="A3371"/>
      <c r="B3371"/>
      <c r="C3371"/>
      <c r="D3371"/>
      <c r="E3371"/>
      <c r="F3371"/>
      <c r="G3371"/>
      <c r="H3371"/>
      <c r="I3371"/>
    </row>
    <row r="3372" spans="1:9">
      <c r="A3372"/>
      <c r="B3372"/>
      <c r="C3372"/>
      <c r="D3372"/>
      <c r="E3372"/>
      <c r="F3372"/>
      <c r="G3372"/>
      <c r="H3372"/>
      <c r="I3372"/>
    </row>
    <row r="3373" spans="1:9">
      <c r="A3373"/>
      <c r="B3373"/>
      <c r="C3373"/>
      <c r="D3373"/>
      <c r="E3373"/>
      <c r="F3373"/>
      <c r="G3373"/>
      <c r="H3373"/>
      <c r="I3373"/>
    </row>
    <row r="3374" spans="1:9">
      <c r="A3374"/>
      <c r="B3374"/>
      <c r="C3374"/>
      <c r="D3374"/>
      <c r="E3374"/>
      <c r="F3374"/>
      <c r="G3374"/>
      <c r="H3374"/>
      <c r="I3374"/>
    </row>
    <row r="3375" spans="1:9">
      <c r="A3375"/>
      <c r="B3375"/>
      <c r="C3375"/>
      <c r="D3375"/>
      <c r="E3375"/>
      <c r="F3375"/>
      <c r="G3375"/>
      <c r="H3375"/>
      <c r="I3375"/>
    </row>
    <row r="3376" spans="1:9">
      <c r="A3376"/>
      <c r="B3376"/>
      <c r="C3376"/>
      <c r="D3376"/>
      <c r="E3376"/>
      <c r="F3376"/>
      <c r="G3376"/>
      <c r="H3376"/>
      <c r="I3376"/>
    </row>
    <row r="3377" spans="1:9">
      <c r="A3377"/>
      <c r="B3377"/>
      <c r="C3377"/>
      <c r="D3377"/>
      <c r="E3377"/>
      <c r="F3377"/>
      <c r="G3377"/>
      <c r="H3377"/>
      <c r="I3377"/>
    </row>
    <row r="3378" spans="1:9">
      <c r="A3378"/>
      <c r="B3378"/>
      <c r="C3378"/>
      <c r="D3378"/>
      <c r="E3378"/>
      <c r="F3378"/>
      <c r="G3378"/>
      <c r="H3378"/>
      <c r="I3378"/>
    </row>
    <row r="3379" spans="1:9">
      <c r="A3379"/>
      <c r="B3379"/>
      <c r="C3379"/>
      <c r="D3379"/>
      <c r="E3379"/>
      <c r="F3379"/>
      <c r="G3379"/>
      <c r="H3379"/>
      <c r="I3379"/>
    </row>
    <row r="3380" spans="1:9">
      <c r="A3380"/>
      <c r="B3380"/>
      <c r="C3380"/>
      <c r="D3380"/>
      <c r="E3380"/>
      <c r="F3380"/>
      <c r="G3380"/>
      <c r="H3380"/>
      <c r="I3380"/>
    </row>
    <row r="3381" spans="1:9">
      <c r="A3381"/>
      <c r="B3381"/>
      <c r="C3381"/>
      <c r="D3381"/>
      <c r="E3381"/>
      <c r="F3381"/>
      <c r="G3381"/>
      <c r="H3381"/>
      <c r="I3381"/>
    </row>
    <row r="3382" spans="1:9">
      <c r="A3382"/>
      <c r="B3382"/>
      <c r="C3382"/>
      <c r="D3382"/>
      <c r="E3382"/>
      <c r="F3382"/>
      <c r="G3382"/>
      <c r="H3382"/>
      <c r="I3382"/>
    </row>
    <row r="3383" spans="1:9">
      <c r="A3383"/>
      <c r="B3383"/>
      <c r="C3383"/>
      <c r="D3383"/>
      <c r="E3383"/>
      <c r="F3383"/>
      <c r="G3383"/>
      <c r="H3383"/>
      <c r="I3383"/>
    </row>
    <row r="3384" spans="1:9">
      <c r="A3384"/>
      <c r="B3384"/>
      <c r="C3384"/>
      <c r="D3384"/>
      <c r="E3384"/>
      <c r="F3384"/>
      <c r="G3384"/>
      <c r="H3384"/>
      <c r="I3384"/>
    </row>
    <row r="3385" spans="1:9">
      <c r="A3385"/>
      <c r="B3385"/>
      <c r="C3385"/>
      <c r="D3385"/>
      <c r="E3385"/>
      <c r="F3385"/>
      <c r="G3385"/>
      <c r="H3385"/>
      <c r="I3385"/>
    </row>
    <row r="3386" spans="1:9">
      <c r="A3386"/>
      <c r="B3386"/>
      <c r="C3386"/>
      <c r="D3386"/>
      <c r="E3386"/>
      <c r="F3386"/>
      <c r="G3386"/>
      <c r="H3386"/>
      <c r="I3386"/>
    </row>
    <row r="3387" spans="1:9">
      <c r="A3387"/>
      <c r="B3387"/>
      <c r="C3387"/>
      <c r="D3387"/>
      <c r="E3387"/>
      <c r="F3387"/>
      <c r="G3387"/>
      <c r="H3387"/>
      <c r="I3387"/>
    </row>
    <row r="3388" spans="1:9">
      <c r="A3388"/>
      <c r="B3388"/>
      <c r="C3388"/>
      <c r="D3388"/>
      <c r="E3388"/>
      <c r="F3388"/>
      <c r="G3388"/>
      <c r="H3388"/>
      <c r="I3388"/>
    </row>
    <row r="3389" spans="1:9">
      <c r="A3389"/>
      <c r="B3389"/>
      <c r="C3389"/>
      <c r="D3389"/>
      <c r="E3389"/>
      <c r="F3389"/>
      <c r="G3389"/>
      <c r="H3389"/>
      <c r="I3389"/>
    </row>
    <row r="3390" spans="1:9">
      <c r="A3390"/>
      <c r="B3390"/>
      <c r="C3390"/>
      <c r="D3390"/>
      <c r="E3390"/>
      <c r="F3390"/>
      <c r="G3390"/>
      <c r="H3390"/>
      <c r="I3390"/>
    </row>
    <row r="3391" spans="1:9">
      <c r="A3391"/>
      <c r="B3391"/>
      <c r="C3391"/>
      <c r="D3391"/>
      <c r="E3391"/>
      <c r="F3391"/>
      <c r="G3391"/>
      <c r="H3391"/>
      <c r="I3391"/>
    </row>
    <row r="3392" spans="1:9">
      <c r="A3392"/>
      <c r="B3392"/>
      <c r="C3392"/>
      <c r="D3392"/>
      <c r="E3392"/>
      <c r="F3392"/>
      <c r="G3392"/>
      <c r="H3392"/>
      <c r="I3392"/>
    </row>
    <row r="3393" spans="1:9">
      <c r="A3393"/>
      <c r="B3393"/>
      <c r="C3393"/>
      <c r="D3393"/>
      <c r="E3393"/>
      <c r="F3393"/>
      <c r="G3393"/>
      <c r="H3393"/>
      <c r="I3393"/>
    </row>
    <row r="3394" spans="1:9">
      <c r="A3394"/>
      <c r="B3394"/>
      <c r="C3394"/>
      <c r="D3394"/>
      <c r="E3394"/>
      <c r="F3394"/>
      <c r="G3394"/>
      <c r="H3394"/>
      <c r="I3394"/>
    </row>
    <row r="3395" spans="1:9">
      <c r="A3395"/>
      <c r="B3395"/>
      <c r="C3395"/>
      <c r="D3395"/>
      <c r="E3395"/>
      <c r="F3395"/>
      <c r="G3395"/>
      <c r="H3395"/>
      <c r="I3395"/>
    </row>
    <row r="3396" spans="1:9">
      <c r="A3396"/>
      <c r="B3396"/>
      <c r="C3396"/>
      <c r="D3396"/>
      <c r="E3396"/>
      <c r="F3396"/>
      <c r="G3396"/>
      <c r="H3396"/>
      <c r="I3396"/>
    </row>
  </sheetData>
  <phoneticPr fontId="13" type="noConversion"/>
  <conditionalFormatting sqref="K2:K151">
    <cfRule type="cellIs" dxfId="3" priority="4" stopIfTrue="1" operator="equal">
      <formula>#N/A</formula>
    </cfRule>
  </conditionalFormatting>
  <pageMargins left="0.75" right="0.75" top="1" bottom="1" header="0.5" footer="0.5"/>
  <pageSetup scale="41" orientation="portrait" r:id="rId1"/>
  <headerFooter alignWithMargins="0">
    <oddFooter>&amp;C&amp;1#&amp;"Calibri"&amp;10&amp;K008000Seagate Internal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U3471"/>
  <sheetViews>
    <sheetView topLeftCell="A60" zoomScale="55" zoomScaleNormal="55" workbookViewId="0">
      <selection activeCell="U77" activeCellId="2" sqref="I77 U78 U77"/>
    </sheetView>
  </sheetViews>
  <sheetFormatPr defaultRowHeight="15"/>
  <cols>
    <col min="1" max="1" width="10.08203125" style="1107" customWidth="1"/>
    <col min="2" max="2" width="16.58203125" style="1107" bestFit="1" customWidth="1"/>
    <col min="3" max="3" width="17.58203125" style="1107" bestFit="1" customWidth="1"/>
    <col min="4" max="4" width="17.58203125" style="1107" customWidth="1"/>
    <col min="5" max="5" width="7.08203125" style="1107" customWidth="1"/>
    <col min="6" max="8" width="11.08203125" style="1107" customWidth="1"/>
    <col min="9" max="9" width="13.08203125" style="1107" customWidth="1"/>
    <col min="10" max="10" width="8.08203125" customWidth="1"/>
    <col min="11" max="11" width="6.08203125" customWidth="1"/>
    <col min="12" max="12" width="11.58203125" customWidth="1"/>
    <col min="13" max="13" width="10.08203125" style="1107" customWidth="1"/>
    <col min="14" max="14" width="16.58203125" style="1107" bestFit="1" customWidth="1"/>
    <col min="15" max="15" width="17.58203125" style="1107" bestFit="1" customWidth="1"/>
    <col min="16" max="16" width="17.58203125" style="1107" customWidth="1"/>
    <col min="17" max="17" width="7.08203125" style="1107" customWidth="1"/>
    <col min="18" max="20" width="11.08203125" style="1107" customWidth="1"/>
    <col min="21" max="21" width="13.08203125" style="1107" customWidth="1"/>
  </cols>
  <sheetData>
    <row r="1" spans="1:13">
      <c r="A1" s="1509" t="s">
        <v>65</v>
      </c>
      <c r="M1" s="1509" t="s">
        <v>65</v>
      </c>
    </row>
    <row r="2" spans="1:13">
      <c r="A2" s="1509" t="s">
        <v>65</v>
      </c>
      <c r="J2" s="847" t="s">
        <v>360</v>
      </c>
      <c r="L2" s="847" t="s">
        <v>361</v>
      </c>
      <c r="M2" s="1509" t="s">
        <v>65</v>
      </c>
    </row>
    <row r="3" spans="1:13">
      <c r="A3" s="1509" t="s">
        <v>65</v>
      </c>
      <c r="M3" s="1509" t="s">
        <v>65</v>
      </c>
    </row>
    <row r="4" spans="1:13">
      <c r="A4" s="1509" t="s">
        <v>65</v>
      </c>
      <c r="M4" s="1509" t="s">
        <v>65</v>
      </c>
    </row>
    <row r="5" spans="1:13" hidden="1">
      <c r="A5" s="1509" t="s">
        <v>65</v>
      </c>
      <c r="M5" s="1509" t="s">
        <v>65</v>
      </c>
    </row>
    <row r="6" spans="1:13" hidden="1">
      <c r="A6" s="1509" t="s">
        <v>65</v>
      </c>
      <c r="M6" s="1509" t="s">
        <v>65</v>
      </c>
    </row>
    <row r="7" spans="1:13" hidden="1">
      <c r="A7" s="1509" t="s">
        <v>65</v>
      </c>
      <c r="M7" s="1509" t="s">
        <v>65</v>
      </c>
    </row>
    <row r="8" spans="1:13" hidden="1">
      <c r="A8" s="1509" t="s">
        <v>65</v>
      </c>
      <c r="M8" s="1509" t="s">
        <v>65</v>
      </c>
    </row>
    <row r="9" spans="1:13">
      <c r="A9" s="1509" t="s">
        <v>65</v>
      </c>
      <c r="M9" s="1509" t="s">
        <v>65</v>
      </c>
    </row>
    <row r="10" spans="1:13">
      <c r="A10" s="1509" t="s">
        <v>65</v>
      </c>
      <c r="M10" s="1509" t="s">
        <v>65</v>
      </c>
    </row>
    <row r="11" spans="1:13">
      <c r="A11" s="1509" t="s">
        <v>65</v>
      </c>
      <c r="M11" s="1509" t="s">
        <v>65</v>
      </c>
    </row>
    <row r="12" spans="1:13">
      <c r="A12" s="1509" t="s">
        <v>327</v>
      </c>
      <c r="M12" s="1509" t="s">
        <v>329</v>
      </c>
    </row>
    <row r="13" spans="1:13">
      <c r="A13" s="1509" t="s">
        <v>65</v>
      </c>
      <c r="M13" s="1509" t="s">
        <v>65</v>
      </c>
    </row>
    <row r="14" spans="1:13">
      <c r="A14" s="1509" t="s">
        <v>65</v>
      </c>
      <c r="M14" s="1509" t="s">
        <v>65</v>
      </c>
    </row>
    <row r="15" spans="1:13">
      <c r="A15" s="1509" t="s">
        <v>65</v>
      </c>
      <c r="M15" s="1509" t="s">
        <v>65</v>
      </c>
    </row>
    <row r="16" spans="1:13">
      <c r="A16" s="1509" t="s">
        <v>65</v>
      </c>
      <c r="M16" s="1509" t="s">
        <v>65</v>
      </c>
    </row>
    <row r="17" spans="1:21">
      <c r="A17" s="1509" t="s">
        <v>65</v>
      </c>
      <c r="M17" s="1509" t="s">
        <v>65</v>
      </c>
    </row>
    <row r="18" spans="1:21">
      <c r="A18" s="1509" t="s">
        <v>65</v>
      </c>
      <c r="M18" s="1509" t="s">
        <v>65</v>
      </c>
    </row>
    <row r="19" spans="1:21">
      <c r="A19" s="1509" t="s">
        <v>65</v>
      </c>
      <c r="M19" s="1509" t="s">
        <v>65</v>
      </c>
    </row>
    <row r="20" spans="1:21">
      <c r="A20" s="1509" t="s">
        <v>65</v>
      </c>
      <c r="M20" s="1509" t="s">
        <v>65</v>
      </c>
    </row>
    <row r="21" spans="1:21">
      <c r="A21" s="1509" t="s">
        <v>65</v>
      </c>
      <c r="M21" s="1509" t="s">
        <v>65</v>
      </c>
    </row>
    <row r="22" spans="1:21">
      <c r="A22" s="1509" t="s">
        <v>65</v>
      </c>
      <c r="M22" s="1509" t="s">
        <v>65</v>
      </c>
    </row>
    <row r="23" spans="1:21">
      <c r="A23" s="1509" t="s">
        <v>65</v>
      </c>
      <c r="M23" s="1509" t="s">
        <v>65</v>
      </c>
    </row>
    <row r="24" spans="1:21">
      <c r="A24" s="1509" t="s">
        <v>65</v>
      </c>
      <c r="M24" s="1509" t="s">
        <v>65</v>
      </c>
    </row>
    <row r="25" spans="1:21">
      <c r="A25" s="1509" t="s">
        <v>65</v>
      </c>
      <c r="B25"/>
      <c r="C25"/>
      <c r="D25"/>
      <c r="E25"/>
      <c r="F25"/>
      <c r="G25"/>
      <c r="H25"/>
      <c r="I25"/>
      <c r="M25" s="1509" t="s">
        <v>65</v>
      </c>
      <c r="N25"/>
      <c r="O25"/>
      <c r="P25"/>
      <c r="Q25"/>
      <c r="R25"/>
      <c r="S25"/>
      <c r="T25"/>
      <c r="U25"/>
    </row>
    <row r="26" spans="1:21">
      <c r="A26" s="1509" t="s">
        <v>65</v>
      </c>
      <c r="B26"/>
      <c r="C26"/>
      <c r="D26"/>
      <c r="E26"/>
      <c r="F26"/>
      <c r="G26"/>
      <c r="H26"/>
      <c r="I26"/>
      <c r="M26" s="1509" t="s">
        <v>65</v>
      </c>
      <c r="N26"/>
      <c r="O26"/>
      <c r="P26"/>
      <c r="Q26"/>
      <c r="R26"/>
      <c r="S26"/>
      <c r="T26"/>
      <c r="U26"/>
    </row>
    <row r="27" spans="1:21">
      <c r="A27"/>
      <c r="B27"/>
      <c r="C27"/>
      <c r="D27"/>
      <c r="E27"/>
      <c r="F27"/>
      <c r="G27"/>
      <c r="H27"/>
      <c r="I27"/>
      <c r="M27"/>
      <c r="N27"/>
      <c r="O27"/>
      <c r="P27"/>
      <c r="Q27"/>
      <c r="R27"/>
      <c r="S27"/>
      <c r="T27"/>
      <c r="U27"/>
    </row>
    <row r="28" spans="1:21">
      <c r="A28" s="1936" t="s">
        <v>334</v>
      </c>
      <c r="B28" s="1937"/>
      <c r="C28" s="1937"/>
      <c r="D28" s="1937"/>
      <c r="E28" s="1937"/>
      <c r="F28" s="2013" t="s">
        <v>335</v>
      </c>
      <c r="G28" s="2014" t="s">
        <v>336</v>
      </c>
      <c r="H28" s="2014" t="s">
        <v>337</v>
      </c>
      <c r="I28" s="2014" t="s">
        <v>338</v>
      </c>
      <c r="M28" s="1936" t="s">
        <v>334</v>
      </c>
      <c r="N28" s="1937"/>
      <c r="O28" s="1937"/>
      <c r="P28" s="1937"/>
      <c r="Q28" s="1937"/>
      <c r="R28" s="2013" t="s">
        <v>335</v>
      </c>
      <c r="S28" s="2014" t="s">
        <v>336</v>
      </c>
      <c r="T28" s="2014" t="s">
        <v>337</v>
      </c>
      <c r="U28" s="2014" t="s">
        <v>338</v>
      </c>
    </row>
    <row r="29" spans="1:21">
      <c r="A29" s="1938"/>
      <c r="B29" s="1939"/>
      <c r="C29" s="1939"/>
      <c r="D29" s="1939"/>
      <c r="E29" s="1939"/>
      <c r="F29" s="2013" t="s">
        <v>1067</v>
      </c>
      <c r="G29" s="2014"/>
      <c r="H29" s="2014"/>
      <c r="I29" s="2014"/>
      <c r="M29" s="1938"/>
      <c r="N29" s="1939"/>
      <c r="O29" s="1939"/>
      <c r="P29" s="1939"/>
      <c r="Q29" s="1939"/>
      <c r="R29" s="2013" t="s">
        <v>1067</v>
      </c>
      <c r="S29" s="2014"/>
      <c r="T29" s="2014"/>
      <c r="U29" s="2014"/>
    </row>
    <row r="30" spans="1:21">
      <c r="A30" s="1938"/>
      <c r="B30" s="1939"/>
      <c r="C30" s="1939"/>
      <c r="D30" s="1939"/>
      <c r="E30" s="1939"/>
      <c r="F30" s="2013" t="s">
        <v>1059</v>
      </c>
      <c r="G30" s="2014"/>
      <c r="H30" s="2014"/>
      <c r="I30" s="2013" t="s">
        <v>1060</v>
      </c>
      <c r="M30" s="1938"/>
      <c r="N30" s="1939"/>
      <c r="O30" s="1939"/>
      <c r="P30" s="1939"/>
      <c r="Q30" s="1939"/>
      <c r="R30" s="2013" t="s">
        <v>1059</v>
      </c>
      <c r="S30" s="2014"/>
      <c r="T30" s="2014"/>
      <c r="U30" s="2013" t="s">
        <v>1060</v>
      </c>
    </row>
    <row r="31" spans="1:21">
      <c r="A31" s="1938"/>
      <c r="B31" s="1939"/>
      <c r="C31" s="1939"/>
      <c r="D31" s="1939"/>
      <c r="E31" s="1939"/>
      <c r="F31" s="2013" t="s">
        <v>1064</v>
      </c>
      <c r="G31" s="2013" t="s">
        <v>1065</v>
      </c>
      <c r="H31" s="2013" t="s">
        <v>1066</v>
      </c>
      <c r="I31" s="2015"/>
      <c r="M31" s="1938"/>
      <c r="N31" s="1939"/>
      <c r="O31" s="1939"/>
      <c r="P31" s="1939"/>
      <c r="Q31" s="1939"/>
      <c r="R31" s="2013" t="s">
        <v>1064</v>
      </c>
      <c r="S31" s="2013" t="s">
        <v>1065</v>
      </c>
      <c r="T31" s="2013" t="s">
        <v>1066</v>
      </c>
      <c r="U31" s="2015"/>
    </row>
    <row r="32" spans="1:21">
      <c r="A32" t="s">
        <v>123</v>
      </c>
      <c r="B32" t="s">
        <v>55</v>
      </c>
      <c r="C32" t="s">
        <v>104</v>
      </c>
      <c r="D32" t="s">
        <v>331</v>
      </c>
      <c r="E32" t="s">
        <v>66</v>
      </c>
      <c r="F32" t="s">
        <v>1061</v>
      </c>
      <c r="G32" t="s">
        <v>1062</v>
      </c>
      <c r="H32" t="s">
        <v>1063</v>
      </c>
      <c r="I32"/>
      <c r="M32" t="s">
        <v>123</v>
      </c>
      <c r="N32" t="s">
        <v>55</v>
      </c>
      <c r="O32" t="s">
        <v>104</v>
      </c>
      <c r="P32" t="s">
        <v>331</v>
      </c>
      <c r="Q32" t="s">
        <v>66</v>
      </c>
      <c r="R32" t="s">
        <v>1061</v>
      </c>
      <c r="S32" t="s">
        <v>1062</v>
      </c>
      <c r="T32" t="s">
        <v>1063</v>
      </c>
      <c r="U32"/>
    </row>
    <row r="33" spans="1:21">
      <c r="A33" t="s">
        <v>339</v>
      </c>
      <c r="B33" t="s">
        <v>243</v>
      </c>
      <c r="C33" t="s">
        <v>340</v>
      </c>
      <c r="D33">
        <v>2</v>
      </c>
      <c r="E33">
        <v>1</v>
      </c>
      <c r="F33" s="2027">
        <v>20825</v>
      </c>
      <c r="G33" s="2027">
        <v>25525</v>
      </c>
      <c r="H33" s="2027">
        <v>42100</v>
      </c>
      <c r="I33" s="2027">
        <v>88450</v>
      </c>
      <c r="M33" t="s">
        <v>339</v>
      </c>
      <c r="N33" t="s">
        <v>243</v>
      </c>
      <c r="O33" t="s">
        <v>340</v>
      </c>
      <c r="P33">
        <v>2</v>
      </c>
      <c r="Q33">
        <v>1</v>
      </c>
      <c r="R33" s="2027">
        <v>0</v>
      </c>
      <c r="S33" s="2027">
        <v>0</v>
      </c>
      <c r="T33" s="2027">
        <v>0</v>
      </c>
      <c r="U33" s="2027">
        <v>0</v>
      </c>
    </row>
    <row r="34" spans="1:21">
      <c r="A34"/>
      <c r="B34" t="s">
        <v>197</v>
      </c>
      <c r="C34" t="s">
        <v>344</v>
      </c>
      <c r="D34">
        <v>4</v>
      </c>
      <c r="E34">
        <v>2</v>
      </c>
      <c r="F34" s="2027">
        <v>275</v>
      </c>
      <c r="G34" s="2027">
        <v>350</v>
      </c>
      <c r="H34" s="2027">
        <v>350</v>
      </c>
      <c r="I34" s="2027">
        <v>975</v>
      </c>
      <c r="M34"/>
      <c r="N34" t="s">
        <v>197</v>
      </c>
      <c r="O34" t="s">
        <v>344</v>
      </c>
      <c r="P34">
        <v>4</v>
      </c>
      <c r="Q34">
        <v>2</v>
      </c>
      <c r="R34" s="2027">
        <v>225</v>
      </c>
      <c r="S34" s="2027">
        <v>200</v>
      </c>
      <c r="T34" s="2027">
        <v>200</v>
      </c>
      <c r="U34" s="2027">
        <v>625</v>
      </c>
    </row>
    <row r="35" spans="1:21">
      <c r="A35"/>
      <c r="B35" t="s">
        <v>245</v>
      </c>
      <c r="C35" t="s">
        <v>345</v>
      </c>
      <c r="D35">
        <v>4</v>
      </c>
      <c r="E35">
        <v>2</v>
      </c>
      <c r="F35" s="2027">
        <v>10200</v>
      </c>
      <c r="G35" s="2027">
        <v>16800</v>
      </c>
      <c r="H35" s="2027">
        <v>21000</v>
      </c>
      <c r="I35" s="2027">
        <v>48000</v>
      </c>
      <c r="M35"/>
      <c r="N35" t="s">
        <v>245</v>
      </c>
      <c r="O35" t="s">
        <v>345</v>
      </c>
      <c r="P35">
        <v>4</v>
      </c>
      <c r="Q35">
        <v>2</v>
      </c>
      <c r="R35" s="2027">
        <v>13625</v>
      </c>
      <c r="S35" s="2027">
        <v>24800</v>
      </c>
      <c r="T35" s="2027">
        <v>27675</v>
      </c>
      <c r="U35" s="2027">
        <v>66100</v>
      </c>
    </row>
    <row r="36" spans="1:21">
      <c r="A36"/>
      <c r="B36" t="s">
        <v>277</v>
      </c>
      <c r="C36" t="s">
        <v>346</v>
      </c>
      <c r="D36">
        <v>6</v>
      </c>
      <c r="E36">
        <v>3</v>
      </c>
      <c r="F36" s="2027">
        <v>2340</v>
      </c>
      <c r="G36" s="2027">
        <v>5460</v>
      </c>
      <c r="H36" s="2027">
        <v>6640</v>
      </c>
      <c r="I36" s="2027">
        <v>14440</v>
      </c>
      <c r="M36"/>
      <c r="N36" t="s">
        <v>277</v>
      </c>
      <c r="O36" t="s">
        <v>346</v>
      </c>
      <c r="P36">
        <v>6</v>
      </c>
      <c r="Q36">
        <v>3</v>
      </c>
      <c r="R36" s="2027">
        <v>3620</v>
      </c>
      <c r="S36" s="2027">
        <v>7340</v>
      </c>
      <c r="T36" s="2027">
        <v>7260</v>
      </c>
      <c r="U36" s="2027">
        <v>18220</v>
      </c>
    </row>
    <row r="37" spans="1:21">
      <c r="A37"/>
      <c r="B37" t="s">
        <v>247</v>
      </c>
      <c r="C37" t="s">
        <v>347</v>
      </c>
      <c r="D37">
        <v>8</v>
      </c>
      <c r="E37">
        <v>4</v>
      </c>
      <c r="F37" s="2027">
        <v>10320</v>
      </c>
      <c r="G37" s="2027">
        <v>15380</v>
      </c>
      <c r="H37" s="2027">
        <v>20020</v>
      </c>
      <c r="I37" s="2027">
        <v>45720</v>
      </c>
      <c r="M37"/>
      <c r="N37" t="s">
        <v>247</v>
      </c>
      <c r="O37" t="s">
        <v>347</v>
      </c>
      <c r="P37">
        <v>8</v>
      </c>
      <c r="Q37">
        <v>4</v>
      </c>
      <c r="R37" s="2027">
        <v>21580</v>
      </c>
      <c r="S37" s="2027">
        <v>28900</v>
      </c>
      <c r="T37" s="2027">
        <v>33740</v>
      </c>
      <c r="U37" s="2027">
        <v>84220</v>
      </c>
    </row>
    <row r="38" spans="1:21">
      <c r="A38" t="s">
        <v>401</v>
      </c>
      <c r="B38"/>
      <c r="C38"/>
      <c r="D38"/>
      <c r="E38"/>
      <c r="F38" s="2027">
        <v>43960</v>
      </c>
      <c r="G38" s="2027">
        <v>63515</v>
      </c>
      <c r="H38" s="2027">
        <v>90110</v>
      </c>
      <c r="I38" s="2027">
        <v>197585</v>
      </c>
      <c r="M38" t="s">
        <v>401</v>
      </c>
      <c r="N38"/>
      <c r="O38"/>
      <c r="P38"/>
      <c r="Q38"/>
      <c r="R38" s="2027">
        <v>39050</v>
      </c>
      <c r="S38" s="2027">
        <v>61240</v>
      </c>
      <c r="T38" s="2027">
        <v>68875</v>
      </c>
      <c r="U38" s="2027">
        <v>169165</v>
      </c>
    </row>
    <row r="39" spans="1:21">
      <c r="A39" t="s">
        <v>403</v>
      </c>
      <c r="B39" t="s">
        <v>692</v>
      </c>
      <c r="C39" t="s">
        <v>693</v>
      </c>
      <c r="D39">
        <v>2</v>
      </c>
      <c r="E39">
        <v>1</v>
      </c>
      <c r="F39" s="2027">
        <v>650</v>
      </c>
      <c r="G39" s="2027">
        <v>650</v>
      </c>
      <c r="H39" s="2027">
        <v>0</v>
      </c>
      <c r="I39" s="2027">
        <v>1300</v>
      </c>
      <c r="M39" t="s">
        <v>403</v>
      </c>
      <c r="N39" t="s">
        <v>692</v>
      </c>
      <c r="O39" t="s">
        <v>693</v>
      </c>
      <c r="P39">
        <v>2</v>
      </c>
      <c r="Q39">
        <v>1</v>
      </c>
      <c r="R39" s="2027">
        <v>850</v>
      </c>
      <c r="S39" s="2027">
        <v>850</v>
      </c>
      <c r="T39" s="2027">
        <v>0</v>
      </c>
      <c r="U39" s="2027">
        <v>1700</v>
      </c>
    </row>
    <row r="40" spans="1:21">
      <c r="A40"/>
      <c r="B40" t="s">
        <v>713</v>
      </c>
      <c r="C40" t="s">
        <v>714</v>
      </c>
      <c r="D40">
        <v>2</v>
      </c>
      <c r="E40">
        <v>1</v>
      </c>
      <c r="F40" s="2027">
        <v>975</v>
      </c>
      <c r="G40" s="2027">
        <v>750</v>
      </c>
      <c r="H40" s="2027">
        <v>875</v>
      </c>
      <c r="I40" s="2027">
        <v>2600</v>
      </c>
      <c r="M40"/>
      <c r="N40" t="s">
        <v>713</v>
      </c>
      <c r="O40" t="s">
        <v>714</v>
      </c>
      <c r="P40">
        <v>2</v>
      </c>
      <c r="Q40">
        <v>1</v>
      </c>
      <c r="R40" s="2027">
        <v>425</v>
      </c>
      <c r="S40" s="2027">
        <v>1000</v>
      </c>
      <c r="T40" s="2027">
        <v>650</v>
      </c>
      <c r="U40" s="2027">
        <v>2075</v>
      </c>
    </row>
    <row r="41" spans="1:21">
      <c r="A41"/>
      <c r="B41" t="s">
        <v>694</v>
      </c>
      <c r="C41" t="s">
        <v>695</v>
      </c>
      <c r="D41">
        <v>2</v>
      </c>
      <c r="E41">
        <v>1</v>
      </c>
      <c r="F41" s="2027">
        <v>1450</v>
      </c>
      <c r="G41" s="2027">
        <v>1475</v>
      </c>
      <c r="H41" s="2027">
        <v>400</v>
      </c>
      <c r="I41" s="2027">
        <v>3325</v>
      </c>
      <c r="M41"/>
      <c r="N41" t="s">
        <v>694</v>
      </c>
      <c r="O41" t="s">
        <v>695</v>
      </c>
      <c r="P41">
        <v>2</v>
      </c>
      <c r="Q41">
        <v>1</v>
      </c>
      <c r="R41" s="2027">
        <v>1850</v>
      </c>
      <c r="S41" s="2027">
        <v>1825</v>
      </c>
      <c r="T41" s="2027">
        <v>475</v>
      </c>
      <c r="U41" s="2027">
        <v>4150</v>
      </c>
    </row>
    <row r="42" spans="1:21">
      <c r="A42"/>
      <c r="B42" t="s">
        <v>649</v>
      </c>
      <c r="C42" t="s">
        <v>606</v>
      </c>
      <c r="D42">
        <v>2</v>
      </c>
      <c r="E42">
        <v>1</v>
      </c>
      <c r="F42" s="2027">
        <v>6550</v>
      </c>
      <c r="G42" s="2027">
        <v>4925</v>
      </c>
      <c r="H42" s="2027">
        <v>6025</v>
      </c>
      <c r="I42" s="2027">
        <v>17500</v>
      </c>
      <c r="M42"/>
      <c r="N42" t="s">
        <v>649</v>
      </c>
      <c r="O42" t="s">
        <v>606</v>
      </c>
      <c r="P42">
        <v>2</v>
      </c>
      <c r="Q42">
        <v>1</v>
      </c>
      <c r="R42" s="2027">
        <v>4450</v>
      </c>
      <c r="S42" s="2027">
        <v>6075</v>
      </c>
      <c r="T42" s="2027">
        <v>6975</v>
      </c>
      <c r="U42" s="2027">
        <v>17500</v>
      </c>
    </row>
    <row r="43" spans="1:21">
      <c r="A43"/>
      <c r="B43" t="s">
        <v>661</v>
      </c>
      <c r="C43" t="s">
        <v>605</v>
      </c>
      <c r="D43">
        <v>2</v>
      </c>
      <c r="E43">
        <v>1</v>
      </c>
      <c r="F43" s="2027">
        <v>14175</v>
      </c>
      <c r="G43" s="2027">
        <v>14225</v>
      </c>
      <c r="H43" s="2027">
        <v>15750</v>
      </c>
      <c r="I43" s="2027">
        <v>44150</v>
      </c>
      <c r="M43"/>
      <c r="N43" t="s">
        <v>661</v>
      </c>
      <c r="O43" t="s">
        <v>605</v>
      </c>
      <c r="P43">
        <v>2</v>
      </c>
      <c r="Q43">
        <v>1</v>
      </c>
      <c r="R43" s="2027">
        <v>65125</v>
      </c>
      <c r="S43" s="2027">
        <v>21475</v>
      </c>
      <c r="T43" s="2027">
        <v>25450</v>
      </c>
      <c r="U43" s="2027">
        <v>112050</v>
      </c>
    </row>
    <row r="44" spans="1:21">
      <c r="A44"/>
      <c r="B44" t="s">
        <v>633</v>
      </c>
      <c r="C44" t="s">
        <v>595</v>
      </c>
      <c r="D44">
        <v>2</v>
      </c>
      <c r="E44">
        <v>1</v>
      </c>
      <c r="F44" s="2027">
        <v>3550</v>
      </c>
      <c r="G44" s="2027">
        <v>3575</v>
      </c>
      <c r="H44" s="2027">
        <v>4525</v>
      </c>
      <c r="I44" s="2027">
        <v>11650</v>
      </c>
      <c r="M44"/>
      <c r="N44" t="s">
        <v>633</v>
      </c>
      <c r="O44" t="s">
        <v>595</v>
      </c>
      <c r="P44">
        <v>2</v>
      </c>
      <c r="Q44">
        <v>1</v>
      </c>
      <c r="R44" s="2027">
        <v>4450</v>
      </c>
      <c r="S44" s="2027">
        <v>4425</v>
      </c>
      <c r="T44" s="2027">
        <v>5475</v>
      </c>
      <c r="U44" s="2027">
        <v>14350</v>
      </c>
    </row>
    <row r="45" spans="1:21">
      <c r="A45"/>
      <c r="B45" t="s">
        <v>635</v>
      </c>
      <c r="C45" t="s">
        <v>597</v>
      </c>
      <c r="D45">
        <v>2</v>
      </c>
      <c r="E45">
        <v>1</v>
      </c>
      <c r="F45" s="2027">
        <v>2950</v>
      </c>
      <c r="G45" s="2027">
        <v>2300</v>
      </c>
      <c r="H45" s="2027">
        <v>3750</v>
      </c>
      <c r="I45" s="2027">
        <v>9000</v>
      </c>
      <c r="M45"/>
      <c r="N45" t="s">
        <v>635</v>
      </c>
      <c r="O45" t="s">
        <v>597</v>
      </c>
      <c r="P45">
        <v>2</v>
      </c>
      <c r="Q45">
        <v>1</v>
      </c>
      <c r="R45" s="2027">
        <v>2625</v>
      </c>
      <c r="S45" s="2027">
        <v>4125</v>
      </c>
      <c r="T45" s="2027">
        <v>4700</v>
      </c>
      <c r="U45" s="2027">
        <v>11450</v>
      </c>
    </row>
    <row r="46" spans="1:21">
      <c r="A46"/>
      <c r="B46" t="s">
        <v>723</v>
      </c>
      <c r="C46" t="s">
        <v>724</v>
      </c>
      <c r="D46">
        <v>2</v>
      </c>
      <c r="E46">
        <v>1</v>
      </c>
      <c r="F46" s="2027">
        <v>1675</v>
      </c>
      <c r="G46" s="2027">
        <v>1700</v>
      </c>
      <c r="H46" s="2027">
        <v>250</v>
      </c>
      <c r="I46" s="2027">
        <v>3625</v>
      </c>
      <c r="M46"/>
      <c r="N46" t="s">
        <v>723</v>
      </c>
      <c r="O46" t="s">
        <v>724</v>
      </c>
      <c r="P46">
        <v>2</v>
      </c>
      <c r="Q46">
        <v>1</v>
      </c>
      <c r="R46" s="2027">
        <v>2125</v>
      </c>
      <c r="S46" s="2027">
        <v>2100</v>
      </c>
      <c r="T46" s="2027">
        <v>350</v>
      </c>
      <c r="U46" s="2027">
        <v>4575</v>
      </c>
    </row>
    <row r="47" spans="1:21">
      <c r="A47"/>
      <c r="B47" t="s">
        <v>640</v>
      </c>
      <c r="C47" t="s">
        <v>607</v>
      </c>
      <c r="D47">
        <v>2</v>
      </c>
      <c r="E47">
        <v>1</v>
      </c>
      <c r="F47" s="2027">
        <v>15025</v>
      </c>
      <c r="G47" s="2027">
        <v>15100</v>
      </c>
      <c r="H47" s="2027">
        <v>14425</v>
      </c>
      <c r="I47" s="2027">
        <v>44550</v>
      </c>
      <c r="M47"/>
      <c r="N47" t="s">
        <v>640</v>
      </c>
      <c r="O47" t="s">
        <v>607</v>
      </c>
      <c r="P47">
        <v>2</v>
      </c>
      <c r="Q47">
        <v>1</v>
      </c>
      <c r="R47" s="2027">
        <v>10300</v>
      </c>
      <c r="S47" s="2027">
        <v>16575</v>
      </c>
      <c r="T47" s="2027">
        <v>17675</v>
      </c>
      <c r="U47" s="2027">
        <v>44550</v>
      </c>
    </row>
    <row r="48" spans="1:21">
      <c r="A48"/>
      <c r="B48" t="s">
        <v>636</v>
      </c>
      <c r="C48" t="s">
        <v>600</v>
      </c>
      <c r="D48">
        <v>2</v>
      </c>
      <c r="E48">
        <v>1</v>
      </c>
      <c r="F48" s="2027">
        <v>49025</v>
      </c>
      <c r="G48" s="2027">
        <v>49500</v>
      </c>
      <c r="H48" s="2027">
        <v>71950</v>
      </c>
      <c r="I48" s="2027">
        <v>170475</v>
      </c>
      <c r="M48"/>
      <c r="N48" t="s">
        <v>636</v>
      </c>
      <c r="O48" t="s">
        <v>600</v>
      </c>
      <c r="P48">
        <v>2</v>
      </c>
      <c r="Q48">
        <v>1</v>
      </c>
      <c r="R48" s="2027">
        <v>30650</v>
      </c>
      <c r="S48" s="2027">
        <v>62250</v>
      </c>
      <c r="T48" s="2027">
        <v>88875</v>
      </c>
      <c r="U48" s="2027">
        <v>181775</v>
      </c>
    </row>
    <row r="49" spans="1:21">
      <c r="A49"/>
      <c r="B49" t="s">
        <v>751</v>
      </c>
      <c r="C49" t="s">
        <v>630</v>
      </c>
      <c r="D49">
        <v>4</v>
      </c>
      <c r="E49">
        <v>2</v>
      </c>
      <c r="F49" s="2027">
        <v>450</v>
      </c>
      <c r="G49" s="2027">
        <v>500</v>
      </c>
      <c r="H49" s="2027">
        <v>0</v>
      </c>
      <c r="I49" s="2027">
        <v>950</v>
      </c>
      <c r="M49"/>
      <c r="N49" t="s">
        <v>751</v>
      </c>
      <c r="O49" t="s">
        <v>630</v>
      </c>
      <c r="P49">
        <v>4</v>
      </c>
      <c r="Q49">
        <v>2</v>
      </c>
      <c r="R49" s="2027">
        <v>550</v>
      </c>
      <c r="S49" s="2027">
        <v>500</v>
      </c>
      <c r="T49" s="2027">
        <v>0</v>
      </c>
      <c r="U49" s="2027">
        <v>1050</v>
      </c>
    </row>
    <row r="50" spans="1:21">
      <c r="A50"/>
      <c r="B50" t="s">
        <v>568</v>
      </c>
      <c r="C50" t="s">
        <v>569</v>
      </c>
      <c r="D50">
        <v>4</v>
      </c>
      <c r="E50">
        <v>2</v>
      </c>
      <c r="F50" s="2027">
        <v>300</v>
      </c>
      <c r="G50" s="2027">
        <v>1125</v>
      </c>
      <c r="H50" s="2027">
        <v>1175</v>
      </c>
      <c r="I50" s="2027">
        <v>2600</v>
      </c>
      <c r="M50"/>
      <c r="N50" t="s">
        <v>568</v>
      </c>
      <c r="O50" t="s">
        <v>569</v>
      </c>
      <c r="P50">
        <v>4</v>
      </c>
      <c r="Q50">
        <v>2</v>
      </c>
      <c r="R50" s="2027">
        <v>600</v>
      </c>
      <c r="S50" s="2027">
        <v>1400</v>
      </c>
      <c r="T50" s="2027">
        <v>1675</v>
      </c>
      <c r="U50" s="2027">
        <v>3675</v>
      </c>
    </row>
    <row r="51" spans="1:21">
      <c r="A51"/>
      <c r="B51" t="s">
        <v>715</v>
      </c>
      <c r="C51" t="s">
        <v>716</v>
      </c>
      <c r="D51">
        <v>4</v>
      </c>
      <c r="E51">
        <v>2</v>
      </c>
      <c r="F51" s="2027">
        <v>725</v>
      </c>
      <c r="G51" s="2027">
        <v>775</v>
      </c>
      <c r="H51" s="2027">
        <v>1400</v>
      </c>
      <c r="I51" s="2027">
        <v>2900</v>
      </c>
      <c r="M51"/>
      <c r="N51" t="s">
        <v>715</v>
      </c>
      <c r="O51" t="s">
        <v>716</v>
      </c>
      <c r="P51">
        <v>4</v>
      </c>
      <c r="Q51">
        <v>2</v>
      </c>
      <c r="R51" s="2027">
        <v>875</v>
      </c>
      <c r="S51" s="2027">
        <v>825</v>
      </c>
      <c r="T51" s="2027">
        <v>1700</v>
      </c>
      <c r="U51" s="2027">
        <v>3400</v>
      </c>
    </row>
    <row r="52" spans="1:21">
      <c r="A52"/>
      <c r="B52" t="s">
        <v>570</v>
      </c>
      <c r="C52" t="s">
        <v>571</v>
      </c>
      <c r="D52">
        <v>4</v>
      </c>
      <c r="E52">
        <v>2</v>
      </c>
      <c r="F52" s="2027">
        <v>600</v>
      </c>
      <c r="G52" s="2027">
        <v>625</v>
      </c>
      <c r="H52" s="2027">
        <v>725</v>
      </c>
      <c r="I52" s="2027">
        <v>1950</v>
      </c>
      <c r="M52"/>
      <c r="N52" t="s">
        <v>570</v>
      </c>
      <c r="O52" t="s">
        <v>571</v>
      </c>
      <c r="P52">
        <v>4</v>
      </c>
      <c r="Q52">
        <v>2</v>
      </c>
      <c r="R52" s="2027">
        <v>700</v>
      </c>
      <c r="S52" s="2027">
        <v>800</v>
      </c>
      <c r="T52" s="2027">
        <v>925</v>
      </c>
      <c r="U52" s="2027">
        <v>2425</v>
      </c>
    </row>
    <row r="53" spans="1:21">
      <c r="A53"/>
      <c r="B53" t="s">
        <v>992</v>
      </c>
      <c r="C53" t="s">
        <v>610</v>
      </c>
      <c r="D53">
        <v>4</v>
      </c>
      <c r="E53">
        <v>2</v>
      </c>
      <c r="F53" s="2027">
        <v>24500</v>
      </c>
      <c r="G53" s="2027">
        <v>16550</v>
      </c>
      <c r="H53" s="2027">
        <v>13725</v>
      </c>
      <c r="I53" s="2027">
        <v>54775</v>
      </c>
      <c r="M53"/>
      <c r="N53" t="s">
        <v>992</v>
      </c>
      <c r="O53" t="s">
        <v>610</v>
      </c>
      <c r="P53">
        <v>4</v>
      </c>
      <c r="Q53">
        <v>2</v>
      </c>
      <c r="R53" s="2027">
        <v>25500</v>
      </c>
      <c r="S53" s="2027">
        <v>17450</v>
      </c>
      <c r="T53" s="2027">
        <v>16275</v>
      </c>
      <c r="U53" s="2027">
        <v>59225</v>
      </c>
    </row>
    <row r="54" spans="1:21">
      <c r="A54"/>
      <c r="B54" t="s">
        <v>634</v>
      </c>
      <c r="C54" t="s">
        <v>596</v>
      </c>
      <c r="D54">
        <v>4</v>
      </c>
      <c r="E54">
        <v>2</v>
      </c>
      <c r="F54" s="2027">
        <v>21725</v>
      </c>
      <c r="G54" s="2027">
        <v>17400</v>
      </c>
      <c r="H54" s="2027">
        <v>16150</v>
      </c>
      <c r="I54" s="2027">
        <v>55275</v>
      </c>
      <c r="M54"/>
      <c r="N54" t="s">
        <v>634</v>
      </c>
      <c r="O54" t="s">
        <v>596</v>
      </c>
      <c r="P54">
        <v>4</v>
      </c>
      <c r="Q54">
        <v>2</v>
      </c>
      <c r="R54" s="2027">
        <v>23775</v>
      </c>
      <c r="S54" s="2027">
        <v>17600</v>
      </c>
      <c r="T54" s="2027">
        <v>19350</v>
      </c>
      <c r="U54" s="2027">
        <v>60725</v>
      </c>
    </row>
    <row r="55" spans="1:21">
      <c r="A55"/>
      <c r="B55" t="s">
        <v>598</v>
      </c>
      <c r="C55" t="s">
        <v>599</v>
      </c>
      <c r="D55">
        <v>4</v>
      </c>
      <c r="E55">
        <v>2</v>
      </c>
      <c r="F55" s="2027">
        <v>10200</v>
      </c>
      <c r="G55" s="2027">
        <v>11550</v>
      </c>
      <c r="H55" s="2027">
        <v>15025</v>
      </c>
      <c r="I55" s="2027">
        <v>36775</v>
      </c>
      <c r="M55"/>
      <c r="N55" t="s">
        <v>598</v>
      </c>
      <c r="O55" t="s">
        <v>599</v>
      </c>
      <c r="P55">
        <v>4</v>
      </c>
      <c r="Q55">
        <v>2</v>
      </c>
      <c r="R55" s="2027">
        <v>20400</v>
      </c>
      <c r="S55" s="2027">
        <v>23375</v>
      </c>
      <c r="T55" s="2027">
        <v>31025</v>
      </c>
      <c r="U55" s="2027">
        <v>74800</v>
      </c>
    </row>
    <row r="56" spans="1:21">
      <c r="A56"/>
      <c r="B56" t="s">
        <v>717</v>
      </c>
      <c r="C56" t="s">
        <v>718</v>
      </c>
      <c r="D56">
        <v>4</v>
      </c>
      <c r="E56">
        <v>2</v>
      </c>
      <c r="F56" s="2027">
        <v>1475</v>
      </c>
      <c r="G56" s="2027">
        <v>1600</v>
      </c>
      <c r="H56" s="2027">
        <v>275</v>
      </c>
      <c r="I56" s="2027">
        <v>3350</v>
      </c>
      <c r="M56"/>
      <c r="N56" t="s">
        <v>717</v>
      </c>
      <c r="O56" t="s">
        <v>718</v>
      </c>
      <c r="P56">
        <v>4</v>
      </c>
      <c r="Q56">
        <v>2</v>
      </c>
      <c r="R56" s="2027">
        <v>1725</v>
      </c>
      <c r="S56" s="2027">
        <v>1600</v>
      </c>
      <c r="T56" s="2027">
        <v>400</v>
      </c>
      <c r="U56" s="2027">
        <v>3725</v>
      </c>
    </row>
    <row r="57" spans="1:21">
      <c r="A57"/>
      <c r="B57" t="s">
        <v>764</v>
      </c>
      <c r="C57" t="s">
        <v>759</v>
      </c>
      <c r="D57">
        <v>4</v>
      </c>
      <c r="E57">
        <v>2</v>
      </c>
      <c r="F57" s="2027">
        <v>0</v>
      </c>
      <c r="G57" s="2027">
        <v>0</v>
      </c>
      <c r="H57" s="2027">
        <v>0</v>
      </c>
      <c r="I57" s="2027">
        <v>0</v>
      </c>
      <c r="M57"/>
      <c r="N57" t="s">
        <v>764</v>
      </c>
      <c r="O57" t="s">
        <v>759</v>
      </c>
      <c r="P57">
        <v>4</v>
      </c>
      <c r="Q57">
        <v>2</v>
      </c>
      <c r="R57" s="2027">
        <v>20000</v>
      </c>
      <c r="S57" s="2027">
        <v>20000</v>
      </c>
      <c r="T57" s="2027">
        <v>0</v>
      </c>
      <c r="U57" s="2027">
        <v>40000</v>
      </c>
    </row>
    <row r="58" spans="1:21">
      <c r="A58"/>
      <c r="B58" t="s">
        <v>642</v>
      </c>
      <c r="C58" t="s">
        <v>609</v>
      </c>
      <c r="D58">
        <v>4</v>
      </c>
      <c r="E58">
        <v>2</v>
      </c>
      <c r="F58" s="2027">
        <v>70175</v>
      </c>
      <c r="G58" s="2027">
        <v>79875</v>
      </c>
      <c r="H58" s="2027">
        <v>82700</v>
      </c>
      <c r="I58" s="2027">
        <v>232750</v>
      </c>
      <c r="M58"/>
      <c r="N58" t="s">
        <v>642</v>
      </c>
      <c r="O58" t="s">
        <v>609</v>
      </c>
      <c r="P58">
        <v>4</v>
      </c>
      <c r="Q58">
        <v>2</v>
      </c>
      <c r="R58" s="2027">
        <v>72775</v>
      </c>
      <c r="S58" s="2027">
        <v>85125</v>
      </c>
      <c r="T58" s="2027">
        <v>94800</v>
      </c>
      <c r="U58" s="2027">
        <v>252700</v>
      </c>
    </row>
    <row r="59" spans="1:21">
      <c r="A59"/>
      <c r="B59" t="s">
        <v>572</v>
      </c>
      <c r="C59" t="s">
        <v>573</v>
      </c>
      <c r="D59">
        <v>4</v>
      </c>
      <c r="E59">
        <v>2</v>
      </c>
      <c r="F59" s="2027">
        <v>24875</v>
      </c>
      <c r="G59" s="2027">
        <v>35450</v>
      </c>
      <c r="H59" s="2027">
        <v>45825</v>
      </c>
      <c r="I59" s="2027">
        <v>106150</v>
      </c>
      <c r="M59"/>
      <c r="N59" t="s">
        <v>572</v>
      </c>
      <c r="O59" t="s">
        <v>573</v>
      </c>
      <c r="P59">
        <v>4</v>
      </c>
      <c r="Q59">
        <v>2</v>
      </c>
      <c r="R59" s="2027">
        <v>31075</v>
      </c>
      <c r="S59" s="2027">
        <v>42725</v>
      </c>
      <c r="T59" s="2027">
        <v>60100</v>
      </c>
      <c r="U59" s="2027">
        <v>133900</v>
      </c>
    </row>
    <row r="60" spans="1:21">
      <c r="A60"/>
      <c r="B60" t="s">
        <v>993</v>
      </c>
      <c r="C60" t="s">
        <v>953</v>
      </c>
      <c r="D60">
        <v>6</v>
      </c>
      <c r="E60">
        <v>3</v>
      </c>
      <c r="F60" s="2027">
        <v>9540</v>
      </c>
      <c r="G60" s="2027">
        <v>9580</v>
      </c>
      <c r="H60" s="2027">
        <v>9840</v>
      </c>
      <c r="I60" s="2027">
        <v>28960</v>
      </c>
      <c r="M60"/>
      <c r="N60" t="s">
        <v>993</v>
      </c>
      <c r="O60" t="s">
        <v>953</v>
      </c>
      <c r="P60">
        <v>6</v>
      </c>
      <c r="Q60">
        <v>3</v>
      </c>
      <c r="R60" s="2027">
        <v>10460</v>
      </c>
      <c r="S60" s="2027">
        <v>10420</v>
      </c>
      <c r="T60" s="2027">
        <v>10160</v>
      </c>
      <c r="U60" s="2027">
        <v>31040</v>
      </c>
    </row>
    <row r="61" spans="1:21">
      <c r="A61"/>
      <c r="B61" t="s">
        <v>644</v>
      </c>
      <c r="C61" t="s">
        <v>645</v>
      </c>
      <c r="D61">
        <v>6</v>
      </c>
      <c r="E61">
        <v>3</v>
      </c>
      <c r="F61" s="2027">
        <v>6540</v>
      </c>
      <c r="G61" s="2027">
        <v>6320</v>
      </c>
      <c r="H61" s="2027">
        <v>4660</v>
      </c>
      <c r="I61" s="2027">
        <v>17520</v>
      </c>
      <c r="M61"/>
      <c r="N61" t="s">
        <v>644</v>
      </c>
      <c r="O61" t="s">
        <v>645</v>
      </c>
      <c r="P61">
        <v>6</v>
      </c>
      <c r="Q61">
        <v>3</v>
      </c>
      <c r="R61" s="2027">
        <v>7260</v>
      </c>
      <c r="S61" s="2027">
        <v>6780</v>
      </c>
      <c r="T61" s="2027">
        <v>5440</v>
      </c>
      <c r="U61" s="2027">
        <v>19480</v>
      </c>
    </row>
    <row r="62" spans="1:21">
      <c r="A62"/>
      <c r="B62" t="s">
        <v>637</v>
      </c>
      <c r="C62" t="s">
        <v>601</v>
      </c>
      <c r="D62">
        <v>6</v>
      </c>
      <c r="E62">
        <v>3</v>
      </c>
      <c r="F62" s="2027">
        <v>1240</v>
      </c>
      <c r="G62" s="2027">
        <v>1520</v>
      </c>
      <c r="H62" s="2027">
        <v>2500</v>
      </c>
      <c r="I62" s="2027">
        <v>5260</v>
      </c>
      <c r="M62"/>
      <c r="N62" t="s">
        <v>637</v>
      </c>
      <c r="O62" t="s">
        <v>601</v>
      </c>
      <c r="P62">
        <v>6</v>
      </c>
      <c r="Q62">
        <v>3</v>
      </c>
      <c r="R62" s="2027">
        <v>4280</v>
      </c>
      <c r="S62" s="2027">
        <v>3860</v>
      </c>
      <c r="T62" s="2027">
        <v>5280</v>
      </c>
      <c r="U62" s="2027">
        <v>13420</v>
      </c>
    </row>
    <row r="63" spans="1:21">
      <c r="A63"/>
      <c r="B63" t="s">
        <v>721</v>
      </c>
      <c r="C63" t="s">
        <v>722</v>
      </c>
      <c r="D63">
        <v>6</v>
      </c>
      <c r="E63">
        <v>3</v>
      </c>
      <c r="F63" s="2027">
        <v>480</v>
      </c>
      <c r="G63" s="2027">
        <v>240</v>
      </c>
      <c r="H63" s="2027">
        <v>0</v>
      </c>
      <c r="I63" s="2027">
        <v>720</v>
      </c>
      <c r="M63"/>
      <c r="N63" t="s">
        <v>721</v>
      </c>
      <c r="O63" t="s">
        <v>722</v>
      </c>
      <c r="P63">
        <v>6</v>
      </c>
      <c r="Q63">
        <v>3</v>
      </c>
      <c r="R63" s="2027">
        <v>520</v>
      </c>
      <c r="S63" s="2027">
        <v>260</v>
      </c>
      <c r="T63" s="2027">
        <v>0</v>
      </c>
      <c r="U63" s="2027">
        <v>780</v>
      </c>
    </row>
    <row r="64" spans="1:21">
      <c r="A64"/>
      <c r="B64" t="s">
        <v>762</v>
      </c>
      <c r="C64" t="s">
        <v>760</v>
      </c>
      <c r="D64">
        <v>6</v>
      </c>
      <c r="E64">
        <v>3</v>
      </c>
      <c r="F64" s="2027">
        <v>0</v>
      </c>
      <c r="G64" s="2027">
        <v>0</v>
      </c>
      <c r="H64" s="2027">
        <v>0</v>
      </c>
      <c r="I64" s="2027">
        <v>0</v>
      </c>
      <c r="M64"/>
      <c r="N64" t="s">
        <v>762</v>
      </c>
      <c r="O64" t="s">
        <v>760</v>
      </c>
      <c r="P64">
        <v>6</v>
      </c>
      <c r="Q64">
        <v>3</v>
      </c>
      <c r="R64" s="2027">
        <v>5000</v>
      </c>
      <c r="S64" s="2027">
        <v>5000</v>
      </c>
      <c r="T64" s="2027">
        <v>0</v>
      </c>
      <c r="U64" s="2027">
        <v>10000</v>
      </c>
    </row>
    <row r="65" spans="1:21">
      <c r="A65"/>
      <c r="B65" t="s">
        <v>638</v>
      </c>
      <c r="C65" t="s">
        <v>602</v>
      </c>
      <c r="D65">
        <v>6</v>
      </c>
      <c r="E65">
        <v>3</v>
      </c>
      <c r="F65" s="2027">
        <v>29180</v>
      </c>
      <c r="G65" s="2027">
        <v>30840</v>
      </c>
      <c r="H65" s="2027">
        <v>29200</v>
      </c>
      <c r="I65" s="2027">
        <v>89220</v>
      </c>
      <c r="M65"/>
      <c r="N65" t="s">
        <v>638</v>
      </c>
      <c r="O65" t="s">
        <v>602</v>
      </c>
      <c r="P65">
        <v>6</v>
      </c>
      <c r="Q65">
        <v>3</v>
      </c>
      <c r="R65" s="2027">
        <v>32320</v>
      </c>
      <c r="S65" s="2027">
        <v>35460</v>
      </c>
      <c r="T65" s="2027">
        <v>33000</v>
      </c>
      <c r="U65" s="2027">
        <v>100780</v>
      </c>
    </row>
    <row r="66" spans="1:21">
      <c r="A66"/>
      <c r="B66" t="s">
        <v>658</v>
      </c>
      <c r="C66" t="s">
        <v>659</v>
      </c>
      <c r="D66">
        <v>6</v>
      </c>
      <c r="E66">
        <v>3</v>
      </c>
      <c r="F66" s="2027">
        <v>8360</v>
      </c>
      <c r="G66" s="2027">
        <v>10640</v>
      </c>
      <c r="H66" s="2027">
        <v>13180</v>
      </c>
      <c r="I66" s="2027">
        <v>32180</v>
      </c>
      <c r="M66"/>
      <c r="N66" t="s">
        <v>658</v>
      </c>
      <c r="O66" t="s">
        <v>659</v>
      </c>
      <c r="P66">
        <v>6</v>
      </c>
      <c r="Q66">
        <v>3</v>
      </c>
      <c r="R66" s="2027">
        <v>13320</v>
      </c>
      <c r="S66" s="2027">
        <v>16900</v>
      </c>
      <c r="T66" s="2027">
        <v>22360</v>
      </c>
      <c r="U66" s="2027">
        <v>52580</v>
      </c>
    </row>
    <row r="67" spans="1:21">
      <c r="A67"/>
      <c r="B67" t="s">
        <v>990</v>
      </c>
      <c r="C67" t="s">
        <v>957</v>
      </c>
      <c r="D67">
        <v>8</v>
      </c>
      <c r="E67">
        <v>4</v>
      </c>
      <c r="F67" s="2027">
        <v>4740</v>
      </c>
      <c r="G67" s="2027">
        <v>4780</v>
      </c>
      <c r="H67" s="2027">
        <v>0</v>
      </c>
      <c r="I67" s="2027">
        <v>9520</v>
      </c>
      <c r="M67"/>
      <c r="N67" t="s">
        <v>990</v>
      </c>
      <c r="O67" t="s">
        <v>957</v>
      </c>
      <c r="P67">
        <v>8</v>
      </c>
      <c r="Q67">
        <v>4</v>
      </c>
      <c r="R67" s="2027">
        <v>5260</v>
      </c>
      <c r="S67" s="2027">
        <v>5220</v>
      </c>
      <c r="T67" s="2027">
        <v>0</v>
      </c>
      <c r="U67" s="2027">
        <v>10480</v>
      </c>
    </row>
    <row r="68" spans="1:21">
      <c r="A68"/>
      <c r="B68" t="s">
        <v>646</v>
      </c>
      <c r="C68" t="s">
        <v>647</v>
      </c>
      <c r="D68">
        <v>8</v>
      </c>
      <c r="E68">
        <v>4</v>
      </c>
      <c r="F68" s="2027">
        <v>2320</v>
      </c>
      <c r="G68" s="2027">
        <v>2340</v>
      </c>
      <c r="H68" s="2027">
        <v>0</v>
      </c>
      <c r="I68" s="2027">
        <v>4660</v>
      </c>
      <c r="M68"/>
      <c r="N68" t="s">
        <v>646</v>
      </c>
      <c r="O68" t="s">
        <v>647</v>
      </c>
      <c r="P68">
        <v>8</v>
      </c>
      <c r="Q68">
        <v>4</v>
      </c>
      <c r="R68" s="2027">
        <v>2480</v>
      </c>
      <c r="S68" s="2027">
        <v>2360</v>
      </c>
      <c r="T68" s="2027">
        <v>0</v>
      </c>
      <c r="U68" s="2027">
        <v>4840</v>
      </c>
    </row>
    <row r="69" spans="1:21">
      <c r="A69"/>
      <c r="B69" t="s">
        <v>632</v>
      </c>
      <c r="C69" t="s">
        <v>594</v>
      </c>
      <c r="D69">
        <v>8</v>
      </c>
      <c r="E69">
        <v>4</v>
      </c>
      <c r="F69" s="2027">
        <v>1360</v>
      </c>
      <c r="G69" s="2027">
        <v>4180</v>
      </c>
      <c r="H69" s="2027">
        <v>4820</v>
      </c>
      <c r="I69" s="2027">
        <v>10360</v>
      </c>
      <c r="M69"/>
      <c r="N69" t="s">
        <v>632</v>
      </c>
      <c r="O69" t="s">
        <v>594</v>
      </c>
      <c r="P69">
        <v>8</v>
      </c>
      <c r="Q69">
        <v>4</v>
      </c>
      <c r="R69" s="2027">
        <v>3920</v>
      </c>
      <c r="S69" s="2027">
        <v>6700</v>
      </c>
      <c r="T69" s="2027">
        <v>8020</v>
      </c>
      <c r="U69" s="2027">
        <v>18640</v>
      </c>
    </row>
    <row r="70" spans="1:21">
      <c r="A70"/>
      <c r="B70" t="s">
        <v>711</v>
      </c>
      <c r="C70" t="s">
        <v>712</v>
      </c>
      <c r="D70">
        <v>8</v>
      </c>
      <c r="E70">
        <v>4</v>
      </c>
      <c r="F70" s="2027">
        <v>720</v>
      </c>
      <c r="G70" s="2027">
        <v>720</v>
      </c>
      <c r="H70" s="2027">
        <v>0</v>
      </c>
      <c r="I70" s="2027">
        <v>1440</v>
      </c>
      <c r="M70"/>
      <c r="N70" t="s">
        <v>711</v>
      </c>
      <c r="O70" t="s">
        <v>712</v>
      </c>
      <c r="P70">
        <v>8</v>
      </c>
      <c r="Q70">
        <v>4</v>
      </c>
      <c r="R70" s="2027">
        <v>780</v>
      </c>
      <c r="S70" s="2027">
        <v>780</v>
      </c>
      <c r="T70" s="2027">
        <v>0</v>
      </c>
      <c r="U70" s="2027">
        <v>1560</v>
      </c>
    </row>
    <row r="71" spans="1:21">
      <c r="A71"/>
      <c r="B71" t="s">
        <v>639</v>
      </c>
      <c r="C71" t="s">
        <v>603</v>
      </c>
      <c r="D71">
        <v>8</v>
      </c>
      <c r="E71">
        <v>4</v>
      </c>
      <c r="F71" s="2027">
        <v>19360</v>
      </c>
      <c r="G71" s="2027">
        <v>23720</v>
      </c>
      <c r="H71" s="2027">
        <v>15260</v>
      </c>
      <c r="I71" s="2027">
        <v>58340</v>
      </c>
      <c r="M71"/>
      <c r="N71" t="s">
        <v>639</v>
      </c>
      <c r="O71" t="s">
        <v>603</v>
      </c>
      <c r="P71">
        <v>8</v>
      </c>
      <c r="Q71">
        <v>4</v>
      </c>
      <c r="R71" s="2027">
        <v>21640</v>
      </c>
      <c r="S71" s="2027">
        <v>27280</v>
      </c>
      <c r="T71" s="2027">
        <v>16740</v>
      </c>
      <c r="U71" s="2027">
        <v>65660</v>
      </c>
    </row>
    <row r="72" spans="1:21">
      <c r="A72"/>
      <c r="B72" t="s">
        <v>660</v>
      </c>
      <c r="C72" t="s">
        <v>604</v>
      </c>
      <c r="D72">
        <v>8</v>
      </c>
      <c r="E72">
        <v>4</v>
      </c>
      <c r="F72" s="2027">
        <v>8020</v>
      </c>
      <c r="G72" s="2027">
        <v>9040</v>
      </c>
      <c r="H72" s="2027">
        <v>11280</v>
      </c>
      <c r="I72" s="2027">
        <v>28340</v>
      </c>
      <c r="M72"/>
      <c r="N72" t="s">
        <v>660</v>
      </c>
      <c r="O72" t="s">
        <v>604</v>
      </c>
      <c r="P72">
        <v>8</v>
      </c>
      <c r="Q72">
        <v>4</v>
      </c>
      <c r="R72" s="2027">
        <v>10600</v>
      </c>
      <c r="S72" s="2027">
        <v>12260</v>
      </c>
      <c r="T72" s="2027">
        <v>15400</v>
      </c>
      <c r="U72" s="2027">
        <v>38260</v>
      </c>
    </row>
    <row r="73" spans="1:21">
      <c r="A73" t="s">
        <v>574</v>
      </c>
      <c r="B73"/>
      <c r="C73"/>
      <c r="D73"/>
      <c r="E73"/>
      <c r="F73" s="2027">
        <v>342910</v>
      </c>
      <c r="G73" s="2027">
        <v>363570</v>
      </c>
      <c r="H73" s="2027">
        <v>385690</v>
      </c>
      <c r="I73" s="2027">
        <v>1092170</v>
      </c>
      <c r="M73" t="s">
        <v>574</v>
      </c>
      <c r="N73"/>
      <c r="O73"/>
      <c r="P73"/>
      <c r="Q73"/>
      <c r="R73" s="2027">
        <v>438665</v>
      </c>
      <c r="S73" s="2027">
        <v>465380</v>
      </c>
      <c r="T73" s="2027">
        <v>493275</v>
      </c>
      <c r="U73" s="2027">
        <v>1397320</v>
      </c>
    </row>
    <row r="74" spans="1:21">
      <c r="A74" t="s">
        <v>341</v>
      </c>
      <c r="B74" t="s">
        <v>398</v>
      </c>
      <c r="C74" t="s">
        <v>412</v>
      </c>
      <c r="D74">
        <v>2</v>
      </c>
      <c r="E74">
        <v>1</v>
      </c>
      <c r="F74" s="2027">
        <v>43925</v>
      </c>
      <c r="G74" s="2027">
        <v>63350</v>
      </c>
      <c r="H74" s="2027">
        <v>36075</v>
      </c>
      <c r="I74" s="2027">
        <v>143350</v>
      </c>
      <c r="M74" t="s">
        <v>341</v>
      </c>
      <c r="N74" t="s">
        <v>398</v>
      </c>
      <c r="O74" t="s">
        <v>412</v>
      </c>
      <c r="P74">
        <v>2</v>
      </c>
      <c r="Q74">
        <v>1</v>
      </c>
      <c r="R74" s="2027">
        <v>91725</v>
      </c>
      <c r="S74" s="2027">
        <v>152600</v>
      </c>
      <c r="T74" s="2027">
        <v>82875</v>
      </c>
      <c r="U74" s="2027">
        <v>327200</v>
      </c>
    </row>
    <row r="75" spans="1:21">
      <c r="A75"/>
      <c r="B75" t="s">
        <v>273</v>
      </c>
      <c r="C75" t="s">
        <v>349</v>
      </c>
      <c r="D75">
        <v>2</v>
      </c>
      <c r="E75">
        <v>1</v>
      </c>
      <c r="F75" s="2027">
        <v>12725</v>
      </c>
      <c r="G75" s="2027">
        <v>29800</v>
      </c>
      <c r="H75" s="2027">
        <v>34150</v>
      </c>
      <c r="I75" s="2027">
        <v>76675</v>
      </c>
      <c r="M75"/>
      <c r="N75" t="s">
        <v>273</v>
      </c>
      <c r="O75" t="s">
        <v>349</v>
      </c>
      <c r="P75">
        <v>2</v>
      </c>
      <c r="Q75">
        <v>1</v>
      </c>
      <c r="R75" s="2027">
        <v>40900</v>
      </c>
      <c r="S75" s="2027">
        <v>64925</v>
      </c>
      <c r="T75" s="2027">
        <v>80950</v>
      </c>
      <c r="U75" s="2027">
        <v>186775</v>
      </c>
    </row>
    <row r="76" spans="1:21">
      <c r="A76" t="s">
        <v>402</v>
      </c>
      <c r="B76"/>
      <c r="C76"/>
      <c r="D76"/>
      <c r="E76"/>
      <c r="F76" s="2027">
        <v>56650</v>
      </c>
      <c r="G76" s="2027">
        <v>93150</v>
      </c>
      <c r="H76" s="2027">
        <v>70225</v>
      </c>
      <c r="I76" s="2027">
        <v>220025</v>
      </c>
      <c r="M76" t="s">
        <v>402</v>
      </c>
      <c r="N76"/>
      <c r="O76"/>
      <c r="P76"/>
      <c r="Q76"/>
      <c r="R76" s="2027">
        <v>132625</v>
      </c>
      <c r="S76" s="2027">
        <v>217525</v>
      </c>
      <c r="T76" s="2027">
        <v>163825</v>
      </c>
      <c r="U76" s="2027">
        <v>513975</v>
      </c>
    </row>
    <row r="77" spans="1:21">
      <c r="A77" t="s">
        <v>983</v>
      </c>
      <c r="B77"/>
      <c r="C77"/>
      <c r="D77"/>
      <c r="E77"/>
      <c r="F77" s="2027">
        <v>443520</v>
      </c>
      <c r="G77" s="2027">
        <v>520235</v>
      </c>
      <c r="H77" s="2027">
        <v>546025</v>
      </c>
      <c r="I77" s="2027">
        <v>1509780</v>
      </c>
      <c r="M77" t="s">
        <v>983</v>
      </c>
      <c r="N77"/>
      <c r="O77"/>
      <c r="P77"/>
      <c r="Q77"/>
      <c r="R77" s="2027">
        <v>610340</v>
      </c>
      <c r="S77" s="2027">
        <v>744145</v>
      </c>
      <c r="T77" s="2027">
        <v>725975</v>
      </c>
      <c r="U77" s="2027">
        <v>2080460</v>
      </c>
    </row>
    <row r="78" spans="1:21">
      <c r="A78"/>
      <c r="B78"/>
      <c r="C78"/>
      <c r="D78"/>
      <c r="E78"/>
      <c r="F78" s="2027"/>
      <c r="G78" s="2027"/>
      <c r="H78" s="2027"/>
      <c r="I78" s="2027"/>
      <c r="M78"/>
      <c r="N78"/>
      <c r="O78"/>
      <c r="P78"/>
      <c r="Q78"/>
      <c r="R78" s="2027"/>
      <c r="S78" s="2027"/>
      <c r="T78" s="2027"/>
      <c r="U78" s="2027"/>
    </row>
    <row r="79" spans="1:21">
      <c r="A79"/>
      <c r="B79"/>
      <c r="C79"/>
      <c r="D79"/>
      <c r="E79"/>
      <c r="F79" s="2027"/>
      <c r="G79" s="2027"/>
      <c r="H79" s="2027"/>
      <c r="I79" s="2027"/>
      <c r="M79"/>
      <c r="N79"/>
      <c r="O79"/>
      <c r="P79"/>
      <c r="Q79"/>
      <c r="R79" s="2027"/>
      <c r="S79" s="2027"/>
      <c r="T79" s="2027"/>
      <c r="U79" s="2027"/>
    </row>
    <row r="80" spans="1:21">
      <c r="A80"/>
      <c r="B80"/>
      <c r="C80"/>
      <c r="D80"/>
      <c r="E80"/>
      <c r="F80" s="2027"/>
      <c r="G80" s="2027"/>
      <c r="H80" s="2027"/>
      <c r="I80" s="2027"/>
      <c r="M80"/>
      <c r="N80"/>
      <c r="O80"/>
      <c r="P80"/>
      <c r="Q80"/>
      <c r="R80" s="2027"/>
      <c r="S80" s="2027"/>
      <c r="T80" s="2027"/>
      <c r="U80" s="2027"/>
    </row>
    <row r="81" spans="1:21">
      <c r="A81"/>
      <c r="B81"/>
      <c r="C81"/>
      <c r="D81"/>
      <c r="E81"/>
      <c r="F81" s="2027"/>
      <c r="G81" s="2027"/>
      <c r="H81" s="2027"/>
      <c r="I81" s="2027"/>
      <c r="M81"/>
      <c r="N81"/>
      <c r="O81"/>
      <c r="P81"/>
      <c r="Q81"/>
      <c r="R81" s="2027"/>
      <c r="S81" s="2027"/>
      <c r="T81" s="2027"/>
      <c r="U81" s="2027"/>
    </row>
    <row r="82" spans="1:21">
      <c r="A82"/>
      <c r="B82"/>
      <c r="C82"/>
      <c r="D82"/>
      <c r="E82"/>
      <c r="F82" s="2027"/>
      <c r="G82" s="2027"/>
      <c r="H82" s="2027"/>
      <c r="I82" s="2027"/>
      <c r="M82"/>
      <c r="N82"/>
      <c r="O82"/>
      <c r="P82"/>
      <c r="Q82"/>
      <c r="R82" s="2027"/>
      <c r="S82" s="2027"/>
      <c r="T82" s="2027"/>
      <c r="U82" s="2027"/>
    </row>
    <row r="83" spans="1:21">
      <c r="A83"/>
      <c r="B83"/>
      <c r="C83"/>
      <c r="D83"/>
      <c r="E83"/>
      <c r="F83" s="2027"/>
      <c r="G83" s="2027"/>
      <c r="H83" s="2027"/>
      <c r="I83" s="2027"/>
      <c r="M83"/>
      <c r="N83"/>
      <c r="O83"/>
      <c r="P83"/>
      <c r="Q83"/>
      <c r="R83" s="2027"/>
      <c r="S83" s="2027"/>
      <c r="T83" s="2027"/>
      <c r="U83" s="2027"/>
    </row>
    <row r="84" spans="1:21">
      <c r="A84"/>
      <c r="B84"/>
      <c r="C84"/>
      <c r="D84"/>
      <c r="E84"/>
      <c r="F84" s="2027"/>
      <c r="G84" s="2027"/>
      <c r="H84" s="2027"/>
      <c r="I84" s="2027"/>
      <c r="M84"/>
      <c r="N84"/>
      <c r="O84"/>
      <c r="P84"/>
      <c r="Q84"/>
      <c r="R84" s="2027"/>
      <c r="S84" s="2027"/>
      <c r="T84" s="2027"/>
      <c r="U84" s="2027"/>
    </row>
    <row r="85" spans="1:21">
      <c r="A85"/>
      <c r="B85"/>
      <c r="C85"/>
      <c r="D85"/>
      <c r="E85"/>
      <c r="F85" s="2027"/>
      <c r="G85" s="2027"/>
      <c r="H85" s="2027"/>
      <c r="I85" s="2027"/>
      <c r="M85"/>
      <c r="N85"/>
      <c r="O85"/>
      <c r="P85"/>
      <c r="Q85"/>
      <c r="R85" s="2027"/>
      <c r="S85" s="2027"/>
      <c r="T85" s="2027"/>
      <c r="U85" s="2027"/>
    </row>
    <row r="86" spans="1:21">
      <c r="A86"/>
      <c r="B86"/>
      <c r="C86"/>
      <c r="D86"/>
      <c r="E86"/>
      <c r="F86" s="2027"/>
      <c r="G86" s="2027"/>
      <c r="H86" s="2027"/>
      <c r="I86" s="2027"/>
      <c r="M86"/>
      <c r="N86"/>
      <c r="O86"/>
      <c r="P86"/>
      <c r="Q86"/>
      <c r="R86" s="2027"/>
      <c r="S86" s="2027"/>
      <c r="T86" s="2027"/>
      <c r="U86" s="2027"/>
    </row>
    <row r="87" spans="1:21">
      <c r="A87"/>
      <c r="B87"/>
      <c r="C87"/>
      <c r="D87"/>
      <c r="E87"/>
      <c r="F87" s="2027"/>
      <c r="G87" s="2027"/>
      <c r="H87" s="2027"/>
      <c r="I87" s="2027"/>
      <c r="M87"/>
      <c r="N87"/>
      <c r="O87"/>
      <c r="P87"/>
      <c r="Q87"/>
      <c r="R87" s="2027"/>
      <c r="S87" s="2027"/>
      <c r="T87" s="2027"/>
      <c r="U87" s="2027"/>
    </row>
    <row r="88" spans="1:21">
      <c r="A88"/>
      <c r="B88"/>
      <c r="C88"/>
      <c r="D88"/>
      <c r="E88"/>
      <c r="F88" s="2027"/>
      <c r="G88" s="2027"/>
      <c r="H88" s="2027"/>
      <c r="I88" s="2027"/>
      <c r="M88"/>
      <c r="N88"/>
      <c r="O88"/>
      <c r="P88"/>
      <c r="Q88"/>
      <c r="R88" s="2027"/>
      <c r="S88" s="2027"/>
      <c r="T88" s="2027"/>
      <c r="U88" s="2027"/>
    </row>
    <row r="89" spans="1:21">
      <c r="A89"/>
      <c r="B89"/>
      <c r="C89"/>
      <c r="D89"/>
      <c r="E89"/>
      <c r="F89" s="2027"/>
      <c r="G89" s="2027"/>
      <c r="H89" s="2027"/>
      <c r="I89" s="2027"/>
      <c r="M89"/>
      <c r="N89"/>
      <c r="O89"/>
      <c r="P89"/>
      <c r="Q89"/>
      <c r="R89" s="2027"/>
      <c r="S89" s="2027"/>
      <c r="T89" s="2027"/>
      <c r="U89" s="2027"/>
    </row>
    <row r="90" spans="1:21">
      <c r="A90"/>
      <c r="B90"/>
      <c r="C90"/>
      <c r="D90"/>
      <c r="E90"/>
      <c r="F90" s="2027"/>
      <c r="G90" s="2027"/>
      <c r="H90" s="2027"/>
      <c r="I90" s="2027"/>
      <c r="M90"/>
      <c r="N90"/>
      <c r="O90"/>
      <c r="P90"/>
      <c r="Q90"/>
      <c r="R90" s="2027"/>
      <c r="S90" s="2027"/>
      <c r="T90" s="2027"/>
      <c r="U90" s="2027"/>
    </row>
    <row r="91" spans="1:21" s="848" customFormat="1">
      <c r="A91"/>
      <c r="B91"/>
      <c r="C91"/>
      <c r="D91"/>
      <c r="E91"/>
      <c r="F91" s="2027"/>
      <c r="G91" s="2027"/>
      <c r="H91" s="2027"/>
      <c r="I91" s="2027"/>
      <c r="M91"/>
      <c r="N91"/>
      <c r="O91"/>
      <c r="P91"/>
      <c r="Q91"/>
      <c r="R91" s="2027"/>
      <c r="S91" s="2027"/>
      <c r="T91" s="2027"/>
      <c r="U91" s="2027"/>
    </row>
    <row r="92" spans="1:21" s="848" customFormat="1">
      <c r="A92"/>
      <c r="B92"/>
      <c r="C92"/>
      <c r="D92"/>
      <c r="E92"/>
      <c r="F92" s="2027"/>
      <c r="G92" s="2027"/>
      <c r="H92" s="2027"/>
      <c r="I92" s="2027"/>
      <c r="M92"/>
      <c r="N92"/>
      <c r="O92"/>
      <c r="P92"/>
      <c r="Q92"/>
      <c r="R92" s="2027"/>
      <c r="S92" s="2027"/>
      <c r="T92" s="2027"/>
      <c r="U92" s="2027"/>
    </row>
    <row r="93" spans="1:21" s="848" customFormat="1">
      <c r="A93"/>
      <c r="B93"/>
      <c r="C93"/>
      <c r="D93"/>
      <c r="E93"/>
      <c r="F93" s="2027"/>
      <c r="G93" s="2027"/>
      <c r="H93" s="2027"/>
      <c r="I93" s="2027"/>
      <c r="M93"/>
      <c r="N93"/>
      <c r="O93"/>
      <c r="P93"/>
      <c r="Q93"/>
      <c r="R93" s="2027"/>
      <c r="S93" s="2027"/>
      <c r="T93" s="2027"/>
      <c r="U93" s="2027"/>
    </row>
    <row r="94" spans="1:21">
      <c r="A94"/>
      <c r="B94"/>
      <c r="C94"/>
      <c r="D94"/>
      <c r="E94"/>
      <c r="F94" s="2027"/>
      <c r="G94" s="2027"/>
      <c r="H94" s="2027"/>
      <c r="I94" s="2027"/>
      <c r="M94"/>
      <c r="N94"/>
      <c r="O94"/>
      <c r="P94"/>
      <c r="Q94"/>
      <c r="R94" s="2027"/>
      <c r="S94" s="2027"/>
      <c r="T94" s="2027"/>
      <c r="U94" s="2027"/>
    </row>
    <row r="95" spans="1:21">
      <c r="A95"/>
      <c r="B95"/>
      <c r="C95"/>
      <c r="D95"/>
      <c r="E95"/>
      <c r="F95" s="2027"/>
      <c r="G95" s="2027"/>
      <c r="H95" s="2027"/>
      <c r="I95" s="2027"/>
      <c r="M95"/>
      <c r="N95"/>
      <c r="O95"/>
      <c r="P95"/>
      <c r="Q95"/>
      <c r="R95" s="2027"/>
      <c r="S95" s="2027"/>
      <c r="T95" s="2027"/>
      <c r="U95" s="2027"/>
    </row>
    <row r="96" spans="1:21">
      <c r="A96"/>
      <c r="B96"/>
      <c r="C96"/>
      <c r="D96"/>
      <c r="E96"/>
      <c r="F96" s="2027"/>
      <c r="G96" s="2027"/>
      <c r="H96" s="2027"/>
      <c r="I96" s="2027"/>
      <c r="M96"/>
      <c r="N96"/>
      <c r="O96"/>
      <c r="P96"/>
      <c r="Q96"/>
      <c r="R96" s="2027"/>
      <c r="S96" s="2027"/>
      <c r="T96" s="2027"/>
      <c r="U96" s="2027"/>
    </row>
    <row r="97" spans="1:21">
      <c r="A97"/>
      <c r="B97"/>
      <c r="C97"/>
      <c r="D97"/>
      <c r="E97"/>
      <c r="F97" s="2027"/>
      <c r="G97" s="2027"/>
      <c r="H97" s="2027"/>
      <c r="I97" s="2027"/>
      <c r="M97"/>
      <c r="N97"/>
      <c r="O97"/>
      <c r="P97"/>
      <c r="Q97"/>
      <c r="R97" s="2027"/>
      <c r="S97" s="2027"/>
      <c r="T97" s="2027"/>
      <c r="U97" s="2027"/>
    </row>
    <row r="98" spans="1:21">
      <c r="A98"/>
      <c r="B98"/>
      <c r="C98"/>
      <c r="D98"/>
      <c r="E98"/>
      <c r="F98" s="2027"/>
      <c r="G98" s="2027"/>
      <c r="H98" s="2027"/>
      <c r="I98" s="2027"/>
      <c r="M98"/>
      <c r="N98"/>
      <c r="O98"/>
      <c r="P98"/>
      <c r="Q98"/>
      <c r="R98" s="2027"/>
      <c r="S98" s="2027"/>
      <c r="T98" s="2027"/>
      <c r="U98" s="2027"/>
    </row>
    <row r="99" spans="1:21">
      <c r="A99"/>
      <c r="B99"/>
      <c r="C99"/>
      <c r="D99"/>
      <c r="E99"/>
      <c r="F99" s="2027"/>
      <c r="G99" s="2027"/>
      <c r="H99" s="2027"/>
      <c r="I99" s="2027"/>
      <c r="M99"/>
      <c r="N99"/>
      <c r="O99"/>
      <c r="P99"/>
      <c r="Q99"/>
      <c r="R99" s="2027"/>
      <c r="S99" s="2027"/>
      <c r="T99" s="2027"/>
      <c r="U99" s="2027"/>
    </row>
    <row r="100" spans="1:21">
      <c r="A100"/>
      <c r="B100"/>
      <c r="C100"/>
      <c r="D100"/>
      <c r="E100"/>
      <c r="F100"/>
      <c r="G100"/>
      <c r="H100"/>
      <c r="I100"/>
      <c r="M100"/>
      <c r="N100"/>
      <c r="O100"/>
      <c r="P100"/>
      <c r="Q100"/>
      <c r="R100" s="2027"/>
      <c r="S100" s="2027"/>
      <c r="T100" s="2027"/>
      <c r="U100" s="2027"/>
    </row>
    <row r="101" spans="1:21">
      <c r="A101"/>
      <c r="B101"/>
      <c r="C101"/>
      <c r="D101"/>
      <c r="E101"/>
      <c r="F101"/>
      <c r="G101"/>
      <c r="H101"/>
      <c r="I101"/>
      <c r="M101"/>
      <c r="N101"/>
      <c r="O101"/>
      <c r="P101"/>
      <c r="Q101"/>
      <c r="R101" s="2027"/>
      <c r="S101" s="2027"/>
      <c r="T101" s="2027"/>
      <c r="U101" s="2027"/>
    </row>
    <row r="102" spans="1:21">
      <c r="A102"/>
      <c r="B102"/>
      <c r="C102"/>
      <c r="D102"/>
      <c r="E102"/>
      <c r="F102"/>
      <c r="G102"/>
      <c r="H102"/>
      <c r="I102"/>
      <c r="M102"/>
      <c r="N102"/>
      <c r="O102"/>
      <c r="P102"/>
      <c r="Q102"/>
      <c r="R102" s="2027"/>
      <c r="S102" s="2027"/>
      <c r="T102" s="2027"/>
      <c r="U102" s="2027"/>
    </row>
    <row r="103" spans="1:21">
      <c r="A103"/>
      <c r="B103"/>
      <c r="C103"/>
      <c r="D103"/>
      <c r="E103"/>
      <c r="F103"/>
      <c r="G103"/>
      <c r="H103"/>
      <c r="I103"/>
      <c r="M103"/>
      <c r="N103"/>
      <c r="O103"/>
      <c r="P103"/>
      <c r="Q103"/>
      <c r="R103" s="2027"/>
      <c r="S103" s="2027"/>
      <c r="T103" s="2027"/>
      <c r="U103" s="2027"/>
    </row>
    <row r="104" spans="1:21">
      <c r="A104"/>
      <c r="B104"/>
      <c r="C104"/>
      <c r="D104"/>
      <c r="E104"/>
      <c r="F104"/>
      <c r="G104"/>
      <c r="H104"/>
      <c r="I104"/>
      <c r="M104"/>
      <c r="N104"/>
      <c r="O104"/>
      <c r="P104"/>
      <c r="Q104"/>
      <c r="R104" s="2027"/>
      <c r="S104" s="2027"/>
      <c r="T104" s="2027"/>
      <c r="U104" s="2027"/>
    </row>
    <row r="105" spans="1:21">
      <c r="A105"/>
      <c r="B105"/>
      <c r="C105"/>
      <c r="D105"/>
      <c r="E105"/>
      <c r="F105"/>
      <c r="G105"/>
      <c r="H105"/>
      <c r="I105"/>
      <c r="M105"/>
      <c r="N105"/>
      <c r="O105"/>
      <c r="P105"/>
      <c r="Q105"/>
      <c r="R105" s="2027"/>
      <c r="S105" s="2027"/>
      <c r="T105" s="2027"/>
      <c r="U105" s="2027"/>
    </row>
    <row r="106" spans="1:21">
      <c r="A106"/>
      <c r="B106"/>
      <c r="C106"/>
      <c r="D106"/>
      <c r="E106"/>
      <c r="F106"/>
      <c r="G106"/>
      <c r="H106"/>
      <c r="I106"/>
      <c r="M106"/>
      <c r="N106"/>
      <c r="O106"/>
      <c r="P106"/>
      <c r="Q106"/>
      <c r="R106" s="2027"/>
      <c r="S106" s="2027"/>
      <c r="T106" s="2027"/>
      <c r="U106" s="2027"/>
    </row>
    <row r="107" spans="1:21">
      <c r="A107"/>
      <c r="B107"/>
      <c r="C107"/>
      <c r="D107"/>
      <c r="E107"/>
      <c r="F107"/>
      <c r="G107"/>
      <c r="H107"/>
      <c r="I107"/>
      <c r="M107"/>
      <c r="N107"/>
      <c r="O107"/>
      <c r="P107"/>
      <c r="Q107"/>
      <c r="R107" s="2027"/>
      <c r="S107" s="2027"/>
      <c r="T107" s="2027"/>
      <c r="U107" s="2027"/>
    </row>
    <row r="108" spans="1:21">
      <c r="A108"/>
      <c r="B108"/>
      <c r="C108"/>
      <c r="D108"/>
      <c r="E108"/>
      <c r="F108"/>
      <c r="G108"/>
      <c r="H108"/>
      <c r="I108"/>
      <c r="M108"/>
      <c r="N108"/>
      <c r="O108"/>
      <c r="P108"/>
      <c r="Q108"/>
      <c r="R108" s="2027"/>
      <c r="S108" s="2027"/>
      <c r="T108" s="2027"/>
      <c r="U108" s="2027"/>
    </row>
    <row r="109" spans="1:21">
      <c r="A109"/>
      <c r="B109"/>
      <c r="C109"/>
      <c r="D109"/>
      <c r="E109"/>
      <c r="F109"/>
      <c r="G109"/>
      <c r="H109"/>
      <c r="I109"/>
      <c r="M109"/>
      <c r="N109"/>
      <c r="O109"/>
      <c r="P109"/>
      <c r="Q109"/>
      <c r="R109" s="2027"/>
      <c r="S109" s="2027"/>
      <c r="T109" s="2027"/>
      <c r="U109" s="2027"/>
    </row>
    <row r="110" spans="1:21">
      <c r="A110"/>
      <c r="B110"/>
      <c r="C110"/>
      <c r="D110"/>
      <c r="E110"/>
      <c r="F110"/>
      <c r="G110"/>
      <c r="H110"/>
      <c r="I110"/>
      <c r="M110"/>
      <c r="N110"/>
      <c r="O110"/>
      <c r="P110"/>
      <c r="Q110"/>
      <c r="R110" s="2027"/>
      <c r="S110" s="2027"/>
      <c r="T110" s="2027"/>
      <c r="U110" s="2027"/>
    </row>
    <row r="111" spans="1:21">
      <c r="A111"/>
      <c r="B111"/>
      <c r="C111"/>
      <c r="D111"/>
      <c r="E111"/>
      <c r="F111"/>
      <c r="G111"/>
      <c r="H111"/>
      <c r="I111"/>
      <c r="M111"/>
      <c r="N111"/>
      <c r="O111"/>
      <c r="P111"/>
      <c r="Q111"/>
      <c r="R111" s="2027"/>
      <c r="S111" s="2027"/>
      <c r="T111" s="2027"/>
      <c r="U111" s="2027"/>
    </row>
    <row r="112" spans="1:21">
      <c r="A112"/>
      <c r="B112"/>
      <c r="C112"/>
      <c r="D112"/>
      <c r="E112"/>
      <c r="F112"/>
      <c r="G112"/>
      <c r="H112"/>
      <c r="I112"/>
      <c r="M112"/>
      <c r="N112"/>
      <c r="O112"/>
      <c r="P112"/>
      <c r="Q112"/>
      <c r="R112"/>
      <c r="S112"/>
      <c r="T112"/>
      <c r="U112"/>
    </row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21">
      <c r="A129"/>
      <c r="B129"/>
      <c r="C129"/>
      <c r="D129"/>
      <c r="E129"/>
      <c r="F129"/>
      <c r="G129"/>
      <c r="H129"/>
      <c r="I129"/>
      <c r="M129" s="1938"/>
      <c r="N129" s="1936"/>
      <c r="O129" s="1936"/>
      <c r="P129" s="1936"/>
      <c r="Q129" s="1936"/>
      <c r="R129" s="1936"/>
      <c r="S129" s="1936"/>
      <c r="T129" s="1936"/>
      <c r="U129" s="1936"/>
    </row>
    <row r="130" spans="1:21">
      <c r="A130"/>
      <c r="B130"/>
      <c r="C130"/>
      <c r="D130"/>
      <c r="E130"/>
      <c r="F130"/>
      <c r="G130"/>
      <c r="H130"/>
      <c r="I130"/>
      <c r="M130" s="1938"/>
      <c r="N130" s="1938"/>
      <c r="O130" s="1936"/>
      <c r="P130" s="1936"/>
      <c r="Q130" s="1936"/>
      <c r="R130" s="1936"/>
      <c r="S130" s="1936"/>
      <c r="T130" s="1936"/>
      <c r="U130" s="1936"/>
    </row>
    <row r="131" spans="1:21">
      <c r="A131"/>
      <c r="B131"/>
      <c r="C131"/>
      <c r="D131"/>
      <c r="E131"/>
      <c r="F131"/>
      <c r="G131"/>
      <c r="H131"/>
      <c r="I131"/>
      <c r="M131" s="1938"/>
      <c r="N131" s="1936"/>
      <c r="O131" s="1936"/>
      <c r="P131" s="1936"/>
      <c r="Q131" s="1936"/>
      <c r="R131" s="1936"/>
      <c r="S131" s="1936"/>
      <c r="T131" s="1936"/>
      <c r="U131" s="1936"/>
    </row>
    <row r="132" spans="1:21">
      <c r="A132"/>
      <c r="B132"/>
      <c r="C132"/>
      <c r="D132"/>
      <c r="E132"/>
      <c r="F132"/>
      <c r="G132"/>
      <c r="H132"/>
      <c r="I132"/>
      <c r="M132" s="1938"/>
      <c r="N132" s="1936"/>
      <c r="O132" s="1936"/>
      <c r="P132" s="1936"/>
      <c r="Q132" s="1936"/>
      <c r="R132" s="1936"/>
      <c r="S132" s="1936"/>
      <c r="T132" s="1936"/>
      <c r="U132" s="1936"/>
    </row>
    <row r="133" spans="1:21">
      <c r="A133"/>
      <c r="B133"/>
      <c r="C133"/>
      <c r="D133"/>
      <c r="E133"/>
      <c r="F133"/>
      <c r="G133"/>
      <c r="H133"/>
      <c r="I133"/>
      <c r="M133" s="1938"/>
      <c r="N133" s="1938"/>
      <c r="O133" s="1936"/>
      <c r="P133" s="1936"/>
      <c r="Q133" s="1936"/>
      <c r="R133" s="1936"/>
      <c r="S133" s="1936"/>
      <c r="T133" s="1936"/>
      <c r="U133" s="1936"/>
    </row>
    <row r="134" spans="1:21">
      <c r="A134"/>
      <c r="B134"/>
      <c r="C134"/>
      <c r="D134"/>
      <c r="E134"/>
      <c r="F134"/>
      <c r="G134"/>
      <c r="H134"/>
      <c r="I134"/>
      <c r="M134" s="1938"/>
      <c r="N134" s="1936"/>
      <c r="O134" s="1936"/>
      <c r="P134" s="1936"/>
      <c r="Q134" s="1936"/>
      <c r="R134" s="1936"/>
      <c r="S134" s="1936"/>
      <c r="T134" s="1936"/>
      <c r="U134" s="1936"/>
    </row>
    <row r="135" spans="1:21">
      <c r="A135"/>
      <c r="B135"/>
      <c r="C135"/>
      <c r="D135"/>
      <c r="E135"/>
      <c r="F135"/>
      <c r="G135"/>
      <c r="H135"/>
      <c r="I135"/>
      <c r="M135" s="1938"/>
      <c r="N135" s="1936"/>
      <c r="O135" s="1936"/>
      <c r="P135" s="1936"/>
      <c r="Q135" s="1936"/>
      <c r="R135" s="1936"/>
      <c r="S135" s="1936"/>
      <c r="T135" s="1936"/>
      <c r="U135" s="1936"/>
    </row>
    <row r="136" spans="1:21">
      <c r="A136"/>
      <c r="B136"/>
      <c r="C136"/>
      <c r="D136"/>
      <c r="E136"/>
      <c r="F136"/>
      <c r="G136"/>
      <c r="H136"/>
      <c r="I136"/>
      <c r="M136" s="1938"/>
      <c r="N136" s="1936"/>
      <c r="O136" s="1936"/>
      <c r="P136" s="1936"/>
      <c r="Q136" s="1936"/>
      <c r="R136" s="1936"/>
      <c r="S136" s="1936"/>
      <c r="T136" s="1936"/>
      <c r="U136" s="1936"/>
    </row>
    <row r="137" spans="1:21">
      <c r="A137"/>
      <c r="B137"/>
      <c r="C137"/>
      <c r="D137"/>
      <c r="E137"/>
      <c r="F137"/>
      <c r="G137"/>
      <c r="H137"/>
      <c r="I137"/>
      <c r="M137" s="1936"/>
      <c r="N137" s="1937"/>
      <c r="O137" s="1937"/>
      <c r="P137" s="1937"/>
      <c r="Q137" s="1937"/>
      <c r="R137" s="1936"/>
      <c r="S137" s="1936"/>
      <c r="T137" s="1936"/>
      <c r="U137" s="1936"/>
    </row>
    <row r="138" spans="1:21">
      <c r="A138"/>
      <c r="B138"/>
      <c r="C138"/>
      <c r="D138"/>
      <c r="E138"/>
      <c r="F138"/>
      <c r="G138"/>
      <c r="H138"/>
      <c r="I138"/>
      <c r="M138" s="1940"/>
      <c r="N138" s="1941"/>
      <c r="O138" s="1941"/>
      <c r="P138" s="1941"/>
      <c r="Q138" s="1941"/>
      <c r="R138" s="1940"/>
      <c r="S138" s="1940"/>
      <c r="T138" s="1940"/>
      <c r="U138" s="1940"/>
    </row>
    <row r="139" spans="1:21">
      <c r="A139"/>
      <c r="B139"/>
      <c r="C139"/>
      <c r="D139"/>
      <c r="E139"/>
      <c r="F139"/>
      <c r="G139"/>
      <c r="H139"/>
      <c r="I139"/>
      <c r="M139"/>
      <c r="N139"/>
      <c r="O139"/>
      <c r="P139"/>
      <c r="Q139"/>
      <c r="R139"/>
      <c r="S139"/>
      <c r="T139"/>
      <c r="U139"/>
    </row>
    <row r="140" spans="1:21">
      <c r="A140"/>
      <c r="B140"/>
      <c r="C140"/>
      <c r="D140"/>
      <c r="E140"/>
      <c r="F140"/>
      <c r="G140"/>
      <c r="H140"/>
      <c r="I140"/>
      <c r="M140"/>
      <c r="N140"/>
      <c r="O140"/>
      <c r="P140"/>
      <c r="Q140"/>
      <c r="R140"/>
      <c r="S140"/>
      <c r="T140"/>
      <c r="U140"/>
    </row>
    <row r="141" spans="1:21">
      <c r="A141"/>
      <c r="B141"/>
      <c r="C141"/>
      <c r="D141"/>
      <c r="E141"/>
      <c r="F141"/>
      <c r="G141"/>
      <c r="H141"/>
      <c r="I141"/>
      <c r="M141"/>
      <c r="N141"/>
      <c r="O141"/>
      <c r="P141"/>
      <c r="Q141"/>
      <c r="R141"/>
      <c r="S141"/>
      <c r="T141"/>
      <c r="U141"/>
    </row>
    <row r="142" spans="1:21">
      <c r="A142"/>
      <c r="B142"/>
      <c r="C142"/>
      <c r="D142"/>
      <c r="E142"/>
      <c r="F142"/>
      <c r="G142"/>
      <c r="H142"/>
      <c r="I142"/>
      <c r="M142"/>
      <c r="N142"/>
      <c r="O142"/>
      <c r="P142"/>
      <c r="Q142"/>
      <c r="R142"/>
      <c r="S142"/>
      <c r="T142"/>
      <c r="U142"/>
    </row>
    <row r="143" spans="1:21">
      <c r="A143"/>
      <c r="B143"/>
      <c r="C143"/>
      <c r="D143"/>
      <c r="E143"/>
      <c r="F143"/>
      <c r="G143"/>
      <c r="H143"/>
      <c r="I143"/>
      <c r="M143"/>
      <c r="N143"/>
      <c r="O143"/>
      <c r="P143"/>
      <c r="Q143"/>
      <c r="R143"/>
      <c r="S143"/>
      <c r="T143"/>
      <c r="U143"/>
    </row>
    <row r="144" spans="1:21">
      <c r="A144"/>
      <c r="B144"/>
      <c r="C144"/>
      <c r="D144"/>
      <c r="E144"/>
      <c r="F144"/>
      <c r="G144"/>
      <c r="H144"/>
      <c r="I144"/>
      <c r="M144"/>
      <c r="N144"/>
      <c r="O144"/>
      <c r="P144"/>
      <c r="Q144"/>
      <c r="R144"/>
      <c r="S144"/>
      <c r="T144"/>
      <c r="U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</sheetData>
  <phoneticPr fontId="189" type="noConversion"/>
  <pageMargins left="0.7" right="0.7" top="0.75" bottom="0.75" header="0.3" footer="0.3"/>
  <pageSetup orientation="portrait" r:id="rId1"/>
  <headerFooter>
    <oddFooter>&amp;C&amp;1#&amp;"Calibri"&amp;10&amp;K008000Seagate Internal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AA148"/>
  <sheetViews>
    <sheetView showGridLines="0" zoomScale="70" zoomScaleNormal="70" zoomScaleSheetLayoutView="100" workbookViewId="0">
      <pane xSplit="7" ySplit="6" topLeftCell="H119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Q142" sqref="Q142"/>
    </sheetView>
  </sheetViews>
  <sheetFormatPr defaultColWidth="8" defaultRowHeight="11.5"/>
  <cols>
    <col min="1" max="1" width="2.08203125" style="423" customWidth="1"/>
    <col min="2" max="2" width="2" style="423" customWidth="1"/>
    <col min="3" max="3" width="15.08203125" style="423" customWidth="1"/>
    <col min="4" max="4" width="6.58203125" style="423" customWidth="1"/>
    <col min="5" max="5" width="6.08203125" style="423" customWidth="1"/>
    <col min="6" max="6" width="13.08203125" style="423" customWidth="1"/>
    <col min="7" max="7" width="3.08203125" style="424" hidden="1" customWidth="1"/>
    <col min="8" max="8" width="11.08203125" style="782" customWidth="1"/>
    <col min="9" max="9" width="9.08203125" style="782" customWidth="1"/>
    <col min="10" max="11" width="11.08203125" style="782" customWidth="1"/>
    <col min="12" max="12" width="9.08203125" style="782" customWidth="1"/>
    <col min="13" max="13" width="8.08203125" style="782" customWidth="1"/>
    <col min="14" max="14" width="11.08203125" style="782" customWidth="1"/>
    <col min="15" max="15" width="9.08203125" style="782" customWidth="1"/>
    <col min="16" max="16" width="9.58203125" style="782" customWidth="1"/>
    <col min="17" max="18" width="11.08203125" style="782" customWidth="1"/>
    <col min="19" max="19" width="9.08203125" style="782" customWidth="1"/>
    <col min="20" max="20" width="9.58203125" style="423" customWidth="1"/>
    <col min="21" max="21" width="10.08203125" style="476" bestFit="1" customWidth="1"/>
    <col min="22" max="22" width="8" style="476"/>
    <col min="23" max="23" width="9.08203125" style="425" bestFit="1" customWidth="1"/>
    <col min="24" max="26" width="14.08203125" style="423" customWidth="1"/>
    <col min="27" max="16384" width="8" style="423"/>
  </cols>
  <sheetData>
    <row r="1" spans="1:27" ht="10.4" customHeight="1"/>
    <row r="2" spans="1:27" s="428" customFormat="1" ht="16.399999999999999" hidden="1" customHeight="1">
      <c r="E2" s="426"/>
      <c r="F2" s="426"/>
      <c r="G2" s="427"/>
      <c r="H2" s="783"/>
      <c r="I2" s="783"/>
      <c r="J2" s="783"/>
      <c r="K2" s="783"/>
      <c r="L2" s="783"/>
      <c r="M2" s="783"/>
      <c r="N2" s="783"/>
      <c r="O2" s="783"/>
      <c r="P2" s="783"/>
      <c r="Q2" s="783"/>
      <c r="R2" s="783"/>
      <c r="S2" s="783"/>
      <c r="U2" s="477"/>
      <c r="V2" s="477"/>
      <c r="W2" s="429"/>
    </row>
    <row r="3" spans="1:27" ht="9.75" customHeight="1" thickBot="1"/>
    <row r="4" spans="1:27" s="431" customFormat="1" ht="20.149999999999999" customHeight="1">
      <c r="C4" s="20" t="s">
        <v>7</v>
      </c>
      <c r="D4" s="610" t="s">
        <v>8</v>
      </c>
      <c r="E4" s="128" t="s">
        <v>9</v>
      </c>
      <c r="F4" s="97" t="s">
        <v>27</v>
      </c>
      <c r="G4" s="430"/>
      <c r="H4" s="786" t="s">
        <v>613</v>
      </c>
      <c r="I4" s="784" t="str">
        <f>H4</f>
        <v>Jan</v>
      </c>
      <c r="J4" s="785" t="s">
        <v>28</v>
      </c>
      <c r="K4" s="969" t="s">
        <v>614</v>
      </c>
      <c r="L4" s="784" t="str">
        <f>K4</f>
        <v>Feb</v>
      </c>
      <c r="M4" s="784" t="s">
        <v>28</v>
      </c>
      <c r="N4" s="786" t="s">
        <v>615</v>
      </c>
      <c r="O4" s="784" t="str">
        <f>N4</f>
        <v>Mar</v>
      </c>
      <c r="P4" s="784" t="s">
        <v>73</v>
      </c>
      <c r="Q4" s="786" t="s">
        <v>1044</v>
      </c>
      <c r="R4" s="784" t="s">
        <v>29</v>
      </c>
      <c r="S4" s="787" t="s">
        <v>1</v>
      </c>
      <c r="U4" s="478"/>
      <c r="V4" s="478"/>
      <c r="W4" s="432"/>
    </row>
    <row r="5" spans="1:27" s="431" customFormat="1" ht="20.149999999999999" customHeight="1" thickBot="1">
      <c r="C5" s="103"/>
      <c r="D5" s="611"/>
      <c r="E5" s="104"/>
      <c r="F5" s="104"/>
      <c r="G5" s="433"/>
      <c r="H5" s="793" t="str">
        <f>'Current MS'!B1</f>
        <v>MS2409A0</v>
      </c>
      <c r="I5" s="1302" t="str">
        <f>'Previous-MS'!B1</f>
        <v>MS2408C1</v>
      </c>
      <c r="J5" s="788"/>
      <c r="K5" s="789" t="str">
        <f>H5</f>
        <v>MS2409A0</v>
      </c>
      <c r="L5" s="789" t="str">
        <f>+I5</f>
        <v>MS2408C1</v>
      </c>
      <c r="M5" s="789"/>
      <c r="N5" s="790" t="str">
        <f>K5</f>
        <v>MS2409A0</v>
      </c>
      <c r="O5" s="789" t="str">
        <f>+L5</f>
        <v>MS2408C1</v>
      </c>
      <c r="P5" s="789"/>
      <c r="Q5" s="790" t="str">
        <f>N5</f>
        <v>MS2409A0</v>
      </c>
      <c r="R5" s="789" t="str">
        <f>O5</f>
        <v>MS2408C1</v>
      </c>
      <c r="S5" s="791"/>
      <c r="U5" s="478"/>
      <c r="V5" s="478"/>
      <c r="W5" s="432"/>
    </row>
    <row r="6" spans="1:27" s="435" customFormat="1" ht="12.5" thickTop="1" thickBot="1">
      <c r="C6" s="308"/>
      <c r="D6" s="612"/>
      <c r="E6" s="309"/>
      <c r="F6" s="309"/>
      <c r="G6" s="434"/>
      <c r="H6" s="794"/>
      <c r="I6" s="641"/>
      <c r="J6" s="795"/>
      <c r="K6" s="641"/>
      <c r="L6" s="641"/>
      <c r="M6" s="641"/>
      <c r="N6" s="794"/>
      <c r="O6" s="641"/>
      <c r="P6" s="795"/>
      <c r="Q6" s="641"/>
      <c r="R6" s="641"/>
      <c r="S6" s="800"/>
      <c r="U6" s="479"/>
      <c r="V6" s="478"/>
      <c r="W6" s="436"/>
    </row>
    <row r="7" spans="1:27" s="438" customFormat="1" ht="12" customHeight="1">
      <c r="A7" s="437"/>
      <c r="B7" s="46"/>
      <c r="C7" s="395" t="s">
        <v>147</v>
      </c>
      <c r="D7" s="614">
        <v>250</v>
      </c>
      <c r="E7" s="364" t="s">
        <v>100</v>
      </c>
      <c r="F7" s="645" t="s">
        <v>192</v>
      </c>
      <c r="G7" s="440"/>
      <c r="H7" s="796">
        <f>IF(ISERROR(VLOOKUP($F7,'Current MS'!$C:$I,4,FALSE)=TRUE),0,VLOOKUP($F7,'Current MS'!$C:$I,4,FALSE))</f>
        <v>0</v>
      </c>
      <c r="I7" s="401">
        <f>IF(ISERROR(VLOOKUP($F7,'Previous-MS'!$C:$I,4,FALSE)=TRUE),0,VLOOKUP($F7,'Previous-MS'!$C:$I,4,FALSE))</f>
        <v>0</v>
      </c>
      <c r="J7" s="797">
        <f t="shared" ref="J7:J12" si="0">H7-I7</f>
        <v>0</v>
      </c>
      <c r="K7" s="401">
        <f>IF(ISERROR(VLOOKUP($F7,'Current MS'!$C:$I,5,FALSE)=TRUE),0,VLOOKUP($F7,'Current MS'!$C:$I,5,FALSE))</f>
        <v>0</v>
      </c>
      <c r="L7" s="401">
        <f>IF(ISERROR(VLOOKUP($F7,'Previous-MS'!$C:$I,5,FALSE)=TRUE),0,VLOOKUP($F7,'Previous-MS'!$C:$I,5,FALSE))</f>
        <v>0</v>
      </c>
      <c r="M7" s="401">
        <f t="shared" ref="M7:M12" si="1">K7-L7</f>
        <v>0</v>
      </c>
      <c r="N7" s="796">
        <f>IF(ISERROR(VLOOKUP($F7,'Current MS'!$C:$I,6,FALSE)=TRUE),0,VLOOKUP($F7,'Current MS'!$C:$I,6,FALSE))</f>
        <v>0</v>
      </c>
      <c r="O7" s="401">
        <f>IF(ISERROR(VLOOKUP($F7,'Previous-MS'!$C:$I,6,FALSE)=TRUE),0,VLOOKUP($F7,'Previous-MS'!$C:$I,6,FALSE))</f>
        <v>0</v>
      </c>
      <c r="P7" s="797">
        <f t="shared" ref="P7:P12" si="2">+N7-O7</f>
        <v>0</v>
      </c>
      <c r="Q7" s="401">
        <f t="shared" ref="Q7:S12" si="3">SUM(H7,K7,N7)</f>
        <v>0</v>
      </c>
      <c r="R7" s="401">
        <f t="shared" si="3"/>
        <v>0</v>
      </c>
      <c r="S7" s="801">
        <f t="shared" si="3"/>
        <v>0</v>
      </c>
      <c r="U7" s="369"/>
      <c r="V7" s="498"/>
      <c r="W7" s="436"/>
      <c r="AA7" s="437"/>
    </row>
    <row r="8" spans="1:27" s="438" customFormat="1" ht="12" customHeight="1" thickBot="1">
      <c r="A8" s="437"/>
      <c r="B8" s="46"/>
      <c r="C8" s="395" t="s">
        <v>147</v>
      </c>
      <c r="D8" s="614">
        <v>500</v>
      </c>
      <c r="E8" s="364" t="s">
        <v>4</v>
      </c>
      <c r="F8" s="645" t="s">
        <v>161</v>
      </c>
      <c r="G8" s="440"/>
      <c r="H8" s="796">
        <f>IF(ISERROR(VLOOKUP($F8,'Current MS'!$C:$I,4,FALSE)=TRUE),0,VLOOKUP($F8,'Current MS'!$C:$I,4,FALSE))</f>
        <v>0</v>
      </c>
      <c r="I8" s="401">
        <f>IF(ISERROR(VLOOKUP($F8,'Previous-MS'!$C:$I,4,FALSE)=TRUE),0,VLOOKUP($F8,'Previous-MS'!$C:$I,4,FALSE))</f>
        <v>0</v>
      </c>
      <c r="J8" s="797">
        <f t="shared" si="0"/>
        <v>0</v>
      </c>
      <c r="K8" s="401">
        <f>IF(ISERROR(VLOOKUP($F8,'Current MS'!$C:$I,5,FALSE)=TRUE),0,VLOOKUP($F8,'Current MS'!$C:$I,5,FALSE))</f>
        <v>0</v>
      </c>
      <c r="L8" s="401">
        <f>IF(ISERROR(VLOOKUP($F8,'Previous-MS'!$C:$I,5,FALSE)=TRUE),0,VLOOKUP($F8,'Previous-MS'!$C:$I,5,FALSE))</f>
        <v>0</v>
      </c>
      <c r="M8" s="401">
        <f t="shared" si="1"/>
        <v>0</v>
      </c>
      <c r="N8" s="796">
        <f>IF(ISERROR(VLOOKUP($F8,'Current MS'!$C:$I,6,FALSE)=TRUE),0,VLOOKUP($F8,'Current MS'!$C:$I,6,FALSE))</f>
        <v>0</v>
      </c>
      <c r="O8" s="401">
        <f>IF(ISERROR(VLOOKUP($F8,'Previous-MS'!$C:$I,6,FALSE)=TRUE),0,VLOOKUP($F8,'Previous-MS'!$C:$I,6,FALSE))</f>
        <v>0</v>
      </c>
      <c r="P8" s="797">
        <f t="shared" si="2"/>
        <v>0</v>
      </c>
      <c r="Q8" s="401">
        <f t="shared" si="3"/>
        <v>0</v>
      </c>
      <c r="R8" s="401">
        <f t="shared" si="3"/>
        <v>0</v>
      </c>
      <c r="S8" s="801">
        <f t="shared" si="3"/>
        <v>0</v>
      </c>
      <c r="U8" s="369"/>
      <c r="V8" s="498"/>
      <c r="W8" s="436"/>
      <c r="AA8" s="437"/>
    </row>
    <row r="9" spans="1:27" s="438" customFormat="1" ht="12" customHeight="1" thickBot="1">
      <c r="A9" s="437"/>
      <c r="C9" s="395" t="s">
        <v>147</v>
      </c>
      <c r="D9" s="614">
        <v>500</v>
      </c>
      <c r="E9" s="364" t="s">
        <v>3</v>
      </c>
      <c r="F9" s="645" t="s">
        <v>231</v>
      </c>
      <c r="G9" s="439"/>
      <c r="H9" s="796">
        <f>IF(ISERROR(VLOOKUP($F9,'Current MS'!$C:$I,4,FALSE)=TRUE),0,VLOOKUP($F9,'Current MS'!$C:$I,4,FALSE))</f>
        <v>0</v>
      </c>
      <c r="I9" s="401">
        <f>IF(ISERROR(VLOOKUP($F9,'Previous-MS'!$C:$I,4,FALSE)=TRUE),0,VLOOKUP($F9,'Previous-MS'!$C:$I,4,FALSE))</f>
        <v>0</v>
      </c>
      <c r="J9" s="797">
        <f t="shared" si="0"/>
        <v>0</v>
      </c>
      <c r="K9" s="401">
        <f>IF(ISERROR(VLOOKUP($F9,'Current MS'!$C:$I,5,FALSE)=TRUE),0,VLOOKUP($F9,'Current MS'!$C:$I,5,FALSE))</f>
        <v>0</v>
      </c>
      <c r="L9" s="401">
        <f>IF(ISERROR(VLOOKUP($F9,'Previous-MS'!$C:$I,5,FALSE)=TRUE),0,VLOOKUP($F9,'Previous-MS'!$C:$I,5,FALSE))</f>
        <v>0</v>
      </c>
      <c r="M9" s="401">
        <f t="shared" si="1"/>
        <v>0</v>
      </c>
      <c r="N9" s="796">
        <f>IF(ISERROR(VLOOKUP($F9,'Current MS'!$C:$I,6,FALSE)=TRUE),0,VLOOKUP($F9,'Current MS'!$C:$I,6,FALSE))</f>
        <v>0</v>
      </c>
      <c r="O9" s="401">
        <f>IF(ISERROR(VLOOKUP($F9,'Previous-MS'!$C:$I,6,FALSE)=TRUE),0,VLOOKUP($F9,'Previous-MS'!$C:$I,6,FALSE))</f>
        <v>0</v>
      </c>
      <c r="P9" s="797">
        <f t="shared" si="2"/>
        <v>0</v>
      </c>
      <c r="Q9" s="401">
        <f t="shared" si="3"/>
        <v>0</v>
      </c>
      <c r="R9" s="401">
        <f t="shared" si="3"/>
        <v>0</v>
      </c>
      <c r="S9" s="801">
        <f t="shared" si="3"/>
        <v>0</v>
      </c>
      <c r="U9" s="407"/>
      <c r="V9" s="498"/>
      <c r="W9" s="436"/>
      <c r="AA9" s="437"/>
    </row>
    <row r="10" spans="1:27" s="438" customFormat="1" ht="12" customHeight="1" thickTop="1">
      <c r="A10" s="437"/>
      <c r="C10" s="395" t="s">
        <v>147</v>
      </c>
      <c r="D10" s="614">
        <v>1000</v>
      </c>
      <c r="E10" s="364" t="s">
        <v>100</v>
      </c>
      <c r="F10" s="645" t="s">
        <v>148</v>
      </c>
      <c r="G10" s="658"/>
      <c r="H10" s="796">
        <f>IF(ISERROR(VLOOKUP($F10,'Current MS'!$C:$I,4,FALSE)=TRUE),0,VLOOKUP($F10,'Current MS'!$C:$I,4,FALSE))</f>
        <v>0</v>
      </c>
      <c r="I10" s="401">
        <f>IF(ISERROR(VLOOKUP($F10,'Previous-MS'!$C:$I,4,FALSE)=TRUE),0,VLOOKUP($F10,'Previous-MS'!$C:$I,4,FALSE))</f>
        <v>0</v>
      </c>
      <c r="J10" s="797">
        <f t="shared" si="0"/>
        <v>0</v>
      </c>
      <c r="K10" s="401">
        <f>IF(ISERROR(VLOOKUP($F10,'Current MS'!$C:$I,5,FALSE)=TRUE),0,VLOOKUP($F10,'Current MS'!$C:$I,5,FALSE))</f>
        <v>0</v>
      </c>
      <c r="L10" s="401">
        <f>IF(ISERROR(VLOOKUP($F10,'Previous-MS'!$C:$I,5,FALSE)=TRUE),0,VLOOKUP($F10,'Previous-MS'!$C:$I,5,FALSE))</f>
        <v>0</v>
      </c>
      <c r="M10" s="401">
        <f t="shared" si="1"/>
        <v>0</v>
      </c>
      <c r="N10" s="796">
        <f>IF(ISERROR(VLOOKUP($F10,'Current MS'!$C:$I,6,FALSE)=TRUE),0,VLOOKUP($F10,'Current MS'!$C:$I,6,FALSE))</f>
        <v>0</v>
      </c>
      <c r="O10" s="401">
        <f>IF(ISERROR(VLOOKUP($F10,'Previous-MS'!$C:$I,6,FALSE)=TRUE),0,VLOOKUP($F10,'Previous-MS'!$C:$I,6,FALSE))</f>
        <v>0</v>
      </c>
      <c r="P10" s="797">
        <f t="shared" si="2"/>
        <v>0</v>
      </c>
      <c r="Q10" s="401">
        <f t="shared" si="3"/>
        <v>0</v>
      </c>
      <c r="R10" s="401">
        <f t="shared" si="3"/>
        <v>0</v>
      </c>
      <c r="S10" s="801">
        <f t="shared" si="3"/>
        <v>0</v>
      </c>
      <c r="U10" s="407"/>
      <c r="V10" s="498"/>
      <c r="W10" s="436"/>
      <c r="AA10" s="437"/>
    </row>
    <row r="11" spans="1:27" s="438" customFormat="1" ht="12" customHeight="1">
      <c r="A11" s="437"/>
      <c r="C11" s="395" t="s">
        <v>147</v>
      </c>
      <c r="D11" s="614">
        <v>1000</v>
      </c>
      <c r="E11" s="364" t="s">
        <v>100</v>
      </c>
      <c r="F11" s="645" t="s">
        <v>239</v>
      </c>
      <c r="G11" s="658"/>
      <c r="H11" s="796">
        <f>IF(ISERROR(VLOOKUP($F11,'Current MS'!$C:$I,4,FALSE)=TRUE),0,VLOOKUP($F11,'Current MS'!$C:$I,4,FALSE))</f>
        <v>0</v>
      </c>
      <c r="I11" s="401">
        <f>IF(ISERROR(VLOOKUP($F11,'Previous-MS'!$C:$I,4,FALSE)=TRUE),0,VLOOKUP($F11,'Previous-MS'!$C:$I,4,FALSE))</f>
        <v>0</v>
      </c>
      <c r="J11" s="797">
        <f t="shared" si="0"/>
        <v>0</v>
      </c>
      <c r="K11" s="401">
        <f>IF(ISERROR(VLOOKUP($F11,'Current MS'!$C:$I,5,FALSE)=TRUE),0,VLOOKUP($F11,'Current MS'!$C:$I,5,FALSE))</f>
        <v>0</v>
      </c>
      <c r="L11" s="401">
        <f>IF(ISERROR(VLOOKUP($F11,'Previous-MS'!$C:$I,5,FALSE)=TRUE),0,VLOOKUP($F11,'Previous-MS'!$C:$I,5,FALSE))</f>
        <v>0</v>
      </c>
      <c r="M11" s="401">
        <f t="shared" si="1"/>
        <v>0</v>
      </c>
      <c r="N11" s="796">
        <f>IF(ISERROR(VLOOKUP($F11,'Current MS'!$C:$I,6,FALSE)=TRUE),0,VLOOKUP($F11,'Current MS'!$C:$I,6,FALSE))</f>
        <v>0</v>
      </c>
      <c r="O11" s="401">
        <f>IF(ISERROR(VLOOKUP($F11,'Previous-MS'!$C:$I,6,FALSE)=TRUE),0,VLOOKUP($F11,'Previous-MS'!$C:$I,6,FALSE))</f>
        <v>0</v>
      </c>
      <c r="P11" s="797">
        <f t="shared" si="2"/>
        <v>0</v>
      </c>
      <c r="Q11" s="401">
        <f t="shared" si="3"/>
        <v>0</v>
      </c>
      <c r="R11" s="401">
        <f t="shared" si="3"/>
        <v>0</v>
      </c>
      <c r="S11" s="801">
        <f t="shared" si="3"/>
        <v>0</v>
      </c>
      <c r="U11" s="407"/>
      <c r="V11" s="498"/>
      <c r="W11" s="436"/>
      <c r="AA11" s="437"/>
    </row>
    <row r="12" spans="1:27" s="438" customFormat="1" ht="12" customHeight="1">
      <c r="A12" s="437"/>
      <c r="C12" s="395" t="s">
        <v>147</v>
      </c>
      <c r="D12" s="614">
        <v>1000</v>
      </c>
      <c r="E12" s="364" t="s">
        <v>4</v>
      </c>
      <c r="F12" s="645" t="s">
        <v>160</v>
      </c>
      <c r="G12" s="658"/>
      <c r="H12" s="985">
        <f>IF(ISERROR(VLOOKUP($F12,'Current MS'!$C:$I,4,FALSE)=TRUE),0,VLOOKUP($F12,'Current MS'!$C:$I,4,FALSE))</f>
        <v>0</v>
      </c>
      <c r="I12" s="401">
        <f>IF(ISERROR(VLOOKUP($F12,'Previous-MS'!$C:$I,4,FALSE)=TRUE),0,VLOOKUP($F12,'Previous-MS'!$C:$I,4,FALSE))</f>
        <v>0</v>
      </c>
      <c r="J12" s="797">
        <f t="shared" si="0"/>
        <v>0</v>
      </c>
      <c r="K12" s="401">
        <f>IF(ISERROR(VLOOKUP($F12,'Current MS'!$C:$I,5,FALSE)=TRUE),0,VLOOKUP($F12,'Current MS'!$C:$I,5,FALSE))</f>
        <v>0</v>
      </c>
      <c r="L12" s="401">
        <f>IF(ISERROR(VLOOKUP($F12,'Previous-MS'!$C:$I,5,FALSE)=TRUE),0,VLOOKUP($F12,'Previous-MS'!$C:$I,5,FALSE))</f>
        <v>0</v>
      </c>
      <c r="M12" s="401">
        <f t="shared" si="1"/>
        <v>0</v>
      </c>
      <c r="N12" s="985">
        <f>IF(ISERROR(VLOOKUP($F12,'Current MS'!$C:$I,6,FALSE)=TRUE),0,VLOOKUP($F12,'Current MS'!$C:$I,6,FALSE))</f>
        <v>0</v>
      </c>
      <c r="O12" s="401">
        <f>IF(ISERROR(VLOOKUP($F12,'Previous-MS'!$C:$I,6,FALSE)=TRUE),0,VLOOKUP($F12,'Previous-MS'!$C:$I,6,FALSE))</f>
        <v>0</v>
      </c>
      <c r="P12" s="797">
        <f t="shared" si="2"/>
        <v>0</v>
      </c>
      <c r="Q12" s="401">
        <f t="shared" si="3"/>
        <v>0</v>
      </c>
      <c r="R12" s="401">
        <f t="shared" si="3"/>
        <v>0</v>
      </c>
      <c r="S12" s="801">
        <f t="shared" si="3"/>
        <v>0</v>
      </c>
      <c r="U12" s="407"/>
      <c r="V12" s="498"/>
      <c r="W12" s="436"/>
      <c r="AA12" s="437"/>
    </row>
    <row r="13" spans="1:27" s="437" customFormat="1" ht="12" customHeight="1">
      <c r="C13" s="324" t="s">
        <v>149</v>
      </c>
      <c r="D13" s="613"/>
      <c r="E13" s="317"/>
      <c r="F13" s="315"/>
      <c r="G13" s="440"/>
      <c r="H13" s="798">
        <f>SUM(H7:H12)</f>
        <v>0</v>
      </c>
      <c r="I13" s="781">
        <f t="shared" ref="I13:S13" si="4">SUM(I7:I12)</f>
        <v>0</v>
      </c>
      <c r="J13" s="799">
        <f t="shared" si="4"/>
        <v>0</v>
      </c>
      <c r="K13" s="781">
        <f t="shared" si="4"/>
        <v>0</v>
      </c>
      <c r="L13" s="781">
        <f t="shared" si="4"/>
        <v>0</v>
      </c>
      <c r="M13" s="781">
        <f t="shared" si="4"/>
        <v>0</v>
      </c>
      <c r="N13" s="798">
        <f t="shared" si="4"/>
        <v>0</v>
      </c>
      <c r="O13" s="781">
        <f t="shared" si="4"/>
        <v>0</v>
      </c>
      <c r="P13" s="799">
        <f t="shared" si="4"/>
        <v>0</v>
      </c>
      <c r="Q13" s="781">
        <f t="shared" si="4"/>
        <v>0</v>
      </c>
      <c r="R13" s="781">
        <f t="shared" si="4"/>
        <v>0</v>
      </c>
      <c r="S13" s="802">
        <f t="shared" si="4"/>
        <v>0</v>
      </c>
      <c r="T13" s="438"/>
      <c r="U13" s="364"/>
      <c r="V13" s="498"/>
      <c r="W13" s="436"/>
    </row>
    <row r="14" spans="1:27" s="437" customFormat="1" ht="12" customHeight="1">
      <c r="A14" s="46"/>
      <c r="B14" s="46"/>
      <c r="C14" s="395" t="s">
        <v>162</v>
      </c>
      <c r="D14" s="614">
        <v>500</v>
      </c>
      <c r="E14" s="364" t="s">
        <v>100</v>
      </c>
      <c r="F14" s="65" t="s">
        <v>175</v>
      </c>
      <c r="G14" s="440"/>
      <c r="H14" s="796">
        <f>IF(ISERROR(VLOOKUP($F14,'Current MS'!$C:$I,4,FALSE)=TRUE),0,VLOOKUP($F14,'Current MS'!$C:$I,4,FALSE))</f>
        <v>0</v>
      </c>
      <c r="I14" s="401">
        <f>IF(ISERROR(VLOOKUP($F14,'Previous-MS'!$C:$I,4,FALSE)=TRUE),0,VLOOKUP($F14,'Previous-MS'!$C:$I,4,FALSE))</f>
        <v>0</v>
      </c>
      <c r="J14" s="797">
        <f t="shared" ref="J14:J19" si="5">H14-I14</f>
        <v>0</v>
      </c>
      <c r="K14" s="401">
        <f>IF(ISERROR(VLOOKUP($F14,'Current MS'!$C:$I,5,FALSE)=TRUE),0,VLOOKUP($F14,'Current MS'!$C:$I,5,FALSE))</f>
        <v>0</v>
      </c>
      <c r="L14" s="401">
        <f>IF(ISERROR(VLOOKUP($F14,'Previous-MS'!$C:$I,5,FALSE)=TRUE),0,VLOOKUP($F14,'Previous-MS'!$C:$I,5,FALSE))</f>
        <v>0</v>
      </c>
      <c r="M14" s="401">
        <f t="shared" ref="M14:M19" si="6">K14-L14</f>
        <v>0</v>
      </c>
      <c r="N14" s="796">
        <f>IF(ISERROR(VLOOKUP($F14,'Current MS'!$C:$I,6,FALSE)=TRUE),0,VLOOKUP($F14,'Current MS'!$C:$I,6,FALSE))</f>
        <v>0</v>
      </c>
      <c r="O14" s="401">
        <f>IF(ISERROR(VLOOKUP($F14,'Previous-MS'!$C:$I,6,FALSE)=TRUE),0,VLOOKUP($F14,'Previous-MS'!$C:$I,6,FALSE))</f>
        <v>0</v>
      </c>
      <c r="P14" s="797">
        <f t="shared" ref="P14:P19" si="7">+N14-O14</f>
        <v>0</v>
      </c>
      <c r="Q14" s="401">
        <f t="shared" ref="Q14:S19" si="8">SUM(H14,K14,N14)</f>
        <v>0</v>
      </c>
      <c r="R14" s="401">
        <f t="shared" si="8"/>
        <v>0</v>
      </c>
      <c r="S14" s="801">
        <f t="shared" si="8"/>
        <v>0</v>
      </c>
      <c r="T14" s="438"/>
      <c r="U14" s="390"/>
      <c r="V14" s="498"/>
      <c r="W14" s="436">
        <f>Q14+R14</f>
        <v>0</v>
      </c>
    </row>
    <row r="15" spans="1:27" s="437" customFormat="1" ht="12" customHeight="1">
      <c r="A15" s="46"/>
      <c r="B15" s="46"/>
      <c r="C15" s="395" t="s">
        <v>162</v>
      </c>
      <c r="D15" s="614">
        <v>1000</v>
      </c>
      <c r="E15" s="364" t="s">
        <v>100</v>
      </c>
      <c r="F15" s="65" t="s">
        <v>163</v>
      </c>
      <c r="G15" s="440"/>
      <c r="H15" s="985">
        <f>IF(ISERROR(VLOOKUP($F15,'Current MS'!$C:$I,4,FALSE)=TRUE),0,VLOOKUP($F15,'Current MS'!$C:$I,4,FALSE))</f>
        <v>0</v>
      </c>
      <c r="I15" s="401">
        <f>IF(ISERROR(VLOOKUP($F15,'Previous-MS'!$C:$I,4,FALSE)=TRUE),0,VLOOKUP($F15,'Previous-MS'!$C:$I,4,FALSE))</f>
        <v>0</v>
      </c>
      <c r="J15" s="797">
        <f t="shared" si="5"/>
        <v>0</v>
      </c>
      <c r="K15" s="401">
        <f>IF(ISERROR(VLOOKUP($F15,'Current MS'!$C:$I,5,FALSE)=TRUE),0,VLOOKUP($F15,'Current MS'!$C:$I,5,FALSE))</f>
        <v>0</v>
      </c>
      <c r="L15" s="401">
        <f>IF(ISERROR(VLOOKUP($F15,'Previous-MS'!$C:$I,5,FALSE)=TRUE),0,VLOOKUP($F15,'Previous-MS'!$C:$I,5,FALSE))</f>
        <v>0</v>
      </c>
      <c r="M15" s="401">
        <f t="shared" si="6"/>
        <v>0</v>
      </c>
      <c r="N15" s="985">
        <f>IF(ISERROR(VLOOKUP($F15,'Current MS'!$C:$I,6,FALSE)=TRUE),0,VLOOKUP($F15,'Current MS'!$C:$I,6,FALSE))</f>
        <v>0</v>
      </c>
      <c r="O15" s="401">
        <f>IF(ISERROR(VLOOKUP($F15,'Previous-MS'!$C:$I,6,FALSE)=TRUE),0,VLOOKUP($F15,'Previous-MS'!$C:$I,6,FALSE))</f>
        <v>0</v>
      </c>
      <c r="P15" s="797">
        <f t="shared" si="7"/>
        <v>0</v>
      </c>
      <c r="Q15" s="401">
        <f t="shared" si="8"/>
        <v>0</v>
      </c>
      <c r="R15" s="401">
        <f t="shared" si="8"/>
        <v>0</v>
      </c>
      <c r="S15" s="801">
        <f t="shared" si="8"/>
        <v>0</v>
      </c>
      <c r="T15" s="438"/>
      <c r="U15" s="390"/>
      <c r="V15" s="498"/>
      <c r="W15" s="436"/>
    </row>
    <row r="16" spans="1:27" s="437" customFormat="1" ht="12" customHeight="1">
      <c r="A16" s="46"/>
      <c r="B16" s="46"/>
      <c r="C16" s="395" t="s">
        <v>162</v>
      </c>
      <c r="D16" s="614">
        <v>1000</v>
      </c>
      <c r="E16" s="364" t="s">
        <v>100</v>
      </c>
      <c r="F16" s="65" t="s">
        <v>236</v>
      </c>
      <c r="G16" s="440"/>
      <c r="H16" s="985">
        <f>IF(ISERROR(VLOOKUP($F16,'Current MS'!$C:$I,4,FALSE)=TRUE),0,VLOOKUP($F16,'Current MS'!$C:$I,4,FALSE))</f>
        <v>0</v>
      </c>
      <c r="I16" s="401">
        <f>IF(ISERROR(VLOOKUP($F16,'Previous-MS'!$C:$I,4,FALSE)=TRUE),0,VLOOKUP($F16,'Previous-MS'!$C:$I,4,FALSE))</f>
        <v>0</v>
      </c>
      <c r="J16" s="797">
        <f t="shared" si="5"/>
        <v>0</v>
      </c>
      <c r="K16" s="401">
        <f>IF(ISERROR(VLOOKUP($F16,'Current MS'!$C:$I,5,FALSE)=TRUE),0,VLOOKUP($F16,'Current MS'!$C:$I,5,FALSE))</f>
        <v>0</v>
      </c>
      <c r="L16" s="401">
        <f>IF(ISERROR(VLOOKUP($F16,'Previous-MS'!$C:$I,5,FALSE)=TRUE),0,VLOOKUP($F16,'Previous-MS'!$C:$I,5,FALSE))</f>
        <v>0</v>
      </c>
      <c r="M16" s="401">
        <f t="shared" si="6"/>
        <v>0</v>
      </c>
      <c r="N16" s="985">
        <f>IF(ISERROR(VLOOKUP($F16,'Current MS'!$C:$I,6,FALSE)=TRUE),0,VLOOKUP($F16,'Current MS'!$C:$I,6,FALSE))</f>
        <v>0</v>
      </c>
      <c r="O16" s="401">
        <f>IF(ISERROR(VLOOKUP($F16,'Previous-MS'!$C:$I,6,FALSE)=TRUE),0,VLOOKUP($F16,'Previous-MS'!$C:$I,6,FALSE))</f>
        <v>0</v>
      </c>
      <c r="P16" s="797">
        <f t="shared" si="7"/>
        <v>0</v>
      </c>
      <c r="Q16" s="401">
        <f t="shared" si="8"/>
        <v>0</v>
      </c>
      <c r="R16" s="401">
        <f t="shared" si="8"/>
        <v>0</v>
      </c>
      <c r="S16" s="801">
        <f t="shared" si="8"/>
        <v>0</v>
      </c>
      <c r="T16" s="438"/>
      <c r="U16" s="390"/>
      <c r="V16" s="498"/>
      <c r="W16" s="436"/>
    </row>
    <row r="17" spans="1:23" s="437" customFormat="1" ht="12" customHeight="1">
      <c r="A17" s="46"/>
      <c r="B17" s="46"/>
      <c r="C17" s="395" t="s">
        <v>162</v>
      </c>
      <c r="D17" s="614">
        <v>1000</v>
      </c>
      <c r="E17" s="364" t="s">
        <v>100</v>
      </c>
      <c r="F17" s="65" t="s">
        <v>295</v>
      </c>
      <c r="G17" s="440"/>
      <c r="H17" s="985">
        <f>IF(ISERROR(VLOOKUP($F17,'Current MS'!$C:$I,4,FALSE)=TRUE),0,VLOOKUP($F17,'Current MS'!$C:$I,4,FALSE))</f>
        <v>0</v>
      </c>
      <c r="I17" s="401">
        <f>IF(ISERROR(VLOOKUP($F17,'Previous-MS'!$C:$I,4,FALSE)=TRUE),0,VLOOKUP($F17,'Previous-MS'!$C:$I,4,FALSE))</f>
        <v>0</v>
      </c>
      <c r="J17" s="1305">
        <f t="shared" si="5"/>
        <v>0</v>
      </c>
      <c r="K17" s="401">
        <f>IF(ISERROR(VLOOKUP($F17,'Current MS'!$C:$I,5,FALSE)=TRUE),0,VLOOKUP($F17,'Current MS'!$C:$I,5,FALSE))</f>
        <v>0</v>
      </c>
      <c r="L17" s="401">
        <f>IF(ISERROR(VLOOKUP($F17,'Previous-MS'!$C:$I,5,FALSE)=TRUE),0,VLOOKUP($F17,'Previous-MS'!$C:$I,5,FALSE))</f>
        <v>0</v>
      </c>
      <c r="M17" s="401">
        <f t="shared" si="6"/>
        <v>0</v>
      </c>
      <c r="N17" s="985">
        <f>IF(ISERROR(VLOOKUP($F17,'Current MS'!$C:$I,6,FALSE)=TRUE),0,VLOOKUP($F17,'Current MS'!$C:$I,6,FALSE))</f>
        <v>0</v>
      </c>
      <c r="O17" s="401">
        <f>IF(ISERROR(VLOOKUP($F17,'Previous-MS'!$C:$I,6,FALSE)=TRUE),0,VLOOKUP($F17,'Previous-MS'!$C:$I,6,FALSE))</f>
        <v>0</v>
      </c>
      <c r="P17" s="1305">
        <f t="shared" si="7"/>
        <v>0</v>
      </c>
      <c r="Q17" s="401">
        <f t="shared" si="8"/>
        <v>0</v>
      </c>
      <c r="R17" s="401">
        <f t="shared" si="8"/>
        <v>0</v>
      </c>
      <c r="S17" s="801">
        <f t="shared" si="8"/>
        <v>0</v>
      </c>
      <c r="T17" s="438"/>
      <c r="U17" s="390"/>
      <c r="V17" s="498"/>
      <c r="W17" s="436"/>
    </row>
    <row r="18" spans="1:23" s="437" customFormat="1" ht="12" customHeight="1">
      <c r="A18" s="46"/>
      <c r="B18" s="46"/>
      <c r="C18" s="395" t="s">
        <v>162</v>
      </c>
      <c r="D18" s="614">
        <v>1000</v>
      </c>
      <c r="E18" s="364" t="s">
        <v>100</v>
      </c>
      <c r="F18" s="65" t="s">
        <v>237</v>
      </c>
      <c r="G18" s="440"/>
      <c r="H18" s="985">
        <f>IF(ISERROR(VLOOKUP($F18,'Current MS'!$C:$I,4,FALSE)=TRUE),0,VLOOKUP($F18,'Current MS'!$C:$I,4,FALSE))</f>
        <v>0</v>
      </c>
      <c r="I18" s="401">
        <f>IF(ISERROR(VLOOKUP($F18,'Previous-MS'!$C:$I,4,FALSE)=TRUE),0,VLOOKUP($F18,'Previous-MS'!$C:$I,4,FALSE))</f>
        <v>0</v>
      </c>
      <c r="J18" s="797">
        <f t="shared" si="5"/>
        <v>0</v>
      </c>
      <c r="K18" s="401">
        <f>IF(ISERROR(VLOOKUP($F18,'Current MS'!$C:$I,5,FALSE)=TRUE),0,VLOOKUP($F18,'Current MS'!$C:$I,5,FALSE))</f>
        <v>0</v>
      </c>
      <c r="L18" s="401">
        <f>IF(ISERROR(VLOOKUP($F18,'Previous-MS'!$C:$I,5,FALSE)=TRUE),0,VLOOKUP($F18,'Previous-MS'!$C:$I,5,FALSE))</f>
        <v>0</v>
      </c>
      <c r="M18" s="401">
        <f t="shared" si="6"/>
        <v>0</v>
      </c>
      <c r="N18" s="985">
        <f>IF(ISERROR(VLOOKUP($F18,'Current MS'!$C:$I,6,FALSE)=TRUE),0,VLOOKUP($F18,'Current MS'!$C:$I,6,FALSE))</f>
        <v>0</v>
      </c>
      <c r="O18" s="401">
        <f>IF(ISERROR(VLOOKUP($F18,'Previous-MS'!$C:$I,6,FALSE)=TRUE),0,VLOOKUP($F18,'Previous-MS'!$C:$I,6,FALSE))</f>
        <v>0</v>
      </c>
      <c r="P18" s="797">
        <f t="shared" si="7"/>
        <v>0</v>
      </c>
      <c r="Q18" s="401">
        <f t="shared" si="8"/>
        <v>0</v>
      </c>
      <c r="R18" s="401">
        <f t="shared" si="8"/>
        <v>0</v>
      </c>
      <c r="S18" s="801">
        <f t="shared" si="8"/>
        <v>0</v>
      </c>
      <c r="T18" s="438"/>
      <c r="U18" s="390"/>
      <c r="V18" s="498"/>
      <c r="W18" s="436"/>
    </row>
    <row r="19" spans="1:23" s="437" customFormat="1" ht="12" customHeight="1">
      <c r="A19" s="46"/>
      <c r="B19" s="46"/>
      <c r="C19" s="395" t="s">
        <v>162</v>
      </c>
      <c r="D19" s="614">
        <v>1000</v>
      </c>
      <c r="E19" s="364" t="s">
        <v>100</v>
      </c>
      <c r="F19" s="65" t="s">
        <v>173</v>
      </c>
      <c r="G19" s="440"/>
      <c r="H19" s="985">
        <f>IF(ISERROR(VLOOKUP($F19,'Current MS'!$C:$I,4,FALSE)=TRUE),0,VLOOKUP($F19,'Current MS'!$C:$I,4,FALSE))</f>
        <v>0</v>
      </c>
      <c r="I19" s="401">
        <f>IF(ISERROR(VLOOKUP($F19,'Previous-MS'!$C:$I,4,FALSE)=TRUE),0,VLOOKUP($F19,'Previous-MS'!$C:$I,4,FALSE))</f>
        <v>0</v>
      </c>
      <c r="J19" s="797">
        <f t="shared" si="5"/>
        <v>0</v>
      </c>
      <c r="K19" s="401">
        <f>IF(ISERROR(VLOOKUP($F19,'Current MS'!$C:$I,5,FALSE)=TRUE),0,VLOOKUP($F19,'Current MS'!$C:$I,5,FALSE))</f>
        <v>0</v>
      </c>
      <c r="L19" s="401">
        <f>IF(ISERROR(VLOOKUP($F19,'Previous-MS'!$C:$I,5,FALSE)=TRUE),0,VLOOKUP($F19,'Previous-MS'!$C:$I,5,FALSE))</f>
        <v>0</v>
      </c>
      <c r="M19" s="401">
        <f t="shared" si="6"/>
        <v>0</v>
      </c>
      <c r="N19" s="985">
        <f>IF(ISERROR(VLOOKUP($F19,'Current MS'!$C:$I,6,FALSE)=TRUE),0,VLOOKUP($F19,'Current MS'!$C:$I,6,FALSE))</f>
        <v>0</v>
      </c>
      <c r="O19" s="401">
        <f>IF(ISERROR(VLOOKUP($F19,'Previous-MS'!$C:$I,6,FALSE)=TRUE),0,VLOOKUP($F19,'Previous-MS'!$C:$I,6,FALSE))</f>
        <v>0</v>
      </c>
      <c r="P19" s="797">
        <f t="shared" si="7"/>
        <v>0</v>
      </c>
      <c r="Q19" s="401">
        <f t="shared" si="8"/>
        <v>0</v>
      </c>
      <c r="R19" s="401">
        <f t="shared" si="8"/>
        <v>0</v>
      </c>
      <c r="S19" s="801">
        <f t="shared" si="8"/>
        <v>0</v>
      </c>
      <c r="T19" s="438"/>
      <c r="U19" s="390"/>
      <c r="V19" s="498"/>
      <c r="W19" s="436"/>
    </row>
    <row r="20" spans="1:23" s="437" customFormat="1" ht="12" customHeight="1">
      <c r="A20" s="46"/>
      <c r="B20" s="46"/>
      <c r="C20" s="324" t="s">
        <v>171</v>
      </c>
      <c r="D20" s="613"/>
      <c r="E20" s="317"/>
      <c r="F20" s="315"/>
      <c r="G20" s="440"/>
      <c r="H20" s="798">
        <f>SUM(H14:H19)</f>
        <v>0</v>
      </c>
      <c r="I20" s="781">
        <f t="shared" ref="I20:S20" si="9">SUM(I14:I19)</f>
        <v>0</v>
      </c>
      <c r="J20" s="799">
        <f t="shared" si="9"/>
        <v>0</v>
      </c>
      <c r="K20" s="781">
        <f t="shared" si="9"/>
        <v>0</v>
      </c>
      <c r="L20" s="781">
        <f t="shared" si="9"/>
        <v>0</v>
      </c>
      <c r="M20" s="781">
        <f t="shared" si="9"/>
        <v>0</v>
      </c>
      <c r="N20" s="798">
        <f t="shared" si="9"/>
        <v>0</v>
      </c>
      <c r="O20" s="781">
        <f t="shared" si="9"/>
        <v>0</v>
      </c>
      <c r="P20" s="799">
        <f t="shared" si="9"/>
        <v>0</v>
      </c>
      <c r="Q20" s="781">
        <f t="shared" si="9"/>
        <v>0</v>
      </c>
      <c r="R20" s="781">
        <f t="shared" si="9"/>
        <v>0</v>
      </c>
      <c r="S20" s="802">
        <f t="shared" si="9"/>
        <v>0</v>
      </c>
      <c r="T20" s="438"/>
      <c r="U20" s="390"/>
      <c r="V20" s="498"/>
      <c r="W20" s="436">
        <f>Q20+R20</f>
        <v>0</v>
      </c>
    </row>
    <row r="21" spans="1:23" s="437" customFormat="1" ht="12.75" customHeight="1">
      <c r="A21" s="46"/>
      <c r="B21" s="46"/>
      <c r="C21" s="395" t="s">
        <v>124</v>
      </c>
      <c r="D21" s="614">
        <v>2000</v>
      </c>
      <c r="E21" s="364" t="s">
        <v>100</v>
      </c>
      <c r="F21" s="675" t="s">
        <v>125</v>
      </c>
      <c r="G21" s="440"/>
      <c r="H21" s="796">
        <f>IF(ISERROR(VLOOKUP($F21,'Current MS'!$C:$I,4,FALSE)=TRUE),0,VLOOKUP($F21,'Current MS'!$C:$I,4,FALSE))</f>
        <v>0</v>
      </c>
      <c r="I21" s="401">
        <f>IF(ISERROR(VLOOKUP($F21,'Previous-MS'!$C:$I,4,FALSE)=TRUE),0,VLOOKUP($F21,'Previous-MS'!$C:$I,4,FALSE))</f>
        <v>0</v>
      </c>
      <c r="J21" s="797">
        <f>H21-I21</f>
        <v>0</v>
      </c>
      <c r="K21" s="401">
        <f>IF(ISERROR(VLOOKUP($F21,'Current MS'!$C:$I,5,FALSE)=TRUE),0,VLOOKUP($F21,'Current MS'!$C:$I,5,FALSE))</f>
        <v>0</v>
      </c>
      <c r="L21" s="401">
        <f>IF(ISERROR(VLOOKUP($F21,'Previous-MS'!$C:$I,5,FALSE)=TRUE),0,VLOOKUP($F21,'Previous-MS'!$C:$I,5,FALSE))</f>
        <v>0</v>
      </c>
      <c r="M21" s="401">
        <f>K21-L21</f>
        <v>0</v>
      </c>
      <c r="N21" s="796">
        <f>IF(ISERROR(VLOOKUP($F21,'Current MS'!$C:$I,6,FALSE)=TRUE),0,VLOOKUP($F21,'Current MS'!$C:$I,6,FALSE))</f>
        <v>0</v>
      </c>
      <c r="O21" s="401">
        <f>IF(ISERROR(VLOOKUP($F21,'Previous-MS'!$C:$I,6,FALSE)=TRUE),0,VLOOKUP($F21,'Previous-MS'!$C:$I,6,FALSE))</f>
        <v>0</v>
      </c>
      <c r="P21" s="797">
        <f>+N21-O21</f>
        <v>0</v>
      </c>
      <c r="Q21" s="401">
        <f t="shared" ref="Q21:S24" si="10">SUM(H21,K21,N21)</f>
        <v>0</v>
      </c>
      <c r="R21" s="401">
        <f t="shared" si="10"/>
        <v>0</v>
      </c>
      <c r="S21" s="801">
        <f t="shared" si="10"/>
        <v>0</v>
      </c>
      <c r="T21" s="438"/>
      <c r="U21" s="364"/>
      <c r="V21" s="498"/>
      <c r="W21" s="436"/>
    </row>
    <row r="22" spans="1:23" s="437" customFormat="1" ht="12" customHeight="1">
      <c r="A22" s="46"/>
      <c r="B22" s="46"/>
      <c r="C22" s="395" t="s">
        <v>124</v>
      </c>
      <c r="D22" s="614">
        <v>2000</v>
      </c>
      <c r="E22" s="364" t="s">
        <v>100</v>
      </c>
      <c r="F22" s="675" t="s">
        <v>137</v>
      </c>
      <c r="G22" s="440"/>
      <c r="H22" s="796">
        <f>IF(ISERROR(VLOOKUP($F22,'Current MS'!$C:$I,4,FALSE)=TRUE),0,VLOOKUP($F22,'Current MS'!$C:$I,4,FALSE))</f>
        <v>0</v>
      </c>
      <c r="I22" s="401">
        <f>IF(ISERROR(VLOOKUP($F22,'Previous-MS'!$C:$I,4,FALSE)=TRUE),0,VLOOKUP($F22,'Previous-MS'!$C:$I,4,FALSE))</f>
        <v>0</v>
      </c>
      <c r="J22" s="797">
        <f>H22-I22</f>
        <v>0</v>
      </c>
      <c r="K22" s="401">
        <f>IF(ISERROR(VLOOKUP($F22,'Current MS'!$C:$I,5,FALSE)=TRUE),0,VLOOKUP($F22,'Current MS'!$C:$I,5,FALSE))</f>
        <v>0</v>
      </c>
      <c r="L22" s="401">
        <f>IF(ISERROR(VLOOKUP($F22,'Previous-MS'!$C:$I,5,FALSE)=TRUE),0,VLOOKUP($F22,'Previous-MS'!$C:$I,5,FALSE))</f>
        <v>0</v>
      </c>
      <c r="M22" s="401">
        <f>K22-L22</f>
        <v>0</v>
      </c>
      <c r="N22" s="796">
        <f>IF(ISERROR(VLOOKUP($F22,'Current MS'!$C:$I,6,FALSE)=TRUE),0,VLOOKUP($F22,'Current MS'!$C:$I,6,FALSE))</f>
        <v>0</v>
      </c>
      <c r="O22" s="401">
        <f>IF(ISERROR(VLOOKUP($F22,'Previous-MS'!$C:$I,6,FALSE)=TRUE),0,VLOOKUP($F22,'Previous-MS'!$C:$I,6,FALSE))</f>
        <v>0</v>
      </c>
      <c r="P22" s="797">
        <f>+N22-O22</f>
        <v>0</v>
      </c>
      <c r="Q22" s="401">
        <f t="shared" si="10"/>
        <v>0</v>
      </c>
      <c r="R22" s="401">
        <f t="shared" si="10"/>
        <v>0</v>
      </c>
      <c r="S22" s="801">
        <f t="shared" si="10"/>
        <v>0</v>
      </c>
      <c r="T22" s="438"/>
      <c r="U22" s="364"/>
      <c r="V22" s="498"/>
      <c r="W22" s="436"/>
    </row>
    <row r="23" spans="1:23" s="437" customFormat="1" ht="12" customHeight="1">
      <c r="A23" s="46"/>
      <c r="B23" s="46"/>
      <c r="C23" s="395" t="s">
        <v>124</v>
      </c>
      <c r="D23" s="614">
        <v>2000</v>
      </c>
      <c r="E23" s="364" t="s">
        <v>100</v>
      </c>
      <c r="F23" s="675" t="s">
        <v>234</v>
      </c>
      <c r="G23" s="440"/>
      <c r="H23" s="796">
        <f>IF(ISERROR(VLOOKUP($F23,'Current MS'!$C:$I,4,FALSE)=TRUE),0,VLOOKUP($F23,'Current MS'!$C:$I,4,FALSE))</f>
        <v>0</v>
      </c>
      <c r="I23" s="401">
        <f>IF(ISERROR(VLOOKUP($F23,'Previous-MS'!$C:$I,4,FALSE)=TRUE),0,VLOOKUP($F23,'Previous-MS'!$C:$I,4,FALSE))</f>
        <v>0</v>
      </c>
      <c r="J23" s="797">
        <f>H23-I23</f>
        <v>0</v>
      </c>
      <c r="K23" s="401">
        <f>IF(ISERROR(VLOOKUP($F23,'Current MS'!$C:$I,5,FALSE)=TRUE),0,VLOOKUP($F23,'Current MS'!$C:$I,5,FALSE))</f>
        <v>0</v>
      </c>
      <c r="L23" s="401">
        <f>IF(ISERROR(VLOOKUP($F23,'Previous-MS'!$C:$I,5,FALSE)=TRUE),0,VLOOKUP($F23,'Previous-MS'!$C:$I,5,FALSE))</f>
        <v>0</v>
      </c>
      <c r="M23" s="401">
        <f>K23-L23</f>
        <v>0</v>
      </c>
      <c r="N23" s="796">
        <f>IF(ISERROR(VLOOKUP($F23,'Current MS'!$C:$I,6,FALSE)=TRUE),0,VLOOKUP($F23,'Current MS'!$C:$I,6,FALSE))</f>
        <v>0</v>
      </c>
      <c r="O23" s="401">
        <f>IF(ISERROR(VLOOKUP($F23,'Previous-MS'!$C:$I,6,FALSE)=TRUE),0,VLOOKUP($F23,'Previous-MS'!$C:$I,6,FALSE))</f>
        <v>0</v>
      </c>
      <c r="P23" s="797">
        <f>+N23-O23</f>
        <v>0</v>
      </c>
      <c r="Q23" s="401">
        <f t="shared" si="10"/>
        <v>0</v>
      </c>
      <c r="R23" s="401">
        <f t="shared" si="10"/>
        <v>0</v>
      </c>
      <c r="S23" s="801">
        <f t="shared" si="10"/>
        <v>0</v>
      </c>
      <c r="T23" s="438"/>
      <c r="U23" s="364"/>
      <c r="V23" s="498"/>
      <c r="W23" s="436"/>
    </row>
    <row r="24" spans="1:23" s="437" customFormat="1" ht="12" customHeight="1">
      <c r="A24" s="46"/>
      <c r="B24" s="46"/>
      <c r="C24" s="395" t="s">
        <v>124</v>
      </c>
      <c r="D24" s="614">
        <v>2000</v>
      </c>
      <c r="E24" s="364" t="s">
        <v>100</v>
      </c>
      <c r="F24" s="675" t="s">
        <v>143</v>
      </c>
      <c r="G24" s="440"/>
      <c r="H24" s="796">
        <f>IF(ISERROR(VLOOKUP($F24,'Current MS'!$C:$I,4,FALSE)=TRUE),0,VLOOKUP($F24,'Current MS'!$C:$I,4,FALSE))</f>
        <v>0</v>
      </c>
      <c r="I24" s="401">
        <f>IF(ISERROR(VLOOKUP($F24,'Previous-MS'!$C:$I,4,FALSE)=TRUE),0,VLOOKUP($F24,'Previous-MS'!$C:$I,4,FALSE))</f>
        <v>0</v>
      </c>
      <c r="J24" s="797">
        <f>H24-I24</f>
        <v>0</v>
      </c>
      <c r="K24" s="401">
        <f>IF(ISERROR(VLOOKUP($F24,'Current MS'!$C:$I,5,FALSE)=TRUE),0,VLOOKUP($F24,'Current MS'!$C:$I,5,FALSE))</f>
        <v>0</v>
      </c>
      <c r="L24" s="401">
        <f>IF(ISERROR(VLOOKUP($F24,'Previous-MS'!$C:$I,5,FALSE)=TRUE),0,VLOOKUP($F24,'Previous-MS'!$C:$I,5,FALSE))</f>
        <v>0</v>
      </c>
      <c r="M24" s="401">
        <f>K24-L24</f>
        <v>0</v>
      </c>
      <c r="N24" s="796">
        <f>IF(ISERROR(VLOOKUP($F24,'Current MS'!$C:$I,6,FALSE)=TRUE),0,VLOOKUP($F24,'Current MS'!$C:$I,6,FALSE))</f>
        <v>0</v>
      </c>
      <c r="O24" s="401">
        <f>IF(ISERROR(VLOOKUP($F24,'Previous-MS'!$C:$I,6,FALSE)=TRUE),0,VLOOKUP($F24,'Previous-MS'!$C:$I,6,FALSE))</f>
        <v>0</v>
      </c>
      <c r="P24" s="797">
        <f>+N24-O24</f>
        <v>0</v>
      </c>
      <c r="Q24" s="401">
        <f t="shared" si="10"/>
        <v>0</v>
      </c>
      <c r="R24" s="401">
        <f t="shared" si="10"/>
        <v>0</v>
      </c>
      <c r="S24" s="801">
        <f t="shared" si="10"/>
        <v>0</v>
      </c>
      <c r="T24" s="438"/>
      <c r="U24" s="364"/>
      <c r="V24" s="498"/>
      <c r="W24" s="436"/>
    </row>
    <row r="25" spans="1:23" s="437" customFormat="1" ht="12" customHeight="1">
      <c r="A25" s="46"/>
      <c r="B25" s="46"/>
      <c r="C25" s="395" t="s">
        <v>124</v>
      </c>
      <c r="D25" s="614">
        <v>2000</v>
      </c>
      <c r="E25" s="364" t="s">
        <v>100</v>
      </c>
      <c r="F25" s="675" t="s">
        <v>235</v>
      </c>
      <c r="G25" s="440"/>
      <c r="H25" s="796">
        <f>IF(ISERROR(VLOOKUP($F25,'Current MS'!$C:$I,4,FALSE)=TRUE),0,VLOOKUP($F25,'Current MS'!$C:$I,4,FALSE))</f>
        <v>0</v>
      </c>
      <c r="I25" s="401">
        <f>IF(ISERROR(VLOOKUP($F25,'Previous-MS'!$C:$I,4,FALSE)=TRUE),0,VLOOKUP($F25,'Previous-MS'!$C:$I,4,FALSE))</f>
        <v>0</v>
      </c>
      <c r="J25" s="797">
        <f t="shared" ref="J25" si="11">H25-I25</f>
        <v>0</v>
      </c>
      <c r="K25" s="401">
        <f>IF(ISERROR(VLOOKUP($F25,'Current MS'!$C:$I,5,FALSE)=TRUE),0,VLOOKUP($F25,'Current MS'!$C:$I,5,FALSE))</f>
        <v>0</v>
      </c>
      <c r="L25" s="401">
        <f>IF(ISERROR(VLOOKUP($F25,'Previous-MS'!$C:$I,5,FALSE)=TRUE),0,VLOOKUP($F25,'Previous-MS'!$C:$I,5,FALSE))</f>
        <v>0</v>
      </c>
      <c r="M25" s="401">
        <f t="shared" ref="M25" si="12">K25-L25</f>
        <v>0</v>
      </c>
      <c r="N25" s="796">
        <f>IF(ISERROR(VLOOKUP($F25,'Current MS'!$C:$I,6,FALSE)=TRUE),0,VLOOKUP($F25,'Current MS'!$C:$I,6,FALSE))</f>
        <v>0</v>
      </c>
      <c r="O25" s="401">
        <f>IF(ISERROR(VLOOKUP($F25,'Previous-MS'!$C:$I,6,FALSE)=TRUE),0,VLOOKUP($F25,'Previous-MS'!$C:$I,6,FALSE))</f>
        <v>0</v>
      </c>
      <c r="P25" s="797">
        <f t="shared" ref="P25" si="13">+N25-O25</f>
        <v>0</v>
      </c>
      <c r="Q25" s="401">
        <f t="shared" ref="Q25" si="14">SUM(H25,K25,N25)</f>
        <v>0</v>
      </c>
      <c r="R25" s="401">
        <f t="shared" ref="R25" si="15">SUM(I25,L25,O25)</f>
        <v>0</v>
      </c>
      <c r="S25" s="801">
        <f t="shared" ref="S25" si="16">SUM(J25,M25,P25)</f>
        <v>0</v>
      </c>
      <c r="T25" s="438"/>
      <c r="U25" s="364"/>
      <c r="V25" s="498"/>
      <c r="W25" s="436"/>
    </row>
    <row r="26" spans="1:23" s="437" customFormat="1" ht="12" customHeight="1">
      <c r="A26" s="46"/>
      <c r="B26" s="46"/>
      <c r="C26" s="395" t="s">
        <v>124</v>
      </c>
      <c r="D26" s="614">
        <v>2000</v>
      </c>
      <c r="E26" s="364" t="s">
        <v>100</v>
      </c>
      <c r="F26" s="675" t="s">
        <v>133</v>
      </c>
      <c r="G26" s="440"/>
      <c r="H26" s="796">
        <f>IF(ISERROR(VLOOKUP($F26,'Current MS'!$C:$I,4,FALSE)=TRUE),0,VLOOKUP($F26,'Current MS'!$C:$I,4,FALSE))</f>
        <v>0</v>
      </c>
      <c r="I26" s="401">
        <f>IF(ISERROR(VLOOKUP($F26,'Previous-MS'!$C:$I,4,FALSE)=TRUE),0,VLOOKUP($F26,'Previous-MS'!$C:$I,4,FALSE))</f>
        <v>0</v>
      </c>
      <c r="J26" s="797">
        <f>H26-I26</f>
        <v>0</v>
      </c>
      <c r="K26" s="401">
        <f>IF(ISERROR(VLOOKUP($F26,'Current MS'!$C:$I,5,FALSE)=TRUE),0,VLOOKUP($F26,'Current MS'!$C:$I,5,FALSE))</f>
        <v>0</v>
      </c>
      <c r="L26" s="401">
        <f>IF(ISERROR(VLOOKUP($F26,'Previous-MS'!$C:$I,5,FALSE)=TRUE),0,VLOOKUP($F26,'Previous-MS'!$C:$I,5,FALSE))</f>
        <v>0</v>
      </c>
      <c r="M26" s="401">
        <f>K26-L26</f>
        <v>0</v>
      </c>
      <c r="N26" s="796">
        <f>IF(ISERROR(VLOOKUP($F26,'Current MS'!$C:$I,6,FALSE)=TRUE),0,VLOOKUP($F26,'Current MS'!$C:$I,6,FALSE))</f>
        <v>0</v>
      </c>
      <c r="O26" s="401">
        <f>IF(ISERROR(VLOOKUP($F26,'Previous-MS'!$C:$I,6,FALSE)=TRUE),0,VLOOKUP($F26,'Previous-MS'!$C:$I,6,FALSE))</f>
        <v>0</v>
      </c>
      <c r="P26" s="797">
        <f>+N26-O26</f>
        <v>0</v>
      </c>
      <c r="Q26" s="401">
        <f>SUM(H26,K26,N26)</f>
        <v>0</v>
      </c>
      <c r="R26" s="401">
        <f>SUM(I26,L26,O26)</f>
        <v>0</v>
      </c>
      <c r="S26" s="801">
        <f>SUM(J26,M26,P26)</f>
        <v>0</v>
      </c>
      <c r="T26" s="438"/>
      <c r="U26" s="364"/>
      <c r="V26" s="498"/>
      <c r="W26" s="436"/>
    </row>
    <row r="27" spans="1:23" s="437" customFormat="1" ht="12" customHeight="1">
      <c r="A27" s="46"/>
      <c r="B27" s="46"/>
      <c r="C27" s="395" t="s">
        <v>124</v>
      </c>
      <c r="D27" s="614">
        <v>2000</v>
      </c>
      <c r="E27" s="364" t="s">
        <v>100</v>
      </c>
      <c r="F27" s="675" t="s">
        <v>138</v>
      </c>
      <c r="G27" s="440"/>
      <c r="H27" s="796">
        <f>IF(ISERROR(VLOOKUP($F27,'Current MS'!$C:$I,4,FALSE)=TRUE),0,VLOOKUP($F27,'Current MS'!$C:$I,4,FALSE))</f>
        <v>0</v>
      </c>
      <c r="I27" s="401">
        <f>IF(ISERROR(VLOOKUP($F27,'Previous-MS'!$C:$I,4,FALSE)=TRUE),0,VLOOKUP($F27,'Previous-MS'!$C:$I,4,FALSE))</f>
        <v>0</v>
      </c>
      <c r="J27" s="797">
        <f t="shared" ref="J27" si="17">H27-I27</f>
        <v>0</v>
      </c>
      <c r="K27" s="401">
        <f>IF(ISERROR(VLOOKUP($F27,'Current MS'!$C:$I,5,FALSE)=TRUE),0,VLOOKUP($F27,'Current MS'!$C:$I,5,FALSE))</f>
        <v>0</v>
      </c>
      <c r="L27" s="401">
        <f>IF(ISERROR(VLOOKUP($F27,'Previous-MS'!$C:$I,5,FALSE)=TRUE),0,VLOOKUP($F27,'Previous-MS'!$C:$I,5,FALSE))</f>
        <v>0</v>
      </c>
      <c r="M27" s="401">
        <f t="shared" ref="M27" si="18">K27-L27</f>
        <v>0</v>
      </c>
      <c r="N27" s="796">
        <f>IF(ISERROR(VLOOKUP($F27,'Current MS'!$C:$I,6,FALSE)=TRUE),0,VLOOKUP($F27,'Current MS'!$C:$I,6,FALSE))</f>
        <v>0</v>
      </c>
      <c r="O27" s="401">
        <f>IF(ISERROR(VLOOKUP($F27,'Previous-MS'!$C:$I,6,FALSE)=TRUE),0,VLOOKUP($F27,'Previous-MS'!$C:$I,6,FALSE))</f>
        <v>0</v>
      </c>
      <c r="P27" s="797">
        <f t="shared" ref="P27" si="19">+N27-O27</f>
        <v>0</v>
      </c>
      <c r="Q27" s="401">
        <f t="shared" ref="Q27" si="20">SUM(H27,K27,N27)</f>
        <v>0</v>
      </c>
      <c r="R27" s="401">
        <f t="shared" ref="R27" si="21">SUM(I27,L27,O27)</f>
        <v>0</v>
      </c>
      <c r="S27" s="801">
        <f t="shared" ref="S27" si="22">SUM(J27,M27,P27)</f>
        <v>0</v>
      </c>
      <c r="T27" s="438"/>
      <c r="U27" s="364"/>
      <c r="V27" s="498"/>
      <c r="W27" s="436"/>
    </row>
    <row r="28" spans="1:23" s="437" customFormat="1" ht="11.25" customHeight="1">
      <c r="A28" s="46"/>
      <c r="B28" s="46"/>
      <c r="C28" s="324" t="s">
        <v>126</v>
      </c>
      <c r="D28" s="613"/>
      <c r="E28" s="317"/>
      <c r="F28" s="315"/>
      <c r="G28" s="440"/>
      <c r="H28" s="798">
        <f t="shared" ref="H28:S28" si="23">SUM(H21:H27)</f>
        <v>0</v>
      </c>
      <c r="I28" s="781">
        <f t="shared" si="23"/>
        <v>0</v>
      </c>
      <c r="J28" s="799">
        <f t="shared" si="23"/>
        <v>0</v>
      </c>
      <c r="K28" s="781">
        <f t="shared" si="23"/>
        <v>0</v>
      </c>
      <c r="L28" s="781">
        <f t="shared" si="23"/>
        <v>0</v>
      </c>
      <c r="M28" s="781">
        <f t="shared" si="23"/>
        <v>0</v>
      </c>
      <c r="N28" s="798">
        <f t="shared" si="23"/>
        <v>0</v>
      </c>
      <c r="O28" s="781">
        <f t="shared" si="23"/>
        <v>0</v>
      </c>
      <c r="P28" s="799">
        <f t="shared" si="23"/>
        <v>0</v>
      </c>
      <c r="Q28" s="781">
        <f t="shared" si="23"/>
        <v>0</v>
      </c>
      <c r="R28" s="781">
        <f t="shared" si="23"/>
        <v>0</v>
      </c>
      <c r="S28" s="802">
        <f t="shared" si="23"/>
        <v>0</v>
      </c>
      <c r="T28" s="438"/>
      <c r="U28" s="364"/>
      <c r="V28" s="498"/>
      <c r="W28" s="436"/>
    </row>
    <row r="29" spans="1:23" s="437" customFormat="1" ht="12" customHeight="1">
      <c r="A29" s="46"/>
      <c r="B29" s="46"/>
      <c r="C29" s="395" t="s">
        <v>272</v>
      </c>
      <c r="D29" s="614">
        <v>2000</v>
      </c>
      <c r="E29" s="364" t="s">
        <v>200</v>
      </c>
      <c r="F29" s="65" t="s">
        <v>274</v>
      </c>
      <c r="G29" s="440"/>
      <c r="H29" s="796">
        <f>IF(ISERROR(VLOOKUP($F29,'Current MS'!$C:$I,4,FALSE)=TRUE),0,VLOOKUP($F29,'Current MS'!$C:$I,4,FALSE))</f>
        <v>0</v>
      </c>
      <c r="I29" s="401">
        <f>IF(ISERROR(VLOOKUP($F29,'Previous-MS'!$C:$I,4,FALSE)=TRUE),0,VLOOKUP($F29,'Previous-MS'!$C:$I,4,FALSE))</f>
        <v>0</v>
      </c>
      <c r="J29" s="797">
        <f>H29-I29</f>
        <v>0</v>
      </c>
      <c r="K29" s="401">
        <f>IF(ISERROR(VLOOKUP($F29,'Current MS'!$C:$I,5,FALSE)=TRUE),0,VLOOKUP($F29,'Current MS'!$C:$I,5,FALSE))</f>
        <v>0</v>
      </c>
      <c r="L29" s="401">
        <f>IF(ISERROR(VLOOKUP($F29,'Previous-MS'!$C:$I,5,FALSE)=TRUE),0,VLOOKUP($F29,'Previous-MS'!$C:$I,5,FALSE))</f>
        <v>0</v>
      </c>
      <c r="M29" s="401">
        <f>K29-L29</f>
        <v>0</v>
      </c>
      <c r="N29" s="796">
        <f>IF(ISERROR(VLOOKUP($F29,'Current MS'!$C:$I,6,FALSE)=TRUE),0,VLOOKUP($F29,'Current MS'!$C:$I,6,FALSE))</f>
        <v>0</v>
      </c>
      <c r="O29" s="401">
        <f>IF(ISERROR(VLOOKUP($F29,'Previous-MS'!$C:$I,6,FALSE)=TRUE),0,VLOOKUP($F29,'Previous-MS'!$C:$I,6,FALSE))</f>
        <v>0</v>
      </c>
      <c r="P29" s="797">
        <f>+N29-O29</f>
        <v>0</v>
      </c>
      <c r="Q29" s="401">
        <f t="shared" ref="Q29:S31" si="24">SUM(H29,K29,N29)</f>
        <v>0</v>
      </c>
      <c r="R29" s="401">
        <f t="shared" si="24"/>
        <v>0</v>
      </c>
      <c r="S29" s="801">
        <f t="shared" si="24"/>
        <v>0</v>
      </c>
      <c r="T29" s="438"/>
      <c r="U29" s="390"/>
      <c r="V29" s="498"/>
      <c r="W29" s="436"/>
    </row>
    <row r="30" spans="1:23" s="437" customFormat="1" ht="12" customHeight="1">
      <c r="A30" s="46"/>
      <c r="B30" s="46"/>
      <c r="C30" s="395" t="s">
        <v>272</v>
      </c>
      <c r="D30" s="614">
        <v>1000</v>
      </c>
      <c r="E30" s="364" t="s">
        <v>100</v>
      </c>
      <c r="F30" s="65" t="s">
        <v>283</v>
      </c>
      <c r="G30" s="440"/>
      <c r="H30" s="985">
        <f>IF(ISERROR(VLOOKUP($F30,'Current MS'!$C:$I,4,FALSE)=TRUE),0,VLOOKUP($F30,'Current MS'!$C:$I,4,FALSE))</f>
        <v>0</v>
      </c>
      <c r="I30" s="401">
        <f>IF(ISERROR(VLOOKUP($F30,'Previous-MS'!$C:$I,4,FALSE)=TRUE),0,VLOOKUP($F30,'Previous-MS'!$C:$I,4,FALSE))</f>
        <v>0</v>
      </c>
      <c r="J30" s="1713">
        <f>H30-I30</f>
        <v>0</v>
      </c>
      <c r="K30" s="401">
        <f>IF(ISERROR(VLOOKUP($F30,'Current MS'!$C:$I,5,FALSE)=TRUE),0,VLOOKUP($F30,'Current MS'!$C:$I,5,FALSE))</f>
        <v>0</v>
      </c>
      <c r="L30" s="401">
        <f>IF(ISERROR(VLOOKUP($F30,'Previous-MS'!$C:$I,5,FALSE)=TRUE),0,VLOOKUP($F30,'Previous-MS'!$C:$I,5,FALSE))</f>
        <v>0</v>
      </c>
      <c r="M30" s="401">
        <f>K30-L30</f>
        <v>0</v>
      </c>
      <c r="N30" s="985">
        <f>IF(ISERROR(VLOOKUP($F30,'Current MS'!$C:$I,6,FALSE)=TRUE),0,VLOOKUP($F30,'Current MS'!$C:$I,6,FALSE))</f>
        <v>0</v>
      </c>
      <c r="O30" s="401">
        <f>IF(ISERROR(VLOOKUP($F30,'Previous-MS'!$C:$I,6,FALSE)=TRUE),0,VLOOKUP($F30,'Previous-MS'!$C:$I,6,FALSE))</f>
        <v>0</v>
      </c>
      <c r="P30" s="1713">
        <f>+N30-O30</f>
        <v>0</v>
      </c>
      <c r="Q30" s="401">
        <f t="shared" ref="Q30" si="25">SUM(H30,K30,N30)</f>
        <v>0</v>
      </c>
      <c r="R30" s="401">
        <f t="shared" ref="R30" si="26">SUM(I30,L30,O30)</f>
        <v>0</v>
      </c>
      <c r="S30" s="801">
        <f t="shared" ref="S30" si="27">SUM(J30,M30,P30)</f>
        <v>0</v>
      </c>
      <c r="T30" s="438"/>
      <c r="U30" s="390"/>
      <c r="V30" s="498"/>
      <c r="W30" s="436"/>
    </row>
    <row r="31" spans="1:23" s="437" customFormat="1" ht="12" customHeight="1">
      <c r="A31" s="46"/>
      <c r="B31" s="46"/>
      <c r="C31" s="395" t="s">
        <v>272</v>
      </c>
      <c r="D31" s="614">
        <v>1000</v>
      </c>
      <c r="E31" s="364" t="s">
        <v>100</v>
      </c>
      <c r="F31" s="65" t="s">
        <v>399</v>
      </c>
      <c r="G31" s="440"/>
      <c r="H31" s="985">
        <f>IF(ISERROR(VLOOKUP($F31,'Current MS'!$C:$I,4,FALSE)=TRUE),0,VLOOKUP($F31,'Current MS'!$C:$I,4,FALSE))</f>
        <v>0</v>
      </c>
      <c r="I31" s="401">
        <f>IF(ISERROR(VLOOKUP($F31,'Previous-MS'!$C:$I,4,FALSE)=TRUE),0,VLOOKUP($F31,'Previous-MS'!$C:$I,4,FALSE))</f>
        <v>0</v>
      </c>
      <c r="J31" s="797">
        <f>H31-I31</f>
        <v>0</v>
      </c>
      <c r="K31" s="401">
        <f>IF(ISERROR(VLOOKUP($F31,'Current MS'!$C:$I,5,FALSE)=TRUE),0,VLOOKUP($F31,'Current MS'!$C:$I,5,FALSE))</f>
        <v>0</v>
      </c>
      <c r="L31" s="401">
        <f>IF(ISERROR(VLOOKUP($F31,'Previous-MS'!$C:$I,5,FALSE)=TRUE),0,VLOOKUP($F31,'Previous-MS'!$C:$I,5,FALSE))</f>
        <v>0</v>
      </c>
      <c r="M31" s="401">
        <f>K31-L31</f>
        <v>0</v>
      </c>
      <c r="N31" s="985">
        <f>IF(ISERROR(VLOOKUP($F31,'Current MS'!$C:$I,6,FALSE)=TRUE),0,VLOOKUP($F31,'Current MS'!$C:$I,6,FALSE))</f>
        <v>0</v>
      </c>
      <c r="O31" s="401">
        <f>IF(ISERROR(VLOOKUP($F31,'Previous-MS'!$C:$I,6,FALSE)=TRUE),0,VLOOKUP($F31,'Previous-MS'!$C:$I,6,FALSE))</f>
        <v>0</v>
      </c>
      <c r="P31" s="797">
        <f>+N31-O31</f>
        <v>0</v>
      </c>
      <c r="Q31" s="401">
        <f t="shared" si="24"/>
        <v>0</v>
      </c>
      <c r="R31" s="401">
        <f t="shared" si="24"/>
        <v>0</v>
      </c>
      <c r="S31" s="801">
        <f t="shared" si="24"/>
        <v>0</v>
      </c>
      <c r="T31" s="438"/>
      <c r="U31" s="390"/>
      <c r="V31" s="498"/>
      <c r="W31" s="436"/>
    </row>
    <row r="32" spans="1:23" s="437" customFormat="1" ht="12" customHeight="1">
      <c r="A32" s="46"/>
      <c r="B32" s="46"/>
      <c r="C32" s="324" t="s">
        <v>275</v>
      </c>
      <c r="D32" s="613"/>
      <c r="E32" s="317"/>
      <c r="F32" s="315"/>
      <c r="G32" s="440"/>
      <c r="H32" s="798">
        <f>SUM(H29:H31)</f>
        <v>0</v>
      </c>
      <c r="I32" s="781">
        <f t="shared" ref="I32:S32" si="28">SUM(I29:I31)</f>
        <v>0</v>
      </c>
      <c r="J32" s="799">
        <f t="shared" si="28"/>
        <v>0</v>
      </c>
      <c r="K32" s="781">
        <f t="shared" si="28"/>
        <v>0</v>
      </c>
      <c r="L32" s="781">
        <f t="shared" si="28"/>
        <v>0</v>
      </c>
      <c r="M32" s="781">
        <f t="shared" si="28"/>
        <v>0</v>
      </c>
      <c r="N32" s="798">
        <f t="shared" si="28"/>
        <v>0</v>
      </c>
      <c r="O32" s="781">
        <f t="shared" si="28"/>
        <v>0</v>
      </c>
      <c r="P32" s="799">
        <f t="shared" si="28"/>
        <v>0</v>
      </c>
      <c r="Q32" s="781">
        <f t="shared" si="28"/>
        <v>0</v>
      </c>
      <c r="R32" s="781">
        <f t="shared" si="28"/>
        <v>0</v>
      </c>
      <c r="S32" s="802">
        <f t="shared" si="28"/>
        <v>0</v>
      </c>
      <c r="T32" s="438"/>
      <c r="U32" s="390"/>
      <c r="V32" s="498"/>
      <c r="W32" s="436"/>
    </row>
    <row r="33" spans="1:23" s="437" customFormat="1" ht="12" customHeight="1">
      <c r="B33" s="46"/>
      <c r="C33" s="395" t="s">
        <v>176</v>
      </c>
      <c r="D33" s="614">
        <v>3000</v>
      </c>
      <c r="E33" s="364" t="s">
        <v>100</v>
      </c>
      <c r="F33" s="65" t="s">
        <v>178</v>
      </c>
      <c r="G33" s="440"/>
      <c r="H33" s="796">
        <f>IF(ISERROR(VLOOKUP($F33,'Current MS'!$C:$I,4,FALSE)=TRUE),0,VLOOKUP($F33,'Current MS'!$C:$I,4,FALSE))</f>
        <v>0</v>
      </c>
      <c r="I33" s="401">
        <f>IF(ISERROR(VLOOKUP($F33,'Previous-MS'!$C:$I,4,FALSE)=TRUE),0,VLOOKUP($F33,'Previous-MS'!$C:$I,4,FALSE))</f>
        <v>0</v>
      </c>
      <c r="J33" s="797">
        <f>H33-I33</f>
        <v>0</v>
      </c>
      <c r="K33" s="401">
        <f>IF(ISERROR(VLOOKUP($F33,'Current MS'!$C:$I,5,FALSE)=TRUE),0,VLOOKUP($F33,'Current MS'!$C:$I,5,FALSE))</f>
        <v>0</v>
      </c>
      <c r="L33" s="401">
        <f>IF(ISERROR(VLOOKUP($F33,'Previous-MS'!$C:$I,5,FALSE)=TRUE),0,VLOOKUP($F33,'Previous-MS'!$C:$I,5,FALSE))</f>
        <v>0</v>
      </c>
      <c r="M33" s="401">
        <f>K33-L33</f>
        <v>0</v>
      </c>
      <c r="N33" s="796">
        <f>IF(ISERROR(VLOOKUP($F33,'Current MS'!$C:$I,6,FALSE)=TRUE),0,VLOOKUP($F33,'Current MS'!$C:$I,6,FALSE))</f>
        <v>0</v>
      </c>
      <c r="O33" s="401">
        <f>IF(ISERROR(VLOOKUP($F33,'Previous-MS'!$C:$I,6,FALSE)=TRUE),0,VLOOKUP($F33,'Previous-MS'!$C:$I,6,FALSE))</f>
        <v>0</v>
      </c>
      <c r="P33" s="797">
        <f>+N33-O33</f>
        <v>0</v>
      </c>
      <c r="Q33" s="401">
        <f t="shared" ref="Q33:S34" si="29">SUM(H33,K33,N33)</f>
        <v>0</v>
      </c>
      <c r="R33" s="401">
        <f t="shared" si="29"/>
        <v>0</v>
      </c>
      <c r="S33" s="801">
        <f t="shared" si="29"/>
        <v>0</v>
      </c>
      <c r="T33" s="438"/>
      <c r="U33" s="364"/>
      <c r="V33" s="498"/>
      <c r="W33" s="436"/>
    </row>
    <row r="34" spans="1:23" s="437" customFormat="1" ht="12" customHeight="1">
      <c r="B34" s="46"/>
      <c r="C34" s="395" t="s">
        <v>176</v>
      </c>
      <c r="D34" s="614">
        <v>3000</v>
      </c>
      <c r="E34" s="364" t="s">
        <v>100</v>
      </c>
      <c r="F34" s="65" t="s">
        <v>282</v>
      </c>
      <c r="G34" s="440"/>
      <c r="H34" s="796">
        <f>IF(ISERROR(VLOOKUP($F34,'Current MS'!$C:$I,4,FALSE)=TRUE),0,VLOOKUP($F34,'Current MS'!$C:$I,4,FALSE))</f>
        <v>0</v>
      </c>
      <c r="I34" s="401">
        <f>IF(ISERROR(VLOOKUP($F34,'Previous-MS'!$C:$I,4,FALSE)=TRUE),0,VLOOKUP($F34,'Previous-MS'!$C:$I,4,FALSE))</f>
        <v>0</v>
      </c>
      <c r="J34" s="797">
        <f>H34-I34</f>
        <v>0</v>
      </c>
      <c r="K34" s="401">
        <f>IF(ISERROR(VLOOKUP($F34,'Current MS'!$C:$I,5,FALSE)=TRUE),0,VLOOKUP($F34,'Current MS'!$C:$I,5,FALSE))</f>
        <v>0</v>
      </c>
      <c r="L34" s="401">
        <f>IF(ISERROR(VLOOKUP($F34,'Previous-MS'!$C:$I,5,FALSE)=TRUE),0,VLOOKUP($F34,'Previous-MS'!$C:$I,5,FALSE))</f>
        <v>0</v>
      </c>
      <c r="M34" s="401">
        <f>K34-L34</f>
        <v>0</v>
      </c>
      <c r="N34" s="796">
        <f>IF(ISERROR(VLOOKUP($F34,'Current MS'!$C:$I,6,FALSE)=TRUE),0,VLOOKUP($F34,'Current MS'!$C:$I,6,FALSE))</f>
        <v>0</v>
      </c>
      <c r="O34" s="401">
        <f>IF(ISERROR(VLOOKUP($F34,'Previous-MS'!$C:$I,6,FALSE)=TRUE),0,VLOOKUP($F34,'Previous-MS'!$C:$I,6,FALSE))</f>
        <v>0</v>
      </c>
      <c r="P34" s="797">
        <f>+N34-O34</f>
        <v>0</v>
      </c>
      <c r="Q34" s="401">
        <f t="shared" si="29"/>
        <v>0</v>
      </c>
      <c r="R34" s="401">
        <f t="shared" si="29"/>
        <v>0</v>
      </c>
      <c r="S34" s="801">
        <f t="shared" si="29"/>
        <v>0</v>
      </c>
      <c r="T34" s="438"/>
      <c r="U34" s="364"/>
      <c r="V34" s="498"/>
      <c r="W34" s="436"/>
    </row>
    <row r="35" spans="1:23" s="437" customFormat="1" ht="12" customHeight="1">
      <c r="B35" s="46"/>
      <c r="C35" s="395" t="s">
        <v>176</v>
      </c>
      <c r="D35" s="614">
        <v>3000</v>
      </c>
      <c r="E35" s="364" t="s">
        <v>100</v>
      </c>
      <c r="F35" s="65" t="s">
        <v>216</v>
      </c>
      <c r="G35" s="440"/>
      <c r="H35" s="796">
        <f>IF(ISERROR(VLOOKUP($F35,'Current MS'!$C:$I,4,FALSE)=TRUE),0,VLOOKUP($F35,'Current MS'!$C:$I,4,FALSE))</f>
        <v>0</v>
      </c>
      <c r="I35" s="401">
        <f>IF(ISERROR(VLOOKUP($F35,'Previous-MS'!$C:$I,4,FALSE)=TRUE),0,VLOOKUP($F35,'Previous-MS'!$C:$I,4,FALSE))</f>
        <v>0</v>
      </c>
      <c r="J35" s="797">
        <f t="shared" ref="J35:J40" si="30">H35-I35</f>
        <v>0</v>
      </c>
      <c r="K35" s="401">
        <f>IF(ISERROR(VLOOKUP($F35,'Current MS'!$C:$I,5,FALSE)=TRUE),0,VLOOKUP($F35,'Current MS'!$C:$I,5,FALSE))</f>
        <v>0</v>
      </c>
      <c r="L35" s="401">
        <f>IF(ISERROR(VLOOKUP($F35,'Previous-MS'!$C:$I,5,FALSE)=TRUE),0,VLOOKUP($F35,'Previous-MS'!$C:$I,5,FALSE))</f>
        <v>0</v>
      </c>
      <c r="M35" s="401">
        <f t="shared" ref="M35:M40" si="31">K35-L35</f>
        <v>0</v>
      </c>
      <c r="N35" s="796">
        <f>IF(ISERROR(VLOOKUP($F35,'Current MS'!$C:$I,6,FALSE)=TRUE),0,VLOOKUP($F35,'Current MS'!$C:$I,6,FALSE))</f>
        <v>0</v>
      </c>
      <c r="O35" s="401">
        <f>IF(ISERROR(VLOOKUP($F35,'Previous-MS'!$C:$I,6,FALSE)=TRUE),0,VLOOKUP($F35,'Previous-MS'!$C:$I,6,FALSE))</f>
        <v>0</v>
      </c>
      <c r="P35" s="797">
        <f t="shared" ref="P35:P40" si="32">+N35-O35</f>
        <v>0</v>
      </c>
      <c r="Q35" s="401">
        <f t="shared" ref="Q35:Q40" si="33">SUM(H35,K35,N35)</f>
        <v>0</v>
      </c>
      <c r="R35" s="401">
        <f t="shared" ref="R35:R40" si="34">SUM(I35,L35,O35)</f>
        <v>0</v>
      </c>
      <c r="S35" s="801">
        <f t="shared" ref="S35:S40" si="35">SUM(J35,M35,P35)</f>
        <v>0</v>
      </c>
      <c r="T35" s="438"/>
      <c r="U35" s="364"/>
      <c r="V35" s="498"/>
      <c r="W35" s="436"/>
    </row>
    <row r="36" spans="1:23" s="437" customFormat="1" ht="12" customHeight="1">
      <c r="B36" s="46"/>
      <c r="C36" s="395" t="s">
        <v>176</v>
      </c>
      <c r="D36" s="614">
        <v>3000</v>
      </c>
      <c r="E36" s="364" t="s">
        <v>100</v>
      </c>
      <c r="F36" s="65" t="s">
        <v>301</v>
      </c>
      <c r="G36" s="440"/>
      <c r="H36" s="796">
        <f>IF(ISERROR(VLOOKUP($F36,'Current MS'!$C:$I,4,FALSE)=TRUE),0,VLOOKUP($F36,'Current MS'!$C:$I,4,FALSE))</f>
        <v>0</v>
      </c>
      <c r="I36" s="401">
        <f>IF(ISERROR(VLOOKUP($F36,'Previous-MS'!$C:$I,4,FALSE)=TRUE),0,VLOOKUP($F36,'Previous-MS'!$C:$I,4,FALSE))</f>
        <v>0</v>
      </c>
      <c r="J36" s="797">
        <f>H36-I36</f>
        <v>0</v>
      </c>
      <c r="K36" s="401">
        <f>IF(ISERROR(VLOOKUP($F36,'Current MS'!$C:$I,5,FALSE)=TRUE),0,VLOOKUP($F36,'Current MS'!$C:$I,5,FALSE))</f>
        <v>0</v>
      </c>
      <c r="L36" s="401">
        <f>IF(ISERROR(VLOOKUP($F36,'Previous-MS'!$C:$I,5,FALSE)=TRUE),0,VLOOKUP($F36,'Previous-MS'!$C:$I,5,FALSE))</f>
        <v>0</v>
      </c>
      <c r="M36" s="401">
        <f>K36-L36</f>
        <v>0</v>
      </c>
      <c r="N36" s="796">
        <f>IF(ISERROR(VLOOKUP($F36,'Current MS'!$C:$I,6,FALSE)=TRUE),0,VLOOKUP($F36,'Current MS'!$C:$I,6,FALSE))</f>
        <v>0</v>
      </c>
      <c r="O36" s="401">
        <f>IF(ISERROR(VLOOKUP($F36,'Previous-MS'!$C:$I,6,FALSE)=TRUE),0,VLOOKUP($F36,'Previous-MS'!$C:$I,6,FALSE))</f>
        <v>0</v>
      </c>
      <c r="P36" s="797">
        <f>+N36-O36</f>
        <v>0</v>
      </c>
      <c r="Q36" s="401">
        <f>SUM(H36,K36,N36)</f>
        <v>0</v>
      </c>
      <c r="R36" s="401">
        <f>SUM(I36,L36,O36)</f>
        <v>0</v>
      </c>
      <c r="S36" s="801">
        <f>SUM(J36,M36,P36)</f>
        <v>0</v>
      </c>
      <c r="T36" s="438"/>
      <c r="U36" s="364"/>
      <c r="V36" s="498"/>
      <c r="W36" s="436"/>
    </row>
    <row r="37" spans="1:23" s="437" customFormat="1" ht="12" customHeight="1">
      <c r="B37" s="46"/>
      <c r="C37" s="395" t="s">
        <v>176</v>
      </c>
      <c r="D37" s="614">
        <v>4000</v>
      </c>
      <c r="E37" s="364" t="s">
        <v>100</v>
      </c>
      <c r="F37" s="65" t="s">
        <v>177</v>
      </c>
      <c r="G37" s="440"/>
      <c r="H37" s="796">
        <f>IF(ISERROR(VLOOKUP($F37,'Current MS'!$C:$I,4,FALSE)=TRUE),0,VLOOKUP($F37,'Current MS'!$C:$I,4,FALSE))</f>
        <v>0</v>
      </c>
      <c r="I37" s="401">
        <f>IF(ISERROR(VLOOKUP($F37,'Previous-MS'!$C:$I,4,FALSE)=TRUE),0,VLOOKUP($F37,'Previous-MS'!$C:$I,4,FALSE))</f>
        <v>0</v>
      </c>
      <c r="J37" s="797">
        <f t="shared" si="30"/>
        <v>0</v>
      </c>
      <c r="K37" s="401">
        <f>IF(ISERROR(VLOOKUP($F37,'Current MS'!$C:$I,5,FALSE)=TRUE),0,VLOOKUP($F37,'Current MS'!$C:$I,5,FALSE))</f>
        <v>0</v>
      </c>
      <c r="L37" s="401">
        <f>IF(ISERROR(VLOOKUP($F37,'Previous-MS'!$C:$I,5,FALSE)=TRUE),0,VLOOKUP($F37,'Previous-MS'!$C:$I,5,FALSE))</f>
        <v>0</v>
      </c>
      <c r="M37" s="401">
        <f t="shared" si="31"/>
        <v>0</v>
      </c>
      <c r="N37" s="796">
        <f>IF(ISERROR(VLOOKUP($F37,'Current MS'!$C:$I,6,FALSE)=TRUE),0,VLOOKUP($F37,'Current MS'!$C:$I,6,FALSE))</f>
        <v>0</v>
      </c>
      <c r="O37" s="401">
        <f>IF(ISERROR(VLOOKUP($F37,'Previous-MS'!$C:$I,6,FALSE)=TRUE),0,VLOOKUP($F37,'Previous-MS'!$C:$I,6,FALSE))</f>
        <v>0</v>
      </c>
      <c r="P37" s="797">
        <f t="shared" si="32"/>
        <v>0</v>
      </c>
      <c r="Q37" s="401">
        <f t="shared" si="33"/>
        <v>0</v>
      </c>
      <c r="R37" s="401">
        <f t="shared" si="34"/>
        <v>0</v>
      </c>
      <c r="S37" s="801">
        <f t="shared" si="35"/>
        <v>0</v>
      </c>
      <c r="T37" s="438"/>
      <c r="U37" s="364"/>
      <c r="V37" s="498"/>
      <c r="W37" s="436"/>
    </row>
    <row r="38" spans="1:23" s="437" customFormat="1" ht="12" customHeight="1">
      <c r="B38" s="46"/>
      <c r="C38" s="395" t="s">
        <v>176</v>
      </c>
      <c r="D38" s="614">
        <v>4000</v>
      </c>
      <c r="E38" s="364" t="s">
        <v>100</v>
      </c>
      <c r="F38" s="65" t="s">
        <v>242</v>
      </c>
      <c r="G38" s="440"/>
      <c r="H38" s="796">
        <f>IF(ISERROR(VLOOKUP($F38,'Current MS'!$C:$I,4,FALSE)=TRUE),0,VLOOKUP($F38,'Current MS'!$C:$I,4,FALSE))</f>
        <v>0</v>
      </c>
      <c r="I38" s="401">
        <f>IF(ISERROR(VLOOKUP($F38,'Previous-MS'!$C:$I,4,FALSE)=TRUE),0,VLOOKUP($F38,'Previous-MS'!$C:$I,4,FALSE))</f>
        <v>0</v>
      </c>
      <c r="J38" s="797">
        <f t="shared" si="30"/>
        <v>0</v>
      </c>
      <c r="K38" s="401">
        <f>IF(ISERROR(VLOOKUP($F38,'Current MS'!$C:$I,5,FALSE)=TRUE),0,VLOOKUP($F38,'Current MS'!$C:$I,5,FALSE))</f>
        <v>0</v>
      </c>
      <c r="L38" s="401">
        <f>IF(ISERROR(VLOOKUP($F38,'Previous-MS'!$C:$I,5,FALSE)=TRUE),0,VLOOKUP($F38,'Previous-MS'!$C:$I,5,FALSE))</f>
        <v>0</v>
      </c>
      <c r="M38" s="401">
        <f t="shared" si="31"/>
        <v>0</v>
      </c>
      <c r="N38" s="796">
        <f>IF(ISERROR(VLOOKUP($F38,'Current MS'!$C:$I,6,FALSE)=TRUE),0,VLOOKUP($F38,'Current MS'!$C:$I,6,FALSE))</f>
        <v>0</v>
      </c>
      <c r="O38" s="401">
        <f>IF(ISERROR(VLOOKUP($F38,'Previous-MS'!$C:$I,6,FALSE)=TRUE),0,VLOOKUP($F38,'Previous-MS'!$C:$I,6,FALSE))</f>
        <v>0</v>
      </c>
      <c r="P38" s="797">
        <f t="shared" si="32"/>
        <v>0</v>
      </c>
      <c r="Q38" s="401">
        <f t="shared" si="33"/>
        <v>0</v>
      </c>
      <c r="R38" s="401">
        <f t="shared" si="34"/>
        <v>0</v>
      </c>
      <c r="S38" s="801">
        <f t="shared" si="35"/>
        <v>0</v>
      </c>
      <c r="T38" s="438"/>
      <c r="U38" s="364"/>
      <c r="V38" s="498"/>
      <c r="W38" s="436"/>
    </row>
    <row r="39" spans="1:23" s="437" customFormat="1" ht="12" customHeight="1">
      <c r="B39" s="46"/>
      <c r="C39" s="395" t="s">
        <v>176</v>
      </c>
      <c r="D39" s="614">
        <v>4000</v>
      </c>
      <c r="E39" s="364" t="s">
        <v>100</v>
      </c>
      <c r="F39" s="1226" t="s">
        <v>189</v>
      </c>
      <c r="G39" s="440"/>
      <c r="H39" s="796">
        <f>IF(ISERROR(VLOOKUP($F39,'Current MS'!$C:$I,4,FALSE)=TRUE),0,VLOOKUP($F39,'Current MS'!$C:$I,4,FALSE))</f>
        <v>0</v>
      </c>
      <c r="I39" s="401">
        <f>IF(ISERROR(VLOOKUP($F39,'Previous-MS'!$C:$I,4,FALSE)=TRUE),0,VLOOKUP($F39,'Previous-MS'!$C:$I,4,FALSE))</f>
        <v>0</v>
      </c>
      <c r="J39" s="797">
        <f>H39-I39</f>
        <v>0</v>
      </c>
      <c r="K39" s="401">
        <f>IF(ISERROR(VLOOKUP($F39,'Current MS'!$C:$I,5,FALSE)=TRUE),0,VLOOKUP($F39,'Current MS'!$C:$I,5,FALSE))</f>
        <v>0</v>
      </c>
      <c r="L39" s="401">
        <f>IF(ISERROR(VLOOKUP($F39,'Previous-MS'!$C:$I,5,FALSE)=TRUE),0,VLOOKUP($F39,'Previous-MS'!$C:$I,5,FALSE))</f>
        <v>0</v>
      </c>
      <c r="M39" s="401">
        <f>K39-L39</f>
        <v>0</v>
      </c>
      <c r="N39" s="796">
        <f>IF(ISERROR(VLOOKUP($F39,'Current MS'!$C:$I,6,FALSE)=TRUE),0,VLOOKUP($F39,'Current MS'!$C:$I,6,FALSE))</f>
        <v>0</v>
      </c>
      <c r="O39" s="401">
        <f>IF(ISERROR(VLOOKUP($F39,'Previous-MS'!$C:$I,6,FALSE)=TRUE),0,VLOOKUP($F39,'Previous-MS'!$C:$I,6,FALSE))</f>
        <v>0</v>
      </c>
      <c r="P39" s="797">
        <f>+N39-O39</f>
        <v>0</v>
      </c>
      <c r="Q39" s="401">
        <f>SUM(H39,K39,N39)</f>
        <v>0</v>
      </c>
      <c r="R39" s="401">
        <f>SUM(I39,L39,O39)</f>
        <v>0</v>
      </c>
      <c r="S39" s="801">
        <f>SUM(J39,M39,P39)</f>
        <v>0</v>
      </c>
      <c r="T39" s="438"/>
      <c r="U39" s="364"/>
      <c r="V39" s="498"/>
      <c r="W39" s="436"/>
    </row>
    <row r="40" spans="1:23" s="437" customFormat="1" ht="12" customHeight="1">
      <c r="B40" s="46"/>
      <c r="C40" s="395" t="s">
        <v>176</v>
      </c>
      <c r="D40" s="614">
        <v>4000</v>
      </c>
      <c r="E40" s="364" t="s">
        <v>100</v>
      </c>
      <c r="F40" s="65" t="s">
        <v>190</v>
      </c>
      <c r="G40" s="440"/>
      <c r="H40" s="796">
        <f>IF(ISERROR(VLOOKUP($F40,'Current MS'!$C:$I,4,FALSE)=TRUE),0,VLOOKUP($F40,'Current MS'!$C:$I,4,FALSE))</f>
        <v>0</v>
      </c>
      <c r="I40" s="401">
        <f>IF(ISERROR(VLOOKUP($F40,'Previous-MS'!$C:$I,4,FALSE)=TRUE),0,VLOOKUP($F40,'Previous-MS'!$C:$I,4,FALSE))</f>
        <v>0</v>
      </c>
      <c r="J40" s="797">
        <f t="shared" si="30"/>
        <v>0</v>
      </c>
      <c r="K40" s="401">
        <f>IF(ISERROR(VLOOKUP($F40,'Current MS'!$C:$I,5,FALSE)=TRUE),0,VLOOKUP($F40,'Current MS'!$C:$I,5,FALSE))</f>
        <v>0</v>
      </c>
      <c r="L40" s="401">
        <f>IF(ISERROR(VLOOKUP($F40,'Previous-MS'!$C:$I,5,FALSE)=TRUE),0,VLOOKUP($F40,'Previous-MS'!$C:$I,5,FALSE))</f>
        <v>0</v>
      </c>
      <c r="M40" s="401">
        <f t="shared" si="31"/>
        <v>0</v>
      </c>
      <c r="N40" s="796">
        <f>IF(ISERROR(VLOOKUP($F40,'Current MS'!$C:$I,6,FALSE)=TRUE),0,VLOOKUP($F40,'Current MS'!$C:$I,6,FALSE))</f>
        <v>0</v>
      </c>
      <c r="O40" s="401">
        <f>IF(ISERROR(VLOOKUP($F40,'Previous-MS'!$C:$I,6,FALSE)=TRUE),0,VLOOKUP($F40,'Previous-MS'!$C:$I,6,FALSE))</f>
        <v>0</v>
      </c>
      <c r="P40" s="797">
        <f t="shared" si="32"/>
        <v>0</v>
      </c>
      <c r="Q40" s="401">
        <f t="shared" si="33"/>
        <v>0</v>
      </c>
      <c r="R40" s="401">
        <f t="shared" si="34"/>
        <v>0</v>
      </c>
      <c r="S40" s="801">
        <f t="shared" si="35"/>
        <v>0</v>
      </c>
      <c r="T40" s="438"/>
      <c r="U40" s="364"/>
      <c r="V40" s="498"/>
      <c r="W40" s="436"/>
    </row>
    <row r="41" spans="1:23" s="437" customFormat="1" ht="12" customHeight="1">
      <c r="B41" s="46"/>
      <c r="C41" s="395" t="s">
        <v>176</v>
      </c>
      <c r="D41" s="614">
        <v>4000</v>
      </c>
      <c r="E41" s="364" t="s">
        <v>100</v>
      </c>
      <c r="F41" s="65" t="s">
        <v>266</v>
      </c>
      <c r="G41" s="440"/>
      <c r="H41" s="796">
        <f>IF(ISERROR(VLOOKUP($F41,'Current MS'!$C:$I,4,FALSE)=TRUE),0,VLOOKUP($F41,'Current MS'!$C:$I,4,FALSE))</f>
        <v>0</v>
      </c>
      <c r="I41" s="401">
        <f>IF(ISERROR(VLOOKUP($F41,'Previous-MS'!$C:$I,4,FALSE)=TRUE),0,VLOOKUP($F41,'Previous-MS'!$C:$I,4,FALSE))</f>
        <v>0</v>
      </c>
      <c r="J41" s="797">
        <f>H41-I41</f>
        <v>0</v>
      </c>
      <c r="K41" s="401">
        <f>IF(ISERROR(VLOOKUP($F41,'Current MS'!$C:$I,5,FALSE)=TRUE),0,VLOOKUP($F41,'Current MS'!$C:$I,5,FALSE))</f>
        <v>0</v>
      </c>
      <c r="L41" s="401">
        <f>IF(ISERROR(VLOOKUP($F41,'Previous-MS'!$C:$I,5,FALSE)=TRUE),0,VLOOKUP($F41,'Previous-MS'!$C:$I,5,FALSE))</f>
        <v>0</v>
      </c>
      <c r="M41" s="401">
        <f>K41-L41</f>
        <v>0</v>
      </c>
      <c r="N41" s="796">
        <f>IF(ISERROR(VLOOKUP($F41,'Current MS'!$C:$I,6,FALSE)=TRUE),0,VLOOKUP($F41,'Current MS'!$C:$I,6,FALSE))</f>
        <v>0</v>
      </c>
      <c r="O41" s="401">
        <f>IF(ISERROR(VLOOKUP($F41,'Previous-MS'!$C:$I,6,FALSE)=TRUE),0,VLOOKUP($F41,'Previous-MS'!$C:$I,6,FALSE))</f>
        <v>0</v>
      </c>
      <c r="P41" s="797">
        <f>+N41-O41</f>
        <v>0</v>
      </c>
      <c r="Q41" s="401">
        <f t="shared" ref="Q41:S45" si="36">SUM(H41,K41,N41)</f>
        <v>0</v>
      </c>
      <c r="R41" s="401">
        <f t="shared" si="36"/>
        <v>0</v>
      </c>
      <c r="S41" s="801">
        <f t="shared" si="36"/>
        <v>0</v>
      </c>
      <c r="T41" s="438"/>
      <c r="U41" s="364"/>
      <c r="V41" s="498"/>
      <c r="W41" s="436"/>
    </row>
    <row r="42" spans="1:23" s="437" customFormat="1" ht="12" customHeight="1">
      <c r="B42" s="46"/>
      <c r="C42" s="395" t="s">
        <v>176</v>
      </c>
      <c r="D42" s="614">
        <v>4000</v>
      </c>
      <c r="E42" s="364" t="s">
        <v>100</v>
      </c>
      <c r="F42" s="65" t="s">
        <v>267</v>
      </c>
      <c r="G42" s="440"/>
      <c r="H42" s="796">
        <f>IF(ISERROR(VLOOKUP($F42,'Current MS'!$C:$I,4,FALSE)=TRUE),0,VLOOKUP($F42,'Current MS'!$C:$I,4,FALSE))</f>
        <v>0</v>
      </c>
      <c r="I42" s="401">
        <f>IF(ISERROR(VLOOKUP($F42,'Previous-MS'!$C:$I,4,FALSE)=TRUE),0,VLOOKUP($F42,'Previous-MS'!$C:$I,4,FALSE))</f>
        <v>0</v>
      </c>
      <c r="J42" s="797">
        <f>H42-I42</f>
        <v>0</v>
      </c>
      <c r="K42" s="401">
        <f>IF(ISERROR(VLOOKUP($F42,'Current MS'!$C:$I,5,FALSE)=TRUE),0,VLOOKUP($F42,'Current MS'!$C:$I,5,FALSE))</f>
        <v>0</v>
      </c>
      <c r="L42" s="401">
        <f>IF(ISERROR(VLOOKUP($F42,'Previous-MS'!$C:$I,5,FALSE)=TRUE),0,VLOOKUP($F42,'Previous-MS'!$C:$I,5,FALSE))</f>
        <v>0</v>
      </c>
      <c r="M42" s="401">
        <f>K42-L42</f>
        <v>0</v>
      </c>
      <c r="N42" s="796">
        <f>IF(ISERROR(VLOOKUP($F42,'Current MS'!$C:$I,6,FALSE)=TRUE),0,VLOOKUP($F42,'Current MS'!$C:$I,6,FALSE))</f>
        <v>0</v>
      </c>
      <c r="O42" s="401">
        <f>IF(ISERROR(VLOOKUP($F42,'Previous-MS'!$C:$I,6,FALSE)=TRUE),0,VLOOKUP($F42,'Previous-MS'!$C:$I,6,FALSE))</f>
        <v>0</v>
      </c>
      <c r="P42" s="797">
        <f>+N42-O42</f>
        <v>0</v>
      </c>
      <c r="Q42" s="401">
        <f t="shared" si="36"/>
        <v>0</v>
      </c>
      <c r="R42" s="401">
        <f t="shared" si="36"/>
        <v>0</v>
      </c>
      <c r="S42" s="801">
        <f t="shared" si="36"/>
        <v>0</v>
      </c>
      <c r="T42" s="438"/>
      <c r="U42" s="364"/>
      <c r="V42" s="498"/>
      <c r="W42" s="436"/>
    </row>
    <row r="43" spans="1:23" s="437" customFormat="1" ht="12" customHeight="1">
      <c r="B43" s="46"/>
      <c r="C43" s="395" t="s">
        <v>176</v>
      </c>
      <c r="D43" s="614">
        <v>4000</v>
      </c>
      <c r="E43" s="364" t="s">
        <v>100</v>
      </c>
      <c r="F43" s="65" t="s">
        <v>240</v>
      </c>
      <c r="G43" s="440"/>
      <c r="H43" s="796">
        <f>IF(ISERROR(VLOOKUP($F43,'Current MS'!$C:$I,4,FALSE)=TRUE),0,VLOOKUP($F43,'Current MS'!$C:$I,4,FALSE))</f>
        <v>0</v>
      </c>
      <c r="I43" s="401">
        <f>IF(ISERROR(VLOOKUP($F43,'Previous-MS'!$C:$I,4,FALSE)=TRUE),0,VLOOKUP($F43,'Previous-MS'!$C:$I,4,FALSE))</f>
        <v>0</v>
      </c>
      <c r="J43" s="797">
        <f>H43-I43</f>
        <v>0</v>
      </c>
      <c r="K43" s="401">
        <f>IF(ISERROR(VLOOKUP($F43,'Current MS'!$C:$I,5,FALSE)=TRUE),0,VLOOKUP($F43,'Current MS'!$C:$I,5,FALSE))</f>
        <v>0</v>
      </c>
      <c r="L43" s="401">
        <f>IF(ISERROR(VLOOKUP($F43,'Previous-MS'!$C:$I,5,FALSE)=TRUE),0,VLOOKUP($F43,'Previous-MS'!$C:$I,5,FALSE))</f>
        <v>0</v>
      </c>
      <c r="M43" s="401">
        <f>K43-L43</f>
        <v>0</v>
      </c>
      <c r="N43" s="796">
        <f>IF(ISERROR(VLOOKUP($F43,'Current MS'!$C:$I,6,FALSE)=TRUE),0,VLOOKUP($F43,'Current MS'!$C:$I,6,FALSE))</f>
        <v>0</v>
      </c>
      <c r="O43" s="401">
        <f>IF(ISERROR(VLOOKUP($F43,'Previous-MS'!$C:$I,6,FALSE)=TRUE),0,VLOOKUP($F43,'Previous-MS'!$C:$I,6,FALSE))</f>
        <v>0</v>
      </c>
      <c r="P43" s="797">
        <f>+N43-O43</f>
        <v>0</v>
      </c>
      <c r="Q43" s="401">
        <f t="shared" si="36"/>
        <v>0</v>
      </c>
      <c r="R43" s="401">
        <f t="shared" si="36"/>
        <v>0</v>
      </c>
      <c r="S43" s="801">
        <f t="shared" si="36"/>
        <v>0</v>
      </c>
      <c r="T43" s="438"/>
      <c r="U43" s="364"/>
      <c r="V43" s="498"/>
      <c r="W43" s="436"/>
    </row>
    <row r="44" spans="1:23" s="437" customFormat="1" ht="12" customHeight="1">
      <c r="B44" s="46"/>
      <c r="C44" s="395" t="s">
        <v>176</v>
      </c>
      <c r="D44" s="614">
        <v>4000</v>
      </c>
      <c r="E44" s="364" t="s">
        <v>100</v>
      </c>
      <c r="F44" s="65" t="s">
        <v>241</v>
      </c>
      <c r="G44" s="440"/>
      <c r="H44" s="796">
        <f>IF(ISERROR(VLOOKUP($F44,'Current MS'!$C:$I,4,FALSE)=TRUE),0,VLOOKUP($F44,'Current MS'!$C:$I,4,FALSE))</f>
        <v>0</v>
      </c>
      <c r="I44" s="401">
        <f>IF(ISERROR(VLOOKUP($F44,'Previous-MS'!$C:$I,4,FALSE)=TRUE),0,VLOOKUP($F44,'Previous-MS'!$C:$I,4,FALSE))</f>
        <v>0</v>
      </c>
      <c r="J44" s="797">
        <f>H44-I44</f>
        <v>0</v>
      </c>
      <c r="K44" s="401">
        <f>IF(ISERROR(VLOOKUP($F44,'Current MS'!$C:$I,5,FALSE)=TRUE),0,VLOOKUP($F44,'Current MS'!$C:$I,5,FALSE))</f>
        <v>0</v>
      </c>
      <c r="L44" s="401">
        <f>IF(ISERROR(VLOOKUP($F44,'Previous-MS'!$C:$I,5,FALSE)=TRUE),0,VLOOKUP($F44,'Previous-MS'!$C:$I,5,FALSE))</f>
        <v>0</v>
      </c>
      <c r="M44" s="401">
        <f>K44-L44</f>
        <v>0</v>
      </c>
      <c r="N44" s="796">
        <f>IF(ISERROR(VLOOKUP($F44,'Current MS'!$C:$I,6,FALSE)=TRUE),0,VLOOKUP($F44,'Current MS'!$C:$I,6,FALSE))</f>
        <v>0</v>
      </c>
      <c r="O44" s="401">
        <f>IF(ISERROR(VLOOKUP($F44,'Previous-MS'!$C:$I,6,FALSE)=TRUE),0,VLOOKUP($F44,'Previous-MS'!$C:$I,6,FALSE))</f>
        <v>0</v>
      </c>
      <c r="P44" s="797">
        <f>+N44-O44</f>
        <v>0</v>
      </c>
      <c r="Q44" s="401">
        <f t="shared" si="36"/>
        <v>0</v>
      </c>
      <c r="R44" s="401">
        <f t="shared" si="36"/>
        <v>0</v>
      </c>
      <c r="S44" s="801">
        <f t="shared" si="36"/>
        <v>0</v>
      </c>
      <c r="T44" s="438"/>
      <c r="U44" s="364"/>
      <c r="V44" s="498"/>
      <c r="W44" s="436"/>
    </row>
    <row r="45" spans="1:23" s="437" customFormat="1" ht="12" customHeight="1">
      <c r="B45" s="46"/>
      <c r="C45" s="395" t="s">
        <v>176</v>
      </c>
      <c r="D45" s="614">
        <v>4000</v>
      </c>
      <c r="E45" s="364" t="s">
        <v>100</v>
      </c>
      <c r="F45" s="65" t="s">
        <v>191</v>
      </c>
      <c r="G45" s="440"/>
      <c r="H45" s="796">
        <f>IF(ISERROR(VLOOKUP($F45,'Current MS'!$C:$I,4,FALSE)=TRUE),0,VLOOKUP($F45,'Current MS'!$C:$I,4,FALSE))</f>
        <v>0</v>
      </c>
      <c r="I45" s="401">
        <f>IF(ISERROR(VLOOKUP($F45,'Previous-MS'!$C:$I,4,FALSE)=TRUE),0,VLOOKUP($F45,'Previous-MS'!$C:$I,4,FALSE))</f>
        <v>0</v>
      </c>
      <c r="J45" s="797">
        <f>H45-I45</f>
        <v>0</v>
      </c>
      <c r="K45" s="401">
        <f>IF(ISERROR(VLOOKUP($F45,'Current MS'!$C:$I,5,FALSE)=TRUE),0,VLOOKUP($F45,'Current MS'!$C:$I,5,FALSE))</f>
        <v>0</v>
      </c>
      <c r="L45" s="401">
        <f>IF(ISERROR(VLOOKUP($F45,'Previous-MS'!$C:$I,5,FALSE)=TRUE),0,VLOOKUP($F45,'Previous-MS'!$C:$I,5,FALSE))</f>
        <v>0</v>
      </c>
      <c r="M45" s="401">
        <f>K45-L45</f>
        <v>0</v>
      </c>
      <c r="N45" s="796">
        <f>IF(ISERROR(VLOOKUP($F45,'Current MS'!$C:$I,6,FALSE)=TRUE),0,VLOOKUP($F45,'Current MS'!$C:$I,6,FALSE))</f>
        <v>0</v>
      </c>
      <c r="O45" s="401">
        <f>IF(ISERROR(VLOOKUP($F45,'Previous-MS'!$C:$I,6,FALSE)=TRUE),0,VLOOKUP($F45,'Previous-MS'!$C:$I,6,FALSE))</f>
        <v>0</v>
      </c>
      <c r="P45" s="797">
        <f>+N45-O45</f>
        <v>0</v>
      </c>
      <c r="Q45" s="401">
        <f t="shared" si="36"/>
        <v>0</v>
      </c>
      <c r="R45" s="401">
        <f t="shared" si="36"/>
        <v>0</v>
      </c>
      <c r="S45" s="801">
        <f t="shared" si="36"/>
        <v>0</v>
      </c>
      <c r="T45" s="438"/>
      <c r="U45" s="364"/>
      <c r="V45" s="498"/>
      <c r="W45" s="436"/>
    </row>
    <row r="46" spans="1:23" s="437" customFormat="1" ht="12" customHeight="1">
      <c r="A46" s="46"/>
      <c r="B46" s="46"/>
      <c r="C46" s="324" t="s">
        <v>182</v>
      </c>
      <c r="D46" s="613"/>
      <c r="E46" s="317"/>
      <c r="F46" s="315"/>
      <c r="G46" s="440"/>
      <c r="H46" s="798">
        <f t="shared" ref="H46:S46" si="37">SUM(H33:H45)</f>
        <v>0</v>
      </c>
      <c r="I46" s="781">
        <f t="shared" si="37"/>
        <v>0</v>
      </c>
      <c r="J46" s="799">
        <f t="shared" si="37"/>
        <v>0</v>
      </c>
      <c r="K46" s="781">
        <f t="shared" si="37"/>
        <v>0</v>
      </c>
      <c r="L46" s="781">
        <f t="shared" si="37"/>
        <v>0</v>
      </c>
      <c r="M46" s="781">
        <f t="shared" si="37"/>
        <v>0</v>
      </c>
      <c r="N46" s="798">
        <f t="shared" si="37"/>
        <v>0</v>
      </c>
      <c r="O46" s="781">
        <f t="shared" si="37"/>
        <v>0</v>
      </c>
      <c r="P46" s="799">
        <f t="shared" si="37"/>
        <v>0</v>
      </c>
      <c r="Q46" s="781">
        <f t="shared" si="37"/>
        <v>0</v>
      </c>
      <c r="R46" s="781">
        <f t="shared" si="37"/>
        <v>0</v>
      </c>
      <c r="S46" s="802">
        <f t="shared" si="37"/>
        <v>0</v>
      </c>
      <c r="T46" s="438"/>
      <c r="U46" s="364"/>
      <c r="V46" s="498"/>
      <c r="W46" s="436"/>
    </row>
    <row r="47" spans="1:23" s="1675" customFormat="1" ht="12" customHeight="1">
      <c r="A47" s="579"/>
      <c r="B47" s="579"/>
      <c r="C47" s="395" t="s">
        <v>313</v>
      </c>
      <c r="D47" s="614">
        <v>1000</v>
      </c>
      <c r="E47" s="364" t="s">
        <v>200</v>
      </c>
      <c r="F47" s="65" t="s">
        <v>304</v>
      </c>
      <c r="G47" s="1671"/>
      <c r="H47" s="1677">
        <f>IF(ISERROR(VLOOKUP($F47,'Current MS'!$C:$I,4,FALSE)=TRUE),0,VLOOKUP($F47,'Current MS'!$C:$I,4,FALSE))</f>
        <v>0</v>
      </c>
      <c r="I47" s="1672">
        <f>IF(ISERROR(VLOOKUP($F47,'Previous-MS'!$C:$I,4,FALSE)=TRUE),0,VLOOKUP($F47,'Previous-MS'!$C:$I,4,FALSE))</f>
        <v>0</v>
      </c>
      <c r="J47" s="1678">
        <f t="shared" ref="J47" si="38">H47-I47</f>
        <v>0</v>
      </c>
      <c r="K47" s="1672">
        <f>IF(ISERROR(VLOOKUP($F47,'Current MS'!$C:$I,5,FALSE)=TRUE),0,VLOOKUP($F47,'Current MS'!$C:$I,5,FALSE))</f>
        <v>0</v>
      </c>
      <c r="L47" s="1672">
        <f>IF(ISERROR(VLOOKUP($F47,'Previous-MS'!$C:$I,5,FALSE)=TRUE),0,VLOOKUP($F47,'Previous-MS'!$C:$I,5,FALSE))</f>
        <v>0</v>
      </c>
      <c r="M47" s="1672">
        <f t="shared" ref="M47" si="39">K47-L47</f>
        <v>0</v>
      </c>
      <c r="N47" s="1677">
        <f>IF(ISERROR(VLOOKUP($F47,'Current MS'!$C:$I,6,FALSE)=TRUE),0,VLOOKUP($F47,'Current MS'!$C:$I,6,FALSE))</f>
        <v>0</v>
      </c>
      <c r="O47" s="1672">
        <f>IF(ISERROR(VLOOKUP($F47,'Previous-MS'!$C:$I,6,FALSE)=TRUE),0,VLOOKUP($F47,'Previous-MS'!$C:$I,6,FALSE))</f>
        <v>0</v>
      </c>
      <c r="P47" s="1678">
        <f t="shared" ref="P47" si="40">+N47-O47</f>
        <v>0</v>
      </c>
      <c r="Q47" s="1672">
        <f t="shared" ref="Q47:S47" si="41">SUM(H47,K47,N47)</f>
        <v>0</v>
      </c>
      <c r="R47" s="1672">
        <f t="shared" si="41"/>
        <v>0</v>
      </c>
      <c r="S47" s="1674">
        <f t="shared" si="41"/>
        <v>0</v>
      </c>
      <c r="T47" s="438"/>
      <c r="U47" s="364"/>
      <c r="V47" s="498"/>
      <c r="W47" s="1676"/>
    </row>
    <row r="48" spans="1:23" s="1675" customFormat="1" ht="12" customHeight="1">
      <c r="B48" s="579"/>
      <c r="C48" s="395" t="s">
        <v>313</v>
      </c>
      <c r="D48" s="614">
        <v>2000</v>
      </c>
      <c r="E48" s="364" t="s">
        <v>200</v>
      </c>
      <c r="F48" s="65" t="s">
        <v>332</v>
      </c>
      <c r="G48" s="1671"/>
      <c r="H48" s="1677">
        <f>IF(ISERROR(VLOOKUP($F48,'Current MS'!$C:$I,4,FALSE)=TRUE),0,VLOOKUP($F48,'Current MS'!$C:$I,4,FALSE))</f>
        <v>0</v>
      </c>
      <c r="I48" s="1672">
        <f>IF(ISERROR(VLOOKUP($F48,'Previous-MS'!$C:$I,4,FALSE)=TRUE),0,VLOOKUP($F48,'Previous-MS'!$C:$I,4,FALSE))</f>
        <v>0</v>
      </c>
      <c r="J48" s="1678">
        <f t="shared" ref="J48:J68" si="42">H48-I48</f>
        <v>0</v>
      </c>
      <c r="K48" s="1672">
        <f>IF(ISERROR(VLOOKUP($F48,'Current MS'!$C:$I,5,FALSE)=TRUE),0,VLOOKUP($F48,'Current MS'!$C:$I,5,FALSE))</f>
        <v>0</v>
      </c>
      <c r="L48" s="1672">
        <f>IF(ISERROR(VLOOKUP($F48,'Previous-MS'!$C:$I,5,FALSE)=TRUE),0,VLOOKUP($F48,'Previous-MS'!$C:$I,5,FALSE))</f>
        <v>0</v>
      </c>
      <c r="M48" s="1672">
        <f t="shared" ref="M48:M68" si="43">K48-L48</f>
        <v>0</v>
      </c>
      <c r="N48" s="1677">
        <f>IF(ISERROR(VLOOKUP($F48,'Current MS'!$C:$I,6,FALSE)=TRUE),0,VLOOKUP($F48,'Current MS'!$C:$I,6,FALSE))</f>
        <v>0</v>
      </c>
      <c r="O48" s="1672">
        <f>IF(ISERROR(VLOOKUP($F48,'Previous-MS'!$C:$I,6,FALSE)=TRUE),0,VLOOKUP($F48,'Previous-MS'!$C:$I,6,FALSE))</f>
        <v>0</v>
      </c>
      <c r="P48" s="1678">
        <f t="shared" ref="P48:P68" si="44">+N48-O48</f>
        <v>0</v>
      </c>
      <c r="Q48" s="1672">
        <f t="shared" ref="Q48:Q68" si="45">SUM(H48,K48,N48)</f>
        <v>0</v>
      </c>
      <c r="R48" s="1672">
        <f t="shared" ref="R48:R68" si="46">SUM(I48,L48,O48)</f>
        <v>0</v>
      </c>
      <c r="S48" s="1674">
        <f t="shared" ref="S48:S68" si="47">SUM(J48,M48,P48)</f>
        <v>0</v>
      </c>
      <c r="T48" s="438"/>
      <c r="U48" s="364"/>
      <c r="V48" s="498"/>
      <c r="W48" s="1676"/>
    </row>
    <row r="49" spans="2:23" s="1675" customFormat="1" ht="12" customHeight="1">
      <c r="B49" s="579"/>
      <c r="C49" s="395" t="s">
        <v>313</v>
      </c>
      <c r="D49" s="614">
        <v>2000</v>
      </c>
      <c r="E49" s="364" t="s">
        <v>200</v>
      </c>
      <c r="F49" s="65" t="s">
        <v>368</v>
      </c>
      <c r="G49" s="1671"/>
      <c r="H49" s="1677">
        <f>IF(ISERROR(VLOOKUP($F49,'Current MS'!$C:$I,4,FALSE)=TRUE),0,VLOOKUP($F49,'Current MS'!$C:$I,4,FALSE))</f>
        <v>0</v>
      </c>
      <c r="I49" s="1672">
        <f>IF(ISERROR(VLOOKUP($F49,'Previous-MS'!$C:$I,4,FALSE)=TRUE),0,VLOOKUP($F49,'Previous-MS'!$C:$I,4,FALSE))</f>
        <v>0</v>
      </c>
      <c r="J49" s="1678">
        <f t="shared" si="42"/>
        <v>0</v>
      </c>
      <c r="K49" s="1672">
        <f>IF(ISERROR(VLOOKUP($F49,'Current MS'!$C:$I,5,FALSE)=TRUE),0,VLOOKUP($F49,'Current MS'!$C:$I,5,FALSE))</f>
        <v>0</v>
      </c>
      <c r="L49" s="1672">
        <f>IF(ISERROR(VLOOKUP($F49,'Previous-MS'!$C:$I,5,FALSE)=TRUE),0,VLOOKUP($F49,'Previous-MS'!$C:$I,5,FALSE))</f>
        <v>0</v>
      </c>
      <c r="M49" s="1672">
        <f t="shared" si="43"/>
        <v>0</v>
      </c>
      <c r="N49" s="1677">
        <f>IF(ISERROR(VLOOKUP($F49,'Current MS'!$C:$I,6,FALSE)=TRUE),0,VLOOKUP($F49,'Current MS'!$C:$I,6,FALSE))</f>
        <v>0</v>
      </c>
      <c r="O49" s="1672">
        <f>IF(ISERROR(VLOOKUP($F49,'Previous-MS'!$C:$I,6,FALSE)=TRUE),0,VLOOKUP($F49,'Previous-MS'!$C:$I,6,FALSE))</f>
        <v>0</v>
      </c>
      <c r="P49" s="1678">
        <f t="shared" si="44"/>
        <v>0</v>
      </c>
      <c r="Q49" s="1672">
        <f t="shared" si="45"/>
        <v>0</v>
      </c>
      <c r="R49" s="1672">
        <f t="shared" si="46"/>
        <v>0</v>
      </c>
      <c r="S49" s="1674">
        <f t="shared" si="47"/>
        <v>0</v>
      </c>
      <c r="T49" s="438"/>
      <c r="U49" s="364"/>
      <c r="V49" s="498"/>
      <c r="W49" s="1676"/>
    </row>
    <row r="50" spans="2:23" s="1675" customFormat="1" ht="12" customHeight="1">
      <c r="B50" s="579"/>
      <c r="C50" s="395" t="s">
        <v>313</v>
      </c>
      <c r="D50" s="614">
        <v>2000</v>
      </c>
      <c r="E50" s="364" t="s">
        <v>200</v>
      </c>
      <c r="F50" s="65" t="s">
        <v>305</v>
      </c>
      <c r="G50" s="1671"/>
      <c r="H50" s="1677">
        <f>IF(ISERROR(VLOOKUP($F50,'Current MS'!$C:$I,4,FALSE)=TRUE),0,VLOOKUP($F50,'Current MS'!$C:$I,4,FALSE))</f>
        <v>0</v>
      </c>
      <c r="I50" s="1672">
        <f>IF(ISERROR(VLOOKUP($F50,'Previous-MS'!$C:$I,4,FALSE)=TRUE),0,VLOOKUP($F50,'Previous-MS'!$C:$I,4,FALSE))</f>
        <v>0</v>
      </c>
      <c r="J50" s="1678">
        <f t="shared" si="42"/>
        <v>0</v>
      </c>
      <c r="K50" s="1672">
        <f>IF(ISERROR(VLOOKUP($F50,'Current MS'!$C:$I,5,FALSE)=TRUE),0,VLOOKUP($F50,'Current MS'!$C:$I,5,FALSE))</f>
        <v>0</v>
      </c>
      <c r="L50" s="1672">
        <f>IF(ISERROR(VLOOKUP($F50,'Previous-MS'!$C:$I,5,FALSE)=TRUE),0,VLOOKUP($F50,'Previous-MS'!$C:$I,5,FALSE))</f>
        <v>0</v>
      </c>
      <c r="M50" s="1672">
        <f t="shared" si="43"/>
        <v>0</v>
      </c>
      <c r="N50" s="1677">
        <f>IF(ISERROR(VLOOKUP($F50,'Current MS'!$C:$I,6,FALSE)=TRUE),0,VLOOKUP($F50,'Current MS'!$C:$I,6,FALSE))</f>
        <v>0</v>
      </c>
      <c r="O50" s="1672">
        <f>IF(ISERROR(VLOOKUP($F50,'Previous-MS'!$C:$I,6,FALSE)=TRUE),0,VLOOKUP($F50,'Previous-MS'!$C:$I,6,FALSE))</f>
        <v>0</v>
      </c>
      <c r="P50" s="1678">
        <f t="shared" si="44"/>
        <v>0</v>
      </c>
      <c r="Q50" s="1672">
        <f t="shared" si="45"/>
        <v>0</v>
      </c>
      <c r="R50" s="1672">
        <f t="shared" si="46"/>
        <v>0</v>
      </c>
      <c r="S50" s="1674">
        <f t="shared" si="47"/>
        <v>0</v>
      </c>
      <c r="T50" s="438"/>
      <c r="U50" s="364"/>
      <c r="V50" s="498"/>
      <c r="W50" s="1676"/>
    </row>
    <row r="51" spans="2:23" s="1675" customFormat="1" ht="12" customHeight="1">
      <c r="B51" s="579"/>
      <c r="C51" s="1511" t="s">
        <v>313</v>
      </c>
      <c r="D51" s="1512">
        <v>2000</v>
      </c>
      <c r="E51" s="1513" t="s">
        <v>200</v>
      </c>
      <c r="F51" s="1514" t="s">
        <v>461</v>
      </c>
      <c r="G51" s="1679"/>
      <c r="H51" s="1680">
        <f>IF(ISERROR(VLOOKUP($F51,'Current MS'!$C:$I,4,FALSE)=TRUE),0,VLOOKUP($F51,'Current MS'!$C:$I,4,FALSE))</f>
        <v>0</v>
      </c>
      <c r="I51" s="1681">
        <f>IF(ISERROR(VLOOKUP($F51,'Previous-MS'!$C:$I,4,FALSE)=TRUE),0,VLOOKUP($F51,'Previous-MS'!$C:$I,4,FALSE))</f>
        <v>0</v>
      </c>
      <c r="J51" s="1682">
        <f t="shared" si="42"/>
        <v>0</v>
      </c>
      <c r="K51" s="1681">
        <f>IF(ISERROR(VLOOKUP($F51,'Current MS'!$C:$I,5,FALSE)=TRUE),0,VLOOKUP($F51,'Current MS'!$C:$I,5,FALSE))</f>
        <v>0</v>
      </c>
      <c r="L51" s="1681">
        <f>IF(ISERROR(VLOOKUP($F51,'Previous-MS'!$C:$I,5,FALSE)=TRUE),0,VLOOKUP($F51,'Previous-MS'!$C:$I,5,FALSE))</f>
        <v>0</v>
      </c>
      <c r="M51" s="1681">
        <f t="shared" si="43"/>
        <v>0</v>
      </c>
      <c r="N51" s="1680">
        <f>IF(ISERROR(VLOOKUP($F51,'Current MS'!$C:$I,6,FALSE)=TRUE),0,VLOOKUP($F51,'Current MS'!$C:$I,6,FALSE))</f>
        <v>0</v>
      </c>
      <c r="O51" s="1681">
        <f>IF(ISERROR(VLOOKUP($F51,'Previous-MS'!$C:$I,6,FALSE)=TRUE),0,VLOOKUP($F51,'Previous-MS'!$C:$I,6,FALSE))</f>
        <v>0</v>
      </c>
      <c r="P51" s="1682">
        <f t="shared" si="44"/>
        <v>0</v>
      </c>
      <c r="Q51" s="1681">
        <f t="shared" si="45"/>
        <v>0</v>
      </c>
      <c r="R51" s="1681">
        <f t="shared" si="46"/>
        <v>0</v>
      </c>
      <c r="S51" s="1683">
        <f t="shared" si="47"/>
        <v>0</v>
      </c>
      <c r="T51" s="438"/>
      <c r="U51" s="364"/>
      <c r="V51" s="498"/>
      <c r="W51" s="1676"/>
    </row>
    <row r="52" spans="2:23" s="1675" customFormat="1" ht="12" customHeight="1">
      <c r="B52" s="579"/>
      <c r="C52" s="395" t="s">
        <v>313</v>
      </c>
      <c r="D52" s="614">
        <v>3000</v>
      </c>
      <c r="E52" s="364" t="s">
        <v>200</v>
      </c>
      <c r="F52" s="65" t="s">
        <v>299</v>
      </c>
      <c r="G52" s="1671"/>
      <c r="H52" s="1677">
        <f>IF(ISERROR(VLOOKUP($F52,'Current MS'!$C:$I,4,FALSE)=TRUE),0,VLOOKUP($F52,'Current MS'!$C:$I,4,FALSE))</f>
        <v>0</v>
      </c>
      <c r="I52" s="1672">
        <f>IF(ISERROR(VLOOKUP($F52,'Previous-MS'!$C:$I,4,FALSE)=TRUE),0,VLOOKUP($F52,'Previous-MS'!$C:$I,4,FALSE))</f>
        <v>0</v>
      </c>
      <c r="J52" s="1673">
        <f t="shared" si="42"/>
        <v>0</v>
      </c>
      <c r="K52" s="1672">
        <f>IF(ISERROR(VLOOKUP($F52,'Current MS'!$C:$I,5,FALSE)=TRUE),0,VLOOKUP($F52,'Current MS'!$C:$I,5,FALSE))</f>
        <v>0</v>
      </c>
      <c r="L52" s="1672">
        <f>IF(ISERROR(VLOOKUP($F52,'Previous-MS'!$C:$I,5,FALSE)=TRUE),0,VLOOKUP($F52,'Previous-MS'!$C:$I,5,FALSE))</f>
        <v>0</v>
      </c>
      <c r="M52" s="1672">
        <f t="shared" si="43"/>
        <v>0</v>
      </c>
      <c r="N52" s="1677">
        <f>IF(ISERROR(VLOOKUP($F52,'Current MS'!$C:$I,6,FALSE)=TRUE),0,VLOOKUP($F52,'Current MS'!$C:$I,6,FALSE))</f>
        <v>0</v>
      </c>
      <c r="O52" s="1672">
        <f>IF(ISERROR(VLOOKUP($F52,'Previous-MS'!$C:$I,6,FALSE)=TRUE),0,VLOOKUP($F52,'Previous-MS'!$C:$I,6,FALSE))</f>
        <v>0</v>
      </c>
      <c r="P52" s="1673">
        <f t="shared" si="44"/>
        <v>0</v>
      </c>
      <c r="Q52" s="1672">
        <f t="shared" si="45"/>
        <v>0</v>
      </c>
      <c r="R52" s="1672">
        <f t="shared" si="46"/>
        <v>0</v>
      </c>
      <c r="S52" s="1674">
        <f t="shared" si="47"/>
        <v>0</v>
      </c>
      <c r="T52" s="438"/>
      <c r="U52" s="364"/>
      <c r="V52" s="498"/>
      <c r="W52" s="1676"/>
    </row>
    <row r="53" spans="2:23" s="1675" customFormat="1" ht="14.25" customHeight="1">
      <c r="B53" s="579"/>
      <c r="C53" s="395" t="s">
        <v>313</v>
      </c>
      <c r="D53" s="614">
        <v>3000</v>
      </c>
      <c r="E53" s="364" t="s">
        <v>200</v>
      </c>
      <c r="F53" s="65" t="s">
        <v>410</v>
      </c>
      <c r="G53" s="1671"/>
      <c r="H53" s="1677">
        <f>IF(ISERROR(VLOOKUP($F53,'Current MS'!$C:$I,4,FALSE)=TRUE),0,VLOOKUP($F53,'Current MS'!$C:$I,4,FALSE))</f>
        <v>0</v>
      </c>
      <c r="I53" s="1672">
        <f>IF(ISERROR(VLOOKUP($F53,'Previous-MS'!$C:$I,4,FALSE)=TRUE),0,VLOOKUP($F53,'Previous-MS'!$C:$I,4,FALSE))</f>
        <v>0</v>
      </c>
      <c r="J53" s="1673">
        <f t="shared" si="42"/>
        <v>0</v>
      </c>
      <c r="K53" s="1672">
        <f>IF(ISERROR(VLOOKUP($F53,'Current MS'!$C:$I,5,FALSE)=TRUE),0,VLOOKUP($F53,'Current MS'!$C:$I,5,FALSE))</f>
        <v>0</v>
      </c>
      <c r="L53" s="1672">
        <f>IF(ISERROR(VLOOKUP($F53,'Previous-MS'!$C:$I,5,FALSE)=TRUE),0,VLOOKUP($F53,'Previous-MS'!$C:$I,5,FALSE))</f>
        <v>0</v>
      </c>
      <c r="M53" s="1672">
        <f t="shared" si="43"/>
        <v>0</v>
      </c>
      <c r="N53" s="1677">
        <f>IF(ISERROR(VLOOKUP($F53,'Current MS'!$C:$I,6,FALSE)=TRUE),0,VLOOKUP($F53,'Current MS'!$C:$I,6,FALSE))</f>
        <v>0</v>
      </c>
      <c r="O53" s="1672">
        <f>IF(ISERROR(VLOOKUP($F53,'Previous-MS'!$C:$I,6,FALSE)=TRUE),0,VLOOKUP($F53,'Previous-MS'!$C:$I,6,FALSE))</f>
        <v>0</v>
      </c>
      <c r="P53" s="1673">
        <f t="shared" si="44"/>
        <v>0</v>
      </c>
      <c r="Q53" s="1672">
        <f t="shared" si="45"/>
        <v>0</v>
      </c>
      <c r="R53" s="1672">
        <f t="shared" si="46"/>
        <v>0</v>
      </c>
      <c r="S53" s="1674">
        <f t="shared" si="47"/>
        <v>0</v>
      </c>
      <c r="T53" s="438"/>
      <c r="U53" s="364"/>
      <c r="V53" s="498"/>
      <c r="W53" s="1676"/>
    </row>
    <row r="54" spans="2:23" s="1675" customFormat="1" ht="14.25" customHeight="1">
      <c r="B54" s="579"/>
      <c r="C54" s="395" t="s">
        <v>313</v>
      </c>
      <c r="D54" s="614">
        <v>4000</v>
      </c>
      <c r="E54" s="364" t="s">
        <v>200</v>
      </c>
      <c r="F54" s="65" t="s">
        <v>631</v>
      </c>
      <c r="G54" s="1671"/>
      <c r="H54" s="1677">
        <f>IF(ISERROR(VLOOKUP($F54,'Current MS'!$C:$I,4,FALSE)=TRUE),0,VLOOKUP($F54,'Current MS'!$C:$I,4,FALSE))</f>
        <v>0</v>
      </c>
      <c r="I54" s="1672">
        <f>IF(ISERROR(VLOOKUP($F54,'Previous-MS'!$C:$I,4,FALSE)=TRUE),0,VLOOKUP($F54,'Previous-MS'!$C:$I,4,FALSE))</f>
        <v>0</v>
      </c>
      <c r="J54" s="1673">
        <f t="shared" ref="J54" si="48">H54-I54</f>
        <v>0</v>
      </c>
      <c r="K54" s="1672">
        <f>IF(ISERROR(VLOOKUP($F54,'Current MS'!$C:$I,5,FALSE)=TRUE),0,VLOOKUP($F54,'Current MS'!$C:$I,5,FALSE))</f>
        <v>0</v>
      </c>
      <c r="L54" s="1672">
        <f>IF(ISERROR(VLOOKUP($F54,'Previous-MS'!$C:$I,5,FALSE)=TRUE),0,VLOOKUP($F54,'Previous-MS'!$C:$I,5,FALSE))</f>
        <v>0</v>
      </c>
      <c r="M54" s="1672">
        <f t="shared" ref="M54" si="49">K54-L54</f>
        <v>0</v>
      </c>
      <c r="N54" s="1677">
        <f>IF(ISERROR(VLOOKUP($F54,'Current MS'!$C:$I,6,FALSE)=TRUE),0,VLOOKUP($F54,'Current MS'!$C:$I,6,FALSE))</f>
        <v>0</v>
      </c>
      <c r="O54" s="1672">
        <f>IF(ISERROR(VLOOKUP($F54,'Previous-MS'!$C:$I,6,FALSE)=TRUE),0,VLOOKUP($F54,'Previous-MS'!$C:$I,6,FALSE))</f>
        <v>0</v>
      </c>
      <c r="P54" s="1673">
        <f t="shared" ref="P54" si="50">+N54-O54</f>
        <v>0</v>
      </c>
      <c r="Q54" s="1672">
        <f t="shared" ref="Q54" si="51">SUM(H54,K54,N54)</f>
        <v>0</v>
      </c>
      <c r="R54" s="1672">
        <f t="shared" ref="R54" si="52">SUM(I54,L54,O54)</f>
        <v>0</v>
      </c>
      <c r="S54" s="1674">
        <f t="shared" ref="S54" si="53">SUM(J54,M54,P54)</f>
        <v>0</v>
      </c>
      <c r="T54" s="438"/>
      <c r="U54" s="364"/>
      <c r="V54" s="498"/>
      <c r="W54" s="1676"/>
    </row>
    <row r="55" spans="2:23" s="1675" customFormat="1" ht="12" customHeight="1">
      <c r="B55" s="579"/>
      <c r="C55" s="395" t="s">
        <v>313</v>
      </c>
      <c r="D55" s="614">
        <v>4000</v>
      </c>
      <c r="E55" s="364" t="s">
        <v>200</v>
      </c>
      <c r="F55" s="65" t="s">
        <v>396</v>
      </c>
      <c r="G55" s="1671"/>
      <c r="H55" s="1677">
        <f>IF(ISERROR(VLOOKUP($F55,'Current MS'!$C:$I,4,FALSE)=TRUE),0,VLOOKUP($F55,'Current MS'!$C:$I,4,FALSE))</f>
        <v>0</v>
      </c>
      <c r="I55" s="1672">
        <f>IF(ISERROR(VLOOKUP($F55,'Previous-MS'!$C:$I,4,FALSE)=TRUE),0,VLOOKUP($F55,'Previous-MS'!$C:$I,4,FALSE))</f>
        <v>0</v>
      </c>
      <c r="J55" s="1673">
        <f t="shared" si="42"/>
        <v>0</v>
      </c>
      <c r="K55" s="1672">
        <f>IF(ISERROR(VLOOKUP($F55,'Current MS'!$C:$I,5,FALSE)=TRUE),0,VLOOKUP($F55,'Current MS'!$C:$I,5,FALSE))</f>
        <v>0</v>
      </c>
      <c r="L55" s="1672">
        <f>IF(ISERROR(VLOOKUP($F55,'Previous-MS'!$C:$I,5,FALSE)=TRUE),0,VLOOKUP($F55,'Previous-MS'!$C:$I,5,FALSE))</f>
        <v>0</v>
      </c>
      <c r="M55" s="1672">
        <f t="shared" si="43"/>
        <v>0</v>
      </c>
      <c r="N55" s="1677">
        <f>IF(ISERROR(VLOOKUP($F55,'Current MS'!$C:$I,6,FALSE)=TRUE),0,VLOOKUP($F55,'Current MS'!$C:$I,6,FALSE))</f>
        <v>0</v>
      </c>
      <c r="O55" s="1672">
        <f>IF(ISERROR(VLOOKUP($F55,'Previous-MS'!$C:$I,6,FALSE)=TRUE),0,VLOOKUP($F55,'Previous-MS'!$C:$I,6,FALSE))</f>
        <v>0</v>
      </c>
      <c r="P55" s="1673">
        <f t="shared" si="44"/>
        <v>0</v>
      </c>
      <c r="Q55" s="1672">
        <f t="shared" si="45"/>
        <v>0</v>
      </c>
      <c r="R55" s="1672">
        <f t="shared" si="46"/>
        <v>0</v>
      </c>
      <c r="S55" s="1674">
        <f t="shared" si="47"/>
        <v>0</v>
      </c>
      <c r="T55" s="438"/>
      <c r="U55" s="364"/>
      <c r="V55" s="498"/>
      <c r="W55" s="1676"/>
    </row>
    <row r="56" spans="2:23" s="1675" customFormat="1" ht="12" customHeight="1">
      <c r="B56" s="579"/>
      <c r="C56" s="395" t="s">
        <v>313</v>
      </c>
      <c r="D56" s="614">
        <v>4000</v>
      </c>
      <c r="E56" s="364" t="s">
        <v>200</v>
      </c>
      <c r="F56" s="65" t="s">
        <v>387</v>
      </c>
      <c r="G56" s="1671"/>
      <c r="H56" s="1677">
        <f>IF(ISERROR(VLOOKUP($F56,'Current MS'!$C:$I,4,FALSE)=TRUE),0,VLOOKUP($F56,'Current MS'!$C:$I,4,FALSE))</f>
        <v>0</v>
      </c>
      <c r="I56" s="1672">
        <f>IF(ISERROR(VLOOKUP($F56,'Previous-MS'!$C:$I,4,FALSE)=TRUE),0,VLOOKUP($F56,'Previous-MS'!$C:$I,4,FALSE))</f>
        <v>0</v>
      </c>
      <c r="J56" s="1673">
        <f t="shared" si="42"/>
        <v>0</v>
      </c>
      <c r="K56" s="1672">
        <f>IF(ISERROR(VLOOKUP($F56,'Current MS'!$C:$I,5,FALSE)=TRUE),0,VLOOKUP($F56,'Current MS'!$C:$I,5,FALSE))</f>
        <v>0</v>
      </c>
      <c r="L56" s="1672">
        <f>IF(ISERROR(VLOOKUP($F56,'Previous-MS'!$C:$I,5,FALSE)=TRUE),0,VLOOKUP($F56,'Previous-MS'!$C:$I,5,FALSE))</f>
        <v>0</v>
      </c>
      <c r="M56" s="1672">
        <f t="shared" si="43"/>
        <v>0</v>
      </c>
      <c r="N56" s="1677">
        <f>IF(ISERROR(VLOOKUP($F56,'Current MS'!$C:$I,6,FALSE)=TRUE),0,VLOOKUP($F56,'Current MS'!$C:$I,6,FALSE))</f>
        <v>0</v>
      </c>
      <c r="O56" s="1672">
        <f>IF(ISERROR(VLOOKUP($F56,'Previous-MS'!$C:$I,6,FALSE)=TRUE),0,VLOOKUP($F56,'Previous-MS'!$C:$I,6,FALSE))</f>
        <v>0</v>
      </c>
      <c r="P56" s="1673">
        <f t="shared" si="44"/>
        <v>0</v>
      </c>
      <c r="Q56" s="1672">
        <f t="shared" si="45"/>
        <v>0</v>
      </c>
      <c r="R56" s="1672">
        <f t="shared" si="46"/>
        <v>0</v>
      </c>
      <c r="S56" s="1674">
        <f t="shared" si="47"/>
        <v>0</v>
      </c>
      <c r="T56" s="438"/>
      <c r="U56" s="364"/>
      <c r="V56" s="498"/>
      <c r="W56" s="1676"/>
    </row>
    <row r="57" spans="2:23" s="1675" customFormat="1" ht="12" customHeight="1">
      <c r="B57" s="579"/>
      <c r="C57" s="395" t="s">
        <v>313</v>
      </c>
      <c r="D57" s="614">
        <v>4000</v>
      </c>
      <c r="E57" s="364" t="s">
        <v>200</v>
      </c>
      <c r="F57" s="65" t="s">
        <v>306</v>
      </c>
      <c r="G57" s="1671"/>
      <c r="H57" s="1677">
        <f>IF(ISERROR(VLOOKUP($F57,'Current MS'!$C:$I,4,FALSE)=TRUE),0,VLOOKUP($F57,'Current MS'!$C:$I,4,FALSE))</f>
        <v>0</v>
      </c>
      <c r="I57" s="1672">
        <f>IF(ISERROR(VLOOKUP($F57,'Previous-MS'!$C:$I,4,FALSE)=TRUE),0,VLOOKUP($F57,'Previous-MS'!$C:$I,4,FALSE))</f>
        <v>0</v>
      </c>
      <c r="J57" s="1673">
        <f t="shared" si="42"/>
        <v>0</v>
      </c>
      <c r="K57" s="1672">
        <f>IF(ISERROR(VLOOKUP($F57,'Current MS'!$C:$I,5,FALSE)=TRUE),0,VLOOKUP($F57,'Current MS'!$C:$I,5,FALSE))</f>
        <v>0</v>
      </c>
      <c r="L57" s="1672">
        <f>IF(ISERROR(VLOOKUP($F57,'Previous-MS'!$C:$I,5,FALSE)=TRUE),0,VLOOKUP($F57,'Previous-MS'!$C:$I,5,FALSE))</f>
        <v>0</v>
      </c>
      <c r="M57" s="1672">
        <f t="shared" si="43"/>
        <v>0</v>
      </c>
      <c r="N57" s="1677">
        <f>IF(ISERROR(VLOOKUP($F57,'Current MS'!$C:$I,6,FALSE)=TRUE),0,VLOOKUP($F57,'Current MS'!$C:$I,6,FALSE))</f>
        <v>0</v>
      </c>
      <c r="O57" s="1672">
        <f>IF(ISERROR(VLOOKUP($F57,'Previous-MS'!$C:$I,6,FALSE)=TRUE),0,VLOOKUP($F57,'Previous-MS'!$C:$I,6,FALSE))</f>
        <v>0</v>
      </c>
      <c r="P57" s="1673">
        <f t="shared" si="44"/>
        <v>0</v>
      </c>
      <c r="Q57" s="1672">
        <f t="shared" si="45"/>
        <v>0</v>
      </c>
      <c r="R57" s="1672">
        <f t="shared" si="46"/>
        <v>0</v>
      </c>
      <c r="S57" s="1674">
        <f t="shared" si="47"/>
        <v>0</v>
      </c>
      <c r="T57" s="438"/>
      <c r="U57" s="364"/>
      <c r="V57" s="498"/>
      <c r="W57" s="1676"/>
    </row>
    <row r="58" spans="2:23" s="1675" customFormat="1" ht="12" customHeight="1">
      <c r="B58" s="579"/>
      <c r="C58" s="395" t="s">
        <v>313</v>
      </c>
      <c r="D58" s="614">
        <v>4000</v>
      </c>
      <c r="E58" s="364" t="s">
        <v>200</v>
      </c>
      <c r="F58" s="65" t="s">
        <v>312</v>
      </c>
      <c r="G58" s="1671"/>
      <c r="H58" s="1677">
        <f>IF(ISERROR(VLOOKUP($F58,'Current MS'!$C:$I,4,FALSE)=TRUE),0,VLOOKUP($F58,'Current MS'!$C:$I,4,FALSE))</f>
        <v>0</v>
      </c>
      <c r="I58" s="1672">
        <f>IF(ISERROR(VLOOKUP($F58,'Previous-MS'!$C:$I,4,FALSE)=TRUE),0,VLOOKUP($F58,'Previous-MS'!$C:$I,4,FALSE))</f>
        <v>0</v>
      </c>
      <c r="J58" s="1673">
        <f t="shared" si="42"/>
        <v>0</v>
      </c>
      <c r="K58" s="1672">
        <f>IF(ISERROR(VLOOKUP($F58,'Current MS'!$C:$I,5,FALSE)=TRUE),0,VLOOKUP($F58,'Current MS'!$C:$I,5,FALSE))</f>
        <v>0</v>
      </c>
      <c r="L58" s="1672">
        <f>IF(ISERROR(VLOOKUP($F58,'Previous-MS'!$C:$I,5,FALSE)=TRUE),0,VLOOKUP($F58,'Previous-MS'!$C:$I,5,FALSE))</f>
        <v>0</v>
      </c>
      <c r="M58" s="1672">
        <f t="shared" si="43"/>
        <v>0</v>
      </c>
      <c r="N58" s="1677">
        <f>IF(ISERROR(VLOOKUP($F58,'Current MS'!$C:$I,6,FALSE)=TRUE),0,VLOOKUP($F58,'Current MS'!$C:$I,6,FALSE))</f>
        <v>0</v>
      </c>
      <c r="O58" s="1672">
        <f>IF(ISERROR(VLOOKUP($F58,'Previous-MS'!$C:$I,6,FALSE)=TRUE),0,VLOOKUP($F58,'Previous-MS'!$C:$I,6,FALSE))</f>
        <v>0</v>
      </c>
      <c r="P58" s="1673">
        <f t="shared" si="44"/>
        <v>0</v>
      </c>
      <c r="Q58" s="1672">
        <f t="shared" si="45"/>
        <v>0</v>
      </c>
      <c r="R58" s="1672">
        <f t="shared" si="46"/>
        <v>0</v>
      </c>
      <c r="S58" s="1674">
        <f t="shared" si="47"/>
        <v>0</v>
      </c>
      <c r="T58" s="438"/>
      <c r="U58" s="364"/>
      <c r="V58" s="498"/>
      <c r="W58" s="1676"/>
    </row>
    <row r="59" spans="2:23" s="1675" customFormat="1" ht="12" customHeight="1">
      <c r="B59" s="579"/>
      <c r="C59" s="395" t="s">
        <v>313</v>
      </c>
      <c r="D59" s="614">
        <v>4000</v>
      </c>
      <c r="E59" s="364" t="s">
        <v>200</v>
      </c>
      <c r="F59" s="65" t="s">
        <v>463</v>
      </c>
      <c r="G59" s="1671"/>
      <c r="H59" s="1677">
        <f>IF(ISERROR(VLOOKUP($F59,'Current MS'!$C:$I,4,FALSE)=TRUE),0,VLOOKUP($F59,'Current MS'!$C:$I,4,FALSE))</f>
        <v>0</v>
      </c>
      <c r="I59" s="1672">
        <f>IF(ISERROR(VLOOKUP($F59,'Previous-MS'!$C:$I,4,FALSE)=TRUE),0,VLOOKUP($F59,'Previous-MS'!$C:$I,4,FALSE))</f>
        <v>0</v>
      </c>
      <c r="J59" s="1673">
        <f t="shared" si="42"/>
        <v>0</v>
      </c>
      <c r="K59" s="1672">
        <f>IF(ISERROR(VLOOKUP($F59,'Current MS'!$C:$I,5,FALSE)=TRUE),0,VLOOKUP($F59,'Current MS'!$C:$I,5,FALSE))</f>
        <v>0</v>
      </c>
      <c r="L59" s="1672">
        <f>IF(ISERROR(VLOOKUP($F59,'Previous-MS'!$C:$I,5,FALSE)=TRUE),0,VLOOKUP($F59,'Previous-MS'!$C:$I,5,FALSE))</f>
        <v>0</v>
      </c>
      <c r="M59" s="1672">
        <f t="shared" si="43"/>
        <v>0</v>
      </c>
      <c r="N59" s="1677">
        <f>IF(ISERROR(VLOOKUP($F59,'Current MS'!$C:$I,6,FALSE)=TRUE),0,VLOOKUP($F59,'Current MS'!$C:$I,6,FALSE))</f>
        <v>0</v>
      </c>
      <c r="O59" s="1672">
        <f>IF(ISERROR(VLOOKUP($F59,'Previous-MS'!$C:$I,6,FALSE)=TRUE),0,VLOOKUP($F59,'Previous-MS'!$C:$I,6,FALSE))</f>
        <v>0</v>
      </c>
      <c r="P59" s="1673">
        <f t="shared" si="44"/>
        <v>0</v>
      </c>
      <c r="Q59" s="1672">
        <f t="shared" si="45"/>
        <v>0</v>
      </c>
      <c r="R59" s="1672">
        <f t="shared" si="46"/>
        <v>0</v>
      </c>
      <c r="S59" s="1674">
        <f t="shared" si="47"/>
        <v>0</v>
      </c>
      <c r="T59" s="438"/>
      <c r="U59" s="364"/>
      <c r="V59" s="498"/>
      <c r="W59" s="1676"/>
    </row>
    <row r="60" spans="2:23" s="1675" customFormat="1" ht="12" customHeight="1">
      <c r="B60" s="579"/>
      <c r="C60" s="1491" t="s">
        <v>313</v>
      </c>
      <c r="D60" s="1492">
        <v>6000</v>
      </c>
      <c r="E60" s="1493" t="s">
        <v>200</v>
      </c>
      <c r="F60" s="1494" t="s">
        <v>394</v>
      </c>
      <c r="G60" s="1684"/>
      <c r="H60" s="1685">
        <f>IF(ISERROR(VLOOKUP($F60,'Current MS'!$C:$I,4,FALSE)=TRUE),0,VLOOKUP($F60,'Current MS'!$C:$I,4,FALSE))</f>
        <v>0</v>
      </c>
      <c r="I60" s="1686">
        <f>IF(ISERROR(VLOOKUP($F60,'Previous-MS'!$C:$I,4,FALSE)=TRUE),0,VLOOKUP($F60,'Previous-MS'!$C:$I,4,FALSE))</f>
        <v>0</v>
      </c>
      <c r="J60" s="1687">
        <f t="shared" si="42"/>
        <v>0</v>
      </c>
      <c r="K60" s="1686">
        <f>IF(ISERROR(VLOOKUP($F60,'Current MS'!$C:$I,5,FALSE)=TRUE),0,VLOOKUP($F60,'Current MS'!$C:$I,5,FALSE))</f>
        <v>0</v>
      </c>
      <c r="L60" s="1686">
        <f>IF(ISERROR(VLOOKUP($F60,'Previous-MS'!$C:$I,5,FALSE)=TRUE),0,VLOOKUP($F60,'Previous-MS'!$C:$I,5,FALSE))</f>
        <v>0</v>
      </c>
      <c r="M60" s="1686">
        <f t="shared" si="43"/>
        <v>0</v>
      </c>
      <c r="N60" s="1685">
        <f>IF(ISERROR(VLOOKUP($F60,'Current MS'!$C:$I,6,FALSE)=TRUE),0,VLOOKUP($F60,'Current MS'!$C:$I,6,FALSE))</f>
        <v>0</v>
      </c>
      <c r="O60" s="1686">
        <f>IF(ISERROR(VLOOKUP($F60,'Previous-MS'!$C:$I,6,FALSE)=TRUE),0,VLOOKUP($F60,'Previous-MS'!$C:$I,6,FALSE))</f>
        <v>0</v>
      </c>
      <c r="P60" s="1687">
        <f t="shared" si="44"/>
        <v>0</v>
      </c>
      <c r="Q60" s="1686">
        <f t="shared" si="45"/>
        <v>0</v>
      </c>
      <c r="R60" s="1686">
        <f t="shared" si="46"/>
        <v>0</v>
      </c>
      <c r="S60" s="1688">
        <f t="shared" si="47"/>
        <v>0</v>
      </c>
      <c r="T60" s="438"/>
      <c r="U60" s="364"/>
      <c r="V60" s="498"/>
      <c r="W60" s="1676"/>
    </row>
    <row r="61" spans="2:23" s="1675" customFormat="1" ht="12" customHeight="1">
      <c r="B61" s="579"/>
      <c r="C61" s="395" t="s">
        <v>313</v>
      </c>
      <c r="D61" s="614">
        <v>6000</v>
      </c>
      <c r="E61" s="364" t="s">
        <v>200</v>
      </c>
      <c r="F61" s="65" t="s">
        <v>400</v>
      </c>
      <c r="G61" s="1671"/>
      <c r="H61" s="1677">
        <f>IF(ISERROR(VLOOKUP($F61,'Current MS'!$C:$I,4,FALSE)=TRUE),0,VLOOKUP($F61,'Current MS'!$C:$I,4,FALSE))</f>
        <v>0</v>
      </c>
      <c r="I61" s="1672">
        <f>IF(ISERROR(VLOOKUP($F61,'Previous-MS'!$C:$I,4,FALSE)=TRUE),0,VLOOKUP($F61,'Previous-MS'!$C:$I,4,FALSE))</f>
        <v>0</v>
      </c>
      <c r="J61" s="1678">
        <f t="shared" si="42"/>
        <v>0</v>
      </c>
      <c r="K61" s="1672">
        <f>IF(ISERROR(VLOOKUP($F61,'Current MS'!$C:$I,5,FALSE)=TRUE),0,VLOOKUP($F61,'Current MS'!$C:$I,5,FALSE))</f>
        <v>0</v>
      </c>
      <c r="L61" s="1672">
        <f>IF(ISERROR(VLOOKUP($F61,'Previous-MS'!$C:$I,5,FALSE)=TRUE),0,VLOOKUP($F61,'Previous-MS'!$C:$I,5,FALSE))</f>
        <v>0</v>
      </c>
      <c r="M61" s="1672">
        <f t="shared" si="43"/>
        <v>0</v>
      </c>
      <c r="N61" s="1677">
        <f>IF(ISERROR(VLOOKUP($F61,'Current MS'!$C:$I,6,FALSE)=TRUE),0,VLOOKUP($F61,'Current MS'!$C:$I,6,FALSE))</f>
        <v>0</v>
      </c>
      <c r="O61" s="1672">
        <f>IF(ISERROR(VLOOKUP($F61,'Previous-MS'!$C:$I,6,FALSE)=TRUE),0,VLOOKUP($F61,'Previous-MS'!$C:$I,6,FALSE))</f>
        <v>0</v>
      </c>
      <c r="P61" s="1678">
        <f t="shared" si="44"/>
        <v>0</v>
      </c>
      <c r="Q61" s="1672">
        <f t="shared" si="45"/>
        <v>0</v>
      </c>
      <c r="R61" s="1672">
        <f t="shared" si="46"/>
        <v>0</v>
      </c>
      <c r="S61" s="1674">
        <f t="shared" si="47"/>
        <v>0</v>
      </c>
      <c r="T61" s="438"/>
      <c r="U61" s="364"/>
      <c r="V61" s="498"/>
      <c r="W61" s="1676"/>
    </row>
    <row r="62" spans="2:23" s="1675" customFormat="1" ht="12" customHeight="1">
      <c r="B62" s="579"/>
      <c r="C62" s="395" t="s">
        <v>313</v>
      </c>
      <c r="D62" s="614">
        <v>6000</v>
      </c>
      <c r="E62" s="364" t="s">
        <v>200</v>
      </c>
      <c r="F62" s="65" t="s">
        <v>643</v>
      </c>
      <c r="G62" s="1671"/>
      <c r="H62" s="1677">
        <f>IF(ISERROR(VLOOKUP($F62,'Current MS'!$C:$I,4,FALSE)=TRUE),0,VLOOKUP($F62,'Current MS'!$C:$I,4,FALSE))</f>
        <v>0</v>
      </c>
      <c r="I62" s="1672">
        <f>IF(ISERROR(VLOOKUP($F62,'Previous-MS'!$C:$I,4,FALSE)=TRUE),0,VLOOKUP($F62,'Previous-MS'!$C:$I,4,FALSE))</f>
        <v>0</v>
      </c>
      <c r="J62" s="1678">
        <f t="shared" ref="J62" si="54">H62-I62</f>
        <v>0</v>
      </c>
      <c r="K62" s="1672">
        <f>IF(ISERROR(VLOOKUP($F62,'Current MS'!$C:$I,5,FALSE)=TRUE),0,VLOOKUP($F62,'Current MS'!$C:$I,5,FALSE))</f>
        <v>0</v>
      </c>
      <c r="L62" s="1672">
        <f>IF(ISERROR(VLOOKUP($F62,'Previous-MS'!$C:$I,5,FALSE)=TRUE),0,VLOOKUP($F62,'Previous-MS'!$C:$I,5,FALSE))</f>
        <v>0</v>
      </c>
      <c r="M62" s="1672">
        <f t="shared" ref="M62" si="55">K62-L62</f>
        <v>0</v>
      </c>
      <c r="N62" s="1677">
        <f>IF(ISERROR(VLOOKUP($F62,'Current MS'!$C:$I,6,FALSE)=TRUE),0,VLOOKUP($F62,'Current MS'!$C:$I,6,FALSE))</f>
        <v>0</v>
      </c>
      <c r="O62" s="1672">
        <f>IF(ISERROR(VLOOKUP($F62,'Previous-MS'!$C:$I,6,FALSE)=TRUE),0,VLOOKUP($F62,'Previous-MS'!$C:$I,6,FALSE))</f>
        <v>0</v>
      </c>
      <c r="P62" s="1678">
        <f t="shared" ref="P62" si="56">+N62-O62</f>
        <v>0</v>
      </c>
      <c r="Q62" s="1672">
        <f t="shared" ref="Q62" si="57">SUM(H62,K62,N62)</f>
        <v>0</v>
      </c>
      <c r="R62" s="1672">
        <f t="shared" ref="R62" si="58">SUM(I62,L62,O62)</f>
        <v>0</v>
      </c>
      <c r="S62" s="1674">
        <f t="shared" ref="S62" si="59">SUM(J62,M62,P62)</f>
        <v>0</v>
      </c>
      <c r="T62" s="438"/>
      <c r="U62" s="364"/>
      <c r="V62" s="498"/>
      <c r="W62" s="1676"/>
    </row>
    <row r="63" spans="2:23" s="1675" customFormat="1" ht="12" customHeight="1">
      <c r="B63" s="579"/>
      <c r="C63" s="395" t="s">
        <v>313</v>
      </c>
      <c r="D63" s="614">
        <v>6000</v>
      </c>
      <c r="E63" s="364" t="s">
        <v>200</v>
      </c>
      <c r="F63" s="65" t="s">
        <v>565</v>
      </c>
      <c r="G63" s="1671"/>
      <c r="H63" s="1677">
        <f>IF(ISERROR(VLOOKUP($F63,'Current MS'!$C:$I,4,FALSE)=TRUE),0,VLOOKUP($F63,'Current MS'!$C:$I,4,FALSE))</f>
        <v>0</v>
      </c>
      <c r="I63" s="1672">
        <f>IF(ISERROR(VLOOKUP($F63,'Previous-MS'!$C:$I,4,FALSE)=TRUE),0,VLOOKUP($F63,'Previous-MS'!$C:$I,4,FALSE))</f>
        <v>0</v>
      </c>
      <c r="J63" s="1678">
        <f t="shared" si="42"/>
        <v>0</v>
      </c>
      <c r="K63" s="1672">
        <f>IF(ISERROR(VLOOKUP($F63,'Current MS'!$C:$I,5,FALSE)=TRUE),0,VLOOKUP($F63,'Current MS'!$C:$I,5,FALSE))</f>
        <v>0</v>
      </c>
      <c r="L63" s="1672">
        <f>IF(ISERROR(VLOOKUP($F63,'Previous-MS'!$C:$I,5,FALSE)=TRUE),0,VLOOKUP($F63,'Previous-MS'!$C:$I,5,FALSE))</f>
        <v>0</v>
      </c>
      <c r="M63" s="1672">
        <f t="shared" si="43"/>
        <v>0</v>
      </c>
      <c r="N63" s="1677">
        <f>IF(ISERROR(VLOOKUP($F63,'Current MS'!$C:$I,6,FALSE)=TRUE),0,VLOOKUP($F63,'Current MS'!$C:$I,6,FALSE))</f>
        <v>0</v>
      </c>
      <c r="O63" s="1672">
        <f>IF(ISERROR(VLOOKUP($F63,'Previous-MS'!$C:$I,6,FALSE)=TRUE),0,VLOOKUP($F63,'Previous-MS'!$C:$I,6,FALSE))</f>
        <v>0</v>
      </c>
      <c r="P63" s="1678">
        <f t="shared" si="44"/>
        <v>0</v>
      </c>
      <c r="Q63" s="1672">
        <f t="shared" si="45"/>
        <v>0</v>
      </c>
      <c r="R63" s="1672">
        <f t="shared" si="46"/>
        <v>0</v>
      </c>
      <c r="S63" s="1674">
        <f t="shared" si="47"/>
        <v>0</v>
      </c>
      <c r="T63" s="803"/>
      <c r="U63" s="364"/>
      <c r="V63" s="498"/>
      <c r="W63" s="1676"/>
    </row>
    <row r="64" spans="2:23" s="1675" customFormat="1" ht="12" customHeight="1">
      <c r="B64" s="579"/>
      <c r="C64" s="395" t="s">
        <v>313</v>
      </c>
      <c r="D64" s="614">
        <v>6000</v>
      </c>
      <c r="E64" s="364" t="s">
        <v>200</v>
      </c>
      <c r="F64" s="65" t="s">
        <v>566</v>
      </c>
      <c r="G64" s="1671"/>
      <c r="H64" s="1677">
        <f>IF(ISERROR(VLOOKUP($F64,'Current MS'!$C:$I,4,FALSE)=TRUE),0,VLOOKUP($F64,'Current MS'!$C:$I,4,FALSE))</f>
        <v>0</v>
      </c>
      <c r="I64" s="1672">
        <f>IF(ISERROR(VLOOKUP($F64,'Previous-MS'!$C:$I,4,FALSE)=TRUE),0,VLOOKUP($F64,'Previous-MS'!$C:$I,4,FALSE))</f>
        <v>0</v>
      </c>
      <c r="J64" s="1678">
        <f t="shared" ref="J64" si="60">H64-I64</f>
        <v>0</v>
      </c>
      <c r="K64" s="1672">
        <f>IF(ISERROR(VLOOKUP($F64,'Current MS'!$C:$I,5,FALSE)=TRUE),0,VLOOKUP($F64,'Current MS'!$C:$I,5,FALSE))</f>
        <v>0</v>
      </c>
      <c r="L64" s="1672">
        <f>IF(ISERROR(VLOOKUP($F64,'Previous-MS'!$C:$I,5,FALSE)=TRUE),0,VLOOKUP($F64,'Previous-MS'!$C:$I,5,FALSE))</f>
        <v>0</v>
      </c>
      <c r="M64" s="1672">
        <f t="shared" ref="M64" si="61">K64-L64</f>
        <v>0</v>
      </c>
      <c r="N64" s="1677">
        <f>IF(ISERROR(VLOOKUP($F64,'Current MS'!$C:$I,6,FALSE)=TRUE),0,VLOOKUP($F64,'Current MS'!$C:$I,6,FALSE))</f>
        <v>0</v>
      </c>
      <c r="O64" s="1672">
        <f>IF(ISERROR(VLOOKUP($F64,'Previous-MS'!$C:$I,6,FALSE)=TRUE),0,VLOOKUP($F64,'Previous-MS'!$C:$I,6,FALSE))</f>
        <v>0</v>
      </c>
      <c r="P64" s="1678">
        <f t="shared" ref="P64" si="62">+N64-O64</f>
        <v>0</v>
      </c>
      <c r="Q64" s="1672">
        <f t="shared" ref="Q64" si="63">SUM(H64,K64,N64)</f>
        <v>0</v>
      </c>
      <c r="R64" s="1672">
        <f t="shared" ref="R64" si="64">SUM(I64,L64,O64)</f>
        <v>0</v>
      </c>
      <c r="S64" s="1674">
        <f t="shared" ref="S64" si="65">SUM(J64,M64,P64)</f>
        <v>0</v>
      </c>
      <c r="T64" s="803"/>
      <c r="U64" s="364"/>
      <c r="V64" s="498"/>
      <c r="W64" s="1676"/>
    </row>
    <row r="65" spans="2:23" s="1675" customFormat="1" ht="12" customHeight="1">
      <c r="B65" s="579"/>
      <c r="C65" s="395" t="s">
        <v>313</v>
      </c>
      <c r="D65" s="614">
        <v>6000</v>
      </c>
      <c r="E65" s="364" t="s">
        <v>200</v>
      </c>
      <c r="F65" s="65" t="s">
        <v>653</v>
      </c>
      <c r="G65" s="1671"/>
      <c r="H65" s="1677">
        <f>IF(ISERROR(VLOOKUP($F65,'Current MS'!$C:$I,4,FALSE)=TRUE),0,VLOOKUP($F65,'Current MS'!$C:$I,4,FALSE))</f>
        <v>0</v>
      </c>
      <c r="I65" s="1672">
        <f>IF(ISERROR(VLOOKUP($F65,'Previous-MS'!$C:$I,4,FALSE)=TRUE),0,VLOOKUP($F65,'Previous-MS'!$C:$I,4,FALSE))</f>
        <v>0</v>
      </c>
      <c r="J65" s="1678">
        <f t="shared" ref="J65" si="66">H65-I65</f>
        <v>0</v>
      </c>
      <c r="K65" s="1672">
        <f>IF(ISERROR(VLOOKUP($F65,'Current MS'!$C:$I,5,FALSE)=TRUE),0,VLOOKUP($F65,'Current MS'!$C:$I,5,FALSE))</f>
        <v>0</v>
      </c>
      <c r="L65" s="1672">
        <f>IF(ISERROR(VLOOKUP($F65,'Previous-MS'!$C:$I,5,FALSE)=TRUE),0,VLOOKUP($F65,'Previous-MS'!$C:$I,5,FALSE))</f>
        <v>0</v>
      </c>
      <c r="M65" s="1672">
        <f t="shared" ref="M65" si="67">K65-L65</f>
        <v>0</v>
      </c>
      <c r="N65" s="1677">
        <f>IF(ISERROR(VLOOKUP($F65,'Current MS'!$C:$I,6,FALSE)=TRUE),0,VLOOKUP($F65,'Current MS'!$C:$I,6,FALSE))</f>
        <v>0</v>
      </c>
      <c r="O65" s="1672">
        <f>IF(ISERROR(VLOOKUP($F65,'Previous-MS'!$C:$I,6,FALSE)=TRUE),0,VLOOKUP($F65,'Previous-MS'!$C:$I,6,FALSE))</f>
        <v>0</v>
      </c>
      <c r="P65" s="1678">
        <f t="shared" ref="P65" si="68">+N65-O65</f>
        <v>0</v>
      </c>
      <c r="Q65" s="1672">
        <f t="shared" ref="Q65" si="69">SUM(H65,K65,N65)</f>
        <v>0</v>
      </c>
      <c r="R65" s="1672">
        <f t="shared" ref="R65" si="70">SUM(I65,L65,O65)</f>
        <v>0</v>
      </c>
      <c r="S65" s="1674">
        <f t="shared" ref="S65" si="71">SUM(J65,M65,P65)</f>
        <v>0</v>
      </c>
      <c r="T65" s="803"/>
      <c r="U65" s="364"/>
      <c r="V65" s="498"/>
      <c r="W65" s="1676"/>
    </row>
    <row r="66" spans="2:23" s="1675" customFormat="1" ht="12" customHeight="1">
      <c r="B66" s="579"/>
      <c r="C66" s="395" t="s">
        <v>313</v>
      </c>
      <c r="D66" s="614">
        <v>8000</v>
      </c>
      <c r="E66" s="364" t="s">
        <v>200</v>
      </c>
      <c r="F66" s="65" t="s">
        <v>389</v>
      </c>
      <c r="G66" s="1671"/>
      <c r="H66" s="1677">
        <f>IF(ISERROR(VLOOKUP($F66,'Current MS'!$C:$I,4,FALSE)=TRUE),0,VLOOKUP($F66,'Current MS'!$C:$I,4,FALSE))</f>
        <v>0</v>
      </c>
      <c r="I66" s="1672">
        <f>IF(ISERROR(VLOOKUP($F66,'Previous-MS'!$C:$I,4,FALSE)=TRUE),0,VLOOKUP($F66,'Previous-MS'!$C:$I,4,FALSE))</f>
        <v>0</v>
      </c>
      <c r="J66" s="1678">
        <f t="shared" si="42"/>
        <v>0</v>
      </c>
      <c r="K66" s="1672">
        <f>IF(ISERROR(VLOOKUP($F66,'Current MS'!$C:$I,5,FALSE)=TRUE),0,VLOOKUP($F66,'Current MS'!$C:$I,5,FALSE))</f>
        <v>0</v>
      </c>
      <c r="L66" s="1672">
        <f>IF(ISERROR(VLOOKUP($F66,'Previous-MS'!$C:$I,5,FALSE)=TRUE),0,VLOOKUP($F66,'Previous-MS'!$C:$I,5,FALSE))</f>
        <v>0</v>
      </c>
      <c r="M66" s="1672">
        <f t="shared" si="43"/>
        <v>0</v>
      </c>
      <c r="N66" s="1677">
        <f>IF(ISERROR(VLOOKUP($F66,'Current MS'!$C:$I,6,FALSE)=TRUE),0,VLOOKUP($F66,'Current MS'!$C:$I,6,FALSE))</f>
        <v>0</v>
      </c>
      <c r="O66" s="1672">
        <f>IF(ISERROR(VLOOKUP($F66,'Previous-MS'!$C:$I,6,FALSE)=TRUE),0,VLOOKUP($F66,'Previous-MS'!$C:$I,6,FALSE))</f>
        <v>0</v>
      </c>
      <c r="P66" s="1678">
        <f t="shared" si="44"/>
        <v>0</v>
      </c>
      <c r="Q66" s="1672">
        <f t="shared" si="45"/>
        <v>0</v>
      </c>
      <c r="R66" s="1672">
        <f t="shared" si="46"/>
        <v>0</v>
      </c>
      <c r="S66" s="1674">
        <f t="shared" si="47"/>
        <v>0</v>
      </c>
      <c r="T66" s="803"/>
      <c r="U66" s="364"/>
      <c r="V66" s="498"/>
      <c r="W66" s="1676"/>
    </row>
    <row r="67" spans="2:23" s="1675" customFormat="1" ht="12" customHeight="1">
      <c r="B67" s="579"/>
      <c r="C67" s="395" t="s">
        <v>313</v>
      </c>
      <c r="D67" s="614">
        <v>8000</v>
      </c>
      <c r="E67" s="364" t="s">
        <v>200</v>
      </c>
      <c r="F67" s="65" t="s">
        <v>465</v>
      </c>
      <c r="G67" s="1671"/>
      <c r="H67" s="1677">
        <f>IF(ISERROR(VLOOKUP($F67,'Current MS'!$C:$I,4,FALSE)=TRUE),0,VLOOKUP($F67,'Current MS'!$C:$I,4,FALSE))</f>
        <v>0</v>
      </c>
      <c r="I67" s="1672">
        <f>IF(ISERROR(VLOOKUP($F67,'Previous-MS'!$C:$I,4,FALSE)=TRUE),0,VLOOKUP($F67,'Previous-MS'!$C:$I,4,FALSE))</f>
        <v>0</v>
      </c>
      <c r="J67" s="1678">
        <f t="shared" si="42"/>
        <v>0</v>
      </c>
      <c r="K67" s="1672">
        <f>IF(ISERROR(VLOOKUP($F67,'Current MS'!$C:$I,5,FALSE)=TRUE),0,VLOOKUP($F67,'Current MS'!$C:$I,5,FALSE))</f>
        <v>0</v>
      </c>
      <c r="L67" s="1672">
        <f>IF(ISERROR(VLOOKUP($F67,'Previous-MS'!$C:$I,5,FALSE)=TRUE),0,VLOOKUP($F67,'Previous-MS'!$C:$I,5,FALSE))</f>
        <v>0</v>
      </c>
      <c r="M67" s="1672">
        <f t="shared" si="43"/>
        <v>0</v>
      </c>
      <c r="N67" s="1677">
        <f>IF(ISERROR(VLOOKUP($F67,'Current MS'!$C:$I,6,FALSE)=TRUE),0,VLOOKUP($F67,'Current MS'!$C:$I,6,FALSE))</f>
        <v>0</v>
      </c>
      <c r="O67" s="1672">
        <f>IF(ISERROR(VLOOKUP($F67,'Previous-MS'!$C:$I,6,FALSE)=TRUE),0,VLOOKUP($F67,'Previous-MS'!$C:$I,6,FALSE))</f>
        <v>0</v>
      </c>
      <c r="P67" s="1678">
        <f t="shared" si="44"/>
        <v>0</v>
      </c>
      <c r="Q67" s="1672">
        <f t="shared" si="45"/>
        <v>0</v>
      </c>
      <c r="R67" s="1672">
        <f t="shared" si="46"/>
        <v>0</v>
      </c>
      <c r="S67" s="1674">
        <f t="shared" si="47"/>
        <v>0</v>
      </c>
      <c r="T67" s="803"/>
      <c r="U67" s="364"/>
      <c r="V67" s="498"/>
      <c r="W67" s="1676"/>
    </row>
    <row r="68" spans="2:23" s="1675" customFormat="1" ht="12" customHeight="1">
      <c r="B68" s="579"/>
      <c r="C68" s="1511" t="s">
        <v>313</v>
      </c>
      <c r="D68" s="1512">
        <v>8000</v>
      </c>
      <c r="E68" s="1513" t="s">
        <v>200</v>
      </c>
      <c r="F68" s="1514" t="s">
        <v>328</v>
      </c>
      <c r="G68" s="1679"/>
      <c r="H68" s="1680">
        <f>IF(ISERROR(VLOOKUP($F68,'Current MS'!$C:$I,4,FALSE)=TRUE),0,VLOOKUP($F68,'Current MS'!$C:$I,4,FALSE))</f>
        <v>0</v>
      </c>
      <c r="I68" s="1681">
        <f>IF(ISERROR(VLOOKUP($F68,'Previous-MS'!$C:$I,4,FALSE)=TRUE),0,VLOOKUP($F68,'Previous-MS'!$C:$I,4,FALSE))</f>
        <v>0</v>
      </c>
      <c r="J68" s="1682">
        <f t="shared" si="42"/>
        <v>0</v>
      </c>
      <c r="K68" s="1681">
        <f>IF(ISERROR(VLOOKUP($F68,'Current MS'!$C:$I,5,FALSE)=TRUE),0,VLOOKUP($F68,'Current MS'!$C:$I,5,FALSE))</f>
        <v>0</v>
      </c>
      <c r="L68" s="1681">
        <f>IF(ISERROR(VLOOKUP($F68,'Previous-MS'!$C:$I,5,FALSE)=TRUE),0,VLOOKUP($F68,'Previous-MS'!$C:$I,5,FALSE))</f>
        <v>0</v>
      </c>
      <c r="M68" s="1681">
        <f t="shared" si="43"/>
        <v>0</v>
      </c>
      <c r="N68" s="1680">
        <f>IF(ISERROR(VLOOKUP($F68,'Current MS'!$C:$I,6,FALSE)=TRUE),0,VLOOKUP($F68,'Current MS'!$C:$I,6,FALSE))</f>
        <v>0</v>
      </c>
      <c r="O68" s="1681">
        <f>IF(ISERROR(VLOOKUP($F68,'Previous-MS'!$C:$I,6,FALSE)=TRUE),0,VLOOKUP($F68,'Previous-MS'!$C:$I,6,FALSE))</f>
        <v>0</v>
      </c>
      <c r="P68" s="1682">
        <f t="shared" si="44"/>
        <v>0</v>
      </c>
      <c r="Q68" s="1681">
        <f t="shared" si="45"/>
        <v>0</v>
      </c>
      <c r="R68" s="1681">
        <f t="shared" si="46"/>
        <v>0</v>
      </c>
      <c r="S68" s="1683">
        <f t="shared" si="47"/>
        <v>0</v>
      </c>
      <c r="T68" s="803"/>
      <c r="U68" s="364"/>
      <c r="V68" s="498"/>
      <c r="W68" s="1676"/>
    </row>
    <row r="69" spans="2:23" s="1675" customFormat="1" ht="12" customHeight="1">
      <c r="B69" s="579"/>
      <c r="C69" s="395"/>
      <c r="D69" s="614"/>
      <c r="E69" s="364"/>
      <c r="F69" s="65"/>
      <c r="G69" s="1671"/>
      <c r="H69" s="1677"/>
      <c r="I69" s="1672"/>
      <c r="J69" s="1678"/>
      <c r="K69" s="1672"/>
      <c r="L69" s="1672"/>
      <c r="M69" s="1672"/>
      <c r="N69" s="1677"/>
      <c r="O69" s="1672"/>
      <c r="P69" s="1678"/>
      <c r="Q69" s="1672"/>
      <c r="R69" s="1672"/>
      <c r="S69" s="1674"/>
      <c r="T69" s="803"/>
      <c r="U69" s="364"/>
      <c r="V69" s="498"/>
      <c r="W69" s="1676"/>
    </row>
    <row r="70" spans="2:23" s="1675" customFormat="1" ht="12" customHeight="1">
      <c r="B70" s="579"/>
      <c r="C70" s="395"/>
      <c r="D70" s="614"/>
      <c r="E70" s="364"/>
      <c r="F70" s="65"/>
      <c r="G70" s="1671"/>
      <c r="H70" s="1677"/>
      <c r="I70" s="1672"/>
      <c r="J70" s="1678"/>
      <c r="K70" s="1672"/>
      <c r="L70" s="1672"/>
      <c r="M70" s="1672"/>
      <c r="N70" s="1677"/>
      <c r="O70" s="1672"/>
      <c r="P70" s="1678"/>
      <c r="Q70" s="1672"/>
      <c r="R70" s="1672"/>
      <c r="S70" s="1674"/>
      <c r="T70" s="803"/>
      <c r="U70" s="364"/>
      <c r="V70" s="498"/>
      <c r="W70" s="1676"/>
    </row>
    <row r="71" spans="2:23" s="1675" customFormat="1" ht="12" customHeight="1">
      <c r="B71" s="579"/>
      <c r="C71" s="1491" t="s">
        <v>195</v>
      </c>
      <c r="D71" s="1492">
        <v>1000</v>
      </c>
      <c r="E71" s="1493" t="s">
        <v>200</v>
      </c>
      <c r="F71" s="1494" t="s">
        <v>269</v>
      </c>
      <c r="G71" s="1684"/>
      <c r="H71" s="1685">
        <f>IF(ISERROR(VLOOKUP($F71,'Current MS'!$C:$I,4,FALSE)=TRUE),0,VLOOKUP($F71,'Current MS'!$C:$I,4,FALSE))</f>
        <v>0</v>
      </c>
      <c r="I71" s="1686">
        <f>IF(ISERROR(VLOOKUP($F71,'Previous-MS'!$C:$I,4,FALSE)=TRUE),0,VLOOKUP($F71,'Previous-MS'!$C:$I,4,FALSE))</f>
        <v>0</v>
      </c>
      <c r="J71" s="1687">
        <f t="shared" ref="J71:J77" si="72">H71-I71</f>
        <v>0</v>
      </c>
      <c r="K71" s="1686">
        <f>IF(ISERROR(VLOOKUP($F71,'Current MS'!$C:$I,5,FALSE)=TRUE),0,VLOOKUP($F71,'Current MS'!$C:$I,5,FALSE))</f>
        <v>0</v>
      </c>
      <c r="L71" s="1686">
        <f>IF(ISERROR(VLOOKUP($F71,'Previous-MS'!$C:$I,5,FALSE)=TRUE),0,VLOOKUP($F71,'Previous-MS'!$C:$I,5,FALSE))</f>
        <v>0</v>
      </c>
      <c r="M71" s="1686">
        <f t="shared" ref="M71:M77" si="73">K71-L71</f>
        <v>0</v>
      </c>
      <c r="N71" s="1685">
        <f>IF(ISERROR(VLOOKUP($F71,'Current MS'!$C:$I,6,FALSE)=TRUE),0,VLOOKUP($F71,'Current MS'!$C:$I,6,FALSE))</f>
        <v>0</v>
      </c>
      <c r="O71" s="1686">
        <f>IF(ISERROR(VLOOKUP($F71,'Previous-MS'!$C:$I,6,FALSE)=TRUE),0,VLOOKUP($F71,'Previous-MS'!$C:$I,6,FALSE))</f>
        <v>0</v>
      </c>
      <c r="P71" s="1687">
        <f t="shared" ref="P71:P77" si="74">+N71-O71</f>
        <v>0</v>
      </c>
      <c r="Q71" s="1686">
        <f t="shared" ref="Q71:Q77" si="75">SUM(H71,K71,N71)</f>
        <v>0</v>
      </c>
      <c r="R71" s="1686">
        <f t="shared" ref="R71:R77" si="76">SUM(I71,L71,O71)</f>
        <v>0</v>
      </c>
      <c r="S71" s="1688">
        <f t="shared" ref="S71:S77" si="77">SUM(J71,M71,P71)</f>
        <v>0</v>
      </c>
      <c r="T71" s="803"/>
      <c r="U71" s="364"/>
      <c r="V71" s="498"/>
      <c r="W71" s="1676"/>
    </row>
    <row r="72" spans="2:23" s="1675" customFormat="1" ht="12" customHeight="1">
      <c r="B72" s="579"/>
      <c r="C72" s="395" t="s">
        <v>195</v>
      </c>
      <c r="D72" s="614">
        <v>2000</v>
      </c>
      <c r="E72" s="364" t="s">
        <v>200</v>
      </c>
      <c r="F72" s="65" t="s">
        <v>244</v>
      </c>
      <c r="G72" s="1671"/>
      <c r="H72" s="1677">
        <f>IF(ISERROR(VLOOKUP($F72,'Current MS'!$C:$I,4,FALSE)=TRUE),0,VLOOKUP($F72,'Current MS'!$C:$I,4,FALSE))</f>
        <v>0</v>
      </c>
      <c r="I72" s="1672">
        <f>IF(ISERROR(VLOOKUP($F72,'Previous-MS'!$C:$I,4,FALSE)=TRUE),0,VLOOKUP($F72,'Previous-MS'!$C:$I,4,FALSE))</f>
        <v>0</v>
      </c>
      <c r="J72" s="1678">
        <f t="shared" si="72"/>
        <v>0</v>
      </c>
      <c r="K72" s="1672">
        <f>IF(ISERROR(VLOOKUP($F72,'Current MS'!$C:$I,5,FALSE)=TRUE),0,VLOOKUP($F72,'Current MS'!$C:$I,5,FALSE))</f>
        <v>0</v>
      </c>
      <c r="L72" s="1672">
        <f>IF(ISERROR(VLOOKUP($F72,'Previous-MS'!$C:$I,5,FALSE)=TRUE),0,VLOOKUP($F72,'Previous-MS'!$C:$I,5,FALSE))</f>
        <v>0</v>
      </c>
      <c r="M72" s="1672">
        <f t="shared" si="73"/>
        <v>0</v>
      </c>
      <c r="N72" s="1677">
        <f>IF(ISERROR(VLOOKUP($F72,'Current MS'!$C:$I,6,FALSE)=TRUE),0,VLOOKUP($F72,'Current MS'!$C:$I,6,FALSE))</f>
        <v>0</v>
      </c>
      <c r="O72" s="1672">
        <f>IF(ISERROR(VLOOKUP($F72,'Previous-MS'!$C:$I,6,FALSE)=TRUE),0,VLOOKUP($F72,'Previous-MS'!$C:$I,6,FALSE))</f>
        <v>0</v>
      </c>
      <c r="P72" s="1678">
        <f t="shared" si="74"/>
        <v>0</v>
      </c>
      <c r="Q72" s="1672">
        <f t="shared" si="75"/>
        <v>0</v>
      </c>
      <c r="R72" s="1672">
        <f t="shared" si="76"/>
        <v>0</v>
      </c>
      <c r="S72" s="1674">
        <f t="shared" si="77"/>
        <v>0</v>
      </c>
      <c r="T72" s="803"/>
      <c r="U72" s="364"/>
      <c r="V72" s="498"/>
      <c r="W72" s="1676"/>
    </row>
    <row r="73" spans="2:23" s="1675" customFormat="1" ht="12" customHeight="1">
      <c r="B73" s="579"/>
      <c r="C73" s="395" t="s">
        <v>195</v>
      </c>
      <c r="D73" s="614">
        <v>2000</v>
      </c>
      <c r="E73" s="364" t="s">
        <v>200</v>
      </c>
      <c r="F73" s="65" t="s">
        <v>250</v>
      </c>
      <c r="G73" s="1671"/>
      <c r="H73" s="1677">
        <f>IF(ISERROR(VLOOKUP($F73,'Current MS'!$C:$I,4,FALSE)=TRUE),0,VLOOKUP($F73,'Current MS'!$C:$I,4,FALSE))</f>
        <v>0</v>
      </c>
      <c r="I73" s="1672">
        <f>IF(ISERROR(VLOOKUP($F73,'Previous-MS'!$C:$I,4,FALSE)=TRUE),0,VLOOKUP($F73,'Previous-MS'!$C:$I,4,FALSE))</f>
        <v>0</v>
      </c>
      <c r="J73" s="1678">
        <f t="shared" si="72"/>
        <v>0</v>
      </c>
      <c r="K73" s="1672">
        <f>IF(ISERROR(VLOOKUP($F73,'Current MS'!$C:$I,5,FALSE)=TRUE),0,VLOOKUP($F73,'Current MS'!$C:$I,5,FALSE))</f>
        <v>0</v>
      </c>
      <c r="L73" s="1672">
        <f>IF(ISERROR(VLOOKUP($F73,'Previous-MS'!$C:$I,5,FALSE)=TRUE),0,VLOOKUP($F73,'Previous-MS'!$C:$I,5,FALSE))</f>
        <v>0</v>
      </c>
      <c r="M73" s="1672">
        <f t="shared" si="73"/>
        <v>0</v>
      </c>
      <c r="N73" s="1677">
        <f>IF(ISERROR(VLOOKUP($F73,'Current MS'!$C:$I,6,FALSE)=TRUE),0,VLOOKUP($F73,'Current MS'!$C:$I,6,FALSE))</f>
        <v>0</v>
      </c>
      <c r="O73" s="1672">
        <f>IF(ISERROR(VLOOKUP($F73,'Previous-MS'!$C:$I,6,FALSE)=TRUE),0,VLOOKUP($F73,'Previous-MS'!$C:$I,6,FALSE))</f>
        <v>0</v>
      </c>
      <c r="P73" s="1678">
        <f t="shared" si="74"/>
        <v>0</v>
      </c>
      <c r="Q73" s="1672">
        <f t="shared" si="75"/>
        <v>0</v>
      </c>
      <c r="R73" s="1672">
        <f t="shared" si="76"/>
        <v>0</v>
      </c>
      <c r="S73" s="1674">
        <f t="shared" si="77"/>
        <v>0</v>
      </c>
      <c r="T73" s="803"/>
      <c r="U73" s="364"/>
      <c r="V73" s="498"/>
      <c r="W73" s="1676"/>
    </row>
    <row r="74" spans="2:23" s="1675" customFormat="1" ht="12" customHeight="1">
      <c r="B74" s="579"/>
      <c r="C74" s="395" t="s">
        <v>195</v>
      </c>
      <c r="D74" s="614">
        <v>2000</v>
      </c>
      <c r="E74" s="364" t="s">
        <v>200</v>
      </c>
      <c r="F74" s="65" t="s">
        <v>298</v>
      </c>
      <c r="G74" s="1671"/>
      <c r="H74" s="1677">
        <f>IF(ISERROR(VLOOKUP($F74,'Current MS'!$C:$I,4,FALSE)=TRUE),0,VLOOKUP($F74,'Current MS'!$C:$I,4,FALSE))</f>
        <v>0</v>
      </c>
      <c r="I74" s="1672">
        <f>IF(ISERROR(VLOOKUP($F74,'Previous-MS'!$C:$I,4,FALSE)=TRUE),0,VLOOKUP($F74,'Previous-MS'!$C:$I,4,FALSE))</f>
        <v>0</v>
      </c>
      <c r="J74" s="1678">
        <f t="shared" si="72"/>
        <v>0</v>
      </c>
      <c r="K74" s="1672">
        <f>IF(ISERROR(VLOOKUP($F74,'Current MS'!$C:$I,5,FALSE)=TRUE),0,VLOOKUP($F74,'Current MS'!$C:$I,5,FALSE))</f>
        <v>0</v>
      </c>
      <c r="L74" s="1672">
        <f>IF(ISERROR(VLOOKUP($F74,'Previous-MS'!$C:$I,5,FALSE)=TRUE),0,VLOOKUP($F74,'Previous-MS'!$C:$I,5,FALSE))</f>
        <v>0</v>
      </c>
      <c r="M74" s="1672">
        <f t="shared" si="73"/>
        <v>0</v>
      </c>
      <c r="N74" s="1677">
        <f>IF(ISERROR(VLOOKUP($F74,'Current MS'!$C:$I,6,FALSE)=TRUE),0,VLOOKUP($F74,'Current MS'!$C:$I,6,FALSE))</f>
        <v>0</v>
      </c>
      <c r="O74" s="1672">
        <f>IF(ISERROR(VLOOKUP($F74,'Previous-MS'!$C:$I,6,FALSE)=TRUE),0,VLOOKUP($F74,'Previous-MS'!$C:$I,6,FALSE))</f>
        <v>0</v>
      </c>
      <c r="P74" s="1678">
        <f t="shared" si="74"/>
        <v>0</v>
      </c>
      <c r="Q74" s="1672">
        <f t="shared" si="75"/>
        <v>0</v>
      </c>
      <c r="R74" s="1672">
        <f t="shared" si="76"/>
        <v>0</v>
      </c>
      <c r="S74" s="1674">
        <f t="shared" si="77"/>
        <v>0</v>
      </c>
      <c r="T74" s="803"/>
      <c r="U74" s="364"/>
      <c r="V74" s="498"/>
      <c r="W74" s="1676"/>
    </row>
    <row r="75" spans="2:23" s="1675" customFormat="1" ht="12" customHeight="1">
      <c r="B75" s="579"/>
      <c r="C75" s="1511" t="s">
        <v>195</v>
      </c>
      <c r="D75" s="1512">
        <v>2000</v>
      </c>
      <c r="E75" s="1513" t="s">
        <v>200</v>
      </c>
      <c r="F75" s="1514" t="s">
        <v>252</v>
      </c>
      <c r="G75" s="1679"/>
      <c r="H75" s="1680">
        <f>IF(ISERROR(VLOOKUP($F75,'Current MS'!$C:$I,4,FALSE)=TRUE),0,VLOOKUP($F75,'Current MS'!$C:$I,4,FALSE))</f>
        <v>0</v>
      </c>
      <c r="I75" s="1681">
        <f>IF(ISERROR(VLOOKUP($F75,'Previous-MS'!$C:$I,4,FALSE)=TRUE),0,VLOOKUP($F75,'Previous-MS'!$C:$I,4,FALSE))</f>
        <v>0</v>
      </c>
      <c r="J75" s="1682">
        <f t="shared" si="72"/>
        <v>0</v>
      </c>
      <c r="K75" s="1681">
        <f>IF(ISERROR(VLOOKUP($F75,'Current MS'!$C:$I,5,FALSE)=TRUE),0,VLOOKUP($F75,'Current MS'!$C:$I,5,FALSE))</f>
        <v>0</v>
      </c>
      <c r="L75" s="1681">
        <f>IF(ISERROR(VLOOKUP($F75,'Previous-MS'!$C:$I,5,FALSE)=TRUE),0,VLOOKUP($F75,'Previous-MS'!$C:$I,5,FALSE))</f>
        <v>0</v>
      </c>
      <c r="M75" s="1681">
        <f t="shared" si="73"/>
        <v>0</v>
      </c>
      <c r="N75" s="1680">
        <f>IF(ISERROR(VLOOKUP($F75,'Current MS'!$C:$I,6,FALSE)=TRUE),0,VLOOKUP($F75,'Current MS'!$C:$I,6,FALSE))</f>
        <v>0</v>
      </c>
      <c r="O75" s="1681">
        <f>IF(ISERROR(VLOOKUP($F75,'Previous-MS'!$C:$I,6,FALSE)=TRUE),0,VLOOKUP($F75,'Previous-MS'!$C:$I,6,FALSE))</f>
        <v>0</v>
      </c>
      <c r="P75" s="1682">
        <f t="shared" si="74"/>
        <v>0</v>
      </c>
      <c r="Q75" s="1681">
        <f t="shared" si="75"/>
        <v>0</v>
      </c>
      <c r="R75" s="1681">
        <f t="shared" si="76"/>
        <v>0</v>
      </c>
      <c r="S75" s="1683">
        <f t="shared" si="77"/>
        <v>0</v>
      </c>
      <c r="T75" s="803"/>
      <c r="U75" s="364"/>
      <c r="V75" s="498"/>
      <c r="W75" s="1676"/>
    </row>
    <row r="76" spans="2:23" s="1675" customFormat="1" ht="12" customHeight="1">
      <c r="B76" s="579"/>
      <c r="C76" s="395" t="s">
        <v>195</v>
      </c>
      <c r="D76" s="614">
        <v>3000</v>
      </c>
      <c r="E76" s="364" t="s">
        <v>200</v>
      </c>
      <c r="F76" s="65" t="s">
        <v>198</v>
      </c>
      <c r="G76" s="1671"/>
      <c r="H76" s="1677">
        <f>IF(ISERROR(VLOOKUP($F76,'Current MS'!$C:$I,4,FALSE)=TRUE),0,VLOOKUP($F76,'Current MS'!$C:$I,4,FALSE))</f>
        <v>0</v>
      </c>
      <c r="I76" s="1672">
        <f>IF(ISERROR(VLOOKUP($F76,'Previous-MS'!$C:$I,4,FALSE)=TRUE),0,VLOOKUP($F76,'Previous-MS'!$C:$I,4,FALSE))</f>
        <v>0</v>
      </c>
      <c r="J76" s="1673">
        <f t="shared" si="72"/>
        <v>0</v>
      </c>
      <c r="K76" s="1672">
        <f>IF(ISERROR(VLOOKUP($F76,'Current MS'!$C:$I,5,FALSE)=TRUE),0,VLOOKUP($F76,'Current MS'!$C:$I,5,FALSE))</f>
        <v>0</v>
      </c>
      <c r="L76" s="1672">
        <f>IF(ISERROR(VLOOKUP($F76,'Previous-MS'!$C:$I,5,FALSE)=TRUE),0,VLOOKUP($F76,'Previous-MS'!$C:$I,5,FALSE))</f>
        <v>0</v>
      </c>
      <c r="M76" s="1672">
        <f t="shared" si="73"/>
        <v>0</v>
      </c>
      <c r="N76" s="1677">
        <f>IF(ISERROR(VLOOKUP($F76,'Current MS'!$C:$I,6,FALSE)=TRUE),0,VLOOKUP($F76,'Current MS'!$C:$I,6,FALSE))</f>
        <v>0</v>
      </c>
      <c r="O76" s="1672">
        <f>IF(ISERROR(VLOOKUP($F76,'Previous-MS'!$C:$I,6,FALSE)=TRUE),0,VLOOKUP($F76,'Previous-MS'!$C:$I,6,FALSE))</f>
        <v>0</v>
      </c>
      <c r="P76" s="1673">
        <f t="shared" si="74"/>
        <v>0</v>
      </c>
      <c r="Q76" s="1672">
        <f t="shared" si="75"/>
        <v>0</v>
      </c>
      <c r="R76" s="1672">
        <f t="shared" si="76"/>
        <v>0</v>
      </c>
      <c r="S76" s="1674">
        <f t="shared" si="77"/>
        <v>0</v>
      </c>
      <c r="T76" s="803"/>
      <c r="U76" s="364"/>
      <c r="V76" s="498"/>
      <c r="W76" s="1676"/>
    </row>
    <row r="77" spans="2:23" s="1675" customFormat="1" ht="12" customHeight="1">
      <c r="B77" s="579"/>
      <c r="C77" s="395" t="s">
        <v>195</v>
      </c>
      <c r="D77" s="614">
        <v>3000</v>
      </c>
      <c r="E77" s="364" t="s">
        <v>200</v>
      </c>
      <c r="F77" s="65" t="s">
        <v>254</v>
      </c>
      <c r="G77" s="1671"/>
      <c r="H77" s="1677">
        <f>IF(ISERROR(VLOOKUP($F77,'Current MS'!$C:$I,4,FALSE)=TRUE),0,VLOOKUP($F77,'Current MS'!$C:$I,4,FALSE))</f>
        <v>0</v>
      </c>
      <c r="I77" s="1672">
        <f>IF(ISERROR(VLOOKUP($F77,'Previous-MS'!$C:$I,4,FALSE)=TRUE),0,VLOOKUP($F77,'Previous-MS'!$C:$I,4,FALSE))</f>
        <v>0</v>
      </c>
      <c r="J77" s="1678">
        <f t="shared" si="72"/>
        <v>0</v>
      </c>
      <c r="K77" s="1672">
        <f>IF(ISERROR(VLOOKUP($F77,'Current MS'!$C:$I,5,FALSE)=TRUE),0,VLOOKUP($F77,'Current MS'!$C:$I,5,FALSE))</f>
        <v>0</v>
      </c>
      <c r="L77" s="1672">
        <f>IF(ISERROR(VLOOKUP($F77,'Previous-MS'!$C:$I,5,FALSE)=TRUE),0,VLOOKUP($F77,'Previous-MS'!$C:$I,5,FALSE))</f>
        <v>0</v>
      </c>
      <c r="M77" s="1672">
        <f t="shared" si="73"/>
        <v>0</v>
      </c>
      <c r="N77" s="1677">
        <f>IF(ISERROR(VLOOKUP($F77,'Current MS'!$C:$I,6,FALSE)=TRUE),0,VLOOKUP($F77,'Current MS'!$C:$I,6,FALSE))</f>
        <v>0</v>
      </c>
      <c r="O77" s="1672">
        <f>IF(ISERROR(VLOOKUP($F77,'Previous-MS'!$C:$I,6,FALSE)=TRUE),0,VLOOKUP($F77,'Previous-MS'!$C:$I,6,FALSE))</f>
        <v>0</v>
      </c>
      <c r="P77" s="1678">
        <f t="shared" si="74"/>
        <v>0</v>
      </c>
      <c r="Q77" s="1672">
        <f t="shared" si="75"/>
        <v>0</v>
      </c>
      <c r="R77" s="1672">
        <f t="shared" si="76"/>
        <v>0</v>
      </c>
      <c r="S77" s="1674">
        <f t="shared" si="77"/>
        <v>0</v>
      </c>
      <c r="T77" s="803"/>
      <c r="U77" s="364"/>
      <c r="V77" s="498"/>
      <c r="W77" s="1676"/>
    </row>
    <row r="78" spans="2:23" s="1675" customFormat="1" ht="12" customHeight="1">
      <c r="B78" s="579"/>
      <c r="C78" s="395" t="s">
        <v>195</v>
      </c>
      <c r="D78" s="614">
        <v>3000</v>
      </c>
      <c r="E78" s="364" t="s">
        <v>200</v>
      </c>
      <c r="F78" s="65" t="s">
        <v>302</v>
      </c>
      <c r="G78" s="1671"/>
      <c r="H78" s="1677">
        <f>IF(ISERROR(VLOOKUP($F78,'Current MS'!$C:$I,4,FALSE)=TRUE),0,VLOOKUP($F78,'Current MS'!$C:$I,4,FALSE))</f>
        <v>0</v>
      </c>
      <c r="I78" s="1672">
        <f>IF(ISERROR(VLOOKUP($F78,'Previous-MS'!$C:$I,4,FALSE)=TRUE),0,VLOOKUP($F78,'Previous-MS'!$C:$I,4,FALSE))</f>
        <v>0</v>
      </c>
      <c r="J78" s="1678">
        <f t="shared" ref="J78:J85" si="78">H78-I78</f>
        <v>0</v>
      </c>
      <c r="K78" s="1672">
        <f>IF(ISERROR(VLOOKUP($F78,'Current MS'!$C:$I,5,FALSE)=TRUE),0,VLOOKUP($F78,'Current MS'!$C:$I,5,FALSE))</f>
        <v>0</v>
      </c>
      <c r="L78" s="1672">
        <f>IF(ISERROR(VLOOKUP($F78,'Previous-MS'!$C:$I,5,FALSE)=TRUE),0,VLOOKUP($F78,'Previous-MS'!$C:$I,5,FALSE))</f>
        <v>0</v>
      </c>
      <c r="M78" s="1672">
        <f t="shared" ref="M78:M85" si="79">K78-L78</f>
        <v>0</v>
      </c>
      <c r="N78" s="1677">
        <f>IF(ISERROR(VLOOKUP($F78,'Current MS'!$C:$I,6,FALSE)=TRUE),0,VLOOKUP($F78,'Current MS'!$C:$I,6,FALSE))</f>
        <v>0</v>
      </c>
      <c r="O78" s="1672">
        <f>IF(ISERROR(VLOOKUP($F78,'Previous-MS'!$C:$I,6,FALSE)=TRUE),0,VLOOKUP($F78,'Previous-MS'!$C:$I,6,FALSE))</f>
        <v>0</v>
      </c>
      <c r="P78" s="1678">
        <f t="shared" ref="P78:P85" si="80">+N78-O78</f>
        <v>0</v>
      </c>
      <c r="Q78" s="1672">
        <f t="shared" ref="Q78:S85" si="81">SUM(H78,K78,N78)</f>
        <v>0</v>
      </c>
      <c r="R78" s="1672">
        <f t="shared" si="81"/>
        <v>0</v>
      </c>
      <c r="S78" s="1674">
        <f t="shared" si="81"/>
        <v>0</v>
      </c>
      <c r="T78" s="803"/>
      <c r="U78" s="364"/>
      <c r="V78" s="498"/>
      <c r="W78" s="1676"/>
    </row>
    <row r="79" spans="2:23" s="1675" customFormat="1" ht="12" customHeight="1">
      <c r="B79" s="579"/>
      <c r="C79" s="395" t="s">
        <v>195</v>
      </c>
      <c r="D79" s="614">
        <v>4000</v>
      </c>
      <c r="E79" s="364" t="s">
        <v>200</v>
      </c>
      <c r="F79" s="65" t="s">
        <v>246</v>
      </c>
      <c r="G79" s="1671"/>
      <c r="H79" s="1677">
        <f>IF(ISERROR(VLOOKUP($F79,'Current MS'!$C:$I,4,FALSE)=TRUE),0,VLOOKUP($F79,'Current MS'!$C:$I,4,FALSE))</f>
        <v>0</v>
      </c>
      <c r="I79" s="1672">
        <f>IF(ISERROR(VLOOKUP($F79,'Previous-MS'!$C:$I,4,FALSE)=TRUE),0,VLOOKUP($F79,'Previous-MS'!$C:$I,4,FALSE))</f>
        <v>0</v>
      </c>
      <c r="J79" s="1678">
        <f t="shared" si="78"/>
        <v>0</v>
      </c>
      <c r="K79" s="1672">
        <f>IF(ISERROR(VLOOKUP($F79,'Current MS'!$C:$I,5,FALSE)=TRUE),0,VLOOKUP($F79,'Current MS'!$C:$I,5,FALSE))</f>
        <v>0</v>
      </c>
      <c r="L79" s="1672">
        <f>IF(ISERROR(VLOOKUP($F79,'Previous-MS'!$C:$I,5,FALSE)=TRUE),0,VLOOKUP($F79,'Previous-MS'!$C:$I,5,FALSE))</f>
        <v>0</v>
      </c>
      <c r="M79" s="1672">
        <f t="shared" si="79"/>
        <v>0</v>
      </c>
      <c r="N79" s="1677">
        <f>IF(ISERROR(VLOOKUP($F79,'Current MS'!$C:$I,6,FALSE)=TRUE),0,VLOOKUP($F79,'Current MS'!$C:$I,6,FALSE))</f>
        <v>0</v>
      </c>
      <c r="O79" s="1672">
        <f>IF(ISERROR(VLOOKUP($F79,'Previous-MS'!$C:$I,6,FALSE)=TRUE),0,VLOOKUP($F79,'Previous-MS'!$C:$I,6,FALSE))</f>
        <v>0</v>
      </c>
      <c r="P79" s="1678">
        <f t="shared" si="80"/>
        <v>0</v>
      </c>
      <c r="Q79" s="1672">
        <f t="shared" si="81"/>
        <v>0</v>
      </c>
      <c r="R79" s="1672">
        <f t="shared" si="81"/>
        <v>0</v>
      </c>
      <c r="S79" s="1674">
        <f t="shared" si="81"/>
        <v>0</v>
      </c>
      <c r="T79" s="803"/>
      <c r="U79" s="364"/>
      <c r="V79" s="498"/>
      <c r="W79" s="1676"/>
    </row>
    <row r="80" spans="2:23" s="1675" customFormat="1" ht="12" customHeight="1">
      <c r="B80" s="579"/>
      <c r="C80" s="395" t="s">
        <v>195</v>
      </c>
      <c r="D80" s="614">
        <v>4000</v>
      </c>
      <c r="E80" s="364" t="s">
        <v>200</v>
      </c>
      <c r="F80" s="65" t="s">
        <v>291</v>
      </c>
      <c r="G80" s="1671"/>
      <c r="H80" s="1677">
        <f>IF(ISERROR(VLOOKUP($F80,'Current MS'!$C:$I,4,FALSE)=TRUE),0,VLOOKUP($F80,'Current MS'!$C:$I,4,FALSE))</f>
        <v>0</v>
      </c>
      <c r="I80" s="1672">
        <f>IF(ISERROR(VLOOKUP($F80,'Previous-MS'!$C:$I,4,FALSE)=TRUE),0,VLOOKUP($F80,'Previous-MS'!$C:$I,4,FALSE))</f>
        <v>0</v>
      </c>
      <c r="J80" s="1678">
        <f t="shared" ref="J80" si="82">H80-I80</f>
        <v>0</v>
      </c>
      <c r="K80" s="1672">
        <f>IF(ISERROR(VLOOKUP($F80,'Current MS'!$C:$I,5,FALSE)=TRUE),0,VLOOKUP($F80,'Current MS'!$C:$I,5,FALSE))</f>
        <v>0</v>
      </c>
      <c r="L80" s="1672">
        <f>IF(ISERROR(VLOOKUP($F80,'Previous-MS'!$C:$I,5,FALSE)=TRUE),0,VLOOKUP($F80,'Previous-MS'!$C:$I,5,FALSE))</f>
        <v>0</v>
      </c>
      <c r="M80" s="1672">
        <f t="shared" ref="M80" si="83">K80-L80</f>
        <v>0</v>
      </c>
      <c r="N80" s="1677">
        <f>IF(ISERROR(VLOOKUP($F80,'Current MS'!$C:$I,6,FALSE)=TRUE),0,VLOOKUP($F80,'Current MS'!$C:$I,6,FALSE))</f>
        <v>0</v>
      </c>
      <c r="O80" s="1672">
        <f>IF(ISERROR(VLOOKUP($F80,'Previous-MS'!$C:$I,6,FALSE)=TRUE),0,VLOOKUP($F80,'Previous-MS'!$C:$I,6,FALSE))</f>
        <v>0</v>
      </c>
      <c r="P80" s="1678">
        <f t="shared" ref="P80" si="84">+N80-O80</f>
        <v>0</v>
      </c>
      <c r="Q80" s="1672">
        <f t="shared" ref="Q80" si="85">SUM(H80,K80,N80)</f>
        <v>0</v>
      </c>
      <c r="R80" s="1672">
        <f t="shared" ref="R80" si="86">SUM(I80,L80,O80)</f>
        <v>0</v>
      </c>
      <c r="S80" s="1674">
        <f t="shared" ref="S80" si="87">SUM(J80,M80,P80)</f>
        <v>0</v>
      </c>
      <c r="T80" s="803"/>
      <c r="U80" s="364"/>
      <c r="V80" s="498"/>
      <c r="W80" s="1676"/>
    </row>
    <row r="81" spans="1:23" s="1675" customFormat="1" ht="12" customHeight="1">
      <c r="B81" s="579"/>
      <c r="C81" s="1511" t="s">
        <v>195</v>
      </c>
      <c r="D81" s="1512">
        <v>4000</v>
      </c>
      <c r="E81" s="1513" t="s">
        <v>200</v>
      </c>
      <c r="F81" s="1514" t="s">
        <v>330</v>
      </c>
      <c r="G81" s="1679"/>
      <c r="H81" s="1680">
        <f>IF(ISERROR(VLOOKUP($F81,'Current MS'!$C:$I,4,FALSE)=TRUE),0,VLOOKUP($F81,'Current MS'!$C:$I,4,FALSE))</f>
        <v>0</v>
      </c>
      <c r="I81" s="1681">
        <f>IF(ISERROR(VLOOKUP($F81,'Previous-MS'!$C:$I,4,FALSE)=TRUE),0,VLOOKUP($F81,'Previous-MS'!$C:$I,4,FALSE))</f>
        <v>0</v>
      </c>
      <c r="J81" s="1682">
        <f t="shared" si="78"/>
        <v>0</v>
      </c>
      <c r="K81" s="1681">
        <f>IF(ISERROR(VLOOKUP($F81,'Current MS'!$C:$I,5,FALSE)=TRUE),0,VLOOKUP($F81,'Current MS'!$C:$I,5,FALSE))</f>
        <v>0</v>
      </c>
      <c r="L81" s="1681">
        <f>IF(ISERROR(VLOOKUP($F81,'Previous-MS'!$C:$I,5,FALSE)=TRUE),0,VLOOKUP($F81,'Previous-MS'!$C:$I,5,FALSE))</f>
        <v>0</v>
      </c>
      <c r="M81" s="1681">
        <f t="shared" si="79"/>
        <v>0</v>
      </c>
      <c r="N81" s="1680">
        <f>IF(ISERROR(VLOOKUP($F81,'Current MS'!$C:$I,6,FALSE)=TRUE),0,VLOOKUP($F81,'Current MS'!$C:$I,6,FALSE))</f>
        <v>0</v>
      </c>
      <c r="O81" s="1681">
        <f>IF(ISERROR(VLOOKUP($F81,'Previous-MS'!$C:$I,6,FALSE)=TRUE),0,VLOOKUP($F81,'Previous-MS'!$C:$I,6,FALSE))</f>
        <v>0</v>
      </c>
      <c r="P81" s="1682">
        <f t="shared" si="80"/>
        <v>0</v>
      </c>
      <c r="Q81" s="1681">
        <f t="shared" si="81"/>
        <v>0</v>
      </c>
      <c r="R81" s="1681">
        <f t="shared" si="81"/>
        <v>0</v>
      </c>
      <c r="S81" s="1683">
        <f t="shared" si="81"/>
        <v>0</v>
      </c>
      <c r="T81" s="803"/>
      <c r="U81" s="364"/>
      <c r="V81" s="498"/>
      <c r="W81" s="1676"/>
    </row>
    <row r="82" spans="1:23" s="437" customFormat="1" ht="12" customHeight="1">
      <c r="B82" s="46"/>
      <c r="C82" s="395" t="s">
        <v>195</v>
      </c>
      <c r="D82" s="614">
        <v>5000</v>
      </c>
      <c r="E82" s="364" t="s">
        <v>200</v>
      </c>
      <c r="F82" s="65" t="s">
        <v>311</v>
      </c>
      <c r="G82" s="440"/>
      <c r="H82" s="985">
        <f>IF(ISERROR(VLOOKUP($F82,'Current MS'!$C:$I,4,FALSE)=TRUE),0,VLOOKUP($F82,'Current MS'!$C:$I,4,FALSE))</f>
        <v>0</v>
      </c>
      <c r="I82" s="401">
        <f>IF(ISERROR(VLOOKUP($F82,'Previous-MS'!$C:$I,4,FALSE)=TRUE),0,VLOOKUP($F82,'Previous-MS'!$C:$I,4,FALSE))</f>
        <v>0</v>
      </c>
      <c r="J82" s="797">
        <f t="shared" si="78"/>
        <v>0</v>
      </c>
      <c r="K82" s="401">
        <f>IF(ISERROR(VLOOKUP($F82,'Current MS'!$C:$I,5,FALSE)=TRUE),0,VLOOKUP($F82,'Current MS'!$C:$I,5,FALSE))</f>
        <v>0</v>
      </c>
      <c r="L82" s="401">
        <f>IF(ISERROR(VLOOKUP($F82,'Previous-MS'!$C:$I,5,FALSE)=TRUE),0,VLOOKUP($F82,'Previous-MS'!$C:$I,5,FALSE))</f>
        <v>0</v>
      </c>
      <c r="M82" s="401">
        <f t="shared" si="79"/>
        <v>0</v>
      </c>
      <c r="N82" s="985">
        <f>IF(ISERROR(VLOOKUP($F82,'Current MS'!$C:$I,6,FALSE)=TRUE),0,VLOOKUP($F82,'Current MS'!$C:$I,6,FALSE))</f>
        <v>0</v>
      </c>
      <c r="O82" s="401">
        <f>IF(ISERROR(VLOOKUP($F82,'Previous-MS'!$C:$I,6,FALSE)=TRUE),0,VLOOKUP($F82,'Previous-MS'!$C:$I,6,FALSE))</f>
        <v>0</v>
      </c>
      <c r="P82" s="797">
        <f t="shared" si="80"/>
        <v>0</v>
      </c>
      <c r="Q82" s="401">
        <f t="shared" si="81"/>
        <v>0</v>
      </c>
      <c r="R82" s="401">
        <f t="shared" si="81"/>
        <v>0</v>
      </c>
      <c r="S82" s="801">
        <f t="shared" si="81"/>
        <v>0</v>
      </c>
      <c r="T82" s="803"/>
      <c r="U82" s="364"/>
      <c r="V82" s="498"/>
      <c r="W82" s="436"/>
    </row>
    <row r="83" spans="1:23" s="437" customFormat="1" ht="12" customHeight="1">
      <c r="B83" s="46"/>
      <c r="C83" s="395" t="s">
        <v>195</v>
      </c>
      <c r="D83" s="614">
        <v>6000</v>
      </c>
      <c r="E83" s="364" t="s">
        <v>200</v>
      </c>
      <c r="F83" s="65" t="s">
        <v>309</v>
      </c>
      <c r="G83" s="440"/>
      <c r="H83" s="985">
        <f>IF(ISERROR(VLOOKUP($F83,'Current MS'!$C:$I,4,FALSE)=TRUE),0,VLOOKUP($F83,'Current MS'!$C:$I,4,FALSE))</f>
        <v>0</v>
      </c>
      <c r="I83" s="401">
        <f>IF(ISERROR(VLOOKUP($F83,'Previous-MS'!$C:$I,4,FALSE)=TRUE),0,VLOOKUP($F83,'Previous-MS'!$C:$I,4,FALSE))</f>
        <v>0</v>
      </c>
      <c r="J83" s="797">
        <f t="shared" si="78"/>
        <v>0</v>
      </c>
      <c r="K83" s="401">
        <f>IF(ISERROR(VLOOKUP($F83,'Current MS'!$C:$I,5,FALSE)=TRUE),0,VLOOKUP($F83,'Current MS'!$C:$I,5,FALSE))</f>
        <v>0</v>
      </c>
      <c r="L83" s="401">
        <f>IF(ISERROR(VLOOKUP($F83,'Previous-MS'!$C:$I,5,FALSE)=TRUE),0,VLOOKUP($F83,'Previous-MS'!$C:$I,5,FALSE))</f>
        <v>0</v>
      </c>
      <c r="M83" s="401">
        <f t="shared" si="79"/>
        <v>0</v>
      </c>
      <c r="N83" s="985">
        <f>IF(ISERROR(VLOOKUP($F83,'Current MS'!$C:$I,6,FALSE)=TRUE),0,VLOOKUP($F83,'Current MS'!$C:$I,6,FALSE))</f>
        <v>0</v>
      </c>
      <c r="O83" s="401">
        <f>IF(ISERROR(VLOOKUP($F83,'Previous-MS'!$C:$I,6,FALSE)=TRUE),0,VLOOKUP($F83,'Previous-MS'!$C:$I,6,FALSE))</f>
        <v>0</v>
      </c>
      <c r="P83" s="797">
        <f t="shared" si="80"/>
        <v>0</v>
      </c>
      <c r="Q83" s="401">
        <f t="shared" si="81"/>
        <v>0</v>
      </c>
      <c r="R83" s="401">
        <f t="shared" si="81"/>
        <v>0</v>
      </c>
      <c r="S83" s="801">
        <f t="shared" si="81"/>
        <v>0</v>
      </c>
      <c r="T83" s="803"/>
      <c r="U83" s="364"/>
      <c r="V83" s="498"/>
      <c r="W83" s="436"/>
    </row>
    <row r="84" spans="1:23" s="437" customFormat="1" ht="12" customHeight="1">
      <c r="B84" s="46"/>
      <c r="C84" s="395" t="s">
        <v>195</v>
      </c>
      <c r="D84" s="614">
        <v>6000</v>
      </c>
      <c r="E84" s="364" t="s">
        <v>200</v>
      </c>
      <c r="F84" s="65" t="s">
        <v>296</v>
      </c>
      <c r="G84" s="440"/>
      <c r="H84" s="985">
        <f>IF(ISERROR(VLOOKUP($F84,'Current MS'!$C:$I,4,FALSE)=TRUE),0,VLOOKUP($F84,'Current MS'!$C:$I,4,FALSE))</f>
        <v>0</v>
      </c>
      <c r="I84" s="401">
        <f>IF(ISERROR(VLOOKUP($F84,'Previous-MS'!$C:$I,4,FALSE)=TRUE),0,VLOOKUP($F84,'Previous-MS'!$C:$I,4,FALSE))</f>
        <v>0</v>
      </c>
      <c r="J84" s="797">
        <f t="shared" ref="J84" si="88">H84-I84</f>
        <v>0</v>
      </c>
      <c r="K84" s="401">
        <f>IF(ISERROR(VLOOKUP($F84,'Current MS'!$C:$I,5,FALSE)=TRUE),0,VLOOKUP($F84,'Current MS'!$C:$I,5,FALSE))</f>
        <v>0</v>
      </c>
      <c r="L84" s="401">
        <f>IF(ISERROR(VLOOKUP($F84,'Previous-MS'!$C:$I,5,FALSE)=TRUE),0,VLOOKUP($F84,'Previous-MS'!$C:$I,5,FALSE))</f>
        <v>0</v>
      </c>
      <c r="M84" s="401">
        <f t="shared" ref="M84" si="89">K84-L84</f>
        <v>0</v>
      </c>
      <c r="N84" s="985">
        <f>IF(ISERROR(VLOOKUP($F84,'Current MS'!$C:$I,6,FALSE)=TRUE),0,VLOOKUP($F84,'Current MS'!$C:$I,6,FALSE))</f>
        <v>0</v>
      </c>
      <c r="O84" s="401">
        <f>IF(ISERROR(VLOOKUP($F84,'Previous-MS'!$C:$I,6,FALSE)=TRUE),0,VLOOKUP($F84,'Previous-MS'!$C:$I,6,FALSE))</f>
        <v>0</v>
      </c>
      <c r="P84" s="797">
        <f t="shared" ref="P84" si="90">+N84-O84</f>
        <v>0</v>
      </c>
      <c r="Q84" s="401">
        <f t="shared" ref="Q84" si="91">SUM(H84,K84,N84)</f>
        <v>0</v>
      </c>
      <c r="R84" s="401">
        <f t="shared" ref="R84" si="92">SUM(I84,L84,O84)</f>
        <v>0</v>
      </c>
      <c r="S84" s="801">
        <f t="shared" ref="S84" si="93">SUM(J84,M84,P84)</f>
        <v>0</v>
      </c>
      <c r="T84" s="803"/>
      <c r="U84" s="364"/>
      <c r="V84" s="498"/>
      <c r="W84" s="436"/>
    </row>
    <row r="85" spans="1:23" s="437" customFormat="1" ht="12" customHeight="1">
      <c r="B85" s="46"/>
      <c r="C85" s="395" t="s">
        <v>195</v>
      </c>
      <c r="D85" s="614">
        <v>6000</v>
      </c>
      <c r="E85" s="364" t="s">
        <v>200</v>
      </c>
      <c r="F85" s="65" t="s">
        <v>220</v>
      </c>
      <c r="G85" s="440"/>
      <c r="H85" s="985">
        <f>IF(ISERROR(VLOOKUP($F85,'Current MS'!$C:$I,4,FALSE)=TRUE),0,VLOOKUP($F85,'Current MS'!$C:$I,4,FALSE))</f>
        <v>0</v>
      </c>
      <c r="I85" s="401">
        <f>IF(ISERROR(VLOOKUP($F85,'Previous-MS'!$C:$I,4,FALSE)=TRUE),0,VLOOKUP($F85,'Previous-MS'!$C:$I,4,FALSE))</f>
        <v>0</v>
      </c>
      <c r="J85" s="797">
        <f t="shared" si="78"/>
        <v>0</v>
      </c>
      <c r="K85" s="401">
        <f>IF(ISERROR(VLOOKUP($F85,'Current MS'!$C:$I,5,FALSE)=TRUE),0,VLOOKUP($F85,'Current MS'!$C:$I,5,FALSE))</f>
        <v>0</v>
      </c>
      <c r="L85" s="401">
        <f>IF(ISERROR(VLOOKUP($F85,'Previous-MS'!$C:$I,5,FALSE)=TRUE),0,VLOOKUP($F85,'Previous-MS'!$C:$I,5,FALSE))</f>
        <v>0</v>
      </c>
      <c r="M85" s="401">
        <f t="shared" si="79"/>
        <v>0</v>
      </c>
      <c r="N85" s="985">
        <f>IF(ISERROR(VLOOKUP($F85,'Current MS'!$C:$I,6,FALSE)=TRUE),0,VLOOKUP($F85,'Current MS'!$C:$I,6,FALSE))</f>
        <v>0</v>
      </c>
      <c r="O85" s="401">
        <f>IF(ISERROR(VLOOKUP($F85,'Previous-MS'!$C:$I,6,FALSE)=TRUE),0,VLOOKUP($F85,'Previous-MS'!$C:$I,6,FALSE))</f>
        <v>0</v>
      </c>
      <c r="P85" s="797">
        <f t="shared" si="80"/>
        <v>0</v>
      </c>
      <c r="Q85" s="401">
        <f t="shared" si="81"/>
        <v>0</v>
      </c>
      <c r="R85" s="401">
        <f t="shared" si="81"/>
        <v>0</v>
      </c>
      <c r="S85" s="801">
        <f t="shared" si="81"/>
        <v>0</v>
      </c>
      <c r="T85" s="803"/>
      <c r="U85" s="364"/>
      <c r="V85" s="498"/>
      <c r="W85" s="436"/>
    </row>
    <row r="86" spans="1:23" s="437" customFormat="1" ht="12" customHeight="1">
      <c r="B86" s="46"/>
      <c r="C86" s="395" t="s">
        <v>195</v>
      </c>
      <c r="D86" s="614">
        <v>6000</v>
      </c>
      <c r="E86" s="364" t="s">
        <v>200</v>
      </c>
      <c r="F86" s="65" t="s">
        <v>257</v>
      </c>
      <c r="G86" s="440"/>
      <c r="H86" s="985">
        <f>IF(ISERROR(VLOOKUP($F86,'Current MS'!$C:$I,4,FALSE)=TRUE),0,VLOOKUP($F86,'Current MS'!$C:$I,4,FALSE))</f>
        <v>0</v>
      </c>
      <c r="I86" s="401">
        <f>IF(ISERROR(VLOOKUP($F86,'Previous-MS'!$C:$I,4,FALSE)=TRUE),0,VLOOKUP($F86,'Previous-MS'!$C:$I,4,FALSE))</f>
        <v>0</v>
      </c>
      <c r="J86" s="797">
        <f t="shared" ref="J86" si="94">H86-I86</f>
        <v>0</v>
      </c>
      <c r="K86" s="401">
        <f>IF(ISERROR(VLOOKUP($F86,'Current MS'!$C:$I,5,FALSE)=TRUE),0,VLOOKUP($F86,'Current MS'!$C:$I,5,FALSE))</f>
        <v>0</v>
      </c>
      <c r="L86" s="401">
        <f>IF(ISERROR(VLOOKUP($F86,'Previous-MS'!$C:$I,5,FALSE)=TRUE),0,VLOOKUP($F86,'Previous-MS'!$C:$I,5,FALSE))</f>
        <v>0</v>
      </c>
      <c r="M86" s="401">
        <f t="shared" ref="M86" si="95">K86-L86</f>
        <v>0</v>
      </c>
      <c r="N86" s="985">
        <f>IF(ISERROR(VLOOKUP($F86,'Current MS'!$C:$I,6,FALSE)=TRUE),0,VLOOKUP($F86,'Current MS'!$C:$I,6,FALSE))</f>
        <v>0</v>
      </c>
      <c r="O86" s="401">
        <f>IF(ISERROR(VLOOKUP($F86,'Previous-MS'!$C:$I,6,FALSE)=TRUE),0,VLOOKUP($F86,'Previous-MS'!$C:$I,6,FALSE))</f>
        <v>0</v>
      </c>
      <c r="P86" s="797">
        <f t="shared" ref="P86" si="96">+N86-O86</f>
        <v>0</v>
      </c>
      <c r="Q86" s="401">
        <f t="shared" ref="Q86" si="97">SUM(H86,K86,N86)</f>
        <v>0</v>
      </c>
      <c r="R86" s="401">
        <f t="shared" ref="R86" si="98">SUM(I86,L86,O86)</f>
        <v>0</v>
      </c>
      <c r="S86" s="801">
        <f t="shared" ref="S86" si="99">SUM(J86,M86,P86)</f>
        <v>0</v>
      </c>
      <c r="T86" s="803"/>
      <c r="U86" s="364"/>
      <c r="V86" s="498"/>
      <c r="W86" s="436"/>
    </row>
    <row r="87" spans="1:23" s="437" customFormat="1" ht="12" customHeight="1">
      <c r="B87" s="46"/>
      <c r="C87" s="395" t="s">
        <v>195</v>
      </c>
      <c r="D87" s="614">
        <v>6000</v>
      </c>
      <c r="E87" s="364" t="s">
        <v>200</v>
      </c>
      <c r="F87" s="65" t="s">
        <v>386</v>
      </c>
      <c r="G87" s="440"/>
      <c r="H87" s="985">
        <f>IF(ISERROR(VLOOKUP($F87,'Current MS'!$C:$I,4,FALSE)=TRUE),0,VLOOKUP($F87,'Current MS'!$C:$I,4,FALSE))</f>
        <v>0</v>
      </c>
      <c r="I87" s="401">
        <f>IF(ISERROR(VLOOKUP($F87,'Previous-MS'!$C:$I,4,FALSE)=TRUE),0,VLOOKUP($F87,'Previous-MS'!$C:$I,4,FALSE))</f>
        <v>0</v>
      </c>
      <c r="J87" s="797">
        <f t="shared" ref="J87:J88" si="100">H87-I87</f>
        <v>0</v>
      </c>
      <c r="K87" s="401">
        <f>IF(ISERROR(VLOOKUP($F87,'Current MS'!$C:$I,5,FALSE)=TRUE),0,VLOOKUP($F87,'Current MS'!$C:$I,5,FALSE))</f>
        <v>0</v>
      </c>
      <c r="L87" s="401">
        <f>IF(ISERROR(VLOOKUP($F87,'Previous-MS'!$C:$I,5,FALSE)=TRUE),0,VLOOKUP($F87,'Previous-MS'!$C:$I,5,FALSE))</f>
        <v>0</v>
      </c>
      <c r="M87" s="401">
        <f t="shared" ref="M87:M88" si="101">K87-L87</f>
        <v>0</v>
      </c>
      <c r="N87" s="985">
        <f>IF(ISERROR(VLOOKUP($F87,'Current MS'!$C:$I,6,FALSE)=TRUE),0,VLOOKUP($F87,'Current MS'!$C:$I,6,FALSE))</f>
        <v>0</v>
      </c>
      <c r="O87" s="401">
        <f>IF(ISERROR(VLOOKUP($F87,'Previous-MS'!$C:$I,6,FALSE)=TRUE),0,VLOOKUP($F87,'Previous-MS'!$C:$I,6,FALSE))</f>
        <v>0</v>
      </c>
      <c r="P87" s="797">
        <f t="shared" ref="P87:P88" si="102">+N87-O87</f>
        <v>0</v>
      </c>
      <c r="Q87" s="401">
        <f t="shared" ref="Q87:Q88" si="103">SUM(H87,K87,N87)</f>
        <v>0</v>
      </c>
      <c r="R87" s="401">
        <f t="shared" ref="R87:R88" si="104">SUM(I87,L87,O87)</f>
        <v>0</v>
      </c>
      <c r="S87" s="801">
        <f t="shared" ref="S87:S88" si="105">SUM(J87,M87,P87)</f>
        <v>0</v>
      </c>
      <c r="T87" s="803"/>
      <c r="U87" s="364"/>
      <c r="V87" s="498"/>
      <c r="W87" s="436"/>
    </row>
    <row r="88" spans="1:23" s="437" customFormat="1" ht="12" customHeight="1">
      <c r="B88" s="46"/>
      <c r="C88" s="395" t="s">
        <v>195</v>
      </c>
      <c r="D88" s="614">
        <v>8000</v>
      </c>
      <c r="E88" s="364" t="s">
        <v>200</v>
      </c>
      <c r="F88" s="65" t="s">
        <v>248</v>
      </c>
      <c r="G88" s="440"/>
      <c r="H88" s="985">
        <f>IF(ISERROR(VLOOKUP($F88,'Current MS'!$C:$I,4,FALSE)=TRUE),0,VLOOKUP($F88,'Current MS'!$C:$I,4,FALSE))</f>
        <v>0</v>
      </c>
      <c r="I88" s="401">
        <f>IF(ISERROR(VLOOKUP($F88,'Previous-MS'!$C:$I,4,FALSE)=TRUE),0,VLOOKUP($F88,'Previous-MS'!$C:$I,4,FALSE))</f>
        <v>0</v>
      </c>
      <c r="J88" s="797">
        <f t="shared" si="100"/>
        <v>0</v>
      </c>
      <c r="K88" s="401">
        <f>IF(ISERROR(VLOOKUP($F88,'Current MS'!$C:$I,5,FALSE)=TRUE),0,VLOOKUP($F88,'Current MS'!$C:$I,5,FALSE))</f>
        <v>0</v>
      </c>
      <c r="L88" s="401">
        <f>IF(ISERROR(VLOOKUP($F88,'Previous-MS'!$C:$I,5,FALSE)=TRUE),0,VLOOKUP($F88,'Previous-MS'!$C:$I,5,FALSE))</f>
        <v>0</v>
      </c>
      <c r="M88" s="401">
        <f t="shared" si="101"/>
        <v>0</v>
      </c>
      <c r="N88" s="985">
        <f>IF(ISERROR(VLOOKUP($F88,'Current MS'!$C:$I,6,FALSE)=TRUE),0,VLOOKUP($F88,'Current MS'!$C:$I,6,FALSE))</f>
        <v>0</v>
      </c>
      <c r="O88" s="401">
        <f>IF(ISERROR(VLOOKUP($F88,'Previous-MS'!$C:$I,6,FALSE)=TRUE),0,VLOOKUP($F88,'Previous-MS'!$C:$I,6,FALSE))</f>
        <v>0</v>
      </c>
      <c r="P88" s="797">
        <f t="shared" si="102"/>
        <v>0</v>
      </c>
      <c r="Q88" s="401">
        <f t="shared" si="103"/>
        <v>0</v>
      </c>
      <c r="R88" s="401">
        <f t="shared" si="104"/>
        <v>0</v>
      </c>
      <c r="S88" s="801">
        <f t="shared" si="105"/>
        <v>0</v>
      </c>
      <c r="T88" s="689"/>
      <c r="U88" s="364"/>
      <c r="V88" s="498"/>
      <c r="W88" s="436"/>
    </row>
    <row r="89" spans="1:23" s="437" customFormat="1" ht="12" customHeight="1">
      <c r="B89" s="46"/>
      <c r="C89" s="395" t="s">
        <v>195</v>
      </c>
      <c r="D89" s="614">
        <v>8000</v>
      </c>
      <c r="E89" s="364" t="s">
        <v>200</v>
      </c>
      <c r="F89" s="65" t="s">
        <v>281</v>
      </c>
      <c r="G89" s="440"/>
      <c r="H89" s="985">
        <f>IF(ISERROR(VLOOKUP($F89,'Current MS'!$C:$I,4,FALSE)=TRUE),0,VLOOKUP($F89,'Current MS'!$C:$I,4,FALSE))</f>
        <v>0</v>
      </c>
      <c r="I89" s="401">
        <f>IF(ISERROR(VLOOKUP($F89,'Previous-MS'!$C:$I,4,FALSE)=TRUE),0,VLOOKUP($F89,'Previous-MS'!$C:$I,4,FALSE))</f>
        <v>0</v>
      </c>
      <c r="J89" s="1305">
        <f t="shared" ref="J89:J90" si="106">H89-I89</f>
        <v>0</v>
      </c>
      <c r="K89" s="401">
        <f>IF(ISERROR(VLOOKUP($F89,'Current MS'!$C:$I,5,FALSE)=TRUE),0,VLOOKUP($F89,'Current MS'!$C:$I,5,FALSE))</f>
        <v>0</v>
      </c>
      <c r="L89" s="401">
        <f>IF(ISERROR(VLOOKUP($F89,'Previous-MS'!$C:$I,5,FALSE)=TRUE),0,VLOOKUP($F89,'Previous-MS'!$C:$I,5,FALSE))</f>
        <v>0</v>
      </c>
      <c r="M89" s="401">
        <f t="shared" ref="M89:M90" si="107">K89-L89</f>
        <v>0</v>
      </c>
      <c r="N89" s="985">
        <f>IF(ISERROR(VLOOKUP($F89,'Current MS'!$C:$I,6,FALSE)=TRUE),0,VLOOKUP($F89,'Current MS'!$C:$I,6,FALSE))</f>
        <v>0</v>
      </c>
      <c r="O89" s="401">
        <f>IF(ISERROR(VLOOKUP($F89,'Previous-MS'!$C:$I,6,FALSE)=TRUE),0,VLOOKUP($F89,'Previous-MS'!$C:$I,6,FALSE))</f>
        <v>0</v>
      </c>
      <c r="P89" s="1305">
        <f t="shared" ref="P89:P90" si="108">+N89-O89</f>
        <v>0</v>
      </c>
      <c r="Q89" s="401">
        <f t="shared" ref="Q89:Q90" si="109">SUM(H89,K89,N89)</f>
        <v>0</v>
      </c>
      <c r="R89" s="401">
        <f t="shared" ref="R89:R90" si="110">SUM(I89,L89,O89)</f>
        <v>0</v>
      </c>
      <c r="S89" s="801">
        <f t="shared" ref="S89:S90" si="111">SUM(J89,M89,P89)</f>
        <v>0</v>
      </c>
      <c r="T89" s="689"/>
      <c r="U89" s="364"/>
      <c r="V89" s="498"/>
      <c r="W89" s="436"/>
    </row>
    <row r="90" spans="1:23" s="437" customFormat="1" ht="12" customHeight="1">
      <c r="B90" s="46"/>
      <c r="C90" s="395" t="s">
        <v>195</v>
      </c>
      <c r="D90" s="614">
        <v>8000</v>
      </c>
      <c r="E90" s="364" t="s">
        <v>200</v>
      </c>
      <c r="F90" s="65" t="s">
        <v>271</v>
      </c>
      <c r="G90" s="440"/>
      <c r="H90" s="985">
        <f>IF(ISERROR(VLOOKUP($F90,'Current MS'!$C:$I,4,FALSE)=TRUE),0,VLOOKUP($F90,'Current MS'!$C:$I,4,FALSE))</f>
        <v>0</v>
      </c>
      <c r="I90" s="401">
        <f>IF(ISERROR(VLOOKUP($F90,'Previous-MS'!$C:$I,4,FALSE)=TRUE),0,VLOOKUP($F90,'Previous-MS'!$C:$I,4,FALSE))</f>
        <v>0</v>
      </c>
      <c r="J90" s="1305">
        <f t="shared" si="106"/>
        <v>0</v>
      </c>
      <c r="K90" s="401">
        <f>IF(ISERROR(VLOOKUP($F90,'Current MS'!$C:$I,5,FALSE)=TRUE),0,VLOOKUP($F90,'Current MS'!$C:$I,5,FALSE))</f>
        <v>0</v>
      </c>
      <c r="L90" s="401">
        <f>IF(ISERROR(VLOOKUP($F90,'Previous-MS'!$C:$I,5,FALSE)=TRUE),0,VLOOKUP($F90,'Previous-MS'!$C:$I,5,FALSE))</f>
        <v>0</v>
      </c>
      <c r="M90" s="401">
        <f t="shared" si="107"/>
        <v>0</v>
      </c>
      <c r="N90" s="985">
        <f>IF(ISERROR(VLOOKUP($F90,'Current MS'!$C:$I,6,FALSE)=TRUE),0,VLOOKUP($F90,'Current MS'!$C:$I,6,FALSE))</f>
        <v>0</v>
      </c>
      <c r="O90" s="401">
        <f>IF(ISERROR(VLOOKUP($F90,'Previous-MS'!$C:$I,6,FALSE)=TRUE),0,VLOOKUP($F90,'Previous-MS'!$C:$I,6,FALSE))</f>
        <v>0</v>
      </c>
      <c r="P90" s="1305">
        <f t="shared" si="108"/>
        <v>0</v>
      </c>
      <c r="Q90" s="401">
        <f t="shared" si="109"/>
        <v>0</v>
      </c>
      <c r="R90" s="401">
        <f t="shared" si="110"/>
        <v>0</v>
      </c>
      <c r="S90" s="801">
        <f t="shared" si="111"/>
        <v>0</v>
      </c>
      <c r="T90" s="689"/>
      <c r="U90" s="364"/>
      <c r="V90" s="498"/>
      <c r="W90" s="436"/>
    </row>
    <row r="91" spans="1:23" s="437" customFormat="1" ht="12" customHeight="1">
      <c r="A91" s="46"/>
      <c r="B91" s="46"/>
      <c r="C91" s="324" t="s">
        <v>199</v>
      </c>
      <c r="D91" s="613"/>
      <c r="E91" s="317"/>
      <c r="F91" s="315"/>
      <c r="G91" s="440"/>
      <c r="H91" s="798">
        <f>SUM(H47:H90)</f>
        <v>0</v>
      </c>
      <c r="I91" s="781">
        <f t="shared" ref="I91:R91" si="112">SUM(I47:I90)</f>
        <v>0</v>
      </c>
      <c r="J91" s="799">
        <f t="shared" si="112"/>
        <v>0</v>
      </c>
      <c r="K91" s="781">
        <f t="shared" si="112"/>
        <v>0</v>
      </c>
      <c r="L91" s="781">
        <f t="shared" si="112"/>
        <v>0</v>
      </c>
      <c r="M91" s="781">
        <f t="shared" si="112"/>
        <v>0</v>
      </c>
      <c r="N91" s="798">
        <f t="shared" si="112"/>
        <v>0</v>
      </c>
      <c r="O91" s="781">
        <f t="shared" si="112"/>
        <v>0</v>
      </c>
      <c r="P91" s="799">
        <f t="shared" si="112"/>
        <v>0</v>
      </c>
      <c r="Q91" s="781">
        <f>SUM(Q47:Q90)</f>
        <v>0</v>
      </c>
      <c r="R91" s="781">
        <f t="shared" si="112"/>
        <v>0</v>
      </c>
      <c r="S91" s="802">
        <f>SUM(S47:S90)</f>
        <v>0</v>
      </c>
      <c r="U91" s="364"/>
      <c r="V91" s="498"/>
      <c r="W91" s="436"/>
    </row>
    <row r="92" spans="1:23" s="437" customFormat="1" ht="12" customHeight="1">
      <c r="B92" s="46"/>
      <c r="C92" s="395" t="s">
        <v>339</v>
      </c>
      <c r="D92" s="614">
        <v>1000</v>
      </c>
      <c r="E92" s="364" t="s">
        <v>200</v>
      </c>
      <c r="F92" s="65" t="s">
        <v>343</v>
      </c>
      <c r="G92" s="440"/>
      <c r="H92" s="985">
        <f>IF(ISERROR(VLOOKUP($F92,'Current MS'!$C:$I,4,FALSE)=TRUE),0,VLOOKUP($F92,'Current MS'!$C:$I,4,FALSE))</f>
        <v>0</v>
      </c>
      <c r="I92" s="401">
        <f>IF(ISERROR(VLOOKUP($F92,'Previous-MS'!$C:$I,4,FALSE)=TRUE),0,VLOOKUP($F92,'Previous-MS'!$C:$I,4,FALSE))</f>
        <v>0</v>
      </c>
      <c r="J92" s="1305">
        <f t="shared" ref="J92:J97" si="113">H92-I92</f>
        <v>0</v>
      </c>
      <c r="K92" s="401">
        <f>IF(ISERROR(VLOOKUP($F92,'Current MS'!$C:$I,5,FALSE)=TRUE),0,VLOOKUP($F92,'Current MS'!$C:$I,5,FALSE))</f>
        <v>0</v>
      </c>
      <c r="L92" s="401">
        <f>IF(ISERROR(VLOOKUP($F92,'Previous-MS'!$C:$I,5,FALSE)=TRUE),0,VLOOKUP($F92,'Previous-MS'!$C:$I,5,FALSE))</f>
        <v>0</v>
      </c>
      <c r="M92" s="401">
        <f t="shared" ref="M92:M97" si="114">K92-L92</f>
        <v>0</v>
      </c>
      <c r="N92" s="985">
        <f>IF(ISERROR(VLOOKUP($F92,'Current MS'!$C:$I,6,FALSE)=TRUE),0,VLOOKUP($F92,'Current MS'!$C:$I,6,FALSE))</f>
        <v>0</v>
      </c>
      <c r="O92" s="401">
        <f>IF(ISERROR(VLOOKUP($F92,'Previous-MS'!$C:$I,6,FALSE)=TRUE),0,VLOOKUP($F92,'Previous-MS'!$C:$I,6,FALSE))</f>
        <v>0</v>
      </c>
      <c r="P92" s="1305">
        <f t="shared" ref="P92:P97" si="115">+N92-O92</f>
        <v>0</v>
      </c>
      <c r="Q92" s="401">
        <f t="shared" ref="Q92:Q97" si="116">SUM(H92,K92,N92)</f>
        <v>0</v>
      </c>
      <c r="R92" s="401">
        <f t="shared" ref="R92:R97" si="117">SUM(I92,L92,O92)</f>
        <v>0</v>
      </c>
      <c r="S92" s="801">
        <f t="shared" ref="S92:S97" si="118">SUM(J92,M92,P92)</f>
        <v>0</v>
      </c>
      <c r="T92" s="689"/>
      <c r="U92" s="364"/>
      <c r="V92" s="498"/>
      <c r="W92" s="436"/>
    </row>
    <row r="93" spans="1:23" s="437" customFormat="1" ht="12" customHeight="1">
      <c r="B93" s="46"/>
      <c r="C93" s="395" t="s">
        <v>339</v>
      </c>
      <c r="D93" s="614">
        <v>2000</v>
      </c>
      <c r="E93" s="364" t="s">
        <v>200</v>
      </c>
      <c r="F93" s="65" t="s">
        <v>340</v>
      </c>
      <c r="G93" s="440"/>
      <c r="H93" s="985">
        <f>IF(ISERROR(VLOOKUP($F93,'Current MS'!$C:$I,4,FALSE)=TRUE),0,VLOOKUP($F93,'Current MS'!$C:$I,4,FALSE))</f>
        <v>20825</v>
      </c>
      <c r="I93" s="401">
        <f>IF(ISERROR(VLOOKUP($F93,'Previous-MS'!$C:$I,4,FALSE)=TRUE),0,VLOOKUP($F93,'Previous-MS'!$C:$I,4,FALSE))</f>
        <v>21225</v>
      </c>
      <c r="J93" s="1305">
        <f t="shared" si="113"/>
        <v>-400</v>
      </c>
      <c r="K93" s="401">
        <f>IF(ISERROR(VLOOKUP($F93,'Current MS'!$C:$I,5,FALSE)=TRUE),0,VLOOKUP($F93,'Current MS'!$C:$I,5,FALSE))</f>
        <v>25525</v>
      </c>
      <c r="L93" s="401">
        <f>IF(ISERROR(VLOOKUP($F93,'Previous-MS'!$C:$I,5,FALSE)=TRUE),0,VLOOKUP($F93,'Previous-MS'!$C:$I,5,FALSE))</f>
        <v>32725</v>
      </c>
      <c r="M93" s="401">
        <f t="shared" si="114"/>
        <v>-7200</v>
      </c>
      <c r="N93" s="985">
        <f>IF(ISERROR(VLOOKUP($F93,'Current MS'!$C:$I,6,FALSE)=TRUE),0,VLOOKUP($F93,'Current MS'!$C:$I,6,FALSE))</f>
        <v>42100</v>
      </c>
      <c r="O93" s="401">
        <f>IF(ISERROR(VLOOKUP($F93,'Previous-MS'!$C:$I,6,FALSE)=TRUE),0,VLOOKUP($F93,'Previous-MS'!$C:$I,6,FALSE))</f>
        <v>34500</v>
      </c>
      <c r="P93" s="1305">
        <f t="shared" si="115"/>
        <v>7600</v>
      </c>
      <c r="Q93" s="401">
        <f t="shared" si="116"/>
        <v>88450</v>
      </c>
      <c r="R93" s="401">
        <f t="shared" si="117"/>
        <v>88450</v>
      </c>
      <c r="S93" s="801">
        <f t="shared" si="118"/>
        <v>0</v>
      </c>
      <c r="T93" s="689"/>
      <c r="U93" s="364"/>
      <c r="V93" s="498"/>
      <c r="W93" s="436"/>
    </row>
    <row r="94" spans="1:23" s="437" customFormat="1" ht="12" customHeight="1">
      <c r="B94" s="46"/>
      <c r="C94" s="1491" t="s">
        <v>339</v>
      </c>
      <c r="D94" s="1492">
        <v>3000</v>
      </c>
      <c r="E94" s="1493" t="s">
        <v>200</v>
      </c>
      <c r="F94" s="1494" t="s">
        <v>344</v>
      </c>
      <c r="G94" s="1843"/>
      <c r="H94" s="1844">
        <f>IF(ISERROR(VLOOKUP($F94,'Current MS'!$C:$I,4,FALSE)=TRUE),0,VLOOKUP($F94,'Current MS'!$C:$I,4,FALSE))</f>
        <v>500</v>
      </c>
      <c r="I94" s="1845">
        <f>IF(ISERROR(VLOOKUP($F94,'Previous-MS'!$C:$I,4,FALSE)=TRUE),0,VLOOKUP($F94,'Previous-MS'!$C:$I,4,FALSE))</f>
        <v>550</v>
      </c>
      <c r="J94" s="1846">
        <f t="shared" si="113"/>
        <v>-50</v>
      </c>
      <c r="K94" s="1845">
        <f>IF(ISERROR(VLOOKUP($F94,'Current MS'!$C:$I,5,FALSE)=TRUE),0,VLOOKUP($F94,'Current MS'!$C:$I,5,FALSE))</f>
        <v>550</v>
      </c>
      <c r="L94" s="1845">
        <f>IF(ISERROR(VLOOKUP($F94,'Previous-MS'!$C:$I,5,FALSE)=TRUE),0,VLOOKUP($F94,'Previous-MS'!$C:$I,5,FALSE))</f>
        <v>800</v>
      </c>
      <c r="M94" s="1845">
        <f t="shared" si="114"/>
        <v>-250</v>
      </c>
      <c r="N94" s="1844">
        <f>IF(ISERROR(VLOOKUP($F94,'Current MS'!$C:$I,6,FALSE)=TRUE),0,VLOOKUP($F94,'Current MS'!$C:$I,6,FALSE))</f>
        <v>550</v>
      </c>
      <c r="O94" s="1845">
        <f>IF(ISERROR(VLOOKUP($F94,'Previous-MS'!$C:$I,6,FALSE)=TRUE),0,VLOOKUP($F94,'Previous-MS'!$C:$I,6,FALSE))</f>
        <v>875</v>
      </c>
      <c r="P94" s="1846">
        <f t="shared" si="115"/>
        <v>-325</v>
      </c>
      <c r="Q94" s="1845">
        <f t="shared" si="116"/>
        <v>1600</v>
      </c>
      <c r="R94" s="1845">
        <f t="shared" si="117"/>
        <v>2225</v>
      </c>
      <c r="S94" s="1847">
        <f t="shared" si="118"/>
        <v>-625</v>
      </c>
      <c r="T94" s="689"/>
      <c r="U94" s="364"/>
      <c r="V94" s="498"/>
      <c r="W94" s="436"/>
    </row>
    <row r="95" spans="1:23" s="437" customFormat="1" ht="12" customHeight="1">
      <c r="B95" s="46"/>
      <c r="C95" s="1511" t="s">
        <v>339</v>
      </c>
      <c r="D95" s="1512">
        <v>4000</v>
      </c>
      <c r="E95" s="1513" t="s">
        <v>200</v>
      </c>
      <c r="F95" s="1514" t="s">
        <v>345</v>
      </c>
      <c r="G95" s="1848"/>
      <c r="H95" s="1849">
        <f>IF(ISERROR(VLOOKUP($F95,'Current MS'!$C:$I,4,FALSE)=TRUE),0,VLOOKUP($F95,'Current MS'!$C:$I,4,FALSE))</f>
        <v>23825</v>
      </c>
      <c r="I95" s="1850">
        <f>IF(ISERROR(VLOOKUP($F95,'Previous-MS'!$C:$I,4,FALSE)=TRUE),0,VLOOKUP($F95,'Previous-MS'!$C:$I,4,FALSE))</f>
        <v>27675</v>
      </c>
      <c r="J95" s="1851">
        <f t="shared" si="113"/>
        <v>-3850</v>
      </c>
      <c r="K95" s="1850">
        <f>IF(ISERROR(VLOOKUP($F95,'Current MS'!$C:$I,5,FALSE)=TRUE),0,VLOOKUP($F95,'Current MS'!$C:$I,5,FALSE))</f>
        <v>41600</v>
      </c>
      <c r="L95" s="1850">
        <f>IF(ISERROR(VLOOKUP($F95,'Previous-MS'!$C:$I,5,FALSE)=TRUE),0,VLOOKUP($F95,'Previous-MS'!$C:$I,5,FALSE))</f>
        <v>42675</v>
      </c>
      <c r="M95" s="1850">
        <f t="shared" si="114"/>
        <v>-1075</v>
      </c>
      <c r="N95" s="1849">
        <f>IF(ISERROR(VLOOKUP($F95,'Current MS'!$C:$I,6,FALSE)=TRUE),0,VLOOKUP($F95,'Current MS'!$C:$I,6,FALSE))</f>
        <v>48675</v>
      </c>
      <c r="O95" s="1850">
        <f>IF(ISERROR(VLOOKUP($F95,'Previous-MS'!$C:$I,6,FALSE)=TRUE),0,VLOOKUP($F95,'Previous-MS'!$C:$I,6,FALSE))</f>
        <v>44975</v>
      </c>
      <c r="P95" s="1851">
        <f t="shared" si="115"/>
        <v>3700</v>
      </c>
      <c r="Q95" s="1850">
        <f t="shared" si="116"/>
        <v>114100</v>
      </c>
      <c r="R95" s="1850">
        <f t="shared" si="117"/>
        <v>115325</v>
      </c>
      <c r="S95" s="1852">
        <f t="shared" si="118"/>
        <v>-1225</v>
      </c>
      <c r="T95" s="689"/>
      <c r="U95" s="364"/>
      <c r="V95" s="498"/>
      <c r="W95" s="436"/>
    </row>
    <row r="96" spans="1:23" s="437" customFormat="1" ht="12" customHeight="1">
      <c r="B96" s="46"/>
      <c r="C96" s="395" t="s">
        <v>339</v>
      </c>
      <c r="D96" s="614">
        <v>6000</v>
      </c>
      <c r="E96" s="364" t="s">
        <v>200</v>
      </c>
      <c r="F96" s="65" t="s">
        <v>346</v>
      </c>
      <c r="G96" s="440"/>
      <c r="H96" s="985">
        <f>IF(ISERROR(VLOOKUP($F96,'Current MS'!$C:$I,4,FALSE)=TRUE),0,VLOOKUP($F96,'Current MS'!$C:$I,4,FALSE))</f>
        <v>5960</v>
      </c>
      <c r="I96" s="401">
        <f>IF(ISERROR(VLOOKUP($F96,'Previous-MS'!$C:$I,4,FALSE)=TRUE),0,VLOOKUP($F96,'Previous-MS'!$C:$I,4,FALSE))</f>
        <v>7700</v>
      </c>
      <c r="J96" s="1305">
        <f t="shared" si="113"/>
        <v>-1740</v>
      </c>
      <c r="K96" s="401">
        <f>IF(ISERROR(VLOOKUP($F96,'Current MS'!$C:$I,5,FALSE)=TRUE),0,VLOOKUP($F96,'Current MS'!$C:$I,5,FALSE))</f>
        <v>12800</v>
      </c>
      <c r="L96" s="401">
        <f>IF(ISERROR(VLOOKUP($F96,'Previous-MS'!$C:$I,5,FALSE)=TRUE),0,VLOOKUP($F96,'Previous-MS'!$C:$I,5,FALSE))</f>
        <v>11860</v>
      </c>
      <c r="M96" s="401">
        <f t="shared" si="114"/>
        <v>940</v>
      </c>
      <c r="N96" s="985">
        <f>IF(ISERROR(VLOOKUP($F96,'Current MS'!$C:$I,6,FALSE)=TRUE),0,VLOOKUP($F96,'Current MS'!$C:$I,6,FALSE))</f>
        <v>13900</v>
      </c>
      <c r="O96" s="401">
        <f>IF(ISERROR(VLOOKUP($F96,'Previous-MS'!$C:$I,6,FALSE)=TRUE),0,VLOOKUP($F96,'Previous-MS'!$C:$I,6,FALSE))</f>
        <v>12480</v>
      </c>
      <c r="P96" s="1305">
        <f t="shared" si="115"/>
        <v>1420</v>
      </c>
      <c r="Q96" s="401">
        <f t="shared" si="116"/>
        <v>32660</v>
      </c>
      <c r="R96" s="401">
        <f t="shared" si="117"/>
        <v>32040</v>
      </c>
      <c r="S96" s="801">
        <f t="shared" si="118"/>
        <v>620</v>
      </c>
      <c r="T96" s="689"/>
      <c r="U96" s="364"/>
      <c r="V96" s="498"/>
      <c r="W96" s="436"/>
    </row>
    <row r="97" spans="1:23" s="437" customFormat="1" ht="12" customHeight="1">
      <c r="B97" s="46"/>
      <c r="C97" s="395" t="s">
        <v>339</v>
      </c>
      <c r="D97" s="614">
        <v>8000</v>
      </c>
      <c r="E97" s="364" t="s">
        <v>200</v>
      </c>
      <c r="F97" s="65" t="s">
        <v>347</v>
      </c>
      <c r="G97" s="440"/>
      <c r="H97" s="985">
        <f>IF(ISERROR(VLOOKUP($F97,'Current MS'!$C:$I,4,FALSE)=TRUE),0,VLOOKUP($F97,'Current MS'!$C:$I,4,FALSE))</f>
        <v>31900</v>
      </c>
      <c r="I97" s="401">
        <f>IF(ISERROR(VLOOKUP($F97,'Previous-MS'!$C:$I,4,FALSE)=TRUE),0,VLOOKUP($F97,'Previous-MS'!$C:$I,4,FALSE))</f>
        <v>29260</v>
      </c>
      <c r="J97" s="1305">
        <f t="shared" si="113"/>
        <v>2640</v>
      </c>
      <c r="K97" s="401">
        <f>IF(ISERROR(VLOOKUP($F97,'Current MS'!$C:$I,5,FALSE)=TRUE),0,VLOOKUP($F97,'Current MS'!$C:$I,5,FALSE))</f>
        <v>44280</v>
      </c>
      <c r="L97" s="401">
        <f>IF(ISERROR(VLOOKUP($F97,'Previous-MS'!$C:$I,5,FALSE)=TRUE),0,VLOOKUP($F97,'Previous-MS'!$C:$I,5,FALSE))</f>
        <v>45080</v>
      </c>
      <c r="M97" s="401">
        <f t="shared" si="114"/>
        <v>-800</v>
      </c>
      <c r="N97" s="985">
        <f>IF(ISERROR(VLOOKUP($F97,'Current MS'!$C:$I,6,FALSE)=TRUE),0,VLOOKUP($F97,'Current MS'!$C:$I,6,FALSE))</f>
        <v>53760</v>
      </c>
      <c r="O97" s="401">
        <f>IF(ISERROR(VLOOKUP($F97,'Previous-MS'!$C:$I,6,FALSE)=TRUE),0,VLOOKUP($F97,'Previous-MS'!$C:$I,6,FALSE))</f>
        <v>47500</v>
      </c>
      <c r="P97" s="1305">
        <f t="shared" si="115"/>
        <v>6260</v>
      </c>
      <c r="Q97" s="401">
        <f t="shared" si="116"/>
        <v>129940</v>
      </c>
      <c r="R97" s="401">
        <f t="shared" si="117"/>
        <v>121840</v>
      </c>
      <c r="S97" s="801">
        <f t="shared" si="118"/>
        <v>8100</v>
      </c>
      <c r="T97" s="689"/>
      <c r="U97" s="364"/>
      <c r="V97" s="498"/>
      <c r="W97" s="436"/>
    </row>
    <row r="98" spans="1:23" s="437" customFormat="1" ht="12" customHeight="1">
      <c r="A98" s="46"/>
      <c r="B98" s="46"/>
      <c r="C98" s="324" t="s">
        <v>350</v>
      </c>
      <c r="D98" s="613"/>
      <c r="E98" s="317"/>
      <c r="F98" s="315"/>
      <c r="G98" s="440"/>
      <c r="H98" s="798">
        <f>SUM(H92:H97)</f>
        <v>83010</v>
      </c>
      <c r="I98" s="781">
        <f t="shared" ref="I98:S98" si="119">SUM(I92:I97)</f>
        <v>86410</v>
      </c>
      <c r="J98" s="799">
        <f t="shared" si="119"/>
        <v>-3400</v>
      </c>
      <c r="K98" s="781">
        <f t="shared" si="119"/>
        <v>124755</v>
      </c>
      <c r="L98" s="781">
        <f t="shared" si="119"/>
        <v>133140</v>
      </c>
      <c r="M98" s="781">
        <f t="shared" si="119"/>
        <v>-8385</v>
      </c>
      <c r="N98" s="798">
        <f t="shared" si="119"/>
        <v>158985</v>
      </c>
      <c r="O98" s="781">
        <f t="shared" si="119"/>
        <v>140330</v>
      </c>
      <c r="P98" s="799">
        <f t="shared" si="119"/>
        <v>18655</v>
      </c>
      <c r="Q98" s="781">
        <f t="shared" si="119"/>
        <v>366750</v>
      </c>
      <c r="R98" s="781">
        <f t="shared" si="119"/>
        <v>359880</v>
      </c>
      <c r="S98" s="802">
        <f t="shared" si="119"/>
        <v>6870</v>
      </c>
      <c r="U98" s="364"/>
      <c r="V98" s="498"/>
      <c r="W98" s="436"/>
    </row>
    <row r="99" spans="1:23" s="437" customFormat="1" ht="12" customHeight="1">
      <c r="B99" s="46"/>
      <c r="C99" s="395" t="s">
        <v>341</v>
      </c>
      <c r="D99" s="614">
        <v>1000</v>
      </c>
      <c r="E99" s="364" t="s">
        <v>100</v>
      </c>
      <c r="F99" s="65" t="s">
        <v>348</v>
      </c>
      <c r="G99" s="440"/>
      <c r="H99" s="985">
        <f>IF(ISERROR(VLOOKUP($F99,'Current MS'!$C:$I,4,FALSE)=TRUE),0,VLOOKUP($F99,'Current MS'!$C:$I,4,FALSE))</f>
        <v>0</v>
      </c>
      <c r="I99" s="401">
        <f>IF(ISERROR(VLOOKUP($F99,'Previous-MS'!$C:$I,4,FALSE)=TRUE),0,VLOOKUP($F99,'Previous-MS'!$C:$I,4,FALSE))</f>
        <v>0</v>
      </c>
      <c r="J99" s="1305">
        <f t="shared" ref="J99:J100" si="120">H99-I99</f>
        <v>0</v>
      </c>
      <c r="K99" s="401">
        <f>IF(ISERROR(VLOOKUP($F99,'Current MS'!$C:$I,5,FALSE)=TRUE),0,VLOOKUP($F99,'Current MS'!$C:$I,5,FALSE))</f>
        <v>0</v>
      </c>
      <c r="L99" s="401">
        <f>IF(ISERROR(VLOOKUP($F99,'Previous-MS'!$C:$I,5,FALSE)=TRUE),0,VLOOKUP($F99,'Previous-MS'!$C:$I,5,FALSE))</f>
        <v>0</v>
      </c>
      <c r="M99" s="401">
        <f t="shared" ref="M99:M100" si="121">K99-L99</f>
        <v>0</v>
      </c>
      <c r="N99" s="985">
        <f>IF(ISERROR(VLOOKUP($F99,'Current MS'!$C:$I,6,FALSE)=TRUE),0,VLOOKUP($F99,'Current MS'!$C:$I,6,FALSE))</f>
        <v>0</v>
      </c>
      <c r="O99" s="401">
        <f>IF(ISERROR(VLOOKUP($F99,'Previous-MS'!$C:$I,6,FALSE)=TRUE),0,VLOOKUP($F99,'Previous-MS'!$C:$I,6,FALSE))</f>
        <v>0</v>
      </c>
      <c r="P99" s="1305">
        <f t="shared" ref="P99:P100" si="122">+N99-O99</f>
        <v>0</v>
      </c>
      <c r="Q99" s="401">
        <f t="shared" ref="Q99:Q100" si="123">SUM(H99,K99,N99)</f>
        <v>0</v>
      </c>
      <c r="R99" s="401">
        <f t="shared" ref="R99:R100" si="124">SUM(I99,L99,O99)</f>
        <v>0</v>
      </c>
      <c r="S99" s="801">
        <f t="shared" ref="S99:S100" si="125">SUM(J99,M99,P99)</f>
        <v>0</v>
      </c>
      <c r="T99" s="689"/>
      <c r="U99" s="364"/>
      <c r="V99" s="498"/>
      <c r="W99" s="436"/>
    </row>
    <row r="100" spans="1:23" s="437" customFormat="1" ht="12" customHeight="1">
      <c r="B100" s="46"/>
      <c r="C100" s="395" t="s">
        <v>341</v>
      </c>
      <c r="D100" s="614">
        <v>2000</v>
      </c>
      <c r="E100" s="364" t="s">
        <v>200</v>
      </c>
      <c r="F100" s="65" t="s">
        <v>349</v>
      </c>
      <c r="G100" s="440"/>
      <c r="H100" s="985">
        <f>IF(ISERROR(VLOOKUP($F100,'Current MS'!$C:$I,4,FALSE)=TRUE),0,VLOOKUP($F100,'Current MS'!$C:$I,4,FALSE))</f>
        <v>53625</v>
      </c>
      <c r="I100" s="401">
        <f>IF(ISERROR(VLOOKUP($F100,'Previous-MS'!$C:$I,4,FALSE)=TRUE),0,VLOOKUP($F100,'Previous-MS'!$C:$I,4,FALSE))</f>
        <v>59325</v>
      </c>
      <c r="J100" s="1305">
        <f t="shared" si="120"/>
        <v>-5700</v>
      </c>
      <c r="K100" s="401">
        <f>IF(ISERROR(VLOOKUP($F100,'Current MS'!$C:$I,5,FALSE)=TRUE),0,VLOOKUP($F100,'Current MS'!$C:$I,5,FALSE))</f>
        <v>94725</v>
      </c>
      <c r="L100" s="401">
        <f>IF(ISERROR(VLOOKUP($F100,'Previous-MS'!$C:$I,5,FALSE)=TRUE),0,VLOOKUP($F100,'Previous-MS'!$C:$I,5,FALSE))</f>
        <v>91475</v>
      </c>
      <c r="M100" s="401">
        <f t="shared" si="121"/>
        <v>3250</v>
      </c>
      <c r="N100" s="985">
        <f>IF(ISERROR(VLOOKUP($F100,'Current MS'!$C:$I,6,FALSE)=TRUE),0,VLOOKUP($F100,'Current MS'!$C:$I,6,FALSE))</f>
        <v>115100</v>
      </c>
      <c r="O100" s="401">
        <f>IF(ISERROR(VLOOKUP($F100,'Previous-MS'!$C:$I,6,FALSE)=TRUE),0,VLOOKUP($F100,'Previous-MS'!$C:$I,6,FALSE))</f>
        <v>96400</v>
      </c>
      <c r="P100" s="1305">
        <f t="shared" si="122"/>
        <v>18700</v>
      </c>
      <c r="Q100" s="401">
        <f t="shared" si="123"/>
        <v>263450</v>
      </c>
      <c r="R100" s="401">
        <f t="shared" si="124"/>
        <v>247200</v>
      </c>
      <c r="S100" s="801">
        <f t="shared" si="125"/>
        <v>16250</v>
      </c>
      <c r="T100" s="689"/>
      <c r="U100" s="364"/>
      <c r="V100" s="498"/>
      <c r="W100" s="436"/>
    </row>
    <row r="101" spans="1:23" s="437" customFormat="1" ht="12" customHeight="1">
      <c r="B101" s="46"/>
      <c r="C101" s="395" t="s">
        <v>341</v>
      </c>
      <c r="D101" s="614">
        <v>1000</v>
      </c>
      <c r="E101" s="364" t="s">
        <v>200</v>
      </c>
      <c r="F101" s="65" t="s">
        <v>412</v>
      </c>
      <c r="G101" s="440"/>
      <c r="H101" s="985">
        <f>IF(ISERROR(VLOOKUP($F101,'Current MS'!$C:$I,4,FALSE)=TRUE),0,VLOOKUP($F101,'Current MS'!$C:$I,4,FALSE))</f>
        <v>135650</v>
      </c>
      <c r="I101" s="401">
        <f>IF(ISERROR(VLOOKUP($F101,'Previous-MS'!$C:$I,4,FALSE)=TRUE),0,VLOOKUP($F101,'Previous-MS'!$C:$I,4,FALSE))</f>
        <v>57175</v>
      </c>
      <c r="J101" s="1305">
        <f t="shared" ref="J101" si="126">H101-I101</f>
        <v>78475</v>
      </c>
      <c r="K101" s="401">
        <f>IF(ISERROR(VLOOKUP($F101,'Current MS'!$C:$I,5,FALSE)=TRUE),0,VLOOKUP($F101,'Current MS'!$C:$I,5,FALSE))</f>
        <v>215950</v>
      </c>
      <c r="L101" s="401">
        <f>IF(ISERROR(VLOOKUP($F101,'Previous-MS'!$C:$I,5,FALSE)=TRUE),0,VLOOKUP($F101,'Previous-MS'!$C:$I,5,FALSE))</f>
        <v>88125</v>
      </c>
      <c r="M101" s="401">
        <f t="shared" ref="M101" si="127">K101-L101</f>
        <v>127825</v>
      </c>
      <c r="N101" s="985">
        <f>IF(ISERROR(VLOOKUP($F101,'Current MS'!$C:$I,6,FALSE)=TRUE),0,VLOOKUP($F101,'Current MS'!$C:$I,6,FALSE))</f>
        <v>118950</v>
      </c>
      <c r="O101" s="401">
        <f>IF(ISERROR(VLOOKUP($F101,'Previous-MS'!$C:$I,6,FALSE)=TRUE),0,VLOOKUP($F101,'Previous-MS'!$C:$I,6,FALSE))</f>
        <v>92900</v>
      </c>
      <c r="P101" s="1305">
        <f t="shared" ref="P101" si="128">+N101-O101</f>
        <v>26050</v>
      </c>
      <c r="Q101" s="401">
        <f t="shared" ref="Q101" si="129">SUM(H101,K101,N101)</f>
        <v>470550</v>
      </c>
      <c r="R101" s="401">
        <f t="shared" ref="R101" si="130">SUM(I101,L101,O101)</f>
        <v>238200</v>
      </c>
      <c r="S101" s="801">
        <f t="shared" ref="S101" si="131">SUM(J101,M101,P101)</f>
        <v>232350</v>
      </c>
      <c r="T101" s="689"/>
      <c r="U101" s="364"/>
      <c r="V101" s="498"/>
      <c r="W101" s="436"/>
    </row>
    <row r="102" spans="1:23" s="437" customFormat="1" ht="12" customHeight="1">
      <c r="A102" s="46"/>
      <c r="B102" s="46"/>
      <c r="C102" s="324" t="s">
        <v>351</v>
      </c>
      <c r="D102" s="613"/>
      <c r="E102" s="317"/>
      <c r="F102" s="315"/>
      <c r="G102" s="440"/>
      <c r="H102" s="798">
        <f>SUM(H99:H101)</f>
        <v>189275</v>
      </c>
      <c r="I102" s="781">
        <f t="shared" ref="I102:S102" si="132">SUM(I99:I101)</f>
        <v>116500</v>
      </c>
      <c r="J102" s="799">
        <f t="shared" si="132"/>
        <v>72775</v>
      </c>
      <c r="K102" s="781">
        <f t="shared" si="132"/>
        <v>310675</v>
      </c>
      <c r="L102" s="781">
        <f t="shared" si="132"/>
        <v>179600</v>
      </c>
      <c r="M102" s="781">
        <f t="shared" si="132"/>
        <v>131075</v>
      </c>
      <c r="N102" s="798">
        <f t="shared" si="132"/>
        <v>234050</v>
      </c>
      <c r="O102" s="781">
        <f t="shared" si="132"/>
        <v>189300</v>
      </c>
      <c r="P102" s="799">
        <f t="shared" si="132"/>
        <v>44750</v>
      </c>
      <c r="Q102" s="781">
        <f>SUM(Q99:Q101)</f>
        <v>734000</v>
      </c>
      <c r="R102" s="781">
        <f t="shared" si="132"/>
        <v>485400</v>
      </c>
      <c r="S102" s="802">
        <f t="shared" si="132"/>
        <v>248600</v>
      </c>
      <c r="U102" s="364"/>
      <c r="V102" s="498"/>
      <c r="W102" s="436"/>
    </row>
    <row r="103" spans="1:23" s="437" customFormat="1" ht="12" customHeight="1">
      <c r="B103" s="46"/>
      <c r="C103" s="395" t="s">
        <v>403</v>
      </c>
      <c r="D103" s="614">
        <v>1000</v>
      </c>
      <c r="E103" s="364" t="s">
        <v>200</v>
      </c>
      <c r="F103" s="65" t="s">
        <v>606</v>
      </c>
      <c r="G103" s="440"/>
      <c r="H103" s="985">
        <f>IF(ISERROR(VLOOKUP($F103,'Current MS'!$C:$I,4,FALSE)=TRUE),0,VLOOKUP($F103,'Current MS'!$C:$I,4,FALSE))</f>
        <v>11000</v>
      </c>
      <c r="I103" s="401">
        <f>IF(ISERROR(VLOOKUP($F103,'Previous-MS'!$C:$I,4,FALSE)=TRUE),0,VLOOKUP($F103,'Previous-MS'!$C:$I,4,FALSE))</f>
        <v>10500</v>
      </c>
      <c r="J103" s="1305">
        <f t="shared" ref="J103" si="133">H103-I103</f>
        <v>500</v>
      </c>
      <c r="K103" s="401">
        <f>IF(ISERROR(VLOOKUP($F103,'Current MS'!$C:$I,5,FALSE)=TRUE),0,VLOOKUP($F103,'Current MS'!$C:$I,5,FALSE))</f>
        <v>11000</v>
      </c>
      <c r="L103" s="401">
        <f>IF(ISERROR(VLOOKUP($F103,'Previous-MS'!$C:$I,5,FALSE)=TRUE),0,VLOOKUP($F103,'Previous-MS'!$C:$I,5,FALSE))</f>
        <v>10850</v>
      </c>
      <c r="M103" s="401">
        <f t="shared" ref="M103" si="134">K103-L103</f>
        <v>150</v>
      </c>
      <c r="N103" s="985">
        <f>IF(ISERROR(VLOOKUP($F103,'Current MS'!$C:$I,6,FALSE)=TRUE),0,VLOOKUP($F103,'Current MS'!$C:$I,6,FALSE))</f>
        <v>13000</v>
      </c>
      <c r="O103" s="401">
        <f>IF(ISERROR(VLOOKUP($F103,'Previous-MS'!$C:$I,6,FALSE)=TRUE),0,VLOOKUP($F103,'Previous-MS'!$C:$I,6,FALSE))</f>
        <v>13650</v>
      </c>
      <c r="P103" s="1305">
        <f t="shared" ref="P103" si="135">+N103-O103</f>
        <v>-650</v>
      </c>
      <c r="Q103" s="401">
        <f t="shared" ref="Q103" si="136">SUM(H103,K103,N103)</f>
        <v>35000</v>
      </c>
      <c r="R103" s="401">
        <f t="shared" ref="R103" si="137">SUM(I103,L103,O103)</f>
        <v>35000</v>
      </c>
      <c r="S103" s="801">
        <f t="shared" ref="S103" si="138">SUM(J103,M103,P103)</f>
        <v>0</v>
      </c>
      <c r="T103" s="689"/>
      <c r="U103" s="364"/>
      <c r="V103" s="498"/>
      <c r="W103" s="436"/>
    </row>
    <row r="104" spans="1:23" s="437" customFormat="1" ht="12" customHeight="1">
      <c r="B104" s="46"/>
      <c r="C104" s="395" t="s">
        <v>403</v>
      </c>
      <c r="D104" s="614">
        <v>1000</v>
      </c>
      <c r="E104" s="364" t="s">
        <v>200</v>
      </c>
      <c r="F104" s="65" t="s">
        <v>693</v>
      </c>
      <c r="G104" s="440"/>
      <c r="H104" s="985">
        <f>IF(ISERROR(VLOOKUP($F104,'Current MS'!$C:$I,4,FALSE)=TRUE),0,VLOOKUP($F104,'Current MS'!$C:$I,4,FALSE))</f>
        <v>1500</v>
      </c>
      <c r="I104" s="401">
        <f>IF(ISERROR(VLOOKUP($F104,'Previous-MS'!$C:$I,4,FALSE)=TRUE),0,VLOOKUP($F104,'Previous-MS'!$C:$I,4,FALSE))</f>
        <v>1525</v>
      </c>
      <c r="J104" s="1305">
        <f t="shared" ref="J104" si="139">H104-I104</f>
        <v>-25</v>
      </c>
      <c r="K104" s="401">
        <f>IF(ISERROR(VLOOKUP($F104,'Current MS'!$C:$I,5,FALSE)=TRUE),0,VLOOKUP($F104,'Current MS'!$C:$I,5,FALSE))</f>
        <v>1500</v>
      </c>
      <c r="L104" s="401">
        <f>IF(ISERROR(VLOOKUP($F104,'Previous-MS'!$C:$I,5,FALSE)=TRUE),0,VLOOKUP($F104,'Previous-MS'!$C:$I,5,FALSE))</f>
        <v>1575</v>
      </c>
      <c r="M104" s="401">
        <f t="shared" ref="M104" si="140">K104-L104</f>
        <v>-75</v>
      </c>
      <c r="N104" s="985">
        <f>IF(ISERROR(VLOOKUP($F104,'Current MS'!$C:$I,6,FALSE)=TRUE),0,VLOOKUP($F104,'Current MS'!$C:$I,6,FALSE))</f>
        <v>0</v>
      </c>
      <c r="O104" s="401">
        <f>IF(ISERROR(VLOOKUP($F104,'Previous-MS'!$C:$I,6,FALSE)=TRUE),0,VLOOKUP($F104,'Previous-MS'!$C:$I,6,FALSE))</f>
        <v>1975</v>
      </c>
      <c r="P104" s="1305">
        <f t="shared" ref="P104" si="141">+N104-O104</f>
        <v>-1975</v>
      </c>
      <c r="Q104" s="401">
        <f t="shared" ref="Q104" si="142">SUM(H104,K104,N104)</f>
        <v>3000</v>
      </c>
      <c r="R104" s="401">
        <f t="shared" ref="R104" si="143">SUM(I104,L104,O104)</f>
        <v>5075</v>
      </c>
      <c r="S104" s="801">
        <f t="shared" ref="S104" si="144">SUM(J104,M104,P104)</f>
        <v>-2075</v>
      </c>
      <c r="T104" s="689"/>
      <c r="U104" s="364"/>
      <c r="V104" s="498"/>
      <c r="W104" s="436"/>
    </row>
    <row r="105" spans="1:23" s="437" customFormat="1" ht="12" customHeight="1">
      <c r="B105" s="46"/>
      <c r="C105" s="395" t="s">
        <v>403</v>
      </c>
      <c r="D105" s="614">
        <v>1000</v>
      </c>
      <c r="E105" s="364" t="s">
        <v>200</v>
      </c>
      <c r="F105" s="65" t="s">
        <v>714</v>
      </c>
      <c r="G105" s="440"/>
      <c r="H105" s="985">
        <f>IF(ISERROR(VLOOKUP($F105,'Current MS'!$C:$I,4,FALSE)=TRUE),0,VLOOKUP($F105,'Current MS'!$C:$I,4,FALSE))</f>
        <v>1400</v>
      </c>
      <c r="I105" s="401">
        <f>IF(ISERROR(VLOOKUP($F105,'Previous-MS'!$C:$I,4,FALSE)=TRUE),0,VLOOKUP($F105,'Previous-MS'!$C:$I,4,FALSE))</f>
        <v>1325</v>
      </c>
      <c r="J105" s="1305">
        <f t="shared" ref="J105" si="145">H105-I105</f>
        <v>75</v>
      </c>
      <c r="K105" s="401">
        <f>IF(ISERROR(VLOOKUP($F105,'Current MS'!$C:$I,5,FALSE)=TRUE),0,VLOOKUP($F105,'Current MS'!$C:$I,5,FALSE))</f>
        <v>1750</v>
      </c>
      <c r="L105" s="401">
        <f>IF(ISERROR(VLOOKUP($F105,'Previous-MS'!$C:$I,5,FALSE)=TRUE),0,VLOOKUP($F105,'Previous-MS'!$C:$I,5,FALSE))</f>
        <v>1375</v>
      </c>
      <c r="M105" s="401">
        <f t="shared" ref="M105" si="146">K105-L105</f>
        <v>375</v>
      </c>
      <c r="N105" s="985">
        <f>IF(ISERROR(VLOOKUP($F105,'Current MS'!$C:$I,6,FALSE)=TRUE),0,VLOOKUP($F105,'Current MS'!$C:$I,6,FALSE))</f>
        <v>1525</v>
      </c>
      <c r="O105" s="401">
        <f>IF(ISERROR(VLOOKUP($F105,'Previous-MS'!$C:$I,6,FALSE)=TRUE),0,VLOOKUP($F105,'Previous-MS'!$C:$I,6,FALSE))</f>
        <v>1725</v>
      </c>
      <c r="P105" s="1305">
        <f t="shared" ref="P105" si="147">+N105-O105</f>
        <v>-200</v>
      </c>
      <c r="Q105" s="401">
        <f t="shared" ref="Q105" si="148">SUM(H105,K105,N105)</f>
        <v>4675</v>
      </c>
      <c r="R105" s="401">
        <f t="shared" ref="R105" si="149">SUM(I105,L105,O105)</f>
        <v>4425</v>
      </c>
      <c r="S105" s="801">
        <f t="shared" ref="S105" si="150">SUM(J105,M105,P105)</f>
        <v>250</v>
      </c>
      <c r="T105" s="689"/>
      <c r="U105" s="364"/>
      <c r="V105" s="498"/>
      <c r="W105" s="436"/>
    </row>
    <row r="106" spans="1:23" s="437" customFormat="1" ht="12" customHeight="1">
      <c r="B106" s="46"/>
      <c r="C106" s="395" t="s">
        <v>403</v>
      </c>
      <c r="D106" s="614">
        <v>1000</v>
      </c>
      <c r="E106" s="364" t="s">
        <v>200</v>
      </c>
      <c r="F106" s="65" t="s">
        <v>695</v>
      </c>
      <c r="G106" s="440"/>
      <c r="H106" s="985">
        <f>IF(ISERROR(VLOOKUP($F106,'Current MS'!$C:$I,4,FALSE)=TRUE),0,VLOOKUP($F106,'Current MS'!$C:$I,4,FALSE))</f>
        <v>3300</v>
      </c>
      <c r="I106" s="401">
        <f>IF(ISERROR(VLOOKUP($F106,'Previous-MS'!$C:$I,4,FALSE)=TRUE),0,VLOOKUP($F106,'Previous-MS'!$C:$I,4,FALSE))</f>
        <v>3275</v>
      </c>
      <c r="J106" s="1305">
        <f t="shared" ref="J106" si="151">H106-I106</f>
        <v>25</v>
      </c>
      <c r="K106" s="401">
        <f>IF(ISERROR(VLOOKUP($F106,'Current MS'!$C:$I,5,FALSE)=TRUE),0,VLOOKUP($F106,'Current MS'!$C:$I,5,FALSE))</f>
        <v>3300</v>
      </c>
      <c r="L106" s="401">
        <f>IF(ISERROR(VLOOKUP($F106,'Previous-MS'!$C:$I,5,FALSE)=TRUE),0,VLOOKUP($F106,'Previous-MS'!$C:$I,5,FALSE))</f>
        <v>3400</v>
      </c>
      <c r="M106" s="401">
        <f t="shared" ref="M106" si="152">K106-L106</f>
        <v>-100</v>
      </c>
      <c r="N106" s="985">
        <f>IF(ISERROR(VLOOKUP($F106,'Current MS'!$C:$I,6,FALSE)=TRUE),0,VLOOKUP($F106,'Current MS'!$C:$I,6,FALSE))</f>
        <v>875</v>
      </c>
      <c r="O106" s="401">
        <f>IF(ISERROR(VLOOKUP($F106,'Previous-MS'!$C:$I,6,FALSE)=TRUE),0,VLOOKUP($F106,'Previous-MS'!$C:$I,6,FALSE))</f>
        <v>4250</v>
      </c>
      <c r="P106" s="1305">
        <f t="shared" ref="P106" si="153">+N106-O106</f>
        <v>-3375</v>
      </c>
      <c r="Q106" s="401">
        <f t="shared" ref="Q106" si="154">SUM(H106,K106,N106)</f>
        <v>7475</v>
      </c>
      <c r="R106" s="401">
        <f t="shared" ref="R106" si="155">SUM(I106,L106,O106)</f>
        <v>10925</v>
      </c>
      <c r="S106" s="801">
        <f t="shared" ref="S106" si="156">SUM(J106,M106,P106)</f>
        <v>-3450</v>
      </c>
      <c r="T106" s="689"/>
      <c r="U106" s="364"/>
      <c r="V106" s="498"/>
      <c r="W106" s="436"/>
    </row>
    <row r="107" spans="1:23" s="437" customFormat="1" ht="12" customHeight="1">
      <c r="B107" s="46"/>
      <c r="C107" s="395" t="s">
        <v>403</v>
      </c>
      <c r="D107" s="614">
        <v>1000</v>
      </c>
      <c r="E107" s="364" t="s">
        <v>200</v>
      </c>
      <c r="F107" s="65" t="s">
        <v>605</v>
      </c>
      <c r="G107" s="440"/>
      <c r="H107" s="985">
        <f>IF(ISERROR(VLOOKUP($F107,'Current MS'!$C:$I,4,FALSE)=TRUE),0,VLOOKUP($F107,'Current MS'!$C:$I,4,FALSE))</f>
        <v>79300</v>
      </c>
      <c r="I107" s="401">
        <f>IF(ISERROR(VLOOKUP($F107,'Previous-MS'!$C:$I,4,FALSE)=TRUE),0,VLOOKUP($F107,'Previous-MS'!$C:$I,4,FALSE))</f>
        <v>31875</v>
      </c>
      <c r="J107" s="1305">
        <f t="shared" ref="J107:J140" si="157">H107-I107</f>
        <v>47425</v>
      </c>
      <c r="K107" s="401">
        <f>IF(ISERROR(VLOOKUP($F107,'Current MS'!$C:$I,5,FALSE)=TRUE),0,VLOOKUP($F107,'Current MS'!$C:$I,5,FALSE))</f>
        <v>35700</v>
      </c>
      <c r="L107" s="401">
        <f>IF(ISERROR(VLOOKUP($F107,'Previous-MS'!$C:$I,5,FALSE)=TRUE),0,VLOOKUP($F107,'Previous-MS'!$C:$I,5,FALSE))</f>
        <v>32925</v>
      </c>
      <c r="M107" s="401">
        <f t="shared" ref="M107:M140" si="158">K107-L107</f>
        <v>2775</v>
      </c>
      <c r="N107" s="985">
        <f>IF(ISERROR(VLOOKUP($F107,'Current MS'!$C:$I,6,FALSE)=TRUE),0,VLOOKUP($F107,'Current MS'!$C:$I,6,FALSE))</f>
        <v>41200</v>
      </c>
      <c r="O107" s="401">
        <f>IF(ISERROR(VLOOKUP($F107,'Previous-MS'!$C:$I,6,FALSE)=TRUE),0,VLOOKUP($F107,'Previous-MS'!$C:$I,6,FALSE))</f>
        <v>41400</v>
      </c>
      <c r="P107" s="1305">
        <f t="shared" ref="P107:P140" si="159">+N107-O107</f>
        <v>-200</v>
      </c>
      <c r="Q107" s="401">
        <f t="shared" ref="Q107:Q140" si="160">SUM(H107,K107,N107)</f>
        <v>156200</v>
      </c>
      <c r="R107" s="401">
        <f t="shared" ref="R107:R140" si="161">SUM(I107,L107,O107)</f>
        <v>106200</v>
      </c>
      <c r="S107" s="801">
        <f t="shared" ref="S107:S140" si="162">SUM(J107,M107,P107)</f>
        <v>50000</v>
      </c>
      <c r="T107" s="689"/>
      <c r="U107" s="364"/>
      <c r="V107" s="498"/>
      <c r="W107" s="436"/>
    </row>
    <row r="108" spans="1:23" s="437" customFormat="1" ht="12" customHeight="1">
      <c r="B108" s="46"/>
      <c r="C108" s="395" t="s">
        <v>403</v>
      </c>
      <c r="D108" s="614">
        <v>2000</v>
      </c>
      <c r="E108" s="364" t="s">
        <v>200</v>
      </c>
      <c r="F108" s="65" t="s">
        <v>607</v>
      </c>
      <c r="G108" s="440"/>
      <c r="H108" s="985">
        <f>IF(ISERROR(VLOOKUP($F108,'Current MS'!$C:$I,4,FALSE)=TRUE),0,VLOOKUP($F108,'Current MS'!$C:$I,4,FALSE))</f>
        <v>25325</v>
      </c>
      <c r="I108" s="401">
        <f>IF(ISERROR(VLOOKUP($F108,'Previous-MS'!$C:$I,4,FALSE)=TRUE),0,VLOOKUP($F108,'Previous-MS'!$C:$I,4,FALSE))</f>
        <v>24375</v>
      </c>
      <c r="J108" s="1305">
        <f t="shared" si="157"/>
        <v>950</v>
      </c>
      <c r="K108" s="401">
        <f>IF(ISERROR(VLOOKUP($F108,'Current MS'!$C:$I,5,FALSE)=TRUE),0,VLOOKUP($F108,'Current MS'!$C:$I,5,FALSE))</f>
        <v>31675</v>
      </c>
      <c r="L108" s="401">
        <f>IF(ISERROR(VLOOKUP($F108,'Previous-MS'!$C:$I,5,FALSE)=TRUE),0,VLOOKUP($F108,'Previous-MS'!$C:$I,5,FALSE))</f>
        <v>25150</v>
      </c>
      <c r="M108" s="401">
        <f t="shared" si="158"/>
        <v>6525</v>
      </c>
      <c r="N108" s="985">
        <f>IF(ISERROR(VLOOKUP($F108,'Current MS'!$C:$I,6,FALSE)=TRUE),0,VLOOKUP($F108,'Current MS'!$C:$I,6,FALSE))</f>
        <v>32100</v>
      </c>
      <c r="O108" s="401">
        <f>IF(ISERROR(VLOOKUP($F108,'Previous-MS'!$C:$I,6,FALSE)=TRUE),0,VLOOKUP($F108,'Previous-MS'!$C:$I,6,FALSE))</f>
        <v>31675</v>
      </c>
      <c r="P108" s="1305">
        <f t="shared" si="159"/>
        <v>425</v>
      </c>
      <c r="Q108" s="401">
        <f t="shared" si="160"/>
        <v>89100</v>
      </c>
      <c r="R108" s="401">
        <f t="shared" si="161"/>
        <v>81200</v>
      </c>
      <c r="S108" s="801">
        <f t="shared" si="162"/>
        <v>7900</v>
      </c>
      <c r="T108" s="689"/>
      <c r="U108" s="364"/>
      <c r="V108" s="498"/>
      <c r="W108" s="436"/>
    </row>
    <row r="109" spans="1:23" s="437" customFormat="1" ht="12" customHeight="1">
      <c r="B109" s="46"/>
      <c r="C109" s="395" t="s">
        <v>403</v>
      </c>
      <c r="D109" s="614">
        <v>2000</v>
      </c>
      <c r="E109" s="364" t="s">
        <v>200</v>
      </c>
      <c r="F109" s="65" t="s">
        <v>600</v>
      </c>
      <c r="G109" s="440"/>
      <c r="H109" s="985">
        <f>IF(ISERROR(VLOOKUP($F109,'Current MS'!$C:$I,4,FALSE)=TRUE),0,VLOOKUP($F109,'Current MS'!$C:$I,4,FALSE))</f>
        <v>79675</v>
      </c>
      <c r="I109" s="401">
        <f>IF(ISERROR(VLOOKUP($F109,'Previous-MS'!$C:$I,4,FALSE)=TRUE),0,VLOOKUP($F109,'Previous-MS'!$C:$I,4,FALSE))</f>
        <v>111000</v>
      </c>
      <c r="J109" s="1305">
        <f t="shared" si="157"/>
        <v>-31325</v>
      </c>
      <c r="K109" s="401">
        <f>IF(ISERROR(VLOOKUP($F109,'Current MS'!$C:$I,5,FALSE)=TRUE),0,VLOOKUP($F109,'Current MS'!$C:$I,5,FALSE))</f>
        <v>111750</v>
      </c>
      <c r="L109" s="401">
        <f>IF(ISERROR(VLOOKUP($F109,'Previous-MS'!$C:$I,5,FALSE)=TRUE),0,VLOOKUP($F109,'Previous-MS'!$C:$I,5,FALSE))</f>
        <v>114700</v>
      </c>
      <c r="M109" s="401">
        <f t="shared" si="158"/>
        <v>-2950</v>
      </c>
      <c r="N109" s="985">
        <f>IF(ISERROR(VLOOKUP($F109,'Current MS'!$C:$I,6,FALSE)=TRUE),0,VLOOKUP($F109,'Current MS'!$C:$I,6,FALSE))</f>
        <v>160825</v>
      </c>
      <c r="O109" s="401">
        <f>IF(ISERROR(VLOOKUP($F109,'Previous-MS'!$C:$I,6,FALSE)=TRUE),0,VLOOKUP($F109,'Previous-MS'!$C:$I,6,FALSE))</f>
        <v>144300</v>
      </c>
      <c r="P109" s="1305">
        <f t="shared" si="159"/>
        <v>16525</v>
      </c>
      <c r="Q109" s="401">
        <f t="shared" si="160"/>
        <v>352250</v>
      </c>
      <c r="R109" s="401">
        <f t="shared" si="161"/>
        <v>370000</v>
      </c>
      <c r="S109" s="801">
        <f t="shared" si="162"/>
        <v>-17750</v>
      </c>
      <c r="T109" s="689"/>
      <c r="U109" s="364"/>
      <c r="V109" s="498"/>
      <c r="W109" s="436"/>
    </row>
    <row r="110" spans="1:23" s="437" customFormat="1" ht="12" customHeight="1">
      <c r="B110" s="46"/>
      <c r="C110" s="395" t="s">
        <v>403</v>
      </c>
      <c r="D110" s="614">
        <v>2000</v>
      </c>
      <c r="E110" s="364" t="s">
        <v>200</v>
      </c>
      <c r="F110" s="65" t="s">
        <v>597</v>
      </c>
      <c r="G110" s="440"/>
      <c r="H110" s="985">
        <f>IF(ISERROR(VLOOKUP($F110,'Current MS'!$C:$I,4,FALSE)=TRUE),0,VLOOKUP($F110,'Current MS'!$C:$I,4,FALSE))</f>
        <v>5575</v>
      </c>
      <c r="I110" s="401">
        <f>IF(ISERROR(VLOOKUP($F110,'Previous-MS'!$C:$I,4,FALSE)=TRUE),0,VLOOKUP($F110,'Previous-MS'!$C:$I,4,FALSE))</f>
        <v>5450</v>
      </c>
      <c r="J110" s="1305">
        <f t="shared" ref="J110" si="163">H110-I110</f>
        <v>125</v>
      </c>
      <c r="K110" s="401">
        <f>IF(ISERROR(VLOOKUP($F110,'Current MS'!$C:$I,5,FALSE)=TRUE),0,VLOOKUP($F110,'Current MS'!$C:$I,5,FALSE))</f>
        <v>6425</v>
      </c>
      <c r="L110" s="401">
        <f>IF(ISERROR(VLOOKUP($F110,'Previous-MS'!$C:$I,5,FALSE)=TRUE),0,VLOOKUP($F110,'Previous-MS'!$C:$I,5,FALSE))</f>
        <v>5650</v>
      </c>
      <c r="M110" s="401">
        <f t="shared" ref="M110" si="164">K110-L110</f>
        <v>775</v>
      </c>
      <c r="N110" s="985">
        <f>IF(ISERROR(VLOOKUP($F110,'Current MS'!$C:$I,6,FALSE)=TRUE),0,VLOOKUP($F110,'Current MS'!$C:$I,6,FALSE))</f>
        <v>8450</v>
      </c>
      <c r="O110" s="401">
        <f>IF(ISERROR(VLOOKUP($F110,'Previous-MS'!$C:$I,6,FALSE)=TRUE),0,VLOOKUP($F110,'Previous-MS'!$C:$I,6,FALSE))</f>
        <v>7075</v>
      </c>
      <c r="P110" s="1305">
        <f t="shared" ref="P110" si="165">+N110-O110</f>
        <v>1375</v>
      </c>
      <c r="Q110" s="401">
        <f t="shared" ref="Q110" si="166">SUM(H110,K110,N110)</f>
        <v>20450</v>
      </c>
      <c r="R110" s="401">
        <f t="shared" ref="R110" si="167">SUM(I110,L110,O110)</f>
        <v>18175</v>
      </c>
      <c r="S110" s="801">
        <f t="shared" ref="S110" si="168">SUM(J110,M110,P110)</f>
        <v>2275</v>
      </c>
      <c r="T110" s="689"/>
      <c r="U110" s="364"/>
      <c r="V110" s="498"/>
      <c r="W110" s="436"/>
    </row>
    <row r="111" spans="1:23" s="437" customFormat="1" ht="12" customHeight="1">
      <c r="B111" s="46"/>
      <c r="C111" s="395" t="s">
        <v>403</v>
      </c>
      <c r="D111" s="614">
        <v>2000</v>
      </c>
      <c r="E111" s="364" t="s">
        <v>200</v>
      </c>
      <c r="F111" s="65" t="s">
        <v>724</v>
      </c>
      <c r="G111" s="440"/>
      <c r="H111" s="985">
        <f>IF(ISERROR(VLOOKUP($F111,'Current MS'!$C:$I,4,FALSE)=TRUE),0,VLOOKUP($F111,'Current MS'!$C:$I,4,FALSE))</f>
        <v>3800</v>
      </c>
      <c r="I111" s="401">
        <f>IF(ISERROR(VLOOKUP($F111,'Previous-MS'!$C:$I,4,FALSE)=TRUE),0,VLOOKUP($F111,'Previous-MS'!$C:$I,4,FALSE))</f>
        <v>3075</v>
      </c>
      <c r="J111" s="1305">
        <f t="shared" si="157"/>
        <v>725</v>
      </c>
      <c r="K111" s="401">
        <f>IF(ISERROR(VLOOKUP($F111,'Current MS'!$C:$I,5,FALSE)=TRUE),0,VLOOKUP($F111,'Current MS'!$C:$I,5,FALSE))</f>
        <v>3800</v>
      </c>
      <c r="L111" s="401">
        <f>IF(ISERROR(VLOOKUP($F111,'Previous-MS'!$C:$I,5,FALSE)=TRUE),0,VLOOKUP($F111,'Previous-MS'!$C:$I,5,FALSE))</f>
        <v>3175</v>
      </c>
      <c r="M111" s="401">
        <f t="shared" si="158"/>
        <v>625</v>
      </c>
      <c r="N111" s="985">
        <f>IF(ISERROR(VLOOKUP($F111,'Current MS'!$C:$I,6,FALSE)=TRUE),0,VLOOKUP($F111,'Current MS'!$C:$I,6,FALSE))</f>
        <v>600</v>
      </c>
      <c r="O111" s="401">
        <f>IF(ISERROR(VLOOKUP($F111,'Previous-MS'!$C:$I,6,FALSE)=TRUE),0,VLOOKUP($F111,'Previous-MS'!$C:$I,6,FALSE))</f>
        <v>4000</v>
      </c>
      <c r="P111" s="1305">
        <f t="shared" si="159"/>
        <v>-3400</v>
      </c>
      <c r="Q111" s="401">
        <f t="shared" si="160"/>
        <v>8200</v>
      </c>
      <c r="R111" s="401">
        <f t="shared" si="161"/>
        <v>10250</v>
      </c>
      <c r="S111" s="801">
        <f t="shared" si="162"/>
        <v>-2050</v>
      </c>
      <c r="T111" s="689"/>
      <c r="U111" s="364"/>
      <c r="V111" s="498"/>
      <c r="W111" s="436"/>
    </row>
    <row r="112" spans="1:23" s="437" customFormat="1" ht="12" customHeight="1">
      <c r="B112" s="46"/>
      <c r="C112" s="395" t="s">
        <v>403</v>
      </c>
      <c r="D112" s="614">
        <v>2000</v>
      </c>
      <c r="E112" s="364" t="s">
        <v>200</v>
      </c>
      <c r="F112" s="65" t="s">
        <v>595</v>
      </c>
      <c r="G112" s="440"/>
      <c r="H112" s="985">
        <f>IF(ISERROR(VLOOKUP($F112,'Current MS'!$C:$I,4,FALSE)=TRUE),0,VLOOKUP($F112,'Current MS'!$C:$I,4,FALSE))</f>
        <v>8000</v>
      </c>
      <c r="I112" s="401">
        <f>IF(ISERROR(VLOOKUP($F112,'Previous-MS'!$C:$I,4,FALSE)=TRUE),0,VLOOKUP($F112,'Previous-MS'!$C:$I,4,FALSE))</f>
        <v>17600</v>
      </c>
      <c r="J112" s="1305">
        <f t="shared" si="157"/>
        <v>-9600</v>
      </c>
      <c r="K112" s="401">
        <f>IF(ISERROR(VLOOKUP($F112,'Current MS'!$C:$I,5,FALSE)=TRUE),0,VLOOKUP($F112,'Current MS'!$C:$I,5,FALSE))</f>
        <v>8000</v>
      </c>
      <c r="L112" s="401">
        <f>IF(ISERROR(VLOOKUP($F112,'Previous-MS'!$C:$I,5,FALSE)=TRUE),0,VLOOKUP($F112,'Previous-MS'!$C:$I,5,FALSE))</f>
        <v>18175</v>
      </c>
      <c r="M112" s="401">
        <f t="shared" si="158"/>
        <v>-10175</v>
      </c>
      <c r="N112" s="985">
        <f>IF(ISERROR(VLOOKUP($F112,'Current MS'!$C:$I,6,FALSE)=TRUE),0,VLOOKUP($F112,'Current MS'!$C:$I,6,FALSE))</f>
        <v>10000</v>
      </c>
      <c r="O112" s="401">
        <f>IF(ISERROR(VLOOKUP($F112,'Previous-MS'!$C:$I,6,FALSE)=TRUE),0,VLOOKUP($F112,'Previous-MS'!$C:$I,6,FALSE))</f>
        <v>22850</v>
      </c>
      <c r="P112" s="1305">
        <f t="shared" si="159"/>
        <v>-12850</v>
      </c>
      <c r="Q112" s="401">
        <f t="shared" si="160"/>
        <v>26000</v>
      </c>
      <c r="R112" s="401">
        <f t="shared" si="161"/>
        <v>58625</v>
      </c>
      <c r="S112" s="801">
        <f t="shared" si="162"/>
        <v>-32625</v>
      </c>
      <c r="T112" s="689"/>
      <c r="U112" s="364"/>
      <c r="V112" s="498"/>
      <c r="W112" s="436"/>
    </row>
    <row r="113" spans="2:23" s="437" customFormat="1" ht="12" customHeight="1">
      <c r="B113" s="46"/>
      <c r="C113" s="395" t="s">
        <v>403</v>
      </c>
      <c r="D113" s="614">
        <v>3000</v>
      </c>
      <c r="E113" s="364" t="s">
        <v>200</v>
      </c>
      <c r="F113" s="65" t="s">
        <v>608</v>
      </c>
      <c r="G113" s="440"/>
      <c r="H113" s="985">
        <f>IF(ISERROR(VLOOKUP($F113,'Current MS'!$C:$I,4,FALSE)=TRUE),0,VLOOKUP($F113,'Current MS'!$C:$I,4,FALSE))</f>
        <v>0</v>
      </c>
      <c r="I113" s="401">
        <f>IF(ISERROR(VLOOKUP($F113,'Previous-MS'!$C:$I,4,FALSE)=TRUE),0,VLOOKUP($F113,'Previous-MS'!$C:$I,4,FALSE))</f>
        <v>0</v>
      </c>
      <c r="J113" s="1305">
        <f t="shared" si="157"/>
        <v>0</v>
      </c>
      <c r="K113" s="401">
        <f>IF(ISERROR(VLOOKUP($F113,'Current MS'!$C:$I,5,FALSE)=TRUE),0,VLOOKUP($F113,'Current MS'!$C:$I,5,FALSE))</f>
        <v>0</v>
      </c>
      <c r="L113" s="401">
        <f>IF(ISERROR(VLOOKUP($F113,'Previous-MS'!$C:$I,5,FALSE)=TRUE),0,VLOOKUP($F113,'Previous-MS'!$C:$I,5,FALSE))</f>
        <v>0</v>
      </c>
      <c r="M113" s="401">
        <f t="shared" si="158"/>
        <v>0</v>
      </c>
      <c r="N113" s="985">
        <f>IF(ISERROR(VLOOKUP($F113,'Current MS'!$C:$I,6,FALSE)=TRUE),0,VLOOKUP($F113,'Current MS'!$C:$I,6,FALSE))</f>
        <v>0</v>
      </c>
      <c r="O113" s="401">
        <f>IF(ISERROR(VLOOKUP($F113,'Previous-MS'!$C:$I,6,FALSE)=TRUE),0,VLOOKUP($F113,'Previous-MS'!$C:$I,6,FALSE))</f>
        <v>0</v>
      </c>
      <c r="P113" s="1305">
        <f t="shared" si="159"/>
        <v>0</v>
      </c>
      <c r="Q113" s="401">
        <f t="shared" si="160"/>
        <v>0</v>
      </c>
      <c r="R113" s="401">
        <f t="shared" si="161"/>
        <v>0</v>
      </c>
      <c r="S113" s="801">
        <f t="shared" si="162"/>
        <v>0</v>
      </c>
      <c r="T113" s="689"/>
      <c r="U113" s="364"/>
      <c r="V113" s="498"/>
      <c r="W113" s="436"/>
    </row>
    <row r="114" spans="2:23" s="437" customFormat="1" ht="12" customHeight="1">
      <c r="B114" s="46"/>
      <c r="C114" s="395" t="s">
        <v>403</v>
      </c>
      <c r="D114" s="614">
        <v>3000</v>
      </c>
      <c r="E114" s="364" t="s">
        <v>200</v>
      </c>
      <c r="F114" s="65" t="s">
        <v>571</v>
      </c>
      <c r="G114" s="440"/>
      <c r="H114" s="985">
        <f>IF(ISERROR(VLOOKUP($F114,'Current MS'!$C:$I,4,FALSE)=TRUE),0,VLOOKUP($F114,'Current MS'!$C:$I,4,FALSE))</f>
        <v>1300</v>
      </c>
      <c r="I114" s="401">
        <f>IF(ISERROR(VLOOKUP($F114,'Previous-MS'!$C:$I,4,FALSE)=TRUE),0,VLOOKUP($F114,'Previous-MS'!$C:$I,4,FALSE))</f>
        <v>1325</v>
      </c>
      <c r="J114" s="1305">
        <f t="shared" si="157"/>
        <v>-25</v>
      </c>
      <c r="K114" s="401">
        <f>IF(ISERROR(VLOOKUP($F114,'Current MS'!$C:$I,5,FALSE)=TRUE),0,VLOOKUP($F114,'Current MS'!$C:$I,5,FALSE))</f>
        <v>1425</v>
      </c>
      <c r="L114" s="401">
        <f>IF(ISERROR(VLOOKUP($F114,'Previous-MS'!$C:$I,5,FALSE)=TRUE),0,VLOOKUP($F114,'Previous-MS'!$C:$I,5,FALSE))</f>
        <v>1350</v>
      </c>
      <c r="M114" s="401">
        <f t="shared" si="158"/>
        <v>75</v>
      </c>
      <c r="N114" s="985">
        <f>IF(ISERROR(VLOOKUP($F114,'Current MS'!$C:$I,6,FALSE)=TRUE),0,VLOOKUP($F114,'Current MS'!$C:$I,6,FALSE))</f>
        <v>1650</v>
      </c>
      <c r="O114" s="401">
        <f>IF(ISERROR(VLOOKUP($F114,'Previous-MS'!$C:$I,6,FALSE)=TRUE),0,VLOOKUP($F114,'Previous-MS'!$C:$I,6,FALSE))</f>
        <v>1725</v>
      </c>
      <c r="P114" s="1305">
        <f t="shared" si="159"/>
        <v>-75</v>
      </c>
      <c r="Q114" s="401">
        <f t="shared" si="160"/>
        <v>4375</v>
      </c>
      <c r="R114" s="401">
        <f t="shared" si="161"/>
        <v>4400</v>
      </c>
      <c r="S114" s="801">
        <f t="shared" si="162"/>
        <v>-25</v>
      </c>
      <c r="T114" s="689"/>
      <c r="U114" s="364"/>
      <c r="V114" s="498"/>
      <c r="W114" s="436"/>
    </row>
    <row r="115" spans="2:23" s="437" customFormat="1" ht="12" customHeight="1">
      <c r="B115" s="46"/>
      <c r="C115" s="395" t="s">
        <v>403</v>
      </c>
      <c r="D115" s="614">
        <v>3000</v>
      </c>
      <c r="E115" s="364" t="s">
        <v>200</v>
      </c>
      <c r="F115" s="65" t="s">
        <v>569</v>
      </c>
      <c r="G115" s="440"/>
      <c r="H115" s="985">
        <f>IF(ISERROR(VLOOKUP($F115,'Current MS'!$C:$I,4,FALSE)=TRUE),0,VLOOKUP($F115,'Current MS'!$C:$I,4,FALSE))</f>
        <v>900</v>
      </c>
      <c r="I115" s="401">
        <f>IF(ISERROR(VLOOKUP($F115,'Previous-MS'!$C:$I,4,FALSE)=TRUE),0,VLOOKUP($F115,'Previous-MS'!$C:$I,4,FALSE))</f>
        <v>825</v>
      </c>
      <c r="J115" s="1305">
        <f t="shared" ref="J115" si="169">H115-I115</f>
        <v>75</v>
      </c>
      <c r="K115" s="401">
        <f>IF(ISERROR(VLOOKUP($F115,'Current MS'!$C:$I,5,FALSE)=TRUE),0,VLOOKUP($F115,'Current MS'!$C:$I,5,FALSE))</f>
        <v>2525</v>
      </c>
      <c r="L115" s="401">
        <f>IF(ISERROR(VLOOKUP($F115,'Previous-MS'!$C:$I,5,FALSE)=TRUE),0,VLOOKUP($F115,'Previous-MS'!$C:$I,5,FALSE))</f>
        <v>850</v>
      </c>
      <c r="M115" s="401">
        <f t="shared" ref="M115" si="170">K115-L115</f>
        <v>1675</v>
      </c>
      <c r="N115" s="985">
        <f>IF(ISERROR(VLOOKUP($F115,'Current MS'!$C:$I,6,FALSE)=TRUE),0,VLOOKUP($F115,'Current MS'!$C:$I,6,FALSE))</f>
        <v>2850</v>
      </c>
      <c r="O115" s="401">
        <f>IF(ISERROR(VLOOKUP($F115,'Previous-MS'!$C:$I,6,FALSE)=TRUE),0,VLOOKUP($F115,'Previous-MS'!$C:$I,6,FALSE))</f>
        <v>1050</v>
      </c>
      <c r="P115" s="1305">
        <f t="shared" ref="P115" si="171">+N115-O115</f>
        <v>1800</v>
      </c>
      <c r="Q115" s="401">
        <f t="shared" ref="Q115" si="172">SUM(H115,K115,N115)</f>
        <v>6275</v>
      </c>
      <c r="R115" s="401">
        <f t="shared" ref="R115" si="173">SUM(I115,L115,O115)</f>
        <v>2725</v>
      </c>
      <c r="S115" s="801">
        <f t="shared" ref="S115" si="174">SUM(J115,M115,P115)</f>
        <v>3550</v>
      </c>
      <c r="T115" s="689"/>
      <c r="U115" s="364"/>
      <c r="V115" s="498"/>
      <c r="W115" s="436"/>
    </row>
    <row r="116" spans="2:23" s="437" customFormat="1" ht="12" customHeight="1">
      <c r="B116" s="46"/>
      <c r="C116" s="395" t="s">
        <v>403</v>
      </c>
      <c r="D116" s="614">
        <v>3000</v>
      </c>
      <c r="E116" s="364" t="s">
        <v>200</v>
      </c>
      <c r="F116" s="65" t="s">
        <v>630</v>
      </c>
      <c r="G116" s="440"/>
      <c r="H116" s="985">
        <f>IF(ISERROR(VLOOKUP($F116,'Current MS'!$C:$I,4,FALSE)=TRUE),0,VLOOKUP($F116,'Current MS'!$C:$I,4,FALSE))</f>
        <v>1000</v>
      </c>
      <c r="I116" s="401">
        <f>IF(ISERROR(VLOOKUP($F116,'Previous-MS'!$C:$I,4,FALSE)=TRUE),0,VLOOKUP($F116,'Previous-MS'!$C:$I,4,FALSE))</f>
        <v>600</v>
      </c>
      <c r="J116" s="1305">
        <f t="shared" ref="J116" si="175">H116-I116</f>
        <v>400</v>
      </c>
      <c r="K116" s="401">
        <f>IF(ISERROR(VLOOKUP($F116,'Current MS'!$C:$I,5,FALSE)=TRUE),0,VLOOKUP($F116,'Current MS'!$C:$I,5,FALSE))</f>
        <v>1000</v>
      </c>
      <c r="L116" s="401">
        <f>IF(ISERROR(VLOOKUP($F116,'Previous-MS'!$C:$I,5,FALSE)=TRUE),0,VLOOKUP($F116,'Previous-MS'!$C:$I,5,FALSE))</f>
        <v>625</v>
      </c>
      <c r="M116" s="401">
        <f t="shared" ref="M116" si="176">K116-L116</f>
        <v>375</v>
      </c>
      <c r="N116" s="985">
        <f>IF(ISERROR(VLOOKUP($F116,'Current MS'!$C:$I,6,FALSE)=TRUE),0,VLOOKUP($F116,'Current MS'!$C:$I,6,FALSE))</f>
        <v>0</v>
      </c>
      <c r="O116" s="401">
        <f>IF(ISERROR(VLOOKUP($F116,'Previous-MS'!$C:$I,6,FALSE)=TRUE),0,VLOOKUP($F116,'Previous-MS'!$C:$I,6,FALSE))</f>
        <v>775</v>
      </c>
      <c r="P116" s="1305">
        <f t="shared" ref="P116" si="177">+N116-O116</f>
        <v>-775</v>
      </c>
      <c r="Q116" s="401">
        <f t="shared" ref="Q116" si="178">SUM(H116,K116,N116)</f>
        <v>2000</v>
      </c>
      <c r="R116" s="401">
        <f t="shared" ref="R116" si="179">SUM(I116,L116,O116)</f>
        <v>2000</v>
      </c>
      <c r="S116" s="801">
        <f t="shared" ref="S116" si="180">SUM(J116,M116,P116)</f>
        <v>0</v>
      </c>
      <c r="T116" s="689"/>
      <c r="U116" s="364"/>
      <c r="V116" s="498"/>
      <c r="W116" s="436"/>
    </row>
    <row r="117" spans="2:23" s="437" customFormat="1" ht="12" customHeight="1">
      <c r="B117" s="46"/>
      <c r="C117" s="395" t="s">
        <v>403</v>
      </c>
      <c r="D117" s="614">
        <v>3000</v>
      </c>
      <c r="E117" s="364" t="s">
        <v>200</v>
      </c>
      <c r="F117" s="65" t="s">
        <v>716</v>
      </c>
      <c r="G117" s="440"/>
      <c r="H117" s="985">
        <f>IF(ISERROR(VLOOKUP($F117,'Current MS'!$C:$I,4,FALSE)=TRUE),0,VLOOKUP($F117,'Current MS'!$C:$I,4,FALSE))</f>
        <v>1600</v>
      </c>
      <c r="I117" s="401">
        <f>IF(ISERROR(VLOOKUP($F117,'Previous-MS'!$C:$I,4,FALSE)=TRUE),0,VLOOKUP($F117,'Previous-MS'!$C:$I,4,FALSE))</f>
        <v>2825</v>
      </c>
      <c r="J117" s="1305">
        <f t="shared" si="157"/>
        <v>-1225</v>
      </c>
      <c r="K117" s="401">
        <f>IF(ISERROR(VLOOKUP($F117,'Current MS'!$C:$I,5,FALSE)=TRUE),0,VLOOKUP($F117,'Current MS'!$C:$I,5,FALSE))</f>
        <v>1600</v>
      </c>
      <c r="L117" s="401">
        <f>IF(ISERROR(VLOOKUP($F117,'Previous-MS'!$C:$I,5,FALSE)=TRUE),0,VLOOKUP($F117,'Previous-MS'!$C:$I,5,FALSE))</f>
        <v>2900</v>
      </c>
      <c r="M117" s="401">
        <f t="shared" si="158"/>
        <v>-1300</v>
      </c>
      <c r="N117" s="985">
        <f>IF(ISERROR(VLOOKUP($F117,'Current MS'!$C:$I,6,FALSE)=TRUE),0,VLOOKUP($F117,'Current MS'!$C:$I,6,FALSE))</f>
        <v>3100</v>
      </c>
      <c r="O117" s="401">
        <f>IF(ISERROR(VLOOKUP($F117,'Previous-MS'!$C:$I,6,FALSE)=TRUE),0,VLOOKUP($F117,'Previous-MS'!$C:$I,6,FALSE))</f>
        <v>3650</v>
      </c>
      <c r="P117" s="1305">
        <f t="shared" si="159"/>
        <v>-550</v>
      </c>
      <c r="Q117" s="401">
        <f t="shared" si="160"/>
        <v>6300</v>
      </c>
      <c r="R117" s="401">
        <f t="shared" si="161"/>
        <v>9375</v>
      </c>
      <c r="S117" s="801">
        <f t="shared" si="162"/>
        <v>-3075</v>
      </c>
      <c r="T117" s="689"/>
      <c r="U117" s="364"/>
      <c r="V117" s="498"/>
      <c r="W117" s="436"/>
    </row>
    <row r="118" spans="2:23" s="437" customFormat="1" ht="12" customHeight="1">
      <c r="B118" s="46"/>
      <c r="C118" s="395" t="s">
        <v>403</v>
      </c>
      <c r="D118" s="614">
        <v>4000</v>
      </c>
      <c r="E118" s="364" t="s">
        <v>200</v>
      </c>
      <c r="F118" s="65" t="s">
        <v>609</v>
      </c>
      <c r="G118" s="440"/>
      <c r="H118" s="985">
        <f>IF(ISERROR(VLOOKUP($F118,'Current MS'!$C:$I,4,FALSE)=TRUE),0,VLOOKUP($F118,'Current MS'!$C:$I,4,FALSE))</f>
        <v>142950</v>
      </c>
      <c r="I118" s="401">
        <f>IF(ISERROR(VLOOKUP($F118,'Previous-MS'!$C:$I,4,FALSE)=TRUE),0,VLOOKUP($F118,'Previous-MS'!$C:$I,4,FALSE))</f>
        <v>145350</v>
      </c>
      <c r="J118" s="1713">
        <f t="shared" ref="J118:J120" si="181">H118-I118</f>
        <v>-2400</v>
      </c>
      <c r="K118" s="401">
        <f>IF(ISERROR(VLOOKUP($F118,'Current MS'!$C:$I,5,FALSE)=TRUE),0,VLOOKUP($F118,'Current MS'!$C:$I,5,FALSE))</f>
        <v>165000</v>
      </c>
      <c r="L118" s="401">
        <f>IF(ISERROR(VLOOKUP($F118,'Previous-MS'!$C:$I,5,FALSE)=TRUE),0,VLOOKUP($F118,'Previous-MS'!$C:$I,5,FALSE))</f>
        <v>150175</v>
      </c>
      <c r="M118" s="401">
        <f t="shared" ref="M118:M120" si="182">K118-L118</f>
        <v>14825</v>
      </c>
      <c r="N118" s="985">
        <f>IF(ISERROR(VLOOKUP($F118,'Current MS'!$C:$I,6,FALSE)=TRUE),0,VLOOKUP($F118,'Current MS'!$C:$I,6,FALSE))</f>
        <v>177500</v>
      </c>
      <c r="O118" s="401">
        <f>IF(ISERROR(VLOOKUP($F118,'Previous-MS'!$C:$I,6,FALSE)=TRUE),0,VLOOKUP($F118,'Previous-MS'!$C:$I,6,FALSE))</f>
        <v>188925</v>
      </c>
      <c r="P118" s="1713">
        <f t="shared" ref="P118:P120" si="183">+N118-O118</f>
        <v>-11425</v>
      </c>
      <c r="Q118" s="401">
        <f t="shared" ref="Q118:Q120" si="184">SUM(H118,K118,N118)</f>
        <v>485450</v>
      </c>
      <c r="R118" s="401">
        <f t="shared" ref="R118:R120" si="185">SUM(I118,L118,O118)</f>
        <v>484450</v>
      </c>
      <c r="S118" s="801">
        <f t="shared" ref="S118:S120" si="186">SUM(J118,M118,P118)</f>
        <v>1000</v>
      </c>
      <c r="T118" s="689"/>
      <c r="U118" s="364"/>
      <c r="V118" s="498"/>
      <c r="W118" s="436"/>
    </row>
    <row r="119" spans="2:23" s="437" customFormat="1" ht="12" customHeight="1">
      <c r="B119" s="46"/>
      <c r="C119" s="395" t="s">
        <v>403</v>
      </c>
      <c r="D119" s="614">
        <v>4000</v>
      </c>
      <c r="E119" s="364" t="s">
        <v>200</v>
      </c>
      <c r="F119" s="65" t="s">
        <v>573</v>
      </c>
      <c r="G119" s="440"/>
      <c r="H119" s="985">
        <f>IF(ISERROR(VLOOKUP($F119,'Current MS'!$C:$I,4,FALSE)=TRUE),0,VLOOKUP($F119,'Current MS'!$C:$I,4,FALSE))</f>
        <v>55950</v>
      </c>
      <c r="I119" s="401">
        <f>IF(ISERROR(VLOOKUP($F119,'Previous-MS'!$C:$I,4,FALSE)=TRUE),0,VLOOKUP($F119,'Previous-MS'!$C:$I,4,FALSE))</f>
        <v>76525</v>
      </c>
      <c r="J119" s="1713">
        <f t="shared" si="181"/>
        <v>-20575</v>
      </c>
      <c r="K119" s="401">
        <f>IF(ISERROR(VLOOKUP($F119,'Current MS'!$C:$I,5,FALSE)=TRUE),0,VLOOKUP($F119,'Current MS'!$C:$I,5,FALSE))</f>
        <v>78175</v>
      </c>
      <c r="L119" s="401">
        <f>IF(ISERROR(VLOOKUP($F119,'Previous-MS'!$C:$I,5,FALSE)=TRUE),0,VLOOKUP($F119,'Previous-MS'!$C:$I,5,FALSE))</f>
        <v>79050</v>
      </c>
      <c r="M119" s="401">
        <f t="shared" si="182"/>
        <v>-875</v>
      </c>
      <c r="N119" s="985">
        <f>IF(ISERROR(VLOOKUP($F119,'Current MS'!$C:$I,6,FALSE)=TRUE),0,VLOOKUP($F119,'Current MS'!$C:$I,6,FALSE))</f>
        <v>105925</v>
      </c>
      <c r="O119" s="401">
        <f>IF(ISERROR(VLOOKUP($F119,'Previous-MS'!$C:$I,6,FALSE)=TRUE),0,VLOOKUP($F119,'Previous-MS'!$C:$I,6,FALSE))</f>
        <v>99450</v>
      </c>
      <c r="P119" s="1713">
        <f t="shared" si="183"/>
        <v>6475</v>
      </c>
      <c r="Q119" s="401">
        <f t="shared" si="184"/>
        <v>240050</v>
      </c>
      <c r="R119" s="401">
        <f t="shared" si="185"/>
        <v>255025</v>
      </c>
      <c r="S119" s="801">
        <f t="shared" si="186"/>
        <v>-14975</v>
      </c>
      <c r="T119" s="689"/>
      <c r="U119" s="364"/>
      <c r="V119" s="498"/>
      <c r="W119" s="436"/>
    </row>
    <row r="120" spans="2:23" s="437" customFormat="1" ht="12" customHeight="1">
      <c r="B120" s="46"/>
      <c r="C120" s="395" t="s">
        <v>403</v>
      </c>
      <c r="D120" s="614">
        <v>4000</v>
      </c>
      <c r="E120" s="364" t="s">
        <v>200</v>
      </c>
      <c r="F120" s="65" t="s">
        <v>599</v>
      </c>
      <c r="G120" s="440"/>
      <c r="H120" s="985">
        <f>IF(ISERROR(VLOOKUP($F120,'Current MS'!$C:$I,4,FALSE)=TRUE),0,VLOOKUP($F120,'Current MS'!$C:$I,4,FALSE))</f>
        <v>30600</v>
      </c>
      <c r="I120" s="401">
        <f>IF(ISERROR(VLOOKUP($F120,'Previous-MS'!$C:$I,4,FALSE)=TRUE),0,VLOOKUP($F120,'Previous-MS'!$C:$I,4,FALSE))</f>
        <v>30425</v>
      </c>
      <c r="J120" s="1713">
        <f t="shared" si="181"/>
        <v>175</v>
      </c>
      <c r="K120" s="401">
        <f>IF(ISERROR(VLOOKUP($F120,'Current MS'!$C:$I,5,FALSE)=TRUE),0,VLOOKUP($F120,'Current MS'!$C:$I,5,FALSE))</f>
        <v>34925</v>
      </c>
      <c r="L120" s="401">
        <f>IF(ISERROR(VLOOKUP($F120,'Previous-MS'!$C:$I,5,FALSE)=TRUE),0,VLOOKUP($F120,'Previous-MS'!$C:$I,5,FALSE))</f>
        <v>31450</v>
      </c>
      <c r="M120" s="401">
        <f t="shared" si="182"/>
        <v>3475</v>
      </c>
      <c r="N120" s="985">
        <f>IF(ISERROR(VLOOKUP($F120,'Current MS'!$C:$I,6,FALSE)=TRUE),0,VLOOKUP($F120,'Current MS'!$C:$I,6,FALSE))</f>
        <v>46050</v>
      </c>
      <c r="O120" s="401">
        <f>IF(ISERROR(VLOOKUP($F120,'Previous-MS'!$C:$I,6,FALSE)=TRUE),0,VLOOKUP($F120,'Previous-MS'!$C:$I,6,FALSE))</f>
        <v>39550</v>
      </c>
      <c r="P120" s="1713">
        <f t="shared" si="183"/>
        <v>6500</v>
      </c>
      <c r="Q120" s="401">
        <f t="shared" si="184"/>
        <v>111575</v>
      </c>
      <c r="R120" s="401">
        <f t="shared" si="185"/>
        <v>101425</v>
      </c>
      <c r="S120" s="801">
        <f t="shared" si="186"/>
        <v>10150</v>
      </c>
      <c r="T120" s="689"/>
      <c r="U120" s="364"/>
      <c r="V120" s="498"/>
      <c r="W120" s="436"/>
    </row>
    <row r="121" spans="2:23" s="437" customFormat="1" ht="12" customHeight="1">
      <c r="B121" s="46"/>
      <c r="C121" s="395" t="s">
        <v>403</v>
      </c>
      <c r="D121" s="614">
        <v>4000</v>
      </c>
      <c r="E121" s="364" t="s">
        <v>200</v>
      </c>
      <c r="F121" s="65" t="s">
        <v>718</v>
      </c>
      <c r="G121" s="440"/>
      <c r="H121" s="985">
        <f>IF(ISERROR(VLOOKUP($F121,'Current MS'!$C:$I,4,FALSE)=TRUE),0,VLOOKUP($F121,'Current MS'!$C:$I,4,FALSE))</f>
        <v>3200</v>
      </c>
      <c r="I121" s="401">
        <f>IF(ISERROR(VLOOKUP($F121,'Previous-MS'!$C:$I,4,FALSE)=TRUE),0,VLOOKUP($F121,'Previous-MS'!$C:$I,4,FALSE))</f>
        <v>2750</v>
      </c>
      <c r="J121" s="1305">
        <f t="shared" si="157"/>
        <v>450</v>
      </c>
      <c r="K121" s="401">
        <f>IF(ISERROR(VLOOKUP($F121,'Current MS'!$C:$I,5,FALSE)=TRUE),0,VLOOKUP($F121,'Current MS'!$C:$I,5,FALSE))</f>
        <v>3200</v>
      </c>
      <c r="L121" s="401">
        <f>IF(ISERROR(VLOOKUP($F121,'Previous-MS'!$C:$I,5,FALSE)=TRUE),0,VLOOKUP($F121,'Previous-MS'!$C:$I,5,FALSE))</f>
        <v>2825</v>
      </c>
      <c r="M121" s="401">
        <f t="shared" si="158"/>
        <v>375</v>
      </c>
      <c r="N121" s="985">
        <f>IF(ISERROR(VLOOKUP($F121,'Current MS'!$C:$I,6,FALSE)=TRUE),0,VLOOKUP($F121,'Current MS'!$C:$I,6,FALSE))</f>
        <v>675</v>
      </c>
      <c r="O121" s="401">
        <f>IF(ISERROR(VLOOKUP($F121,'Previous-MS'!$C:$I,6,FALSE)=TRUE),0,VLOOKUP($F121,'Previous-MS'!$C:$I,6,FALSE))</f>
        <v>3550</v>
      </c>
      <c r="P121" s="1305">
        <f t="shared" si="159"/>
        <v>-2875</v>
      </c>
      <c r="Q121" s="401">
        <f t="shared" si="160"/>
        <v>7075</v>
      </c>
      <c r="R121" s="401">
        <f t="shared" si="161"/>
        <v>9125</v>
      </c>
      <c r="S121" s="801">
        <f t="shared" si="162"/>
        <v>-2050</v>
      </c>
      <c r="T121" s="689"/>
      <c r="U121" s="364"/>
      <c r="V121" s="498"/>
      <c r="W121" s="436"/>
    </row>
    <row r="122" spans="2:23" s="437" customFormat="1" ht="12" customHeight="1">
      <c r="B122" s="46"/>
      <c r="C122" s="395" t="s">
        <v>403</v>
      </c>
      <c r="D122" s="614">
        <v>4000</v>
      </c>
      <c r="E122" s="364" t="s">
        <v>200</v>
      </c>
      <c r="F122" s="2040" t="s">
        <v>610</v>
      </c>
      <c r="G122" s="440"/>
      <c r="H122" s="985">
        <f>IF(ISERROR(VLOOKUP($F122,'Current MS'!$C:$I,4,FALSE)=TRUE),0,VLOOKUP($F122,'Current MS'!$C:$I,4,FALSE))</f>
        <v>50000</v>
      </c>
      <c r="I122" s="401">
        <f>IF(ISERROR(VLOOKUP($F122,'Previous-MS'!$C:$I,4,FALSE)=TRUE),0,VLOOKUP($F122,'Previous-MS'!$C:$I,4,FALSE))</f>
        <v>34200</v>
      </c>
      <c r="J122" s="1305">
        <f t="shared" ref="J122" si="187">H122-I122</f>
        <v>15800</v>
      </c>
      <c r="K122" s="401">
        <f>IF(ISERROR(VLOOKUP($F122,'Current MS'!$C:$I,5,FALSE)=TRUE),0,VLOOKUP($F122,'Current MS'!$C:$I,5,FALSE))</f>
        <v>34000</v>
      </c>
      <c r="L122" s="401">
        <f>IF(ISERROR(VLOOKUP($F122,'Previous-MS'!$C:$I,5,FALSE)=TRUE),0,VLOOKUP($F122,'Previous-MS'!$C:$I,5,FALSE))</f>
        <v>35350</v>
      </c>
      <c r="M122" s="401">
        <f t="shared" ref="M122" si="188">K122-L122</f>
        <v>-1350</v>
      </c>
      <c r="N122" s="985">
        <f>IF(ISERROR(VLOOKUP($F122,'Current MS'!$C:$I,6,FALSE)=TRUE),0,VLOOKUP($F122,'Current MS'!$C:$I,6,FALSE))</f>
        <v>30000</v>
      </c>
      <c r="O122" s="401">
        <f>IF(ISERROR(VLOOKUP($F122,'Previous-MS'!$C:$I,6,FALSE)=TRUE),0,VLOOKUP($F122,'Previous-MS'!$C:$I,6,FALSE))</f>
        <v>44450</v>
      </c>
      <c r="P122" s="1305">
        <f t="shared" ref="P122" si="189">+N122-O122</f>
        <v>-14450</v>
      </c>
      <c r="Q122" s="401">
        <f t="shared" ref="Q122" si="190">SUM(H122,K122,N122)</f>
        <v>114000</v>
      </c>
      <c r="R122" s="401">
        <f t="shared" ref="R122" si="191">SUM(I122,L122,O122)</f>
        <v>114000</v>
      </c>
      <c r="S122" s="801">
        <f t="shared" ref="S122" si="192">SUM(J122,M122,P122)</f>
        <v>0</v>
      </c>
      <c r="T122" s="689"/>
      <c r="U122" s="364"/>
      <c r="V122" s="498"/>
      <c r="W122" s="436"/>
    </row>
    <row r="123" spans="2:23" s="437" customFormat="1" ht="12" customHeight="1">
      <c r="B123" s="46"/>
      <c r="C123" s="395" t="s">
        <v>403</v>
      </c>
      <c r="D123" s="614">
        <v>4000</v>
      </c>
      <c r="E123" s="364" t="s">
        <v>200</v>
      </c>
      <c r="F123" s="65" t="s">
        <v>759</v>
      </c>
      <c r="G123" s="440"/>
      <c r="H123" s="985">
        <f>IF(ISERROR(VLOOKUP($F123,'Current MS'!$C:$I,4,FALSE)=TRUE),0,VLOOKUP($F123,'Current MS'!$C:$I,4,FALSE))</f>
        <v>20000</v>
      </c>
      <c r="I123" s="401">
        <f>IF(ISERROR(VLOOKUP($F123,'Previous-MS'!$C:$I,4,FALSE)=TRUE),0,VLOOKUP($F123,'Previous-MS'!$C:$I,4,FALSE))</f>
        <v>18375</v>
      </c>
      <c r="J123" s="1305">
        <f t="shared" ref="J123" si="193">H123-I123</f>
        <v>1625</v>
      </c>
      <c r="K123" s="401">
        <f>IF(ISERROR(VLOOKUP($F123,'Current MS'!$C:$I,5,FALSE)=TRUE),0,VLOOKUP($F123,'Current MS'!$C:$I,5,FALSE))</f>
        <v>20000</v>
      </c>
      <c r="L123" s="401">
        <f>IF(ISERROR(VLOOKUP($F123,'Previous-MS'!$C:$I,5,FALSE)=TRUE),0,VLOOKUP($F123,'Previous-MS'!$C:$I,5,FALSE))</f>
        <v>18975</v>
      </c>
      <c r="M123" s="401">
        <f t="shared" ref="M123" si="194">K123-L123</f>
        <v>1025</v>
      </c>
      <c r="N123" s="985">
        <f>IF(ISERROR(VLOOKUP($F123,'Current MS'!$C:$I,6,FALSE)=TRUE),0,VLOOKUP($F123,'Current MS'!$C:$I,6,FALSE))</f>
        <v>0</v>
      </c>
      <c r="O123" s="401">
        <f>IF(ISERROR(VLOOKUP($F123,'Previous-MS'!$C:$I,6,FALSE)=TRUE),0,VLOOKUP($F123,'Previous-MS'!$C:$I,6,FALSE))</f>
        <v>23900</v>
      </c>
      <c r="P123" s="1305">
        <f t="shared" ref="P123" si="195">+N123-O123</f>
        <v>-23900</v>
      </c>
      <c r="Q123" s="401">
        <f t="shared" ref="Q123" si="196">SUM(H123,K123,N123)</f>
        <v>40000</v>
      </c>
      <c r="R123" s="401">
        <f t="shared" ref="R123" si="197">SUM(I123,L123,O123)</f>
        <v>61250</v>
      </c>
      <c r="S123" s="801">
        <f t="shared" ref="S123" si="198">SUM(J123,M123,P123)</f>
        <v>-21250</v>
      </c>
      <c r="T123" s="689"/>
      <c r="U123" s="364"/>
      <c r="V123" s="498"/>
      <c r="W123" s="436"/>
    </row>
    <row r="124" spans="2:23" s="437" customFormat="1" ht="12" customHeight="1">
      <c r="B124" s="46"/>
      <c r="C124" s="395" t="s">
        <v>403</v>
      </c>
      <c r="D124" s="614">
        <v>4000</v>
      </c>
      <c r="E124" s="364" t="s">
        <v>200</v>
      </c>
      <c r="F124" s="65" t="s">
        <v>596</v>
      </c>
      <c r="G124" s="440"/>
      <c r="H124" s="985">
        <f>IF(ISERROR(VLOOKUP($F124,'Current MS'!$C:$I,4,FALSE)=TRUE),0,VLOOKUP($F124,'Current MS'!$C:$I,4,FALSE))</f>
        <v>45500</v>
      </c>
      <c r="I124" s="401">
        <f>IF(ISERROR(VLOOKUP($F124,'Previous-MS'!$C:$I,4,FALSE)=TRUE),0,VLOOKUP($F124,'Previous-MS'!$C:$I,4,FALSE))</f>
        <v>60125</v>
      </c>
      <c r="J124" s="1305">
        <f t="shared" si="157"/>
        <v>-14625</v>
      </c>
      <c r="K124" s="401">
        <f>IF(ISERROR(VLOOKUP($F124,'Current MS'!$C:$I,5,FALSE)=TRUE),0,VLOOKUP($F124,'Current MS'!$C:$I,5,FALSE))</f>
        <v>35000</v>
      </c>
      <c r="L124" s="401">
        <f>IF(ISERROR(VLOOKUP($F124,'Previous-MS'!$C:$I,5,FALSE)=TRUE),0,VLOOKUP($F124,'Previous-MS'!$C:$I,5,FALSE))</f>
        <v>62100</v>
      </c>
      <c r="M124" s="401">
        <f t="shared" si="158"/>
        <v>-27100</v>
      </c>
      <c r="N124" s="985">
        <f>IF(ISERROR(VLOOKUP($F124,'Current MS'!$C:$I,6,FALSE)=TRUE),0,VLOOKUP($F124,'Current MS'!$C:$I,6,FALSE))</f>
        <v>35500</v>
      </c>
      <c r="O124" s="401">
        <f>IF(ISERROR(VLOOKUP($F124,'Previous-MS'!$C:$I,6,FALSE)=TRUE),0,VLOOKUP($F124,'Previous-MS'!$C:$I,6,FALSE))</f>
        <v>78150</v>
      </c>
      <c r="P124" s="1305">
        <f t="shared" si="159"/>
        <v>-42650</v>
      </c>
      <c r="Q124" s="401">
        <f t="shared" si="160"/>
        <v>116000</v>
      </c>
      <c r="R124" s="401">
        <f t="shared" si="161"/>
        <v>200375</v>
      </c>
      <c r="S124" s="801">
        <f t="shared" si="162"/>
        <v>-84375</v>
      </c>
      <c r="T124" s="689"/>
      <c r="U124" s="364"/>
      <c r="V124" s="498"/>
      <c r="W124" s="436"/>
    </row>
    <row r="125" spans="2:23" s="437" customFormat="1" ht="12" customHeight="1">
      <c r="B125" s="46"/>
      <c r="C125" s="395" t="s">
        <v>403</v>
      </c>
      <c r="D125" s="614">
        <v>6000</v>
      </c>
      <c r="E125" s="364" t="s">
        <v>200</v>
      </c>
      <c r="F125" s="65" t="s">
        <v>645</v>
      </c>
      <c r="G125" s="440"/>
      <c r="H125" s="985">
        <f>IF(ISERROR(VLOOKUP($F125,'Current MS'!$C:$I,4,FALSE)=TRUE),0,VLOOKUP($F125,'Current MS'!$C:$I,4,FALSE))</f>
        <v>13800</v>
      </c>
      <c r="I125" s="401">
        <f>IF(ISERROR(VLOOKUP($F125,'Previous-MS'!$C:$I,4,FALSE)=TRUE),0,VLOOKUP($F125,'Previous-MS'!$C:$I,4,FALSE))</f>
        <v>8340</v>
      </c>
      <c r="J125" s="1305">
        <f t="shared" ref="J125" si="199">H125-I125</f>
        <v>5460</v>
      </c>
      <c r="K125" s="401">
        <f>IF(ISERROR(VLOOKUP($F125,'Current MS'!$C:$I,5,FALSE)=TRUE),0,VLOOKUP($F125,'Current MS'!$C:$I,5,FALSE))</f>
        <v>13100</v>
      </c>
      <c r="L125" s="401">
        <f>IF(ISERROR(VLOOKUP($F125,'Previous-MS'!$C:$I,5,FALSE)=TRUE),0,VLOOKUP($F125,'Previous-MS'!$C:$I,5,FALSE))</f>
        <v>8620</v>
      </c>
      <c r="M125" s="401">
        <f t="shared" ref="M125" si="200">K125-L125</f>
        <v>4480</v>
      </c>
      <c r="N125" s="985">
        <f>IF(ISERROR(VLOOKUP($F125,'Current MS'!$C:$I,6,FALSE)=TRUE),0,VLOOKUP($F125,'Current MS'!$C:$I,6,FALSE))</f>
        <v>10100</v>
      </c>
      <c r="O125" s="401">
        <f>IF(ISERROR(VLOOKUP($F125,'Previous-MS'!$C:$I,6,FALSE)=TRUE),0,VLOOKUP($F125,'Previous-MS'!$C:$I,6,FALSE))</f>
        <v>10840</v>
      </c>
      <c r="P125" s="1305">
        <f t="shared" ref="P125" si="201">+N125-O125</f>
        <v>-740</v>
      </c>
      <c r="Q125" s="401">
        <f t="shared" ref="Q125" si="202">SUM(H125,K125,N125)</f>
        <v>37000</v>
      </c>
      <c r="R125" s="401">
        <f t="shared" ref="R125" si="203">SUM(I125,L125,O125)</f>
        <v>27800</v>
      </c>
      <c r="S125" s="801">
        <f t="shared" ref="S125" si="204">SUM(J125,M125,P125)</f>
        <v>9200</v>
      </c>
      <c r="T125" s="689"/>
      <c r="U125" s="364"/>
      <c r="V125" s="498"/>
      <c r="W125" s="436"/>
    </row>
    <row r="126" spans="2:23" s="437" customFormat="1" ht="12" customHeight="1">
      <c r="B126" s="46"/>
      <c r="C126" s="395" t="s">
        <v>403</v>
      </c>
      <c r="D126" s="614">
        <v>6000</v>
      </c>
      <c r="E126" s="364" t="s">
        <v>200</v>
      </c>
      <c r="F126" s="65" t="s">
        <v>601</v>
      </c>
      <c r="G126" s="440"/>
      <c r="H126" s="985">
        <f>IF(ISERROR(VLOOKUP($F126,'Current MS'!$C:$I,4,FALSE)=TRUE),0,VLOOKUP($F126,'Current MS'!$C:$I,4,FALSE))</f>
        <v>5520</v>
      </c>
      <c r="I126" s="401">
        <f>IF(ISERROR(VLOOKUP($F126,'Previous-MS'!$C:$I,4,FALSE)=TRUE),0,VLOOKUP($F126,'Previous-MS'!$C:$I,4,FALSE))</f>
        <v>4380</v>
      </c>
      <c r="J126" s="1305">
        <f t="shared" si="157"/>
        <v>1140</v>
      </c>
      <c r="K126" s="401">
        <f>IF(ISERROR(VLOOKUP($F126,'Current MS'!$C:$I,5,FALSE)=TRUE),0,VLOOKUP($F126,'Current MS'!$C:$I,5,FALSE))</f>
        <v>5380</v>
      </c>
      <c r="L126" s="401">
        <f>IF(ISERROR(VLOOKUP($F126,'Previous-MS'!$C:$I,5,FALSE)=TRUE),0,VLOOKUP($F126,'Previous-MS'!$C:$I,5,FALSE))</f>
        <v>4500</v>
      </c>
      <c r="M126" s="401">
        <f t="shared" si="158"/>
        <v>880</v>
      </c>
      <c r="N126" s="985">
        <f>IF(ISERROR(VLOOKUP($F126,'Current MS'!$C:$I,6,FALSE)=TRUE),0,VLOOKUP($F126,'Current MS'!$C:$I,6,FALSE))</f>
        <v>7780</v>
      </c>
      <c r="O126" s="401">
        <f>IF(ISERROR(VLOOKUP($F126,'Previous-MS'!$C:$I,6,FALSE)=TRUE),0,VLOOKUP($F126,'Previous-MS'!$C:$I,6,FALSE))</f>
        <v>5680</v>
      </c>
      <c r="P126" s="1305">
        <f t="shared" si="159"/>
        <v>2100</v>
      </c>
      <c r="Q126" s="401">
        <f t="shared" si="160"/>
        <v>18680</v>
      </c>
      <c r="R126" s="401">
        <f t="shared" si="161"/>
        <v>14560</v>
      </c>
      <c r="S126" s="801">
        <f t="shared" si="162"/>
        <v>4120</v>
      </c>
      <c r="T126" s="689"/>
      <c r="U126" s="364"/>
      <c r="V126" s="498"/>
      <c r="W126" s="436"/>
    </row>
    <row r="127" spans="2:23" s="437" customFormat="1" ht="12" customHeight="1">
      <c r="B127" s="46"/>
      <c r="C127" s="395" t="s">
        <v>403</v>
      </c>
      <c r="D127" s="614">
        <v>6000</v>
      </c>
      <c r="E127" s="364" t="s">
        <v>200</v>
      </c>
      <c r="F127" s="65" t="s">
        <v>722</v>
      </c>
      <c r="G127" s="440"/>
      <c r="H127" s="985">
        <f>IF(ISERROR(VLOOKUP($F127,'Current MS'!$C:$I,4,FALSE)=TRUE),0,VLOOKUP($F127,'Current MS'!$C:$I,4,FALSE))</f>
        <v>1000</v>
      </c>
      <c r="I127" s="401">
        <f>IF(ISERROR(VLOOKUP($F127,'Previous-MS'!$C:$I,4,FALSE)=TRUE),0,VLOOKUP($F127,'Previous-MS'!$C:$I,4,FALSE))</f>
        <v>460</v>
      </c>
      <c r="J127" s="1305">
        <f t="shared" si="157"/>
        <v>540</v>
      </c>
      <c r="K127" s="401">
        <f>IF(ISERROR(VLOOKUP($F127,'Current MS'!$C:$I,5,FALSE)=TRUE),0,VLOOKUP($F127,'Current MS'!$C:$I,5,FALSE))</f>
        <v>500</v>
      </c>
      <c r="L127" s="401">
        <f>IF(ISERROR(VLOOKUP($F127,'Previous-MS'!$C:$I,5,FALSE)=TRUE),0,VLOOKUP($F127,'Previous-MS'!$C:$I,5,FALSE))</f>
        <v>460</v>
      </c>
      <c r="M127" s="401">
        <f t="shared" si="158"/>
        <v>40</v>
      </c>
      <c r="N127" s="985">
        <f>IF(ISERROR(VLOOKUP($F127,'Current MS'!$C:$I,6,FALSE)=TRUE),0,VLOOKUP($F127,'Current MS'!$C:$I,6,FALSE))</f>
        <v>0</v>
      </c>
      <c r="O127" s="401">
        <f>IF(ISERROR(VLOOKUP($F127,'Previous-MS'!$C:$I,6,FALSE)=TRUE),0,VLOOKUP($F127,'Previous-MS'!$C:$I,6,FALSE))</f>
        <v>580</v>
      </c>
      <c r="P127" s="1305">
        <f t="shared" si="159"/>
        <v>-580</v>
      </c>
      <c r="Q127" s="401">
        <f t="shared" si="160"/>
        <v>1500</v>
      </c>
      <c r="R127" s="401">
        <f t="shared" si="161"/>
        <v>1500</v>
      </c>
      <c r="S127" s="801">
        <f t="shared" si="162"/>
        <v>0</v>
      </c>
      <c r="T127" s="689"/>
      <c r="U127" s="364"/>
      <c r="V127" s="498"/>
      <c r="W127" s="436"/>
    </row>
    <row r="128" spans="2:23" s="437" customFormat="1" ht="12" customHeight="1">
      <c r="B128" s="46"/>
      <c r="C128" s="395" t="s">
        <v>403</v>
      </c>
      <c r="D128" s="614">
        <v>6000</v>
      </c>
      <c r="E128" s="364" t="s">
        <v>200</v>
      </c>
      <c r="F128" s="65" t="s">
        <v>760</v>
      </c>
      <c r="G128" s="440"/>
      <c r="H128" s="985">
        <f>IF(ISERROR(VLOOKUP($F128,'Current MS'!$C:$I,4,FALSE)=TRUE),0,VLOOKUP($F128,'Current MS'!$C:$I,4,FALSE))</f>
        <v>5000</v>
      </c>
      <c r="I128" s="401">
        <f>IF(ISERROR(VLOOKUP($F128,'Previous-MS'!$C:$I,4,FALSE)=TRUE),0,VLOOKUP($F128,'Previous-MS'!$C:$I,4,FALSE))</f>
        <v>2460</v>
      </c>
      <c r="J128" s="1305">
        <f t="shared" ref="J128" si="205">H128-I128</f>
        <v>2540</v>
      </c>
      <c r="K128" s="401">
        <f>IF(ISERROR(VLOOKUP($F128,'Current MS'!$C:$I,5,FALSE)=TRUE),0,VLOOKUP($F128,'Current MS'!$C:$I,5,FALSE))</f>
        <v>5000</v>
      </c>
      <c r="L128" s="401">
        <f>IF(ISERROR(VLOOKUP($F128,'Previous-MS'!$C:$I,5,FALSE)=TRUE),0,VLOOKUP($F128,'Previous-MS'!$C:$I,5,FALSE))</f>
        <v>2540</v>
      </c>
      <c r="M128" s="401">
        <f t="shared" ref="M128" si="206">K128-L128</f>
        <v>2460</v>
      </c>
      <c r="N128" s="985">
        <f>IF(ISERROR(VLOOKUP($F128,'Current MS'!$C:$I,6,FALSE)=TRUE),0,VLOOKUP($F128,'Current MS'!$C:$I,6,FALSE))</f>
        <v>0</v>
      </c>
      <c r="O128" s="401">
        <f>IF(ISERROR(VLOOKUP($F128,'Previous-MS'!$C:$I,6,FALSE)=TRUE),0,VLOOKUP($F128,'Previous-MS'!$C:$I,6,FALSE))</f>
        <v>3180</v>
      </c>
      <c r="P128" s="1305">
        <f t="shared" ref="P128" si="207">+N128-O128</f>
        <v>-3180</v>
      </c>
      <c r="Q128" s="401">
        <f t="shared" ref="Q128" si="208">SUM(H128,K128,N128)</f>
        <v>10000</v>
      </c>
      <c r="R128" s="401">
        <f t="shared" ref="R128" si="209">SUM(I128,L128,O128)</f>
        <v>8180</v>
      </c>
      <c r="S128" s="801">
        <f t="shared" ref="S128" si="210">SUM(J128,M128,P128)</f>
        <v>1820</v>
      </c>
      <c r="T128" s="689"/>
      <c r="U128" s="364"/>
      <c r="V128" s="498"/>
      <c r="W128" s="436"/>
    </row>
    <row r="129" spans="1:23" s="437" customFormat="1" ht="12" customHeight="1">
      <c r="B129" s="46"/>
      <c r="C129" s="395" t="s">
        <v>403</v>
      </c>
      <c r="D129" s="614">
        <v>6000</v>
      </c>
      <c r="E129" s="364" t="s">
        <v>200</v>
      </c>
      <c r="F129" s="65" t="s">
        <v>659</v>
      </c>
      <c r="G129" s="440"/>
      <c r="H129" s="985">
        <f>IF(ISERROR(VLOOKUP($F129,'Current MS'!$C:$I,4,FALSE)=TRUE),0,VLOOKUP($F129,'Current MS'!$C:$I,4,FALSE))</f>
        <v>21680</v>
      </c>
      <c r="I129" s="401">
        <f>IF(ISERROR(VLOOKUP($F129,'Previous-MS'!$C:$I,4,FALSE)=TRUE),0,VLOOKUP($F129,'Previous-MS'!$C:$I,4,FALSE))</f>
        <v>26420</v>
      </c>
      <c r="J129" s="1305">
        <f t="shared" si="157"/>
        <v>-4740</v>
      </c>
      <c r="K129" s="401">
        <f>IF(ISERROR(VLOOKUP($F129,'Current MS'!$C:$I,5,FALSE)=TRUE),0,VLOOKUP($F129,'Current MS'!$C:$I,5,FALSE))</f>
        <v>27540</v>
      </c>
      <c r="L129" s="401">
        <f>IF(ISERROR(VLOOKUP($F129,'Previous-MS'!$C:$I,5,FALSE)=TRUE),0,VLOOKUP($F129,'Previous-MS'!$C:$I,5,FALSE))</f>
        <v>27300</v>
      </c>
      <c r="M129" s="401">
        <f t="shared" si="158"/>
        <v>240</v>
      </c>
      <c r="N129" s="985">
        <f>IF(ISERROR(VLOOKUP($F129,'Current MS'!$C:$I,6,FALSE)=TRUE),0,VLOOKUP($F129,'Current MS'!$C:$I,6,FALSE))</f>
        <v>35540</v>
      </c>
      <c r="O129" s="401">
        <f>IF(ISERROR(VLOOKUP($F129,'Previous-MS'!$C:$I,6,FALSE)=TRUE),0,VLOOKUP($F129,'Previous-MS'!$C:$I,6,FALSE))</f>
        <v>34360</v>
      </c>
      <c r="P129" s="1305">
        <f t="shared" si="159"/>
        <v>1180</v>
      </c>
      <c r="Q129" s="401">
        <f t="shared" si="160"/>
        <v>84760</v>
      </c>
      <c r="R129" s="401">
        <f t="shared" si="161"/>
        <v>88080</v>
      </c>
      <c r="S129" s="801">
        <f t="shared" si="162"/>
        <v>-3320</v>
      </c>
      <c r="T129" s="689"/>
      <c r="U129" s="364"/>
      <c r="V129" s="498"/>
      <c r="W129" s="436"/>
    </row>
    <row r="130" spans="1:23" s="437" customFormat="1" ht="12" customHeight="1">
      <c r="B130" s="46"/>
      <c r="C130" s="395" t="s">
        <v>403</v>
      </c>
      <c r="D130" s="614">
        <v>6000</v>
      </c>
      <c r="E130" s="364" t="s">
        <v>200</v>
      </c>
      <c r="F130" s="2040" t="s">
        <v>953</v>
      </c>
      <c r="G130" s="440"/>
      <c r="H130" s="985">
        <f>IF(ISERROR(VLOOKUP($F130,'Current MS'!$C:$I,4,FALSE)=TRUE),0,VLOOKUP($F130,'Current MS'!$C:$I,4,FALSE))</f>
        <v>20000</v>
      </c>
      <c r="I130" s="401">
        <f>IF(ISERROR(VLOOKUP($F130,'Previous-MS'!$C:$I,4,FALSE)=TRUE),0,VLOOKUP($F130,'Previous-MS'!$C:$I,4,FALSE))</f>
        <v>18000</v>
      </c>
      <c r="J130" s="1305">
        <f t="shared" ref="J130" si="211">H130-I130</f>
        <v>2000</v>
      </c>
      <c r="K130" s="401">
        <f>IF(ISERROR(VLOOKUP($F130,'Current MS'!$C:$I,5,FALSE)=TRUE),0,VLOOKUP($F130,'Current MS'!$C:$I,5,FALSE))</f>
        <v>20000</v>
      </c>
      <c r="L130" s="401">
        <f>IF(ISERROR(VLOOKUP($F130,'Previous-MS'!$C:$I,5,FALSE)=TRUE),0,VLOOKUP($F130,'Previous-MS'!$C:$I,5,FALSE))</f>
        <v>18600</v>
      </c>
      <c r="M130" s="401">
        <f t="shared" ref="M130" si="212">K130-L130</f>
        <v>1400</v>
      </c>
      <c r="N130" s="985">
        <f>IF(ISERROR(VLOOKUP($F130,'Current MS'!$C:$I,6,FALSE)=TRUE),0,VLOOKUP($F130,'Current MS'!$C:$I,6,FALSE))</f>
        <v>20000</v>
      </c>
      <c r="O130" s="401">
        <f>IF(ISERROR(VLOOKUP($F130,'Previous-MS'!$C:$I,6,FALSE)=TRUE),0,VLOOKUP($F130,'Previous-MS'!$C:$I,6,FALSE))</f>
        <v>23400</v>
      </c>
      <c r="P130" s="1305">
        <f t="shared" ref="P130" si="213">+N130-O130</f>
        <v>-3400</v>
      </c>
      <c r="Q130" s="401">
        <f t="shared" ref="Q130" si="214">SUM(H130,K130,N130)</f>
        <v>60000</v>
      </c>
      <c r="R130" s="401">
        <f t="shared" ref="R130" si="215">SUM(I130,L130,O130)</f>
        <v>60000</v>
      </c>
      <c r="S130" s="801">
        <f t="shared" ref="S130" si="216">SUM(J130,M130,P130)</f>
        <v>0</v>
      </c>
      <c r="T130" s="689"/>
      <c r="U130" s="364"/>
      <c r="V130" s="498"/>
      <c r="W130" s="436"/>
    </row>
    <row r="131" spans="1:23" s="437" customFormat="1" ht="12" customHeight="1">
      <c r="B131" s="46"/>
      <c r="C131" s="395" t="s">
        <v>403</v>
      </c>
      <c r="D131" s="614">
        <v>6000</v>
      </c>
      <c r="E131" s="364" t="s">
        <v>200</v>
      </c>
      <c r="F131" s="65" t="s">
        <v>602</v>
      </c>
      <c r="G131" s="440"/>
      <c r="H131" s="985">
        <f>IF(ISERROR(VLOOKUP($F131,'Current MS'!$C:$I,4,FALSE)=TRUE),0,VLOOKUP($F131,'Current MS'!$C:$I,4,FALSE))</f>
        <v>61500</v>
      </c>
      <c r="I131" s="401">
        <f>IF(ISERROR(VLOOKUP($F131,'Previous-MS'!$C:$I,4,FALSE)=TRUE),0,VLOOKUP($F131,'Previous-MS'!$C:$I,4,FALSE))</f>
        <v>57000</v>
      </c>
      <c r="J131" s="1305">
        <f t="shared" si="157"/>
        <v>4500</v>
      </c>
      <c r="K131" s="401">
        <f>IF(ISERROR(VLOOKUP($F131,'Current MS'!$C:$I,5,FALSE)=TRUE),0,VLOOKUP($F131,'Current MS'!$C:$I,5,FALSE))</f>
        <v>66300</v>
      </c>
      <c r="L131" s="401">
        <f>IF(ISERROR(VLOOKUP($F131,'Previous-MS'!$C:$I,5,FALSE)=TRUE),0,VLOOKUP($F131,'Previous-MS'!$C:$I,5,FALSE))</f>
        <v>58900</v>
      </c>
      <c r="M131" s="401">
        <f t="shared" si="158"/>
        <v>7400</v>
      </c>
      <c r="N131" s="985">
        <f>IF(ISERROR(VLOOKUP($F131,'Current MS'!$C:$I,6,FALSE)=TRUE),0,VLOOKUP($F131,'Current MS'!$C:$I,6,FALSE))</f>
        <v>62200</v>
      </c>
      <c r="O131" s="401">
        <f>IF(ISERROR(VLOOKUP($F131,'Previous-MS'!$C:$I,6,FALSE)=TRUE),0,VLOOKUP($F131,'Previous-MS'!$C:$I,6,FALSE))</f>
        <v>74100</v>
      </c>
      <c r="P131" s="1305">
        <f t="shared" si="159"/>
        <v>-11900</v>
      </c>
      <c r="Q131" s="401">
        <f t="shared" si="160"/>
        <v>190000</v>
      </c>
      <c r="R131" s="401">
        <f t="shared" si="161"/>
        <v>190000</v>
      </c>
      <c r="S131" s="801">
        <f t="shared" si="162"/>
        <v>0</v>
      </c>
      <c r="T131" s="689"/>
      <c r="U131" s="364"/>
      <c r="V131" s="498"/>
      <c r="W131" s="436"/>
    </row>
    <row r="132" spans="1:23" s="437" customFormat="1" ht="12" customHeight="1">
      <c r="B132" s="46"/>
      <c r="C132" s="395" t="s">
        <v>403</v>
      </c>
      <c r="D132" s="614">
        <v>8000</v>
      </c>
      <c r="E132" s="364" t="s">
        <v>200</v>
      </c>
      <c r="F132" s="65" t="s">
        <v>647</v>
      </c>
      <c r="G132" s="440"/>
      <c r="H132" s="985">
        <f>IF(ISERROR(VLOOKUP($F132,'Current MS'!$C:$I,4,FALSE)=TRUE),0,VLOOKUP($F132,'Current MS'!$C:$I,4,FALSE))</f>
        <v>4800</v>
      </c>
      <c r="I132" s="401">
        <f>IF(ISERROR(VLOOKUP($F132,'Previous-MS'!$C:$I,4,FALSE)=TRUE),0,VLOOKUP($F132,'Previous-MS'!$C:$I,4,FALSE))</f>
        <v>3040</v>
      </c>
      <c r="J132" s="1305">
        <f t="shared" ref="J132" si="217">H132-I132</f>
        <v>1760</v>
      </c>
      <c r="K132" s="401">
        <f>IF(ISERROR(VLOOKUP($F132,'Current MS'!$C:$I,5,FALSE)=TRUE),0,VLOOKUP($F132,'Current MS'!$C:$I,5,FALSE))</f>
        <v>4700</v>
      </c>
      <c r="L132" s="401">
        <f>IF(ISERROR(VLOOKUP($F132,'Previous-MS'!$C:$I,5,FALSE)=TRUE),0,VLOOKUP($F132,'Previous-MS'!$C:$I,5,FALSE))</f>
        <v>3140</v>
      </c>
      <c r="M132" s="401">
        <f t="shared" ref="M132" si="218">K132-L132</f>
        <v>1560</v>
      </c>
      <c r="N132" s="985">
        <f>IF(ISERROR(VLOOKUP($F132,'Current MS'!$C:$I,6,FALSE)=TRUE),0,VLOOKUP($F132,'Current MS'!$C:$I,6,FALSE))</f>
        <v>0</v>
      </c>
      <c r="O132" s="401">
        <f>IF(ISERROR(VLOOKUP($F132,'Previous-MS'!$C:$I,6,FALSE)=TRUE),0,VLOOKUP($F132,'Previous-MS'!$C:$I,6,FALSE))</f>
        <v>3960</v>
      </c>
      <c r="P132" s="1305">
        <f t="shared" ref="P132" si="219">+N132-O132</f>
        <v>-3960</v>
      </c>
      <c r="Q132" s="401">
        <f t="shared" ref="Q132" si="220">SUM(H132,K132,N132)</f>
        <v>9500</v>
      </c>
      <c r="R132" s="401">
        <f t="shared" ref="R132" si="221">SUM(I132,L132,O132)</f>
        <v>10140</v>
      </c>
      <c r="S132" s="801">
        <f t="shared" ref="S132" si="222">SUM(J132,M132,P132)</f>
        <v>-640</v>
      </c>
      <c r="T132" s="689"/>
      <c r="U132" s="364"/>
      <c r="V132" s="498"/>
      <c r="W132" s="436"/>
    </row>
    <row r="133" spans="1:23" s="437" customFormat="1" ht="12" customHeight="1">
      <c r="B133" s="46"/>
      <c r="C133" s="395" t="s">
        <v>403</v>
      </c>
      <c r="D133" s="614">
        <v>8000</v>
      </c>
      <c r="E133" s="364" t="s">
        <v>200</v>
      </c>
      <c r="F133" s="65" t="s">
        <v>594</v>
      </c>
      <c r="G133" s="440"/>
      <c r="H133" s="985">
        <f>IF(ISERROR(VLOOKUP($F133,'Current MS'!$C:$I,4,FALSE)=TRUE),0,VLOOKUP($F133,'Current MS'!$C:$I,4,FALSE))</f>
        <v>5280</v>
      </c>
      <c r="I133" s="401">
        <f>IF(ISERROR(VLOOKUP($F133,'Previous-MS'!$C:$I,4,FALSE)=TRUE),0,VLOOKUP($F133,'Previous-MS'!$C:$I,4,FALSE))</f>
        <v>4320</v>
      </c>
      <c r="J133" s="1305">
        <f t="shared" si="157"/>
        <v>960</v>
      </c>
      <c r="K133" s="401">
        <f>IF(ISERROR(VLOOKUP($F133,'Current MS'!$C:$I,5,FALSE)=TRUE),0,VLOOKUP($F133,'Current MS'!$C:$I,5,FALSE))</f>
        <v>10880</v>
      </c>
      <c r="L133" s="401">
        <f>IF(ISERROR(VLOOKUP($F133,'Previous-MS'!$C:$I,5,FALSE)=TRUE),0,VLOOKUP($F133,'Previous-MS'!$C:$I,5,FALSE))</f>
        <v>4440</v>
      </c>
      <c r="M133" s="401">
        <f t="shared" si="158"/>
        <v>6440</v>
      </c>
      <c r="N133" s="985">
        <f>IF(ISERROR(VLOOKUP($F133,'Current MS'!$C:$I,6,FALSE)=TRUE),0,VLOOKUP($F133,'Current MS'!$C:$I,6,FALSE))</f>
        <v>12840</v>
      </c>
      <c r="O133" s="401">
        <f>IF(ISERROR(VLOOKUP($F133,'Previous-MS'!$C:$I,6,FALSE)=TRUE),0,VLOOKUP($F133,'Previous-MS'!$C:$I,6,FALSE))</f>
        <v>5600</v>
      </c>
      <c r="P133" s="1305">
        <f t="shared" si="159"/>
        <v>7240</v>
      </c>
      <c r="Q133" s="401">
        <f t="shared" si="160"/>
        <v>29000</v>
      </c>
      <c r="R133" s="401">
        <f t="shared" si="161"/>
        <v>14360</v>
      </c>
      <c r="S133" s="801">
        <f t="shared" si="162"/>
        <v>14640</v>
      </c>
      <c r="T133" s="689"/>
      <c r="U133" s="364"/>
      <c r="V133" s="498"/>
      <c r="W133" s="436"/>
    </row>
    <row r="134" spans="1:23" s="437" customFormat="1" ht="12" customHeight="1">
      <c r="B134" s="46"/>
      <c r="C134" s="395" t="s">
        <v>403</v>
      </c>
      <c r="D134" s="614">
        <v>8000</v>
      </c>
      <c r="E134" s="364" t="s">
        <v>200</v>
      </c>
      <c r="F134" s="65" t="s">
        <v>761</v>
      </c>
      <c r="G134" s="440"/>
      <c r="H134" s="985">
        <f>IF(ISERROR(VLOOKUP($F134,'Current MS'!$C:$I,4,FALSE)=TRUE),0,VLOOKUP($F134,'Current MS'!$C:$I,4,FALSE))</f>
        <v>0</v>
      </c>
      <c r="I134" s="401">
        <f>IF(ISERROR(VLOOKUP($F134,'Previous-MS'!$C:$I,4,FALSE)=TRUE),0,VLOOKUP($F134,'Previous-MS'!$C:$I,4,FALSE))</f>
        <v>0</v>
      </c>
      <c r="J134" s="1305">
        <f t="shared" ref="J134" si="223">H134-I134</f>
        <v>0</v>
      </c>
      <c r="K134" s="401">
        <f>IF(ISERROR(VLOOKUP($F134,'Current MS'!$C:$I,5,FALSE)=TRUE),0,VLOOKUP($F134,'Current MS'!$C:$I,5,FALSE))</f>
        <v>0</v>
      </c>
      <c r="L134" s="401">
        <f>IF(ISERROR(VLOOKUP($F134,'Previous-MS'!$C:$I,5,FALSE)=TRUE),0,VLOOKUP($F134,'Previous-MS'!$C:$I,5,FALSE))</f>
        <v>0</v>
      </c>
      <c r="M134" s="401">
        <f t="shared" ref="M134" si="224">K134-L134</f>
        <v>0</v>
      </c>
      <c r="N134" s="985">
        <f>IF(ISERROR(VLOOKUP($F134,'Current MS'!$C:$I,6,FALSE)=TRUE),0,VLOOKUP($F134,'Current MS'!$C:$I,6,FALSE))</f>
        <v>0</v>
      </c>
      <c r="O134" s="401">
        <f>IF(ISERROR(VLOOKUP($F134,'Previous-MS'!$C:$I,6,FALSE)=TRUE),0,VLOOKUP($F134,'Previous-MS'!$C:$I,6,FALSE))</f>
        <v>0</v>
      </c>
      <c r="P134" s="1305">
        <f t="shared" ref="P134" si="225">+N134-O134</f>
        <v>0</v>
      </c>
      <c r="Q134" s="401">
        <f t="shared" ref="Q134" si="226">SUM(H134,K134,N134)</f>
        <v>0</v>
      </c>
      <c r="R134" s="401">
        <f t="shared" ref="R134" si="227">SUM(I134,L134,O134)</f>
        <v>0</v>
      </c>
      <c r="S134" s="801">
        <f t="shared" ref="S134" si="228">SUM(J134,M134,P134)</f>
        <v>0</v>
      </c>
      <c r="T134" s="689"/>
      <c r="U134" s="364"/>
      <c r="V134" s="498"/>
      <c r="W134" s="436"/>
    </row>
    <row r="135" spans="1:23" s="437" customFormat="1" ht="12" customHeight="1">
      <c r="B135" s="46"/>
      <c r="C135" s="395" t="s">
        <v>403</v>
      </c>
      <c r="D135" s="614">
        <v>8000</v>
      </c>
      <c r="E135" s="364" t="s">
        <v>200</v>
      </c>
      <c r="F135" s="65" t="s">
        <v>712</v>
      </c>
      <c r="G135" s="440"/>
      <c r="H135" s="985">
        <f>IF(ISERROR(VLOOKUP($F135,'Current MS'!$C:$I,4,FALSE)=TRUE),0,VLOOKUP($F135,'Current MS'!$C:$I,4,FALSE))</f>
        <v>1500</v>
      </c>
      <c r="I135" s="401">
        <f>IF(ISERROR(VLOOKUP($F135,'Previous-MS'!$C:$I,4,FALSE)=TRUE),0,VLOOKUP($F135,'Previous-MS'!$C:$I,4,FALSE))</f>
        <v>720</v>
      </c>
      <c r="J135" s="1305">
        <f t="shared" si="157"/>
        <v>780</v>
      </c>
      <c r="K135" s="401">
        <f>IF(ISERROR(VLOOKUP($F135,'Current MS'!$C:$I,5,FALSE)=TRUE),0,VLOOKUP($F135,'Current MS'!$C:$I,5,FALSE))</f>
        <v>1500</v>
      </c>
      <c r="L135" s="401">
        <f>IF(ISERROR(VLOOKUP($F135,'Previous-MS'!$C:$I,5,FALSE)=TRUE),0,VLOOKUP($F135,'Previous-MS'!$C:$I,5,FALSE))</f>
        <v>760</v>
      </c>
      <c r="M135" s="401">
        <f t="shared" si="158"/>
        <v>740</v>
      </c>
      <c r="N135" s="985">
        <f>IF(ISERROR(VLOOKUP($F135,'Current MS'!$C:$I,6,FALSE)=TRUE),0,VLOOKUP($F135,'Current MS'!$C:$I,6,FALSE))</f>
        <v>0</v>
      </c>
      <c r="O135" s="401">
        <f>IF(ISERROR(VLOOKUP($F135,'Previous-MS'!$C:$I,6,FALSE)=TRUE),0,VLOOKUP($F135,'Previous-MS'!$C:$I,6,FALSE))</f>
        <v>920</v>
      </c>
      <c r="P135" s="1305">
        <f t="shared" si="159"/>
        <v>-920</v>
      </c>
      <c r="Q135" s="401">
        <f t="shared" si="160"/>
        <v>3000</v>
      </c>
      <c r="R135" s="401">
        <f t="shared" si="161"/>
        <v>2400</v>
      </c>
      <c r="S135" s="801">
        <f t="shared" si="162"/>
        <v>600</v>
      </c>
      <c r="T135" s="689"/>
      <c r="U135" s="364"/>
      <c r="V135" s="498"/>
      <c r="W135" s="436"/>
    </row>
    <row r="136" spans="1:23" s="437" customFormat="1" ht="12" customHeight="1">
      <c r="B136" s="46"/>
      <c r="C136" s="395" t="s">
        <v>403</v>
      </c>
      <c r="D136" s="614">
        <v>8000</v>
      </c>
      <c r="E136" s="364" t="s">
        <v>200</v>
      </c>
      <c r="F136" s="65" t="s">
        <v>603</v>
      </c>
      <c r="G136" s="440"/>
      <c r="H136" s="985">
        <f>IF(ISERROR(VLOOKUP($F136,'Current MS'!$C:$I,4,FALSE)=TRUE),0,VLOOKUP($F136,'Current MS'!$C:$I,4,FALSE))</f>
        <v>41000</v>
      </c>
      <c r="I136" s="401">
        <f>IF(ISERROR(VLOOKUP($F136,'Previous-MS'!$C:$I,4,FALSE)=TRUE),0,VLOOKUP($F136,'Previous-MS'!$C:$I,4,FALSE))</f>
        <v>37200</v>
      </c>
      <c r="J136" s="1305">
        <f t="shared" si="157"/>
        <v>3800</v>
      </c>
      <c r="K136" s="401">
        <f>IF(ISERROR(VLOOKUP($F136,'Current MS'!$C:$I,5,FALSE)=TRUE),0,VLOOKUP($F136,'Current MS'!$C:$I,5,FALSE))</f>
        <v>51000</v>
      </c>
      <c r="L136" s="401">
        <f>IF(ISERROR(VLOOKUP($F136,'Previous-MS'!$C:$I,5,FALSE)=TRUE),0,VLOOKUP($F136,'Previous-MS'!$C:$I,5,FALSE))</f>
        <v>38440</v>
      </c>
      <c r="M136" s="401">
        <f t="shared" si="158"/>
        <v>12560</v>
      </c>
      <c r="N136" s="985">
        <f>IF(ISERROR(VLOOKUP($F136,'Current MS'!$C:$I,6,FALSE)=TRUE),0,VLOOKUP($F136,'Current MS'!$C:$I,6,FALSE))</f>
        <v>32000</v>
      </c>
      <c r="O136" s="401">
        <f>IF(ISERROR(VLOOKUP($F136,'Previous-MS'!$C:$I,6,FALSE)=TRUE),0,VLOOKUP($F136,'Previous-MS'!$C:$I,6,FALSE))</f>
        <v>48360</v>
      </c>
      <c r="P136" s="1305">
        <f t="shared" si="159"/>
        <v>-16360</v>
      </c>
      <c r="Q136" s="401">
        <f t="shared" si="160"/>
        <v>124000</v>
      </c>
      <c r="R136" s="401">
        <f t="shared" si="161"/>
        <v>124000</v>
      </c>
      <c r="S136" s="801">
        <f t="shared" si="162"/>
        <v>0</v>
      </c>
      <c r="T136" s="689"/>
      <c r="U136" s="364"/>
      <c r="V136" s="498"/>
      <c r="W136" s="436"/>
    </row>
    <row r="137" spans="1:23" s="437" customFormat="1" ht="12" customHeight="1">
      <c r="B137" s="46"/>
      <c r="C137" s="395" t="s">
        <v>403</v>
      </c>
      <c r="D137" s="614">
        <v>8000</v>
      </c>
      <c r="E137" s="364" t="s">
        <v>200</v>
      </c>
      <c r="F137" s="65" t="s">
        <v>957</v>
      </c>
      <c r="G137" s="440"/>
      <c r="H137" s="985">
        <f>IF(ISERROR(VLOOKUP($F137,'Current MS'!$C:$I,4,FALSE)=TRUE),0,VLOOKUP($F137,'Current MS'!$C:$I,4,FALSE))</f>
        <v>10000</v>
      </c>
      <c r="I137" s="401">
        <f>IF(ISERROR(VLOOKUP($F137,'Previous-MS'!$C:$I,4,FALSE)=TRUE),0,VLOOKUP($F137,'Previous-MS'!$C:$I,4,FALSE))</f>
        <v>6000</v>
      </c>
      <c r="J137" s="1713">
        <f t="shared" ref="J137" si="229">H137-I137</f>
        <v>4000</v>
      </c>
      <c r="K137" s="401">
        <f>IF(ISERROR(VLOOKUP($F137,'Current MS'!$C:$I,5,FALSE)=TRUE),0,VLOOKUP($F137,'Current MS'!$C:$I,5,FALSE))</f>
        <v>10000</v>
      </c>
      <c r="L137" s="401">
        <f>IF(ISERROR(VLOOKUP($F137,'Previous-MS'!$C:$I,5,FALSE)=TRUE),0,VLOOKUP($F137,'Previous-MS'!$C:$I,5,FALSE))</f>
        <v>6200</v>
      </c>
      <c r="M137" s="401">
        <f t="shared" ref="M137" si="230">K137-L137</f>
        <v>3800</v>
      </c>
      <c r="N137" s="985">
        <f>IF(ISERROR(VLOOKUP($F137,'Current MS'!$C:$I,6,FALSE)=TRUE),0,VLOOKUP($F137,'Current MS'!$C:$I,6,FALSE))</f>
        <v>0</v>
      </c>
      <c r="O137" s="401">
        <f>IF(ISERROR(VLOOKUP($F137,'Previous-MS'!$C:$I,6,FALSE)=TRUE),0,VLOOKUP($F137,'Previous-MS'!$C:$I,6,FALSE))</f>
        <v>7800</v>
      </c>
      <c r="P137" s="1713">
        <f t="shared" ref="P137" si="231">+N137-O137</f>
        <v>-7800</v>
      </c>
      <c r="Q137" s="401">
        <f t="shared" ref="Q137" si="232">SUM(H137,K137,N137)</f>
        <v>20000</v>
      </c>
      <c r="R137" s="401">
        <f t="shared" ref="R137" si="233">SUM(I137,L137,O137)</f>
        <v>20000</v>
      </c>
      <c r="S137" s="801">
        <f t="shared" ref="S137" si="234">SUM(J137,M137,P137)</f>
        <v>0</v>
      </c>
      <c r="T137" s="689"/>
      <c r="U137" s="364"/>
      <c r="V137" s="498"/>
      <c r="W137" s="436"/>
    </row>
    <row r="138" spans="1:23" s="437" customFormat="1" ht="12" customHeight="1">
      <c r="B138" s="46"/>
      <c r="C138" s="395" t="s">
        <v>403</v>
      </c>
      <c r="D138" s="614">
        <v>8000</v>
      </c>
      <c r="E138" s="364" t="s">
        <v>200</v>
      </c>
      <c r="F138" s="65" t="s">
        <v>604</v>
      </c>
      <c r="G138" s="440"/>
      <c r="H138" s="985">
        <f>IF(ISERROR(VLOOKUP($F138,'Current MS'!$C:$I,4,FALSE)=TRUE),0,VLOOKUP($F138,'Current MS'!$C:$I,4,FALSE))</f>
        <v>18620</v>
      </c>
      <c r="I138" s="401">
        <f>IF(ISERROR(VLOOKUP($F138,'Previous-MS'!$C:$I,4,FALSE)=TRUE),0,VLOOKUP($F138,'Previous-MS'!$C:$I,4,FALSE))</f>
        <v>21520</v>
      </c>
      <c r="J138" s="1305">
        <f t="shared" ref="J138" si="235">H138-I138</f>
        <v>-2900</v>
      </c>
      <c r="K138" s="401">
        <f>IF(ISERROR(VLOOKUP($F138,'Current MS'!$C:$I,5,FALSE)=TRUE),0,VLOOKUP($F138,'Current MS'!$C:$I,5,FALSE))</f>
        <v>21300</v>
      </c>
      <c r="L138" s="401">
        <f>IF(ISERROR(VLOOKUP($F138,'Previous-MS'!$C:$I,5,FALSE)=TRUE),0,VLOOKUP($F138,'Previous-MS'!$C:$I,5,FALSE))</f>
        <v>22240</v>
      </c>
      <c r="M138" s="401">
        <f t="shared" ref="M138" si="236">K138-L138</f>
        <v>-940</v>
      </c>
      <c r="N138" s="985">
        <f>IF(ISERROR(VLOOKUP($F138,'Current MS'!$C:$I,6,FALSE)=TRUE),0,VLOOKUP($F138,'Current MS'!$C:$I,6,FALSE))</f>
        <v>26680</v>
      </c>
      <c r="O138" s="401">
        <f>IF(ISERROR(VLOOKUP($F138,'Previous-MS'!$C:$I,6,FALSE)=TRUE),0,VLOOKUP($F138,'Previous-MS'!$C:$I,6,FALSE))</f>
        <v>27980</v>
      </c>
      <c r="P138" s="1305">
        <f t="shared" ref="P138" si="237">+N138-O138</f>
        <v>-1300</v>
      </c>
      <c r="Q138" s="401">
        <f t="shared" ref="Q138" si="238">SUM(H138,K138,N138)</f>
        <v>66600</v>
      </c>
      <c r="R138" s="401">
        <f t="shared" ref="R138" si="239">SUM(I138,L138,O138)</f>
        <v>71740</v>
      </c>
      <c r="S138" s="801">
        <f t="shared" ref="S138" si="240">SUM(J138,M138,P138)</f>
        <v>-5140</v>
      </c>
      <c r="T138" s="689"/>
      <c r="U138" s="364"/>
      <c r="V138" s="498"/>
      <c r="W138" s="436"/>
    </row>
    <row r="139" spans="1:23" s="437" customFormat="1" ht="12" customHeight="1">
      <c r="B139" s="46"/>
      <c r="C139" s="395"/>
      <c r="D139" s="614"/>
      <c r="E139" s="364"/>
      <c r="F139" s="65"/>
      <c r="G139" s="440"/>
      <c r="H139" s="985">
        <f>IF(ISERROR(VLOOKUP($F139,'Current MS'!$C:$I,4,FALSE)=TRUE),0,VLOOKUP($F139,'Current MS'!$C:$I,4,FALSE))</f>
        <v>0</v>
      </c>
      <c r="I139" s="401">
        <f>IF(ISERROR(VLOOKUP($F139,'Previous-MS'!$C:$I,4,FALSE)=TRUE),0,VLOOKUP($F139,'Previous-MS'!$C:$I,4,FALSE))</f>
        <v>0</v>
      </c>
      <c r="J139" s="1305">
        <f t="shared" ref="J139" si="241">H139-I139</f>
        <v>0</v>
      </c>
      <c r="K139" s="401">
        <f>IF(ISERROR(VLOOKUP($F139,'Current MS'!$C:$I,5,FALSE)=TRUE),0,VLOOKUP($F139,'Current MS'!$C:$I,5,FALSE))</f>
        <v>0</v>
      </c>
      <c r="L139" s="401">
        <f>IF(ISERROR(VLOOKUP($F139,'Previous-MS'!$C:$I,5,FALSE)=TRUE),0,VLOOKUP($F139,'Previous-MS'!$C:$I,5,FALSE))</f>
        <v>0</v>
      </c>
      <c r="M139" s="401">
        <f t="shared" ref="M139" si="242">K139-L139</f>
        <v>0</v>
      </c>
      <c r="N139" s="985">
        <f>IF(ISERROR(VLOOKUP($F139,'Current MS'!$C:$I,6,FALSE)=TRUE),0,VLOOKUP($F139,'Current MS'!$C:$I,6,FALSE))</f>
        <v>0</v>
      </c>
      <c r="O139" s="401">
        <f>IF(ISERROR(VLOOKUP($F139,'Previous-MS'!$C:$I,6,FALSE)=TRUE),0,VLOOKUP($F139,'Previous-MS'!$C:$I,6,FALSE))</f>
        <v>0</v>
      </c>
      <c r="P139" s="1305">
        <f t="shared" ref="P139" si="243">+N139-O139</f>
        <v>0</v>
      </c>
      <c r="Q139" s="401">
        <f t="shared" ref="Q139" si="244">SUM(H139,K139,N139)</f>
        <v>0</v>
      </c>
      <c r="R139" s="401">
        <f t="shared" ref="R139" si="245">SUM(I139,L139,O139)</f>
        <v>0</v>
      </c>
      <c r="S139" s="801">
        <f t="shared" ref="S139" si="246">SUM(J139,M139,P139)</f>
        <v>0</v>
      </c>
      <c r="T139" s="689"/>
      <c r="U139" s="364"/>
      <c r="V139" s="498"/>
      <c r="W139" s="436"/>
    </row>
    <row r="140" spans="1:23" s="437" customFormat="1" ht="12" customHeight="1">
      <c r="B140" s="46"/>
      <c r="C140" s="395"/>
      <c r="D140" s="614"/>
      <c r="E140" s="364"/>
      <c r="F140" s="65"/>
      <c r="G140" s="440"/>
      <c r="H140" s="985">
        <f>IF(ISERROR(VLOOKUP($F140,'Current MS'!$C:$I,4,FALSE)=TRUE),0,VLOOKUP($F140,'Current MS'!$C:$I,4,FALSE))</f>
        <v>0</v>
      </c>
      <c r="I140" s="401">
        <f>IF(ISERROR(VLOOKUP($F140,'Previous-MS'!$C:$I,4,FALSE)=TRUE),0,VLOOKUP($F140,'Previous-MS'!$C:$I,4,FALSE))</f>
        <v>0</v>
      </c>
      <c r="J140" s="1305">
        <f t="shared" si="157"/>
        <v>0</v>
      </c>
      <c r="K140" s="401">
        <f>IF(ISERROR(VLOOKUP($F140,'Current MS'!$C:$I,5,FALSE)=TRUE),0,VLOOKUP($F140,'Current MS'!$C:$I,5,FALSE))</f>
        <v>0</v>
      </c>
      <c r="L140" s="401">
        <f>IF(ISERROR(VLOOKUP($F140,'Previous-MS'!$C:$I,5,FALSE)=TRUE),0,VLOOKUP($F140,'Previous-MS'!$C:$I,5,FALSE))</f>
        <v>0</v>
      </c>
      <c r="M140" s="401">
        <f t="shared" si="158"/>
        <v>0</v>
      </c>
      <c r="N140" s="985">
        <f>IF(ISERROR(VLOOKUP($F140,'Current MS'!$C:$I,6,FALSE)=TRUE),0,VLOOKUP($F140,'Current MS'!$C:$I,6,FALSE))</f>
        <v>0</v>
      </c>
      <c r="O140" s="401">
        <f>IF(ISERROR(VLOOKUP($F140,'Previous-MS'!$C:$I,6,FALSE)=TRUE),0,VLOOKUP($F140,'Previous-MS'!$C:$I,6,FALSE))</f>
        <v>0</v>
      </c>
      <c r="P140" s="1305">
        <f t="shared" si="159"/>
        <v>0</v>
      </c>
      <c r="Q140" s="401">
        <f t="shared" si="160"/>
        <v>0</v>
      </c>
      <c r="R140" s="401">
        <f t="shared" si="161"/>
        <v>0</v>
      </c>
      <c r="S140" s="801">
        <f t="shared" si="162"/>
        <v>0</v>
      </c>
      <c r="T140" s="689"/>
      <c r="U140" s="364"/>
      <c r="V140" s="498"/>
      <c r="W140" s="436"/>
    </row>
    <row r="141" spans="1:23" s="437" customFormat="1" ht="12" customHeight="1">
      <c r="A141" s="46"/>
      <c r="B141" s="46"/>
      <c r="C141" s="324" t="s">
        <v>351</v>
      </c>
      <c r="D141" s="613"/>
      <c r="E141" s="317"/>
      <c r="F141" s="315"/>
      <c r="G141" s="440"/>
      <c r="H141" s="798">
        <f t="shared" ref="H141:S141" si="247">SUM(H103:H140)</f>
        <v>781575</v>
      </c>
      <c r="I141" s="781">
        <f t="shared" si="247"/>
        <v>773185</v>
      </c>
      <c r="J141" s="799">
        <f t="shared" si="247"/>
        <v>8390</v>
      </c>
      <c r="K141" s="781">
        <f t="shared" si="247"/>
        <v>828950</v>
      </c>
      <c r="L141" s="781">
        <f t="shared" si="247"/>
        <v>798765</v>
      </c>
      <c r="M141" s="781">
        <f t="shared" si="247"/>
        <v>30185</v>
      </c>
      <c r="N141" s="798">
        <f t="shared" si="247"/>
        <v>878965</v>
      </c>
      <c r="O141" s="781">
        <f t="shared" si="247"/>
        <v>1004835</v>
      </c>
      <c r="P141" s="799">
        <f t="shared" si="247"/>
        <v>-125870</v>
      </c>
      <c r="Q141" s="781">
        <f t="shared" si="247"/>
        <v>2489490</v>
      </c>
      <c r="R141" s="781">
        <f t="shared" si="247"/>
        <v>2576785</v>
      </c>
      <c r="S141" s="802">
        <f t="shared" si="247"/>
        <v>-87295</v>
      </c>
      <c r="U141" s="364"/>
      <c r="V141" s="498"/>
      <c r="W141" s="436"/>
    </row>
    <row r="142" spans="1:23" s="437" customFormat="1" ht="12" customHeight="1" thickBot="1">
      <c r="A142" s="46"/>
      <c r="B142" s="46"/>
      <c r="C142" s="45" t="s">
        <v>62</v>
      </c>
      <c r="D142" s="616"/>
      <c r="E142" s="291"/>
      <c r="F142" s="67"/>
      <c r="G142" s="440"/>
      <c r="H142" s="639">
        <f t="shared" ref="H142:S142" si="248">H13+H20+H28+H32+H46+H91+H98+H102+H141</f>
        <v>1053860</v>
      </c>
      <c r="I142" s="843">
        <f t="shared" si="248"/>
        <v>976095</v>
      </c>
      <c r="J142" s="33">
        <f t="shared" si="248"/>
        <v>77765</v>
      </c>
      <c r="K142" s="639">
        <f t="shared" si="248"/>
        <v>1264380</v>
      </c>
      <c r="L142" s="843">
        <f t="shared" si="248"/>
        <v>1111505</v>
      </c>
      <c r="M142" s="33">
        <f t="shared" si="248"/>
        <v>152875</v>
      </c>
      <c r="N142" s="639">
        <f t="shared" si="248"/>
        <v>1272000</v>
      </c>
      <c r="O142" s="843">
        <f t="shared" si="248"/>
        <v>1334465</v>
      </c>
      <c r="P142" s="33">
        <f t="shared" si="248"/>
        <v>-62465</v>
      </c>
      <c r="Q142" s="844">
        <f t="shared" si="248"/>
        <v>3590240</v>
      </c>
      <c r="R142" s="844">
        <f t="shared" si="248"/>
        <v>3422065</v>
      </c>
      <c r="S142" s="845">
        <f t="shared" si="248"/>
        <v>168175</v>
      </c>
      <c r="U142" s="407"/>
      <c r="V142" s="498"/>
      <c r="W142" s="436" t="s">
        <v>30</v>
      </c>
    </row>
    <row r="143" spans="1:23" s="437" customFormat="1" ht="12" customHeight="1">
      <c r="A143" s="46"/>
      <c r="B143" s="46"/>
      <c r="C143" s="423"/>
      <c r="D143" s="423"/>
      <c r="E143" s="423"/>
      <c r="F143" s="431"/>
      <c r="G143" s="424"/>
      <c r="H143" s="792"/>
      <c r="I143" s="792"/>
      <c r="J143" s="792"/>
      <c r="K143" s="792"/>
      <c r="L143" s="792"/>
      <c r="M143" s="792"/>
      <c r="N143" s="792"/>
      <c r="O143" s="792"/>
      <c r="P143" s="792"/>
      <c r="Q143" s="792"/>
      <c r="R143" s="792"/>
      <c r="S143" s="792"/>
      <c r="U143" s="407"/>
      <c r="V143" s="498"/>
      <c r="W143" s="436"/>
    </row>
    <row r="144" spans="1:23" s="437" customFormat="1" ht="12" customHeight="1">
      <c r="A144" s="46"/>
      <c r="B144" s="46"/>
      <c r="C144" s="423"/>
      <c r="D144" s="423"/>
      <c r="E144" s="423"/>
      <c r="F144" s="431"/>
      <c r="G144" s="424"/>
      <c r="H144" s="792"/>
      <c r="I144" s="792"/>
      <c r="J144" s="792"/>
      <c r="K144" s="792"/>
      <c r="L144" s="792"/>
      <c r="M144" s="792"/>
      <c r="N144" s="792"/>
      <c r="O144" s="792"/>
      <c r="P144" s="792"/>
      <c r="Q144" s="792"/>
      <c r="R144" s="792"/>
      <c r="S144" s="792"/>
      <c r="U144" s="407"/>
      <c r="V144" s="498"/>
      <c r="W144" s="436"/>
    </row>
    <row r="145" spans="17:19">
      <c r="S145" s="792"/>
    </row>
    <row r="148" spans="17:19">
      <c r="Q148" s="792"/>
    </row>
  </sheetData>
  <phoneticPr fontId="13" type="noConversion"/>
  <pageMargins left="0.33" right="0.21" top="0.26" bottom="0.28000000000000003" header="0.16" footer="0.17"/>
  <pageSetup paperSize="9" scale="47" orientation="portrait" r:id="rId1"/>
  <headerFooter alignWithMargins="0">
    <oddFooter>&amp;C&amp;1#&amp;"Calibri"&amp;10&amp;K008000Seagate Internal</oddFooter>
  </headerFooter>
  <ignoredErrors>
    <ignoredError sqref="H29:S29 H141:P141 H142 H13:S27 H91:S103 R141:S141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F8171-EC8E-47FE-A184-60F0A10C862D}">
  <dimension ref="A1:BX330"/>
  <sheetViews>
    <sheetView topLeftCell="AW76" zoomScale="90" zoomScaleNormal="90" workbookViewId="0">
      <selection activeCell="H1" sqref="H1:U1044021"/>
    </sheetView>
  </sheetViews>
  <sheetFormatPr defaultColWidth="9" defaultRowHeight="14"/>
  <cols>
    <col min="1" max="6" width="9" style="2116"/>
    <col min="7" max="7" width="22.25" style="2116" bestFit="1" customWidth="1"/>
    <col min="8" max="21" width="9" style="2116"/>
    <col min="22" max="25" width="9" style="2117"/>
    <col min="26" max="26" width="21.25" style="2117" bestFit="1" customWidth="1"/>
    <col min="27" max="38" width="9" style="2117"/>
    <col min="39" max="39" width="14" style="2117" bestFit="1" customWidth="1"/>
    <col min="40" max="73" width="9" style="2117"/>
    <col min="74" max="74" width="9" style="2118"/>
    <col min="75" max="16384" width="9" style="2117"/>
  </cols>
  <sheetData>
    <row r="1" spans="1:74">
      <c r="A1" s="2116" t="s">
        <v>799</v>
      </c>
      <c r="B1" s="2116" t="s">
        <v>800</v>
      </c>
      <c r="C1" s="2116" t="s">
        <v>801</v>
      </c>
      <c r="D1" s="2116" t="s">
        <v>802</v>
      </c>
      <c r="E1" s="2116" t="s">
        <v>803</v>
      </c>
      <c r="F1" s="2116" t="s">
        <v>804</v>
      </c>
      <c r="G1" s="2116" t="s">
        <v>805</v>
      </c>
      <c r="H1" s="2116" t="s">
        <v>1086</v>
      </c>
      <c r="I1" s="2116" t="s">
        <v>1087</v>
      </c>
      <c r="J1" s="2116" t="s">
        <v>1088</v>
      </c>
      <c r="K1" s="2116" t="s">
        <v>1089</v>
      </c>
      <c r="L1" s="2116" t="s">
        <v>1090</v>
      </c>
      <c r="M1" s="2116" t="s">
        <v>1091</v>
      </c>
      <c r="N1" s="2116" t="s">
        <v>1092</v>
      </c>
      <c r="O1" s="2116" t="s">
        <v>1093</v>
      </c>
      <c r="P1" s="2116" t="s">
        <v>1094</v>
      </c>
      <c r="Q1" s="2116" t="s">
        <v>1095</v>
      </c>
      <c r="R1" s="2116" t="s">
        <v>1096</v>
      </c>
      <c r="S1" s="2116" t="s">
        <v>1097</v>
      </c>
      <c r="T1" s="2116" t="s">
        <v>1098</v>
      </c>
      <c r="U1" s="2116" t="s">
        <v>1099</v>
      </c>
      <c r="V1" s="2117" t="s">
        <v>933</v>
      </c>
      <c r="W1" s="2117" t="s">
        <v>962</v>
      </c>
      <c r="Y1" s="2118" t="s">
        <v>963</v>
      </c>
      <c r="Z1" s="2118" t="s">
        <v>961</v>
      </c>
      <c r="AA1" s="2117" t="str">
        <f>H1</f>
        <v>JUN-29 W01-25</v>
      </c>
      <c r="AB1" s="2117" t="str">
        <f t="shared" ref="AB1:AN1" si="0">I1</f>
        <v>JUL-06 W02-25</v>
      </c>
      <c r="AC1" s="2117" t="str">
        <f t="shared" si="0"/>
        <v>JUL-13 W03-25</v>
      </c>
      <c r="AD1" s="2117" t="str">
        <f t="shared" si="0"/>
        <v>JUL-20 W04-25</v>
      </c>
      <c r="AE1" s="2117" t="str">
        <f t="shared" si="0"/>
        <v>JUL-27 W05-25</v>
      </c>
      <c r="AF1" s="2117" t="str">
        <f t="shared" si="0"/>
        <v>AUG-03 W06-25</v>
      </c>
      <c r="AG1" s="2117" t="str">
        <f t="shared" si="0"/>
        <v>AUG-10 W07-25</v>
      </c>
      <c r="AH1" s="2117" t="str">
        <f t="shared" si="0"/>
        <v>AUG-17 W08-25</v>
      </c>
      <c r="AI1" s="2117" t="str">
        <f t="shared" si="0"/>
        <v>AUG-24 W09-25</v>
      </c>
      <c r="AJ1" s="2117" t="str">
        <f t="shared" si="0"/>
        <v>AUG-31 W10-25</v>
      </c>
      <c r="AK1" s="2117" t="str">
        <f t="shared" si="0"/>
        <v>SEP-07 W11-25</v>
      </c>
      <c r="AL1" s="2117" t="str">
        <f t="shared" si="0"/>
        <v>SEP-14 W12-25</v>
      </c>
      <c r="AM1" s="2117" t="str">
        <f t="shared" si="0"/>
        <v>SEP-21 W13-25</v>
      </c>
      <c r="AN1" s="2117" t="str">
        <f t="shared" si="0"/>
        <v>Q1 Total</v>
      </c>
      <c r="AP1" s="2118" t="s">
        <v>963</v>
      </c>
      <c r="AQ1" s="2118" t="s">
        <v>964</v>
      </c>
      <c r="AR1" s="2117" t="str">
        <f>AA1</f>
        <v>JUN-29 W01-25</v>
      </c>
      <c r="AS1" s="2117" t="str">
        <f t="shared" ref="AS1:BE1" si="1">AB1</f>
        <v>JUL-06 W02-25</v>
      </c>
      <c r="AT1" s="2117" t="str">
        <f t="shared" si="1"/>
        <v>JUL-13 W03-25</v>
      </c>
      <c r="AU1" s="2117" t="str">
        <f t="shared" si="1"/>
        <v>JUL-20 W04-25</v>
      </c>
      <c r="AV1" s="2117" t="str">
        <f t="shared" si="1"/>
        <v>JUL-27 W05-25</v>
      </c>
      <c r="AW1" s="2117" t="str">
        <f t="shared" si="1"/>
        <v>AUG-03 W06-25</v>
      </c>
      <c r="AX1" s="2117" t="str">
        <f t="shared" si="1"/>
        <v>AUG-10 W07-25</v>
      </c>
      <c r="AY1" s="2117" t="str">
        <f t="shared" si="1"/>
        <v>AUG-17 W08-25</v>
      </c>
      <c r="AZ1" s="2117" t="str">
        <f t="shared" si="1"/>
        <v>AUG-24 W09-25</v>
      </c>
      <c r="BA1" s="2117" t="str">
        <f t="shared" si="1"/>
        <v>AUG-31 W10-25</v>
      </c>
      <c r="BB1" s="2117" t="str">
        <f t="shared" si="1"/>
        <v>SEP-07 W11-25</v>
      </c>
      <c r="BC1" s="2117" t="str">
        <f t="shared" si="1"/>
        <v>SEP-14 W12-25</v>
      </c>
      <c r="BD1" s="2117" t="str">
        <f t="shared" si="1"/>
        <v>SEP-21 W13-25</v>
      </c>
      <c r="BE1" s="2117" t="str">
        <f t="shared" si="1"/>
        <v>Q1 Total</v>
      </c>
      <c r="BG1" s="2117" t="s">
        <v>963</v>
      </c>
      <c r="BH1" s="2117" t="s">
        <v>17</v>
      </c>
      <c r="BI1" s="2117" t="str">
        <f>AR1</f>
        <v>JUN-29 W01-25</v>
      </c>
      <c r="BJ1" s="2117" t="str">
        <f t="shared" ref="BJ1:BV1" si="2">AS1</f>
        <v>JUL-06 W02-25</v>
      </c>
      <c r="BK1" s="2117" t="str">
        <f t="shared" si="2"/>
        <v>JUL-13 W03-25</v>
      </c>
      <c r="BL1" s="2117" t="str">
        <f t="shared" si="2"/>
        <v>JUL-20 W04-25</v>
      </c>
      <c r="BM1" s="2127" t="str">
        <f t="shared" si="2"/>
        <v>JUL-27 W05-25</v>
      </c>
      <c r="BN1" s="2124" t="str">
        <f t="shared" si="2"/>
        <v>AUG-03 W06-25</v>
      </c>
      <c r="BO1" s="2124" t="str">
        <f t="shared" si="2"/>
        <v>AUG-10 W07-25</v>
      </c>
      <c r="BP1" s="2128" t="str">
        <f t="shared" si="2"/>
        <v>AUG-17 W08-25</v>
      </c>
      <c r="BQ1" s="2117" t="str">
        <f t="shared" si="2"/>
        <v>AUG-24 W09-25</v>
      </c>
      <c r="BR1" s="2117" t="str">
        <f t="shared" si="2"/>
        <v>AUG-31 W10-25</v>
      </c>
      <c r="BS1" s="2117" t="str">
        <f t="shared" si="2"/>
        <v>SEP-07 W11-25</v>
      </c>
      <c r="BT1" s="2117" t="str">
        <f t="shared" si="2"/>
        <v>SEP-14 W12-25</v>
      </c>
      <c r="BU1" s="2117" t="str">
        <f t="shared" si="2"/>
        <v>SEP-21 W13-25</v>
      </c>
      <c r="BV1" s="2118" t="str">
        <f t="shared" si="2"/>
        <v>Q1 Total</v>
      </c>
    </row>
    <row r="2" spans="1:74">
      <c r="A2" s="2116" t="s">
        <v>339</v>
      </c>
      <c r="B2" s="2116" t="s">
        <v>416</v>
      </c>
      <c r="C2" s="2116" t="s">
        <v>406</v>
      </c>
      <c r="D2" s="2116" t="s">
        <v>819</v>
      </c>
      <c r="E2" s="2116" t="s">
        <v>806</v>
      </c>
      <c r="F2" s="2116" t="s">
        <v>809</v>
      </c>
      <c r="G2" s="2116" t="s">
        <v>808</v>
      </c>
      <c r="H2" s="2116">
        <v>0</v>
      </c>
      <c r="I2" s="2116">
        <v>0</v>
      </c>
      <c r="J2" s="2116">
        <v>0</v>
      </c>
      <c r="K2" s="2116">
        <v>0</v>
      </c>
      <c r="L2" s="2116">
        <v>0</v>
      </c>
      <c r="M2" s="2116">
        <v>0</v>
      </c>
      <c r="N2" s="2116">
        <v>0</v>
      </c>
      <c r="O2" s="2116">
        <v>0</v>
      </c>
      <c r="P2" s="2116">
        <v>0</v>
      </c>
      <c r="Q2" s="2116">
        <v>0</v>
      </c>
      <c r="R2" s="2116">
        <v>0</v>
      </c>
      <c r="S2" s="2116">
        <v>0</v>
      </c>
      <c r="T2" s="2116">
        <v>0</v>
      </c>
      <c r="U2" s="2116">
        <v>0</v>
      </c>
      <c r="V2" s="2117" t="str">
        <f>LEFT(D2,6)</f>
        <v>2U9102</v>
      </c>
      <c r="W2" s="2117" t="str">
        <f>A2</f>
        <v>V15</v>
      </c>
      <c r="Y2" s="2117" t="e">
        <f>VLOOKUP(Z2,V:W,2,0)</f>
        <v>#N/A</v>
      </c>
      <c r="Z2" s="2117" t="s">
        <v>934</v>
      </c>
      <c r="AA2" s="2117">
        <f t="shared" ref="AA2:AN2" si="3">SUMIF($V:$V,$Z2,H:H)</f>
        <v>0</v>
      </c>
      <c r="AB2" s="2117">
        <f t="shared" si="3"/>
        <v>0</v>
      </c>
      <c r="AC2" s="2117">
        <f t="shared" si="3"/>
        <v>0</v>
      </c>
      <c r="AD2" s="2117">
        <f t="shared" si="3"/>
        <v>0</v>
      </c>
      <c r="AE2" s="2117">
        <f t="shared" si="3"/>
        <v>0</v>
      </c>
      <c r="AF2" s="2117">
        <f t="shared" si="3"/>
        <v>0</v>
      </c>
      <c r="AG2" s="2117">
        <f t="shared" si="3"/>
        <v>0</v>
      </c>
      <c r="AH2" s="2117">
        <f t="shared" si="3"/>
        <v>0</v>
      </c>
      <c r="AI2" s="2117">
        <f t="shared" si="3"/>
        <v>0</v>
      </c>
      <c r="AJ2" s="2117">
        <f t="shared" si="3"/>
        <v>0</v>
      </c>
      <c r="AK2" s="2117">
        <f t="shared" si="3"/>
        <v>0</v>
      </c>
      <c r="AL2" s="2117">
        <f t="shared" si="3"/>
        <v>0</v>
      </c>
      <c r="AM2" s="2117">
        <f t="shared" si="3"/>
        <v>0</v>
      </c>
      <c r="AN2" s="2117">
        <f t="shared" si="3"/>
        <v>0</v>
      </c>
      <c r="AP2" s="2117" t="s">
        <v>195</v>
      </c>
      <c r="AQ2" s="2117" t="s">
        <v>934</v>
      </c>
      <c r="AR2" s="2117">
        <f>SUMIF('Korat Summary'!$F:$F,US!$AQ2,'Korat Summary'!G:G)</f>
        <v>0</v>
      </c>
      <c r="AS2" s="2117">
        <f>SUMIF('Korat Summary'!$F:$F,US!$AQ2,'Korat Summary'!H:H)</f>
        <v>0</v>
      </c>
      <c r="AT2" s="2117">
        <f>SUMIF('Korat Summary'!$F:$F,US!$AQ2,'Korat Summary'!I:I)</f>
        <v>0</v>
      </c>
      <c r="AU2" s="2117">
        <f>SUMIF('Korat Summary'!$F:$F,US!$AQ2,'Korat Summary'!J:J)</f>
        <v>0</v>
      </c>
      <c r="AV2" s="2117">
        <f>SUMIF('Korat Summary'!$F:$F,US!$AQ2,'Korat Summary'!N:N)</f>
        <v>0</v>
      </c>
      <c r="AW2" s="2117">
        <f>SUMIF('Korat Summary'!$F:$F,US!$AQ2,'Korat Summary'!O:O)</f>
        <v>0</v>
      </c>
      <c r="AX2" s="2117">
        <f>SUMIF('Korat Summary'!$F:$F,US!$AQ2,'Korat Summary'!P:P)</f>
        <v>0</v>
      </c>
      <c r="AY2" s="2117">
        <f>SUMIF('Korat Summary'!$F:$F,US!$AQ2,'Korat Summary'!Q:Q)</f>
        <v>0</v>
      </c>
      <c r="AZ2" s="2117">
        <f>SUMIF('Korat Summary'!$F:$F,US!$AQ2,'Korat Summary'!U:U)</f>
        <v>0</v>
      </c>
      <c r="BA2" s="2117">
        <f>SUMIF('Korat Summary'!$F:$F,US!$AQ2,'Korat Summary'!V:V)</f>
        <v>0</v>
      </c>
      <c r="BB2" s="2117">
        <f>SUMIF('Korat Summary'!$F:$F,US!$AQ2,'Korat Summary'!W:W)</f>
        <v>0</v>
      </c>
      <c r="BC2" s="2117">
        <f>SUMIF('Korat Summary'!$F:$F,US!$AQ2,'Korat Summary'!X:X)</f>
        <v>0</v>
      </c>
      <c r="BD2" s="2117">
        <f>SUMIF('Korat Summary'!$F:$F,US!$AQ2,'Korat Summary'!Y:Y)</f>
        <v>0</v>
      </c>
      <c r="BE2" s="2117">
        <f>SUM(AR2:BD2)</f>
        <v>0</v>
      </c>
      <c r="BG2" s="2117" t="s">
        <v>195</v>
      </c>
      <c r="BH2" s="2117" t="s">
        <v>934</v>
      </c>
      <c r="BI2" s="2119">
        <f>AR2-AA2</f>
        <v>0</v>
      </c>
      <c r="BJ2" s="2119">
        <f t="shared" ref="BJ2:BU2" si="4">AS2-AB2</f>
        <v>0</v>
      </c>
      <c r="BK2" s="2119">
        <f t="shared" si="4"/>
        <v>0</v>
      </c>
      <c r="BL2" s="2119">
        <f t="shared" si="4"/>
        <v>0</v>
      </c>
      <c r="BM2" s="2129">
        <f t="shared" si="4"/>
        <v>0</v>
      </c>
      <c r="BN2" s="2125">
        <f t="shared" si="4"/>
        <v>0</v>
      </c>
      <c r="BO2" s="2125">
        <f t="shared" si="4"/>
        <v>0</v>
      </c>
      <c r="BP2" s="2130">
        <f t="shared" si="4"/>
        <v>0</v>
      </c>
      <c r="BQ2" s="2119">
        <f t="shared" si="4"/>
        <v>0</v>
      </c>
      <c r="BR2" s="2119">
        <f t="shared" si="4"/>
        <v>0</v>
      </c>
      <c r="BS2" s="2119">
        <f t="shared" si="4"/>
        <v>0</v>
      </c>
      <c r="BT2" s="2119">
        <f t="shared" si="4"/>
        <v>0</v>
      </c>
      <c r="BU2" s="2119">
        <f t="shared" si="4"/>
        <v>0</v>
      </c>
      <c r="BV2" s="2120">
        <f>SUM(BI2:BU2)</f>
        <v>0</v>
      </c>
    </row>
    <row r="3" spans="1:74">
      <c r="A3" s="2116" t="s">
        <v>339</v>
      </c>
      <c r="B3" s="2116" t="s">
        <v>416</v>
      </c>
      <c r="C3" s="2116" t="s">
        <v>406</v>
      </c>
      <c r="D3" s="2116" t="s">
        <v>820</v>
      </c>
      <c r="E3" s="2116" t="s">
        <v>806</v>
      </c>
      <c r="F3" s="2116" t="s">
        <v>809</v>
      </c>
      <c r="G3" s="2116" t="s">
        <v>808</v>
      </c>
      <c r="H3" s="2116">
        <v>0</v>
      </c>
      <c r="I3" s="2116">
        <v>0</v>
      </c>
      <c r="J3" s="2116">
        <v>0</v>
      </c>
      <c r="K3" s="2116">
        <v>0</v>
      </c>
      <c r="L3" s="2116">
        <v>0</v>
      </c>
      <c r="M3" s="2116">
        <v>0</v>
      </c>
      <c r="N3" s="2116">
        <v>0</v>
      </c>
      <c r="O3" s="2116">
        <v>0</v>
      </c>
      <c r="P3" s="2116">
        <v>0</v>
      </c>
      <c r="Q3" s="2116">
        <v>0</v>
      </c>
      <c r="R3" s="2116">
        <v>0</v>
      </c>
      <c r="S3" s="2116">
        <v>0</v>
      </c>
      <c r="T3" s="2116">
        <v>0</v>
      </c>
      <c r="U3" s="2116">
        <v>0</v>
      </c>
      <c r="V3" s="2117" t="str">
        <f t="shared" ref="V3:V66" si="5">LEFT(D3,6)</f>
        <v>2U9102</v>
      </c>
      <c r="W3" s="2117" t="str">
        <f t="shared" ref="W3:W66" si="6">A3</f>
        <v>V15</v>
      </c>
      <c r="Y3" s="2117" t="e">
        <f t="shared" ref="Y3:Y66" si="7">VLOOKUP(Z3,V:W,2,0)</f>
        <v>#N/A</v>
      </c>
      <c r="Z3" s="2117" t="s">
        <v>269</v>
      </c>
      <c r="AA3" s="2117">
        <f t="shared" ref="AA3:AA66" si="8">SUMIF($V:$V,$Z3,H:H)</f>
        <v>0</v>
      </c>
      <c r="AB3" s="2117">
        <f t="shared" ref="AB3:AB66" si="9">SUMIF($V:$V,$Z3,I:I)</f>
        <v>0</v>
      </c>
      <c r="AC3" s="2117">
        <f t="shared" ref="AC3:AC66" si="10">SUMIF($V:$V,$Z3,J:J)</f>
        <v>0</v>
      </c>
      <c r="AD3" s="2117">
        <f t="shared" ref="AD3:AD66" si="11">SUMIF($V:$V,$Z3,K:K)</f>
        <v>0</v>
      </c>
      <c r="AE3" s="2117">
        <f t="shared" ref="AE3:AE66" si="12">SUMIF($V:$V,$Z3,L:L)</f>
        <v>0</v>
      </c>
      <c r="AF3" s="2117">
        <f t="shared" ref="AF3:AF66" si="13">SUMIF($V:$V,$Z3,M:M)</f>
        <v>0</v>
      </c>
      <c r="AG3" s="2117">
        <f t="shared" ref="AG3:AG66" si="14">SUMIF($V:$V,$Z3,N:N)</f>
        <v>0</v>
      </c>
      <c r="AH3" s="2117">
        <f t="shared" ref="AH3:AH66" si="15">SUMIF($V:$V,$Z3,O:O)</f>
        <v>0</v>
      </c>
      <c r="AI3" s="2117">
        <f t="shared" ref="AI3:AI66" si="16">SUMIF($V:$V,$Z3,P:P)</f>
        <v>0</v>
      </c>
      <c r="AJ3" s="2117">
        <f t="shared" ref="AJ3:AJ66" si="17">SUMIF($V:$V,$Z3,Q:Q)</f>
        <v>0</v>
      </c>
      <c r="AK3" s="2117">
        <f t="shared" ref="AK3:AK66" si="18">SUMIF($V:$V,$Z3,R:R)</f>
        <v>0</v>
      </c>
      <c r="AL3" s="2117">
        <f t="shared" ref="AL3:AL66" si="19">SUMIF($V:$V,$Z3,S:S)</f>
        <v>0</v>
      </c>
      <c r="AM3" s="2117">
        <f t="shared" ref="AM3:AM66" si="20">SUMIF($V:$V,$Z3,T:T)</f>
        <v>0</v>
      </c>
      <c r="AN3" s="2117">
        <f t="shared" ref="AN3:AN66" si="21">SUMIF($V:$V,$Z3,U:U)</f>
        <v>0</v>
      </c>
      <c r="AP3" s="2117" t="s">
        <v>195</v>
      </c>
      <c r="AQ3" s="2117" t="s">
        <v>269</v>
      </c>
      <c r="AR3" s="2117">
        <f>SUMIF('Korat Summary'!$F:$F,US!$AQ3,'Korat Summary'!G:G)</f>
        <v>0</v>
      </c>
      <c r="AS3" s="2117">
        <f>SUMIF('Korat Summary'!$F:$F,US!$AQ3,'Korat Summary'!H:H)</f>
        <v>0</v>
      </c>
      <c r="AT3" s="2117">
        <f>SUMIF('Korat Summary'!$F:$F,US!$AQ3,'Korat Summary'!I:I)</f>
        <v>0</v>
      </c>
      <c r="AU3" s="2117">
        <f>SUMIF('Korat Summary'!$F:$F,US!$AQ3,'Korat Summary'!J:J)</f>
        <v>0</v>
      </c>
      <c r="AV3" s="2117">
        <f>SUMIF('Korat Summary'!$F:$F,US!$AQ3,'Korat Summary'!N:N)</f>
        <v>0</v>
      </c>
      <c r="AW3" s="2117">
        <f>SUMIF('Korat Summary'!$F:$F,US!$AQ3,'Korat Summary'!O:O)</f>
        <v>0</v>
      </c>
      <c r="AX3" s="2117">
        <f>SUMIF('Korat Summary'!$F:$F,US!$AQ3,'Korat Summary'!P:P)</f>
        <v>0</v>
      </c>
      <c r="AY3" s="2117">
        <f>SUMIF('Korat Summary'!$F:$F,US!$AQ3,'Korat Summary'!Q:Q)</f>
        <v>0</v>
      </c>
      <c r="AZ3" s="2117">
        <f>SUMIF('Korat Summary'!$F:$F,US!$AQ3,'Korat Summary'!U:U)</f>
        <v>0</v>
      </c>
      <c r="BA3" s="2117">
        <f>SUMIF('Korat Summary'!$F:$F,US!$AQ3,'Korat Summary'!V:V)</f>
        <v>0</v>
      </c>
      <c r="BB3" s="2117">
        <f>SUMIF('Korat Summary'!$F:$F,US!$AQ3,'Korat Summary'!W:W)</f>
        <v>0</v>
      </c>
      <c r="BC3" s="2117">
        <f>SUMIF('Korat Summary'!$F:$F,US!$AQ3,'Korat Summary'!X:X)</f>
        <v>0</v>
      </c>
      <c r="BD3" s="2117">
        <f>SUMIF('Korat Summary'!$F:$F,US!$AQ3,'Korat Summary'!Y:Y)</f>
        <v>0</v>
      </c>
      <c r="BE3" s="2117">
        <f t="shared" ref="BE3:BE66" si="22">SUM(AR3:BD3)</f>
        <v>0</v>
      </c>
      <c r="BG3" s="2117" t="s">
        <v>195</v>
      </c>
      <c r="BH3" s="2117" t="s">
        <v>269</v>
      </c>
      <c r="BI3" s="2119">
        <f t="shared" ref="BI3:BI66" si="23">AR3-AA3</f>
        <v>0</v>
      </c>
      <c r="BJ3" s="2119">
        <f t="shared" ref="BJ3:BJ66" si="24">AS3-AB3</f>
        <v>0</v>
      </c>
      <c r="BK3" s="2119">
        <f t="shared" ref="BK3:BK66" si="25">AT3-AC3</f>
        <v>0</v>
      </c>
      <c r="BL3" s="2119">
        <f t="shared" ref="BL3:BL66" si="26">AU3-AD3</f>
        <v>0</v>
      </c>
      <c r="BM3" s="2129">
        <f t="shared" ref="BM3:BM66" si="27">AV3-AE3</f>
        <v>0</v>
      </c>
      <c r="BN3" s="2125">
        <f t="shared" ref="BN3:BN66" si="28">AW3-AF3</f>
        <v>0</v>
      </c>
      <c r="BO3" s="2125">
        <f t="shared" ref="BO3:BO66" si="29">AX3-AG3</f>
        <v>0</v>
      </c>
      <c r="BP3" s="2130">
        <f t="shared" ref="BP3:BP66" si="30">AY3-AH3</f>
        <v>0</v>
      </c>
      <c r="BQ3" s="2119">
        <f t="shared" ref="BQ3:BQ66" si="31">AZ3-AI3</f>
        <v>0</v>
      </c>
      <c r="BR3" s="2119">
        <f t="shared" ref="BR3:BR66" si="32">BA3-AJ3</f>
        <v>0</v>
      </c>
      <c r="BS3" s="2119">
        <f t="shared" ref="BS3:BS66" si="33">BB3-AK3</f>
        <v>0</v>
      </c>
      <c r="BT3" s="2119">
        <f t="shared" ref="BT3:BT66" si="34">BC3-AL3</f>
        <v>0</v>
      </c>
      <c r="BU3" s="2119">
        <f t="shared" ref="BU3:BU66" si="35">BD3-AM3</f>
        <v>0</v>
      </c>
      <c r="BV3" s="2120">
        <f t="shared" ref="BV3:BV66" si="36">SUM(BI3:BU3)</f>
        <v>0</v>
      </c>
    </row>
    <row r="4" spans="1:74">
      <c r="A4" s="2116" t="s">
        <v>339</v>
      </c>
      <c r="B4" s="2116" t="s">
        <v>416</v>
      </c>
      <c r="C4" s="2116" t="s">
        <v>406</v>
      </c>
      <c r="D4" s="2116" t="s">
        <v>821</v>
      </c>
      <c r="E4" s="2116" t="s">
        <v>806</v>
      </c>
      <c r="F4" s="2116" t="s">
        <v>807</v>
      </c>
      <c r="G4" s="2116" t="s">
        <v>808</v>
      </c>
      <c r="H4" s="2116">
        <v>0</v>
      </c>
      <c r="I4" s="2116">
        <v>0</v>
      </c>
      <c r="J4" s="2116">
        <v>0</v>
      </c>
      <c r="K4" s="2116">
        <v>0</v>
      </c>
      <c r="L4" s="2116">
        <v>0</v>
      </c>
      <c r="M4" s="2116">
        <v>0</v>
      </c>
      <c r="N4" s="2116">
        <v>0</v>
      </c>
      <c r="O4" s="2116">
        <v>0</v>
      </c>
      <c r="P4" s="2116">
        <v>0</v>
      </c>
      <c r="Q4" s="2116">
        <v>0</v>
      </c>
      <c r="R4" s="2116">
        <v>0</v>
      </c>
      <c r="S4" s="2116">
        <v>0</v>
      </c>
      <c r="T4" s="2116">
        <v>0</v>
      </c>
      <c r="U4" s="2116">
        <v>0</v>
      </c>
      <c r="V4" s="2117" t="str">
        <f t="shared" si="5"/>
        <v>2U9102</v>
      </c>
      <c r="W4" s="2117" t="str">
        <f t="shared" si="6"/>
        <v>V15</v>
      </c>
      <c r="Y4" s="2117" t="e">
        <f t="shared" si="7"/>
        <v>#N/A</v>
      </c>
      <c r="Z4" s="2117" t="s">
        <v>304</v>
      </c>
      <c r="AA4" s="2117">
        <f t="shared" si="8"/>
        <v>0</v>
      </c>
      <c r="AB4" s="2117">
        <f t="shared" si="9"/>
        <v>0</v>
      </c>
      <c r="AC4" s="2117">
        <f t="shared" si="10"/>
        <v>0</v>
      </c>
      <c r="AD4" s="2117">
        <f t="shared" si="11"/>
        <v>0</v>
      </c>
      <c r="AE4" s="2117">
        <f t="shared" si="12"/>
        <v>0</v>
      </c>
      <c r="AF4" s="2117">
        <f t="shared" si="13"/>
        <v>0</v>
      </c>
      <c r="AG4" s="2117">
        <f t="shared" si="14"/>
        <v>0</v>
      </c>
      <c r="AH4" s="2117">
        <f t="shared" si="15"/>
        <v>0</v>
      </c>
      <c r="AI4" s="2117">
        <f t="shared" si="16"/>
        <v>0</v>
      </c>
      <c r="AJ4" s="2117">
        <f t="shared" si="17"/>
        <v>0</v>
      </c>
      <c r="AK4" s="2117">
        <f t="shared" si="18"/>
        <v>0</v>
      </c>
      <c r="AL4" s="2117">
        <f t="shared" si="19"/>
        <v>0</v>
      </c>
      <c r="AM4" s="2117">
        <f t="shared" si="20"/>
        <v>0</v>
      </c>
      <c r="AN4" s="2117">
        <f t="shared" si="21"/>
        <v>0</v>
      </c>
      <c r="AP4" s="2117" t="s">
        <v>195</v>
      </c>
      <c r="AQ4" s="2117" t="s">
        <v>304</v>
      </c>
      <c r="AR4" s="2117">
        <f>SUMIF('Korat Summary'!$F:$F,US!$AQ4,'Korat Summary'!G:G)</f>
        <v>0</v>
      </c>
      <c r="AS4" s="2117">
        <f>SUMIF('Korat Summary'!$F:$F,US!$AQ4,'Korat Summary'!H:H)</f>
        <v>0</v>
      </c>
      <c r="AT4" s="2117">
        <f>SUMIF('Korat Summary'!$F:$F,US!$AQ4,'Korat Summary'!I:I)</f>
        <v>0</v>
      </c>
      <c r="AU4" s="2117">
        <f>SUMIF('Korat Summary'!$F:$F,US!$AQ4,'Korat Summary'!J:J)</f>
        <v>0</v>
      </c>
      <c r="AV4" s="2117">
        <f>SUMIF('Korat Summary'!$F:$F,US!$AQ4,'Korat Summary'!N:N)</f>
        <v>0</v>
      </c>
      <c r="AW4" s="2117">
        <f>SUMIF('Korat Summary'!$F:$F,US!$AQ4,'Korat Summary'!O:O)</f>
        <v>0</v>
      </c>
      <c r="AX4" s="2117">
        <f>SUMIF('Korat Summary'!$F:$F,US!$AQ4,'Korat Summary'!P:P)</f>
        <v>0</v>
      </c>
      <c r="AY4" s="2117">
        <f>SUMIF('Korat Summary'!$F:$F,US!$AQ4,'Korat Summary'!Q:Q)</f>
        <v>0</v>
      </c>
      <c r="AZ4" s="2117">
        <f>SUMIF('Korat Summary'!$F:$F,US!$AQ4,'Korat Summary'!U:U)</f>
        <v>0</v>
      </c>
      <c r="BA4" s="2117">
        <f>SUMIF('Korat Summary'!$F:$F,US!$AQ4,'Korat Summary'!V:V)</f>
        <v>0</v>
      </c>
      <c r="BB4" s="2117">
        <f>SUMIF('Korat Summary'!$F:$F,US!$AQ4,'Korat Summary'!W:W)</f>
        <v>0</v>
      </c>
      <c r="BC4" s="2117">
        <f>SUMIF('Korat Summary'!$F:$F,US!$AQ4,'Korat Summary'!X:X)</f>
        <v>0</v>
      </c>
      <c r="BD4" s="2117">
        <f>SUMIF('Korat Summary'!$F:$F,US!$AQ4,'Korat Summary'!Y:Y)</f>
        <v>0</v>
      </c>
      <c r="BE4" s="2117">
        <f t="shared" si="22"/>
        <v>0</v>
      </c>
      <c r="BG4" s="2117" t="s">
        <v>195</v>
      </c>
      <c r="BH4" s="2117" t="s">
        <v>304</v>
      </c>
      <c r="BI4" s="2119">
        <f t="shared" si="23"/>
        <v>0</v>
      </c>
      <c r="BJ4" s="2119">
        <f t="shared" si="24"/>
        <v>0</v>
      </c>
      <c r="BK4" s="2119">
        <f t="shared" si="25"/>
        <v>0</v>
      </c>
      <c r="BL4" s="2119">
        <f t="shared" si="26"/>
        <v>0</v>
      </c>
      <c r="BM4" s="2129">
        <f t="shared" si="27"/>
        <v>0</v>
      </c>
      <c r="BN4" s="2125">
        <f t="shared" si="28"/>
        <v>0</v>
      </c>
      <c r="BO4" s="2125">
        <f t="shared" si="29"/>
        <v>0</v>
      </c>
      <c r="BP4" s="2130">
        <f t="shared" si="30"/>
        <v>0</v>
      </c>
      <c r="BQ4" s="2119">
        <f t="shared" si="31"/>
        <v>0</v>
      </c>
      <c r="BR4" s="2119">
        <f t="shared" si="32"/>
        <v>0</v>
      </c>
      <c r="BS4" s="2119">
        <f t="shared" si="33"/>
        <v>0</v>
      </c>
      <c r="BT4" s="2119">
        <f t="shared" si="34"/>
        <v>0</v>
      </c>
      <c r="BU4" s="2119">
        <f t="shared" si="35"/>
        <v>0</v>
      </c>
      <c r="BV4" s="2120">
        <f t="shared" si="36"/>
        <v>0</v>
      </c>
    </row>
    <row r="5" spans="1:74">
      <c r="A5" s="2116" t="s">
        <v>339</v>
      </c>
      <c r="B5" s="2116" t="s">
        <v>416</v>
      </c>
      <c r="C5" s="2116" t="s">
        <v>406</v>
      </c>
      <c r="D5" s="2116" t="s">
        <v>822</v>
      </c>
      <c r="E5" s="2116" t="s">
        <v>806</v>
      </c>
      <c r="F5" s="2116" t="s">
        <v>814</v>
      </c>
      <c r="G5" s="2116" t="s">
        <v>808</v>
      </c>
      <c r="H5" s="2116">
        <v>0</v>
      </c>
      <c r="I5" s="2116">
        <v>0</v>
      </c>
      <c r="J5" s="2116">
        <v>0</v>
      </c>
      <c r="K5" s="2116">
        <v>0</v>
      </c>
      <c r="L5" s="2116">
        <v>0</v>
      </c>
      <c r="M5" s="2116">
        <v>0</v>
      </c>
      <c r="N5" s="2116">
        <v>0</v>
      </c>
      <c r="O5" s="2116">
        <v>0</v>
      </c>
      <c r="U5" s="2116">
        <v>0</v>
      </c>
      <c r="V5" s="2117" t="str">
        <f t="shared" si="5"/>
        <v>2U9102</v>
      </c>
      <c r="W5" s="2117" t="str">
        <f t="shared" si="6"/>
        <v>V15</v>
      </c>
      <c r="Y5" s="2117" t="e">
        <f t="shared" si="7"/>
        <v>#N/A</v>
      </c>
      <c r="Z5" s="2117" t="s">
        <v>250</v>
      </c>
      <c r="AA5" s="2117">
        <f t="shared" si="8"/>
        <v>0</v>
      </c>
      <c r="AB5" s="2117">
        <f t="shared" si="9"/>
        <v>0</v>
      </c>
      <c r="AC5" s="2117">
        <f t="shared" si="10"/>
        <v>0</v>
      </c>
      <c r="AD5" s="2117">
        <f t="shared" si="11"/>
        <v>0</v>
      </c>
      <c r="AE5" s="2117">
        <f t="shared" si="12"/>
        <v>0</v>
      </c>
      <c r="AF5" s="2117">
        <f t="shared" si="13"/>
        <v>0</v>
      </c>
      <c r="AG5" s="2117">
        <f t="shared" si="14"/>
        <v>0</v>
      </c>
      <c r="AH5" s="2117">
        <f t="shared" si="15"/>
        <v>0</v>
      </c>
      <c r="AI5" s="2117">
        <f t="shared" si="16"/>
        <v>0</v>
      </c>
      <c r="AJ5" s="2117">
        <f t="shared" si="17"/>
        <v>0</v>
      </c>
      <c r="AK5" s="2117">
        <f t="shared" si="18"/>
        <v>0</v>
      </c>
      <c r="AL5" s="2117">
        <f t="shared" si="19"/>
        <v>0</v>
      </c>
      <c r="AM5" s="2117">
        <f t="shared" si="20"/>
        <v>0</v>
      </c>
      <c r="AN5" s="2117">
        <f t="shared" si="21"/>
        <v>0</v>
      </c>
      <c r="AP5" s="2117" t="s">
        <v>195</v>
      </c>
      <c r="AQ5" s="2117" t="s">
        <v>250</v>
      </c>
      <c r="AR5" s="2117">
        <f>SUMIF('Korat Summary'!$F:$F,US!$AQ5,'Korat Summary'!G:G)</f>
        <v>0</v>
      </c>
      <c r="AS5" s="2117">
        <f>SUMIF('Korat Summary'!$F:$F,US!$AQ5,'Korat Summary'!H:H)</f>
        <v>0</v>
      </c>
      <c r="AT5" s="2117">
        <f>SUMIF('Korat Summary'!$F:$F,US!$AQ5,'Korat Summary'!I:I)</f>
        <v>0</v>
      </c>
      <c r="AU5" s="2117">
        <f>SUMIF('Korat Summary'!$F:$F,US!$AQ5,'Korat Summary'!J:J)</f>
        <v>0</v>
      </c>
      <c r="AV5" s="2117">
        <f>SUMIF('Korat Summary'!$F:$F,US!$AQ5,'Korat Summary'!N:N)</f>
        <v>0</v>
      </c>
      <c r="AW5" s="2117">
        <f>SUMIF('Korat Summary'!$F:$F,US!$AQ5,'Korat Summary'!O:O)</f>
        <v>0</v>
      </c>
      <c r="AX5" s="2117">
        <f>SUMIF('Korat Summary'!$F:$F,US!$AQ5,'Korat Summary'!P:P)</f>
        <v>0</v>
      </c>
      <c r="AY5" s="2117">
        <f>SUMIF('Korat Summary'!$F:$F,US!$AQ5,'Korat Summary'!Q:Q)</f>
        <v>0</v>
      </c>
      <c r="AZ5" s="2117">
        <f>SUMIF('Korat Summary'!$F:$F,US!$AQ5,'Korat Summary'!U:U)</f>
        <v>0</v>
      </c>
      <c r="BA5" s="2117">
        <f>SUMIF('Korat Summary'!$F:$F,US!$AQ5,'Korat Summary'!V:V)</f>
        <v>0</v>
      </c>
      <c r="BB5" s="2117">
        <f>SUMIF('Korat Summary'!$F:$F,US!$AQ5,'Korat Summary'!W:W)</f>
        <v>0</v>
      </c>
      <c r="BC5" s="2117">
        <f>SUMIF('Korat Summary'!$F:$F,US!$AQ5,'Korat Summary'!X:X)</f>
        <v>0</v>
      </c>
      <c r="BD5" s="2117">
        <f>SUMIF('Korat Summary'!$F:$F,US!$AQ5,'Korat Summary'!Y:Y)</f>
        <v>0</v>
      </c>
      <c r="BE5" s="2117">
        <f t="shared" si="22"/>
        <v>0</v>
      </c>
      <c r="BG5" s="2117" t="s">
        <v>195</v>
      </c>
      <c r="BH5" s="2117" t="s">
        <v>250</v>
      </c>
      <c r="BI5" s="2119">
        <f t="shared" si="23"/>
        <v>0</v>
      </c>
      <c r="BJ5" s="2119">
        <f t="shared" si="24"/>
        <v>0</v>
      </c>
      <c r="BK5" s="2119">
        <f t="shared" si="25"/>
        <v>0</v>
      </c>
      <c r="BL5" s="2119">
        <f t="shared" si="26"/>
        <v>0</v>
      </c>
      <c r="BM5" s="2129">
        <f t="shared" si="27"/>
        <v>0</v>
      </c>
      <c r="BN5" s="2125">
        <f t="shared" si="28"/>
        <v>0</v>
      </c>
      <c r="BO5" s="2125">
        <f t="shared" si="29"/>
        <v>0</v>
      </c>
      <c r="BP5" s="2130">
        <f t="shared" si="30"/>
        <v>0</v>
      </c>
      <c r="BQ5" s="2119">
        <f t="shared" si="31"/>
        <v>0</v>
      </c>
      <c r="BR5" s="2119">
        <f t="shared" si="32"/>
        <v>0</v>
      </c>
      <c r="BS5" s="2119">
        <f t="shared" si="33"/>
        <v>0</v>
      </c>
      <c r="BT5" s="2119">
        <f t="shared" si="34"/>
        <v>0</v>
      </c>
      <c r="BU5" s="2119">
        <f t="shared" si="35"/>
        <v>0</v>
      </c>
      <c r="BV5" s="2120">
        <f t="shared" si="36"/>
        <v>0</v>
      </c>
    </row>
    <row r="6" spans="1:74">
      <c r="A6" s="2116" t="s">
        <v>339</v>
      </c>
      <c r="B6" s="2116" t="s">
        <v>416</v>
      </c>
      <c r="C6" s="2116" t="s">
        <v>406</v>
      </c>
      <c r="D6" s="2116" t="s">
        <v>823</v>
      </c>
      <c r="E6" s="2116" t="s">
        <v>806</v>
      </c>
      <c r="F6" s="2116" t="s">
        <v>810</v>
      </c>
      <c r="G6" s="2116" t="s">
        <v>808</v>
      </c>
      <c r="H6" s="2116">
        <v>0</v>
      </c>
      <c r="I6" s="2116">
        <v>0</v>
      </c>
      <c r="J6" s="2116">
        <v>0</v>
      </c>
      <c r="K6" s="2116">
        <v>0</v>
      </c>
      <c r="L6" s="2116">
        <v>0</v>
      </c>
      <c r="M6" s="2116">
        <v>0</v>
      </c>
      <c r="N6" s="2116">
        <v>0</v>
      </c>
      <c r="O6" s="2116">
        <v>0</v>
      </c>
      <c r="P6" s="2116">
        <v>0</v>
      </c>
      <c r="Q6" s="2116">
        <v>0</v>
      </c>
      <c r="R6" s="2116">
        <v>0</v>
      </c>
      <c r="S6" s="2116">
        <v>0</v>
      </c>
      <c r="T6" s="2116">
        <v>0</v>
      </c>
      <c r="U6" s="2116">
        <v>0</v>
      </c>
      <c r="V6" s="2117" t="str">
        <f t="shared" si="5"/>
        <v>2U9102</v>
      </c>
      <c r="W6" s="2117" t="str">
        <f t="shared" si="6"/>
        <v>V15</v>
      </c>
      <c r="Y6" s="2117" t="e">
        <f t="shared" si="7"/>
        <v>#N/A</v>
      </c>
      <c r="Z6" s="2117" t="s">
        <v>252</v>
      </c>
      <c r="AA6" s="2117">
        <f t="shared" si="8"/>
        <v>0</v>
      </c>
      <c r="AB6" s="2117">
        <f t="shared" si="9"/>
        <v>0</v>
      </c>
      <c r="AC6" s="2117">
        <f t="shared" si="10"/>
        <v>0</v>
      </c>
      <c r="AD6" s="2117">
        <f t="shared" si="11"/>
        <v>0</v>
      </c>
      <c r="AE6" s="2117">
        <f t="shared" si="12"/>
        <v>0</v>
      </c>
      <c r="AF6" s="2117">
        <f t="shared" si="13"/>
        <v>0</v>
      </c>
      <c r="AG6" s="2117">
        <f t="shared" si="14"/>
        <v>0</v>
      </c>
      <c r="AH6" s="2117">
        <f t="shared" si="15"/>
        <v>0</v>
      </c>
      <c r="AI6" s="2117">
        <f t="shared" si="16"/>
        <v>0</v>
      </c>
      <c r="AJ6" s="2117">
        <f t="shared" si="17"/>
        <v>0</v>
      </c>
      <c r="AK6" s="2117">
        <f t="shared" si="18"/>
        <v>0</v>
      </c>
      <c r="AL6" s="2117">
        <f t="shared" si="19"/>
        <v>0</v>
      </c>
      <c r="AM6" s="2117">
        <f t="shared" si="20"/>
        <v>0</v>
      </c>
      <c r="AN6" s="2117">
        <f t="shared" si="21"/>
        <v>0</v>
      </c>
      <c r="AP6" s="2117" t="s">
        <v>195</v>
      </c>
      <c r="AQ6" s="2117" t="s">
        <v>252</v>
      </c>
      <c r="AR6" s="2117">
        <f>SUMIF('Korat Summary'!$F:$F,US!$AQ6,'Korat Summary'!G:G)</f>
        <v>0</v>
      </c>
      <c r="AS6" s="2117">
        <f>SUMIF('Korat Summary'!$F:$F,US!$AQ6,'Korat Summary'!H:H)</f>
        <v>0</v>
      </c>
      <c r="AT6" s="2117">
        <f>SUMIF('Korat Summary'!$F:$F,US!$AQ6,'Korat Summary'!I:I)</f>
        <v>0</v>
      </c>
      <c r="AU6" s="2117">
        <f>SUMIF('Korat Summary'!$F:$F,US!$AQ6,'Korat Summary'!J:J)</f>
        <v>0</v>
      </c>
      <c r="AV6" s="2117">
        <f>SUMIF('Korat Summary'!$F:$F,US!$AQ6,'Korat Summary'!N:N)</f>
        <v>0</v>
      </c>
      <c r="AW6" s="2117">
        <f>SUMIF('Korat Summary'!$F:$F,US!$AQ6,'Korat Summary'!O:O)</f>
        <v>0</v>
      </c>
      <c r="AX6" s="2117">
        <f>SUMIF('Korat Summary'!$F:$F,US!$AQ6,'Korat Summary'!P:P)</f>
        <v>0</v>
      </c>
      <c r="AY6" s="2117">
        <f>SUMIF('Korat Summary'!$F:$F,US!$AQ6,'Korat Summary'!Q:Q)</f>
        <v>0</v>
      </c>
      <c r="AZ6" s="2117">
        <f>SUMIF('Korat Summary'!$F:$F,US!$AQ6,'Korat Summary'!U:U)</f>
        <v>0</v>
      </c>
      <c r="BA6" s="2117">
        <f>SUMIF('Korat Summary'!$F:$F,US!$AQ6,'Korat Summary'!V:V)</f>
        <v>0</v>
      </c>
      <c r="BB6" s="2117">
        <f>SUMIF('Korat Summary'!$F:$F,US!$AQ6,'Korat Summary'!W:W)</f>
        <v>0</v>
      </c>
      <c r="BC6" s="2117">
        <f>SUMIF('Korat Summary'!$F:$F,US!$AQ6,'Korat Summary'!X:X)</f>
        <v>0</v>
      </c>
      <c r="BD6" s="2117">
        <f>SUMIF('Korat Summary'!$F:$F,US!$AQ6,'Korat Summary'!Y:Y)</f>
        <v>0</v>
      </c>
      <c r="BE6" s="2117">
        <f t="shared" si="22"/>
        <v>0</v>
      </c>
      <c r="BG6" s="2117" t="s">
        <v>195</v>
      </c>
      <c r="BH6" s="2117" t="s">
        <v>252</v>
      </c>
      <c r="BI6" s="2119">
        <f t="shared" si="23"/>
        <v>0</v>
      </c>
      <c r="BJ6" s="2119">
        <f t="shared" si="24"/>
        <v>0</v>
      </c>
      <c r="BK6" s="2119">
        <f t="shared" si="25"/>
        <v>0</v>
      </c>
      <c r="BL6" s="2119">
        <f t="shared" si="26"/>
        <v>0</v>
      </c>
      <c r="BM6" s="2129">
        <f t="shared" si="27"/>
        <v>0</v>
      </c>
      <c r="BN6" s="2125">
        <f t="shared" si="28"/>
        <v>0</v>
      </c>
      <c r="BO6" s="2125">
        <f t="shared" si="29"/>
        <v>0</v>
      </c>
      <c r="BP6" s="2130">
        <f t="shared" si="30"/>
        <v>0</v>
      </c>
      <c r="BQ6" s="2119">
        <f t="shared" si="31"/>
        <v>0</v>
      </c>
      <c r="BR6" s="2119">
        <f t="shared" si="32"/>
        <v>0</v>
      </c>
      <c r="BS6" s="2119">
        <f t="shared" si="33"/>
        <v>0</v>
      </c>
      <c r="BT6" s="2119">
        <f t="shared" si="34"/>
        <v>0</v>
      </c>
      <c r="BU6" s="2119">
        <f t="shared" si="35"/>
        <v>0</v>
      </c>
      <c r="BV6" s="2120">
        <f t="shared" si="36"/>
        <v>0</v>
      </c>
    </row>
    <row r="7" spans="1:74">
      <c r="A7" s="2116" t="s">
        <v>339</v>
      </c>
      <c r="B7" s="2116" t="s">
        <v>417</v>
      </c>
      <c r="C7" s="2116" t="s">
        <v>406</v>
      </c>
      <c r="D7" s="2116" t="s">
        <v>824</v>
      </c>
      <c r="E7" s="2116" t="s">
        <v>806</v>
      </c>
      <c r="F7" s="2116" t="s">
        <v>809</v>
      </c>
      <c r="G7" s="2116" t="s">
        <v>808</v>
      </c>
      <c r="H7" s="2116">
        <v>0</v>
      </c>
      <c r="I7" s="2116">
        <v>0</v>
      </c>
      <c r="J7" s="2116">
        <v>0</v>
      </c>
      <c r="K7" s="2116">
        <v>0</v>
      </c>
      <c r="L7" s="2116">
        <v>0</v>
      </c>
      <c r="M7" s="2116">
        <v>0</v>
      </c>
      <c r="N7" s="2116">
        <v>0</v>
      </c>
      <c r="O7" s="2116">
        <v>0</v>
      </c>
      <c r="P7" s="2116">
        <v>0</v>
      </c>
      <c r="Q7" s="2116">
        <v>0</v>
      </c>
      <c r="R7" s="2116">
        <v>0</v>
      </c>
      <c r="S7" s="2116">
        <v>0</v>
      </c>
      <c r="T7" s="2116">
        <v>0</v>
      </c>
      <c r="U7" s="2116">
        <v>0</v>
      </c>
      <c r="V7" s="2117" t="str">
        <f t="shared" si="5"/>
        <v>2U910G</v>
      </c>
      <c r="W7" s="2117" t="str">
        <f t="shared" si="6"/>
        <v>V15</v>
      </c>
      <c r="Y7" s="2117" t="e">
        <f t="shared" si="7"/>
        <v>#N/A</v>
      </c>
      <c r="Z7" s="2117" t="s">
        <v>244</v>
      </c>
      <c r="AA7" s="2117">
        <f t="shared" si="8"/>
        <v>0</v>
      </c>
      <c r="AB7" s="2117">
        <f t="shared" si="9"/>
        <v>0</v>
      </c>
      <c r="AC7" s="2117">
        <f t="shared" si="10"/>
        <v>0</v>
      </c>
      <c r="AD7" s="2117">
        <f t="shared" si="11"/>
        <v>0</v>
      </c>
      <c r="AE7" s="2117">
        <f t="shared" si="12"/>
        <v>0</v>
      </c>
      <c r="AF7" s="2117">
        <f t="shared" si="13"/>
        <v>0</v>
      </c>
      <c r="AG7" s="2117">
        <f t="shared" si="14"/>
        <v>0</v>
      </c>
      <c r="AH7" s="2117">
        <f t="shared" si="15"/>
        <v>0</v>
      </c>
      <c r="AI7" s="2117">
        <f t="shared" si="16"/>
        <v>0</v>
      </c>
      <c r="AJ7" s="2117">
        <f t="shared" si="17"/>
        <v>0</v>
      </c>
      <c r="AK7" s="2117">
        <f t="shared" si="18"/>
        <v>0</v>
      </c>
      <c r="AL7" s="2117">
        <f t="shared" si="19"/>
        <v>0</v>
      </c>
      <c r="AM7" s="2117">
        <f t="shared" si="20"/>
        <v>0</v>
      </c>
      <c r="AN7" s="2117">
        <f t="shared" si="21"/>
        <v>0</v>
      </c>
      <c r="AP7" s="2117" t="s">
        <v>195</v>
      </c>
      <c r="AQ7" s="2117" t="s">
        <v>244</v>
      </c>
      <c r="AR7" s="2117">
        <f>SUMIF('Korat Summary'!$F:$F,US!$AQ7,'Korat Summary'!G:G)</f>
        <v>0</v>
      </c>
      <c r="AS7" s="2117">
        <f>SUMIF('Korat Summary'!$F:$F,US!$AQ7,'Korat Summary'!H:H)</f>
        <v>0</v>
      </c>
      <c r="AT7" s="2117">
        <f>SUMIF('Korat Summary'!$F:$F,US!$AQ7,'Korat Summary'!I:I)</f>
        <v>0</v>
      </c>
      <c r="AU7" s="2117">
        <f>SUMIF('Korat Summary'!$F:$F,US!$AQ7,'Korat Summary'!J:J)</f>
        <v>0</v>
      </c>
      <c r="AV7" s="2117">
        <f>SUMIF('Korat Summary'!$F:$F,US!$AQ7,'Korat Summary'!N:N)</f>
        <v>0</v>
      </c>
      <c r="AW7" s="2117">
        <f>SUMIF('Korat Summary'!$F:$F,US!$AQ7,'Korat Summary'!O:O)</f>
        <v>0</v>
      </c>
      <c r="AX7" s="2117">
        <f>SUMIF('Korat Summary'!$F:$F,US!$AQ7,'Korat Summary'!P:P)</f>
        <v>0</v>
      </c>
      <c r="AY7" s="2117">
        <f>SUMIF('Korat Summary'!$F:$F,US!$AQ7,'Korat Summary'!Q:Q)</f>
        <v>0</v>
      </c>
      <c r="AZ7" s="2117">
        <f>SUMIF('Korat Summary'!$F:$F,US!$AQ7,'Korat Summary'!U:U)</f>
        <v>0</v>
      </c>
      <c r="BA7" s="2117">
        <f>SUMIF('Korat Summary'!$F:$F,US!$AQ7,'Korat Summary'!V:V)</f>
        <v>0</v>
      </c>
      <c r="BB7" s="2117">
        <f>SUMIF('Korat Summary'!$F:$F,US!$AQ7,'Korat Summary'!W:W)</f>
        <v>0</v>
      </c>
      <c r="BC7" s="2117">
        <f>SUMIF('Korat Summary'!$F:$F,US!$AQ7,'Korat Summary'!X:X)</f>
        <v>0</v>
      </c>
      <c r="BD7" s="2117">
        <f>SUMIF('Korat Summary'!$F:$F,US!$AQ7,'Korat Summary'!Y:Y)</f>
        <v>0</v>
      </c>
      <c r="BE7" s="2117">
        <f t="shared" si="22"/>
        <v>0</v>
      </c>
      <c r="BG7" s="2117" t="s">
        <v>195</v>
      </c>
      <c r="BH7" s="2117" t="s">
        <v>244</v>
      </c>
      <c r="BI7" s="2119">
        <f t="shared" si="23"/>
        <v>0</v>
      </c>
      <c r="BJ7" s="2119">
        <f t="shared" si="24"/>
        <v>0</v>
      </c>
      <c r="BK7" s="2119">
        <f t="shared" si="25"/>
        <v>0</v>
      </c>
      <c r="BL7" s="2119">
        <f t="shared" si="26"/>
        <v>0</v>
      </c>
      <c r="BM7" s="2129">
        <f t="shared" si="27"/>
        <v>0</v>
      </c>
      <c r="BN7" s="2125">
        <f t="shared" si="28"/>
        <v>0</v>
      </c>
      <c r="BO7" s="2125">
        <f t="shared" si="29"/>
        <v>0</v>
      </c>
      <c r="BP7" s="2130">
        <f t="shared" si="30"/>
        <v>0</v>
      </c>
      <c r="BQ7" s="2119">
        <f t="shared" si="31"/>
        <v>0</v>
      </c>
      <c r="BR7" s="2119">
        <f t="shared" si="32"/>
        <v>0</v>
      </c>
      <c r="BS7" s="2119">
        <f t="shared" si="33"/>
        <v>0</v>
      </c>
      <c r="BT7" s="2119">
        <f t="shared" si="34"/>
        <v>0</v>
      </c>
      <c r="BU7" s="2119">
        <f t="shared" si="35"/>
        <v>0</v>
      </c>
      <c r="BV7" s="2120">
        <f t="shared" si="36"/>
        <v>0</v>
      </c>
    </row>
    <row r="8" spans="1:74">
      <c r="A8" s="2116" t="s">
        <v>339</v>
      </c>
      <c r="B8" s="2116" t="s">
        <v>417</v>
      </c>
      <c r="C8" s="2116" t="s">
        <v>406</v>
      </c>
      <c r="D8" s="2116" t="s">
        <v>825</v>
      </c>
      <c r="E8" s="2116" t="s">
        <v>806</v>
      </c>
      <c r="F8" s="2116" t="s">
        <v>809</v>
      </c>
      <c r="G8" s="2116" t="s">
        <v>808</v>
      </c>
      <c r="H8" s="2116">
        <v>0</v>
      </c>
      <c r="I8" s="2116">
        <v>0</v>
      </c>
      <c r="J8" s="2116">
        <v>0</v>
      </c>
      <c r="K8" s="2116">
        <v>0</v>
      </c>
      <c r="L8" s="2116">
        <v>0</v>
      </c>
      <c r="M8" s="2116">
        <v>0</v>
      </c>
      <c r="N8" s="2116">
        <v>0</v>
      </c>
      <c r="O8" s="2116">
        <v>0</v>
      </c>
      <c r="U8" s="2116">
        <v>0</v>
      </c>
      <c r="V8" s="2117" t="str">
        <f t="shared" si="5"/>
        <v>2U910G</v>
      </c>
      <c r="W8" s="2117" t="str">
        <f t="shared" si="6"/>
        <v>V15</v>
      </c>
      <c r="Y8" s="2117" t="e">
        <f t="shared" si="7"/>
        <v>#N/A</v>
      </c>
      <c r="Z8" s="2117" t="s">
        <v>305</v>
      </c>
      <c r="AA8" s="2117">
        <f t="shared" si="8"/>
        <v>0</v>
      </c>
      <c r="AB8" s="2117">
        <f t="shared" si="9"/>
        <v>0</v>
      </c>
      <c r="AC8" s="2117">
        <f t="shared" si="10"/>
        <v>0</v>
      </c>
      <c r="AD8" s="2117">
        <f t="shared" si="11"/>
        <v>0</v>
      </c>
      <c r="AE8" s="2117">
        <f t="shared" si="12"/>
        <v>0</v>
      </c>
      <c r="AF8" s="2117">
        <f t="shared" si="13"/>
        <v>0</v>
      </c>
      <c r="AG8" s="2117">
        <f t="shared" si="14"/>
        <v>0</v>
      </c>
      <c r="AH8" s="2117">
        <f t="shared" si="15"/>
        <v>0</v>
      </c>
      <c r="AI8" s="2117">
        <f t="shared" si="16"/>
        <v>0</v>
      </c>
      <c r="AJ8" s="2117">
        <f t="shared" si="17"/>
        <v>0</v>
      </c>
      <c r="AK8" s="2117">
        <f t="shared" si="18"/>
        <v>0</v>
      </c>
      <c r="AL8" s="2117">
        <f t="shared" si="19"/>
        <v>0</v>
      </c>
      <c r="AM8" s="2117">
        <f t="shared" si="20"/>
        <v>0</v>
      </c>
      <c r="AN8" s="2117">
        <f t="shared" si="21"/>
        <v>0</v>
      </c>
      <c r="AP8" s="2117" t="s">
        <v>195</v>
      </c>
      <c r="AQ8" s="2117" t="s">
        <v>305</v>
      </c>
      <c r="AR8" s="2117">
        <f>SUMIF('Korat Summary'!$F:$F,US!$AQ8,'Korat Summary'!G:G)</f>
        <v>0</v>
      </c>
      <c r="AS8" s="2117">
        <f>SUMIF('Korat Summary'!$F:$F,US!$AQ8,'Korat Summary'!H:H)</f>
        <v>0</v>
      </c>
      <c r="AT8" s="2117">
        <f>SUMIF('Korat Summary'!$F:$F,US!$AQ8,'Korat Summary'!I:I)</f>
        <v>0</v>
      </c>
      <c r="AU8" s="2117">
        <f>SUMIF('Korat Summary'!$F:$F,US!$AQ8,'Korat Summary'!J:J)</f>
        <v>0</v>
      </c>
      <c r="AV8" s="2117">
        <f>SUMIF('Korat Summary'!$F:$F,US!$AQ8,'Korat Summary'!N:N)</f>
        <v>0</v>
      </c>
      <c r="AW8" s="2117">
        <f>SUMIF('Korat Summary'!$F:$F,US!$AQ8,'Korat Summary'!O:O)</f>
        <v>0</v>
      </c>
      <c r="AX8" s="2117">
        <f>SUMIF('Korat Summary'!$F:$F,US!$AQ8,'Korat Summary'!P:P)</f>
        <v>0</v>
      </c>
      <c r="AY8" s="2117">
        <f>SUMIF('Korat Summary'!$F:$F,US!$AQ8,'Korat Summary'!Q:Q)</f>
        <v>0</v>
      </c>
      <c r="AZ8" s="2117">
        <f>SUMIF('Korat Summary'!$F:$F,US!$AQ8,'Korat Summary'!U:U)</f>
        <v>0</v>
      </c>
      <c r="BA8" s="2117">
        <f>SUMIF('Korat Summary'!$F:$F,US!$AQ8,'Korat Summary'!V:V)</f>
        <v>0</v>
      </c>
      <c r="BB8" s="2117">
        <f>SUMIF('Korat Summary'!$F:$F,US!$AQ8,'Korat Summary'!W:W)</f>
        <v>0</v>
      </c>
      <c r="BC8" s="2117">
        <f>SUMIF('Korat Summary'!$F:$F,US!$AQ8,'Korat Summary'!X:X)</f>
        <v>0</v>
      </c>
      <c r="BD8" s="2117">
        <f>SUMIF('Korat Summary'!$F:$F,US!$AQ8,'Korat Summary'!Y:Y)</f>
        <v>0</v>
      </c>
      <c r="BE8" s="2117">
        <f t="shared" si="22"/>
        <v>0</v>
      </c>
      <c r="BG8" s="2117" t="s">
        <v>195</v>
      </c>
      <c r="BH8" s="2117" t="s">
        <v>305</v>
      </c>
      <c r="BI8" s="2119">
        <f t="shared" si="23"/>
        <v>0</v>
      </c>
      <c r="BJ8" s="2119">
        <f t="shared" si="24"/>
        <v>0</v>
      </c>
      <c r="BK8" s="2119">
        <f t="shared" si="25"/>
        <v>0</v>
      </c>
      <c r="BL8" s="2119">
        <f t="shared" si="26"/>
        <v>0</v>
      </c>
      <c r="BM8" s="2129">
        <f t="shared" si="27"/>
        <v>0</v>
      </c>
      <c r="BN8" s="2125">
        <f t="shared" si="28"/>
        <v>0</v>
      </c>
      <c r="BO8" s="2125">
        <f t="shared" si="29"/>
        <v>0</v>
      </c>
      <c r="BP8" s="2130">
        <f t="shared" si="30"/>
        <v>0</v>
      </c>
      <c r="BQ8" s="2119">
        <f t="shared" si="31"/>
        <v>0</v>
      </c>
      <c r="BR8" s="2119">
        <f t="shared" si="32"/>
        <v>0</v>
      </c>
      <c r="BS8" s="2119">
        <f t="shared" si="33"/>
        <v>0</v>
      </c>
      <c r="BT8" s="2119">
        <f t="shared" si="34"/>
        <v>0</v>
      </c>
      <c r="BU8" s="2119">
        <f t="shared" si="35"/>
        <v>0</v>
      </c>
      <c r="BV8" s="2120">
        <f t="shared" si="36"/>
        <v>0</v>
      </c>
    </row>
    <row r="9" spans="1:74">
      <c r="A9" s="2116" t="s">
        <v>339</v>
      </c>
      <c r="B9" s="2116" t="s">
        <v>417</v>
      </c>
      <c r="C9" s="2116" t="s">
        <v>406</v>
      </c>
      <c r="D9" s="2116" t="s">
        <v>826</v>
      </c>
      <c r="E9" s="2116" t="s">
        <v>806</v>
      </c>
      <c r="F9" s="2116" t="s">
        <v>807</v>
      </c>
      <c r="G9" s="2116" t="s">
        <v>808</v>
      </c>
      <c r="H9" s="2116">
        <v>0</v>
      </c>
      <c r="I9" s="2116">
        <v>0</v>
      </c>
      <c r="J9" s="2116">
        <v>0</v>
      </c>
      <c r="K9" s="2116">
        <v>0</v>
      </c>
      <c r="L9" s="2116">
        <v>0</v>
      </c>
      <c r="M9" s="2116">
        <v>0</v>
      </c>
      <c r="N9" s="2116">
        <v>0</v>
      </c>
      <c r="O9" s="2116">
        <v>0</v>
      </c>
      <c r="P9" s="2116">
        <v>0</v>
      </c>
      <c r="Q9" s="2116">
        <v>0</v>
      </c>
      <c r="R9" s="2116">
        <v>0</v>
      </c>
      <c r="S9" s="2116">
        <v>0</v>
      </c>
      <c r="T9" s="2116">
        <v>0</v>
      </c>
      <c r="U9" s="2116">
        <v>0</v>
      </c>
      <c r="V9" s="2117" t="str">
        <f t="shared" si="5"/>
        <v>2U910G</v>
      </c>
      <c r="W9" s="2117" t="str">
        <f t="shared" si="6"/>
        <v>V15</v>
      </c>
      <c r="Y9" s="2117" t="e">
        <f t="shared" si="7"/>
        <v>#N/A</v>
      </c>
      <c r="Z9" s="2117" t="s">
        <v>298</v>
      </c>
      <c r="AA9" s="2117">
        <f t="shared" si="8"/>
        <v>0</v>
      </c>
      <c r="AB9" s="2117">
        <f t="shared" si="9"/>
        <v>0</v>
      </c>
      <c r="AC9" s="2117">
        <f t="shared" si="10"/>
        <v>0</v>
      </c>
      <c r="AD9" s="2117">
        <f t="shared" si="11"/>
        <v>0</v>
      </c>
      <c r="AE9" s="2117">
        <f t="shared" si="12"/>
        <v>0</v>
      </c>
      <c r="AF9" s="2117">
        <f t="shared" si="13"/>
        <v>0</v>
      </c>
      <c r="AG9" s="2117">
        <f t="shared" si="14"/>
        <v>0</v>
      </c>
      <c r="AH9" s="2117">
        <f t="shared" si="15"/>
        <v>0</v>
      </c>
      <c r="AI9" s="2117">
        <f t="shared" si="16"/>
        <v>0</v>
      </c>
      <c r="AJ9" s="2117">
        <f t="shared" si="17"/>
        <v>0</v>
      </c>
      <c r="AK9" s="2117">
        <f t="shared" si="18"/>
        <v>0</v>
      </c>
      <c r="AL9" s="2117">
        <f t="shared" si="19"/>
        <v>0</v>
      </c>
      <c r="AM9" s="2117">
        <f t="shared" si="20"/>
        <v>0</v>
      </c>
      <c r="AN9" s="2117">
        <f t="shared" si="21"/>
        <v>0</v>
      </c>
      <c r="AP9" s="2117" t="s">
        <v>195</v>
      </c>
      <c r="AQ9" s="2117" t="s">
        <v>298</v>
      </c>
      <c r="AR9" s="2117">
        <f>SUMIF('Korat Summary'!$F:$F,US!$AQ9,'Korat Summary'!G:G)</f>
        <v>0</v>
      </c>
      <c r="AS9" s="2117">
        <f>SUMIF('Korat Summary'!$F:$F,US!$AQ9,'Korat Summary'!H:H)</f>
        <v>0</v>
      </c>
      <c r="AT9" s="2117">
        <f>SUMIF('Korat Summary'!$F:$F,US!$AQ9,'Korat Summary'!I:I)</f>
        <v>0</v>
      </c>
      <c r="AU9" s="2117">
        <f>SUMIF('Korat Summary'!$F:$F,US!$AQ9,'Korat Summary'!J:J)</f>
        <v>0</v>
      </c>
      <c r="AV9" s="2117">
        <f>SUMIF('Korat Summary'!$F:$F,US!$AQ9,'Korat Summary'!N:N)</f>
        <v>0</v>
      </c>
      <c r="AW9" s="2117">
        <f>SUMIF('Korat Summary'!$F:$F,US!$AQ9,'Korat Summary'!O:O)</f>
        <v>0</v>
      </c>
      <c r="AX9" s="2117">
        <f>SUMIF('Korat Summary'!$F:$F,US!$AQ9,'Korat Summary'!P:P)</f>
        <v>0</v>
      </c>
      <c r="AY9" s="2117">
        <f>SUMIF('Korat Summary'!$F:$F,US!$AQ9,'Korat Summary'!Q:Q)</f>
        <v>0</v>
      </c>
      <c r="AZ9" s="2117">
        <f>SUMIF('Korat Summary'!$F:$F,US!$AQ9,'Korat Summary'!U:U)</f>
        <v>0</v>
      </c>
      <c r="BA9" s="2117">
        <f>SUMIF('Korat Summary'!$F:$F,US!$AQ9,'Korat Summary'!V:V)</f>
        <v>0</v>
      </c>
      <c r="BB9" s="2117">
        <f>SUMIF('Korat Summary'!$F:$F,US!$AQ9,'Korat Summary'!W:W)</f>
        <v>0</v>
      </c>
      <c r="BC9" s="2117">
        <f>SUMIF('Korat Summary'!$F:$F,US!$AQ9,'Korat Summary'!X:X)</f>
        <v>0</v>
      </c>
      <c r="BD9" s="2117">
        <f>SUMIF('Korat Summary'!$F:$F,US!$AQ9,'Korat Summary'!Y:Y)</f>
        <v>0</v>
      </c>
      <c r="BE9" s="2117">
        <f t="shared" si="22"/>
        <v>0</v>
      </c>
      <c r="BG9" s="2117" t="s">
        <v>195</v>
      </c>
      <c r="BH9" s="2117" t="s">
        <v>298</v>
      </c>
      <c r="BI9" s="2119">
        <f t="shared" si="23"/>
        <v>0</v>
      </c>
      <c r="BJ9" s="2119">
        <f t="shared" si="24"/>
        <v>0</v>
      </c>
      <c r="BK9" s="2119">
        <f t="shared" si="25"/>
        <v>0</v>
      </c>
      <c r="BL9" s="2119">
        <f t="shared" si="26"/>
        <v>0</v>
      </c>
      <c r="BM9" s="2129">
        <f t="shared" si="27"/>
        <v>0</v>
      </c>
      <c r="BN9" s="2125">
        <f t="shared" si="28"/>
        <v>0</v>
      </c>
      <c r="BO9" s="2125">
        <f t="shared" si="29"/>
        <v>0</v>
      </c>
      <c r="BP9" s="2130">
        <f t="shared" si="30"/>
        <v>0</v>
      </c>
      <c r="BQ9" s="2119">
        <f t="shared" si="31"/>
        <v>0</v>
      </c>
      <c r="BR9" s="2119">
        <f t="shared" si="32"/>
        <v>0</v>
      </c>
      <c r="BS9" s="2119">
        <f t="shared" si="33"/>
        <v>0</v>
      </c>
      <c r="BT9" s="2119">
        <f t="shared" si="34"/>
        <v>0</v>
      </c>
      <c r="BU9" s="2119">
        <f t="shared" si="35"/>
        <v>0</v>
      </c>
      <c r="BV9" s="2120">
        <f t="shared" si="36"/>
        <v>0</v>
      </c>
    </row>
    <row r="10" spans="1:74">
      <c r="A10" s="2116" t="s">
        <v>339</v>
      </c>
      <c r="B10" s="2116" t="s">
        <v>417</v>
      </c>
      <c r="C10" s="2116" t="s">
        <v>406</v>
      </c>
      <c r="D10" s="2116" t="s">
        <v>827</v>
      </c>
      <c r="E10" s="2116" t="s">
        <v>806</v>
      </c>
      <c r="F10" s="2116" t="s">
        <v>814</v>
      </c>
      <c r="G10" s="2116" t="s">
        <v>808</v>
      </c>
      <c r="H10" s="2116">
        <v>0</v>
      </c>
      <c r="I10" s="2116">
        <v>0</v>
      </c>
      <c r="J10" s="2116">
        <v>0</v>
      </c>
      <c r="K10" s="2116">
        <v>0</v>
      </c>
      <c r="L10" s="2116">
        <v>0</v>
      </c>
      <c r="M10" s="2116">
        <v>0</v>
      </c>
      <c r="N10" s="2116">
        <v>0</v>
      </c>
      <c r="O10" s="2116">
        <v>0</v>
      </c>
      <c r="U10" s="2116">
        <v>0</v>
      </c>
      <c r="V10" s="2117" t="str">
        <f t="shared" si="5"/>
        <v>2U910G</v>
      </c>
      <c r="W10" s="2117" t="str">
        <f t="shared" si="6"/>
        <v>V15</v>
      </c>
      <c r="Y10" s="2117" t="e">
        <f t="shared" si="7"/>
        <v>#N/A</v>
      </c>
      <c r="Z10" s="2117" t="s">
        <v>368</v>
      </c>
      <c r="AA10" s="2117">
        <f t="shared" si="8"/>
        <v>0</v>
      </c>
      <c r="AB10" s="2117">
        <f t="shared" si="9"/>
        <v>0</v>
      </c>
      <c r="AC10" s="2117">
        <f t="shared" si="10"/>
        <v>0</v>
      </c>
      <c r="AD10" s="2117">
        <f t="shared" si="11"/>
        <v>0</v>
      </c>
      <c r="AE10" s="2117">
        <f t="shared" si="12"/>
        <v>0</v>
      </c>
      <c r="AF10" s="2117">
        <f t="shared" si="13"/>
        <v>0</v>
      </c>
      <c r="AG10" s="2117">
        <f t="shared" si="14"/>
        <v>0</v>
      </c>
      <c r="AH10" s="2117">
        <f t="shared" si="15"/>
        <v>0</v>
      </c>
      <c r="AI10" s="2117">
        <f t="shared" si="16"/>
        <v>0</v>
      </c>
      <c r="AJ10" s="2117">
        <f t="shared" si="17"/>
        <v>0</v>
      </c>
      <c r="AK10" s="2117">
        <f t="shared" si="18"/>
        <v>0</v>
      </c>
      <c r="AL10" s="2117">
        <f t="shared" si="19"/>
        <v>0</v>
      </c>
      <c r="AM10" s="2117">
        <f t="shared" si="20"/>
        <v>0</v>
      </c>
      <c r="AN10" s="2117">
        <f t="shared" si="21"/>
        <v>0</v>
      </c>
      <c r="AP10" s="2117" t="s">
        <v>195</v>
      </c>
      <c r="AQ10" s="2117" t="s">
        <v>368</v>
      </c>
      <c r="AR10" s="2117">
        <f>SUMIF('Korat Summary'!$F:$F,US!$AQ10,'Korat Summary'!G:G)</f>
        <v>0</v>
      </c>
      <c r="AS10" s="2117">
        <f>SUMIF('Korat Summary'!$F:$F,US!$AQ10,'Korat Summary'!H:H)</f>
        <v>0</v>
      </c>
      <c r="AT10" s="2117">
        <f>SUMIF('Korat Summary'!$F:$F,US!$AQ10,'Korat Summary'!I:I)</f>
        <v>0</v>
      </c>
      <c r="AU10" s="2117">
        <f>SUMIF('Korat Summary'!$F:$F,US!$AQ10,'Korat Summary'!J:J)</f>
        <v>0</v>
      </c>
      <c r="AV10" s="2117">
        <f>SUMIF('Korat Summary'!$F:$F,US!$AQ10,'Korat Summary'!N:N)</f>
        <v>0</v>
      </c>
      <c r="AW10" s="2117">
        <f>SUMIF('Korat Summary'!$F:$F,US!$AQ10,'Korat Summary'!O:O)</f>
        <v>0</v>
      </c>
      <c r="AX10" s="2117">
        <f>SUMIF('Korat Summary'!$F:$F,US!$AQ10,'Korat Summary'!P:P)</f>
        <v>0</v>
      </c>
      <c r="AY10" s="2117">
        <f>SUMIF('Korat Summary'!$F:$F,US!$AQ10,'Korat Summary'!Q:Q)</f>
        <v>0</v>
      </c>
      <c r="AZ10" s="2117">
        <f>SUMIF('Korat Summary'!$F:$F,US!$AQ10,'Korat Summary'!U:U)</f>
        <v>0</v>
      </c>
      <c r="BA10" s="2117">
        <f>SUMIF('Korat Summary'!$F:$F,US!$AQ10,'Korat Summary'!V:V)</f>
        <v>0</v>
      </c>
      <c r="BB10" s="2117">
        <f>SUMIF('Korat Summary'!$F:$F,US!$AQ10,'Korat Summary'!W:W)</f>
        <v>0</v>
      </c>
      <c r="BC10" s="2117">
        <f>SUMIF('Korat Summary'!$F:$F,US!$AQ10,'Korat Summary'!X:X)</f>
        <v>0</v>
      </c>
      <c r="BD10" s="2117">
        <f>SUMIF('Korat Summary'!$F:$F,US!$AQ10,'Korat Summary'!Y:Y)</f>
        <v>0</v>
      </c>
      <c r="BE10" s="2117">
        <f t="shared" si="22"/>
        <v>0</v>
      </c>
      <c r="BG10" s="2117" t="s">
        <v>195</v>
      </c>
      <c r="BH10" s="2117" t="s">
        <v>368</v>
      </c>
      <c r="BI10" s="2119">
        <f t="shared" si="23"/>
        <v>0</v>
      </c>
      <c r="BJ10" s="2119">
        <f t="shared" si="24"/>
        <v>0</v>
      </c>
      <c r="BK10" s="2119">
        <f t="shared" si="25"/>
        <v>0</v>
      </c>
      <c r="BL10" s="2119">
        <f t="shared" si="26"/>
        <v>0</v>
      </c>
      <c r="BM10" s="2129">
        <f t="shared" si="27"/>
        <v>0</v>
      </c>
      <c r="BN10" s="2125">
        <f t="shared" si="28"/>
        <v>0</v>
      </c>
      <c r="BO10" s="2125">
        <f t="shared" si="29"/>
        <v>0</v>
      </c>
      <c r="BP10" s="2130">
        <f t="shared" si="30"/>
        <v>0</v>
      </c>
      <c r="BQ10" s="2119">
        <f t="shared" si="31"/>
        <v>0</v>
      </c>
      <c r="BR10" s="2119">
        <f t="shared" si="32"/>
        <v>0</v>
      </c>
      <c r="BS10" s="2119">
        <f t="shared" si="33"/>
        <v>0</v>
      </c>
      <c r="BT10" s="2119">
        <f t="shared" si="34"/>
        <v>0</v>
      </c>
      <c r="BU10" s="2119">
        <f t="shared" si="35"/>
        <v>0</v>
      </c>
      <c r="BV10" s="2120">
        <f t="shared" si="36"/>
        <v>0</v>
      </c>
    </row>
    <row r="11" spans="1:74">
      <c r="A11" s="2116" t="s">
        <v>339</v>
      </c>
      <c r="B11" s="2116" t="s">
        <v>418</v>
      </c>
      <c r="C11" s="2116" t="s">
        <v>406</v>
      </c>
      <c r="D11" s="2116" t="s">
        <v>828</v>
      </c>
      <c r="E11" s="2116" t="s">
        <v>806</v>
      </c>
      <c r="F11" s="2116" t="s">
        <v>809</v>
      </c>
      <c r="G11" s="2116" t="s">
        <v>808</v>
      </c>
      <c r="H11" s="2116">
        <v>845</v>
      </c>
      <c r="I11" s="2116">
        <v>1045</v>
      </c>
      <c r="J11" s="2116">
        <v>1045</v>
      </c>
      <c r="K11" s="2116">
        <v>1519</v>
      </c>
      <c r="L11" s="2116">
        <v>3034</v>
      </c>
      <c r="M11" s="2116">
        <v>944</v>
      </c>
      <c r="N11" s="2116">
        <v>919</v>
      </c>
      <c r="O11" s="2116">
        <v>1804</v>
      </c>
      <c r="P11" s="2116">
        <v>1344</v>
      </c>
      <c r="Q11" s="2116">
        <v>1264</v>
      </c>
      <c r="R11" s="2116">
        <v>2964</v>
      </c>
      <c r="S11" s="2116">
        <v>1544</v>
      </c>
      <c r="T11" s="2116">
        <v>844</v>
      </c>
      <c r="U11" s="2116">
        <v>19115</v>
      </c>
      <c r="V11" s="2117" t="str">
        <f t="shared" si="5"/>
        <v>2U9104</v>
      </c>
      <c r="W11" s="2117" t="str">
        <f t="shared" si="6"/>
        <v>V15</v>
      </c>
      <c r="Y11" s="2117" t="e">
        <f t="shared" si="7"/>
        <v>#N/A</v>
      </c>
      <c r="Z11" s="2117" t="s">
        <v>332</v>
      </c>
      <c r="AA11" s="2117">
        <f t="shared" si="8"/>
        <v>0</v>
      </c>
      <c r="AB11" s="2117">
        <f t="shared" si="9"/>
        <v>0</v>
      </c>
      <c r="AC11" s="2117">
        <f t="shared" si="10"/>
        <v>0</v>
      </c>
      <c r="AD11" s="2117">
        <f t="shared" si="11"/>
        <v>0</v>
      </c>
      <c r="AE11" s="2117">
        <f t="shared" si="12"/>
        <v>0</v>
      </c>
      <c r="AF11" s="2117">
        <f t="shared" si="13"/>
        <v>0</v>
      </c>
      <c r="AG11" s="2117">
        <f t="shared" si="14"/>
        <v>0</v>
      </c>
      <c r="AH11" s="2117">
        <f t="shared" si="15"/>
        <v>0</v>
      </c>
      <c r="AI11" s="2117">
        <f t="shared" si="16"/>
        <v>0</v>
      </c>
      <c r="AJ11" s="2117">
        <f t="shared" si="17"/>
        <v>0</v>
      </c>
      <c r="AK11" s="2117">
        <f t="shared" si="18"/>
        <v>0</v>
      </c>
      <c r="AL11" s="2117">
        <f t="shared" si="19"/>
        <v>0</v>
      </c>
      <c r="AM11" s="2117">
        <f t="shared" si="20"/>
        <v>0</v>
      </c>
      <c r="AN11" s="2117">
        <f t="shared" si="21"/>
        <v>0</v>
      </c>
      <c r="AP11" s="2117" t="s">
        <v>195</v>
      </c>
      <c r="AQ11" s="2117" t="s">
        <v>332</v>
      </c>
      <c r="AR11" s="2117">
        <f>SUMIF('Korat Summary'!$F:$F,US!$AQ11,'Korat Summary'!G:G)</f>
        <v>0</v>
      </c>
      <c r="AS11" s="2117">
        <f>SUMIF('Korat Summary'!$F:$F,US!$AQ11,'Korat Summary'!H:H)</f>
        <v>0</v>
      </c>
      <c r="AT11" s="2117">
        <f>SUMIF('Korat Summary'!$F:$F,US!$AQ11,'Korat Summary'!I:I)</f>
        <v>0</v>
      </c>
      <c r="AU11" s="2117">
        <f>SUMIF('Korat Summary'!$F:$F,US!$AQ11,'Korat Summary'!J:J)</f>
        <v>0</v>
      </c>
      <c r="AV11" s="2117">
        <f>SUMIF('Korat Summary'!$F:$F,US!$AQ11,'Korat Summary'!N:N)</f>
        <v>0</v>
      </c>
      <c r="AW11" s="2117">
        <f>SUMIF('Korat Summary'!$F:$F,US!$AQ11,'Korat Summary'!O:O)</f>
        <v>0</v>
      </c>
      <c r="AX11" s="2117">
        <f>SUMIF('Korat Summary'!$F:$F,US!$AQ11,'Korat Summary'!P:P)</f>
        <v>0</v>
      </c>
      <c r="AY11" s="2117">
        <f>SUMIF('Korat Summary'!$F:$F,US!$AQ11,'Korat Summary'!Q:Q)</f>
        <v>0</v>
      </c>
      <c r="AZ11" s="2117">
        <f>SUMIF('Korat Summary'!$F:$F,US!$AQ11,'Korat Summary'!U:U)</f>
        <v>0</v>
      </c>
      <c r="BA11" s="2117">
        <f>SUMIF('Korat Summary'!$F:$F,US!$AQ11,'Korat Summary'!V:V)</f>
        <v>0</v>
      </c>
      <c r="BB11" s="2117">
        <f>SUMIF('Korat Summary'!$F:$F,US!$AQ11,'Korat Summary'!W:W)</f>
        <v>0</v>
      </c>
      <c r="BC11" s="2117">
        <f>SUMIF('Korat Summary'!$F:$F,US!$AQ11,'Korat Summary'!X:X)</f>
        <v>0</v>
      </c>
      <c r="BD11" s="2117">
        <f>SUMIF('Korat Summary'!$F:$F,US!$AQ11,'Korat Summary'!Y:Y)</f>
        <v>0</v>
      </c>
      <c r="BE11" s="2117">
        <f t="shared" si="22"/>
        <v>0</v>
      </c>
      <c r="BG11" s="2117" t="s">
        <v>195</v>
      </c>
      <c r="BH11" s="2117" t="s">
        <v>332</v>
      </c>
      <c r="BI11" s="2119">
        <f t="shared" si="23"/>
        <v>0</v>
      </c>
      <c r="BJ11" s="2119">
        <f t="shared" si="24"/>
        <v>0</v>
      </c>
      <c r="BK11" s="2119">
        <f t="shared" si="25"/>
        <v>0</v>
      </c>
      <c r="BL11" s="2119">
        <f t="shared" si="26"/>
        <v>0</v>
      </c>
      <c r="BM11" s="2129">
        <f t="shared" si="27"/>
        <v>0</v>
      </c>
      <c r="BN11" s="2125">
        <f t="shared" si="28"/>
        <v>0</v>
      </c>
      <c r="BO11" s="2125">
        <f t="shared" si="29"/>
        <v>0</v>
      </c>
      <c r="BP11" s="2130">
        <f t="shared" si="30"/>
        <v>0</v>
      </c>
      <c r="BQ11" s="2119">
        <f t="shared" si="31"/>
        <v>0</v>
      </c>
      <c r="BR11" s="2119">
        <f t="shared" si="32"/>
        <v>0</v>
      </c>
      <c r="BS11" s="2119">
        <f t="shared" si="33"/>
        <v>0</v>
      </c>
      <c r="BT11" s="2119">
        <f t="shared" si="34"/>
        <v>0</v>
      </c>
      <c r="BU11" s="2119">
        <f t="shared" si="35"/>
        <v>0</v>
      </c>
      <c r="BV11" s="2120">
        <f t="shared" si="36"/>
        <v>0</v>
      </c>
    </row>
    <row r="12" spans="1:74">
      <c r="A12" s="2116" t="s">
        <v>339</v>
      </c>
      <c r="B12" s="2116" t="s">
        <v>418</v>
      </c>
      <c r="C12" s="2116" t="s">
        <v>406</v>
      </c>
      <c r="D12" s="2116" t="s">
        <v>829</v>
      </c>
      <c r="E12" s="2116" t="s">
        <v>806</v>
      </c>
      <c r="F12" s="2116" t="s">
        <v>809</v>
      </c>
      <c r="G12" s="2116" t="s">
        <v>808</v>
      </c>
      <c r="H12" s="2116">
        <v>0</v>
      </c>
      <c r="I12" s="2116">
        <v>0</v>
      </c>
      <c r="J12" s="2116">
        <v>0</v>
      </c>
      <c r="K12" s="2116">
        <v>0</v>
      </c>
      <c r="L12" s="2116">
        <v>0</v>
      </c>
      <c r="M12" s="2116">
        <v>0</v>
      </c>
      <c r="N12" s="2116">
        <v>0</v>
      </c>
      <c r="O12" s="2116">
        <v>0</v>
      </c>
      <c r="P12" s="2116">
        <v>0</v>
      </c>
      <c r="Q12" s="2116">
        <v>0</v>
      </c>
      <c r="R12" s="2116">
        <v>0</v>
      </c>
      <c r="S12" s="2116">
        <v>0</v>
      </c>
      <c r="T12" s="2116">
        <v>0</v>
      </c>
      <c r="U12" s="2116">
        <v>0</v>
      </c>
      <c r="V12" s="2117" t="str">
        <f t="shared" si="5"/>
        <v>2U9104</v>
      </c>
      <c r="W12" s="2117" t="str">
        <f t="shared" si="6"/>
        <v>V15</v>
      </c>
      <c r="Y12" s="2117" t="e">
        <f t="shared" si="7"/>
        <v>#N/A</v>
      </c>
      <c r="Z12" s="2117" t="s">
        <v>461</v>
      </c>
      <c r="AA12" s="2117">
        <f t="shared" si="8"/>
        <v>0</v>
      </c>
      <c r="AB12" s="2117">
        <f t="shared" si="9"/>
        <v>0</v>
      </c>
      <c r="AC12" s="2117">
        <f t="shared" si="10"/>
        <v>0</v>
      </c>
      <c r="AD12" s="2117">
        <f t="shared" si="11"/>
        <v>0</v>
      </c>
      <c r="AE12" s="2117">
        <f t="shared" si="12"/>
        <v>0</v>
      </c>
      <c r="AF12" s="2117">
        <f t="shared" si="13"/>
        <v>0</v>
      </c>
      <c r="AG12" s="2117">
        <f t="shared" si="14"/>
        <v>0</v>
      </c>
      <c r="AH12" s="2117">
        <f t="shared" si="15"/>
        <v>0</v>
      </c>
      <c r="AI12" s="2117">
        <f t="shared" si="16"/>
        <v>0</v>
      </c>
      <c r="AJ12" s="2117">
        <f t="shared" si="17"/>
        <v>0</v>
      </c>
      <c r="AK12" s="2117">
        <f t="shared" si="18"/>
        <v>0</v>
      </c>
      <c r="AL12" s="2117">
        <f t="shared" si="19"/>
        <v>0</v>
      </c>
      <c r="AM12" s="2117">
        <f t="shared" si="20"/>
        <v>0</v>
      </c>
      <c r="AN12" s="2117">
        <f t="shared" si="21"/>
        <v>0</v>
      </c>
      <c r="AP12" s="2117" t="s">
        <v>195</v>
      </c>
      <c r="AQ12" s="2117" t="s">
        <v>461</v>
      </c>
      <c r="AR12" s="2117">
        <f>SUMIF('Korat Summary'!$F:$F,US!$AQ12,'Korat Summary'!G:G)</f>
        <v>0</v>
      </c>
      <c r="AS12" s="2117">
        <f>SUMIF('Korat Summary'!$F:$F,US!$AQ12,'Korat Summary'!H:H)</f>
        <v>0</v>
      </c>
      <c r="AT12" s="2117">
        <f>SUMIF('Korat Summary'!$F:$F,US!$AQ12,'Korat Summary'!I:I)</f>
        <v>0</v>
      </c>
      <c r="AU12" s="2117">
        <f>SUMIF('Korat Summary'!$F:$F,US!$AQ12,'Korat Summary'!J:J)</f>
        <v>0</v>
      </c>
      <c r="AV12" s="2117">
        <f>SUMIF('Korat Summary'!$F:$F,US!$AQ12,'Korat Summary'!N:N)</f>
        <v>0</v>
      </c>
      <c r="AW12" s="2117">
        <f>SUMIF('Korat Summary'!$F:$F,US!$AQ12,'Korat Summary'!O:O)</f>
        <v>0</v>
      </c>
      <c r="AX12" s="2117">
        <f>SUMIF('Korat Summary'!$F:$F,US!$AQ12,'Korat Summary'!P:P)</f>
        <v>0</v>
      </c>
      <c r="AY12" s="2117">
        <f>SUMIF('Korat Summary'!$F:$F,US!$AQ12,'Korat Summary'!Q:Q)</f>
        <v>0</v>
      </c>
      <c r="AZ12" s="2117">
        <f>SUMIF('Korat Summary'!$F:$F,US!$AQ12,'Korat Summary'!U:U)</f>
        <v>0</v>
      </c>
      <c r="BA12" s="2117">
        <f>SUMIF('Korat Summary'!$F:$F,US!$AQ12,'Korat Summary'!V:V)</f>
        <v>0</v>
      </c>
      <c r="BB12" s="2117">
        <f>SUMIF('Korat Summary'!$F:$F,US!$AQ12,'Korat Summary'!W:W)</f>
        <v>0</v>
      </c>
      <c r="BC12" s="2117">
        <f>SUMIF('Korat Summary'!$F:$F,US!$AQ12,'Korat Summary'!X:X)</f>
        <v>0</v>
      </c>
      <c r="BD12" s="2117">
        <f>SUMIF('Korat Summary'!$F:$F,US!$AQ12,'Korat Summary'!Y:Y)</f>
        <v>0</v>
      </c>
      <c r="BE12" s="2117">
        <f t="shared" si="22"/>
        <v>0</v>
      </c>
      <c r="BG12" s="2117" t="s">
        <v>195</v>
      </c>
      <c r="BH12" s="2117" t="s">
        <v>461</v>
      </c>
      <c r="BI12" s="2119">
        <f t="shared" si="23"/>
        <v>0</v>
      </c>
      <c r="BJ12" s="2119">
        <f t="shared" si="24"/>
        <v>0</v>
      </c>
      <c r="BK12" s="2119">
        <f t="shared" si="25"/>
        <v>0</v>
      </c>
      <c r="BL12" s="2119">
        <f t="shared" si="26"/>
        <v>0</v>
      </c>
      <c r="BM12" s="2129">
        <f t="shared" si="27"/>
        <v>0</v>
      </c>
      <c r="BN12" s="2125">
        <f t="shared" si="28"/>
        <v>0</v>
      </c>
      <c r="BO12" s="2125">
        <f t="shared" si="29"/>
        <v>0</v>
      </c>
      <c r="BP12" s="2130">
        <f t="shared" si="30"/>
        <v>0</v>
      </c>
      <c r="BQ12" s="2119">
        <f t="shared" si="31"/>
        <v>0</v>
      </c>
      <c r="BR12" s="2119">
        <f t="shared" si="32"/>
        <v>0</v>
      </c>
      <c r="BS12" s="2119">
        <f t="shared" si="33"/>
        <v>0</v>
      </c>
      <c r="BT12" s="2119">
        <f t="shared" si="34"/>
        <v>0</v>
      </c>
      <c r="BU12" s="2119">
        <f t="shared" si="35"/>
        <v>0</v>
      </c>
      <c r="BV12" s="2120">
        <f t="shared" si="36"/>
        <v>0</v>
      </c>
    </row>
    <row r="13" spans="1:74">
      <c r="A13" s="2116" t="s">
        <v>339</v>
      </c>
      <c r="B13" s="2116" t="s">
        <v>418</v>
      </c>
      <c r="C13" s="2116" t="s">
        <v>406</v>
      </c>
      <c r="D13" s="2116" t="s">
        <v>830</v>
      </c>
      <c r="E13" s="2116" t="s">
        <v>806</v>
      </c>
      <c r="F13" s="2116" t="s">
        <v>807</v>
      </c>
      <c r="G13" s="2116" t="s">
        <v>808</v>
      </c>
      <c r="H13" s="2116">
        <v>200</v>
      </c>
      <c r="I13" s="2116">
        <v>0</v>
      </c>
      <c r="J13" s="2116">
        <v>0</v>
      </c>
      <c r="K13" s="2116">
        <v>0</v>
      </c>
      <c r="L13" s="2116">
        <v>0</v>
      </c>
      <c r="M13" s="2116">
        <v>0</v>
      </c>
      <c r="N13" s="2116">
        <v>0</v>
      </c>
      <c r="O13" s="2116">
        <v>0</v>
      </c>
      <c r="P13" s="2116">
        <v>0</v>
      </c>
      <c r="Q13" s="2116">
        <v>0</v>
      </c>
      <c r="R13" s="2116">
        <v>0</v>
      </c>
      <c r="S13" s="2116">
        <v>0</v>
      </c>
      <c r="T13" s="2116">
        <v>0</v>
      </c>
      <c r="U13" s="2116">
        <v>200</v>
      </c>
      <c r="V13" s="2117" t="str">
        <f t="shared" si="5"/>
        <v>2U9104</v>
      </c>
      <c r="W13" s="2117" t="str">
        <f t="shared" si="6"/>
        <v>V15</v>
      </c>
      <c r="Y13" s="2117" t="e">
        <f t="shared" si="7"/>
        <v>#N/A</v>
      </c>
      <c r="Z13" s="2117" t="s">
        <v>935</v>
      </c>
      <c r="AA13" s="2117">
        <f t="shared" si="8"/>
        <v>0</v>
      </c>
      <c r="AB13" s="2117">
        <f t="shared" si="9"/>
        <v>0</v>
      </c>
      <c r="AC13" s="2117">
        <f t="shared" si="10"/>
        <v>0</v>
      </c>
      <c r="AD13" s="2117">
        <f t="shared" si="11"/>
        <v>0</v>
      </c>
      <c r="AE13" s="2117">
        <f t="shared" si="12"/>
        <v>0</v>
      </c>
      <c r="AF13" s="2117">
        <f t="shared" si="13"/>
        <v>0</v>
      </c>
      <c r="AG13" s="2117">
        <f t="shared" si="14"/>
        <v>0</v>
      </c>
      <c r="AH13" s="2117">
        <f t="shared" si="15"/>
        <v>0</v>
      </c>
      <c r="AI13" s="2117">
        <f t="shared" si="16"/>
        <v>0</v>
      </c>
      <c r="AJ13" s="2117">
        <f t="shared" si="17"/>
        <v>0</v>
      </c>
      <c r="AK13" s="2117">
        <f t="shared" si="18"/>
        <v>0</v>
      </c>
      <c r="AL13" s="2117">
        <f t="shared" si="19"/>
        <v>0</v>
      </c>
      <c r="AM13" s="2117">
        <f t="shared" si="20"/>
        <v>0</v>
      </c>
      <c r="AN13" s="2117">
        <f t="shared" si="21"/>
        <v>0</v>
      </c>
      <c r="AP13" s="2117" t="s">
        <v>195</v>
      </c>
      <c r="AQ13" s="2117" t="s">
        <v>935</v>
      </c>
      <c r="AR13" s="2117">
        <f>SUMIF('Korat Summary'!$F:$F,US!$AQ13,'Korat Summary'!G:G)</f>
        <v>0</v>
      </c>
      <c r="AS13" s="2117">
        <f>SUMIF('Korat Summary'!$F:$F,US!$AQ13,'Korat Summary'!H:H)</f>
        <v>0</v>
      </c>
      <c r="AT13" s="2117">
        <f>SUMIF('Korat Summary'!$F:$F,US!$AQ13,'Korat Summary'!I:I)</f>
        <v>0</v>
      </c>
      <c r="AU13" s="2117">
        <f>SUMIF('Korat Summary'!$F:$F,US!$AQ13,'Korat Summary'!J:J)</f>
        <v>0</v>
      </c>
      <c r="AV13" s="2117">
        <f>SUMIF('Korat Summary'!$F:$F,US!$AQ13,'Korat Summary'!N:N)</f>
        <v>0</v>
      </c>
      <c r="AW13" s="2117">
        <f>SUMIF('Korat Summary'!$F:$F,US!$AQ13,'Korat Summary'!O:O)</f>
        <v>0</v>
      </c>
      <c r="AX13" s="2117">
        <f>SUMIF('Korat Summary'!$F:$F,US!$AQ13,'Korat Summary'!P:P)</f>
        <v>0</v>
      </c>
      <c r="AY13" s="2117">
        <f>SUMIF('Korat Summary'!$F:$F,US!$AQ13,'Korat Summary'!Q:Q)</f>
        <v>0</v>
      </c>
      <c r="AZ13" s="2117">
        <f>SUMIF('Korat Summary'!$F:$F,US!$AQ13,'Korat Summary'!U:U)</f>
        <v>0</v>
      </c>
      <c r="BA13" s="2117">
        <f>SUMIF('Korat Summary'!$F:$F,US!$AQ13,'Korat Summary'!V:V)</f>
        <v>0</v>
      </c>
      <c r="BB13" s="2117">
        <f>SUMIF('Korat Summary'!$F:$F,US!$AQ13,'Korat Summary'!W:W)</f>
        <v>0</v>
      </c>
      <c r="BC13" s="2117">
        <f>SUMIF('Korat Summary'!$F:$F,US!$AQ13,'Korat Summary'!X:X)</f>
        <v>0</v>
      </c>
      <c r="BD13" s="2117">
        <f>SUMIF('Korat Summary'!$F:$F,US!$AQ13,'Korat Summary'!Y:Y)</f>
        <v>0</v>
      </c>
      <c r="BE13" s="2117">
        <f t="shared" si="22"/>
        <v>0</v>
      </c>
      <c r="BG13" s="2117" t="s">
        <v>195</v>
      </c>
      <c r="BH13" s="2117" t="s">
        <v>935</v>
      </c>
      <c r="BI13" s="2119">
        <f t="shared" si="23"/>
        <v>0</v>
      </c>
      <c r="BJ13" s="2119">
        <f t="shared" si="24"/>
        <v>0</v>
      </c>
      <c r="BK13" s="2119">
        <f t="shared" si="25"/>
        <v>0</v>
      </c>
      <c r="BL13" s="2119">
        <f t="shared" si="26"/>
        <v>0</v>
      </c>
      <c r="BM13" s="2129">
        <f t="shared" si="27"/>
        <v>0</v>
      </c>
      <c r="BN13" s="2125">
        <f t="shared" si="28"/>
        <v>0</v>
      </c>
      <c r="BO13" s="2125">
        <f t="shared" si="29"/>
        <v>0</v>
      </c>
      <c r="BP13" s="2130">
        <f t="shared" si="30"/>
        <v>0</v>
      </c>
      <c r="BQ13" s="2119">
        <f t="shared" si="31"/>
        <v>0</v>
      </c>
      <c r="BR13" s="2119">
        <f t="shared" si="32"/>
        <v>0</v>
      </c>
      <c r="BS13" s="2119">
        <f t="shared" si="33"/>
        <v>0</v>
      </c>
      <c r="BT13" s="2119">
        <f t="shared" si="34"/>
        <v>0</v>
      </c>
      <c r="BU13" s="2119">
        <f t="shared" si="35"/>
        <v>0</v>
      </c>
      <c r="BV13" s="2120">
        <f t="shared" si="36"/>
        <v>0</v>
      </c>
    </row>
    <row r="14" spans="1:74">
      <c r="A14" s="2116" t="s">
        <v>339</v>
      </c>
      <c r="B14" s="2116" t="s">
        <v>418</v>
      </c>
      <c r="C14" s="2116" t="s">
        <v>406</v>
      </c>
      <c r="D14" s="2116" t="s">
        <v>831</v>
      </c>
      <c r="E14" s="2116" t="s">
        <v>806</v>
      </c>
      <c r="F14" s="2116" t="s">
        <v>832</v>
      </c>
      <c r="G14" s="2116" t="s">
        <v>808</v>
      </c>
      <c r="H14" s="2116">
        <v>0</v>
      </c>
      <c r="I14" s="2116">
        <v>0</v>
      </c>
      <c r="J14" s="2116">
        <v>0</v>
      </c>
      <c r="K14" s="2116">
        <v>0</v>
      </c>
      <c r="L14" s="2116">
        <v>0</v>
      </c>
      <c r="M14" s="2116">
        <v>0</v>
      </c>
      <c r="N14" s="2116">
        <v>0</v>
      </c>
      <c r="O14" s="2116">
        <v>0</v>
      </c>
      <c r="U14" s="2116">
        <v>0</v>
      </c>
      <c r="V14" s="2117" t="str">
        <f t="shared" si="5"/>
        <v>2U9104</v>
      </c>
      <c r="W14" s="2117" t="str">
        <f t="shared" si="6"/>
        <v>V15</v>
      </c>
      <c r="Y14" s="2117" t="e">
        <f t="shared" si="7"/>
        <v>#N/A</v>
      </c>
      <c r="Z14" s="2117" t="s">
        <v>936</v>
      </c>
      <c r="AA14" s="2117">
        <f t="shared" si="8"/>
        <v>0</v>
      </c>
      <c r="AB14" s="2117">
        <f t="shared" si="9"/>
        <v>0</v>
      </c>
      <c r="AC14" s="2117">
        <f t="shared" si="10"/>
        <v>0</v>
      </c>
      <c r="AD14" s="2117">
        <f t="shared" si="11"/>
        <v>0</v>
      </c>
      <c r="AE14" s="2117">
        <f t="shared" si="12"/>
        <v>0</v>
      </c>
      <c r="AF14" s="2117">
        <f t="shared" si="13"/>
        <v>0</v>
      </c>
      <c r="AG14" s="2117">
        <f t="shared" si="14"/>
        <v>0</v>
      </c>
      <c r="AH14" s="2117">
        <f t="shared" si="15"/>
        <v>0</v>
      </c>
      <c r="AI14" s="2117">
        <f t="shared" si="16"/>
        <v>0</v>
      </c>
      <c r="AJ14" s="2117">
        <f t="shared" si="17"/>
        <v>0</v>
      </c>
      <c r="AK14" s="2117">
        <f t="shared" si="18"/>
        <v>0</v>
      </c>
      <c r="AL14" s="2117">
        <f t="shared" si="19"/>
        <v>0</v>
      </c>
      <c r="AM14" s="2117">
        <f t="shared" si="20"/>
        <v>0</v>
      </c>
      <c r="AN14" s="2117">
        <f t="shared" si="21"/>
        <v>0</v>
      </c>
      <c r="AP14" s="2117" t="s">
        <v>195</v>
      </c>
      <c r="AQ14" s="2117" t="s">
        <v>936</v>
      </c>
      <c r="AR14" s="2117">
        <f>SUMIF('Korat Summary'!$F:$F,US!$AQ14,'Korat Summary'!G:G)</f>
        <v>0</v>
      </c>
      <c r="AS14" s="2117">
        <f>SUMIF('Korat Summary'!$F:$F,US!$AQ14,'Korat Summary'!H:H)</f>
        <v>0</v>
      </c>
      <c r="AT14" s="2117">
        <f>SUMIF('Korat Summary'!$F:$F,US!$AQ14,'Korat Summary'!I:I)</f>
        <v>0</v>
      </c>
      <c r="AU14" s="2117">
        <f>SUMIF('Korat Summary'!$F:$F,US!$AQ14,'Korat Summary'!J:J)</f>
        <v>0</v>
      </c>
      <c r="AV14" s="2117">
        <f>SUMIF('Korat Summary'!$F:$F,US!$AQ14,'Korat Summary'!N:N)</f>
        <v>0</v>
      </c>
      <c r="AW14" s="2117">
        <f>SUMIF('Korat Summary'!$F:$F,US!$AQ14,'Korat Summary'!O:O)</f>
        <v>0</v>
      </c>
      <c r="AX14" s="2117">
        <f>SUMIF('Korat Summary'!$F:$F,US!$AQ14,'Korat Summary'!P:P)</f>
        <v>0</v>
      </c>
      <c r="AY14" s="2117">
        <f>SUMIF('Korat Summary'!$F:$F,US!$AQ14,'Korat Summary'!Q:Q)</f>
        <v>0</v>
      </c>
      <c r="AZ14" s="2117">
        <f>SUMIF('Korat Summary'!$F:$F,US!$AQ14,'Korat Summary'!U:U)</f>
        <v>0</v>
      </c>
      <c r="BA14" s="2117">
        <f>SUMIF('Korat Summary'!$F:$F,US!$AQ14,'Korat Summary'!V:V)</f>
        <v>0</v>
      </c>
      <c r="BB14" s="2117">
        <f>SUMIF('Korat Summary'!$F:$F,US!$AQ14,'Korat Summary'!W:W)</f>
        <v>0</v>
      </c>
      <c r="BC14" s="2117">
        <f>SUMIF('Korat Summary'!$F:$F,US!$AQ14,'Korat Summary'!X:X)</f>
        <v>0</v>
      </c>
      <c r="BD14" s="2117">
        <f>SUMIF('Korat Summary'!$F:$F,US!$AQ14,'Korat Summary'!Y:Y)</f>
        <v>0</v>
      </c>
      <c r="BE14" s="2117">
        <f t="shared" si="22"/>
        <v>0</v>
      </c>
      <c r="BG14" s="2117" t="s">
        <v>195</v>
      </c>
      <c r="BH14" s="2117" t="s">
        <v>936</v>
      </c>
      <c r="BI14" s="2119">
        <f t="shared" si="23"/>
        <v>0</v>
      </c>
      <c r="BJ14" s="2119">
        <f t="shared" si="24"/>
        <v>0</v>
      </c>
      <c r="BK14" s="2119">
        <f t="shared" si="25"/>
        <v>0</v>
      </c>
      <c r="BL14" s="2119">
        <f t="shared" si="26"/>
        <v>0</v>
      </c>
      <c r="BM14" s="2129">
        <f t="shared" si="27"/>
        <v>0</v>
      </c>
      <c r="BN14" s="2125">
        <f t="shared" si="28"/>
        <v>0</v>
      </c>
      <c r="BO14" s="2125">
        <f t="shared" si="29"/>
        <v>0</v>
      </c>
      <c r="BP14" s="2130">
        <f t="shared" si="30"/>
        <v>0</v>
      </c>
      <c r="BQ14" s="2119">
        <f t="shared" si="31"/>
        <v>0</v>
      </c>
      <c r="BR14" s="2119">
        <f t="shared" si="32"/>
        <v>0</v>
      </c>
      <c r="BS14" s="2119">
        <f t="shared" si="33"/>
        <v>0</v>
      </c>
      <c r="BT14" s="2119">
        <f t="shared" si="34"/>
        <v>0</v>
      </c>
      <c r="BU14" s="2119">
        <f t="shared" si="35"/>
        <v>0</v>
      </c>
      <c r="BV14" s="2120">
        <f t="shared" si="36"/>
        <v>0</v>
      </c>
    </row>
    <row r="15" spans="1:74">
      <c r="A15" s="2116" t="s">
        <v>339</v>
      </c>
      <c r="B15" s="2116" t="s">
        <v>418</v>
      </c>
      <c r="C15" s="2116" t="s">
        <v>406</v>
      </c>
      <c r="D15" s="2116" t="s">
        <v>833</v>
      </c>
      <c r="E15" s="2116" t="s">
        <v>806</v>
      </c>
      <c r="F15" s="2116" t="s">
        <v>814</v>
      </c>
      <c r="G15" s="2116" t="s">
        <v>808</v>
      </c>
      <c r="H15" s="2116">
        <v>583</v>
      </c>
      <c r="I15" s="2116">
        <v>583</v>
      </c>
      <c r="J15" s="2116">
        <v>583</v>
      </c>
      <c r="K15" s="2116">
        <v>583</v>
      </c>
      <c r="L15" s="2116">
        <v>2583</v>
      </c>
      <c r="M15" s="2116">
        <v>583</v>
      </c>
      <c r="N15" s="2116">
        <v>582</v>
      </c>
      <c r="O15" s="2116">
        <v>582</v>
      </c>
      <c r="P15" s="2116">
        <v>1582</v>
      </c>
      <c r="Q15" s="2116">
        <v>582</v>
      </c>
      <c r="R15" s="2116">
        <v>582</v>
      </c>
      <c r="S15" s="2116">
        <v>582</v>
      </c>
      <c r="T15" s="2116">
        <v>582</v>
      </c>
      <c r="U15" s="2116">
        <v>10572</v>
      </c>
      <c r="V15" s="2117" t="str">
        <f t="shared" si="5"/>
        <v>2U9104</v>
      </c>
      <c r="W15" s="2117" t="str">
        <f t="shared" si="6"/>
        <v>V15</v>
      </c>
      <c r="Y15" s="2117" t="e">
        <f t="shared" si="7"/>
        <v>#N/A</v>
      </c>
      <c r="Z15" s="2117" t="s">
        <v>198</v>
      </c>
      <c r="AA15" s="2117">
        <f t="shared" si="8"/>
        <v>0</v>
      </c>
      <c r="AB15" s="2117">
        <f t="shared" si="9"/>
        <v>0</v>
      </c>
      <c r="AC15" s="2117">
        <f t="shared" si="10"/>
        <v>0</v>
      </c>
      <c r="AD15" s="2117">
        <f t="shared" si="11"/>
        <v>0</v>
      </c>
      <c r="AE15" s="2117">
        <f t="shared" si="12"/>
        <v>0</v>
      </c>
      <c r="AF15" s="2117">
        <f t="shared" si="13"/>
        <v>0</v>
      </c>
      <c r="AG15" s="2117">
        <f t="shared" si="14"/>
        <v>0</v>
      </c>
      <c r="AH15" s="2117">
        <f t="shared" si="15"/>
        <v>0</v>
      </c>
      <c r="AI15" s="2117">
        <f t="shared" si="16"/>
        <v>0</v>
      </c>
      <c r="AJ15" s="2117">
        <f t="shared" si="17"/>
        <v>0</v>
      </c>
      <c r="AK15" s="2117">
        <f t="shared" si="18"/>
        <v>0</v>
      </c>
      <c r="AL15" s="2117">
        <f t="shared" si="19"/>
        <v>0</v>
      </c>
      <c r="AM15" s="2117">
        <f t="shared" si="20"/>
        <v>0</v>
      </c>
      <c r="AN15" s="2117">
        <f t="shared" si="21"/>
        <v>0</v>
      </c>
      <c r="AP15" s="2117" t="s">
        <v>195</v>
      </c>
      <c r="AQ15" s="2117" t="s">
        <v>198</v>
      </c>
      <c r="AR15" s="2117">
        <f>SUMIF('Korat Summary'!$F:$F,US!$AQ15,'Korat Summary'!G:G)</f>
        <v>0</v>
      </c>
      <c r="AS15" s="2117">
        <f>SUMIF('Korat Summary'!$F:$F,US!$AQ15,'Korat Summary'!H:H)</f>
        <v>0</v>
      </c>
      <c r="AT15" s="2117">
        <f>SUMIF('Korat Summary'!$F:$F,US!$AQ15,'Korat Summary'!I:I)</f>
        <v>0</v>
      </c>
      <c r="AU15" s="2117">
        <f>SUMIF('Korat Summary'!$F:$F,US!$AQ15,'Korat Summary'!J:J)</f>
        <v>0</v>
      </c>
      <c r="AV15" s="2117">
        <f>SUMIF('Korat Summary'!$F:$F,US!$AQ15,'Korat Summary'!N:N)</f>
        <v>0</v>
      </c>
      <c r="AW15" s="2117">
        <f>SUMIF('Korat Summary'!$F:$F,US!$AQ15,'Korat Summary'!O:O)</f>
        <v>0</v>
      </c>
      <c r="AX15" s="2117">
        <f>SUMIF('Korat Summary'!$F:$F,US!$AQ15,'Korat Summary'!P:P)</f>
        <v>0</v>
      </c>
      <c r="AY15" s="2117">
        <f>SUMIF('Korat Summary'!$F:$F,US!$AQ15,'Korat Summary'!Q:Q)</f>
        <v>0</v>
      </c>
      <c r="AZ15" s="2117">
        <f>SUMIF('Korat Summary'!$F:$F,US!$AQ15,'Korat Summary'!U:U)</f>
        <v>0</v>
      </c>
      <c r="BA15" s="2117">
        <f>SUMIF('Korat Summary'!$F:$F,US!$AQ15,'Korat Summary'!V:V)</f>
        <v>0</v>
      </c>
      <c r="BB15" s="2117">
        <f>SUMIF('Korat Summary'!$F:$F,US!$AQ15,'Korat Summary'!W:W)</f>
        <v>0</v>
      </c>
      <c r="BC15" s="2117">
        <f>SUMIF('Korat Summary'!$F:$F,US!$AQ15,'Korat Summary'!X:X)</f>
        <v>0</v>
      </c>
      <c r="BD15" s="2117">
        <f>SUMIF('Korat Summary'!$F:$F,US!$AQ15,'Korat Summary'!Y:Y)</f>
        <v>0</v>
      </c>
      <c r="BE15" s="2117">
        <f t="shared" si="22"/>
        <v>0</v>
      </c>
      <c r="BG15" s="2117" t="s">
        <v>195</v>
      </c>
      <c r="BH15" s="2117" t="s">
        <v>198</v>
      </c>
      <c r="BI15" s="2119">
        <f t="shared" si="23"/>
        <v>0</v>
      </c>
      <c r="BJ15" s="2119">
        <f t="shared" si="24"/>
        <v>0</v>
      </c>
      <c r="BK15" s="2119">
        <f t="shared" si="25"/>
        <v>0</v>
      </c>
      <c r="BL15" s="2119">
        <f t="shared" si="26"/>
        <v>0</v>
      </c>
      <c r="BM15" s="2129">
        <f t="shared" si="27"/>
        <v>0</v>
      </c>
      <c r="BN15" s="2125">
        <f t="shared" si="28"/>
        <v>0</v>
      </c>
      <c r="BO15" s="2125">
        <f t="shared" si="29"/>
        <v>0</v>
      </c>
      <c r="BP15" s="2130">
        <f t="shared" si="30"/>
        <v>0</v>
      </c>
      <c r="BQ15" s="2119">
        <f t="shared" si="31"/>
        <v>0</v>
      </c>
      <c r="BR15" s="2119">
        <f t="shared" si="32"/>
        <v>0</v>
      </c>
      <c r="BS15" s="2119">
        <f t="shared" si="33"/>
        <v>0</v>
      </c>
      <c r="BT15" s="2119">
        <f t="shared" si="34"/>
        <v>0</v>
      </c>
      <c r="BU15" s="2119">
        <f t="shared" si="35"/>
        <v>0</v>
      </c>
      <c r="BV15" s="2120">
        <f t="shared" si="36"/>
        <v>0</v>
      </c>
    </row>
    <row r="16" spans="1:74">
      <c r="A16" s="2116" t="s">
        <v>339</v>
      </c>
      <c r="B16" s="2116" t="s">
        <v>418</v>
      </c>
      <c r="C16" s="2116" t="s">
        <v>406</v>
      </c>
      <c r="D16" s="2116" t="s">
        <v>834</v>
      </c>
      <c r="E16" s="2116" t="s">
        <v>806</v>
      </c>
      <c r="F16" s="2116" t="s">
        <v>814</v>
      </c>
      <c r="G16" s="2116" t="s">
        <v>808</v>
      </c>
      <c r="V16" s="2117" t="str">
        <f t="shared" si="5"/>
        <v>2U9104</v>
      </c>
      <c r="W16" s="2117" t="str">
        <f t="shared" si="6"/>
        <v>V15</v>
      </c>
      <c r="Y16" s="2117" t="e">
        <f t="shared" si="7"/>
        <v>#N/A</v>
      </c>
      <c r="Z16" s="2117" t="s">
        <v>302</v>
      </c>
      <c r="AA16" s="2117">
        <f t="shared" si="8"/>
        <v>0</v>
      </c>
      <c r="AB16" s="2117">
        <f t="shared" si="9"/>
        <v>0</v>
      </c>
      <c r="AC16" s="2117">
        <f t="shared" si="10"/>
        <v>0</v>
      </c>
      <c r="AD16" s="2117">
        <f t="shared" si="11"/>
        <v>0</v>
      </c>
      <c r="AE16" s="2117">
        <f t="shared" si="12"/>
        <v>0</v>
      </c>
      <c r="AF16" s="2117">
        <f t="shared" si="13"/>
        <v>0</v>
      </c>
      <c r="AG16" s="2117">
        <f t="shared" si="14"/>
        <v>0</v>
      </c>
      <c r="AH16" s="2117">
        <f t="shared" si="15"/>
        <v>0</v>
      </c>
      <c r="AI16" s="2117">
        <f t="shared" si="16"/>
        <v>0</v>
      </c>
      <c r="AJ16" s="2117">
        <f t="shared" si="17"/>
        <v>0</v>
      </c>
      <c r="AK16" s="2117">
        <f t="shared" si="18"/>
        <v>0</v>
      </c>
      <c r="AL16" s="2117">
        <f t="shared" si="19"/>
        <v>0</v>
      </c>
      <c r="AM16" s="2117">
        <f t="shared" si="20"/>
        <v>0</v>
      </c>
      <c r="AN16" s="2117">
        <f t="shared" si="21"/>
        <v>0</v>
      </c>
      <c r="AP16" s="2117" t="s">
        <v>195</v>
      </c>
      <c r="AQ16" s="2117" t="s">
        <v>302</v>
      </c>
      <c r="AR16" s="2117">
        <f>SUMIF('Korat Summary'!$F:$F,US!$AQ16,'Korat Summary'!G:G)</f>
        <v>0</v>
      </c>
      <c r="AS16" s="2117">
        <f>SUMIF('Korat Summary'!$F:$F,US!$AQ16,'Korat Summary'!H:H)</f>
        <v>0</v>
      </c>
      <c r="AT16" s="2117">
        <f>SUMIF('Korat Summary'!$F:$F,US!$AQ16,'Korat Summary'!I:I)</f>
        <v>0</v>
      </c>
      <c r="AU16" s="2117">
        <f>SUMIF('Korat Summary'!$F:$F,US!$AQ16,'Korat Summary'!J:J)</f>
        <v>0</v>
      </c>
      <c r="AV16" s="2117">
        <f>SUMIF('Korat Summary'!$F:$F,US!$AQ16,'Korat Summary'!N:N)</f>
        <v>0</v>
      </c>
      <c r="AW16" s="2117">
        <f>SUMIF('Korat Summary'!$F:$F,US!$AQ16,'Korat Summary'!O:O)</f>
        <v>0</v>
      </c>
      <c r="AX16" s="2117">
        <f>SUMIF('Korat Summary'!$F:$F,US!$AQ16,'Korat Summary'!P:P)</f>
        <v>0</v>
      </c>
      <c r="AY16" s="2117">
        <f>SUMIF('Korat Summary'!$F:$F,US!$AQ16,'Korat Summary'!Q:Q)</f>
        <v>0</v>
      </c>
      <c r="AZ16" s="2117">
        <f>SUMIF('Korat Summary'!$F:$F,US!$AQ16,'Korat Summary'!U:U)</f>
        <v>0</v>
      </c>
      <c r="BA16" s="2117">
        <f>SUMIF('Korat Summary'!$F:$F,US!$AQ16,'Korat Summary'!V:V)</f>
        <v>0</v>
      </c>
      <c r="BB16" s="2117">
        <f>SUMIF('Korat Summary'!$F:$F,US!$AQ16,'Korat Summary'!W:W)</f>
        <v>0</v>
      </c>
      <c r="BC16" s="2117">
        <f>SUMIF('Korat Summary'!$F:$F,US!$AQ16,'Korat Summary'!X:X)</f>
        <v>0</v>
      </c>
      <c r="BD16" s="2117">
        <f>SUMIF('Korat Summary'!$F:$F,US!$AQ16,'Korat Summary'!Y:Y)</f>
        <v>0</v>
      </c>
      <c r="BE16" s="2117">
        <f t="shared" si="22"/>
        <v>0</v>
      </c>
      <c r="BG16" s="2117" t="s">
        <v>195</v>
      </c>
      <c r="BH16" s="2117" t="s">
        <v>302</v>
      </c>
      <c r="BI16" s="2119">
        <f t="shared" si="23"/>
        <v>0</v>
      </c>
      <c r="BJ16" s="2119">
        <f t="shared" si="24"/>
        <v>0</v>
      </c>
      <c r="BK16" s="2119">
        <f t="shared" si="25"/>
        <v>0</v>
      </c>
      <c r="BL16" s="2119">
        <f t="shared" si="26"/>
        <v>0</v>
      </c>
      <c r="BM16" s="2129">
        <f t="shared" si="27"/>
        <v>0</v>
      </c>
      <c r="BN16" s="2125">
        <f t="shared" si="28"/>
        <v>0</v>
      </c>
      <c r="BO16" s="2125">
        <f t="shared" si="29"/>
        <v>0</v>
      </c>
      <c r="BP16" s="2130">
        <f t="shared" si="30"/>
        <v>0</v>
      </c>
      <c r="BQ16" s="2119">
        <f t="shared" si="31"/>
        <v>0</v>
      </c>
      <c r="BR16" s="2119">
        <f t="shared" si="32"/>
        <v>0</v>
      </c>
      <c r="BS16" s="2119">
        <f t="shared" si="33"/>
        <v>0</v>
      </c>
      <c r="BT16" s="2119">
        <f t="shared" si="34"/>
        <v>0</v>
      </c>
      <c r="BU16" s="2119">
        <f t="shared" si="35"/>
        <v>0</v>
      </c>
      <c r="BV16" s="2120">
        <f t="shared" si="36"/>
        <v>0</v>
      </c>
    </row>
    <row r="17" spans="1:74">
      <c r="A17" s="2116" t="s">
        <v>339</v>
      </c>
      <c r="B17" s="2116" t="s">
        <v>418</v>
      </c>
      <c r="C17" s="2116" t="s">
        <v>406</v>
      </c>
      <c r="D17" s="2116" t="s">
        <v>835</v>
      </c>
      <c r="E17" s="2116" t="s">
        <v>806</v>
      </c>
      <c r="F17" s="2116" t="s">
        <v>814</v>
      </c>
      <c r="G17" s="2116" t="s">
        <v>808</v>
      </c>
      <c r="H17" s="2116">
        <v>494</v>
      </c>
      <c r="I17" s="2116">
        <v>494</v>
      </c>
      <c r="J17" s="2116">
        <v>494</v>
      </c>
      <c r="K17" s="2116">
        <v>494</v>
      </c>
      <c r="L17" s="2116">
        <v>494</v>
      </c>
      <c r="M17" s="2116">
        <v>494</v>
      </c>
      <c r="N17" s="2116">
        <v>494</v>
      </c>
      <c r="O17" s="2116">
        <v>493</v>
      </c>
      <c r="P17" s="2116">
        <v>493</v>
      </c>
      <c r="Q17" s="2116">
        <v>493</v>
      </c>
      <c r="R17" s="2116">
        <v>493</v>
      </c>
      <c r="S17" s="2116">
        <v>493</v>
      </c>
      <c r="T17" s="2116">
        <v>493</v>
      </c>
      <c r="U17" s="2116">
        <v>6416</v>
      </c>
      <c r="V17" s="2117" t="str">
        <f t="shared" si="5"/>
        <v>2U9104</v>
      </c>
      <c r="W17" s="2117" t="str">
        <f t="shared" si="6"/>
        <v>V15</v>
      </c>
      <c r="Y17" s="2117" t="e">
        <f t="shared" si="7"/>
        <v>#N/A</v>
      </c>
      <c r="Z17" s="2117" t="s">
        <v>254</v>
      </c>
      <c r="AA17" s="2117">
        <f t="shared" si="8"/>
        <v>0</v>
      </c>
      <c r="AB17" s="2117">
        <f t="shared" si="9"/>
        <v>0</v>
      </c>
      <c r="AC17" s="2117">
        <f t="shared" si="10"/>
        <v>0</v>
      </c>
      <c r="AD17" s="2117">
        <f t="shared" si="11"/>
        <v>0</v>
      </c>
      <c r="AE17" s="2117">
        <f t="shared" si="12"/>
        <v>0</v>
      </c>
      <c r="AF17" s="2117">
        <f t="shared" si="13"/>
        <v>0</v>
      </c>
      <c r="AG17" s="2117">
        <f t="shared" si="14"/>
        <v>0</v>
      </c>
      <c r="AH17" s="2117">
        <f t="shared" si="15"/>
        <v>0</v>
      </c>
      <c r="AI17" s="2117">
        <f t="shared" si="16"/>
        <v>0</v>
      </c>
      <c r="AJ17" s="2117">
        <f t="shared" si="17"/>
        <v>0</v>
      </c>
      <c r="AK17" s="2117">
        <f t="shared" si="18"/>
        <v>0</v>
      </c>
      <c r="AL17" s="2117">
        <f t="shared" si="19"/>
        <v>0</v>
      </c>
      <c r="AM17" s="2117">
        <f t="shared" si="20"/>
        <v>0</v>
      </c>
      <c r="AN17" s="2117">
        <f t="shared" si="21"/>
        <v>0</v>
      </c>
      <c r="AP17" s="2117" t="s">
        <v>195</v>
      </c>
      <c r="AQ17" s="2117" t="s">
        <v>254</v>
      </c>
      <c r="AR17" s="2117">
        <f>SUMIF('Korat Summary'!$F:$F,US!$AQ17,'Korat Summary'!G:G)</f>
        <v>0</v>
      </c>
      <c r="AS17" s="2117">
        <f>SUMIF('Korat Summary'!$F:$F,US!$AQ17,'Korat Summary'!H:H)</f>
        <v>0</v>
      </c>
      <c r="AT17" s="2117">
        <f>SUMIF('Korat Summary'!$F:$F,US!$AQ17,'Korat Summary'!I:I)</f>
        <v>0</v>
      </c>
      <c r="AU17" s="2117">
        <f>SUMIF('Korat Summary'!$F:$F,US!$AQ17,'Korat Summary'!J:J)</f>
        <v>0</v>
      </c>
      <c r="AV17" s="2117">
        <f>SUMIF('Korat Summary'!$F:$F,US!$AQ17,'Korat Summary'!N:N)</f>
        <v>0</v>
      </c>
      <c r="AW17" s="2117">
        <f>SUMIF('Korat Summary'!$F:$F,US!$AQ17,'Korat Summary'!O:O)</f>
        <v>0</v>
      </c>
      <c r="AX17" s="2117">
        <f>SUMIF('Korat Summary'!$F:$F,US!$AQ17,'Korat Summary'!P:P)</f>
        <v>0</v>
      </c>
      <c r="AY17" s="2117">
        <f>SUMIF('Korat Summary'!$F:$F,US!$AQ17,'Korat Summary'!Q:Q)</f>
        <v>0</v>
      </c>
      <c r="AZ17" s="2117">
        <f>SUMIF('Korat Summary'!$F:$F,US!$AQ17,'Korat Summary'!U:U)</f>
        <v>0</v>
      </c>
      <c r="BA17" s="2117">
        <f>SUMIF('Korat Summary'!$F:$F,US!$AQ17,'Korat Summary'!V:V)</f>
        <v>0</v>
      </c>
      <c r="BB17" s="2117">
        <f>SUMIF('Korat Summary'!$F:$F,US!$AQ17,'Korat Summary'!W:W)</f>
        <v>0</v>
      </c>
      <c r="BC17" s="2117">
        <f>SUMIF('Korat Summary'!$F:$F,US!$AQ17,'Korat Summary'!X:X)</f>
        <v>0</v>
      </c>
      <c r="BD17" s="2117">
        <f>SUMIF('Korat Summary'!$F:$F,US!$AQ17,'Korat Summary'!Y:Y)</f>
        <v>0</v>
      </c>
      <c r="BE17" s="2117">
        <f t="shared" si="22"/>
        <v>0</v>
      </c>
      <c r="BG17" s="2117" t="s">
        <v>195</v>
      </c>
      <c r="BH17" s="2117" t="s">
        <v>254</v>
      </c>
      <c r="BI17" s="2119">
        <f t="shared" si="23"/>
        <v>0</v>
      </c>
      <c r="BJ17" s="2119">
        <f t="shared" si="24"/>
        <v>0</v>
      </c>
      <c r="BK17" s="2119">
        <f t="shared" si="25"/>
        <v>0</v>
      </c>
      <c r="BL17" s="2119">
        <f t="shared" si="26"/>
        <v>0</v>
      </c>
      <c r="BM17" s="2129">
        <f t="shared" si="27"/>
        <v>0</v>
      </c>
      <c r="BN17" s="2125">
        <f t="shared" si="28"/>
        <v>0</v>
      </c>
      <c r="BO17" s="2125">
        <f t="shared" si="29"/>
        <v>0</v>
      </c>
      <c r="BP17" s="2130">
        <f t="shared" si="30"/>
        <v>0</v>
      </c>
      <c r="BQ17" s="2119">
        <f t="shared" si="31"/>
        <v>0</v>
      </c>
      <c r="BR17" s="2119">
        <f t="shared" si="32"/>
        <v>0</v>
      </c>
      <c r="BS17" s="2119">
        <f t="shared" si="33"/>
        <v>0</v>
      </c>
      <c r="BT17" s="2119">
        <f t="shared" si="34"/>
        <v>0</v>
      </c>
      <c r="BU17" s="2119">
        <f t="shared" si="35"/>
        <v>0</v>
      </c>
      <c r="BV17" s="2120">
        <f t="shared" si="36"/>
        <v>0</v>
      </c>
    </row>
    <row r="18" spans="1:74">
      <c r="A18" s="2116" t="s">
        <v>339</v>
      </c>
      <c r="B18" s="2116" t="s">
        <v>418</v>
      </c>
      <c r="C18" s="2116" t="s">
        <v>406</v>
      </c>
      <c r="D18" s="2116" t="s">
        <v>836</v>
      </c>
      <c r="E18" s="2116" t="s">
        <v>806</v>
      </c>
      <c r="F18" s="2116" t="s">
        <v>810</v>
      </c>
      <c r="G18" s="2116" t="s">
        <v>808</v>
      </c>
      <c r="H18" s="2116">
        <v>0</v>
      </c>
      <c r="I18" s="2116">
        <v>0</v>
      </c>
      <c r="J18" s="2116">
        <v>0</v>
      </c>
      <c r="K18" s="2116">
        <v>0</v>
      </c>
      <c r="L18" s="2116">
        <v>0</v>
      </c>
      <c r="M18" s="2116">
        <v>0</v>
      </c>
      <c r="N18" s="2116">
        <v>0</v>
      </c>
      <c r="O18" s="2116">
        <v>0</v>
      </c>
      <c r="P18" s="2116">
        <v>0</v>
      </c>
      <c r="Q18" s="2116">
        <v>0</v>
      </c>
      <c r="R18" s="2116">
        <v>0</v>
      </c>
      <c r="S18" s="2116">
        <v>0</v>
      </c>
      <c r="T18" s="2116">
        <v>0</v>
      </c>
      <c r="U18" s="2116">
        <v>0</v>
      </c>
      <c r="V18" s="2117" t="str">
        <f t="shared" si="5"/>
        <v>2U9104</v>
      </c>
      <c r="W18" s="2117" t="str">
        <f t="shared" si="6"/>
        <v>V15</v>
      </c>
      <c r="Y18" s="2117" t="e">
        <f t="shared" si="7"/>
        <v>#N/A</v>
      </c>
      <c r="Z18" s="2117" t="s">
        <v>410</v>
      </c>
      <c r="AA18" s="2117">
        <f t="shared" si="8"/>
        <v>0</v>
      </c>
      <c r="AB18" s="2117">
        <f t="shared" si="9"/>
        <v>0</v>
      </c>
      <c r="AC18" s="2117">
        <f t="shared" si="10"/>
        <v>0</v>
      </c>
      <c r="AD18" s="2117">
        <f t="shared" si="11"/>
        <v>0</v>
      </c>
      <c r="AE18" s="2117">
        <f t="shared" si="12"/>
        <v>0</v>
      </c>
      <c r="AF18" s="2117">
        <f t="shared" si="13"/>
        <v>0</v>
      </c>
      <c r="AG18" s="2117">
        <f t="shared" si="14"/>
        <v>0</v>
      </c>
      <c r="AH18" s="2117">
        <f t="shared" si="15"/>
        <v>0</v>
      </c>
      <c r="AI18" s="2117">
        <f t="shared" si="16"/>
        <v>0</v>
      </c>
      <c r="AJ18" s="2117">
        <f t="shared" si="17"/>
        <v>0</v>
      </c>
      <c r="AK18" s="2117">
        <f t="shared" si="18"/>
        <v>0</v>
      </c>
      <c r="AL18" s="2117">
        <f t="shared" si="19"/>
        <v>0</v>
      </c>
      <c r="AM18" s="2117">
        <f t="shared" si="20"/>
        <v>0</v>
      </c>
      <c r="AN18" s="2117">
        <f t="shared" si="21"/>
        <v>0</v>
      </c>
      <c r="AP18" s="2117" t="s">
        <v>195</v>
      </c>
      <c r="AQ18" s="2117" t="s">
        <v>410</v>
      </c>
      <c r="AR18" s="2117">
        <f>SUMIF('Korat Summary'!$F:$F,US!$AQ18,'Korat Summary'!G:G)</f>
        <v>0</v>
      </c>
      <c r="AS18" s="2117">
        <f>SUMIF('Korat Summary'!$F:$F,US!$AQ18,'Korat Summary'!H:H)</f>
        <v>0</v>
      </c>
      <c r="AT18" s="2117">
        <f>SUMIF('Korat Summary'!$F:$F,US!$AQ18,'Korat Summary'!I:I)</f>
        <v>0</v>
      </c>
      <c r="AU18" s="2117">
        <f>SUMIF('Korat Summary'!$F:$F,US!$AQ18,'Korat Summary'!J:J)</f>
        <v>0</v>
      </c>
      <c r="AV18" s="2117">
        <f>SUMIF('Korat Summary'!$F:$F,US!$AQ18,'Korat Summary'!N:N)</f>
        <v>0</v>
      </c>
      <c r="AW18" s="2117">
        <f>SUMIF('Korat Summary'!$F:$F,US!$AQ18,'Korat Summary'!O:O)</f>
        <v>0</v>
      </c>
      <c r="AX18" s="2117">
        <f>SUMIF('Korat Summary'!$F:$F,US!$AQ18,'Korat Summary'!P:P)</f>
        <v>0</v>
      </c>
      <c r="AY18" s="2117">
        <f>SUMIF('Korat Summary'!$F:$F,US!$AQ18,'Korat Summary'!Q:Q)</f>
        <v>0</v>
      </c>
      <c r="AZ18" s="2117">
        <f>SUMIF('Korat Summary'!$F:$F,US!$AQ18,'Korat Summary'!U:U)</f>
        <v>0</v>
      </c>
      <c r="BA18" s="2117">
        <f>SUMIF('Korat Summary'!$F:$F,US!$AQ18,'Korat Summary'!V:V)</f>
        <v>0</v>
      </c>
      <c r="BB18" s="2117">
        <f>SUMIF('Korat Summary'!$F:$F,US!$AQ18,'Korat Summary'!W:W)</f>
        <v>0</v>
      </c>
      <c r="BC18" s="2117">
        <f>SUMIF('Korat Summary'!$F:$F,US!$AQ18,'Korat Summary'!X:X)</f>
        <v>0</v>
      </c>
      <c r="BD18" s="2117">
        <f>SUMIF('Korat Summary'!$F:$F,US!$AQ18,'Korat Summary'!Y:Y)</f>
        <v>0</v>
      </c>
      <c r="BE18" s="2117">
        <f t="shared" si="22"/>
        <v>0</v>
      </c>
      <c r="BG18" s="2117" t="s">
        <v>195</v>
      </c>
      <c r="BH18" s="2117" t="s">
        <v>410</v>
      </c>
      <c r="BI18" s="2119">
        <f t="shared" si="23"/>
        <v>0</v>
      </c>
      <c r="BJ18" s="2119">
        <f t="shared" si="24"/>
        <v>0</v>
      </c>
      <c r="BK18" s="2119">
        <f t="shared" si="25"/>
        <v>0</v>
      </c>
      <c r="BL18" s="2119">
        <f t="shared" si="26"/>
        <v>0</v>
      </c>
      <c r="BM18" s="2129">
        <f t="shared" si="27"/>
        <v>0</v>
      </c>
      <c r="BN18" s="2125">
        <f t="shared" si="28"/>
        <v>0</v>
      </c>
      <c r="BO18" s="2125">
        <f t="shared" si="29"/>
        <v>0</v>
      </c>
      <c r="BP18" s="2130">
        <f t="shared" si="30"/>
        <v>0</v>
      </c>
      <c r="BQ18" s="2119">
        <f t="shared" si="31"/>
        <v>0</v>
      </c>
      <c r="BR18" s="2119">
        <f t="shared" si="32"/>
        <v>0</v>
      </c>
      <c r="BS18" s="2119">
        <f t="shared" si="33"/>
        <v>0</v>
      </c>
      <c r="BT18" s="2119">
        <f t="shared" si="34"/>
        <v>0</v>
      </c>
      <c r="BU18" s="2119">
        <f t="shared" si="35"/>
        <v>0</v>
      </c>
      <c r="BV18" s="2120">
        <f t="shared" si="36"/>
        <v>0</v>
      </c>
    </row>
    <row r="19" spans="1:74">
      <c r="A19" s="2116" t="s">
        <v>339</v>
      </c>
      <c r="B19" s="2116" t="s">
        <v>817</v>
      </c>
      <c r="C19" s="2116" t="s">
        <v>406</v>
      </c>
      <c r="D19" s="2116" t="s">
        <v>837</v>
      </c>
      <c r="E19" s="2116" t="s">
        <v>806</v>
      </c>
      <c r="F19" s="2116" t="s">
        <v>809</v>
      </c>
      <c r="G19" s="2116" t="s">
        <v>808</v>
      </c>
      <c r="H19" s="2116">
        <v>45</v>
      </c>
      <c r="I19" s="2116">
        <v>45</v>
      </c>
      <c r="J19" s="2116">
        <v>45</v>
      </c>
      <c r="K19" s="2116">
        <v>65</v>
      </c>
      <c r="L19" s="2116">
        <v>65</v>
      </c>
      <c r="M19" s="2116">
        <v>45</v>
      </c>
      <c r="N19" s="2116">
        <v>165</v>
      </c>
      <c r="O19" s="2116">
        <v>45</v>
      </c>
      <c r="P19" s="2116">
        <v>44</v>
      </c>
      <c r="Q19" s="2116">
        <v>44</v>
      </c>
      <c r="R19" s="2116">
        <v>44</v>
      </c>
      <c r="S19" s="2116">
        <v>44</v>
      </c>
      <c r="T19" s="2116">
        <v>44</v>
      </c>
      <c r="U19" s="2116">
        <v>740</v>
      </c>
      <c r="V19" s="2117" t="str">
        <f t="shared" si="5"/>
        <v>2U9186</v>
      </c>
      <c r="W19" s="2117" t="str">
        <f t="shared" si="6"/>
        <v>V15</v>
      </c>
      <c r="Y19" s="2117" t="e">
        <f t="shared" si="7"/>
        <v>#N/A</v>
      </c>
      <c r="Z19" s="2117" t="s">
        <v>937</v>
      </c>
      <c r="AA19" s="2117">
        <f t="shared" si="8"/>
        <v>0</v>
      </c>
      <c r="AB19" s="2117">
        <f t="shared" si="9"/>
        <v>0</v>
      </c>
      <c r="AC19" s="2117">
        <f t="shared" si="10"/>
        <v>0</v>
      </c>
      <c r="AD19" s="2117">
        <f t="shared" si="11"/>
        <v>0</v>
      </c>
      <c r="AE19" s="2117">
        <f t="shared" si="12"/>
        <v>0</v>
      </c>
      <c r="AF19" s="2117">
        <f t="shared" si="13"/>
        <v>0</v>
      </c>
      <c r="AG19" s="2117">
        <f t="shared" si="14"/>
        <v>0</v>
      </c>
      <c r="AH19" s="2117">
        <f t="shared" si="15"/>
        <v>0</v>
      </c>
      <c r="AI19" s="2117">
        <f t="shared" si="16"/>
        <v>0</v>
      </c>
      <c r="AJ19" s="2117">
        <f t="shared" si="17"/>
        <v>0</v>
      </c>
      <c r="AK19" s="2117">
        <f t="shared" si="18"/>
        <v>0</v>
      </c>
      <c r="AL19" s="2117">
        <f t="shared" si="19"/>
        <v>0</v>
      </c>
      <c r="AM19" s="2117">
        <f t="shared" si="20"/>
        <v>0</v>
      </c>
      <c r="AN19" s="2117">
        <f t="shared" si="21"/>
        <v>0</v>
      </c>
      <c r="AP19" s="2117" t="s">
        <v>195</v>
      </c>
      <c r="AQ19" s="2117" t="s">
        <v>937</v>
      </c>
      <c r="AR19" s="2117">
        <f>SUMIF('Korat Summary'!$F:$F,US!$AQ19,'Korat Summary'!G:G)</f>
        <v>0</v>
      </c>
      <c r="AS19" s="2117">
        <f>SUMIF('Korat Summary'!$F:$F,US!$AQ19,'Korat Summary'!H:H)</f>
        <v>0</v>
      </c>
      <c r="AT19" s="2117">
        <f>SUMIF('Korat Summary'!$F:$F,US!$AQ19,'Korat Summary'!I:I)</f>
        <v>0</v>
      </c>
      <c r="AU19" s="2117">
        <f>SUMIF('Korat Summary'!$F:$F,US!$AQ19,'Korat Summary'!J:J)</f>
        <v>0</v>
      </c>
      <c r="AV19" s="2117">
        <f>SUMIF('Korat Summary'!$F:$F,US!$AQ19,'Korat Summary'!N:N)</f>
        <v>0</v>
      </c>
      <c r="AW19" s="2117">
        <f>SUMIF('Korat Summary'!$F:$F,US!$AQ19,'Korat Summary'!O:O)</f>
        <v>0</v>
      </c>
      <c r="AX19" s="2117">
        <f>SUMIF('Korat Summary'!$F:$F,US!$AQ19,'Korat Summary'!P:P)</f>
        <v>0</v>
      </c>
      <c r="AY19" s="2117">
        <f>SUMIF('Korat Summary'!$F:$F,US!$AQ19,'Korat Summary'!Q:Q)</f>
        <v>0</v>
      </c>
      <c r="AZ19" s="2117">
        <f>SUMIF('Korat Summary'!$F:$F,US!$AQ19,'Korat Summary'!U:U)</f>
        <v>0</v>
      </c>
      <c r="BA19" s="2117">
        <f>SUMIF('Korat Summary'!$F:$F,US!$AQ19,'Korat Summary'!V:V)</f>
        <v>0</v>
      </c>
      <c r="BB19" s="2117">
        <f>SUMIF('Korat Summary'!$F:$F,US!$AQ19,'Korat Summary'!W:W)</f>
        <v>0</v>
      </c>
      <c r="BC19" s="2117">
        <f>SUMIF('Korat Summary'!$F:$F,US!$AQ19,'Korat Summary'!X:X)</f>
        <v>0</v>
      </c>
      <c r="BD19" s="2117">
        <f>SUMIF('Korat Summary'!$F:$F,US!$AQ19,'Korat Summary'!Y:Y)</f>
        <v>0</v>
      </c>
      <c r="BE19" s="2117">
        <f t="shared" si="22"/>
        <v>0</v>
      </c>
      <c r="BG19" s="2117" t="s">
        <v>195</v>
      </c>
      <c r="BH19" s="2117" t="s">
        <v>937</v>
      </c>
      <c r="BI19" s="2119">
        <f t="shared" si="23"/>
        <v>0</v>
      </c>
      <c r="BJ19" s="2119">
        <f t="shared" si="24"/>
        <v>0</v>
      </c>
      <c r="BK19" s="2119">
        <f t="shared" si="25"/>
        <v>0</v>
      </c>
      <c r="BL19" s="2119">
        <f t="shared" si="26"/>
        <v>0</v>
      </c>
      <c r="BM19" s="2129">
        <f t="shared" si="27"/>
        <v>0</v>
      </c>
      <c r="BN19" s="2125">
        <f t="shared" si="28"/>
        <v>0</v>
      </c>
      <c r="BO19" s="2125">
        <f t="shared" si="29"/>
        <v>0</v>
      </c>
      <c r="BP19" s="2130">
        <f t="shared" si="30"/>
        <v>0</v>
      </c>
      <c r="BQ19" s="2119">
        <f t="shared" si="31"/>
        <v>0</v>
      </c>
      <c r="BR19" s="2119">
        <f t="shared" si="32"/>
        <v>0</v>
      </c>
      <c r="BS19" s="2119">
        <f t="shared" si="33"/>
        <v>0</v>
      </c>
      <c r="BT19" s="2119">
        <f t="shared" si="34"/>
        <v>0</v>
      </c>
      <c r="BU19" s="2119">
        <f t="shared" si="35"/>
        <v>0</v>
      </c>
      <c r="BV19" s="2120">
        <f t="shared" si="36"/>
        <v>0</v>
      </c>
    </row>
    <row r="20" spans="1:74">
      <c r="A20" s="2116" t="s">
        <v>339</v>
      </c>
      <c r="B20" s="2116" t="s">
        <v>817</v>
      </c>
      <c r="C20" s="2116" t="s">
        <v>406</v>
      </c>
      <c r="D20" s="2116" t="s">
        <v>838</v>
      </c>
      <c r="E20" s="2116" t="s">
        <v>806</v>
      </c>
      <c r="F20" s="2116" t="s">
        <v>809</v>
      </c>
      <c r="G20" s="2116" t="s">
        <v>808</v>
      </c>
      <c r="H20" s="2116">
        <v>0</v>
      </c>
      <c r="I20" s="2116">
        <v>0</v>
      </c>
      <c r="J20" s="2116">
        <v>0</v>
      </c>
      <c r="K20" s="2116">
        <v>0</v>
      </c>
      <c r="L20" s="2116">
        <v>0</v>
      </c>
      <c r="M20" s="2116">
        <v>0</v>
      </c>
      <c r="N20" s="2116">
        <v>0</v>
      </c>
      <c r="O20" s="2116">
        <v>0</v>
      </c>
      <c r="P20" s="2116">
        <v>0</v>
      </c>
      <c r="Q20" s="2116">
        <v>0</v>
      </c>
      <c r="R20" s="2116">
        <v>0</v>
      </c>
      <c r="S20" s="2116">
        <v>0</v>
      </c>
      <c r="T20" s="2116">
        <v>0</v>
      </c>
      <c r="U20" s="2116">
        <v>0</v>
      </c>
      <c r="V20" s="2117" t="str">
        <f t="shared" si="5"/>
        <v>2U9186</v>
      </c>
      <c r="W20" s="2117" t="str">
        <f t="shared" si="6"/>
        <v>V15</v>
      </c>
      <c r="Y20" s="2117" t="e">
        <f t="shared" si="7"/>
        <v>#N/A</v>
      </c>
      <c r="Z20" s="2117" t="s">
        <v>938</v>
      </c>
      <c r="AA20" s="2117">
        <f t="shared" si="8"/>
        <v>0</v>
      </c>
      <c r="AB20" s="2117">
        <f t="shared" si="9"/>
        <v>0</v>
      </c>
      <c r="AC20" s="2117">
        <f t="shared" si="10"/>
        <v>0</v>
      </c>
      <c r="AD20" s="2117">
        <f t="shared" si="11"/>
        <v>0</v>
      </c>
      <c r="AE20" s="2117">
        <f t="shared" si="12"/>
        <v>0</v>
      </c>
      <c r="AF20" s="2117">
        <f t="shared" si="13"/>
        <v>0</v>
      </c>
      <c r="AG20" s="2117">
        <f t="shared" si="14"/>
        <v>0</v>
      </c>
      <c r="AH20" s="2117">
        <f t="shared" si="15"/>
        <v>0</v>
      </c>
      <c r="AI20" s="2117">
        <f t="shared" si="16"/>
        <v>0</v>
      </c>
      <c r="AJ20" s="2117">
        <f t="shared" si="17"/>
        <v>0</v>
      </c>
      <c r="AK20" s="2117">
        <f t="shared" si="18"/>
        <v>0</v>
      </c>
      <c r="AL20" s="2117">
        <f t="shared" si="19"/>
        <v>0</v>
      </c>
      <c r="AM20" s="2117">
        <f t="shared" si="20"/>
        <v>0</v>
      </c>
      <c r="AN20" s="2117">
        <f t="shared" si="21"/>
        <v>0</v>
      </c>
      <c r="AP20" s="2117" t="s">
        <v>195</v>
      </c>
      <c r="AQ20" s="2117" t="s">
        <v>938</v>
      </c>
      <c r="AR20" s="2117">
        <f>SUMIF('Korat Summary'!$F:$F,US!$AQ20,'Korat Summary'!G:G)</f>
        <v>0</v>
      </c>
      <c r="AS20" s="2117">
        <f>SUMIF('Korat Summary'!$F:$F,US!$AQ20,'Korat Summary'!H:H)</f>
        <v>0</v>
      </c>
      <c r="AT20" s="2117">
        <f>SUMIF('Korat Summary'!$F:$F,US!$AQ20,'Korat Summary'!I:I)</f>
        <v>0</v>
      </c>
      <c r="AU20" s="2117">
        <f>SUMIF('Korat Summary'!$F:$F,US!$AQ20,'Korat Summary'!J:J)</f>
        <v>0</v>
      </c>
      <c r="AV20" s="2117">
        <f>SUMIF('Korat Summary'!$F:$F,US!$AQ20,'Korat Summary'!N:N)</f>
        <v>0</v>
      </c>
      <c r="AW20" s="2117">
        <f>SUMIF('Korat Summary'!$F:$F,US!$AQ20,'Korat Summary'!O:O)</f>
        <v>0</v>
      </c>
      <c r="AX20" s="2117">
        <f>SUMIF('Korat Summary'!$F:$F,US!$AQ20,'Korat Summary'!P:P)</f>
        <v>0</v>
      </c>
      <c r="AY20" s="2117">
        <f>SUMIF('Korat Summary'!$F:$F,US!$AQ20,'Korat Summary'!Q:Q)</f>
        <v>0</v>
      </c>
      <c r="AZ20" s="2117">
        <f>SUMIF('Korat Summary'!$F:$F,US!$AQ20,'Korat Summary'!U:U)</f>
        <v>0</v>
      </c>
      <c r="BA20" s="2117">
        <f>SUMIF('Korat Summary'!$F:$F,US!$AQ20,'Korat Summary'!V:V)</f>
        <v>0</v>
      </c>
      <c r="BB20" s="2117">
        <f>SUMIF('Korat Summary'!$F:$F,US!$AQ20,'Korat Summary'!W:W)</f>
        <v>0</v>
      </c>
      <c r="BC20" s="2117">
        <f>SUMIF('Korat Summary'!$F:$F,US!$AQ20,'Korat Summary'!X:X)</f>
        <v>0</v>
      </c>
      <c r="BD20" s="2117">
        <f>SUMIF('Korat Summary'!$F:$F,US!$AQ20,'Korat Summary'!Y:Y)</f>
        <v>0</v>
      </c>
      <c r="BE20" s="2117">
        <f t="shared" si="22"/>
        <v>0</v>
      </c>
      <c r="BG20" s="2117" t="s">
        <v>195</v>
      </c>
      <c r="BH20" s="2117" t="s">
        <v>938</v>
      </c>
      <c r="BI20" s="2119">
        <f t="shared" si="23"/>
        <v>0</v>
      </c>
      <c r="BJ20" s="2119">
        <f t="shared" si="24"/>
        <v>0</v>
      </c>
      <c r="BK20" s="2119">
        <f t="shared" si="25"/>
        <v>0</v>
      </c>
      <c r="BL20" s="2119">
        <f t="shared" si="26"/>
        <v>0</v>
      </c>
      <c r="BM20" s="2129">
        <f t="shared" si="27"/>
        <v>0</v>
      </c>
      <c r="BN20" s="2125">
        <f t="shared" si="28"/>
        <v>0</v>
      </c>
      <c r="BO20" s="2125">
        <f t="shared" si="29"/>
        <v>0</v>
      </c>
      <c r="BP20" s="2130">
        <f t="shared" si="30"/>
        <v>0</v>
      </c>
      <c r="BQ20" s="2119">
        <f t="shared" si="31"/>
        <v>0</v>
      </c>
      <c r="BR20" s="2119">
        <f t="shared" si="32"/>
        <v>0</v>
      </c>
      <c r="BS20" s="2119">
        <f t="shared" si="33"/>
        <v>0</v>
      </c>
      <c r="BT20" s="2119">
        <f t="shared" si="34"/>
        <v>0</v>
      </c>
      <c r="BU20" s="2119">
        <f t="shared" si="35"/>
        <v>0</v>
      </c>
      <c r="BV20" s="2120">
        <f t="shared" si="36"/>
        <v>0</v>
      </c>
    </row>
    <row r="21" spans="1:74">
      <c r="A21" s="2116" t="s">
        <v>339</v>
      </c>
      <c r="B21" s="2116" t="s">
        <v>817</v>
      </c>
      <c r="C21" s="2116" t="s">
        <v>406</v>
      </c>
      <c r="D21" s="2116" t="s">
        <v>839</v>
      </c>
      <c r="E21" s="2116" t="s">
        <v>806</v>
      </c>
      <c r="F21" s="2116" t="s">
        <v>807</v>
      </c>
      <c r="G21" s="2116" t="s">
        <v>808</v>
      </c>
      <c r="V21" s="2117" t="str">
        <f t="shared" si="5"/>
        <v>2U9186</v>
      </c>
      <c r="W21" s="2117" t="str">
        <f t="shared" si="6"/>
        <v>V15</v>
      </c>
      <c r="Y21" s="2117" t="e">
        <f t="shared" si="7"/>
        <v>#N/A</v>
      </c>
      <c r="Z21" s="2117" t="s">
        <v>939</v>
      </c>
      <c r="AA21" s="2117">
        <f t="shared" si="8"/>
        <v>0</v>
      </c>
      <c r="AB21" s="2117">
        <f t="shared" si="9"/>
        <v>0</v>
      </c>
      <c r="AC21" s="2117">
        <f t="shared" si="10"/>
        <v>0</v>
      </c>
      <c r="AD21" s="2117">
        <f t="shared" si="11"/>
        <v>0</v>
      </c>
      <c r="AE21" s="2117">
        <f t="shared" si="12"/>
        <v>0</v>
      </c>
      <c r="AF21" s="2117">
        <f t="shared" si="13"/>
        <v>0</v>
      </c>
      <c r="AG21" s="2117">
        <f t="shared" si="14"/>
        <v>0</v>
      </c>
      <c r="AH21" s="2117">
        <f t="shared" si="15"/>
        <v>0</v>
      </c>
      <c r="AI21" s="2117">
        <f t="shared" si="16"/>
        <v>0</v>
      </c>
      <c r="AJ21" s="2117">
        <f t="shared" si="17"/>
        <v>0</v>
      </c>
      <c r="AK21" s="2117">
        <f t="shared" si="18"/>
        <v>0</v>
      </c>
      <c r="AL21" s="2117">
        <f t="shared" si="19"/>
        <v>0</v>
      </c>
      <c r="AM21" s="2117">
        <f t="shared" si="20"/>
        <v>0</v>
      </c>
      <c r="AN21" s="2117">
        <f t="shared" si="21"/>
        <v>0</v>
      </c>
      <c r="AP21" s="2117" t="s">
        <v>195</v>
      </c>
      <c r="AQ21" s="2117" t="s">
        <v>939</v>
      </c>
      <c r="AR21" s="2117">
        <f>SUMIF('Korat Summary'!$F:$F,US!$AQ21,'Korat Summary'!G:G)</f>
        <v>0</v>
      </c>
      <c r="AS21" s="2117">
        <f>SUMIF('Korat Summary'!$F:$F,US!$AQ21,'Korat Summary'!H:H)</f>
        <v>0</v>
      </c>
      <c r="AT21" s="2117">
        <f>SUMIF('Korat Summary'!$F:$F,US!$AQ21,'Korat Summary'!I:I)</f>
        <v>0</v>
      </c>
      <c r="AU21" s="2117">
        <f>SUMIF('Korat Summary'!$F:$F,US!$AQ21,'Korat Summary'!J:J)</f>
        <v>0</v>
      </c>
      <c r="AV21" s="2117">
        <f>SUMIF('Korat Summary'!$F:$F,US!$AQ21,'Korat Summary'!N:N)</f>
        <v>0</v>
      </c>
      <c r="AW21" s="2117">
        <f>SUMIF('Korat Summary'!$F:$F,US!$AQ21,'Korat Summary'!O:O)</f>
        <v>0</v>
      </c>
      <c r="AX21" s="2117">
        <f>SUMIF('Korat Summary'!$F:$F,US!$AQ21,'Korat Summary'!P:P)</f>
        <v>0</v>
      </c>
      <c r="AY21" s="2117">
        <f>SUMIF('Korat Summary'!$F:$F,US!$AQ21,'Korat Summary'!Q:Q)</f>
        <v>0</v>
      </c>
      <c r="AZ21" s="2117">
        <f>SUMIF('Korat Summary'!$F:$F,US!$AQ21,'Korat Summary'!U:U)</f>
        <v>0</v>
      </c>
      <c r="BA21" s="2117">
        <f>SUMIF('Korat Summary'!$F:$F,US!$AQ21,'Korat Summary'!V:V)</f>
        <v>0</v>
      </c>
      <c r="BB21" s="2117">
        <f>SUMIF('Korat Summary'!$F:$F,US!$AQ21,'Korat Summary'!W:W)</f>
        <v>0</v>
      </c>
      <c r="BC21" s="2117">
        <f>SUMIF('Korat Summary'!$F:$F,US!$AQ21,'Korat Summary'!X:X)</f>
        <v>0</v>
      </c>
      <c r="BD21" s="2117">
        <f>SUMIF('Korat Summary'!$F:$F,US!$AQ21,'Korat Summary'!Y:Y)</f>
        <v>0</v>
      </c>
      <c r="BE21" s="2117">
        <f t="shared" si="22"/>
        <v>0</v>
      </c>
      <c r="BG21" s="2117" t="s">
        <v>195</v>
      </c>
      <c r="BH21" s="2117" t="s">
        <v>939</v>
      </c>
      <c r="BI21" s="2119">
        <f t="shared" si="23"/>
        <v>0</v>
      </c>
      <c r="BJ21" s="2119">
        <f t="shared" si="24"/>
        <v>0</v>
      </c>
      <c r="BK21" s="2119">
        <f t="shared" si="25"/>
        <v>0</v>
      </c>
      <c r="BL21" s="2119">
        <f t="shared" si="26"/>
        <v>0</v>
      </c>
      <c r="BM21" s="2129">
        <f t="shared" si="27"/>
        <v>0</v>
      </c>
      <c r="BN21" s="2125">
        <f t="shared" si="28"/>
        <v>0</v>
      </c>
      <c r="BO21" s="2125">
        <f t="shared" si="29"/>
        <v>0</v>
      </c>
      <c r="BP21" s="2130">
        <f t="shared" si="30"/>
        <v>0</v>
      </c>
      <c r="BQ21" s="2119">
        <f t="shared" si="31"/>
        <v>0</v>
      </c>
      <c r="BR21" s="2119">
        <f t="shared" si="32"/>
        <v>0</v>
      </c>
      <c r="BS21" s="2119">
        <f t="shared" si="33"/>
        <v>0</v>
      </c>
      <c r="BT21" s="2119">
        <f t="shared" si="34"/>
        <v>0</v>
      </c>
      <c r="BU21" s="2119">
        <f t="shared" si="35"/>
        <v>0</v>
      </c>
      <c r="BV21" s="2120">
        <f t="shared" si="36"/>
        <v>0</v>
      </c>
    </row>
    <row r="22" spans="1:74">
      <c r="A22" s="2116" t="s">
        <v>339</v>
      </c>
      <c r="B22" s="2116" t="s">
        <v>817</v>
      </c>
      <c r="C22" s="2116" t="s">
        <v>406</v>
      </c>
      <c r="D22" s="2116" t="s">
        <v>840</v>
      </c>
      <c r="E22" s="2116" t="s">
        <v>806</v>
      </c>
      <c r="F22" s="2116" t="s">
        <v>814</v>
      </c>
      <c r="G22" s="2116" t="s">
        <v>808</v>
      </c>
      <c r="H22" s="2116">
        <v>523</v>
      </c>
      <c r="I22" s="2116">
        <v>523</v>
      </c>
      <c r="J22" s="2116">
        <v>523</v>
      </c>
      <c r="K22" s="2116">
        <v>523</v>
      </c>
      <c r="L22" s="2116">
        <v>2523</v>
      </c>
      <c r="M22" s="2116">
        <v>523</v>
      </c>
      <c r="N22" s="2116">
        <v>523</v>
      </c>
      <c r="O22" s="2116">
        <v>523</v>
      </c>
      <c r="P22" s="2116">
        <v>1523</v>
      </c>
      <c r="Q22" s="2116">
        <v>523</v>
      </c>
      <c r="R22" s="2116">
        <v>522</v>
      </c>
      <c r="S22" s="2116">
        <v>522</v>
      </c>
      <c r="T22" s="2116">
        <v>522</v>
      </c>
      <c r="U22" s="2116">
        <v>9796</v>
      </c>
      <c r="V22" s="2117" t="str">
        <f t="shared" si="5"/>
        <v>2U9186</v>
      </c>
      <c r="W22" s="2117" t="str">
        <f t="shared" si="6"/>
        <v>V15</v>
      </c>
      <c r="Y22" s="2117" t="e">
        <f t="shared" si="7"/>
        <v>#N/A</v>
      </c>
      <c r="Z22" s="2117" t="s">
        <v>291</v>
      </c>
      <c r="AA22" s="2117">
        <f t="shared" si="8"/>
        <v>0</v>
      </c>
      <c r="AB22" s="2117">
        <f t="shared" si="9"/>
        <v>0</v>
      </c>
      <c r="AC22" s="2117">
        <f t="shared" si="10"/>
        <v>0</v>
      </c>
      <c r="AD22" s="2117">
        <f t="shared" si="11"/>
        <v>0</v>
      </c>
      <c r="AE22" s="2117">
        <f t="shared" si="12"/>
        <v>0</v>
      </c>
      <c r="AF22" s="2117">
        <f t="shared" si="13"/>
        <v>0</v>
      </c>
      <c r="AG22" s="2117">
        <f t="shared" si="14"/>
        <v>0</v>
      </c>
      <c r="AH22" s="2117">
        <f t="shared" si="15"/>
        <v>0</v>
      </c>
      <c r="AI22" s="2117">
        <f t="shared" si="16"/>
        <v>0</v>
      </c>
      <c r="AJ22" s="2117">
        <f t="shared" si="17"/>
        <v>0</v>
      </c>
      <c r="AK22" s="2117">
        <f t="shared" si="18"/>
        <v>0</v>
      </c>
      <c r="AL22" s="2117">
        <f t="shared" si="19"/>
        <v>0</v>
      </c>
      <c r="AM22" s="2117">
        <f t="shared" si="20"/>
        <v>0</v>
      </c>
      <c r="AN22" s="2117">
        <f t="shared" si="21"/>
        <v>0</v>
      </c>
      <c r="AP22" s="2117" t="s">
        <v>195</v>
      </c>
      <c r="AQ22" s="2117" t="s">
        <v>291</v>
      </c>
      <c r="AR22" s="2117">
        <f>SUMIF('Korat Summary'!$F:$F,US!$AQ22,'Korat Summary'!G:G)</f>
        <v>0</v>
      </c>
      <c r="AS22" s="2117">
        <f>SUMIF('Korat Summary'!$F:$F,US!$AQ22,'Korat Summary'!H:H)</f>
        <v>0</v>
      </c>
      <c r="AT22" s="2117">
        <f>SUMIF('Korat Summary'!$F:$F,US!$AQ22,'Korat Summary'!I:I)</f>
        <v>0</v>
      </c>
      <c r="AU22" s="2117">
        <f>SUMIF('Korat Summary'!$F:$F,US!$AQ22,'Korat Summary'!J:J)</f>
        <v>0</v>
      </c>
      <c r="AV22" s="2117">
        <f>SUMIF('Korat Summary'!$F:$F,US!$AQ22,'Korat Summary'!N:N)</f>
        <v>0</v>
      </c>
      <c r="AW22" s="2117">
        <f>SUMIF('Korat Summary'!$F:$F,US!$AQ22,'Korat Summary'!O:O)</f>
        <v>0</v>
      </c>
      <c r="AX22" s="2117">
        <f>SUMIF('Korat Summary'!$F:$F,US!$AQ22,'Korat Summary'!P:P)</f>
        <v>0</v>
      </c>
      <c r="AY22" s="2117">
        <f>SUMIF('Korat Summary'!$F:$F,US!$AQ22,'Korat Summary'!Q:Q)</f>
        <v>0</v>
      </c>
      <c r="AZ22" s="2117">
        <f>SUMIF('Korat Summary'!$F:$F,US!$AQ22,'Korat Summary'!U:U)</f>
        <v>0</v>
      </c>
      <c r="BA22" s="2117">
        <f>SUMIF('Korat Summary'!$F:$F,US!$AQ22,'Korat Summary'!V:V)</f>
        <v>0</v>
      </c>
      <c r="BB22" s="2117">
        <f>SUMIF('Korat Summary'!$F:$F,US!$AQ22,'Korat Summary'!W:W)</f>
        <v>0</v>
      </c>
      <c r="BC22" s="2117">
        <f>SUMIF('Korat Summary'!$F:$F,US!$AQ22,'Korat Summary'!X:X)</f>
        <v>0</v>
      </c>
      <c r="BD22" s="2117">
        <f>SUMIF('Korat Summary'!$F:$F,US!$AQ22,'Korat Summary'!Y:Y)</f>
        <v>0</v>
      </c>
      <c r="BE22" s="2117">
        <f t="shared" si="22"/>
        <v>0</v>
      </c>
      <c r="BG22" s="2117" t="s">
        <v>195</v>
      </c>
      <c r="BH22" s="2117" t="s">
        <v>291</v>
      </c>
      <c r="BI22" s="2119">
        <f t="shared" si="23"/>
        <v>0</v>
      </c>
      <c r="BJ22" s="2119">
        <f t="shared" si="24"/>
        <v>0</v>
      </c>
      <c r="BK22" s="2119">
        <f t="shared" si="25"/>
        <v>0</v>
      </c>
      <c r="BL22" s="2119">
        <f t="shared" si="26"/>
        <v>0</v>
      </c>
      <c r="BM22" s="2129">
        <f t="shared" si="27"/>
        <v>0</v>
      </c>
      <c r="BN22" s="2125">
        <f t="shared" si="28"/>
        <v>0</v>
      </c>
      <c r="BO22" s="2125">
        <f t="shared" si="29"/>
        <v>0</v>
      </c>
      <c r="BP22" s="2130">
        <f t="shared" si="30"/>
        <v>0</v>
      </c>
      <c r="BQ22" s="2119">
        <f t="shared" si="31"/>
        <v>0</v>
      </c>
      <c r="BR22" s="2119">
        <f t="shared" si="32"/>
        <v>0</v>
      </c>
      <c r="BS22" s="2119">
        <f t="shared" si="33"/>
        <v>0</v>
      </c>
      <c r="BT22" s="2119">
        <f t="shared" si="34"/>
        <v>0</v>
      </c>
      <c r="BU22" s="2119">
        <f t="shared" si="35"/>
        <v>0</v>
      </c>
      <c r="BV22" s="2120">
        <f t="shared" si="36"/>
        <v>0</v>
      </c>
    </row>
    <row r="23" spans="1:74">
      <c r="A23" s="2116" t="s">
        <v>339</v>
      </c>
      <c r="B23" s="2116" t="s">
        <v>817</v>
      </c>
      <c r="C23" s="2116" t="s">
        <v>406</v>
      </c>
      <c r="D23" s="2116" t="s">
        <v>841</v>
      </c>
      <c r="E23" s="2116" t="s">
        <v>806</v>
      </c>
      <c r="F23" s="2116" t="s">
        <v>814</v>
      </c>
      <c r="G23" s="2116" t="s">
        <v>808</v>
      </c>
      <c r="V23" s="2117" t="str">
        <f t="shared" si="5"/>
        <v>2U9186</v>
      </c>
      <c r="W23" s="2117" t="str">
        <f t="shared" si="6"/>
        <v>V15</v>
      </c>
      <c r="Y23" s="2117" t="e">
        <f t="shared" si="7"/>
        <v>#N/A</v>
      </c>
      <c r="Z23" s="2117" t="s">
        <v>940</v>
      </c>
      <c r="AA23" s="2117">
        <f t="shared" si="8"/>
        <v>0</v>
      </c>
      <c r="AB23" s="2117">
        <f t="shared" si="9"/>
        <v>0</v>
      </c>
      <c r="AC23" s="2117">
        <f t="shared" si="10"/>
        <v>0</v>
      </c>
      <c r="AD23" s="2117">
        <f t="shared" si="11"/>
        <v>0</v>
      </c>
      <c r="AE23" s="2117">
        <f t="shared" si="12"/>
        <v>0</v>
      </c>
      <c r="AF23" s="2117">
        <f t="shared" si="13"/>
        <v>0</v>
      </c>
      <c r="AG23" s="2117">
        <f t="shared" si="14"/>
        <v>0</v>
      </c>
      <c r="AH23" s="2117">
        <f t="shared" si="15"/>
        <v>0</v>
      </c>
      <c r="AI23" s="2117">
        <f t="shared" si="16"/>
        <v>0</v>
      </c>
      <c r="AJ23" s="2117">
        <f t="shared" si="17"/>
        <v>0</v>
      </c>
      <c r="AK23" s="2117">
        <f t="shared" si="18"/>
        <v>0</v>
      </c>
      <c r="AL23" s="2117">
        <f t="shared" si="19"/>
        <v>0</v>
      </c>
      <c r="AM23" s="2117">
        <f t="shared" si="20"/>
        <v>0</v>
      </c>
      <c r="AN23" s="2117">
        <f t="shared" si="21"/>
        <v>0</v>
      </c>
      <c r="AP23" s="2117" t="s">
        <v>195</v>
      </c>
      <c r="AQ23" s="2117" t="s">
        <v>940</v>
      </c>
      <c r="AR23" s="2117">
        <f>SUMIF('Korat Summary'!$F:$F,US!$AQ23,'Korat Summary'!G:G)</f>
        <v>0</v>
      </c>
      <c r="AS23" s="2117">
        <f>SUMIF('Korat Summary'!$F:$F,US!$AQ23,'Korat Summary'!H:H)</f>
        <v>0</v>
      </c>
      <c r="AT23" s="2117">
        <f>SUMIF('Korat Summary'!$F:$F,US!$AQ23,'Korat Summary'!I:I)</f>
        <v>0</v>
      </c>
      <c r="AU23" s="2117">
        <f>SUMIF('Korat Summary'!$F:$F,US!$AQ23,'Korat Summary'!J:J)</f>
        <v>0</v>
      </c>
      <c r="AV23" s="2117">
        <f>SUMIF('Korat Summary'!$F:$F,US!$AQ23,'Korat Summary'!N:N)</f>
        <v>0</v>
      </c>
      <c r="AW23" s="2117">
        <f>SUMIF('Korat Summary'!$F:$F,US!$AQ23,'Korat Summary'!O:O)</f>
        <v>0</v>
      </c>
      <c r="AX23" s="2117">
        <f>SUMIF('Korat Summary'!$F:$F,US!$AQ23,'Korat Summary'!P:P)</f>
        <v>0</v>
      </c>
      <c r="AY23" s="2117">
        <f>SUMIF('Korat Summary'!$F:$F,US!$AQ23,'Korat Summary'!Q:Q)</f>
        <v>0</v>
      </c>
      <c r="AZ23" s="2117">
        <f>SUMIF('Korat Summary'!$F:$F,US!$AQ23,'Korat Summary'!U:U)</f>
        <v>0</v>
      </c>
      <c r="BA23" s="2117">
        <f>SUMIF('Korat Summary'!$F:$F,US!$AQ23,'Korat Summary'!V:V)</f>
        <v>0</v>
      </c>
      <c r="BB23" s="2117">
        <f>SUMIF('Korat Summary'!$F:$F,US!$AQ23,'Korat Summary'!W:W)</f>
        <v>0</v>
      </c>
      <c r="BC23" s="2117">
        <f>SUMIF('Korat Summary'!$F:$F,US!$AQ23,'Korat Summary'!X:X)</f>
        <v>0</v>
      </c>
      <c r="BD23" s="2117">
        <f>SUMIF('Korat Summary'!$F:$F,US!$AQ23,'Korat Summary'!Y:Y)</f>
        <v>0</v>
      </c>
      <c r="BE23" s="2117">
        <f t="shared" si="22"/>
        <v>0</v>
      </c>
      <c r="BG23" s="2117" t="s">
        <v>195</v>
      </c>
      <c r="BH23" s="2117" t="s">
        <v>940</v>
      </c>
      <c r="BI23" s="2119">
        <f t="shared" si="23"/>
        <v>0</v>
      </c>
      <c r="BJ23" s="2119">
        <f t="shared" si="24"/>
        <v>0</v>
      </c>
      <c r="BK23" s="2119">
        <f t="shared" si="25"/>
        <v>0</v>
      </c>
      <c r="BL23" s="2119">
        <f t="shared" si="26"/>
        <v>0</v>
      </c>
      <c r="BM23" s="2129">
        <f t="shared" si="27"/>
        <v>0</v>
      </c>
      <c r="BN23" s="2125">
        <f t="shared" si="28"/>
        <v>0</v>
      </c>
      <c r="BO23" s="2125">
        <f t="shared" si="29"/>
        <v>0</v>
      </c>
      <c r="BP23" s="2130">
        <f t="shared" si="30"/>
        <v>0</v>
      </c>
      <c r="BQ23" s="2119">
        <f t="shared" si="31"/>
        <v>0</v>
      </c>
      <c r="BR23" s="2119">
        <f t="shared" si="32"/>
        <v>0</v>
      </c>
      <c r="BS23" s="2119">
        <f t="shared" si="33"/>
        <v>0</v>
      </c>
      <c r="BT23" s="2119">
        <f t="shared" si="34"/>
        <v>0</v>
      </c>
      <c r="BU23" s="2119">
        <f t="shared" si="35"/>
        <v>0</v>
      </c>
      <c r="BV23" s="2120">
        <f t="shared" si="36"/>
        <v>0</v>
      </c>
    </row>
    <row r="24" spans="1:74">
      <c r="A24" s="2116" t="s">
        <v>339</v>
      </c>
      <c r="B24" s="2116" t="s">
        <v>817</v>
      </c>
      <c r="C24" s="2116" t="s">
        <v>406</v>
      </c>
      <c r="D24" s="2116" t="s">
        <v>842</v>
      </c>
      <c r="E24" s="2116" t="s">
        <v>806</v>
      </c>
      <c r="F24" s="2116" t="s">
        <v>814</v>
      </c>
      <c r="G24" s="2116" t="s">
        <v>808</v>
      </c>
      <c r="H24" s="2116">
        <v>284</v>
      </c>
      <c r="I24" s="2116">
        <v>284</v>
      </c>
      <c r="J24" s="2116">
        <v>284</v>
      </c>
      <c r="K24" s="2116">
        <v>284</v>
      </c>
      <c r="L24" s="2116">
        <v>284</v>
      </c>
      <c r="M24" s="2116">
        <v>284</v>
      </c>
      <c r="N24" s="2116">
        <v>284</v>
      </c>
      <c r="O24" s="2116">
        <v>284</v>
      </c>
      <c r="P24" s="2116">
        <v>284</v>
      </c>
      <c r="Q24" s="2116">
        <v>283</v>
      </c>
      <c r="R24" s="2116">
        <v>283</v>
      </c>
      <c r="S24" s="2116">
        <v>283</v>
      </c>
      <c r="T24" s="2116">
        <v>283</v>
      </c>
      <c r="U24" s="2116">
        <v>3688</v>
      </c>
      <c r="V24" s="2117" t="str">
        <f t="shared" si="5"/>
        <v>2U9186</v>
      </c>
      <c r="W24" s="2117" t="str">
        <f t="shared" si="6"/>
        <v>V15</v>
      </c>
      <c r="Y24" s="2117" t="e">
        <f t="shared" si="7"/>
        <v>#N/A</v>
      </c>
      <c r="Z24" s="2117" t="s">
        <v>246</v>
      </c>
      <c r="AA24" s="2117">
        <f t="shared" si="8"/>
        <v>0</v>
      </c>
      <c r="AB24" s="2117">
        <f t="shared" si="9"/>
        <v>0</v>
      </c>
      <c r="AC24" s="2117">
        <f t="shared" si="10"/>
        <v>0</v>
      </c>
      <c r="AD24" s="2117">
        <f t="shared" si="11"/>
        <v>0</v>
      </c>
      <c r="AE24" s="2117">
        <f t="shared" si="12"/>
        <v>0</v>
      </c>
      <c r="AF24" s="2117">
        <f t="shared" si="13"/>
        <v>0</v>
      </c>
      <c r="AG24" s="2117">
        <f t="shared" si="14"/>
        <v>0</v>
      </c>
      <c r="AH24" s="2117">
        <f t="shared" si="15"/>
        <v>0</v>
      </c>
      <c r="AI24" s="2117">
        <f t="shared" si="16"/>
        <v>0</v>
      </c>
      <c r="AJ24" s="2117">
        <f t="shared" si="17"/>
        <v>0</v>
      </c>
      <c r="AK24" s="2117">
        <f t="shared" si="18"/>
        <v>0</v>
      </c>
      <c r="AL24" s="2117">
        <f t="shared" si="19"/>
        <v>0</v>
      </c>
      <c r="AM24" s="2117">
        <f t="shared" si="20"/>
        <v>0</v>
      </c>
      <c r="AN24" s="2117">
        <f t="shared" si="21"/>
        <v>0</v>
      </c>
      <c r="AP24" s="2117" t="s">
        <v>195</v>
      </c>
      <c r="AQ24" s="2117" t="s">
        <v>246</v>
      </c>
      <c r="AR24" s="2117">
        <f>SUMIF('Korat Summary'!$F:$F,US!$AQ24,'Korat Summary'!G:G)</f>
        <v>0</v>
      </c>
      <c r="AS24" s="2117">
        <f>SUMIF('Korat Summary'!$F:$F,US!$AQ24,'Korat Summary'!H:H)</f>
        <v>0</v>
      </c>
      <c r="AT24" s="2117">
        <f>SUMIF('Korat Summary'!$F:$F,US!$AQ24,'Korat Summary'!I:I)</f>
        <v>0</v>
      </c>
      <c r="AU24" s="2117">
        <f>SUMIF('Korat Summary'!$F:$F,US!$AQ24,'Korat Summary'!J:J)</f>
        <v>0</v>
      </c>
      <c r="AV24" s="2117">
        <f>SUMIF('Korat Summary'!$F:$F,US!$AQ24,'Korat Summary'!N:N)</f>
        <v>0</v>
      </c>
      <c r="AW24" s="2117">
        <f>SUMIF('Korat Summary'!$F:$F,US!$AQ24,'Korat Summary'!O:O)</f>
        <v>0</v>
      </c>
      <c r="AX24" s="2117">
        <f>SUMIF('Korat Summary'!$F:$F,US!$AQ24,'Korat Summary'!P:P)</f>
        <v>0</v>
      </c>
      <c r="AY24" s="2117">
        <f>SUMIF('Korat Summary'!$F:$F,US!$AQ24,'Korat Summary'!Q:Q)</f>
        <v>0</v>
      </c>
      <c r="AZ24" s="2117">
        <f>SUMIF('Korat Summary'!$F:$F,US!$AQ24,'Korat Summary'!U:U)</f>
        <v>0</v>
      </c>
      <c r="BA24" s="2117">
        <f>SUMIF('Korat Summary'!$F:$F,US!$AQ24,'Korat Summary'!V:V)</f>
        <v>0</v>
      </c>
      <c r="BB24" s="2117">
        <f>SUMIF('Korat Summary'!$F:$F,US!$AQ24,'Korat Summary'!W:W)</f>
        <v>0</v>
      </c>
      <c r="BC24" s="2117">
        <f>SUMIF('Korat Summary'!$F:$F,US!$AQ24,'Korat Summary'!X:X)</f>
        <v>0</v>
      </c>
      <c r="BD24" s="2117">
        <f>SUMIF('Korat Summary'!$F:$F,US!$AQ24,'Korat Summary'!Y:Y)</f>
        <v>0</v>
      </c>
      <c r="BE24" s="2117">
        <f t="shared" si="22"/>
        <v>0</v>
      </c>
      <c r="BG24" s="2117" t="s">
        <v>195</v>
      </c>
      <c r="BH24" s="2121" t="s">
        <v>246</v>
      </c>
      <c r="BI24" s="2119">
        <f t="shared" si="23"/>
        <v>0</v>
      </c>
      <c r="BJ24" s="2119">
        <f t="shared" si="24"/>
        <v>0</v>
      </c>
      <c r="BK24" s="2119">
        <f t="shared" si="25"/>
        <v>0</v>
      </c>
      <c r="BL24" s="2119">
        <f t="shared" si="26"/>
        <v>0</v>
      </c>
      <c r="BM24" s="2129">
        <f t="shared" si="27"/>
        <v>0</v>
      </c>
      <c r="BN24" s="2125">
        <f t="shared" si="28"/>
        <v>0</v>
      </c>
      <c r="BO24" s="2125">
        <f t="shared" si="29"/>
        <v>0</v>
      </c>
      <c r="BP24" s="2130">
        <f t="shared" si="30"/>
        <v>0</v>
      </c>
      <c r="BQ24" s="2119">
        <f t="shared" si="31"/>
        <v>0</v>
      </c>
      <c r="BR24" s="2119">
        <f t="shared" si="32"/>
        <v>0</v>
      </c>
      <c r="BS24" s="2119">
        <f t="shared" si="33"/>
        <v>0</v>
      </c>
      <c r="BT24" s="2119">
        <f t="shared" si="34"/>
        <v>0</v>
      </c>
      <c r="BU24" s="2119">
        <f t="shared" si="35"/>
        <v>0</v>
      </c>
      <c r="BV24" s="2120">
        <f t="shared" si="36"/>
        <v>0</v>
      </c>
    </row>
    <row r="25" spans="1:74">
      <c r="A25" s="2116" t="s">
        <v>339</v>
      </c>
      <c r="B25" s="2116" t="s">
        <v>817</v>
      </c>
      <c r="C25" s="2116" t="s">
        <v>406</v>
      </c>
      <c r="D25" s="2116" t="s">
        <v>843</v>
      </c>
      <c r="E25" s="2116" t="s">
        <v>806</v>
      </c>
      <c r="F25" s="2116" t="s">
        <v>810</v>
      </c>
      <c r="G25" s="2116" t="s">
        <v>808</v>
      </c>
      <c r="H25" s="2116">
        <v>0</v>
      </c>
      <c r="I25" s="2116">
        <v>0</v>
      </c>
      <c r="J25" s="2116">
        <v>0</v>
      </c>
      <c r="K25" s="2116">
        <v>0</v>
      </c>
      <c r="L25" s="2116">
        <v>0</v>
      </c>
      <c r="M25" s="2116">
        <v>0</v>
      </c>
      <c r="N25" s="2116">
        <v>0</v>
      </c>
      <c r="O25" s="2116">
        <v>0</v>
      </c>
      <c r="P25" s="2116">
        <v>0</v>
      </c>
      <c r="Q25" s="2116">
        <v>0</v>
      </c>
      <c r="R25" s="2116">
        <v>0</v>
      </c>
      <c r="S25" s="2116">
        <v>0</v>
      </c>
      <c r="T25" s="2116">
        <v>0</v>
      </c>
      <c r="U25" s="2116">
        <v>0</v>
      </c>
      <c r="V25" s="2117" t="str">
        <f t="shared" si="5"/>
        <v>2U9186</v>
      </c>
      <c r="W25" s="2117" t="str">
        <f t="shared" si="6"/>
        <v>V15</v>
      </c>
      <c r="Y25" s="2117" t="e">
        <f t="shared" si="7"/>
        <v>#N/A</v>
      </c>
      <c r="Z25" s="2117" t="s">
        <v>306</v>
      </c>
      <c r="AA25" s="2117">
        <f t="shared" si="8"/>
        <v>0</v>
      </c>
      <c r="AB25" s="2117">
        <f t="shared" si="9"/>
        <v>0</v>
      </c>
      <c r="AC25" s="2117">
        <f t="shared" si="10"/>
        <v>0</v>
      </c>
      <c r="AD25" s="2117">
        <f t="shared" si="11"/>
        <v>0</v>
      </c>
      <c r="AE25" s="2117">
        <f t="shared" si="12"/>
        <v>0</v>
      </c>
      <c r="AF25" s="2117">
        <f t="shared" si="13"/>
        <v>0</v>
      </c>
      <c r="AG25" s="2117">
        <f t="shared" si="14"/>
        <v>0</v>
      </c>
      <c r="AH25" s="2117">
        <f t="shared" si="15"/>
        <v>0</v>
      </c>
      <c r="AI25" s="2117">
        <f t="shared" si="16"/>
        <v>0</v>
      </c>
      <c r="AJ25" s="2117">
        <f t="shared" si="17"/>
        <v>0</v>
      </c>
      <c r="AK25" s="2117">
        <f t="shared" si="18"/>
        <v>0</v>
      </c>
      <c r="AL25" s="2117">
        <f t="shared" si="19"/>
        <v>0</v>
      </c>
      <c r="AM25" s="2117">
        <f t="shared" si="20"/>
        <v>0</v>
      </c>
      <c r="AN25" s="2117">
        <f t="shared" si="21"/>
        <v>0</v>
      </c>
      <c r="AP25" s="2117" t="s">
        <v>195</v>
      </c>
      <c r="AQ25" s="2117" t="s">
        <v>306</v>
      </c>
      <c r="AR25" s="2117">
        <f>SUMIF('Korat Summary'!$F:$F,US!$AQ25,'Korat Summary'!G:G)</f>
        <v>0</v>
      </c>
      <c r="AS25" s="2117">
        <f>SUMIF('Korat Summary'!$F:$F,US!$AQ25,'Korat Summary'!H:H)</f>
        <v>0</v>
      </c>
      <c r="AT25" s="2117">
        <f>SUMIF('Korat Summary'!$F:$F,US!$AQ25,'Korat Summary'!I:I)</f>
        <v>0</v>
      </c>
      <c r="AU25" s="2117">
        <f>SUMIF('Korat Summary'!$F:$F,US!$AQ25,'Korat Summary'!J:J)</f>
        <v>0</v>
      </c>
      <c r="AV25" s="2117">
        <f>SUMIF('Korat Summary'!$F:$F,US!$AQ25,'Korat Summary'!N:N)</f>
        <v>0</v>
      </c>
      <c r="AW25" s="2117">
        <f>SUMIF('Korat Summary'!$F:$F,US!$AQ25,'Korat Summary'!O:O)</f>
        <v>0</v>
      </c>
      <c r="AX25" s="2117">
        <f>SUMIF('Korat Summary'!$F:$F,US!$AQ25,'Korat Summary'!P:P)</f>
        <v>0</v>
      </c>
      <c r="AY25" s="2117">
        <f>SUMIF('Korat Summary'!$F:$F,US!$AQ25,'Korat Summary'!Q:Q)</f>
        <v>0</v>
      </c>
      <c r="AZ25" s="2117">
        <f>SUMIF('Korat Summary'!$F:$F,US!$AQ25,'Korat Summary'!U:U)</f>
        <v>0</v>
      </c>
      <c r="BA25" s="2117">
        <f>SUMIF('Korat Summary'!$F:$F,US!$AQ25,'Korat Summary'!V:V)</f>
        <v>0</v>
      </c>
      <c r="BB25" s="2117">
        <f>SUMIF('Korat Summary'!$F:$F,US!$AQ25,'Korat Summary'!W:W)</f>
        <v>0</v>
      </c>
      <c r="BC25" s="2117">
        <f>SUMIF('Korat Summary'!$F:$F,US!$AQ25,'Korat Summary'!X:X)</f>
        <v>0</v>
      </c>
      <c r="BD25" s="2117">
        <f>SUMIF('Korat Summary'!$F:$F,US!$AQ25,'Korat Summary'!Y:Y)</f>
        <v>0</v>
      </c>
      <c r="BE25" s="2117">
        <f t="shared" si="22"/>
        <v>0</v>
      </c>
      <c r="BG25" s="2117" t="s">
        <v>195</v>
      </c>
      <c r="BH25" s="2121" t="s">
        <v>306</v>
      </c>
      <c r="BI25" s="2119">
        <f t="shared" si="23"/>
        <v>0</v>
      </c>
      <c r="BJ25" s="2119">
        <f t="shared" si="24"/>
        <v>0</v>
      </c>
      <c r="BK25" s="2119">
        <f t="shared" si="25"/>
        <v>0</v>
      </c>
      <c r="BL25" s="2119">
        <f t="shared" si="26"/>
        <v>0</v>
      </c>
      <c r="BM25" s="2129">
        <f t="shared" si="27"/>
        <v>0</v>
      </c>
      <c r="BN25" s="2125">
        <f t="shared" si="28"/>
        <v>0</v>
      </c>
      <c r="BO25" s="2125">
        <f t="shared" si="29"/>
        <v>0</v>
      </c>
      <c r="BP25" s="2130">
        <f t="shared" si="30"/>
        <v>0</v>
      </c>
      <c r="BQ25" s="2119">
        <f t="shared" si="31"/>
        <v>0</v>
      </c>
      <c r="BR25" s="2119">
        <f t="shared" si="32"/>
        <v>0</v>
      </c>
      <c r="BS25" s="2119">
        <f t="shared" si="33"/>
        <v>0</v>
      </c>
      <c r="BT25" s="2119">
        <f t="shared" si="34"/>
        <v>0</v>
      </c>
      <c r="BU25" s="2119">
        <f t="shared" si="35"/>
        <v>0</v>
      </c>
      <c r="BV25" s="2120">
        <f t="shared" si="36"/>
        <v>0</v>
      </c>
    </row>
    <row r="26" spans="1:74">
      <c r="A26" s="2116" t="s">
        <v>339</v>
      </c>
      <c r="B26" s="2116" t="s">
        <v>818</v>
      </c>
      <c r="C26" s="2116" t="s">
        <v>406</v>
      </c>
      <c r="D26" s="2116" t="s">
        <v>844</v>
      </c>
      <c r="E26" s="2116" t="s">
        <v>806</v>
      </c>
      <c r="F26" s="2116" t="s">
        <v>809</v>
      </c>
      <c r="G26" s="2116" t="s">
        <v>808</v>
      </c>
      <c r="H26" s="2116">
        <v>1622</v>
      </c>
      <c r="I26" s="2116">
        <v>1722</v>
      </c>
      <c r="J26" s="2116">
        <v>1742</v>
      </c>
      <c r="K26" s="2116">
        <v>4522</v>
      </c>
      <c r="L26" s="2116">
        <v>2742</v>
      </c>
      <c r="M26" s="2116">
        <v>1722</v>
      </c>
      <c r="N26" s="2116">
        <v>5342</v>
      </c>
      <c r="O26" s="2116">
        <v>2121</v>
      </c>
      <c r="P26" s="2116">
        <v>2761</v>
      </c>
      <c r="Q26" s="2116">
        <v>2121</v>
      </c>
      <c r="R26" s="2116">
        <v>4901</v>
      </c>
      <c r="S26" s="2116">
        <v>2561</v>
      </c>
      <c r="T26" s="2116">
        <v>1621</v>
      </c>
      <c r="U26" s="2116">
        <v>35500</v>
      </c>
      <c r="V26" s="2117" t="str">
        <f t="shared" si="5"/>
        <v>2U9188</v>
      </c>
      <c r="W26" s="2117" t="str">
        <f t="shared" si="6"/>
        <v>V15</v>
      </c>
      <c r="Y26" s="2117" t="e">
        <f t="shared" si="7"/>
        <v>#N/A</v>
      </c>
      <c r="Z26" s="2117" t="s">
        <v>312</v>
      </c>
      <c r="AA26" s="2117">
        <f t="shared" si="8"/>
        <v>0</v>
      </c>
      <c r="AB26" s="2117">
        <f t="shared" si="9"/>
        <v>0</v>
      </c>
      <c r="AC26" s="2117">
        <f t="shared" si="10"/>
        <v>0</v>
      </c>
      <c r="AD26" s="2117">
        <f t="shared" si="11"/>
        <v>0</v>
      </c>
      <c r="AE26" s="2117">
        <f t="shared" si="12"/>
        <v>0</v>
      </c>
      <c r="AF26" s="2117">
        <f t="shared" si="13"/>
        <v>0</v>
      </c>
      <c r="AG26" s="2117">
        <f t="shared" si="14"/>
        <v>0</v>
      </c>
      <c r="AH26" s="2117">
        <f t="shared" si="15"/>
        <v>0</v>
      </c>
      <c r="AI26" s="2117">
        <f t="shared" si="16"/>
        <v>0</v>
      </c>
      <c r="AJ26" s="2117">
        <f t="shared" si="17"/>
        <v>0</v>
      </c>
      <c r="AK26" s="2117">
        <f t="shared" si="18"/>
        <v>0</v>
      </c>
      <c r="AL26" s="2117">
        <f t="shared" si="19"/>
        <v>0</v>
      </c>
      <c r="AM26" s="2117">
        <f t="shared" si="20"/>
        <v>0</v>
      </c>
      <c r="AN26" s="2117">
        <f t="shared" si="21"/>
        <v>0</v>
      </c>
      <c r="AP26" s="2117" t="s">
        <v>195</v>
      </c>
      <c r="AQ26" s="2117" t="s">
        <v>312</v>
      </c>
      <c r="AR26" s="2117">
        <f>SUMIF('Korat Summary'!$F:$F,US!$AQ26,'Korat Summary'!G:G)</f>
        <v>0</v>
      </c>
      <c r="AS26" s="2117">
        <f>SUMIF('Korat Summary'!$F:$F,US!$AQ26,'Korat Summary'!H:H)</f>
        <v>0</v>
      </c>
      <c r="AT26" s="2117">
        <f>SUMIF('Korat Summary'!$F:$F,US!$AQ26,'Korat Summary'!I:I)</f>
        <v>0</v>
      </c>
      <c r="AU26" s="2117">
        <f>SUMIF('Korat Summary'!$F:$F,US!$AQ26,'Korat Summary'!J:J)</f>
        <v>0</v>
      </c>
      <c r="AV26" s="2117">
        <f>SUMIF('Korat Summary'!$F:$F,US!$AQ26,'Korat Summary'!N:N)</f>
        <v>0</v>
      </c>
      <c r="AW26" s="2117">
        <f>SUMIF('Korat Summary'!$F:$F,US!$AQ26,'Korat Summary'!O:O)</f>
        <v>0</v>
      </c>
      <c r="AX26" s="2117">
        <f>SUMIF('Korat Summary'!$F:$F,US!$AQ26,'Korat Summary'!P:P)</f>
        <v>0</v>
      </c>
      <c r="AY26" s="2117">
        <f>SUMIF('Korat Summary'!$F:$F,US!$AQ26,'Korat Summary'!Q:Q)</f>
        <v>0</v>
      </c>
      <c r="AZ26" s="2117">
        <f>SUMIF('Korat Summary'!$F:$F,US!$AQ26,'Korat Summary'!U:U)</f>
        <v>0</v>
      </c>
      <c r="BA26" s="2117">
        <f>SUMIF('Korat Summary'!$F:$F,US!$AQ26,'Korat Summary'!V:V)</f>
        <v>0</v>
      </c>
      <c r="BB26" s="2117">
        <f>SUMIF('Korat Summary'!$F:$F,US!$AQ26,'Korat Summary'!W:W)</f>
        <v>0</v>
      </c>
      <c r="BC26" s="2117">
        <f>SUMIF('Korat Summary'!$F:$F,US!$AQ26,'Korat Summary'!X:X)</f>
        <v>0</v>
      </c>
      <c r="BD26" s="2117">
        <f>SUMIF('Korat Summary'!$F:$F,US!$AQ26,'Korat Summary'!Y:Y)</f>
        <v>0</v>
      </c>
      <c r="BE26" s="2117">
        <f t="shared" si="22"/>
        <v>0</v>
      </c>
      <c r="BG26" s="2117" t="s">
        <v>195</v>
      </c>
      <c r="BH26" s="2117" t="s">
        <v>312</v>
      </c>
      <c r="BI26" s="2119">
        <f t="shared" si="23"/>
        <v>0</v>
      </c>
      <c r="BJ26" s="2119">
        <f t="shared" si="24"/>
        <v>0</v>
      </c>
      <c r="BK26" s="2119">
        <f t="shared" si="25"/>
        <v>0</v>
      </c>
      <c r="BL26" s="2119">
        <f t="shared" si="26"/>
        <v>0</v>
      </c>
      <c r="BM26" s="2129">
        <f t="shared" si="27"/>
        <v>0</v>
      </c>
      <c r="BN26" s="2125">
        <f t="shared" si="28"/>
        <v>0</v>
      </c>
      <c r="BO26" s="2125">
        <f t="shared" si="29"/>
        <v>0</v>
      </c>
      <c r="BP26" s="2130">
        <f t="shared" si="30"/>
        <v>0</v>
      </c>
      <c r="BQ26" s="2119">
        <f t="shared" si="31"/>
        <v>0</v>
      </c>
      <c r="BR26" s="2119">
        <f t="shared" si="32"/>
        <v>0</v>
      </c>
      <c r="BS26" s="2119">
        <f t="shared" si="33"/>
        <v>0</v>
      </c>
      <c r="BT26" s="2119">
        <f t="shared" si="34"/>
        <v>0</v>
      </c>
      <c r="BU26" s="2119">
        <f t="shared" si="35"/>
        <v>0</v>
      </c>
      <c r="BV26" s="2120">
        <f t="shared" si="36"/>
        <v>0</v>
      </c>
    </row>
    <row r="27" spans="1:74">
      <c r="A27" s="2116" t="s">
        <v>339</v>
      </c>
      <c r="B27" s="2116" t="s">
        <v>818</v>
      </c>
      <c r="C27" s="2116" t="s">
        <v>406</v>
      </c>
      <c r="D27" s="2116" t="s">
        <v>845</v>
      </c>
      <c r="E27" s="2116" t="s">
        <v>806</v>
      </c>
      <c r="F27" s="2116" t="s">
        <v>809</v>
      </c>
      <c r="G27" s="2116" t="s">
        <v>808</v>
      </c>
      <c r="H27" s="2116">
        <v>0</v>
      </c>
      <c r="I27" s="2116">
        <v>0</v>
      </c>
      <c r="J27" s="2116">
        <v>0</v>
      </c>
      <c r="K27" s="2116">
        <v>0</v>
      </c>
      <c r="L27" s="2116">
        <v>0</v>
      </c>
      <c r="M27" s="2116">
        <v>0</v>
      </c>
      <c r="N27" s="2116">
        <v>0</v>
      </c>
      <c r="O27" s="2116">
        <v>0</v>
      </c>
      <c r="P27" s="2116">
        <v>0</v>
      </c>
      <c r="Q27" s="2116">
        <v>0</v>
      </c>
      <c r="R27" s="2116">
        <v>0</v>
      </c>
      <c r="S27" s="2116">
        <v>0</v>
      </c>
      <c r="T27" s="2116">
        <v>0</v>
      </c>
      <c r="U27" s="2116">
        <v>0</v>
      </c>
      <c r="V27" s="2117" t="str">
        <f t="shared" si="5"/>
        <v>2U9188</v>
      </c>
      <c r="W27" s="2117" t="str">
        <f t="shared" si="6"/>
        <v>V15</v>
      </c>
      <c r="Y27" s="2117" t="e">
        <f t="shared" si="7"/>
        <v>#N/A</v>
      </c>
      <c r="Z27" s="2117" t="s">
        <v>387</v>
      </c>
      <c r="AA27" s="2117">
        <f t="shared" si="8"/>
        <v>0</v>
      </c>
      <c r="AB27" s="2117">
        <f t="shared" si="9"/>
        <v>0</v>
      </c>
      <c r="AC27" s="2117">
        <f t="shared" si="10"/>
        <v>0</v>
      </c>
      <c r="AD27" s="2117">
        <f t="shared" si="11"/>
        <v>0</v>
      </c>
      <c r="AE27" s="2117">
        <f t="shared" si="12"/>
        <v>0</v>
      </c>
      <c r="AF27" s="2117">
        <f t="shared" si="13"/>
        <v>0</v>
      </c>
      <c r="AG27" s="2117">
        <f t="shared" si="14"/>
        <v>0</v>
      </c>
      <c r="AH27" s="2117">
        <f t="shared" si="15"/>
        <v>0</v>
      </c>
      <c r="AI27" s="2117">
        <f t="shared" si="16"/>
        <v>0</v>
      </c>
      <c r="AJ27" s="2117">
        <f t="shared" si="17"/>
        <v>0</v>
      </c>
      <c r="AK27" s="2117">
        <f t="shared" si="18"/>
        <v>0</v>
      </c>
      <c r="AL27" s="2117">
        <f t="shared" si="19"/>
        <v>0</v>
      </c>
      <c r="AM27" s="2117">
        <f t="shared" si="20"/>
        <v>0</v>
      </c>
      <c r="AN27" s="2117">
        <f t="shared" si="21"/>
        <v>0</v>
      </c>
      <c r="AP27" s="2117" t="s">
        <v>195</v>
      </c>
      <c r="AQ27" s="2117" t="s">
        <v>387</v>
      </c>
      <c r="AR27" s="2117">
        <f>SUMIF('Korat Summary'!$F:$F,US!$AQ27,'Korat Summary'!G:G)</f>
        <v>0</v>
      </c>
      <c r="AS27" s="2117">
        <f>SUMIF('Korat Summary'!$F:$F,US!$AQ27,'Korat Summary'!H:H)</f>
        <v>0</v>
      </c>
      <c r="AT27" s="2117">
        <f>SUMIF('Korat Summary'!$F:$F,US!$AQ27,'Korat Summary'!I:I)</f>
        <v>0</v>
      </c>
      <c r="AU27" s="2117">
        <f>SUMIF('Korat Summary'!$F:$F,US!$AQ27,'Korat Summary'!J:J)</f>
        <v>0</v>
      </c>
      <c r="AV27" s="2117">
        <f>SUMIF('Korat Summary'!$F:$F,US!$AQ27,'Korat Summary'!N:N)</f>
        <v>0</v>
      </c>
      <c r="AW27" s="2117">
        <f>SUMIF('Korat Summary'!$F:$F,US!$AQ27,'Korat Summary'!O:O)</f>
        <v>0</v>
      </c>
      <c r="AX27" s="2117">
        <f>SUMIF('Korat Summary'!$F:$F,US!$AQ27,'Korat Summary'!P:P)</f>
        <v>0</v>
      </c>
      <c r="AY27" s="2117">
        <f>SUMIF('Korat Summary'!$F:$F,US!$AQ27,'Korat Summary'!Q:Q)</f>
        <v>0</v>
      </c>
      <c r="AZ27" s="2117">
        <f>SUMIF('Korat Summary'!$F:$F,US!$AQ27,'Korat Summary'!U:U)</f>
        <v>0</v>
      </c>
      <c r="BA27" s="2117">
        <f>SUMIF('Korat Summary'!$F:$F,US!$AQ27,'Korat Summary'!V:V)</f>
        <v>0</v>
      </c>
      <c r="BB27" s="2117">
        <f>SUMIF('Korat Summary'!$F:$F,US!$AQ27,'Korat Summary'!W:W)</f>
        <v>0</v>
      </c>
      <c r="BC27" s="2117">
        <f>SUMIF('Korat Summary'!$F:$F,US!$AQ27,'Korat Summary'!X:X)</f>
        <v>0</v>
      </c>
      <c r="BD27" s="2117">
        <f>SUMIF('Korat Summary'!$F:$F,US!$AQ27,'Korat Summary'!Y:Y)</f>
        <v>0</v>
      </c>
      <c r="BE27" s="2117">
        <f t="shared" si="22"/>
        <v>0</v>
      </c>
      <c r="BG27" s="2117" t="s">
        <v>195</v>
      </c>
      <c r="BH27" s="2117" t="s">
        <v>387</v>
      </c>
      <c r="BI27" s="2119">
        <f t="shared" si="23"/>
        <v>0</v>
      </c>
      <c r="BJ27" s="2119">
        <f t="shared" si="24"/>
        <v>0</v>
      </c>
      <c r="BK27" s="2119">
        <f t="shared" si="25"/>
        <v>0</v>
      </c>
      <c r="BL27" s="2119">
        <f t="shared" si="26"/>
        <v>0</v>
      </c>
      <c r="BM27" s="2129">
        <f t="shared" si="27"/>
        <v>0</v>
      </c>
      <c r="BN27" s="2125">
        <f t="shared" si="28"/>
        <v>0</v>
      </c>
      <c r="BO27" s="2125">
        <f t="shared" si="29"/>
        <v>0</v>
      </c>
      <c r="BP27" s="2130">
        <f t="shared" si="30"/>
        <v>0</v>
      </c>
      <c r="BQ27" s="2119">
        <f t="shared" si="31"/>
        <v>0</v>
      </c>
      <c r="BR27" s="2119">
        <f t="shared" si="32"/>
        <v>0</v>
      </c>
      <c r="BS27" s="2119">
        <f t="shared" si="33"/>
        <v>0</v>
      </c>
      <c r="BT27" s="2119">
        <f t="shared" si="34"/>
        <v>0</v>
      </c>
      <c r="BU27" s="2119">
        <f t="shared" si="35"/>
        <v>0</v>
      </c>
      <c r="BV27" s="2120">
        <f t="shared" si="36"/>
        <v>0</v>
      </c>
    </row>
    <row r="28" spans="1:74">
      <c r="A28" s="2116" t="s">
        <v>339</v>
      </c>
      <c r="B28" s="2116" t="s">
        <v>818</v>
      </c>
      <c r="C28" s="2116" t="s">
        <v>406</v>
      </c>
      <c r="D28" s="2116" t="s">
        <v>846</v>
      </c>
      <c r="E28" s="2116" t="s">
        <v>806</v>
      </c>
      <c r="F28" s="2116" t="s">
        <v>807</v>
      </c>
      <c r="G28" s="2116" t="s">
        <v>808</v>
      </c>
      <c r="H28" s="2116">
        <v>0</v>
      </c>
      <c r="I28" s="2116">
        <v>0</v>
      </c>
      <c r="J28" s="2116">
        <v>0</v>
      </c>
      <c r="K28" s="2116">
        <v>0</v>
      </c>
      <c r="L28" s="2116">
        <v>0</v>
      </c>
      <c r="M28" s="2116">
        <v>0</v>
      </c>
      <c r="N28" s="2116">
        <v>0</v>
      </c>
      <c r="O28" s="2116">
        <v>0</v>
      </c>
      <c r="P28" s="2116">
        <v>0</v>
      </c>
      <c r="Q28" s="2116">
        <v>0</v>
      </c>
      <c r="R28" s="2116">
        <v>0</v>
      </c>
      <c r="S28" s="2116">
        <v>0</v>
      </c>
      <c r="T28" s="2116">
        <v>0</v>
      </c>
      <c r="U28" s="2116">
        <v>0</v>
      </c>
      <c r="V28" s="2117" t="str">
        <f t="shared" si="5"/>
        <v>2U9188</v>
      </c>
      <c r="W28" s="2117" t="str">
        <f t="shared" si="6"/>
        <v>V15</v>
      </c>
      <c r="Y28" s="2117" t="e">
        <f t="shared" si="7"/>
        <v>#N/A</v>
      </c>
      <c r="Z28" s="2117" t="s">
        <v>463</v>
      </c>
      <c r="AA28" s="2117">
        <f t="shared" si="8"/>
        <v>0</v>
      </c>
      <c r="AB28" s="2117">
        <f t="shared" si="9"/>
        <v>0</v>
      </c>
      <c r="AC28" s="2117">
        <f t="shared" si="10"/>
        <v>0</v>
      </c>
      <c r="AD28" s="2117">
        <f t="shared" si="11"/>
        <v>0</v>
      </c>
      <c r="AE28" s="2117">
        <f t="shared" si="12"/>
        <v>0</v>
      </c>
      <c r="AF28" s="2117">
        <f t="shared" si="13"/>
        <v>0</v>
      </c>
      <c r="AG28" s="2117">
        <f t="shared" si="14"/>
        <v>0</v>
      </c>
      <c r="AH28" s="2117">
        <f t="shared" si="15"/>
        <v>0</v>
      </c>
      <c r="AI28" s="2117">
        <f t="shared" si="16"/>
        <v>0</v>
      </c>
      <c r="AJ28" s="2117">
        <f t="shared" si="17"/>
        <v>0</v>
      </c>
      <c r="AK28" s="2117">
        <f t="shared" si="18"/>
        <v>0</v>
      </c>
      <c r="AL28" s="2117">
        <f t="shared" si="19"/>
        <v>0</v>
      </c>
      <c r="AM28" s="2117">
        <f t="shared" si="20"/>
        <v>0</v>
      </c>
      <c r="AN28" s="2117">
        <f t="shared" si="21"/>
        <v>0</v>
      </c>
      <c r="AP28" s="2117" t="s">
        <v>195</v>
      </c>
      <c r="AQ28" s="2117" t="s">
        <v>463</v>
      </c>
      <c r="AR28" s="2117">
        <f>SUMIF('Korat Summary'!$F:$F,US!$AQ28,'Korat Summary'!G:G)</f>
        <v>0</v>
      </c>
      <c r="AS28" s="2117">
        <f>SUMIF('Korat Summary'!$F:$F,US!$AQ28,'Korat Summary'!H:H)</f>
        <v>0</v>
      </c>
      <c r="AT28" s="2117">
        <f>SUMIF('Korat Summary'!$F:$F,US!$AQ28,'Korat Summary'!I:I)</f>
        <v>0</v>
      </c>
      <c r="AU28" s="2117">
        <f>SUMIF('Korat Summary'!$F:$F,US!$AQ28,'Korat Summary'!J:J)</f>
        <v>0</v>
      </c>
      <c r="AV28" s="2117">
        <f>SUMIF('Korat Summary'!$F:$F,US!$AQ28,'Korat Summary'!N:N)</f>
        <v>0</v>
      </c>
      <c r="AW28" s="2117">
        <f>SUMIF('Korat Summary'!$F:$F,US!$AQ28,'Korat Summary'!O:O)</f>
        <v>0</v>
      </c>
      <c r="AX28" s="2117">
        <f>SUMIF('Korat Summary'!$F:$F,US!$AQ28,'Korat Summary'!P:P)</f>
        <v>0</v>
      </c>
      <c r="AY28" s="2117">
        <f>SUMIF('Korat Summary'!$F:$F,US!$AQ28,'Korat Summary'!Q:Q)</f>
        <v>0</v>
      </c>
      <c r="AZ28" s="2117">
        <f>SUMIF('Korat Summary'!$F:$F,US!$AQ28,'Korat Summary'!U:U)</f>
        <v>0</v>
      </c>
      <c r="BA28" s="2117">
        <f>SUMIF('Korat Summary'!$F:$F,US!$AQ28,'Korat Summary'!V:V)</f>
        <v>0</v>
      </c>
      <c r="BB28" s="2117">
        <f>SUMIF('Korat Summary'!$F:$F,US!$AQ28,'Korat Summary'!W:W)</f>
        <v>0</v>
      </c>
      <c r="BC28" s="2117">
        <f>SUMIF('Korat Summary'!$F:$F,US!$AQ28,'Korat Summary'!X:X)</f>
        <v>0</v>
      </c>
      <c r="BD28" s="2117">
        <f>SUMIF('Korat Summary'!$F:$F,US!$AQ28,'Korat Summary'!Y:Y)</f>
        <v>0</v>
      </c>
      <c r="BE28" s="2117">
        <f t="shared" si="22"/>
        <v>0</v>
      </c>
      <c r="BG28" s="2117" t="s">
        <v>195</v>
      </c>
      <c r="BH28" s="2117" t="s">
        <v>463</v>
      </c>
      <c r="BI28" s="2119">
        <f t="shared" si="23"/>
        <v>0</v>
      </c>
      <c r="BJ28" s="2119">
        <f t="shared" si="24"/>
        <v>0</v>
      </c>
      <c r="BK28" s="2119">
        <f t="shared" si="25"/>
        <v>0</v>
      </c>
      <c r="BL28" s="2119">
        <f t="shared" si="26"/>
        <v>0</v>
      </c>
      <c r="BM28" s="2129">
        <f t="shared" si="27"/>
        <v>0</v>
      </c>
      <c r="BN28" s="2125">
        <f t="shared" si="28"/>
        <v>0</v>
      </c>
      <c r="BO28" s="2125">
        <f t="shared" si="29"/>
        <v>0</v>
      </c>
      <c r="BP28" s="2130">
        <f t="shared" si="30"/>
        <v>0</v>
      </c>
      <c r="BQ28" s="2119">
        <f t="shared" si="31"/>
        <v>0</v>
      </c>
      <c r="BR28" s="2119">
        <f t="shared" si="32"/>
        <v>0</v>
      </c>
      <c r="BS28" s="2119">
        <f t="shared" si="33"/>
        <v>0</v>
      </c>
      <c r="BT28" s="2119">
        <f t="shared" si="34"/>
        <v>0</v>
      </c>
      <c r="BU28" s="2119">
        <f t="shared" si="35"/>
        <v>0</v>
      </c>
      <c r="BV28" s="2120">
        <f t="shared" si="36"/>
        <v>0</v>
      </c>
    </row>
    <row r="29" spans="1:74">
      <c r="A29" s="2116" t="s">
        <v>339</v>
      </c>
      <c r="B29" s="2116" t="s">
        <v>818</v>
      </c>
      <c r="C29" s="2116" t="s">
        <v>406</v>
      </c>
      <c r="D29" s="2116" t="s">
        <v>847</v>
      </c>
      <c r="E29" s="2116" t="s">
        <v>806</v>
      </c>
      <c r="F29" s="2116" t="s">
        <v>814</v>
      </c>
      <c r="G29" s="2116" t="s">
        <v>808</v>
      </c>
      <c r="H29" s="2116">
        <v>2014</v>
      </c>
      <c r="I29" s="2116">
        <v>2014</v>
      </c>
      <c r="J29" s="2116">
        <v>2014</v>
      </c>
      <c r="K29" s="2116">
        <v>2014</v>
      </c>
      <c r="L29" s="2116">
        <v>3014</v>
      </c>
      <c r="M29" s="2116">
        <v>2014</v>
      </c>
      <c r="N29" s="2116">
        <v>2014</v>
      </c>
      <c r="O29" s="2116">
        <v>2014</v>
      </c>
      <c r="P29" s="2116">
        <v>2514</v>
      </c>
      <c r="Q29" s="2116">
        <v>2014</v>
      </c>
      <c r="R29" s="2116">
        <v>2014</v>
      </c>
      <c r="S29" s="2116">
        <v>2014</v>
      </c>
      <c r="T29" s="2116">
        <v>2013</v>
      </c>
      <c r="U29" s="2116">
        <v>27681</v>
      </c>
      <c r="V29" s="2117" t="str">
        <f t="shared" si="5"/>
        <v>2U9188</v>
      </c>
      <c r="W29" s="2117" t="str">
        <f t="shared" si="6"/>
        <v>V15</v>
      </c>
      <c r="Y29" s="2117" t="e">
        <f t="shared" si="7"/>
        <v>#N/A</v>
      </c>
      <c r="Z29" s="2117" t="s">
        <v>631</v>
      </c>
      <c r="AA29" s="2117">
        <f t="shared" si="8"/>
        <v>0</v>
      </c>
      <c r="AB29" s="2117">
        <f t="shared" si="9"/>
        <v>0</v>
      </c>
      <c r="AC29" s="2117">
        <f t="shared" si="10"/>
        <v>0</v>
      </c>
      <c r="AD29" s="2117">
        <f t="shared" si="11"/>
        <v>0</v>
      </c>
      <c r="AE29" s="2117">
        <f t="shared" si="12"/>
        <v>0</v>
      </c>
      <c r="AF29" s="2117">
        <f t="shared" si="13"/>
        <v>0</v>
      </c>
      <c r="AG29" s="2117">
        <f t="shared" si="14"/>
        <v>0</v>
      </c>
      <c r="AH29" s="2117">
        <f t="shared" si="15"/>
        <v>0</v>
      </c>
      <c r="AI29" s="2117">
        <f t="shared" si="16"/>
        <v>0</v>
      </c>
      <c r="AJ29" s="2117">
        <f t="shared" si="17"/>
        <v>0</v>
      </c>
      <c r="AK29" s="2117">
        <f t="shared" si="18"/>
        <v>0</v>
      </c>
      <c r="AL29" s="2117">
        <f t="shared" si="19"/>
        <v>0</v>
      </c>
      <c r="AM29" s="2117">
        <f t="shared" si="20"/>
        <v>0</v>
      </c>
      <c r="AN29" s="2117">
        <f t="shared" si="21"/>
        <v>0</v>
      </c>
      <c r="AP29" s="2117" t="s">
        <v>195</v>
      </c>
      <c r="AQ29" s="2117" t="s">
        <v>631</v>
      </c>
      <c r="AR29" s="2117">
        <f>SUMIF('Korat Summary'!$F:$F,US!$AQ29,'Korat Summary'!G:G)</f>
        <v>0</v>
      </c>
      <c r="AS29" s="2117">
        <f>SUMIF('Korat Summary'!$F:$F,US!$AQ29,'Korat Summary'!H:H)</f>
        <v>0</v>
      </c>
      <c r="AT29" s="2117">
        <f>SUMIF('Korat Summary'!$F:$F,US!$AQ29,'Korat Summary'!I:I)</f>
        <v>0</v>
      </c>
      <c r="AU29" s="2117">
        <f>SUMIF('Korat Summary'!$F:$F,US!$AQ29,'Korat Summary'!J:J)</f>
        <v>0</v>
      </c>
      <c r="AV29" s="2117">
        <f>SUMIF('Korat Summary'!$F:$F,US!$AQ29,'Korat Summary'!N:N)</f>
        <v>0</v>
      </c>
      <c r="AW29" s="2117">
        <f>SUMIF('Korat Summary'!$F:$F,US!$AQ29,'Korat Summary'!O:O)</f>
        <v>0</v>
      </c>
      <c r="AX29" s="2117">
        <f>SUMIF('Korat Summary'!$F:$F,US!$AQ29,'Korat Summary'!P:P)</f>
        <v>0</v>
      </c>
      <c r="AY29" s="2117">
        <f>SUMIF('Korat Summary'!$F:$F,US!$AQ29,'Korat Summary'!Q:Q)</f>
        <v>0</v>
      </c>
      <c r="AZ29" s="2117">
        <f>SUMIF('Korat Summary'!$F:$F,US!$AQ29,'Korat Summary'!U:U)</f>
        <v>0</v>
      </c>
      <c r="BA29" s="2117">
        <f>SUMIF('Korat Summary'!$F:$F,US!$AQ29,'Korat Summary'!V:V)</f>
        <v>0</v>
      </c>
      <c r="BB29" s="2117">
        <f>SUMIF('Korat Summary'!$F:$F,US!$AQ29,'Korat Summary'!W:W)</f>
        <v>0</v>
      </c>
      <c r="BC29" s="2117">
        <f>SUMIF('Korat Summary'!$F:$F,US!$AQ29,'Korat Summary'!X:X)</f>
        <v>0</v>
      </c>
      <c r="BD29" s="2117">
        <f>SUMIF('Korat Summary'!$F:$F,US!$AQ29,'Korat Summary'!Y:Y)</f>
        <v>0</v>
      </c>
      <c r="BE29" s="2117">
        <f t="shared" si="22"/>
        <v>0</v>
      </c>
      <c r="BG29" s="2117" t="s">
        <v>195</v>
      </c>
      <c r="BH29" s="2117" t="s">
        <v>631</v>
      </c>
      <c r="BI29" s="2119">
        <f t="shared" si="23"/>
        <v>0</v>
      </c>
      <c r="BJ29" s="2119">
        <f t="shared" si="24"/>
        <v>0</v>
      </c>
      <c r="BK29" s="2119">
        <f t="shared" si="25"/>
        <v>0</v>
      </c>
      <c r="BL29" s="2119">
        <f t="shared" si="26"/>
        <v>0</v>
      </c>
      <c r="BM29" s="2129">
        <f t="shared" si="27"/>
        <v>0</v>
      </c>
      <c r="BN29" s="2125">
        <f t="shared" si="28"/>
        <v>0</v>
      </c>
      <c r="BO29" s="2125">
        <f t="shared" si="29"/>
        <v>0</v>
      </c>
      <c r="BP29" s="2130">
        <f t="shared" si="30"/>
        <v>0</v>
      </c>
      <c r="BQ29" s="2119">
        <f t="shared" si="31"/>
        <v>0</v>
      </c>
      <c r="BR29" s="2119">
        <f t="shared" si="32"/>
        <v>0</v>
      </c>
      <c r="BS29" s="2119">
        <f t="shared" si="33"/>
        <v>0</v>
      </c>
      <c r="BT29" s="2119">
        <f t="shared" si="34"/>
        <v>0</v>
      </c>
      <c r="BU29" s="2119">
        <f t="shared" si="35"/>
        <v>0</v>
      </c>
      <c r="BV29" s="2120">
        <f t="shared" si="36"/>
        <v>0</v>
      </c>
    </row>
    <row r="30" spans="1:74">
      <c r="A30" s="2116" t="s">
        <v>339</v>
      </c>
      <c r="B30" s="2116" t="s">
        <v>818</v>
      </c>
      <c r="C30" s="2116" t="s">
        <v>406</v>
      </c>
      <c r="D30" s="2116" t="s">
        <v>848</v>
      </c>
      <c r="E30" s="2116" t="s">
        <v>806</v>
      </c>
      <c r="F30" s="2116" t="s">
        <v>814</v>
      </c>
      <c r="G30" s="2116" t="s">
        <v>808</v>
      </c>
      <c r="V30" s="2117" t="str">
        <f t="shared" si="5"/>
        <v>2U9188</v>
      </c>
      <c r="W30" s="2117" t="str">
        <f t="shared" si="6"/>
        <v>V15</v>
      </c>
      <c r="Y30" s="2117" t="e">
        <f t="shared" si="7"/>
        <v>#N/A</v>
      </c>
      <c r="Z30" s="2117" t="s">
        <v>396</v>
      </c>
      <c r="AA30" s="2117">
        <f t="shared" si="8"/>
        <v>0</v>
      </c>
      <c r="AB30" s="2117">
        <f t="shared" si="9"/>
        <v>0</v>
      </c>
      <c r="AC30" s="2117">
        <f t="shared" si="10"/>
        <v>0</v>
      </c>
      <c r="AD30" s="2117">
        <f t="shared" si="11"/>
        <v>0</v>
      </c>
      <c r="AE30" s="2117">
        <f t="shared" si="12"/>
        <v>0</v>
      </c>
      <c r="AF30" s="2117">
        <f t="shared" si="13"/>
        <v>0</v>
      </c>
      <c r="AG30" s="2117">
        <f t="shared" si="14"/>
        <v>0</v>
      </c>
      <c r="AH30" s="2117">
        <f t="shared" si="15"/>
        <v>0</v>
      </c>
      <c r="AI30" s="2117">
        <f t="shared" si="16"/>
        <v>0</v>
      </c>
      <c r="AJ30" s="2117">
        <f t="shared" si="17"/>
        <v>0</v>
      </c>
      <c r="AK30" s="2117">
        <f t="shared" si="18"/>
        <v>0</v>
      </c>
      <c r="AL30" s="2117">
        <f t="shared" si="19"/>
        <v>0</v>
      </c>
      <c r="AM30" s="2117">
        <f t="shared" si="20"/>
        <v>0</v>
      </c>
      <c r="AN30" s="2117">
        <f t="shared" si="21"/>
        <v>0</v>
      </c>
      <c r="AP30" s="2117" t="s">
        <v>195</v>
      </c>
      <c r="AQ30" s="2117" t="s">
        <v>396</v>
      </c>
      <c r="AR30" s="2117">
        <f>SUMIF('Korat Summary'!$F:$F,US!$AQ30,'Korat Summary'!G:G)</f>
        <v>0</v>
      </c>
      <c r="AS30" s="2117">
        <f>SUMIF('Korat Summary'!$F:$F,US!$AQ30,'Korat Summary'!H:H)</f>
        <v>0</v>
      </c>
      <c r="AT30" s="2117">
        <f>SUMIF('Korat Summary'!$F:$F,US!$AQ30,'Korat Summary'!I:I)</f>
        <v>0</v>
      </c>
      <c r="AU30" s="2117">
        <f>SUMIF('Korat Summary'!$F:$F,US!$AQ30,'Korat Summary'!J:J)</f>
        <v>0</v>
      </c>
      <c r="AV30" s="2117">
        <f>SUMIF('Korat Summary'!$F:$F,US!$AQ30,'Korat Summary'!N:N)</f>
        <v>0</v>
      </c>
      <c r="AW30" s="2117">
        <f>SUMIF('Korat Summary'!$F:$F,US!$AQ30,'Korat Summary'!O:O)</f>
        <v>0</v>
      </c>
      <c r="AX30" s="2117">
        <f>SUMIF('Korat Summary'!$F:$F,US!$AQ30,'Korat Summary'!P:P)</f>
        <v>0</v>
      </c>
      <c r="AY30" s="2117">
        <f>SUMIF('Korat Summary'!$F:$F,US!$AQ30,'Korat Summary'!Q:Q)</f>
        <v>0</v>
      </c>
      <c r="AZ30" s="2117">
        <f>SUMIF('Korat Summary'!$F:$F,US!$AQ30,'Korat Summary'!U:U)</f>
        <v>0</v>
      </c>
      <c r="BA30" s="2117">
        <f>SUMIF('Korat Summary'!$F:$F,US!$AQ30,'Korat Summary'!V:V)</f>
        <v>0</v>
      </c>
      <c r="BB30" s="2117">
        <f>SUMIF('Korat Summary'!$F:$F,US!$AQ30,'Korat Summary'!W:W)</f>
        <v>0</v>
      </c>
      <c r="BC30" s="2117">
        <f>SUMIF('Korat Summary'!$F:$F,US!$AQ30,'Korat Summary'!X:X)</f>
        <v>0</v>
      </c>
      <c r="BD30" s="2117">
        <f>SUMIF('Korat Summary'!$F:$F,US!$AQ30,'Korat Summary'!Y:Y)</f>
        <v>0</v>
      </c>
      <c r="BE30" s="2117">
        <f t="shared" si="22"/>
        <v>0</v>
      </c>
      <c r="BG30" s="2117" t="s">
        <v>195</v>
      </c>
      <c r="BH30" s="2117" t="s">
        <v>396</v>
      </c>
      <c r="BI30" s="2119">
        <f t="shared" si="23"/>
        <v>0</v>
      </c>
      <c r="BJ30" s="2119">
        <f t="shared" si="24"/>
        <v>0</v>
      </c>
      <c r="BK30" s="2119">
        <f t="shared" si="25"/>
        <v>0</v>
      </c>
      <c r="BL30" s="2119">
        <f t="shared" si="26"/>
        <v>0</v>
      </c>
      <c r="BM30" s="2129">
        <f t="shared" si="27"/>
        <v>0</v>
      </c>
      <c r="BN30" s="2125">
        <f t="shared" si="28"/>
        <v>0</v>
      </c>
      <c r="BO30" s="2125">
        <f t="shared" si="29"/>
        <v>0</v>
      </c>
      <c r="BP30" s="2130">
        <f t="shared" si="30"/>
        <v>0</v>
      </c>
      <c r="BQ30" s="2119">
        <f t="shared" si="31"/>
        <v>0</v>
      </c>
      <c r="BR30" s="2119">
        <f t="shared" si="32"/>
        <v>0</v>
      </c>
      <c r="BS30" s="2119">
        <f t="shared" si="33"/>
        <v>0</v>
      </c>
      <c r="BT30" s="2119">
        <f t="shared" si="34"/>
        <v>0</v>
      </c>
      <c r="BU30" s="2119">
        <f t="shared" si="35"/>
        <v>0</v>
      </c>
      <c r="BV30" s="2120">
        <f t="shared" si="36"/>
        <v>0</v>
      </c>
    </row>
    <row r="31" spans="1:74">
      <c r="A31" s="2116" t="s">
        <v>339</v>
      </c>
      <c r="B31" s="2116" t="s">
        <v>818</v>
      </c>
      <c r="C31" s="2116" t="s">
        <v>406</v>
      </c>
      <c r="D31" s="2116" t="s">
        <v>849</v>
      </c>
      <c r="E31" s="2116" t="s">
        <v>806</v>
      </c>
      <c r="F31" s="2116" t="s">
        <v>814</v>
      </c>
      <c r="G31" s="2116" t="s">
        <v>808</v>
      </c>
      <c r="H31" s="2116">
        <v>848</v>
      </c>
      <c r="I31" s="2116">
        <v>848</v>
      </c>
      <c r="J31" s="2116">
        <v>848</v>
      </c>
      <c r="K31" s="2116">
        <v>848</v>
      </c>
      <c r="L31" s="2116">
        <v>848</v>
      </c>
      <c r="M31" s="2116">
        <v>847</v>
      </c>
      <c r="N31" s="2116">
        <v>847</v>
      </c>
      <c r="O31" s="2116">
        <v>847</v>
      </c>
      <c r="P31" s="2116">
        <v>847</v>
      </c>
      <c r="Q31" s="2116">
        <v>847</v>
      </c>
      <c r="R31" s="2116">
        <v>847</v>
      </c>
      <c r="S31" s="2116">
        <v>847</v>
      </c>
      <c r="T31" s="2116">
        <v>847</v>
      </c>
      <c r="U31" s="2116">
        <v>11016</v>
      </c>
      <c r="V31" s="2117" t="str">
        <f t="shared" si="5"/>
        <v>2U9188</v>
      </c>
      <c r="W31" s="2117" t="str">
        <f t="shared" si="6"/>
        <v>V15</v>
      </c>
      <c r="Y31" s="2117" t="e">
        <f t="shared" si="7"/>
        <v>#N/A</v>
      </c>
      <c r="Z31" s="2117" t="s">
        <v>311</v>
      </c>
      <c r="AA31" s="2117">
        <f t="shared" si="8"/>
        <v>0</v>
      </c>
      <c r="AB31" s="2117">
        <f t="shared" si="9"/>
        <v>0</v>
      </c>
      <c r="AC31" s="2117">
        <f t="shared" si="10"/>
        <v>0</v>
      </c>
      <c r="AD31" s="2117">
        <f t="shared" si="11"/>
        <v>0</v>
      </c>
      <c r="AE31" s="2117">
        <f t="shared" si="12"/>
        <v>0</v>
      </c>
      <c r="AF31" s="2117">
        <f t="shared" si="13"/>
        <v>0</v>
      </c>
      <c r="AG31" s="2117">
        <f t="shared" si="14"/>
        <v>0</v>
      </c>
      <c r="AH31" s="2117">
        <f t="shared" si="15"/>
        <v>0</v>
      </c>
      <c r="AI31" s="2117">
        <f t="shared" si="16"/>
        <v>0</v>
      </c>
      <c r="AJ31" s="2117">
        <f t="shared" si="17"/>
        <v>0</v>
      </c>
      <c r="AK31" s="2117">
        <f t="shared" si="18"/>
        <v>0</v>
      </c>
      <c r="AL31" s="2117">
        <f t="shared" si="19"/>
        <v>0</v>
      </c>
      <c r="AM31" s="2117">
        <f t="shared" si="20"/>
        <v>0</v>
      </c>
      <c r="AN31" s="2117">
        <f t="shared" si="21"/>
        <v>0</v>
      </c>
      <c r="AP31" s="2117" t="s">
        <v>195</v>
      </c>
      <c r="AQ31" s="2117" t="s">
        <v>311</v>
      </c>
      <c r="AR31" s="2117">
        <f>SUMIF('Korat Summary'!$F:$F,US!$AQ31,'Korat Summary'!G:G)</f>
        <v>0</v>
      </c>
      <c r="AS31" s="2117">
        <f>SUMIF('Korat Summary'!$F:$F,US!$AQ31,'Korat Summary'!H:H)</f>
        <v>0</v>
      </c>
      <c r="AT31" s="2117">
        <f>SUMIF('Korat Summary'!$F:$F,US!$AQ31,'Korat Summary'!I:I)</f>
        <v>0</v>
      </c>
      <c r="AU31" s="2117">
        <f>SUMIF('Korat Summary'!$F:$F,US!$AQ31,'Korat Summary'!J:J)</f>
        <v>0</v>
      </c>
      <c r="AV31" s="2117">
        <f>SUMIF('Korat Summary'!$F:$F,US!$AQ31,'Korat Summary'!N:N)</f>
        <v>0</v>
      </c>
      <c r="AW31" s="2117">
        <f>SUMIF('Korat Summary'!$F:$F,US!$AQ31,'Korat Summary'!O:O)</f>
        <v>0</v>
      </c>
      <c r="AX31" s="2117">
        <f>SUMIF('Korat Summary'!$F:$F,US!$AQ31,'Korat Summary'!P:P)</f>
        <v>0</v>
      </c>
      <c r="AY31" s="2117">
        <f>SUMIF('Korat Summary'!$F:$F,US!$AQ31,'Korat Summary'!Q:Q)</f>
        <v>0</v>
      </c>
      <c r="AZ31" s="2117">
        <f>SUMIF('Korat Summary'!$F:$F,US!$AQ31,'Korat Summary'!U:U)</f>
        <v>0</v>
      </c>
      <c r="BA31" s="2117">
        <f>SUMIF('Korat Summary'!$F:$F,US!$AQ31,'Korat Summary'!V:V)</f>
        <v>0</v>
      </c>
      <c r="BB31" s="2117">
        <f>SUMIF('Korat Summary'!$F:$F,US!$AQ31,'Korat Summary'!W:W)</f>
        <v>0</v>
      </c>
      <c r="BC31" s="2117">
        <f>SUMIF('Korat Summary'!$F:$F,US!$AQ31,'Korat Summary'!X:X)</f>
        <v>0</v>
      </c>
      <c r="BD31" s="2117">
        <f>SUMIF('Korat Summary'!$F:$F,US!$AQ31,'Korat Summary'!Y:Y)</f>
        <v>0</v>
      </c>
      <c r="BE31" s="2117">
        <f t="shared" si="22"/>
        <v>0</v>
      </c>
      <c r="BG31" s="2117" t="s">
        <v>195</v>
      </c>
      <c r="BH31" s="2117" t="s">
        <v>311</v>
      </c>
      <c r="BI31" s="2119">
        <f t="shared" si="23"/>
        <v>0</v>
      </c>
      <c r="BJ31" s="2119">
        <f t="shared" si="24"/>
        <v>0</v>
      </c>
      <c r="BK31" s="2119">
        <f t="shared" si="25"/>
        <v>0</v>
      </c>
      <c r="BL31" s="2119">
        <f t="shared" si="26"/>
        <v>0</v>
      </c>
      <c r="BM31" s="2129">
        <f t="shared" si="27"/>
        <v>0</v>
      </c>
      <c r="BN31" s="2125">
        <f t="shared" si="28"/>
        <v>0</v>
      </c>
      <c r="BO31" s="2125">
        <f t="shared" si="29"/>
        <v>0</v>
      </c>
      <c r="BP31" s="2130">
        <f t="shared" si="30"/>
        <v>0</v>
      </c>
      <c r="BQ31" s="2119">
        <f t="shared" si="31"/>
        <v>0</v>
      </c>
      <c r="BR31" s="2119">
        <f t="shared" si="32"/>
        <v>0</v>
      </c>
      <c r="BS31" s="2119">
        <f t="shared" si="33"/>
        <v>0</v>
      </c>
      <c r="BT31" s="2119">
        <f t="shared" si="34"/>
        <v>0</v>
      </c>
      <c r="BU31" s="2119">
        <f t="shared" si="35"/>
        <v>0</v>
      </c>
      <c r="BV31" s="2120">
        <f t="shared" si="36"/>
        <v>0</v>
      </c>
    </row>
    <row r="32" spans="1:74">
      <c r="A32" s="2116" t="s">
        <v>339</v>
      </c>
      <c r="B32" s="2116" t="s">
        <v>818</v>
      </c>
      <c r="C32" s="2116" t="s">
        <v>406</v>
      </c>
      <c r="D32" s="2116" t="s">
        <v>850</v>
      </c>
      <c r="E32" s="2116" t="s">
        <v>806</v>
      </c>
      <c r="F32" s="2116" t="s">
        <v>810</v>
      </c>
      <c r="G32" s="2116" t="s">
        <v>808</v>
      </c>
      <c r="H32" s="2116">
        <v>0</v>
      </c>
      <c r="I32" s="2116">
        <v>0</v>
      </c>
      <c r="J32" s="2116">
        <v>0</v>
      </c>
      <c r="K32" s="2116">
        <v>0</v>
      </c>
      <c r="L32" s="2116">
        <v>0</v>
      </c>
      <c r="M32" s="2116">
        <v>0</v>
      </c>
      <c r="N32" s="2116">
        <v>0</v>
      </c>
      <c r="O32" s="2116">
        <v>0</v>
      </c>
      <c r="P32" s="2116">
        <v>0</v>
      </c>
      <c r="Q32" s="2116">
        <v>0</v>
      </c>
      <c r="R32" s="2116">
        <v>0</v>
      </c>
      <c r="S32" s="2116">
        <v>0</v>
      </c>
      <c r="T32" s="2116">
        <v>0</v>
      </c>
      <c r="U32" s="2116">
        <v>0</v>
      </c>
      <c r="V32" s="2117" t="str">
        <f t="shared" si="5"/>
        <v>2U9188</v>
      </c>
      <c r="W32" s="2117" t="str">
        <f t="shared" si="6"/>
        <v>V15</v>
      </c>
      <c r="Y32" s="2117" t="e">
        <f t="shared" si="7"/>
        <v>#N/A</v>
      </c>
      <c r="Z32" s="2117" t="s">
        <v>309</v>
      </c>
      <c r="AA32" s="2117">
        <f t="shared" si="8"/>
        <v>0</v>
      </c>
      <c r="AB32" s="2117">
        <f t="shared" si="9"/>
        <v>0</v>
      </c>
      <c r="AC32" s="2117">
        <f t="shared" si="10"/>
        <v>0</v>
      </c>
      <c r="AD32" s="2117">
        <f t="shared" si="11"/>
        <v>0</v>
      </c>
      <c r="AE32" s="2117">
        <f t="shared" si="12"/>
        <v>0</v>
      </c>
      <c r="AF32" s="2117">
        <f t="shared" si="13"/>
        <v>0</v>
      </c>
      <c r="AG32" s="2117">
        <f t="shared" si="14"/>
        <v>0</v>
      </c>
      <c r="AH32" s="2117">
        <f t="shared" si="15"/>
        <v>0</v>
      </c>
      <c r="AI32" s="2117">
        <f t="shared" si="16"/>
        <v>0</v>
      </c>
      <c r="AJ32" s="2117">
        <f t="shared" si="17"/>
        <v>0</v>
      </c>
      <c r="AK32" s="2117">
        <f t="shared" si="18"/>
        <v>0</v>
      </c>
      <c r="AL32" s="2117">
        <f t="shared" si="19"/>
        <v>0</v>
      </c>
      <c r="AM32" s="2117">
        <f t="shared" si="20"/>
        <v>0</v>
      </c>
      <c r="AN32" s="2117">
        <f t="shared" si="21"/>
        <v>0</v>
      </c>
      <c r="AP32" s="2117" t="s">
        <v>195</v>
      </c>
      <c r="AQ32" s="2117" t="s">
        <v>309</v>
      </c>
      <c r="AR32" s="2117">
        <f>SUMIF('Korat Summary'!$F:$F,US!$AQ32,'Korat Summary'!G:G)</f>
        <v>0</v>
      </c>
      <c r="AS32" s="2117">
        <f>SUMIF('Korat Summary'!$F:$F,US!$AQ32,'Korat Summary'!H:H)</f>
        <v>0</v>
      </c>
      <c r="AT32" s="2117">
        <f>SUMIF('Korat Summary'!$F:$F,US!$AQ32,'Korat Summary'!I:I)</f>
        <v>0</v>
      </c>
      <c r="AU32" s="2117">
        <f>SUMIF('Korat Summary'!$F:$F,US!$AQ32,'Korat Summary'!J:J)</f>
        <v>0</v>
      </c>
      <c r="AV32" s="2117">
        <f>SUMIF('Korat Summary'!$F:$F,US!$AQ32,'Korat Summary'!N:N)</f>
        <v>0</v>
      </c>
      <c r="AW32" s="2117">
        <f>SUMIF('Korat Summary'!$F:$F,US!$AQ32,'Korat Summary'!O:O)</f>
        <v>0</v>
      </c>
      <c r="AX32" s="2117">
        <f>SUMIF('Korat Summary'!$F:$F,US!$AQ32,'Korat Summary'!P:P)</f>
        <v>0</v>
      </c>
      <c r="AY32" s="2117">
        <f>SUMIF('Korat Summary'!$F:$F,US!$AQ32,'Korat Summary'!Q:Q)</f>
        <v>0</v>
      </c>
      <c r="AZ32" s="2117">
        <f>SUMIF('Korat Summary'!$F:$F,US!$AQ32,'Korat Summary'!U:U)</f>
        <v>0</v>
      </c>
      <c r="BA32" s="2117">
        <f>SUMIF('Korat Summary'!$F:$F,US!$AQ32,'Korat Summary'!V:V)</f>
        <v>0</v>
      </c>
      <c r="BB32" s="2117">
        <f>SUMIF('Korat Summary'!$F:$F,US!$AQ32,'Korat Summary'!W:W)</f>
        <v>0</v>
      </c>
      <c r="BC32" s="2117">
        <f>SUMIF('Korat Summary'!$F:$F,US!$AQ32,'Korat Summary'!X:X)</f>
        <v>0</v>
      </c>
      <c r="BD32" s="2117">
        <f>SUMIF('Korat Summary'!$F:$F,US!$AQ32,'Korat Summary'!Y:Y)</f>
        <v>0</v>
      </c>
      <c r="BE32" s="2117">
        <f t="shared" si="22"/>
        <v>0</v>
      </c>
      <c r="BG32" s="2117" t="s">
        <v>195</v>
      </c>
      <c r="BH32" s="2117" t="s">
        <v>309</v>
      </c>
      <c r="BI32" s="2119">
        <f t="shared" si="23"/>
        <v>0</v>
      </c>
      <c r="BJ32" s="2119">
        <f t="shared" si="24"/>
        <v>0</v>
      </c>
      <c r="BK32" s="2119">
        <f t="shared" si="25"/>
        <v>0</v>
      </c>
      <c r="BL32" s="2119">
        <f t="shared" si="26"/>
        <v>0</v>
      </c>
      <c r="BM32" s="2129">
        <f t="shared" si="27"/>
        <v>0</v>
      </c>
      <c r="BN32" s="2125">
        <f t="shared" si="28"/>
        <v>0</v>
      </c>
      <c r="BO32" s="2125">
        <f t="shared" si="29"/>
        <v>0</v>
      </c>
      <c r="BP32" s="2130">
        <f t="shared" si="30"/>
        <v>0</v>
      </c>
      <c r="BQ32" s="2119">
        <f t="shared" si="31"/>
        <v>0</v>
      </c>
      <c r="BR32" s="2119">
        <f t="shared" si="32"/>
        <v>0</v>
      </c>
      <c r="BS32" s="2119">
        <f t="shared" si="33"/>
        <v>0</v>
      </c>
      <c r="BT32" s="2119">
        <f t="shared" si="34"/>
        <v>0</v>
      </c>
      <c r="BU32" s="2119">
        <f t="shared" si="35"/>
        <v>0</v>
      </c>
      <c r="BV32" s="2120">
        <f t="shared" si="36"/>
        <v>0</v>
      </c>
    </row>
    <row r="33" spans="1:74">
      <c r="A33" s="2116" t="s">
        <v>403</v>
      </c>
      <c r="B33" s="2116" t="s">
        <v>415</v>
      </c>
      <c r="C33" s="2116" t="s">
        <v>406</v>
      </c>
      <c r="D33" s="2116" t="s">
        <v>851</v>
      </c>
      <c r="E33" s="2116" t="s">
        <v>806</v>
      </c>
      <c r="F33" s="2116" t="s">
        <v>807</v>
      </c>
      <c r="G33" s="2116" t="s">
        <v>808</v>
      </c>
      <c r="H33" s="2116">
        <v>0</v>
      </c>
      <c r="I33" s="2116">
        <v>0</v>
      </c>
      <c r="J33" s="2116">
        <v>0</v>
      </c>
      <c r="K33" s="2116">
        <v>0</v>
      </c>
      <c r="L33" s="2116">
        <v>0</v>
      </c>
      <c r="M33" s="2116">
        <v>0</v>
      </c>
      <c r="N33" s="2116">
        <v>0</v>
      </c>
      <c r="O33" s="2116">
        <v>0</v>
      </c>
      <c r="P33" s="2116">
        <v>0</v>
      </c>
      <c r="Q33" s="2116">
        <v>0</v>
      </c>
      <c r="R33" s="2116">
        <v>0</v>
      </c>
      <c r="S33" s="2116">
        <v>0</v>
      </c>
      <c r="T33" s="2116">
        <v>0</v>
      </c>
      <c r="U33" s="2116">
        <v>0</v>
      </c>
      <c r="V33" s="2117" t="str">
        <f t="shared" si="5"/>
        <v>3CU10C</v>
      </c>
      <c r="W33" s="2117" t="str">
        <f t="shared" si="6"/>
        <v>V15CMR</v>
      </c>
      <c r="Y33" s="2117" t="e">
        <f t="shared" si="7"/>
        <v>#N/A</v>
      </c>
      <c r="Z33" s="2117" t="s">
        <v>296</v>
      </c>
      <c r="AA33" s="2117">
        <f t="shared" si="8"/>
        <v>0</v>
      </c>
      <c r="AB33" s="2117">
        <f t="shared" si="9"/>
        <v>0</v>
      </c>
      <c r="AC33" s="2117">
        <f t="shared" si="10"/>
        <v>0</v>
      </c>
      <c r="AD33" s="2117">
        <f t="shared" si="11"/>
        <v>0</v>
      </c>
      <c r="AE33" s="2117">
        <f t="shared" si="12"/>
        <v>0</v>
      </c>
      <c r="AF33" s="2117">
        <f t="shared" si="13"/>
        <v>0</v>
      </c>
      <c r="AG33" s="2117">
        <f t="shared" si="14"/>
        <v>0</v>
      </c>
      <c r="AH33" s="2117">
        <f t="shared" si="15"/>
        <v>0</v>
      </c>
      <c r="AI33" s="2117">
        <f t="shared" si="16"/>
        <v>0</v>
      </c>
      <c r="AJ33" s="2117">
        <f t="shared" si="17"/>
        <v>0</v>
      </c>
      <c r="AK33" s="2117">
        <f t="shared" si="18"/>
        <v>0</v>
      </c>
      <c r="AL33" s="2117">
        <f t="shared" si="19"/>
        <v>0</v>
      </c>
      <c r="AM33" s="2117">
        <f t="shared" si="20"/>
        <v>0</v>
      </c>
      <c r="AN33" s="2117">
        <f t="shared" si="21"/>
        <v>0</v>
      </c>
      <c r="AP33" s="2117" t="s">
        <v>195</v>
      </c>
      <c r="AQ33" s="2117" t="s">
        <v>296</v>
      </c>
      <c r="AR33" s="2117">
        <f>SUMIF('Korat Summary'!$F:$F,US!$AQ33,'Korat Summary'!G:G)</f>
        <v>0</v>
      </c>
      <c r="AS33" s="2117">
        <f>SUMIF('Korat Summary'!$F:$F,US!$AQ33,'Korat Summary'!H:H)</f>
        <v>0</v>
      </c>
      <c r="AT33" s="2117">
        <f>SUMIF('Korat Summary'!$F:$F,US!$AQ33,'Korat Summary'!I:I)</f>
        <v>0</v>
      </c>
      <c r="AU33" s="2117">
        <f>SUMIF('Korat Summary'!$F:$F,US!$AQ33,'Korat Summary'!J:J)</f>
        <v>0</v>
      </c>
      <c r="AV33" s="2117">
        <f>SUMIF('Korat Summary'!$F:$F,US!$AQ33,'Korat Summary'!N:N)</f>
        <v>0</v>
      </c>
      <c r="AW33" s="2117">
        <f>SUMIF('Korat Summary'!$F:$F,US!$AQ33,'Korat Summary'!O:O)</f>
        <v>0</v>
      </c>
      <c r="AX33" s="2117">
        <f>SUMIF('Korat Summary'!$F:$F,US!$AQ33,'Korat Summary'!P:P)</f>
        <v>0</v>
      </c>
      <c r="AY33" s="2117">
        <f>SUMIF('Korat Summary'!$F:$F,US!$AQ33,'Korat Summary'!Q:Q)</f>
        <v>0</v>
      </c>
      <c r="AZ33" s="2117">
        <f>SUMIF('Korat Summary'!$F:$F,US!$AQ33,'Korat Summary'!U:U)</f>
        <v>0</v>
      </c>
      <c r="BA33" s="2117">
        <f>SUMIF('Korat Summary'!$F:$F,US!$AQ33,'Korat Summary'!V:V)</f>
        <v>0</v>
      </c>
      <c r="BB33" s="2117">
        <f>SUMIF('Korat Summary'!$F:$F,US!$AQ33,'Korat Summary'!W:W)</f>
        <v>0</v>
      </c>
      <c r="BC33" s="2117">
        <f>SUMIF('Korat Summary'!$F:$F,US!$AQ33,'Korat Summary'!X:X)</f>
        <v>0</v>
      </c>
      <c r="BD33" s="2117">
        <f>SUMIF('Korat Summary'!$F:$F,US!$AQ33,'Korat Summary'!Y:Y)</f>
        <v>0</v>
      </c>
      <c r="BE33" s="2117">
        <f t="shared" si="22"/>
        <v>0</v>
      </c>
      <c r="BG33" s="2117" t="s">
        <v>195</v>
      </c>
      <c r="BH33" s="2117" t="s">
        <v>296</v>
      </c>
      <c r="BI33" s="2119">
        <f t="shared" si="23"/>
        <v>0</v>
      </c>
      <c r="BJ33" s="2119">
        <f t="shared" si="24"/>
        <v>0</v>
      </c>
      <c r="BK33" s="2119">
        <f t="shared" si="25"/>
        <v>0</v>
      </c>
      <c r="BL33" s="2119">
        <f t="shared" si="26"/>
        <v>0</v>
      </c>
      <c r="BM33" s="2129">
        <f t="shared" si="27"/>
        <v>0</v>
      </c>
      <c r="BN33" s="2125">
        <f t="shared" si="28"/>
        <v>0</v>
      </c>
      <c r="BO33" s="2125">
        <f t="shared" si="29"/>
        <v>0</v>
      </c>
      <c r="BP33" s="2130">
        <f t="shared" si="30"/>
        <v>0</v>
      </c>
      <c r="BQ33" s="2119">
        <f t="shared" si="31"/>
        <v>0</v>
      </c>
      <c r="BR33" s="2119">
        <f t="shared" si="32"/>
        <v>0</v>
      </c>
      <c r="BS33" s="2119">
        <f t="shared" si="33"/>
        <v>0</v>
      </c>
      <c r="BT33" s="2119">
        <f t="shared" si="34"/>
        <v>0</v>
      </c>
      <c r="BU33" s="2119">
        <f t="shared" si="35"/>
        <v>0</v>
      </c>
      <c r="BV33" s="2120">
        <f t="shared" si="36"/>
        <v>0</v>
      </c>
    </row>
    <row r="34" spans="1:74">
      <c r="A34" s="2116" t="s">
        <v>403</v>
      </c>
      <c r="B34" s="2116" t="s">
        <v>415</v>
      </c>
      <c r="C34" s="2116" t="s">
        <v>406</v>
      </c>
      <c r="D34" s="2116" t="s">
        <v>852</v>
      </c>
      <c r="E34" s="2116" t="s">
        <v>806</v>
      </c>
      <c r="F34" s="2116" t="s">
        <v>816</v>
      </c>
      <c r="G34" s="2116" t="s">
        <v>808</v>
      </c>
      <c r="H34" s="2116">
        <v>0</v>
      </c>
      <c r="I34" s="2116">
        <v>0</v>
      </c>
      <c r="J34" s="2116">
        <v>0</v>
      </c>
      <c r="K34" s="2116">
        <v>0</v>
      </c>
      <c r="L34" s="2116">
        <v>0</v>
      </c>
      <c r="M34" s="2116">
        <v>0</v>
      </c>
      <c r="N34" s="2116">
        <v>0</v>
      </c>
      <c r="O34" s="2116">
        <v>0</v>
      </c>
      <c r="P34" s="2116">
        <v>0</v>
      </c>
      <c r="Q34" s="2116">
        <v>0</v>
      </c>
      <c r="R34" s="2116">
        <v>0</v>
      </c>
      <c r="S34" s="2116">
        <v>0</v>
      </c>
      <c r="T34" s="2116">
        <v>0</v>
      </c>
      <c r="U34" s="2116">
        <v>0</v>
      </c>
      <c r="V34" s="2117" t="str">
        <f t="shared" si="5"/>
        <v>3CU10C</v>
      </c>
      <c r="W34" s="2117" t="str">
        <f t="shared" si="6"/>
        <v>V15CMR</v>
      </c>
      <c r="Y34" s="2117" t="e">
        <f t="shared" si="7"/>
        <v>#N/A</v>
      </c>
      <c r="Z34" s="2117" t="s">
        <v>257</v>
      </c>
      <c r="AA34" s="2117">
        <f t="shared" si="8"/>
        <v>0</v>
      </c>
      <c r="AB34" s="2117">
        <f t="shared" si="9"/>
        <v>0</v>
      </c>
      <c r="AC34" s="2117">
        <f t="shared" si="10"/>
        <v>0</v>
      </c>
      <c r="AD34" s="2117">
        <f t="shared" si="11"/>
        <v>0</v>
      </c>
      <c r="AE34" s="2117">
        <f t="shared" si="12"/>
        <v>0</v>
      </c>
      <c r="AF34" s="2117">
        <f t="shared" si="13"/>
        <v>0</v>
      </c>
      <c r="AG34" s="2117">
        <f t="shared" si="14"/>
        <v>0</v>
      </c>
      <c r="AH34" s="2117">
        <f t="shared" si="15"/>
        <v>0</v>
      </c>
      <c r="AI34" s="2117">
        <f t="shared" si="16"/>
        <v>0</v>
      </c>
      <c r="AJ34" s="2117">
        <f t="shared" si="17"/>
        <v>0</v>
      </c>
      <c r="AK34" s="2117">
        <f t="shared" si="18"/>
        <v>0</v>
      </c>
      <c r="AL34" s="2117">
        <f t="shared" si="19"/>
        <v>0</v>
      </c>
      <c r="AM34" s="2117">
        <f t="shared" si="20"/>
        <v>0</v>
      </c>
      <c r="AN34" s="2117">
        <f t="shared" si="21"/>
        <v>0</v>
      </c>
      <c r="AP34" s="2117" t="s">
        <v>195</v>
      </c>
      <c r="AQ34" s="2117" t="s">
        <v>257</v>
      </c>
      <c r="AR34" s="2117">
        <f>SUMIF('Korat Summary'!$F:$F,US!$AQ34,'Korat Summary'!G:G)</f>
        <v>0</v>
      </c>
      <c r="AS34" s="2117">
        <f>SUMIF('Korat Summary'!$F:$F,US!$AQ34,'Korat Summary'!H:H)</f>
        <v>0</v>
      </c>
      <c r="AT34" s="2117">
        <f>SUMIF('Korat Summary'!$F:$F,US!$AQ34,'Korat Summary'!I:I)</f>
        <v>0</v>
      </c>
      <c r="AU34" s="2117">
        <f>SUMIF('Korat Summary'!$F:$F,US!$AQ34,'Korat Summary'!J:J)</f>
        <v>0</v>
      </c>
      <c r="AV34" s="2117">
        <f>SUMIF('Korat Summary'!$F:$F,US!$AQ34,'Korat Summary'!N:N)</f>
        <v>0</v>
      </c>
      <c r="AW34" s="2117">
        <f>SUMIF('Korat Summary'!$F:$F,US!$AQ34,'Korat Summary'!O:O)</f>
        <v>0</v>
      </c>
      <c r="AX34" s="2117">
        <f>SUMIF('Korat Summary'!$F:$F,US!$AQ34,'Korat Summary'!P:P)</f>
        <v>0</v>
      </c>
      <c r="AY34" s="2117">
        <f>SUMIF('Korat Summary'!$F:$F,US!$AQ34,'Korat Summary'!Q:Q)</f>
        <v>0</v>
      </c>
      <c r="AZ34" s="2117">
        <f>SUMIF('Korat Summary'!$F:$F,US!$AQ34,'Korat Summary'!U:U)</f>
        <v>0</v>
      </c>
      <c r="BA34" s="2117">
        <f>SUMIF('Korat Summary'!$F:$F,US!$AQ34,'Korat Summary'!V:V)</f>
        <v>0</v>
      </c>
      <c r="BB34" s="2117">
        <f>SUMIF('Korat Summary'!$F:$F,US!$AQ34,'Korat Summary'!W:W)</f>
        <v>0</v>
      </c>
      <c r="BC34" s="2117">
        <f>SUMIF('Korat Summary'!$F:$F,US!$AQ34,'Korat Summary'!X:X)</f>
        <v>0</v>
      </c>
      <c r="BD34" s="2117">
        <f>SUMIF('Korat Summary'!$F:$F,US!$AQ34,'Korat Summary'!Y:Y)</f>
        <v>0</v>
      </c>
      <c r="BE34" s="2117">
        <f t="shared" si="22"/>
        <v>0</v>
      </c>
      <c r="BG34" s="2117" t="s">
        <v>195</v>
      </c>
      <c r="BH34" s="2117" t="s">
        <v>257</v>
      </c>
      <c r="BI34" s="2119">
        <f t="shared" si="23"/>
        <v>0</v>
      </c>
      <c r="BJ34" s="2119">
        <f t="shared" si="24"/>
        <v>0</v>
      </c>
      <c r="BK34" s="2119">
        <f t="shared" si="25"/>
        <v>0</v>
      </c>
      <c r="BL34" s="2119">
        <f t="shared" si="26"/>
        <v>0</v>
      </c>
      <c r="BM34" s="2129">
        <f t="shared" si="27"/>
        <v>0</v>
      </c>
      <c r="BN34" s="2125">
        <f t="shared" si="28"/>
        <v>0</v>
      </c>
      <c r="BO34" s="2125">
        <f t="shared" si="29"/>
        <v>0</v>
      </c>
      <c r="BP34" s="2130">
        <f t="shared" si="30"/>
        <v>0</v>
      </c>
      <c r="BQ34" s="2119">
        <f t="shared" si="31"/>
        <v>0</v>
      </c>
      <c r="BR34" s="2119">
        <f t="shared" si="32"/>
        <v>0</v>
      </c>
      <c r="BS34" s="2119">
        <f t="shared" si="33"/>
        <v>0</v>
      </c>
      <c r="BT34" s="2119">
        <f t="shared" si="34"/>
        <v>0</v>
      </c>
      <c r="BU34" s="2119">
        <f t="shared" si="35"/>
        <v>0</v>
      </c>
      <c r="BV34" s="2120">
        <f t="shared" si="36"/>
        <v>0</v>
      </c>
    </row>
    <row r="35" spans="1:74">
      <c r="A35" s="2116" t="s">
        <v>403</v>
      </c>
      <c r="B35" s="2116" t="s">
        <v>415</v>
      </c>
      <c r="C35" s="2116" t="s">
        <v>406</v>
      </c>
      <c r="D35" s="2116" t="s">
        <v>853</v>
      </c>
      <c r="E35" s="2116" t="s">
        <v>806</v>
      </c>
      <c r="F35" s="2116" t="s">
        <v>815</v>
      </c>
      <c r="G35" s="2116" t="s">
        <v>808</v>
      </c>
      <c r="V35" s="2117" t="str">
        <f t="shared" si="5"/>
        <v>3CU10C</v>
      </c>
      <c r="W35" s="2117" t="str">
        <f t="shared" si="6"/>
        <v>V15CMR</v>
      </c>
      <c r="Y35" s="2117" t="e">
        <f t="shared" si="7"/>
        <v>#N/A</v>
      </c>
      <c r="Z35" s="2117" t="s">
        <v>220</v>
      </c>
      <c r="AA35" s="2117">
        <f t="shared" si="8"/>
        <v>0</v>
      </c>
      <c r="AB35" s="2117">
        <f t="shared" si="9"/>
        <v>0</v>
      </c>
      <c r="AC35" s="2117">
        <f t="shared" si="10"/>
        <v>0</v>
      </c>
      <c r="AD35" s="2117">
        <f t="shared" si="11"/>
        <v>0</v>
      </c>
      <c r="AE35" s="2117">
        <f t="shared" si="12"/>
        <v>0</v>
      </c>
      <c r="AF35" s="2117">
        <f t="shared" si="13"/>
        <v>0</v>
      </c>
      <c r="AG35" s="2117">
        <f t="shared" si="14"/>
        <v>0</v>
      </c>
      <c r="AH35" s="2117">
        <f t="shared" si="15"/>
        <v>0</v>
      </c>
      <c r="AI35" s="2117">
        <f t="shared" si="16"/>
        <v>0</v>
      </c>
      <c r="AJ35" s="2117">
        <f t="shared" si="17"/>
        <v>0</v>
      </c>
      <c r="AK35" s="2117">
        <f t="shared" si="18"/>
        <v>0</v>
      </c>
      <c r="AL35" s="2117">
        <f t="shared" si="19"/>
        <v>0</v>
      </c>
      <c r="AM35" s="2117">
        <f t="shared" si="20"/>
        <v>0</v>
      </c>
      <c r="AN35" s="2117">
        <f t="shared" si="21"/>
        <v>0</v>
      </c>
      <c r="AP35" s="2117" t="s">
        <v>195</v>
      </c>
      <c r="AQ35" s="2117" t="s">
        <v>220</v>
      </c>
      <c r="AR35" s="2117">
        <f>SUMIF('Korat Summary'!$F:$F,US!$AQ35,'Korat Summary'!G:G)</f>
        <v>0</v>
      </c>
      <c r="AS35" s="2117">
        <f>SUMIF('Korat Summary'!$F:$F,US!$AQ35,'Korat Summary'!H:H)</f>
        <v>0</v>
      </c>
      <c r="AT35" s="2117">
        <f>SUMIF('Korat Summary'!$F:$F,US!$AQ35,'Korat Summary'!I:I)</f>
        <v>0</v>
      </c>
      <c r="AU35" s="2117">
        <f>SUMIF('Korat Summary'!$F:$F,US!$AQ35,'Korat Summary'!J:J)</f>
        <v>0</v>
      </c>
      <c r="AV35" s="2117">
        <f>SUMIF('Korat Summary'!$F:$F,US!$AQ35,'Korat Summary'!N:N)</f>
        <v>0</v>
      </c>
      <c r="AW35" s="2117">
        <f>SUMIF('Korat Summary'!$F:$F,US!$AQ35,'Korat Summary'!O:O)</f>
        <v>0</v>
      </c>
      <c r="AX35" s="2117">
        <f>SUMIF('Korat Summary'!$F:$F,US!$AQ35,'Korat Summary'!P:P)</f>
        <v>0</v>
      </c>
      <c r="AY35" s="2117">
        <f>SUMIF('Korat Summary'!$F:$F,US!$AQ35,'Korat Summary'!Q:Q)</f>
        <v>0</v>
      </c>
      <c r="AZ35" s="2117">
        <f>SUMIF('Korat Summary'!$F:$F,US!$AQ35,'Korat Summary'!U:U)</f>
        <v>0</v>
      </c>
      <c r="BA35" s="2117">
        <f>SUMIF('Korat Summary'!$F:$F,US!$AQ35,'Korat Summary'!V:V)</f>
        <v>0</v>
      </c>
      <c r="BB35" s="2117">
        <f>SUMIF('Korat Summary'!$F:$F,US!$AQ35,'Korat Summary'!W:W)</f>
        <v>0</v>
      </c>
      <c r="BC35" s="2117">
        <f>SUMIF('Korat Summary'!$F:$F,US!$AQ35,'Korat Summary'!X:X)</f>
        <v>0</v>
      </c>
      <c r="BD35" s="2117">
        <f>SUMIF('Korat Summary'!$F:$F,US!$AQ35,'Korat Summary'!Y:Y)</f>
        <v>0</v>
      </c>
      <c r="BE35" s="2117">
        <f t="shared" si="22"/>
        <v>0</v>
      </c>
      <c r="BG35" s="2117" t="s">
        <v>195</v>
      </c>
      <c r="BH35" s="2117" t="s">
        <v>220</v>
      </c>
      <c r="BI35" s="2119">
        <f t="shared" si="23"/>
        <v>0</v>
      </c>
      <c r="BJ35" s="2119">
        <f t="shared" si="24"/>
        <v>0</v>
      </c>
      <c r="BK35" s="2119">
        <f t="shared" si="25"/>
        <v>0</v>
      </c>
      <c r="BL35" s="2119">
        <f t="shared" si="26"/>
        <v>0</v>
      </c>
      <c r="BM35" s="2129">
        <f t="shared" si="27"/>
        <v>0</v>
      </c>
      <c r="BN35" s="2125">
        <f t="shared" si="28"/>
        <v>0</v>
      </c>
      <c r="BO35" s="2125">
        <f t="shared" si="29"/>
        <v>0</v>
      </c>
      <c r="BP35" s="2130">
        <f t="shared" si="30"/>
        <v>0</v>
      </c>
      <c r="BQ35" s="2119">
        <f t="shared" si="31"/>
        <v>0</v>
      </c>
      <c r="BR35" s="2119">
        <f t="shared" si="32"/>
        <v>0</v>
      </c>
      <c r="BS35" s="2119">
        <f t="shared" si="33"/>
        <v>0</v>
      </c>
      <c r="BT35" s="2119">
        <f t="shared" si="34"/>
        <v>0</v>
      </c>
      <c r="BU35" s="2119">
        <f t="shared" si="35"/>
        <v>0</v>
      </c>
      <c r="BV35" s="2120">
        <f t="shared" si="36"/>
        <v>0</v>
      </c>
    </row>
    <row r="36" spans="1:74">
      <c r="A36" s="2116" t="s">
        <v>403</v>
      </c>
      <c r="B36" s="2116" t="s">
        <v>415</v>
      </c>
      <c r="C36" s="2116" t="s">
        <v>406</v>
      </c>
      <c r="D36" s="2116" t="s">
        <v>854</v>
      </c>
      <c r="E36" s="2116" t="s">
        <v>806</v>
      </c>
      <c r="F36" s="2116" t="s">
        <v>809</v>
      </c>
      <c r="G36" s="2116" t="s">
        <v>808</v>
      </c>
      <c r="H36" s="2116">
        <v>0</v>
      </c>
      <c r="I36" s="2116">
        <v>500</v>
      </c>
      <c r="J36" s="2116">
        <v>50000</v>
      </c>
      <c r="K36" s="2116">
        <v>6000</v>
      </c>
      <c r="L36" s="2116">
        <v>50</v>
      </c>
      <c r="M36" s="2116">
        <v>300</v>
      </c>
      <c r="N36" s="2116">
        <v>50</v>
      </c>
      <c r="O36" s="2116">
        <v>6000</v>
      </c>
      <c r="P36" s="2116">
        <v>300</v>
      </c>
      <c r="Q36" s="2116">
        <v>125</v>
      </c>
      <c r="R36" s="2116">
        <v>6000</v>
      </c>
      <c r="S36" s="2116">
        <v>4400</v>
      </c>
      <c r="T36" s="2116">
        <v>0</v>
      </c>
      <c r="U36" s="2116">
        <v>73725</v>
      </c>
      <c r="V36" s="2117" t="str">
        <f t="shared" si="5"/>
        <v>3CV10C</v>
      </c>
      <c r="W36" s="2117" t="str">
        <f t="shared" si="6"/>
        <v>V15CMR</v>
      </c>
      <c r="Y36" s="2117" t="e">
        <f t="shared" si="7"/>
        <v>#N/A</v>
      </c>
      <c r="Z36" s="2117" t="s">
        <v>394</v>
      </c>
      <c r="AA36" s="2117">
        <f t="shared" si="8"/>
        <v>0</v>
      </c>
      <c r="AB36" s="2117">
        <f t="shared" si="9"/>
        <v>0</v>
      </c>
      <c r="AC36" s="2117">
        <f t="shared" si="10"/>
        <v>0</v>
      </c>
      <c r="AD36" s="2117">
        <f t="shared" si="11"/>
        <v>0</v>
      </c>
      <c r="AE36" s="2117">
        <f t="shared" si="12"/>
        <v>0</v>
      </c>
      <c r="AF36" s="2117">
        <f t="shared" si="13"/>
        <v>0</v>
      </c>
      <c r="AG36" s="2117">
        <f t="shared" si="14"/>
        <v>0</v>
      </c>
      <c r="AH36" s="2117">
        <f t="shared" si="15"/>
        <v>0</v>
      </c>
      <c r="AI36" s="2117">
        <f t="shared" si="16"/>
        <v>0</v>
      </c>
      <c r="AJ36" s="2117">
        <f t="shared" si="17"/>
        <v>0</v>
      </c>
      <c r="AK36" s="2117">
        <f t="shared" si="18"/>
        <v>0</v>
      </c>
      <c r="AL36" s="2117">
        <f t="shared" si="19"/>
        <v>0</v>
      </c>
      <c r="AM36" s="2117">
        <f t="shared" si="20"/>
        <v>0</v>
      </c>
      <c r="AN36" s="2117">
        <f t="shared" si="21"/>
        <v>0</v>
      </c>
      <c r="AP36" s="2117" t="s">
        <v>195</v>
      </c>
      <c r="AQ36" s="2117" t="s">
        <v>394</v>
      </c>
      <c r="AR36" s="2117">
        <f>SUMIF('Korat Summary'!$F:$F,US!$AQ36,'Korat Summary'!G:G)</f>
        <v>0</v>
      </c>
      <c r="AS36" s="2117">
        <f>SUMIF('Korat Summary'!$F:$F,US!$AQ36,'Korat Summary'!H:H)</f>
        <v>0</v>
      </c>
      <c r="AT36" s="2117">
        <f>SUMIF('Korat Summary'!$F:$F,US!$AQ36,'Korat Summary'!I:I)</f>
        <v>0</v>
      </c>
      <c r="AU36" s="2117">
        <f>SUMIF('Korat Summary'!$F:$F,US!$AQ36,'Korat Summary'!J:J)</f>
        <v>0</v>
      </c>
      <c r="AV36" s="2117">
        <f>SUMIF('Korat Summary'!$F:$F,US!$AQ36,'Korat Summary'!N:N)</f>
        <v>0</v>
      </c>
      <c r="AW36" s="2117">
        <f>SUMIF('Korat Summary'!$F:$F,US!$AQ36,'Korat Summary'!O:O)</f>
        <v>0</v>
      </c>
      <c r="AX36" s="2117">
        <f>SUMIF('Korat Summary'!$F:$F,US!$AQ36,'Korat Summary'!P:P)</f>
        <v>0</v>
      </c>
      <c r="AY36" s="2117">
        <f>SUMIF('Korat Summary'!$F:$F,US!$AQ36,'Korat Summary'!Q:Q)</f>
        <v>0</v>
      </c>
      <c r="AZ36" s="2117">
        <f>SUMIF('Korat Summary'!$F:$F,US!$AQ36,'Korat Summary'!U:U)</f>
        <v>0</v>
      </c>
      <c r="BA36" s="2117">
        <f>SUMIF('Korat Summary'!$F:$F,US!$AQ36,'Korat Summary'!V:V)</f>
        <v>0</v>
      </c>
      <c r="BB36" s="2117">
        <f>SUMIF('Korat Summary'!$F:$F,US!$AQ36,'Korat Summary'!W:W)</f>
        <v>0</v>
      </c>
      <c r="BC36" s="2117">
        <f>SUMIF('Korat Summary'!$F:$F,US!$AQ36,'Korat Summary'!X:X)</f>
        <v>0</v>
      </c>
      <c r="BD36" s="2117">
        <f>SUMIF('Korat Summary'!$F:$F,US!$AQ36,'Korat Summary'!Y:Y)</f>
        <v>0</v>
      </c>
      <c r="BE36" s="2117">
        <f t="shared" si="22"/>
        <v>0</v>
      </c>
      <c r="BG36" s="2117" t="s">
        <v>195</v>
      </c>
      <c r="BH36" s="2117" t="s">
        <v>394</v>
      </c>
      <c r="BI36" s="2119">
        <f t="shared" si="23"/>
        <v>0</v>
      </c>
      <c r="BJ36" s="2119">
        <f t="shared" si="24"/>
        <v>0</v>
      </c>
      <c r="BK36" s="2119">
        <f t="shared" si="25"/>
        <v>0</v>
      </c>
      <c r="BL36" s="2119">
        <f t="shared" si="26"/>
        <v>0</v>
      </c>
      <c r="BM36" s="2129">
        <f t="shared" si="27"/>
        <v>0</v>
      </c>
      <c r="BN36" s="2125">
        <f t="shared" si="28"/>
        <v>0</v>
      </c>
      <c r="BO36" s="2125">
        <f t="shared" si="29"/>
        <v>0</v>
      </c>
      <c r="BP36" s="2130">
        <f t="shared" si="30"/>
        <v>0</v>
      </c>
      <c r="BQ36" s="2119">
        <f t="shared" si="31"/>
        <v>0</v>
      </c>
      <c r="BR36" s="2119">
        <f t="shared" si="32"/>
        <v>0</v>
      </c>
      <c r="BS36" s="2119">
        <f t="shared" si="33"/>
        <v>0</v>
      </c>
      <c r="BT36" s="2119">
        <f t="shared" si="34"/>
        <v>0</v>
      </c>
      <c r="BU36" s="2119">
        <f t="shared" si="35"/>
        <v>0</v>
      </c>
      <c r="BV36" s="2120">
        <f t="shared" si="36"/>
        <v>0</v>
      </c>
    </row>
    <row r="37" spans="1:74">
      <c r="A37" s="2116" t="s">
        <v>403</v>
      </c>
      <c r="B37" s="2116" t="s">
        <v>415</v>
      </c>
      <c r="C37" s="2116" t="s">
        <v>406</v>
      </c>
      <c r="D37" s="2116" t="s">
        <v>855</v>
      </c>
      <c r="E37" s="2116" t="s">
        <v>806</v>
      </c>
      <c r="F37" s="2116" t="s">
        <v>809</v>
      </c>
      <c r="G37" s="2116" t="s">
        <v>808</v>
      </c>
      <c r="H37" s="2116">
        <v>0</v>
      </c>
      <c r="I37" s="2116">
        <v>0</v>
      </c>
      <c r="J37" s="2116">
        <v>0</v>
      </c>
      <c r="K37" s="2116">
        <v>0</v>
      </c>
      <c r="L37" s="2116">
        <v>0</v>
      </c>
      <c r="M37" s="2116">
        <v>0</v>
      </c>
      <c r="N37" s="2116">
        <v>0</v>
      </c>
      <c r="O37" s="2116">
        <v>0</v>
      </c>
      <c r="U37" s="2116">
        <v>0</v>
      </c>
      <c r="V37" s="2117" t="str">
        <f t="shared" si="5"/>
        <v>3CV10C</v>
      </c>
      <c r="W37" s="2117" t="str">
        <f t="shared" si="6"/>
        <v>V15CMR</v>
      </c>
      <c r="Y37" s="2117" t="e">
        <f t="shared" si="7"/>
        <v>#N/A</v>
      </c>
      <c r="Z37" s="2117" t="s">
        <v>565</v>
      </c>
      <c r="AA37" s="2117">
        <f t="shared" si="8"/>
        <v>0</v>
      </c>
      <c r="AB37" s="2117">
        <f t="shared" si="9"/>
        <v>0</v>
      </c>
      <c r="AC37" s="2117">
        <f t="shared" si="10"/>
        <v>0</v>
      </c>
      <c r="AD37" s="2117">
        <f t="shared" si="11"/>
        <v>0</v>
      </c>
      <c r="AE37" s="2117">
        <f t="shared" si="12"/>
        <v>0</v>
      </c>
      <c r="AF37" s="2117">
        <f t="shared" si="13"/>
        <v>0</v>
      </c>
      <c r="AG37" s="2117">
        <f t="shared" si="14"/>
        <v>0</v>
      </c>
      <c r="AH37" s="2117">
        <f t="shared" si="15"/>
        <v>0</v>
      </c>
      <c r="AI37" s="2117">
        <f t="shared" si="16"/>
        <v>0</v>
      </c>
      <c r="AJ37" s="2117">
        <f t="shared" si="17"/>
        <v>0</v>
      </c>
      <c r="AK37" s="2117">
        <f t="shared" si="18"/>
        <v>0</v>
      </c>
      <c r="AL37" s="2117">
        <f t="shared" si="19"/>
        <v>0</v>
      </c>
      <c r="AM37" s="2117">
        <f t="shared" si="20"/>
        <v>0</v>
      </c>
      <c r="AN37" s="2117">
        <f t="shared" si="21"/>
        <v>0</v>
      </c>
      <c r="AP37" s="2117" t="s">
        <v>195</v>
      </c>
      <c r="AQ37" s="2117" t="s">
        <v>565</v>
      </c>
      <c r="AR37" s="2117">
        <f>SUMIF('Korat Summary'!$F:$F,US!$AQ37,'Korat Summary'!G:G)</f>
        <v>0</v>
      </c>
      <c r="AS37" s="2117">
        <f>SUMIF('Korat Summary'!$F:$F,US!$AQ37,'Korat Summary'!H:H)</f>
        <v>0</v>
      </c>
      <c r="AT37" s="2117">
        <f>SUMIF('Korat Summary'!$F:$F,US!$AQ37,'Korat Summary'!I:I)</f>
        <v>0</v>
      </c>
      <c r="AU37" s="2117">
        <f>SUMIF('Korat Summary'!$F:$F,US!$AQ37,'Korat Summary'!J:J)</f>
        <v>0</v>
      </c>
      <c r="AV37" s="2117">
        <f>SUMIF('Korat Summary'!$F:$F,US!$AQ37,'Korat Summary'!N:N)</f>
        <v>0</v>
      </c>
      <c r="AW37" s="2117">
        <f>SUMIF('Korat Summary'!$F:$F,US!$AQ37,'Korat Summary'!O:O)</f>
        <v>0</v>
      </c>
      <c r="AX37" s="2117">
        <f>SUMIF('Korat Summary'!$F:$F,US!$AQ37,'Korat Summary'!P:P)</f>
        <v>0</v>
      </c>
      <c r="AY37" s="2117">
        <f>SUMIF('Korat Summary'!$F:$F,US!$AQ37,'Korat Summary'!Q:Q)</f>
        <v>0</v>
      </c>
      <c r="AZ37" s="2117">
        <f>SUMIF('Korat Summary'!$F:$F,US!$AQ37,'Korat Summary'!U:U)</f>
        <v>0</v>
      </c>
      <c r="BA37" s="2117">
        <f>SUMIF('Korat Summary'!$F:$F,US!$AQ37,'Korat Summary'!V:V)</f>
        <v>0</v>
      </c>
      <c r="BB37" s="2117">
        <f>SUMIF('Korat Summary'!$F:$F,US!$AQ37,'Korat Summary'!W:W)</f>
        <v>0</v>
      </c>
      <c r="BC37" s="2117">
        <f>SUMIF('Korat Summary'!$F:$F,US!$AQ37,'Korat Summary'!X:X)</f>
        <v>0</v>
      </c>
      <c r="BD37" s="2117">
        <f>SUMIF('Korat Summary'!$F:$F,US!$AQ37,'Korat Summary'!Y:Y)</f>
        <v>0</v>
      </c>
      <c r="BE37" s="2117">
        <f t="shared" si="22"/>
        <v>0</v>
      </c>
      <c r="BG37" s="2117" t="s">
        <v>195</v>
      </c>
      <c r="BH37" s="2117" t="s">
        <v>565</v>
      </c>
      <c r="BI37" s="2119">
        <f t="shared" si="23"/>
        <v>0</v>
      </c>
      <c r="BJ37" s="2119">
        <f t="shared" si="24"/>
        <v>0</v>
      </c>
      <c r="BK37" s="2119">
        <f t="shared" si="25"/>
        <v>0</v>
      </c>
      <c r="BL37" s="2119">
        <f t="shared" si="26"/>
        <v>0</v>
      </c>
      <c r="BM37" s="2129">
        <f t="shared" si="27"/>
        <v>0</v>
      </c>
      <c r="BN37" s="2125">
        <f t="shared" si="28"/>
        <v>0</v>
      </c>
      <c r="BO37" s="2125">
        <f t="shared" si="29"/>
        <v>0</v>
      </c>
      <c r="BP37" s="2130">
        <f t="shared" si="30"/>
        <v>0</v>
      </c>
      <c r="BQ37" s="2119">
        <f t="shared" si="31"/>
        <v>0</v>
      </c>
      <c r="BR37" s="2119">
        <f t="shared" si="32"/>
        <v>0</v>
      </c>
      <c r="BS37" s="2119">
        <f t="shared" si="33"/>
        <v>0</v>
      </c>
      <c r="BT37" s="2119">
        <f t="shared" si="34"/>
        <v>0</v>
      </c>
      <c r="BU37" s="2119">
        <f t="shared" si="35"/>
        <v>0</v>
      </c>
      <c r="BV37" s="2120">
        <f t="shared" si="36"/>
        <v>0</v>
      </c>
    </row>
    <row r="38" spans="1:74">
      <c r="A38" s="2116" t="s">
        <v>403</v>
      </c>
      <c r="B38" s="2116" t="s">
        <v>415</v>
      </c>
      <c r="C38" s="2116" t="s">
        <v>406</v>
      </c>
      <c r="D38" s="2116" t="s">
        <v>856</v>
      </c>
      <c r="E38" s="2116" t="s">
        <v>806</v>
      </c>
      <c r="F38" s="2116" t="s">
        <v>810</v>
      </c>
      <c r="G38" s="2116" t="s">
        <v>808</v>
      </c>
      <c r="H38" s="2116">
        <v>0</v>
      </c>
      <c r="I38" s="2116">
        <v>0</v>
      </c>
      <c r="J38" s="2116">
        <v>0</v>
      </c>
      <c r="K38" s="2116">
        <v>0</v>
      </c>
      <c r="L38" s="2116">
        <v>0</v>
      </c>
      <c r="M38" s="2116">
        <v>0</v>
      </c>
      <c r="N38" s="2116">
        <v>0</v>
      </c>
      <c r="O38" s="2116">
        <v>0</v>
      </c>
      <c r="U38" s="2116">
        <v>0</v>
      </c>
      <c r="V38" s="2117" t="str">
        <f t="shared" si="5"/>
        <v>3CV10C</v>
      </c>
      <c r="W38" s="2117" t="str">
        <f t="shared" si="6"/>
        <v>V15CMR</v>
      </c>
      <c r="Y38" s="2117" t="e">
        <f t="shared" si="7"/>
        <v>#N/A</v>
      </c>
      <c r="Z38" s="2117" t="s">
        <v>941</v>
      </c>
      <c r="AA38" s="2117">
        <f t="shared" si="8"/>
        <v>0</v>
      </c>
      <c r="AB38" s="2117">
        <f t="shared" si="9"/>
        <v>0</v>
      </c>
      <c r="AC38" s="2117">
        <f t="shared" si="10"/>
        <v>0</v>
      </c>
      <c r="AD38" s="2117">
        <f t="shared" si="11"/>
        <v>0</v>
      </c>
      <c r="AE38" s="2117">
        <f t="shared" si="12"/>
        <v>0</v>
      </c>
      <c r="AF38" s="2117">
        <f t="shared" si="13"/>
        <v>0</v>
      </c>
      <c r="AG38" s="2117">
        <f t="shared" si="14"/>
        <v>0</v>
      </c>
      <c r="AH38" s="2117">
        <f t="shared" si="15"/>
        <v>0</v>
      </c>
      <c r="AI38" s="2117">
        <f t="shared" si="16"/>
        <v>0</v>
      </c>
      <c r="AJ38" s="2117">
        <f t="shared" si="17"/>
        <v>0</v>
      </c>
      <c r="AK38" s="2117">
        <f t="shared" si="18"/>
        <v>0</v>
      </c>
      <c r="AL38" s="2117">
        <f t="shared" si="19"/>
        <v>0</v>
      </c>
      <c r="AM38" s="2117">
        <f t="shared" si="20"/>
        <v>0</v>
      </c>
      <c r="AN38" s="2117">
        <f t="shared" si="21"/>
        <v>0</v>
      </c>
      <c r="AP38" s="2117" t="s">
        <v>195</v>
      </c>
      <c r="AQ38" s="2117" t="s">
        <v>941</v>
      </c>
      <c r="AR38" s="2117">
        <f>SUMIF('Korat Summary'!$F:$F,US!$AQ38,'Korat Summary'!G:G)</f>
        <v>0</v>
      </c>
      <c r="AS38" s="2117">
        <f>SUMIF('Korat Summary'!$F:$F,US!$AQ38,'Korat Summary'!H:H)</f>
        <v>0</v>
      </c>
      <c r="AT38" s="2117">
        <f>SUMIF('Korat Summary'!$F:$F,US!$AQ38,'Korat Summary'!I:I)</f>
        <v>0</v>
      </c>
      <c r="AU38" s="2117">
        <f>SUMIF('Korat Summary'!$F:$F,US!$AQ38,'Korat Summary'!J:J)</f>
        <v>0</v>
      </c>
      <c r="AV38" s="2117">
        <f>SUMIF('Korat Summary'!$F:$F,US!$AQ38,'Korat Summary'!N:N)</f>
        <v>0</v>
      </c>
      <c r="AW38" s="2117">
        <f>SUMIF('Korat Summary'!$F:$F,US!$AQ38,'Korat Summary'!O:O)</f>
        <v>0</v>
      </c>
      <c r="AX38" s="2117">
        <f>SUMIF('Korat Summary'!$F:$F,US!$AQ38,'Korat Summary'!P:P)</f>
        <v>0</v>
      </c>
      <c r="AY38" s="2117">
        <f>SUMIF('Korat Summary'!$F:$F,US!$AQ38,'Korat Summary'!Q:Q)</f>
        <v>0</v>
      </c>
      <c r="AZ38" s="2117">
        <f>SUMIF('Korat Summary'!$F:$F,US!$AQ38,'Korat Summary'!U:U)</f>
        <v>0</v>
      </c>
      <c r="BA38" s="2117">
        <f>SUMIF('Korat Summary'!$F:$F,US!$AQ38,'Korat Summary'!V:V)</f>
        <v>0</v>
      </c>
      <c r="BB38" s="2117">
        <f>SUMIF('Korat Summary'!$F:$F,US!$AQ38,'Korat Summary'!W:W)</f>
        <v>0</v>
      </c>
      <c r="BC38" s="2117">
        <f>SUMIF('Korat Summary'!$F:$F,US!$AQ38,'Korat Summary'!X:X)</f>
        <v>0</v>
      </c>
      <c r="BD38" s="2117">
        <f>SUMIF('Korat Summary'!$F:$F,US!$AQ38,'Korat Summary'!Y:Y)</f>
        <v>0</v>
      </c>
      <c r="BE38" s="2117">
        <f t="shared" si="22"/>
        <v>0</v>
      </c>
      <c r="BG38" s="2117" t="s">
        <v>195</v>
      </c>
      <c r="BH38" s="2117" t="s">
        <v>941</v>
      </c>
      <c r="BI38" s="2119">
        <f t="shared" si="23"/>
        <v>0</v>
      </c>
      <c r="BJ38" s="2119">
        <f t="shared" si="24"/>
        <v>0</v>
      </c>
      <c r="BK38" s="2119">
        <f t="shared" si="25"/>
        <v>0</v>
      </c>
      <c r="BL38" s="2119">
        <f t="shared" si="26"/>
        <v>0</v>
      </c>
      <c r="BM38" s="2129">
        <f t="shared" si="27"/>
        <v>0</v>
      </c>
      <c r="BN38" s="2125">
        <f t="shared" si="28"/>
        <v>0</v>
      </c>
      <c r="BO38" s="2125">
        <f t="shared" si="29"/>
        <v>0</v>
      </c>
      <c r="BP38" s="2130">
        <f t="shared" si="30"/>
        <v>0</v>
      </c>
      <c r="BQ38" s="2119">
        <f t="shared" si="31"/>
        <v>0</v>
      </c>
      <c r="BR38" s="2119">
        <f t="shared" si="32"/>
        <v>0</v>
      </c>
      <c r="BS38" s="2119">
        <f t="shared" si="33"/>
        <v>0</v>
      </c>
      <c r="BT38" s="2119">
        <f t="shared" si="34"/>
        <v>0</v>
      </c>
      <c r="BU38" s="2119">
        <f t="shared" si="35"/>
        <v>0</v>
      </c>
      <c r="BV38" s="2120">
        <f t="shared" si="36"/>
        <v>0</v>
      </c>
    </row>
    <row r="39" spans="1:74">
      <c r="A39" s="2116" t="s">
        <v>403</v>
      </c>
      <c r="B39" s="2116" t="s">
        <v>415</v>
      </c>
      <c r="C39" s="2116" t="s">
        <v>406</v>
      </c>
      <c r="D39" s="2116" t="s">
        <v>857</v>
      </c>
      <c r="E39" s="2116" t="s">
        <v>806</v>
      </c>
      <c r="F39" s="2116" t="s">
        <v>807</v>
      </c>
      <c r="G39" s="2116" t="s">
        <v>808</v>
      </c>
      <c r="H39" s="2116">
        <v>20</v>
      </c>
      <c r="I39" s="2116">
        <v>20</v>
      </c>
      <c r="J39" s="2116">
        <v>20</v>
      </c>
      <c r="K39" s="2116">
        <v>19</v>
      </c>
      <c r="L39" s="2116">
        <v>19</v>
      </c>
      <c r="M39" s="2116">
        <v>19</v>
      </c>
      <c r="N39" s="2116">
        <v>19</v>
      </c>
      <c r="O39" s="2116">
        <v>69</v>
      </c>
      <c r="P39" s="2116">
        <v>19</v>
      </c>
      <c r="Q39" s="2116">
        <v>44</v>
      </c>
      <c r="R39" s="2116">
        <v>19</v>
      </c>
      <c r="S39" s="2116">
        <v>19</v>
      </c>
      <c r="T39" s="2116">
        <v>19</v>
      </c>
      <c r="U39" s="2116">
        <v>325</v>
      </c>
      <c r="V39" s="2117" t="str">
        <f t="shared" si="5"/>
        <v>3CW10C</v>
      </c>
      <c r="W39" s="2117" t="str">
        <f t="shared" si="6"/>
        <v>V15CMR</v>
      </c>
      <c r="Y39" s="2117" t="e">
        <f t="shared" si="7"/>
        <v>#N/A</v>
      </c>
      <c r="Z39" s="2117" t="s">
        <v>746</v>
      </c>
      <c r="AA39" s="2117">
        <f t="shared" si="8"/>
        <v>0</v>
      </c>
      <c r="AB39" s="2117">
        <f t="shared" si="9"/>
        <v>0</v>
      </c>
      <c r="AC39" s="2117">
        <f t="shared" si="10"/>
        <v>0</v>
      </c>
      <c r="AD39" s="2117">
        <f t="shared" si="11"/>
        <v>0</v>
      </c>
      <c r="AE39" s="2117">
        <f t="shared" si="12"/>
        <v>0</v>
      </c>
      <c r="AF39" s="2117">
        <f t="shared" si="13"/>
        <v>0</v>
      </c>
      <c r="AG39" s="2117">
        <f t="shared" si="14"/>
        <v>0</v>
      </c>
      <c r="AH39" s="2117">
        <f t="shared" si="15"/>
        <v>0</v>
      </c>
      <c r="AI39" s="2117">
        <f t="shared" si="16"/>
        <v>0</v>
      </c>
      <c r="AJ39" s="2117">
        <f t="shared" si="17"/>
        <v>0</v>
      </c>
      <c r="AK39" s="2117">
        <f t="shared" si="18"/>
        <v>0</v>
      </c>
      <c r="AL39" s="2117">
        <f t="shared" si="19"/>
        <v>0</v>
      </c>
      <c r="AM39" s="2117">
        <f t="shared" si="20"/>
        <v>0</v>
      </c>
      <c r="AN39" s="2117">
        <f t="shared" si="21"/>
        <v>0</v>
      </c>
      <c r="AP39" s="2117" t="s">
        <v>195</v>
      </c>
      <c r="AQ39" s="2117" t="s">
        <v>746</v>
      </c>
      <c r="AR39" s="2117">
        <f>SUMIF('Korat Summary'!$F:$F,US!$AQ39,'Korat Summary'!G:G)</f>
        <v>0</v>
      </c>
      <c r="AS39" s="2117">
        <f>SUMIF('Korat Summary'!$F:$F,US!$AQ39,'Korat Summary'!H:H)</f>
        <v>0</v>
      </c>
      <c r="AT39" s="2117">
        <f>SUMIF('Korat Summary'!$F:$F,US!$AQ39,'Korat Summary'!I:I)</f>
        <v>0</v>
      </c>
      <c r="AU39" s="2117">
        <f>SUMIF('Korat Summary'!$F:$F,US!$AQ39,'Korat Summary'!J:J)</f>
        <v>0</v>
      </c>
      <c r="AV39" s="2117">
        <f>SUMIF('Korat Summary'!$F:$F,US!$AQ39,'Korat Summary'!N:N)</f>
        <v>0</v>
      </c>
      <c r="AW39" s="2117">
        <f>SUMIF('Korat Summary'!$F:$F,US!$AQ39,'Korat Summary'!O:O)</f>
        <v>0</v>
      </c>
      <c r="AX39" s="2117">
        <f>SUMIF('Korat Summary'!$F:$F,US!$AQ39,'Korat Summary'!P:P)</f>
        <v>0</v>
      </c>
      <c r="AY39" s="2117">
        <f>SUMIF('Korat Summary'!$F:$F,US!$AQ39,'Korat Summary'!Q:Q)</f>
        <v>0</v>
      </c>
      <c r="AZ39" s="2117">
        <f>SUMIF('Korat Summary'!$F:$F,US!$AQ39,'Korat Summary'!U:U)</f>
        <v>0</v>
      </c>
      <c r="BA39" s="2117">
        <f>SUMIF('Korat Summary'!$F:$F,US!$AQ39,'Korat Summary'!V:V)</f>
        <v>0</v>
      </c>
      <c r="BB39" s="2117">
        <f>SUMIF('Korat Summary'!$F:$F,US!$AQ39,'Korat Summary'!W:W)</f>
        <v>0</v>
      </c>
      <c r="BC39" s="2117">
        <f>SUMIF('Korat Summary'!$F:$F,US!$AQ39,'Korat Summary'!X:X)</f>
        <v>0</v>
      </c>
      <c r="BD39" s="2117">
        <f>SUMIF('Korat Summary'!$F:$F,US!$AQ39,'Korat Summary'!Y:Y)</f>
        <v>0</v>
      </c>
      <c r="BE39" s="2117">
        <f t="shared" si="22"/>
        <v>0</v>
      </c>
      <c r="BG39" s="2117" t="s">
        <v>195</v>
      </c>
      <c r="BH39" s="2117" t="s">
        <v>746</v>
      </c>
      <c r="BI39" s="2119">
        <f t="shared" si="23"/>
        <v>0</v>
      </c>
      <c r="BJ39" s="2119">
        <f t="shared" si="24"/>
        <v>0</v>
      </c>
      <c r="BK39" s="2119">
        <f t="shared" si="25"/>
        <v>0</v>
      </c>
      <c r="BL39" s="2119">
        <f t="shared" si="26"/>
        <v>0</v>
      </c>
      <c r="BM39" s="2129">
        <f t="shared" si="27"/>
        <v>0</v>
      </c>
      <c r="BN39" s="2125">
        <f t="shared" si="28"/>
        <v>0</v>
      </c>
      <c r="BO39" s="2125">
        <f t="shared" si="29"/>
        <v>0</v>
      </c>
      <c r="BP39" s="2130">
        <f t="shared" si="30"/>
        <v>0</v>
      </c>
      <c r="BQ39" s="2119">
        <f t="shared" si="31"/>
        <v>0</v>
      </c>
      <c r="BR39" s="2119">
        <f t="shared" si="32"/>
        <v>0</v>
      </c>
      <c r="BS39" s="2119">
        <f t="shared" si="33"/>
        <v>0</v>
      </c>
      <c r="BT39" s="2119">
        <f t="shared" si="34"/>
        <v>0</v>
      </c>
      <c r="BU39" s="2119">
        <f t="shared" si="35"/>
        <v>0</v>
      </c>
      <c r="BV39" s="2120">
        <f t="shared" si="36"/>
        <v>0</v>
      </c>
    </row>
    <row r="40" spans="1:74">
      <c r="A40" s="2116" t="s">
        <v>403</v>
      </c>
      <c r="B40" s="2116" t="s">
        <v>415</v>
      </c>
      <c r="C40" s="2116" t="s">
        <v>406</v>
      </c>
      <c r="D40" s="2116" t="s">
        <v>858</v>
      </c>
      <c r="E40" s="2116" t="s">
        <v>806</v>
      </c>
      <c r="F40" s="2116" t="s">
        <v>812</v>
      </c>
      <c r="G40" s="2116" t="s">
        <v>808</v>
      </c>
      <c r="H40" s="2116">
        <v>0</v>
      </c>
      <c r="I40" s="2116">
        <v>0</v>
      </c>
      <c r="J40" s="2116">
        <v>0</v>
      </c>
      <c r="K40" s="2116">
        <v>0</v>
      </c>
      <c r="L40" s="2116">
        <v>0</v>
      </c>
      <c r="M40" s="2116">
        <v>0</v>
      </c>
      <c r="N40" s="2116">
        <v>0</v>
      </c>
      <c r="O40" s="2116">
        <v>0</v>
      </c>
      <c r="U40" s="2116">
        <v>0</v>
      </c>
      <c r="V40" s="2117" t="str">
        <f t="shared" si="5"/>
        <v>3GW10C</v>
      </c>
      <c r="W40" s="2117" t="str">
        <f t="shared" si="6"/>
        <v>V15CMR</v>
      </c>
      <c r="Y40" s="2117" t="e">
        <f t="shared" si="7"/>
        <v>#N/A</v>
      </c>
      <c r="Z40" s="2117" t="s">
        <v>942</v>
      </c>
      <c r="AA40" s="2117">
        <f t="shared" si="8"/>
        <v>0</v>
      </c>
      <c r="AB40" s="2117">
        <f t="shared" si="9"/>
        <v>0</v>
      </c>
      <c r="AC40" s="2117">
        <f t="shared" si="10"/>
        <v>0</v>
      </c>
      <c r="AD40" s="2117">
        <f t="shared" si="11"/>
        <v>0</v>
      </c>
      <c r="AE40" s="2117">
        <f t="shared" si="12"/>
        <v>0</v>
      </c>
      <c r="AF40" s="2117">
        <f t="shared" si="13"/>
        <v>0</v>
      </c>
      <c r="AG40" s="2117">
        <f t="shared" si="14"/>
        <v>0</v>
      </c>
      <c r="AH40" s="2117">
        <f t="shared" si="15"/>
        <v>0</v>
      </c>
      <c r="AI40" s="2117">
        <f t="shared" si="16"/>
        <v>0</v>
      </c>
      <c r="AJ40" s="2117">
        <f t="shared" si="17"/>
        <v>0</v>
      </c>
      <c r="AK40" s="2117">
        <f t="shared" si="18"/>
        <v>0</v>
      </c>
      <c r="AL40" s="2117">
        <f t="shared" si="19"/>
        <v>0</v>
      </c>
      <c r="AM40" s="2117">
        <f t="shared" si="20"/>
        <v>0</v>
      </c>
      <c r="AN40" s="2117">
        <f t="shared" si="21"/>
        <v>0</v>
      </c>
      <c r="AP40" s="2117" t="s">
        <v>195</v>
      </c>
      <c r="AQ40" s="2117" t="s">
        <v>942</v>
      </c>
      <c r="AR40" s="2117">
        <f>SUMIF('Korat Summary'!$F:$F,US!$AQ40,'Korat Summary'!G:G)</f>
        <v>0</v>
      </c>
      <c r="AS40" s="2117">
        <f>SUMIF('Korat Summary'!$F:$F,US!$AQ40,'Korat Summary'!H:H)</f>
        <v>0</v>
      </c>
      <c r="AT40" s="2117">
        <f>SUMIF('Korat Summary'!$F:$F,US!$AQ40,'Korat Summary'!I:I)</f>
        <v>0</v>
      </c>
      <c r="AU40" s="2117">
        <f>SUMIF('Korat Summary'!$F:$F,US!$AQ40,'Korat Summary'!J:J)</f>
        <v>0</v>
      </c>
      <c r="AV40" s="2117">
        <f>SUMIF('Korat Summary'!$F:$F,US!$AQ40,'Korat Summary'!N:N)</f>
        <v>0</v>
      </c>
      <c r="AW40" s="2117">
        <f>SUMIF('Korat Summary'!$F:$F,US!$AQ40,'Korat Summary'!O:O)</f>
        <v>0</v>
      </c>
      <c r="AX40" s="2117">
        <f>SUMIF('Korat Summary'!$F:$F,US!$AQ40,'Korat Summary'!P:P)</f>
        <v>0</v>
      </c>
      <c r="AY40" s="2117">
        <f>SUMIF('Korat Summary'!$F:$F,US!$AQ40,'Korat Summary'!Q:Q)</f>
        <v>0</v>
      </c>
      <c r="AZ40" s="2117">
        <f>SUMIF('Korat Summary'!$F:$F,US!$AQ40,'Korat Summary'!U:U)</f>
        <v>0</v>
      </c>
      <c r="BA40" s="2117">
        <f>SUMIF('Korat Summary'!$F:$F,US!$AQ40,'Korat Summary'!V:V)</f>
        <v>0</v>
      </c>
      <c r="BB40" s="2117">
        <f>SUMIF('Korat Summary'!$F:$F,US!$AQ40,'Korat Summary'!W:W)</f>
        <v>0</v>
      </c>
      <c r="BC40" s="2117">
        <f>SUMIF('Korat Summary'!$F:$F,US!$AQ40,'Korat Summary'!X:X)</f>
        <v>0</v>
      </c>
      <c r="BD40" s="2117">
        <f>SUMIF('Korat Summary'!$F:$F,US!$AQ40,'Korat Summary'!Y:Y)</f>
        <v>0</v>
      </c>
      <c r="BE40" s="2117">
        <f t="shared" si="22"/>
        <v>0</v>
      </c>
      <c r="BG40" s="2117" t="s">
        <v>195</v>
      </c>
      <c r="BH40" s="2117" t="s">
        <v>942</v>
      </c>
      <c r="BI40" s="2119">
        <f t="shared" si="23"/>
        <v>0</v>
      </c>
      <c r="BJ40" s="2119">
        <f t="shared" si="24"/>
        <v>0</v>
      </c>
      <c r="BK40" s="2119">
        <f t="shared" si="25"/>
        <v>0</v>
      </c>
      <c r="BL40" s="2119">
        <f t="shared" si="26"/>
        <v>0</v>
      </c>
      <c r="BM40" s="2129">
        <f t="shared" si="27"/>
        <v>0</v>
      </c>
      <c r="BN40" s="2125">
        <f t="shared" si="28"/>
        <v>0</v>
      </c>
      <c r="BO40" s="2125">
        <f t="shared" si="29"/>
        <v>0</v>
      </c>
      <c r="BP40" s="2130">
        <f t="shared" si="30"/>
        <v>0</v>
      </c>
      <c r="BQ40" s="2119">
        <f t="shared" si="31"/>
        <v>0</v>
      </c>
      <c r="BR40" s="2119">
        <f t="shared" si="32"/>
        <v>0</v>
      </c>
      <c r="BS40" s="2119">
        <f t="shared" si="33"/>
        <v>0</v>
      </c>
      <c r="BT40" s="2119">
        <f t="shared" si="34"/>
        <v>0</v>
      </c>
      <c r="BU40" s="2119">
        <f t="shared" si="35"/>
        <v>0</v>
      </c>
      <c r="BV40" s="2120">
        <f t="shared" si="36"/>
        <v>0</v>
      </c>
    </row>
    <row r="41" spans="1:74">
      <c r="A41" s="2116" t="s">
        <v>403</v>
      </c>
      <c r="B41" s="2116" t="s">
        <v>415</v>
      </c>
      <c r="C41" s="2116" t="s">
        <v>406</v>
      </c>
      <c r="D41" s="2116" t="s">
        <v>859</v>
      </c>
      <c r="E41" s="2116" t="s">
        <v>806</v>
      </c>
      <c r="F41" s="2116" t="s">
        <v>813</v>
      </c>
      <c r="G41" s="2116" t="s">
        <v>808</v>
      </c>
      <c r="V41" s="2117" t="str">
        <f t="shared" si="5"/>
        <v>3GW10C</v>
      </c>
      <c r="W41" s="2117" t="str">
        <f t="shared" si="6"/>
        <v>V15CMR</v>
      </c>
      <c r="Y41" s="2117" t="e">
        <f t="shared" si="7"/>
        <v>#N/A</v>
      </c>
      <c r="Z41" s="2117" t="s">
        <v>400</v>
      </c>
      <c r="AA41" s="2117">
        <f t="shared" si="8"/>
        <v>0</v>
      </c>
      <c r="AB41" s="2117">
        <f t="shared" si="9"/>
        <v>0</v>
      </c>
      <c r="AC41" s="2117">
        <f t="shared" si="10"/>
        <v>0</v>
      </c>
      <c r="AD41" s="2117">
        <f t="shared" si="11"/>
        <v>0</v>
      </c>
      <c r="AE41" s="2117">
        <f t="shared" si="12"/>
        <v>0</v>
      </c>
      <c r="AF41" s="2117">
        <f t="shared" si="13"/>
        <v>0</v>
      </c>
      <c r="AG41" s="2117">
        <f t="shared" si="14"/>
        <v>0</v>
      </c>
      <c r="AH41" s="2117">
        <f t="shared" si="15"/>
        <v>0</v>
      </c>
      <c r="AI41" s="2117">
        <f t="shared" si="16"/>
        <v>0</v>
      </c>
      <c r="AJ41" s="2117">
        <f t="shared" si="17"/>
        <v>0</v>
      </c>
      <c r="AK41" s="2117">
        <f t="shared" si="18"/>
        <v>0</v>
      </c>
      <c r="AL41" s="2117">
        <f t="shared" si="19"/>
        <v>0</v>
      </c>
      <c r="AM41" s="2117">
        <f t="shared" si="20"/>
        <v>0</v>
      </c>
      <c r="AN41" s="2117">
        <f t="shared" si="21"/>
        <v>0</v>
      </c>
      <c r="AP41" s="2117" t="s">
        <v>195</v>
      </c>
      <c r="AQ41" s="2117" t="s">
        <v>400</v>
      </c>
      <c r="AR41" s="2117">
        <f>SUMIF('Korat Summary'!$F:$F,US!$AQ41,'Korat Summary'!G:G)</f>
        <v>0</v>
      </c>
      <c r="AS41" s="2117">
        <f>SUMIF('Korat Summary'!$F:$F,US!$AQ41,'Korat Summary'!H:H)</f>
        <v>0</v>
      </c>
      <c r="AT41" s="2117">
        <f>SUMIF('Korat Summary'!$F:$F,US!$AQ41,'Korat Summary'!I:I)</f>
        <v>0</v>
      </c>
      <c r="AU41" s="2117">
        <f>SUMIF('Korat Summary'!$F:$F,US!$AQ41,'Korat Summary'!J:J)</f>
        <v>0</v>
      </c>
      <c r="AV41" s="2117">
        <f>SUMIF('Korat Summary'!$F:$F,US!$AQ41,'Korat Summary'!N:N)</f>
        <v>0</v>
      </c>
      <c r="AW41" s="2117">
        <f>SUMIF('Korat Summary'!$F:$F,US!$AQ41,'Korat Summary'!O:O)</f>
        <v>0</v>
      </c>
      <c r="AX41" s="2117">
        <f>SUMIF('Korat Summary'!$F:$F,US!$AQ41,'Korat Summary'!P:P)</f>
        <v>0</v>
      </c>
      <c r="AY41" s="2117">
        <f>SUMIF('Korat Summary'!$F:$F,US!$AQ41,'Korat Summary'!Q:Q)</f>
        <v>0</v>
      </c>
      <c r="AZ41" s="2117">
        <f>SUMIF('Korat Summary'!$F:$F,US!$AQ41,'Korat Summary'!U:U)</f>
        <v>0</v>
      </c>
      <c r="BA41" s="2117">
        <f>SUMIF('Korat Summary'!$F:$F,US!$AQ41,'Korat Summary'!V:V)</f>
        <v>0</v>
      </c>
      <c r="BB41" s="2117">
        <f>SUMIF('Korat Summary'!$F:$F,US!$AQ41,'Korat Summary'!W:W)</f>
        <v>0</v>
      </c>
      <c r="BC41" s="2117">
        <f>SUMIF('Korat Summary'!$F:$F,US!$AQ41,'Korat Summary'!X:X)</f>
        <v>0</v>
      </c>
      <c r="BD41" s="2117">
        <f>SUMIF('Korat Summary'!$F:$F,US!$AQ41,'Korat Summary'!Y:Y)</f>
        <v>0</v>
      </c>
      <c r="BE41" s="2117">
        <f t="shared" si="22"/>
        <v>0</v>
      </c>
      <c r="BG41" s="2117" t="s">
        <v>195</v>
      </c>
      <c r="BH41" s="2117" t="s">
        <v>400</v>
      </c>
      <c r="BI41" s="2119">
        <f t="shared" si="23"/>
        <v>0</v>
      </c>
      <c r="BJ41" s="2119">
        <f t="shared" si="24"/>
        <v>0</v>
      </c>
      <c r="BK41" s="2119">
        <f t="shared" si="25"/>
        <v>0</v>
      </c>
      <c r="BL41" s="2119">
        <f t="shared" si="26"/>
        <v>0</v>
      </c>
      <c r="BM41" s="2129">
        <f t="shared" si="27"/>
        <v>0</v>
      </c>
      <c r="BN41" s="2125">
        <f t="shared" si="28"/>
        <v>0</v>
      </c>
      <c r="BO41" s="2125">
        <f t="shared" si="29"/>
        <v>0</v>
      </c>
      <c r="BP41" s="2130">
        <f t="shared" si="30"/>
        <v>0</v>
      </c>
      <c r="BQ41" s="2119">
        <f t="shared" si="31"/>
        <v>0</v>
      </c>
      <c r="BR41" s="2119">
        <f t="shared" si="32"/>
        <v>0</v>
      </c>
      <c r="BS41" s="2119">
        <f t="shared" si="33"/>
        <v>0</v>
      </c>
      <c r="BT41" s="2119">
        <f t="shared" si="34"/>
        <v>0</v>
      </c>
      <c r="BU41" s="2119">
        <f t="shared" si="35"/>
        <v>0</v>
      </c>
      <c r="BV41" s="2120">
        <f t="shared" si="36"/>
        <v>0</v>
      </c>
    </row>
    <row r="42" spans="1:74">
      <c r="A42" s="2116" t="s">
        <v>403</v>
      </c>
      <c r="B42" s="2116" t="s">
        <v>415</v>
      </c>
      <c r="C42" s="2116" t="s">
        <v>406</v>
      </c>
      <c r="D42" s="2116" t="s">
        <v>860</v>
      </c>
      <c r="E42" s="2116" t="s">
        <v>806</v>
      </c>
      <c r="F42" s="2116" t="s">
        <v>807</v>
      </c>
      <c r="G42" s="2116" t="s">
        <v>808</v>
      </c>
      <c r="H42" s="2116">
        <v>0</v>
      </c>
      <c r="I42" s="2116">
        <v>0</v>
      </c>
      <c r="J42" s="2116">
        <v>0</v>
      </c>
      <c r="K42" s="2116">
        <v>0</v>
      </c>
      <c r="L42" s="2116">
        <v>0</v>
      </c>
      <c r="M42" s="2116">
        <v>0</v>
      </c>
      <c r="N42" s="2116">
        <v>0</v>
      </c>
      <c r="O42" s="2116">
        <v>0</v>
      </c>
      <c r="U42" s="2116">
        <v>0</v>
      </c>
      <c r="V42" s="2117" t="str">
        <f t="shared" si="5"/>
        <v>3GW10C</v>
      </c>
      <c r="W42" s="2117" t="str">
        <f t="shared" si="6"/>
        <v>V15CMR</v>
      </c>
      <c r="Y42" s="2117" t="e">
        <f t="shared" si="7"/>
        <v>#N/A</v>
      </c>
      <c r="Z42" s="2117" t="s">
        <v>566</v>
      </c>
      <c r="AA42" s="2117">
        <f t="shared" si="8"/>
        <v>0</v>
      </c>
      <c r="AB42" s="2117">
        <f t="shared" si="9"/>
        <v>0</v>
      </c>
      <c r="AC42" s="2117">
        <f t="shared" si="10"/>
        <v>0</v>
      </c>
      <c r="AD42" s="2117">
        <f t="shared" si="11"/>
        <v>0</v>
      </c>
      <c r="AE42" s="2117">
        <f t="shared" si="12"/>
        <v>0</v>
      </c>
      <c r="AF42" s="2117">
        <f t="shared" si="13"/>
        <v>0</v>
      </c>
      <c r="AG42" s="2117">
        <f t="shared" si="14"/>
        <v>0</v>
      </c>
      <c r="AH42" s="2117">
        <f t="shared" si="15"/>
        <v>0</v>
      </c>
      <c r="AI42" s="2117">
        <f t="shared" si="16"/>
        <v>0</v>
      </c>
      <c r="AJ42" s="2117">
        <f t="shared" si="17"/>
        <v>0</v>
      </c>
      <c r="AK42" s="2117">
        <f t="shared" si="18"/>
        <v>0</v>
      </c>
      <c r="AL42" s="2117">
        <f t="shared" si="19"/>
        <v>0</v>
      </c>
      <c r="AM42" s="2117">
        <f t="shared" si="20"/>
        <v>0</v>
      </c>
      <c r="AN42" s="2117">
        <f t="shared" si="21"/>
        <v>0</v>
      </c>
      <c r="AP42" s="2117" t="s">
        <v>195</v>
      </c>
      <c r="AQ42" s="2117" t="s">
        <v>566</v>
      </c>
      <c r="AR42" s="2117">
        <f>SUMIF('Korat Summary'!$F:$F,US!$AQ42,'Korat Summary'!G:G)</f>
        <v>0</v>
      </c>
      <c r="AS42" s="2117">
        <f>SUMIF('Korat Summary'!$F:$F,US!$AQ42,'Korat Summary'!H:H)</f>
        <v>0</v>
      </c>
      <c r="AT42" s="2117">
        <f>SUMIF('Korat Summary'!$F:$F,US!$AQ42,'Korat Summary'!I:I)</f>
        <v>0</v>
      </c>
      <c r="AU42" s="2117">
        <f>SUMIF('Korat Summary'!$F:$F,US!$AQ42,'Korat Summary'!J:J)</f>
        <v>0</v>
      </c>
      <c r="AV42" s="2117">
        <f>SUMIF('Korat Summary'!$F:$F,US!$AQ42,'Korat Summary'!N:N)</f>
        <v>0</v>
      </c>
      <c r="AW42" s="2117">
        <f>SUMIF('Korat Summary'!$F:$F,US!$AQ42,'Korat Summary'!O:O)</f>
        <v>0</v>
      </c>
      <c r="AX42" s="2117">
        <f>SUMIF('Korat Summary'!$F:$F,US!$AQ42,'Korat Summary'!P:P)</f>
        <v>0</v>
      </c>
      <c r="AY42" s="2117">
        <f>SUMIF('Korat Summary'!$F:$F,US!$AQ42,'Korat Summary'!Q:Q)</f>
        <v>0</v>
      </c>
      <c r="AZ42" s="2117">
        <f>SUMIF('Korat Summary'!$F:$F,US!$AQ42,'Korat Summary'!U:U)</f>
        <v>0</v>
      </c>
      <c r="BA42" s="2117">
        <f>SUMIF('Korat Summary'!$F:$F,US!$AQ42,'Korat Summary'!V:V)</f>
        <v>0</v>
      </c>
      <c r="BB42" s="2117">
        <f>SUMIF('Korat Summary'!$F:$F,US!$AQ42,'Korat Summary'!W:W)</f>
        <v>0</v>
      </c>
      <c r="BC42" s="2117">
        <f>SUMIF('Korat Summary'!$F:$F,US!$AQ42,'Korat Summary'!X:X)</f>
        <v>0</v>
      </c>
      <c r="BD42" s="2117">
        <f>SUMIF('Korat Summary'!$F:$F,US!$AQ42,'Korat Summary'!Y:Y)</f>
        <v>0</v>
      </c>
      <c r="BE42" s="2117">
        <f t="shared" si="22"/>
        <v>0</v>
      </c>
      <c r="BG42" s="2117" t="s">
        <v>195</v>
      </c>
      <c r="BH42" s="2117" t="s">
        <v>566</v>
      </c>
      <c r="BI42" s="2119">
        <f t="shared" si="23"/>
        <v>0</v>
      </c>
      <c r="BJ42" s="2119">
        <f t="shared" si="24"/>
        <v>0</v>
      </c>
      <c r="BK42" s="2119">
        <f t="shared" si="25"/>
        <v>0</v>
      </c>
      <c r="BL42" s="2119">
        <f t="shared" si="26"/>
        <v>0</v>
      </c>
      <c r="BM42" s="2129">
        <f t="shared" si="27"/>
        <v>0</v>
      </c>
      <c r="BN42" s="2125">
        <f t="shared" si="28"/>
        <v>0</v>
      </c>
      <c r="BO42" s="2125">
        <f t="shared" si="29"/>
        <v>0</v>
      </c>
      <c r="BP42" s="2130">
        <f t="shared" si="30"/>
        <v>0</v>
      </c>
      <c r="BQ42" s="2119">
        <f t="shared" si="31"/>
        <v>0</v>
      </c>
      <c r="BR42" s="2119">
        <f t="shared" si="32"/>
        <v>0</v>
      </c>
      <c r="BS42" s="2119">
        <f t="shared" si="33"/>
        <v>0</v>
      </c>
      <c r="BT42" s="2119">
        <f t="shared" si="34"/>
        <v>0</v>
      </c>
      <c r="BU42" s="2119">
        <f t="shared" si="35"/>
        <v>0</v>
      </c>
      <c r="BV42" s="2120">
        <f t="shared" si="36"/>
        <v>0</v>
      </c>
    </row>
    <row r="43" spans="1:74">
      <c r="A43" s="2116" t="s">
        <v>403</v>
      </c>
      <c r="B43" s="2116" t="s">
        <v>415</v>
      </c>
      <c r="C43" s="2116" t="s">
        <v>406</v>
      </c>
      <c r="D43" s="2116" t="s">
        <v>861</v>
      </c>
      <c r="E43" s="2116" t="s">
        <v>806</v>
      </c>
      <c r="F43" s="2116" t="s">
        <v>807</v>
      </c>
      <c r="G43" s="2116" t="s">
        <v>808</v>
      </c>
      <c r="H43" s="2116">
        <v>0</v>
      </c>
      <c r="I43" s="2116">
        <v>0</v>
      </c>
      <c r="J43" s="2116">
        <v>0</v>
      </c>
      <c r="K43" s="2116">
        <v>0</v>
      </c>
      <c r="L43" s="2116">
        <v>0</v>
      </c>
      <c r="M43" s="2116">
        <v>0</v>
      </c>
      <c r="N43" s="2116">
        <v>0</v>
      </c>
      <c r="O43" s="2116">
        <v>0</v>
      </c>
      <c r="P43" s="2116">
        <v>0</v>
      </c>
      <c r="Q43" s="2116">
        <v>0</v>
      </c>
      <c r="R43" s="2116">
        <v>0</v>
      </c>
      <c r="S43" s="2116">
        <v>0</v>
      </c>
      <c r="T43" s="2116">
        <v>0</v>
      </c>
      <c r="U43" s="2116">
        <v>0</v>
      </c>
      <c r="V43" s="2117" t="str">
        <f t="shared" si="5"/>
        <v>3GW10C</v>
      </c>
      <c r="W43" s="2117" t="str">
        <f t="shared" si="6"/>
        <v>V15CMR</v>
      </c>
      <c r="Y43" s="2117" t="e">
        <f t="shared" si="7"/>
        <v>#N/A</v>
      </c>
      <c r="Z43" s="2117" t="s">
        <v>593</v>
      </c>
      <c r="AA43" s="2117">
        <f t="shared" si="8"/>
        <v>0</v>
      </c>
      <c r="AB43" s="2117">
        <f t="shared" si="9"/>
        <v>0</v>
      </c>
      <c r="AC43" s="2117">
        <f t="shared" si="10"/>
        <v>0</v>
      </c>
      <c r="AD43" s="2117">
        <f t="shared" si="11"/>
        <v>0</v>
      </c>
      <c r="AE43" s="2117">
        <f t="shared" si="12"/>
        <v>0</v>
      </c>
      <c r="AF43" s="2117">
        <f t="shared" si="13"/>
        <v>0</v>
      </c>
      <c r="AG43" s="2117">
        <f t="shared" si="14"/>
        <v>0</v>
      </c>
      <c r="AH43" s="2117">
        <f t="shared" si="15"/>
        <v>0</v>
      </c>
      <c r="AI43" s="2117">
        <f t="shared" si="16"/>
        <v>0</v>
      </c>
      <c r="AJ43" s="2117">
        <f t="shared" si="17"/>
        <v>0</v>
      </c>
      <c r="AK43" s="2117">
        <f t="shared" si="18"/>
        <v>0</v>
      </c>
      <c r="AL43" s="2117">
        <f t="shared" si="19"/>
        <v>0</v>
      </c>
      <c r="AM43" s="2117">
        <f t="shared" si="20"/>
        <v>0</v>
      </c>
      <c r="AN43" s="2117">
        <f t="shared" si="21"/>
        <v>0</v>
      </c>
      <c r="AP43" s="2117" t="s">
        <v>195</v>
      </c>
      <c r="AQ43" s="2117" t="s">
        <v>593</v>
      </c>
      <c r="AR43" s="2117">
        <f>SUMIF('Korat Summary'!$F:$F,US!$AQ43,'Korat Summary'!G:G)</f>
        <v>0</v>
      </c>
      <c r="AS43" s="2117">
        <f>SUMIF('Korat Summary'!$F:$F,US!$AQ43,'Korat Summary'!H:H)</f>
        <v>0</v>
      </c>
      <c r="AT43" s="2117">
        <f>SUMIF('Korat Summary'!$F:$F,US!$AQ43,'Korat Summary'!I:I)</f>
        <v>0</v>
      </c>
      <c r="AU43" s="2117">
        <f>SUMIF('Korat Summary'!$F:$F,US!$AQ43,'Korat Summary'!J:J)</f>
        <v>0</v>
      </c>
      <c r="AV43" s="2117">
        <f>SUMIF('Korat Summary'!$F:$F,US!$AQ43,'Korat Summary'!N:N)</f>
        <v>0</v>
      </c>
      <c r="AW43" s="2117">
        <f>SUMIF('Korat Summary'!$F:$F,US!$AQ43,'Korat Summary'!O:O)</f>
        <v>0</v>
      </c>
      <c r="AX43" s="2117">
        <f>SUMIF('Korat Summary'!$F:$F,US!$AQ43,'Korat Summary'!P:P)</f>
        <v>0</v>
      </c>
      <c r="AY43" s="2117">
        <f>SUMIF('Korat Summary'!$F:$F,US!$AQ43,'Korat Summary'!Q:Q)</f>
        <v>0</v>
      </c>
      <c r="AZ43" s="2117">
        <f>SUMIF('Korat Summary'!$F:$F,US!$AQ43,'Korat Summary'!U:U)</f>
        <v>0</v>
      </c>
      <c r="BA43" s="2117">
        <f>SUMIF('Korat Summary'!$F:$F,US!$AQ43,'Korat Summary'!V:V)</f>
        <v>0</v>
      </c>
      <c r="BB43" s="2117">
        <f>SUMIF('Korat Summary'!$F:$F,US!$AQ43,'Korat Summary'!W:W)</f>
        <v>0</v>
      </c>
      <c r="BC43" s="2117">
        <f>SUMIF('Korat Summary'!$F:$F,US!$AQ43,'Korat Summary'!X:X)</f>
        <v>0</v>
      </c>
      <c r="BD43" s="2117">
        <f>SUMIF('Korat Summary'!$F:$F,US!$AQ43,'Korat Summary'!Y:Y)</f>
        <v>0</v>
      </c>
      <c r="BE43" s="2117">
        <f t="shared" si="22"/>
        <v>0</v>
      </c>
      <c r="BG43" s="2117" t="s">
        <v>195</v>
      </c>
      <c r="BH43" s="2117" t="s">
        <v>593</v>
      </c>
      <c r="BI43" s="2119">
        <f t="shared" si="23"/>
        <v>0</v>
      </c>
      <c r="BJ43" s="2119">
        <f t="shared" si="24"/>
        <v>0</v>
      </c>
      <c r="BK43" s="2119">
        <f t="shared" si="25"/>
        <v>0</v>
      </c>
      <c r="BL43" s="2119">
        <f t="shared" si="26"/>
        <v>0</v>
      </c>
      <c r="BM43" s="2129">
        <f t="shared" si="27"/>
        <v>0</v>
      </c>
      <c r="BN43" s="2125">
        <f t="shared" si="28"/>
        <v>0</v>
      </c>
      <c r="BO43" s="2125">
        <f t="shared" si="29"/>
        <v>0</v>
      </c>
      <c r="BP43" s="2130">
        <f t="shared" si="30"/>
        <v>0</v>
      </c>
      <c r="BQ43" s="2119">
        <f t="shared" si="31"/>
        <v>0</v>
      </c>
      <c r="BR43" s="2119">
        <f t="shared" si="32"/>
        <v>0</v>
      </c>
      <c r="BS43" s="2119">
        <f t="shared" si="33"/>
        <v>0</v>
      </c>
      <c r="BT43" s="2119">
        <f t="shared" si="34"/>
        <v>0</v>
      </c>
      <c r="BU43" s="2119">
        <f t="shared" si="35"/>
        <v>0</v>
      </c>
      <c r="BV43" s="2120">
        <f t="shared" si="36"/>
        <v>0</v>
      </c>
    </row>
    <row r="44" spans="1:74">
      <c r="A44" s="2116" t="s">
        <v>403</v>
      </c>
      <c r="B44" s="2116" t="s">
        <v>415</v>
      </c>
      <c r="C44" s="2116" t="s">
        <v>406</v>
      </c>
      <c r="D44" s="2116" t="s">
        <v>862</v>
      </c>
      <c r="E44" s="2116" t="s">
        <v>806</v>
      </c>
      <c r="F44" s="2116" t="s">
        <v>814</v>
      </c>
      <c r="G44" s="2116" t="s">
        <v>808</v>
      </c>
      <c r="H44" s="2116">
        <v>0</v>
      </c>
      <c r="I44" s="2116">
        <v>0</v>
      </c>
      <c r="J44" s="2116">
        <v>0</v>
      </c>
      <c r="K44" s="2116">
        <v>0</v>
      </c>
      <c r="L44" s="2116">
        <v>0</v>
      </c>
      <c r="M44" s="2116">
        <v>0</v>
      </c>
      <c r="N44" s="2116">
        <v>0</v>
      </c>
      <c r="O44" s="2116">
        <v>0</v>
      </c>
      <c r="P44" s="2116">
        <v>0</v>
      </c>
      <c r="Q44" s="2116">
        <v>0</v>
      </c>
      <c r="R44" s="2116">
        <v>0</v>
      </c>
      <c r="S44" s="2116">
        <v>0</v>
      </c>
      <c r="T44" s="2116">
        <v>0</v>
      </c>
      <c r="U44" s="2116">
        <v>0</v>
      </c>
      <c r="V44" s="2117" t="str">
        <f t="shared" si="5"/>
        <v>3GW10C</v>
      </c>
      <c r="W44" s="2117" t="str">
        <f t="shared" si="6"/>
        <v>V15CMR</v>
      </c>
      <c r="Y44" s="2117" t="e">
        <f t="shared" si="7"/>
        <v>#N/A</v>
      </c>
      <c r="Z44" s="2117" t="s">
        <v>943</v>
      </c>
      <c r="AA44" s="2117">
        <f t="shared" si="8"/>
        <v>0</v>
      </c>
      <c r="AB44" s="2117">
        <f t="shared" si="9"/>
        <v>0</v>
      </c>
      <c r="AC44" s="2117">
        <f t="shared" si="10"/>
        <v>0</v>
      </c>
      <c r="AD44" s="2117">
        <f t="shared" si="11"/>
        <v>0</v>
      </c>
      <c r="AE44" s="2117">
        <f t="shared" si="12"/>
        <v>0</v>
      </c>
      <c r="AF44" s="2117">
        <f t="shared" si="13"/>
        <v>0</v>
      </c>
      <c r="AG44" s="2117">
        <f t="shared" si="14"/>
        <v>0</v>
      </c>
      <c r="AH44" s="2117">
        <f t="shared" si="15"/>
        <v>0</v>
      </c>
      <c r="AI44" s="2117">
        <f t="shared" si="16"/>
        <v>0</v>
      </c>
      <c r="AJ44" s="2117">
        <f t="shared" si="17"/>
        <v>0</v>
      </c>
      <c r="AK44" s="2117">
        <f t="shared" si="18"/>
        <v>0</v>
      </c>
      <c r="AL44" s="2117">
        <f t="shared" si="19"/>
        <v>0</v>
      </c>
      <c r="AM44" s="2117">
        <f t="shared" si="20"/>
        <v>0</v>
      </c>
      <c r="AN44" s="2117">
        <f t="shared" si="21"/>
        <v>0</v>
      </c>
      <c r="AP44" s="2117" t="s">
        <v>195</v>
      </c>
      <c r="AQ44" s="2117" t="s">
        <v>943</v>
      </c>
      <c r="AR44" s="2117">
        <f>SUMIF('Korat Summary'!$F:$F,US!$AQ44,'Korat Summary'!G:G)</f>
        <v>0</v>
      </c>
      <c r="AS44" s="2117">
        <f>SUMIF('Korat Summary'!$F:$F,US!$AQ44,'Korat Summary'!H:H)</f>
        <v>0</v>
      </c>
      <c r="AT44" s="2117">
        <f>SUMIF('Korat Summary'!$F:$F,US!$AQ44,'Korat Summary'!I:I)</f>
        <v>0</v>
      </c>
      <c r="AU44" s="2117">
        <f>SUMIF('Korat Summary'!$F:$F,US!$AQ44,'Korat Summary'!J:J)</f>
        <v>0</v>
      </c>
      <c r="AV44" s="2117">
        <f>SUMIF('Korat Summary'!$F:$F,US!$AQ44,'Korat Summary'!N:N)</f>
        <v>0</v>
      </c>
      <c r="AW44" s="2117">
        <f>SUMIF('Korat Summary'!$F:$F,US!$AQ44,'Korat Summary'!O:O)</f>
        <v>0</v>
      </c>
      <c r="AX44" s="2117">
        <f>SUMIF('Korat Summary'!$F:$F,US!$AQ44,'Korat Summary'!P:P)</f>
        <v>0</v>
      </c>
      <c r="AY44" s="2117">
        <f>SUMIF('Korat Summary'!$F:$F,US!$AQ44,'Korat Summary'!Q:Q)</f>
        <v>0</v>
      </c>
      <c r="AZ44" s="2117">
        <f>SUMIF('Korat Summary'!$F:$F,US!$AQ44,'Korat Summary'!U:U)</f>
        <v>0</v>
      </c>
      <c r="BA44" s="2117">
        <f>SUMIF('Korat Summary'!$F:$F,US!$AQ44,'Korat Summary'!V:V)</f>
        <v>0</v>
      </c>
      <c r="BB44" s="2117">
        <f>SUMIF('Korat Summary'!$F:$F,US!$AQ44,'Korat Summary'!W:W)</f>
        <v>0</v>
      </c>
      <c r="BC44" s="2117">
        <f>SUMIF('Korat Summary'!$F:$F,US!$AQ44,'Korat Summary'!X:X)</f>
        <v>0</v>
      </c>
      <c r="BD44" s="2117">
        <f>SUMIF('Korat Summary'!$F:$F,US!$AQ44,'Korat Summary'!Y:Y)</f>
        <v>0</v>
      </c>
      <c r="BE44" s="2117">
        <f t="shared" si="22"/>
        <v>0</v>
      </c>
      <c r="BG44" s="2117" t="s">
        <v>195</v>
      </c>
      <c r="BH44" s="2117" t="s">
        <v>943</v>
      </c>
      <c r="BI44" s="2119">
        <f t="shared" si="23"/>
        <v>0</v>
      </c>
      <c r="BJ44" s="2119">
        <f t="shared" si="24"/>
        <v>0</v>
      </c>
      <c r="BK44" s="2119">
        <f t="shared" si="25"/>
        <v>0</v>
      </c>
      <c r="BL44" s="2119">
        <f t="shared" si="26"/>
        <v>0</v>
      </c>
      <c r="BM44" s="2129">
        <f t="shared" si="27"/>
        <v>0</v>
      </c>
      <c r="BN44" s="2125">
        <f t="shared" si="28"/>
        <v>0</v>
      </c>
      <c r="BO44" s="2125">
        <f t="shared" si="29"/>
        <v>0</v>
      </c>
      <c r="BP44" s="2130">
        <f t="shared" si="30"/>
        <v>0</v>
      </c>
      <c r="BQ44" s="2119">
        <f t="shared" si="31"/>
        <v>0</v>
      </c>
      <c r="BR44" s="2119">
        <f t="shared" si="32"/>
        <v>0</v>
      </c>
      <c r="BS44" s="2119">
        <f t="shared" si="33"/>
        <v>0</v>
      </c>
      <c r="BT44" s="2119">
        <f t="shared" si="34"/>
        <v>0</v>
      </c>
      <c r="BU44" s="2119">
        <f t="shared" si="35"/>
        <v>0</v>
      </c>
      <c r="BV44" s="2120">
        <f t="shared" si="36"/>
        <v>0</v>
      </c>
    </row>
    <row r="45" spans="1:74">
      <c r="A45" s="2116" t="s">
        <v>403</v>
      </c>
      <c r="B45" s="2116" t="s">
        <v>415</v>
      </c>
      <c r="C45" s="2116" t="s">
        <v>406</v>
      </c>
      <c r="D45" s="2116" t="s">
        <v>999</v>
      </c>
      <c r="E45" s="2116" t="s">
        <v>806</v>
      </c>
      <c r="F45" s="2116" t="s">
        <v>807</v>
      </c>
      <c r="G45" s="2116" t="s">
        <v>808</v>
      </c>
      <c r="V45" s="2117" t="str">
        <f t="shared" si="5"/>
        <v>3H110C</v>
      </c>
      <c r="W45" s="2117" t="str">
        <f t="shared" si="6"/>
        <v>V15CMR</v>
      </c>
      <c r="Y45" s="2117" t="e">
        <f t="shared" si="7"/>
        <v>#N/A</v>
      </c>
      <c r="Z45" s="2117" t="s">
        <v>248</v>
      </c>
      <c r="AA45" s="2117">
        <f t="shared" si="8"/>
        <v>0</v>
      </c>
      <c r="AB45" s="2117">
        <f t="shared" si="9"/>
        <v>0</v>
      </c>
      <c r="AC45" s="2117">
        <f t="shared" si="10"/>
        <v>0</v>
      </c>
      <c r="AD45" s="2117">
        <f t="shared" si="11"/>
        <v>0</v>
      </c>
      <c r="AE45" s="2117">
        <f t="shared" si="12"/>
        <v>0</v>
      </c>
      <c r="AF45" s="2117">
        <f t="shared" si="13"/>
        <v>0</v>
      </c>
      <c r="AG45" s="2117">
        <f t="shared" si="14"/>
        <v>0</v>
      </c>
      <c r="AH45" s="2117">
        <f t="shared" si="15"/>
        <v>0</v>
      </c>
      <c r="AI45" s="2117">
        <f t="shared" si="16"/>
        <v>0</v>
      </c>
      <c r="AJ45" s="2117">
        <f t="shared" si="17"/>
        <v>0</v>
      </c>
      <c r="AK45" s="2117">
        <f t="shared" si="18"/>
        <v>0</v>
      </c>
      <c r="AL45" s="2117">
        <f t="shared" si="19"/>
        <v>0</v>
      </c>
      <c r="AM45" s="2117">
        <f t="shared" si="20"/>
        <v>0</v>
      </c>
      <c r="AN45" s="2117">
        <f t="shared" si="21"/>
        <v>0</v>
      </c>
      <c r="AP45" s="2117" t="s">
        <v>195</v>
      </c>
      <c r="AQ45" s="2117" t="s">
        <v>248</v>
      </c>
      <c r="AR45" s="2117">
        <f>SUMIF('Korat Summary'!$F:$F,US!$AQ45,'Korat Summary'!G:G)</f>
        <v>0</v>
      </c>
      <c r="AS45" s="2117">
        <f>SUMIF('Korat Summary'!$F:$F,US!$AQ45,'Korat Summary'!H:H)</f>
        <v>0</v>
      </c>
      <c r="AT45" s="2117">
        <f>SUMIF('Korat Summary'!$F:$F,US!$AQ45,'Korat Summary'!I:I)</f>
        <v>0</v>
      </c>
      <c r="AU45" s="2117">
        <f>SUMIF('Korat Summary'!$F:$F,US!$AQ45,'Korat Summary'!J:J)</f>
        <v>0</v>
      </c>
      <c r="AV45" s="2117">
        <f>SUMIF('Korat Summary'!$F:$F,US!$AQ45,'Korat Summary'!N:N)</f>
        <v>0</v>
      </c>
      <c r="AW45" s="2117">
        <f>SUMIF('Korat Summary'!$F:$F,US!$AQ45,'Korat Summary'!O:O)</f>
        <v>0</v>
      </c>
      <c r="AX45" s="2117">
        <f>SUMIF('Korat Summary'!$F:$F,US!$AQ45,'Korat Summary'!P:P)</f>
        <v>0</v>
      </c>
      <c r="AY45" s="2117">
        <f>SUMIF('Korat Summary'!$F:$F,US!$AQ45,'Korat Summary'!Q:Q)</f>
        <v>0</v>
      </c>
      <c r="AZ45" s="2117">
        <f>SUMIF('Korat Summary'!$F:$F,US!$AQ45,'Korat Summary'!U:U)</f>
        <v>0</v>
      </c>
      <c r="BA45" s="2117">
        <f>SUMIF('Korat Summary'!$F:$F,US!$AQ45,'Korat Summary'!V:V)</f>
        <v>0</v>
      </c>
      <c r="BB45" s="2117">
        <f>SUMIF('Korat Summary'!$F:$F,US!$AQ45,'Korat Summary'!W:W)</f>
        <v>0</v>
      </c>
      <c r="BC45" s="2117">
        <f>SUMIF('Korat Summary'!$F:$F,US!$AQ45,'Korat Summary'!X:X)</f>
        <v>0</v>
      </c>
      <c r="BD45" s="2117">
        <f>SUMIF('Korat Summary'!$F:$F,US!$AQ45,'Korat Summary'!Y:Y)</f>
        <v>0</v>
      </c>
      <c r="BE45" s="2117">
        <f t="shared" si="22"/>
        <v>0</v>
      </c>
      <c r="BG45" s="2117" t="s">
        <v>195</v>
      </c>
      <c r="BH45" s="2117" t="s">
        <v>248</v>
      </c>
      <c r="BI45" s="2119">
        <f t="shared" si="23"/>
        <v>0</v>
      </c>
      <c r="BJ45" s="2119">
        <f t="shared" si="24"/>
        <v>0</v>
      </c>
      <c r="BK45" s="2119">
        <f t="shared" si="25"/>
        <v>0</v>
      </c>
      <c r="BL45" s="2119">
        <f t="shared" si="26"/>
        <v>0</v>
      </c>
      <c r="BM45" s="2129">
        <f t="shared" si="27"/>
        <v>0</v>
      </c>
      <c r="BN45" s="2125">
        <f t="shared" si="28"/>
        <v>0</v>
      </c>
      <c r="BO45" s="2125">
        <f t="shared" si="29"/>
        <v>0</v>
      </c>
      <c r="BP45" s="2130">
        <f t="shared" si="30"/>
        <v>0</v>
      </c>
      <c r="BQ45" s="2119">
        <f t="shared" si="31"/>
        <v>0</v>
      </c>
      <c r="BR45" s="2119">
        <f t="shared" si="32"/>
        <v>0</v>
      </c>
      <c r="BS45" s="2119">
        <f t="shared" si="33"/>
        <v>0</v>
      </c>
      <c r="BT45" s="2119">
        <f t="shared" si="34"/>
        <v>0</v>
      </c>
      <c r="BU45" s="2119">
        <f t="shared" si="35"/>
        <v>0</v>
      </c>
      <c r="BV45" s="2120">
        <f t="shared" si="36"/>
        <v>0</v>
      </c>
    </row>
    <row r="46" spans="1:74">
      <c r="A46" s="2116" t="s">
        <v>403</v>
      </c>
      <c r="B46" s="2116" t="s">
        <v>415</v>
      </c>
      <c r="C46" s="2116" t="s">
        <v>406</v>
      </c>
      <c r="D46" s="2116" t="s">
        <v>863</v>
      </c>
      <c r="E46" s="2116" t="s">
        <v>806</v>
      </c>
      <c r="F46" s="2116" t="s">
        <v>807</v>
      </c>
      <c r="G46" s="2116" t="s">
        <v>808</v>
      </c>
      <c r="H46" s="2116">
        <v>0</v>
      </c>
      <c r="I46" s="2116">
        <v>0</v>
      </c>
      <c r="J46" s="2116">
        <v>0</v>
      </c>
      <c r="K46" s="2116">
        <v>0</v>
      </c>
      <c r="L46" s="2116">
        <v>0</v>
      </c>
      <c r="M46" s="2116">
        <v>0</v>
      </c>
      <c r="N46" s="2116">
        <v>0</v>
      </c>
      <c r="O46" s="2116">
        <v>0</v>
      </c>
      <c r="P46" s="2116">
        <v>0</v>
      </c>
      <c r="Q46" s="2116">
        <v>0</v>
      </c>
      <c r="R46" s="2116">
        <v>0</v>
      </c>
      <c r="S46" s="2116">
        <v>0</v>
      </c>
      <c r="T46" s="2116">
        <v>0</v>
      </c>
      <c r="U46" s="2116">
        <v>0</v>
      </c>
      <c r="V46" s="2117" t="str">
        <f t="shared" si="5"/>
        <v>3JF10C</v>
      </c>
      <c r="W46" s="2117" t="str">
        <f t="shared" si="6"/>
        <v>V15CMR</v>
      </c>
      <c r="Y46" s="2117" t="e">
        <f t="shared" si="7"/>
        <v>#N/A</v>
      </c>
      <c r="Z46" s="2117" t="s">
        <v>328</v>
      </c>
      <c r="AA46" s="2117">
        <f t="shared" si="8"/>
        <v>0</v>
      </c>
      <c r="AB46" s="2117">
        <f t="shared" si="9"/>
        <v>0</v>
      </c>
      <c r="AC46" s="2117">
        <f t="shared" si="10"/>
        <v>0</v>
      </c>
      <c r="AD46" s="2117">
        <f t="shared" si="11"/>
        <v>0</v>
      </c>
      <c r="AE46" s="2117">
        <f t="shared" si="12"/>
        <v>0</v>
      </c>
      <c r="AF46" s="2117">
        <f t="shared" si="13"/>
        <v>0</v>
      </c>
      <c r="AG46" s="2117">
        <f t="shared" si="14"/>
        <v>0</v>
      </c>
      <c r="AH46" s="2117">
        <f t="shared" si="15"/>
        <v>0</v>
      </c>
      <c r="AI46" s="2117">
        <f t="shared" si="16"/>
        <v>0</v>
      </c>
      <c r="AJ46" s="2117">
        <f t="shared" si="17"/>
        <v>0</v>
      </c>
      <c r="AK46" s="2117">
        <f t="shared" si="18"/>
        <v>0</v>
      </c>
      <c r="AL46" s="2117">
        <f t="shared" si="19"/>
        <v>0</v>
      </c>
      <c r="AM46" s="2117">
        <f t="shared" si="20"/>
        <v>0</v>
      </c>
      <c r="AN46" s="2117">
        <f t="shared" si="21"/>
        <v>0</v>
      </c>
      <c r="AP46" s="2117" t="s">
        <v>195</v>
      </c>
      <c r="AQ46" s="2117" t="s">
        <v>328</v>
      </c>
      <c r="AR46" s="2117">
        <f>SUMIF('Korat Summary'!$F:$F,US!$AQ46,'Korat Summary'!G:G)</f>
        <v>0</v>
      </c>
      <c r="AS46" s="2117">
        <f>SUMIF('Korat Summary'!$F:$F,US!$AQ46,'Korat Summary'!H:H)</f>
        <v>0</v>
      </c>
      <c r="AT46" s="2117">
        <f>SUMIF('Korat Summary'!$F:$F,US!$AQ46,'Korat Summary'!I:I)</f>
        <v>0</v>
      </c>
      <c r="AU46" s="2117">
        <f>SUMIF('Korat Summary'!$F:$F,US!$AQ46,'Korat Summary'!J:J)</f>
        <v>0</v>
      </c>
      <c r="AV46" s="2117">
        <f>SUMIF('Korat Summary'!$F:$F,US!$AQ46,'Korat Summary'!N:N)</f>
        <v>0</v>
      </c>
      <c r="AW46" s="2117">
        <f>SUMIF('Korat Summary'!$F:$F,US!$AQ46,'Korat Summary'!O:O)</f>
        <v>0</v>
      </c>
      <c r="AX46" s="2117">
        <f>SUMIF('Korat Summary'!$F:$F,US!$AQ46,'Korat Summary'!P:P)</f>
        <v>0</v>
      </c>
      <c r="AY46" s="2117">
        <f>SUMIF('Korat Summary'!$F:$F,US!$AQ46,'Korat Summary'!Q:Q)</f>
        <v>0</v>
      </c>
      <c r="AZ46" s="2117">
        <f>SUMIF('Korat Summary'!$F:$F,US!$AQ46,'Korat Summary'!U:U)</f>
        <v>0</v>
      </c>
      <c r="BA46" s="2117">
        <f>SUMIF('Korat Summary'!$F:$F,US!$AQ46,'Korat Summary'!V:V)</f>
        <v>0</v>
      </c>
      <c r="BB46" s="2117">
        <f>SUMIF('Korat Summary'!$F:$F,US!$AQ46,'Korat Summary'!W:W)</f>
        <v>0</v>
      </c>
      <c r="BC46" s="2117">
        <f>SUMIF('Korat Summary'!$F:$F,US!$AQ46,'Korat Summary'!X:X)</f>
        <v>0</v>
      </c>
      <c r="BD46" s="2117">
        <f>SUMIF('Korat Summary'!$F:$F,US!$AQ46,'Korat Summary'!Y:Y)</f>
        <v>0</v>
      </c>
      <c r="BE46" s="2117">
        <f t="shared" si="22"/>
        <v>0</v>
      </c>
      <c r="BG46" s="2117" t="s">
        <v>195</v>
      </c>
      <c r="BH46" s="2117" t="s">
        <v>328</v>
      </c>
      <c r="BI46" s="2119">
        <f t="shared" si="23"/>
        <v>0</v>
      </c>
      <c r="BJ46" s="2119">
        <f t="shared" si="24"/>
        <v>0</v>
      </c>
      <c r="BK46" s="2119">
        <f t="shared" si="25"/>
        <v>0</v>
      </c>
      <c r="BL46" s="2119">
        <f t="shared" si="26"/>
        <v>0</v>
      </c>
      <c r="BM46" s="2129">
        <f t="shared" si="27"/>
        <v>0</v>
      </c>
      <c r="BN46" s="2125">
        <f t="shared" si="28"/>
        <v>0</v>
      </c>
      <c r="BO46" s="2125">
        <f t="shared" si="29"/>
        <v>0</v>
      </c>
      <c r="BP46" s="2130">
        <f t="shared" si="30"/>
        <v>0</v>
      </c>
      <c r="BQ46" s="2119">
        <f t="shared" si="31"/>
        <v>0</v>
      </c>
      <c r="BR46" s="2119">
        <f t="shared" si="32"/>
        <v>0</v>
      </c>
      <c r="BS46" s="2119">
        <f t="shared" si="33"/>
        <v>0</v>
      </c>
      <c r="BT46" s="2119">
        <f t="shared" si="34"/>
        <v>0</v>
      </c>
      <c r="BU46" s="2119">
        <f t="shared" si="35"/>
        <v>0</v>
      </c>
      <c r="BV46" s="2120">
        <f t="shared" si="36"/>
        <v>0</v>
      </c>
    </row>
    <row r="47" spans="1:74">
      <c r="A47" s="2116" t="s">
        <v>403</v>
      </c>
      <c r="B47" s="2116" t="s">
        <v>416</v>
      </c>
      <c r="C47" s="2116" t="s">
        <v>406</v>
      </c>
      <c r="D47" s="2116" t="s">
        <v>864</v>
      </c>
      <c r="E47" s="2116" t="s">
        <v>806</v>
      </c>
      <c r="F47" s="2116" t="s">
        <v>807</v>
      </c>
      <c r="G47" s="2116" t="s">
        <v>808</v>
      </c>
      <c r="H47" s="2116">
        <v>0</v>
      </c>
      <c r="I47" s="2116">
        <v>0</v>
      </c>
      <c r="J47" s="2116">
        <v>0</v>
      </c>
      <c r="K47" s="2116">
        <v>0</v>
      </c>
      <c r="L47" s="2116">
        <v>0</v>
      </c>
      <c r="M47" s="2116">
        <v>0</v>
      </c>
      <c r="N47" s="2116">
        <v>0</v>
      </c>
      <c r="O47" s="2116">
        <v>50</v>
      </c>
      <c r="P47" s="2116">
        <v>0</v>
      </c>
      <c r="Q47" s="2116">
        <v>100</v>
      </c>
      <c r="R47" s="2116">
        <v>0</v>
      </c>
      <c r="S47" s="2116">
        <v>0</v>
      </c>
      <c r="T47" s="2116">
        <v>0</v>
      </c>
      <c r="U47" s="2116">
        <v>150</v>
      </c>
      <c r="V47" s="2117" t="str">
        <f t="shared" si="5"/>
        <v>3CU102</v>
      </c>
      <c r="W47" s="2117" t="str">
        <f t="shared" si="6"/>
        <v>V15CMR</v>
      </c>
      <c r="Y47" s="2117" t="e">
        <f t="shared" si="7"/>
        <v>#N/A</v>
      </c>
      <c r="Z47" s="2117" t="s">
        <v>465</v>
      </c>
      <c r="AA47" s="2117">
        <f t="shared" si="8"/>
        <v>0</v>
      </c>
      <c r="AB47" s="2117">
        <f t="shared" si="9"/>
        <v>0</v>
      </c>
      <c r="AC47" s="2117">
        <f t="shared" si="10"/>
        <v>0</v>
      </c>
      <c r="AD47" s="2117">
        <f t="shared" si="11"/>
        <v>0</v>
      </c>
      <c r="AE47" s="2117">
        <f t="shared" si="12"/>
        <v>0</v>
      </c>
      <c r="AF47" s="2117">
        <f t="shared" si="13"/>
        <v>0</v>
      </c>
      <c r="AG47" s="2117">
        <f t="shared" si="14"/>
        <v>0</v>
      </c>
      <c r="AH47" s="2117">
        <f t="shared" si="15"/>
        <v>0</v>
      </c>
      <c r="AI47" s="2117">
        <f t="shared" si="16"/>
        <v>0</v>
      </c>
      <c r="AJ47" s="2117">
        <f t="shared" si="17"/>
        <v>0</v>
      </c>
      <c r="AK47" s="2117">
        <f t="shared" si="18"/>
        <v>0</v>
      </c>
      <c r="AL47" s="2117">
        <f t="shared" si="19"/>
        <v>0</v>
      </c>
      <c r="AM47" s="2117">
        <f t="shared" si="20"/>
        <v>0</v>
      </c>
      <c r="AN47" s="2117">
        <f t="shared" si="21"/>
        <v>0</v>
      </c>
      <c r="AP47" s="2117" t="s">
        <v>195</v>
      </c>
      <c r="AQ47" s="2117" t="s">
        <v>465</v>
      </c>
      <c r="AR47" s="2117">
        <f>SUMIF('Korat Summary'!$F:$F,US!$AQ47,'Korat Summary'!G:G)</f>
        <v>0</v>
      </c>
      <c r="AS47" s="2117">
        <f>SUMIF('Korat Summary'!$F:$F,US!$AQ47,'Korat Summary'!H:H)</f>
        <v>0</v>
      </c>
      <c r="AT47" s="2117">
        <f>SUMIF('Korat Summary'!$F:$F,US!$AQ47,'Korat Summary'!I:I)</f>
        <v>0</v>
      </c>
      <c r="AU47" s="2117">
        <f>SUMIF('Korat Summary'!$F:$F,US!$AQ47,'Korat Summary'!J:J)</f>
        <v>0</v>
      </c>
      <c r="AV47" s="2117">
        <f>SUMIF('Korat Summary'!$F:$F,US!$AQ47,'Korat Summary'!N:N)</f>
        <v>0</v>
      </c>
      <c r="AW47" s="2117">
        <f>SUMIF('Korat Summary'!$F:$F,US!$AQ47,'Korat Summary'!O:O)</f>
        <v>0</v>
      </c>
      <c r="AX47" s="2117">
        <f>SUMIF('Korat Summary'!$F:$F,US!$AQ47,'Korat Summary'!P:P)</f>
        <v>0</v>
      </c>
      <c r="AY47" s="2117">
        <f>SUMIF('Korat Summary'!$F:$F,US!$AQ47,'Korat Summary'!Q:Q)</f>
        <v>0</v>
      </c>
      <c r="AZ47" s="2117">
        <f>SUMIF('Korat Summary'!$F:$F,US!$AQ47,'Korat Summary'!U:U)</f>
        <v>0</v>
      </c>
      <c r="BA47" s="2117">
        <f>SUMIF('Korat Summary'!$F:$F,US!$AQ47,'Korat Summary'!V:V)</f>
        <v>0</v>
      </c>
      <c r="BB47" s="2117">
        <f>SUMIF('Korat Summary'!$F:$F,US!$AQ47,'Korat Summary'!W:W)</f>
        <v>0</v>
      </c>
      <c r="BC47" s="2117">
        <f>SUMIF('Korat Summary'!$F:$F,US!$AQ47,'Korat Summary'!X:X)</f>
        <v>0</v>
      </c>
      <c r="BD47" s="2117">
        <f>SUMIF('Korat Summary'!$F:$F,US!$AQ47,'Korat Summary'!Y:Y)</f>
        <v>0</v>
      </c>
      <c r="BE47" s="2117">
        <f t="shared" si="22"/>
        <v>0</v>
      </c>
      <c r="BG47" s="2117" t="s">
        <v>195</v>
      </c>
      <c r="BH47" s="2117" t="s">
        <v>465</v>
      </c>
      <c r="BI47" s="2119">
        <f t="shared" si="23"/>
        <v>0</v>
      </c>
      <c r="BJ47" s="2119">
        <f t="shared" si="24"/>
        <v>0</v>
      </c>
      <c r="BK47" s="2119">
        <f t="shared" si="25"/>
        <v>0</v>
      </c>
      <c r="BL47" s="2119">
        <f t="shared" si="26"/>
        <v>0</v>
      </c>
      <c r="BM47" s="2129">
        <f t="shared" si="27"/>
        <v>0</v>
      </c>
      <c r="BN47" s="2125">
        <f t="shared" si="28"/>
        <v>0</v>
      </c>
      <c r="BO47" s="2125">
        <f t="shared" si="29"/>
        <v>0</v>
      </c>
      <c r="BP47" s="2130">
        <f t="shared" si="30"/>
        <v>0</v>
      </c>
      <c r="BQ47" s="2119">
        <f t="shared" si="31"/>
        <v>0</v>
      </c>
      <c r="BR47" s="2119">
        <f t="shared" si="32"/>
        <v>0</v>
      </c>
      <c r="BS47" s="2119">
        <f t="shared" si="33"/>
        <v>0</v>
      </c>
      <c r="BT47" s="2119">
        <f t="shared" si="34"/>
        <v>0</v>
      </c>
      <c r="BU47" s="2119">
        <f t="shared" si="35"/>
        <v>0</v>
      </c>
      <c r="BV47" s="2120">
        <f t="shared" si="36"/>
        <v>0</v>
      </c>
    </row>
    <row r="48" spans="1:74">
      <c r="A48" s="2116" t="s">
        <v>403</v>
      </c>
      <c r="B48" s="2116" t="s">
        <v>416</v>
      </c>
      <c r="C48" s="2116" t="s">
        <v>406</v>
      </c>
      <c r="D48" s="2116" t="s">
        <v>865</v>
      </c>
      <c r="E48" s="2116" t="s">
        <v>806</v>
      </c>
      <c r="F48" s="2116" t="s">
        <v>816</v>
      </c>
      <c r="G48" s="2116" t="s">
        <v>808</v>
      </c>
      <c r="H48" s="2116">
        <v>0</v>
      </c>
      <c r="I48" s="2116">
        <v>0</v>
      </c>
      <c r="J48" s="2116">
        <v>0</v>
      </c>
      <c r="K48" s="2116">
        <v>0</v>
      </c>
      <c r="L48" s="2116">
        <v>0</v>
      </c>
      <c r="M48" s="2116">
        <v>0</v>
      </c>
      <c r="N48" s="2116">
        <v>0</v>
      </c>
      <c r="O48" s="2116">
        <v>0</v>
      </c>
      <c r="P48" s="2116">
        <v>0</v>
      </c>
      <c r="Q48" s="2116">
        <v>0</v>
      </c>
      <c r="R48" s="2116">
        <v>0</v>
      </c>
      <c r="S48" s="2116">
        <v>0</v>
      </c>
      <c r="T48" s="2116">
        <v>0</v>
      </c>
      <c r="U48" s="2116">
        <v>0</v>
      </c>
      <c r="V48" s="2117" t="str">
        <f t="shared" si="5"/>
        <v>3CU102</v>
      </c>
      <c r="W48" s="2117" t="str">
        <f t="shared" si="6"/>
        <v>V15CMR</v>
      </c>
      <c r="Y48" s="2117" t="e">
        <f t="shared" si="7"/>
        <v>#N/A</v>
      </c>
      <c r="Z48" s="2117" t="s">
        <v>653</v>
      </c>
      <c r="AA48" s="2117">
        <f t="shared" si="8"/>
        <v>0</v>
      </c>
      <c r="AB48" s="2117">
        <f t="shared" si="9"/>
        <v>0</v>
      </c>
      <c r="AC48" s="2117">
        <f t="shared" si="10"/>
        <v>0</v>
      </c>
      <c r="AD48" s="2117">
        <f t="shared" si="11"/>
        <v>0</v>
      </c>
      <c r="AE48" s="2117">
        <f t="shared" si="12"/>
        <v>0</v>
      </c>
      <c r="AF48" s="2117">
        <f t="shared" si="13"/>
        <v>0</v>
      </c>
      <c r="AG48" s="2117">
        <f t="shared" si="14"/>
        <v>0</v>
      </c>
      <c r="AH48" s="2117">
        <f t="shared" si="15"/>
        <v>0</v>
      </c>
      <c r="AI48" s="2117">
        <f t="shared" si="16"/>
        <v>0</v>
      </c>
      <c r="AJ48" s="2117">
        <f t="shared" si="17"/>
        <v>0</v>
      </c>
      <c r="AK48" s="2117">
        <f t="shared" si="18"/>
        <v>0</v>
      </c>
      <c r="AL48" s="2117">
        <f t="shared" si="19"/>
        <v>0</v>
      </c>
      <c r="AM48" s="2117">
        <f t="shared" si="20"/>
        <v>0</v>
      </c>
      <c r="AN48" s="2117">
        <f t="shared" si="21"/>
        <v>0</v>
      </c>
      <c r="AP48" s="2117" t="s">
        <v>195</v>
      </c>
      <c r="AQ48" s="2117" t="s">
        <v>653</v>
      </c>
      <c r="AR48" s="2117">
        <f>SUMIF('Korat Summary'!$F:$F,US!$AQ48,'Korat Summary'!G:G)</f>
        <v>0</v>
      </c>
      <c r="AS48" s="2117">
        <f>SUMIF('Korat Summary'!$F:$F,US!$AQ48,'Korat Summary'!H:H)</f>
        <v>0</v>
      </c>
      <c r="AT48" s="2117">
        <f>SUMIF('Korat Summary'!$F:$F,US!$AQ48,'Korat Summary'!I:I)</f>
        <v>0</v>
      </c>
      <c r="AU48" s="2117">
        <f>SUMIF('Korat Summary'!$F:$F,US!$AQ48,'Korat Summary'!J:J)</f>
        <v>0</v>
      </c>
      <c r="AV48" s="2117">
        <f>SUMIF('Korat Summary'!$F:$F,US!$AQ48,'Korat Summary'!N:N)</f>
        <v>0</v>
      </c>
      <c r="AW48" s="2117">
        <f>SUMIF('Korat Summary'!$F:$F,US!$AQ48,'Korat Summary'!O:O)</f>
        <v>0</v>
      </c>
      <c r="AX48" s="2117">
        <f>SUMIF('Korat Summary'!$F:$F,US!$AQ48,'Korat Summary'!P:P)</f>
        <v>0</v>
      </c>
      <c r="AY48" s="2117">
        <f>SUMIF('Korat Summary'!$F:$F,US!$AQ48,'Korat Summary'!Q:Q)</f>
        <v>0</v>
      </c>
      <c r="AZ48" s="2117">
        <f>SUMIF('Korat Summary'!$F:$F,US!$AQ48,'Korat Summary'!U:U)</f>
        <v>0</v>
      </c>
      <c r="BA48" s="2117">
        <f>SUMIF('Korat Summary'!$F:$F,US!$AQ48,'Korat Summary'!V:V)</f>
        <v>0</v>
      </c>
      <c r="BB48" s="2117">
        <f>SUMIF('Korat Summary'!$F:$F,US!$AQ48,'Korat Summary'!W:W)</f>
        <v>0</v>
      </c>
      <c r="BC48" s="2117">
        <f>SUMIF('Korat Summary'!$F:$F,US!$AQ48,'Korat Summary'!X:X)</f>
        <v>0</v>
      </c>
      <c r="BD48" s="2117">
        <f>SUMIF('Korat Summary'!$F:$F,US!$AQ48,'Korat Summary'!Y:Y)</f>
        <v>0</v>
      </c>
      <c r="BE48" s="2117">
        <f t="shared" si="22"/>
        <v>0</v>
      </c>
      <c r="BG48" s="2117" t="s">
        <v>195</v>
      </c>
      <c r="BH48" s="2117" t="s">
        <v>653</v>
      </c>
      <c r="BI48" s="2119">
        <f t="shared" si="23"/>
        <v>0</v>
      </c>
      <c r="BJ48" s="2119">
        <f t="shared" si="24"/>
        <v>0</v>
      </c>
      <c r="BK48" s="2119">
        <f t="shared" si="25"/>
        <v>0</v>
      </c>
      <c r="BL48" s="2119">
        <f t="shared" si="26"/>
        <v>0</v>
      </c>
      <c r="BM48" s="2129">
        <f t="shared" si="27"/>
        <v>0</v>
      </c>
      <c r="BN48" s="2125">
        <f t="shared" si="28"/>
        <v>0</v>
      </c>
      <c r="BO48" s="2125">
        <f t="shared" si="29"/>
        <v>0</v>
      </c>
      <c r="BP48" s="2130">
        <f t="shared" si="30"/>
        <v>0</v>
      </c>
      <c r="BQ48" s="2119">
        <f t="shared" si="31"/>
        <v>0</v>
      </c>
      <c r="BR48" s="2119">
        <f t="shared" si="32"/>
        <v>0</v>
      </c>
      <c r="BS48" s="2119">
        <f t="shared" si="33"/>
        <v>0</v>
      </c>
      <c r="BT48" s="2119">
        <f t="shared" si="34"/>
        <v>0</v>
      </c>
      <c r="BU48" s="2119">
        <f t="shared" si="35"/>
        <v>0</v>
      </c>
      <c r="BV48" s="2120">
        <f t="shared" si="36"/>
        <v>0</v>
      </c>
    </row>
    <row r="49" spans="1:76">
      <c r="A49" s="2116" t="s">
        <v>403</v>
      </c>
      <c r="B49" s="2116" t="s">
        <v>416</v>
      </c>
      <c r="C49" s="2116" t="s">
        <v>406</v>
      </c>
      <c r="D49" s="2116" t="s">
        <v>866</v>
      </c>
      <c r="E49" s="2116" t="s">
        <v>806</v>
      </c>
      <c r="F49" s="2116" t="s">
        <v>815</v>
      </c>
      <c r="G49" s="2116" t="s">
        <v>808</v>
      </c>
      <c r="V49" s="2117" t="str">
        <f t="shared" si="5"/>
        <v>3CU102</v>
      </c>
      <c r="W49" s="2117" t="str">
        <f t="shared" si="6"/>
        <v>V15CMR</v>
      </c>
      <c r="Y49" s="2117" t="e">
        <f t="shared" si="7"/>
        <v>#N/A</v>
      </c>
      <c r="Z49" s="2117" t="s">
        <v>944</v>
      </c>
      <c r="AA49" s="2117">
        <f t="shared" si="8"/>
        <v>0</v>
      </c>
      <c r="AB49" s="2117">
        <f t="shared" si="9"/>
        <v>0</v>
      </c>
      <c r="AC49" s="2117">
        <f t="shared" si="10"/>
        <v>0</v>
      </c>
      <c r="AD49" s="2117">
        <f t="shared" si="11"/>
        <v>0</v>
      </c>
      <c r="AE49" s="2117">
        <f t="shared" si="12"/>
        <v>0</v>
      </c>
      <c r="AF49" s="2117">
        <f t="shared" si="13"/>
        <v>0</v>
      </c>
      <c r="AG49" s="2117">
        <f t="shared" si="14"/>
        <v>0</v>
      </c>
      <c r="AH49" s="2117">
        <f t="shared" si="15"/>
        <v>0</v>
      </c>
      <c r="AI49" s="2117">
        <f t="shared" si="16"/>
        <v>0</v>
      </c>
      <c r="AJ49" s="2117">
        <f t="shared" si="17"/>
        <v>0</v>
      </c>
      <c r="AK49" s="2117">
        <f t="shared" si="18"/>
        <v>0</v>
      </c>
      <c r="AL49" s="2117">
        <f t="shared" si="19"/>
        <v>0</v>
      </c>
      <c r="AM49" s="2117">
        <f t="shared" si="20"/>
        <v>0</v>
      </c>
      <c r="AN49" s="2117">
        <f t="shared" si="21"/>
        <v>0</v>
      </c>
      <c r="AP49" s="2117" t="s">
        <v>195</v>
      </c>
      <c r="AQ49" s="2117" t="s">
        <v>944</v>
      </c>
      <c r="AR49" s="2117">
        <f>SUMIF('Korat Summary'!$F:$F,US!$AQ49,'Korat Summary'!G:G)</f>
        <v>0</v>
      </c>
      <c r="AS49" s="2117">
        <f>SUMIF('Korat Summary'!$F:$F,US!$AQ49,'Korat Summary'!H:H)</f>
        <v>0</v>
      </c>
      <c r="AT49" s="2117">
        <f>SUMIF('Korat Summary'!$F:$F,US!$AQ49,'Korat Summary'!I:I)</f>
        <v>0</v>
      </c>
      <c r="AU49" s="2117">
        <f>SUMIF('Korat Summary'!$F:$F,US!$AQ49,'Korat Summary'!J:J)</f>
        <v>0</v>
      </c>
      <c r="AV49" s="2117">
        <f>SUMIF('Korat Summary'!$F:$F,US!$AQ49,'Korat Summary'!N:N)</f>
        <v>0</v>
      </c>
      <c r="AW49" s="2117">
        <f>SUMIF('Korat Summary'!$F:$F,US!$AQ49,'Korat Summary'!O:O)</f>
        <v>0</v>
      </c>
      <c r="AX49" s="2117">
        <f>SUMIF('Korat Summary'!$F:$F,US!$AQ49,'Korat Summary'!P:P)</f>
        <v>0</v>
      </c>
      <c r="AY49" s="2117">
        <f>SUMIF('Korat Summary'!$F:$F,US!$AQ49,'Korat Summary'!Q:Q)</f>
        <v>0</v>
      </c>
      <c r="AZ49" s="2117">
        <f>SUMIF('Korat Summary'!$F:$F,US!$AQ49,'Korat Summary'!U:U)</f>
        <v>0</v>
      </c>
      <c r="BA49" s="2117">
        <f>SUMIF('Korat Summary'!$F:$F,US!$AQ49,'Korat Summary'!V:V)</f>
        <v>0</v>
      </c>
      <c r="BB49" s="2117">
        <f>SUMIF('Korat Summary'!$F:$F,US!$AQ49,'Korat Summary'!W:W)</f>
        <v>0</v>
      </c>
      <c r="BC49" s="2117">
        <f>SUMIF('Korat Summary'!$F:$F,US!$AQ49,'Korat Summary'!X:X)</f>
        <v>0</v>
      </c>
      <c r="BD49" s="2117">
        <f>SUMIF('Korat Summary'!$F:$F,US!$AQ49,'Korat Summary'!Y:Y)</f>
        <v>0</v>
      </c>
      <c r="BE49" s="2117">
        <f t="shared" si="22"/>
        <v>0</v>
      </c>
      <c r="BG49" s="2117" t="s">
        <v>195</v>
      </c>
      <c r="BH49" s="2117" t="s">
        <v>944</v>
      </c>
      <c r="BI49" s="2119">
        <f t="shared" si="23"/>
        <v>0</v>
      </c>
      <c r="BJ49" s="2119">
        <f t="shared" si="24"/>
        <v>0</v>
      </c>
      <c r="BK49" s="2119">
        <f t="shared" si="25"/>
        <v>0</v>
      </c>
      <c r="BL49" s="2119">
        <f t="shared" si="26"/>
        <v>0</v>
      </c>
      <c r="BM49" s="2129">
        <f t="shared" si="27"/>
        <v>0</v>
      </c>
      <c r="BN49" s="2125">
        <f t="shared" si="28"/>
        <v>0</v>
      </c>
      <c r="BO49" s="2125">
        <f t="shared" si="29"/>
        <v>0</v>
      </c>
      <c r="BP49" s="2130">
        <f t="shared" si="30"/>
        <v>0</v>
      </c>
      <c r="BQ49" s="2119">
        <f t="shared" si="31"/>
        <v>0</v>
      </c>
      <c r="BR49" s="2119">
        <f t="shared" si="32"/>
        <v>0</v>
      </c>
      <c r="BS49" s="2119">
        <f t="shared" si="33"/>
        <v>0</v>
      </c>
      <c r="BT49" s="2119">
        <f t="shared" si="34"/>
        <v>0</v>
      </c>
      <c r="BU49" s="2119">
        <f t="shared" si="35"/>
        <v>0</v>
      </c>
      <c r="BV49" s="2120">
        <f t="shared" si="36"/>
        <v>0</v>
      </c>
    </row>
    <row r="50" spans="1:76">
      <c r="A50" s="2116" t="s">
        <v>403</v>
      </c>
      <c r="B50" s="2116" t="s">
        <v>416</v>
      </c>
      <c r="C50" s="2116" t="s">
        <v>406</v>
      </c>
      <c r="D50" s="2116" t="s">
        <v>867</v>
      </c>
      <c r="E50" s="2116" t="s">
        <v>806</v>
      </c>
      <c r="F50" s="2116" t="s">
        <v>810</v>
      </c>
      <c r="G50" s="2116" t="s">
        <v>808</v>
      </c>
      <c r="H50" s="2116">
        <v>0</v>
      </c>
      <c r="I50" s="2116">
        <v>0</v>
      </c>
      <c r="J50" s="2116">
        <v>0</v>
      </c>
      <c r="K50" s="2116">
        <v>0</v>
      </c>
      <c r="L50" s="2116">
        <v>0</v>
      </c>
      <c r="M50" s="2116">
        <v>0</v>
      </c>
      <c r="N50" s="2116">
        <v>0</v>
      </c>
      <c r="O50" s="2116">
        <v>0</v>
      </c>
      <c r="P50" s="2116">
        <v>0</v>
      </c>
      <c r="Q50" s="2116">
        <v>0</v>
      </c>
      <c r="R50" s="2116">
        <v>0</v>
      </c>
      <c r="S50" s="2116">
        <v>0</v>
      </c>
      <c r="T50" s="2116">
        <v>0</v>
      </c>
      <c r="U50" s="2116">
        <v>0</v>
      </c>
      <c r="V50" s="2117" t="str">
        <f t="shared" si="5"/>
        <v>3CU102</v>
      </c>
      <c r="W50" s="2117" t="str">
        <f t="shared" si="6"/>
        <v>V15CMR</v>
      </c>
      <c r="Y50" s="2117" t="e">
        <f t="shared" si="7"/>
        <v>#N/A</v>
      </c>
      <c r="Z50" s="2117" t="s">
        <v>389</v>
      </c>
      <c r="AA50" s="2117">
        <f t="shared" si="8"/>
        <v>0</v>
      </c>
      <c r="AB50" s="2117">
        <f t="shared" si="9"/>
        <v>0</v>
      </c>
      <c r="AC50" s="2117">
        <f t="shared" si="10"/>
        <v>0</v>
      </c>
      <c r="AD50" s="2117">
        <f t="shared" si="11"/>
        <v>0</v>
      </c>
      <c r="AE50" s="2117">
        <f t="shared" si="12"/>
        <v>0</v>
      </c>
      <c r="AF50" s="2117">
        <f t="shared" si="13"/>
        <v>0</v>
      </c>
      <c r="AG50" s="2117">
        <f t="shared" si="14"/>
        <v>0</v>
      </c>
      <c r="AH50" s="2117">
        <f t="shared" si="15"/>
        <v>0</v>
      </c>
      <c r="AI50" s="2117">
        <f t="shared" si="16"/>
        <v>0</v>
      </c>
      <c r="AJ50" s="2117">
        <f t="shared" si="17"/>
        <v>0</v>
      </c>
      <c r="AK50" s="2117">
        <f t="shared" si="18"/>
        <v>0</v>
      </c>
      <c r="AL50" s="2117">
        <f t="shared" si="19"/>
        <v>0</v>
      </c>
      <c r="AM50" s="2117">
        <f t="shared" si="20"/>
        <v>0</v>
      </c>
      <c r="AN50" s="2117">
        <f t="shared" si="21"/>
        <v>0</v>
      </c>
      <c r="AP50" s="2117" t="s">
        <v>195</v>
      </c>
      <c r="AQ50" s="2117" t="s">
        <v>389</v>
      </c>
      <c r="AR50" s="2117">
        <f>SUMIF('Korat Summary'!$F:$F,US!$AQ50,'Korat Summary'!G:G)</f>
        <v>0</v>
      </c>
      <c r="AS50" s="2117">
        <f>SUMIF('Korat Summary'!$F:$F,US!$AQ50,'Korat Summary'!H:H)</f>
        <v>0</v>
      </c>
      <c r="AT50" s="2117">
        <f>SUMIF('Korat Summary'!$F:$F,US!$AQ50,'Korat Summary'!I:I)</f>
        <v>0</v>
      </c>
      <c r="AU50" s="2117">
        <f>SUMIF('Korat Summary'!$F:$F,US!$AQ50,'Korat Summary'!J:J)</f>
        <v>0</v>
      </c>
      <c r="AV50" s="2117">
        <f>SUMIF('Korat Summary'!$F:$F,US!$AQ50,'Korat Summary'!N:N)</f>
        <v>0</v>
      </c>
      <c r="AW50" s="2117">
        <f>SUMIF('Korat Summary'!$F:$F,US!$AQ50,'Korat Summary'!O:O)</f>
        <v>0</v>
      </c>
      <c r="AX50" s="2117">
        <f>SUMIF('Korat Summary'!$F:$F,US!$AQ50,'Korat Summary'!P:P)</f>
        <v>0</v>
      </c>
      <c r="AY50" s="2117">
        <f>SUMIF('Korat Summary'!$F:$F,US!$AQ50,'Korat Summary'!Q:Q)</f>
        <v>0</v>
      </c>
      <c r="AZ50" s="2117">
        <f>SUMIF('Korat Summary'!$F:$F,US!$AQ50,'Korat Summary'!U:U)</f>
        <v>0</v>
      </c>
      <c r="BA50" s="2117">
        <f>SUMIF('Korat Summary'!$F:$F,US!$AQ50,'Korat Summary'!V:V)</f>
        <v>0</v>
      </c>
      <c r="BB50" s="2117">
        <f>SUMIF('Korat Summary'!$F:$F,US!$AQ50,'Korat Summary'!W:W)</f>
        <v>0</v>
      </c>
      <c r="BC50" s="2117">
        <f>SUMIF('Korat Summary'!$F:$F,US!$AQ50,'Korat Summary'!X:X)</f>
        <v>0</v>
      </c>
      <c r="BD50" s="2117">
        <f>SUMIF('Korat Summary'!$F:$F,US!$AQ50,'Korat Summary'!Y:Y)</f>
        <v>0</v>
      </c>
      <c r="BE50" s="2117">
        <f t="shared" si="22"/>
        <v>0</v>
      </c>
      <c r="BG50" s="2117" t="s">
        <v>195</v>
      </c>
      <c r="BH50" s="2117" t="s">
        <v>389</v>
      </c>
      <c r="BI50" s="2119">
        <f t="shared" si="23"/>
        <v>0</v>
      </c>
      <c r="BJ50" s="2119">
        <f t="shared" si="24"/>
        <v>0</v>
      </c>
      <c r="BK50" s="2119">
        <f t="shared" si="25"/>
        <v>0</v>
      </c>
      <c r="BL50" s="2119">
        <f t="shared" si="26"/>
        <v>0</v>
      </c>
      <c r="BM50" s="2129">
        <f t="shared" si="27"/>
        <v>0</v>
      </c>
      <c r="BN50" s="2125">
        <f t="shared" si="28"/>
        <v>0</v>
      </c>
      <c r="BO50" s="2125">
        <f t="shared" si="29"/>
        <v>0</v>
      </c>
      <c r="BP50" s="2130">
        <f t="shared" si="30"/>
        <v>0</v>
      </c>
      <c r="BQ50" s="2119">
        <f t="shared" si="31"/>
        <v>0</v>
      </c>
      <c r="BR50" s="2119">
        <f t="shared" si="32"/>
        <v>0</v>
      </c>
      <c r="BS50" s="2119">
        <f t="shared" si="33"/>
        <v>0</v>
      </c>
      <c r="BT50" s="2119">
        <f t="shared" si="34"/>
        <v>0</v>
      </c>
      <c r="BU50" s="2119">
        <f t="shared" si="35"/>
        <v>0</v>
      </c>
      <c r="BV50" s="2120">
        <f t="shared" si="36"/>
        <v>0</v>
      </c>
    </row>
    <row r="51" spans="1:76">
      <c r="A51" s="2116" t="s">
        <v>403</v>
      </c>
      <c r="B51" s="2116" t="s">
        <v>416</v>
      </c>
      <c r="C51" s="2116" t="s">
        <v>406</v>
      </c>
      <c r="D51" s="2116" t="s">
        <v>868</v>
      </c>
      <c r="E51" s="2116" t="s">
        <v>806</v>
      </c>
      <c r="F51" s="2116" t="s">
        <v>809</v>
      </c>
      <c r="G51" s="2116" t="s">
        <v>808</v>
      </c>
      <c r="H51" s="2116">
        <v>43</v>
      </c>
      <c r="I51" s="2116">
        <v>843</v>
      </c>
      <c r="J51" s="2116">
        <v>7643</v>
      </c>
      <c r="K51" s="2116">
        <v>3383</v>
      </c>
      <c r="L51" s="2116">
        <v>692</v>
      </c>
      <c r="M51" s="2116">
        <v>667</v>
      </c>
      <c r="N51" s="2116">
        <v>1342</v>
      </c>
      <c r="O51" s="2116">
        <v>3242</v>
      </c>
      <c r="P51" s="2116">
        <v>667</v>
      </c>
      <c r="Q51" s="2116">
        <v>542</v>
      </c>
      <c r="R51" s="2116">
        <v>5277</v>
      </c>
      <c r="S51" s="2116">
        <v>5167</v>
      </c>
      <c r="T51" s="2116">
        <v>42</v>
      </c>
      <c r="U51" s="2116">
        <v>29550</v>
      </c>
      <c r="V51" s="2117" t="str">
        <f t="shared" si="5"/>
        <v>3CV102</v>
      </c>
      <c r="W51" s="2117" t="str">
        <f t="shared" si="6"/>
        <v>V15CMR</v>
      </c>
      <c r="Y51" s="2117" t="e">
        <f t="shared" si="7"/>
        <v>#N/A</v>
      </c>
      <c r="Z51" s="2117" t="s">
        <v>945</v>
      </c>
      <c r="AA51" s="2117">
        <f t="shared" si="8"/>
        <v>0</v>
      </c>
      <c r="AB51" s="2117">
        <f t="shared" si="9"/>
        <v>0</v>
      </c>
      <c r="AC51" s="2117">
        <f t="shared" si="10"/>
        <v>0</v>
      </c>
      <c r="AD51" s="2117">
        <f t="shared" si="11"/>
        <v>0</v>
      </c>
      <c r="AE51" s="2117">
        <f t="shared" si="12"/>
        <v>0</v>
      </c>
      <c r="AF51" s="2117">
        <f t="shared" si="13"/>
        <v>0</v>
      </c>
      <c r="AG51" s="2117">
        <f t="shared" si="14"/>
        <v>0</v>
      </c>
      <c r="AH51" s="2117">
        <f t="shared" si="15"/>
        <v>0</v>
      </c>
      <c r="AI51" s="2117">
        <f t="shared" si="16"/>
        <v>0</v>
      </c>
      <c r="AJ51" s="2117">
        <f t="shared" si="17"/>
        <v>0</v>
      </c>
      <c r="AK51" s="2117">
        <f t="shared" si="18"/>
        <v>0</v>
      </c>
      <c r="AL51" s="2117">
        <f t="shared" si="19"/>
        <v>0</v>
      </c>
      <c r="AM51" s="2117">
        <f t="shared" si="20"/>
        <v>0</v>
      </c>
      <c r="AN51" s="2117">
        <f t="shared" si="21"/>
        <v>0</v>
      </c>
      <c r="AP51" s="2117" t="s">
        <v>195</v>
      </c>
      <c r="AQ51" s="2117" t="s">
        <v>945</v>
      </c>
      <c r="AR51" s="2117">
        <f>SUMIF('Korat Summary'!$F:$F,US!$AQ51,'Korat Summary'!G:G)</f>
        <v>0</v>
      </c>
      <c r="AS51" s="2117">
        <f>SUMIF('Korat Summary'!$F:$F,US!$AQ51,'Korat Summary'!H:H)</f>
        <v>0</v>
      </c>
      <c r="AT51" s="2117">
        <f>SUMIF('Korat Summary'!$F:$F,US!$AQ51,'Korat Summary'!I:I)</f>
        <v>0</v>
      </c>
      <c r="AU51" s="2117">
        <f>SUMIF('Korat Summary'!$F:$F,US!$AQ51,'Korat Summary'!J:J)</f>
        <v>0</v>
      </c>
      <c r="AV51" s="2117">
        <f>SUMIF('Korat Summary'!$F:$F,US!$AQ51,'Korat Summary'!N:N)</f>
        <v>0</v>
      </c>
      <c r="AW51" s="2117">
        <f>SUMIF('Korat Summary'!$F:$F,US!$AQ51,'Korat Summary'!O:O)</f>
        <v>0</v>
      </c>
      <c r="AX51" s="2117">
        <f>SUMIF('Korat Summary'!$F:$F,US!$AQ51,'Korat Summary'!P:P)</f>
        <v>0</v>
      </c>
      <c r="AY51" s="2117">
        <f>SUMIF('Korat Summary'!$F:$F,US!$AQ51,'Korat Summary'!Q:Q)</f>
        <v>0</v>
      </c>
      <c r="AZ51" s="2117">
        <f>SUMIF('Korat Summary'!$F:$F,US!$AQ51,'Korat Summary'!U:U)</f>
        <v>0</v>
      </c>
      <c r="BA51" s="2117">
        <f>SUMIF('Korat Summary'!$F:$F,US!$AQ51,'Korat Summary'!V:V)</f>
        <v>0</v>
      </c>
      <c r="BB51" s="2117">
        <f>SUMIF('Korat Summary'!$F:$F,US!$AQ51,'Korat Summary'!W:W)</f>
        <v>0</v>
      </c>
      <c r="BC51" s="2117">
        <f>SUMIF('Korat Summary'!$F:$F,US!$AQ51,'Korat Summary'!X:X)</f>
        <v>0</v>
      </c>
      <c r="BD51" s="2117">
        <f>SUMIF('Korat Summary'!$F:$F,US!$AQ51,'Korat Summary'!Y:Y)</f>
        <v>0</v>
      </c>
      <c r="BE51" s="2117">
        <f t="shared" si="22"/>
        <v>0</v>
      </c>
      <c r="BG51" s="2117" t="s">
        <v>195</v>
      </c>
      <c r="BH51" s="2117" t="s">
        <v>945</v>
      </c>
      <c r="BI51" s="2119">
        <f t="shared" si="23"/>
        <v>0</v>
      </c>
      <c r="BJ51" s="2119">
        <f t="shared" si="24"/>
        <v>0</v>
      </c>
      <c r="BK51" s="2119">
        <f t="shared" si="25"/>
        <v>0</v>
      </c>
      <c r="BL51" s="2119">
        <f t="shared" si="26"/>
        <v>0</v>
      </c>
      <c r="BM51" s="2129">
        <f t="shared" si="27"/>
        <v>0</v>
      </c>
      <c r="BN51" s="2125">
        <f t="shared" si="28"/>
        <v>0</v>
      </c>
      <c r="BO51" s="2125">
        <f t="shared" si="29"/>
        <v>0</v>
      </c>
      <c r="BP51" s="2130">
        <f t="shared" si="30"/>
        <v>0</v>
      </c>
      <c r="BQ51" s="2119">
        <f t="shared" si="31"/>
        <v>0</v>
      </c>
      <c r="BR51" s="2119">
        <f t="shared" si="32"/>
        <v>0</v>
      </c>
      <c r="BS51" s="2119">
        <f t="shared" si="33"/>
        <v>0</v>
      </c>
      <c r="BT51" s="2119">
        <f t="shared" si="34"/>
        <v>0</v>
      </c>
      <c r="BU51" s="2119">
        <f t="shared" si="35"/>
        <v>0</v>
      </c>
      <c r="BV51" s="2120">
        <f t="shared" si="36"/>
        <v>0</v>
      </c>
    </row>
    <row r="52" spans="1:76">
      <c r="A52" s="2116" t="s">
        <v>403</v>
      </c>
      <c r="B52" s="2116" t="s">
        <v>416</v>
      </c>
      <c r="C52" s="2116" t="s">
        <v>406</v>
      </c>
      <c r="D52" s="2116" t="s">
        <v>869</v>
      </c>
      <c r="E52" s="2116" t="s">
        <v>806</v>
      </c>
      <c r="F52" s="2116" t="s">
        <v>809</v>
      </c>
      <c r="G52" s="2116" t="s">
        <v>808</v>
      </c>
      <c r="H52" s="2116">
        <v>0</v>
      </c>
      <c r="I52" s="2116">
        <v>0</v>
      </c>
      <c r="J52" s="2116">
        <v>0</v>
      </c>
      <c r="K52" s="2116">
        <v>0</v>
      </c>
      <c r="L52" s="2116">
        <v>0</v>
      </c>
      <c r="M52" s="2116">
        <v>0</v>
      </c>
      <c r="N52" s="2116">
        <v>0</v>
      </c>
      <c r="O52" s="2116">
        <v>0</v>
      </c>
      <c r="P52" s="2116">
        <v>0</v>
      </c>
      <c r="Q52" s="2116">
        <v>0</v>
      </c>
      <c r="R52" s="2116">
        <v>0</v>
      </c>
      <c r="S52" s="2116">
        <v>0</v>
      </c>
      <c r="T52" s="2116">
        <v>0</v>
      </c>
      <c r="U52" s="2116">
        <v>0</v>
      </c>
      <c r="V52" s="2117" t="str">
        <f t="shared" si="5"/>
        <v>3CV102</v>
      </c>
      <c r="W52" s="2117" t="str">
        <f t="shared" si="6"/>
        <v>V15CMR</v>
      </c>
      <c r="Y52" s="2117" t="e">
        <f t="shared" si="7"/>
        <v>#N/A</v>
      </c>
      <c r="Z52" s="2117" t="s">
        <v>399</v>
      </c>
      <c r="AA52" s="2117">
        <f t="shared" si="8"/>
        <v>0</v>
      </c>
      <c r="AB52" s="2117">
        <f t="shared" si="9"/>
        <v>0</v>
      </c>
      <c r="AC52" s="2117">
        <f t="shared" si="10"/>
        <v>0</v>
      </c>
      <c r="AD52" s="2117">
        <f t="shared" si="11"/>
        <v>0</v>
      </c>
      <c r="AE52" s="2117">
        <f t="shared" si="12"/>
        <v>0</v>
      </c>
      <c r="AF52" s="2117">
        <f t="shared" si="13"/>
        <v>0</v>
      </c>
      <c r="AG52" s="2117">
        <f t="shared" si="14"/>
        <v>0</v>
      </c>
      <c r="AH52" s="2117">
        <f t="shared" si="15"/>
        <v>0</v>
      </c>
      <c r="AI52" s="2117">
        <f t="shared" si="16"/>
        <v>0</v>
      </c>
      <c r="AJ52" s="2117">
        <f t="shared" si="17"/>
        <v>0</v>
      </c>
      <c r="AK52" s="2117">
        <f t="shared" si="18"/>
        <v>0</v>
      </c>
      <c r="AL52" s="2117">
        <f t="shared" si="19"/>
        <v>0</v>
      </c>
      <c r="AM52" s="2117">
        <f t="shared" si="20"/>
        <v>0</v>
      </c>
      <c r="AN52" s="2117">
        <f t="shared" si="21"/>
        <v>0</v>
      </c>
      <c r="AP52" s="2117" t="s">
        <v>272</v>
      </c>
      <c r="AQ52" s="2117" t="s">
        <v>399</v>
      </c>
      <c r="AR52" s="2117">
        <f>SUMIF('Korat Summary'!$F:$F,US!$AQ52,'Korat Summary'!G:G)</f>
        <v>0</v>
      </c>
      <c r="AS52" s="2117">
        <f>SUMIF('Korat Summary'!$F:$F,US!$AQ52,'Korat Summary'!H:H)</f>
        <v>0</v>
      </c>
      <c r="AT52" s="2117">
        <f>SUMIF('Korat Summary'!$F:$F,US!$AQ52,'Korat Summary'!I:I)</f>
        <v>0</v>
      </c>
      <c r="AU52" s="2117">
        <f>SUMIF('Korat Summary'!$F:$F,US!$AQ52,'Korat Summary'!J:J)</f>
        <v>0</v>
      </c>
      <c r="AV52" s="2117">
        <f>SUMIF('Korat Summary'!$F:$F,US!$AQ52,'Korat Summary'!N:N)</f>
        <v>0</v>
      </c>
      <c r="AW52" s="2117">
        <f>SUMIF('Korat Summary'!$F:$F,US!$AQ52,'Korat Summary'!O:O)</f>
        <v>0</v>
      </c>
      <c r="AX52" s="2117">
        <f>SUMIF('Korat Summary'!$F:$F,US!$AQ52,'Korat Summary'!P:P)</f>
        <v>0</v>
      </c>
      <c r="AY52" s="2117">
        <f>SUMIF('Korat Summary'!$F:$F,US!$AQ52,'Korat Summary'!Q:Q)</f>
        <v>0</v>
      </c>
      <c r="AZ52" s="2117">
        <f>SUMIF('Korat Summary'!$F:$F,US!$AQ52,'Korat Summary'!U:U)</f>
        <v>0</v>
      </c>
      <c r="BA52" s="2117">
        <f>SUMIF('Korat Summary'!$F:$F,US!$AQ52,'Korat Summary'!V:V)</f>
        <v>0</v>
      </c>
      <c r="BB52" s="2117">
        <f>SUMIF('Korat Summary'!$F:$F,US!$AQ52,'Korat Summary'!W:W)</f>
        <v>0</v>
      </c>
      <c r="BC52" s="2117">
        <f>SUMIF('Korat Summary'!$F:$F,US!$AQ52,'Korat Summary'!X:X)</f>
        <v>0</v>
      </c>
      <c r="BD52" s="2117">
        <f>SUMIF('Korat Summary'!$F:$F,US!$AQ52,'Korat Summary'!Y:Y)</f>
        <v>0</v>
      </c>
      <c r="BE52" s="2117">
        <f t="shared" si="22"/>
        <v>0</v>
      </c>
      <c r="BG52" s="2117" t="s">
        <v>272</v>
      </c>
      <c r="BH52" s="2117" t="s">
        <v>399</v>
      </c>
      <c r="BI52" s="2119">
        <f t="shared" si="23"/>
        <v>0</v>
      </c>
      <c r="BJ52" s="2119">
        <f t="shared" si="24"/>
        <v>0</v>
      </c>
      <c r="BK52" s="2119">
        <f t="shared" si="25"/>
        <v>0</v>
      </c>
      <c r="BL52" s="2119">
        <f t="shared" si="26"/>
        <v>0</v>
      </c>
      <c r="BM52" s="2129">
        <f t="shared" si="27"/>
        <v>0</v>
      </c>
      <c r="BN52" s="2125">
        <f t="shared" si="28"/>
        <v>0</v>
      </c>
      <c r="BO52" s="2125">
        <f t="shared" si="29"/>
        <v>0</v>
      </c>
      <c r="BP52" s="2130">
        <f t="shared" si="30"/>
        <v>0</v>
      </c>
      <c r="BQ52" s="2119">
        <f t="shared" si="31"/>
        <v>0</v>
      </c>
      <c r="BR52" s="2119">
        <f t="shared" si="32"/>
        <v>0</v>
      </c>
      <c r="BS52" s="2119">
        <f t="shared" si="33"/>
        <v>0</v>
      </c>
      <c r="BT52" s="2119">
        <f t="shared" si="34"/>
        <v>0</v>
      </c>
      <c r="BU52" s="2119">
        <f t="shared" si="35"/>
        <v>0</v>
      </c>
      <c r="BV52" s="2120">
        <f t="shared" si="36"/>
        <v>0</v>
      </c>
    </row>
    <row r="53" spans="1:76">
      <c r="A53" s="2116" t="s">
        <v>403</v>
      </c>
      <c r="B53" s="2116" t="s">
        <v>416</v>
      </c>
      <c r="C53" s="2116" t="s">
        <v>406</v>
      </c>
      <c r="D53" s="2116" t="s">
        <v>870</v>
      </c>
      <c r="E53" s="2116" t="s">
        <v>806</v>
      </c>
      <c r="F53" s="2116" t="s">
        <v>807</v>
      </c>
      <c r="G53" s="2116" t="s">
        <v>808</v>
      </c>
      <c r="H53" s="2116">
        <v>175</v>
      </c>
      <c r="I53" s="2116">
        <v>275</v>
      </c>
      <c r="J53" s="2116">
        <v>375</v>
      </c>
      <c r="K53" s="2116">
        <v>375</v>
      </c>
      <c r="L53" s="2116">
        <v>450</v>
      </c>
      <c r="M53" s="2116">
        <v>300</v>
      </c>
      <c r="N53" s="2116">
        <v>275</v>
      </c>
      <c r="O53" s="2116">
        <v>500</v>
      </c>
      <c r="P53" s="2116">
        <v>275</v>
      </c>
      <c r="Q53" s="2116">
        <v>325</v>
      </c>
      <c r="R53" s="2116">
        <v>300</v>
      </c>
      <c r="S53" s="2116">
        <v>765</v>
      </c>
      <c r="T53" s="2116">
        <v>175</v>
      </c>
      <c r="U53" s="2116">
        <v>4565</v>
      </c>
      <c r="V53" s="2117" t="str">
        <f t="shared" si="5"/>
        <v>3CW102</v>
      </c>
      <c r="W53" s="2117" t="str">
        <f t="shared" si="6"/>
        <v>V15CMR</v>
      </c>
      <c r="Y53" s="2117" t="e">
        <f t="shared" si="7"/>
        <v>#N/A</v>
      </c>
      <c r="Z53" s="2117" t="s">
        <v>274</v>
      </c>
      <c r="AA53" s="2117">
        <f t="shared" si="8"/>
        <v>0</v>
      </c>
      <c r="AB53" s="2117">
        <f t="shared" si="9"/>
        <v>0</v>
      </c>
      <c r="AC53" s="2117">
        <f t="shared" si="10"/>
        <v>0</v>
      </c>
      <c r="AD53" s="2117">
        <f t="shared" si="11"/>
        <v>0</v>
      </c>
      <c r="AE53" s="2117">
        <f t="shared" si="12"/>
        <v>0</v>
      </c>
      <c r="AF53" s="2117">
        <f t="shared" si="13"/>
        <v>0</v>
      </c>
      <c r="AG53" s="2117">
        <f t="shared" si="14"/>
        <v>0</v>
      </c>
      <c r="AH53" s="2117">
        <f t="shared" si="15"/>
        <v>0</v>
      </c>
      <c r="AI53" s="2117">
        <f t="shared" si="16"/>
        <v>0</v>
      </c>
      <c r="AJ53" s="2117">
        <f t="shared" si="17"/>
        <v>0</v>
      </c>
      <c r="AK53" s="2117">
        <f t="shared" si="18"/>
        <v>0</v>
      </c>
      <c r="AL53" s="2117">
        <f t="shared" si="19"/>
        <v>0</v>
      </c>
      <c r="AM53" s="2117">
        <f t="shared" si="20"/>
        <v>0</v>
      </c>
      <c r="AN53" s="2117">
        <f t="shared" si="21"/>
        <v>0</v>
      </c>
      <c r="AP53" s="2117" t="s">
        <v>272</v>
      </c>
      <c r="AQ53" s="2117" t="s">
        <v>274</v>
      </c>
      <c r="AR53" s="2117">
        <f>SUMIF('Korat Summary'!$F:$F,US!$AQ53,'Korat Summary'!G:G)</f>
        <v>0</v>
      </c>
      <c r="AS53" s="2117">
        <f>SUMIF('Korat Summary'!$F:$F,US!$AQ53,'Korat Summary'!H:H)</f>
        <v>0</v>
      </c>
      <c r="AT53" s="2117">
        <f>SUMIF('Korat Summary'!$F:$F,US!$AQ53,'Korat Summary'!I:I)</f>
        <v>0</v>
      </c>
      <c r="AU53" s="2117">
        <f>SUMIF('Korat Summary'!$F:$F,US!$AQ53,'Korat Summary'!J:J)</f>
        <v>0</v>
      </c>
      <c r="AV53" s="2117">
        <f>SUMIF('Korat Summary'!$F:$F,US!$AQ53,'Korat Summary'!N:N)</f>
        <v>0</v>
      </c>
      <c r="AW53" s="2117">
        <f>SUMIF('Korat Summary'!$F:$F,US!$AQ53,'Korat Summary'!O:O)</f>
        <v>0</v>
      </c>
      <c r="AX53" s="2117">
        <f>SUMIF('Korat Summary'!$F:$F,US!$AQ53,'Korat Summary'!P:P)</f>
        <v>0</v>
      </c>
      <c r="AY53" s="2117">
        <f>SUMIF('Korat Summary'!$F:$F,US!$AQ53,'Korat Summary'!Q:Q)</f>
        <v>0</v>
      </c>
      <c r="AZ53" s="2117">
        <f>SUMIF('Korat Summary'!$F:$F,US!$AQ53,'Korat Summary'!U:U)</f>
        <v>0</v>
      </c>
      <c r="BA53" s="2117">
        <f>SUMIF('Korat Summary'!$F:$F,US!$AQ53,'Korat Summary'!V:V)</f>
        <v>0</v>
      </c>
      <c r="BB53" s="2117">
        <f>SUMIF('Korat Summary'!$F:$F,US!$AQ53,'Korat Summary'!W:W)</f>
        <v>0</v>
      </c>
      <c r="BC53" s="2117">
        <f>SUMIF('Korat Summary'!$F:$F,US!$AQ53,'Korat Summary'!X:X)</f>
        <v>0</v>
      </c>
      <c r="BD53" s="2117">
        <f>SUMIF('Korat Summary'!$F:$F,US!$AQ53,'Korat Summary'!Y:Y)</f>
        <v>0</v>
      </c>
      <c r="BE53" s="2117">
        <f t="shared" si="22"/>
        <v>0</v>
      </c>
      <c r="BG53" s="2117" t="s">
        <v>272</v>
      </c>
      <c r="BH53" s="2117" t="s">
        <v>274</v>
      </c>
      <c r="BI53" s="2119">
        <f t="shared" si="23"/>
        <v>0</v>
      </c>
      <c r="BJ53" s="2119">
        <f t="shared" si="24"/>
        <v>0</v>
      </c>
      <c r="BK53" s="2119">
        <f t="shared" si="25"/>
        <v>0</v>
      </c>
      <c r="BL53" s="2119">
        <f t="shared" si="26"/>
        <v>0</v>
      </c>
      <c r="BM53" s="2129">
        <f t="shared" si="27"/>
        <v>0</v>
      </c>
      <c r="BN53" s="2125">
        <f t="shared" si="28"/>
        <v>0</v>
      </c>
      <c r="BO53" s="2125">
        <f t="shared" si="29"/>
        <v>0</v>
      </c>
      <c r="BP53" s="2130">
        <f t="shared" si="30"/>
        <v>0</v>
      </c>
      <c r="BQ53" s="2119">
        <f t="shared" si="31"/>
        <v>0</v>
      </c>
      <c r="BR53" s="2119">
        <f t="shared" si="32"/>
        <v>0</v>
      </c>
      <c r="BS53" s="2119">
        <f t="shared" si="33"/>
        <v>0</v>
      </c>
      <c r="BT53" s="2119">
        <f t="shared" si="34"/>
        <v>0</v>
      </c>
      <c r="BU53" s="2119">
        <f t="shared" si="35"/>
        <v>0</v>
      </c>
      <c r="BV53" s="2120">
        <f t="shared" si="36"/>
        <v>0</v>
      </c>
    </row>
    <row r="54" spans="1:76">
      <c r="A54" s="2116" t="s">
        <v>403</v>
      </c>
      <c r="B54" s="2116" t="s">
        <v>416</v>
      </c>
      <c r="C54" s="2116" t="s">
        <v>406</v>
      </c>
      <c r="D54" s="2116" t="s">
        <v>871</v>
      </c>
      <c r="E54" s="2116" t="s">
        <v>806</v>
      </c>
      <c r="F54" s="2116" t="s">
        <v>816</v>
      </c>
      <c r="G54" s="2116" t="s">
        <v>808</v>
      </c>
      <c r="V54" s="2117" t="str">
        <f t="shared" si="5"/>
        <v>3FC102</v>
      </c>
      <c r="W54" s="2117" t="str">
        <f t="shared" si="6"/>
        <v>V15CMR</v>
      </c>
      <c r="Y54" s="2117" t="str">
        <f t="shared" si="7"/>
        <v>V15</v>
      </c>
      <c r="Z54" s="2117" t="s">
        <v>340</v>
      </c>
      <c r="AA54" s="2117">
        <f t="shared" si="8"/>
        <v>0</v>
      </c>
      <c r="AB54" s="2117">
        <f t="shared" si="9"/>
        <v>0</v>
      </c>
      <c r="AC54" s="2117">
        <f t="shared" si="10"/>
        <v>0</v>
      </c>
      <c r="AD54" s="2117">
        <f t="shared" si="11"/>
        <v>0</v>
      </c>
      <c r="AE54" s="2117">
        <f t="shared" si="12"/>
        <v>0</v>
      </c>
      <c r="AF54" s="2117">
        <f t="shared" si="13"/>
        <v>0</v>
      </c>
      <c r="AG54" s="2117">
        <f t="shared" si="14"/>
        <v>0</v>
      </c>
      <c r="AH54" s="2117">
        <f t="shared" si="15"/>
        <v>0</v>
      </c>
      <c r="AI54" s="2117">
        <f t="shared" si="16"/>
        <v>0</v>
      </c>
      <c r="AJ54" s="2117">
        <f t="shared" si="17"/>
        <v>0</v>
      </c>
      <c r="AK54" s="2117">
        <f t="shared" si="18"/>
        <v>0</v>
      </c>
      <c r="AL54" s="2117">
        <f t="shared" si="19"/>
        <v>0</v>
      </c>
      <c r="AM54" s="2117">
        <f t="shared" si="20"/>
        <v>0</v>
      </c>
      <c r="AN54" s="2117">
        <f t="shared" si="21"/>
        <v>0</v>
      </c>
      <c r="AP54" s="2117" t="s">
        <v>339</v>
      </c>
      <c r="AQ54" s="2117" t="s">
        <v>340</v>
      </c>
      <c r="AR54" s="2117">
        <f>SUMIF('Korat Summary'!$F:$F,US!$AQ54,'Korat Summary'!G:G)</f>
        <v>0</v>
      </c>
      <c r="AS54" s="2117">
        <f>SUMIF('Korat Summary'!$F:$F,US!$AQ54,'Korat Summary'!H:H)</f>
        <v>0</v>
      </c>
      <c r="AT54" s="2117">
        <f>SUMIF('Korat Summary'!$F:$F,US!$AQ54,'Korat Summary'!I:I)</f>
        <v>0</v>
      </c>
      <c r="AU54" s="2117">
        <f>SUMIF('Korat Summary'!$F:$F,US!$AQ54,'Korat Summary'!J:J)</f>
        <v>0</v>
      </c>
      <c r="AV54" s="2117">
        <f>SUMIF('Korat Summary'!$F:$F,US!$AQ54,'Korat Summary'!N:N)</f>
        <v>0</v>
      </c>
      <c r="AW54" s="2117">
        <f>SUMIF('Korat Summary'!$F:$F,US!$AQ54,'Korat Summary'!O:O)</f>
        <v>0</v>
      </c>
      <c r="AX54" s="2117">
        <f>SUMIF('Korat Summary'!$F:$F,US!$AQ54,'Korat Summary'!P:P)</f>
        <v>0</v>
      </c>
      <c r="AY54" s="2117">
        <f>SUMIF('Korat Summary'!$F:$F,US!$AQ54,'Korat Summary'!Q:Q)</f>
        <v>0</v>
      </c>
      <c r="AZ54" s="2117">
        <f>SUMIF('Korat Summary'!$F:$F,US!$AQ54,'Korat Summary'!U:U)</f>
        <v>0</v>
      </c>
      <c r="BA54" s="2117">
        <f>SUMIF('Korat Summary'!$F:$F,US!$AQ54,'Korat Summary'!V:V)</f>
        <v>0</v>
      </c>
      <c r="BB54" s="2117">
        <f>SUMIF('Korat Summary'!$F:$F,US!$AQ54,'Korat Summary'!W:W)</f>
        <v>0</v>
      </c>
      <c r="BC54" s="2117">
        <f>SUMIF('Korat Summary'!$F:$F,US!$AQ54,'Korat Summary'!X:X)</f>
        <v>0</v>
      </c>
      <c r="BD54" s="2117">
        <f>SUMIF('Korat Summary'!$F:$F,US!$AQ54,'Korat Summary'!Y:Y)</f>
        <v>0</v>
      </c>
      <c r="BE54" s="2117">
        <f t="shared" si="22"/>
        <v>0</v>
      </c>
      <c r="BG54" s="2117" t="s">
        <v>339</v>
      </c>
      <c r="BH54" s="2117" t="s">
        <v>340</v>
      </c>
      <c r="BI54" s="2119">
        <f t="shared" si="23"/>
        <v>0</v>
      </c>
      <c r="BJ54" s="2119">
        <f t="shared" si="24"/>
        <v>0</v>
      </c>
      <c r="BK54" s="2119">
        <f t="shared" si="25"/>
        <v>0</v>
      </c>
      <c r="BL54" s="2119">
        <f t="shared" si="26"/>
        <v>0</v>
      </c>
      <c r="BM54" s="2129">
        <f t="shared" si="27"/>
        <v>0</v>
      </c>
      <c r="BN54" s="2125">
        <f t="shared" si="28"/>
        <v>0</v>
      </c>
      <c r="BO54" s="2125">
        <f t="shared" si="29"/>
        <v>0</v>
      </c>
      <c r="BP54" s="2130">
        <f t="shared" si="30"/>
        <v>0</v>
      </c>
      <c r="BQ54" s="2119">
        <f t="shared" si="31"/>
        <v>0</v>
      </c>
      <c r="BR54" s="2119">
        <f t="shared" si="32"/>
        <v>0</v>
      </c>
      <c r="BS54" s="2119">
        <f t="shared" si="33"/>
        <v>0</v>
      </c>
      <c r="BT54" s="2119">
        <f t="shared" si="34"/>
        <v>0</v>
      </c>
      <c r="BU54" s="2119">
        <f t="shared" si="35"/>
        <v>0</v>
      </c>
      <c r="BV54" s="2120">
        <f t="shared" si="36"/>
        <v>0</v>
      </c>
    </row>
    <row r="55" spans="1:76">
      <c r="A55" s="2116" t="s">
        <v>403</v>
      </c>
      <c r="B55" s="2116" t="s">
        <v>416</v>
      </c>
      <c r="C55" s="2116" t="s">
        <v>406</v>
      </c>
      <c r="D55" s="2116" t="s">
        <v>872</v>
      </c>
      <c r="E55" s="2116" t="s">
        <v>806</v>
      </c>
      <c r="F55" s="2116" t="s">
        <v>811</v>
      </c>
      <c r="G55" s="2116" t="s">
        <v>808</v>
      </c>
      <c r="H55" s="2116">
        <v>0</v>
      </c>
      <c r="I55" s="2116">
        <v>0</v>
      </c>
      <c r="J55" s="2116">
        <v>0</v>
      </c>
      <c r="K55" s="2116">
        <v>0</v>
      </c>
      <c r="L55" s="2116">
        <v>0</v>
      </c>
      <c r="M55" s="2116">
        <v>0</v>
      </c>
      <c r="N55" s="2116">
        <v>0</v>
      </c>
      <c r="O55" s="2116">
        <v>0</v>
      </c>
      <c r="P55" s="2116">
        <v>0</v>
      </c>
      <c r="Q55" s="2116">
        <v>0</v>
      </c>
      <c r="R55" s="2116">
        <v>0</v>
      </c>
      <c r="S55" s="2116">
        <v>0</v>
      </c>
      <c r="T55" s="2116">
        <v>0</v>
      </c>
      <c r="U55" s="2116">
        <v>0</v>
      </c>
      <c r="V55" s="2117" t="str">
        <f t="shared" si="5"/>
        <v>3GW102</v>
      </c>
      <c r="W55" s="2117" t="str">
        <f t="shared" si="6"/>
        <v>V15CMR</v>
      </c>
      <c r="Y55" s="2117" t="str">
        <f t="shared" si="7"/>
        <v>V15</v>
      </c>
      <c r="Z55" s="2117" t="s">
        <v>344</v>
      </c>
      <c r="AA55" s="2117">
        <f t="shared" si="8"/>
        <v>0</v>
      </c>
      <c r="AB55" s="2117">
        <f t="shared" si="9"/>
        <v>0</v>
      </c>
      <c r="AC55" s="2117">
        <f t="shared" si="10"/>
        <v>0</v>
      </c>
      <c r="AD55" s="2117">
        <f t="shared" si="11"/>
        <v>0</v>
      </c>
      <c r="AE55" s="2117">
        <f t="shared" si="12"/>
        <v>0</v>
      </c>
      <c r="AF55" s="2117">
        <f t="shared" si="13"/>
        <v>0</v>
      </c>
      <c r="AG55" s="2117">
        <f t="shared" si="14"/>
        <v>0</v>
      </c>
      <c r="AH55" s="2117">
        <f t="shared" si="15"/>
        <v>0</v>
      </c>
      <c r="AI55" s="2117">
        <f t="shared" si="16"/>
        <v>0</v>
      </c>
      <c r="AJ55" s="2117">
        <f t="shared" si="17"/>
        <v>0</v>
      </c>
      <c r="AK55" s="2117">
        <f t="shared" si="18"/>
        <v>0</v>
      </c>
      <c r="AL55" s="2117">
        <f t="shared" si="19"/>
        <v>0</v>
      </c>
      <c r="AM55" s="2117">
        <f t="shared" si="20"/>
        <v>0</v>
      </c>
      <c r="AN55" s="2117">
        <f t="shared" si="21"/>
        <v>0</v>
      </c>
      <c r="AP55" s="2117" t="s">
        <v>339</v>
      </c>
      <c r="AQ55" s="2117" t="s">
        <v>344</v>
      </c>
      <c r="AR55" s="2117">
        <f>SUMIF('Korat Summary'!$F:$F,US!$AQ55,'Korat Summary'!G:G)</f>
        <v>0</v>
      </c>
      <c r="AS55" s="2117">
        <f>SUMIF('Korat Summary'!$F:$F,US!$AQ55,'Korat Summary'!H:H)</f>
        <v>50</v>
      </c>
      <c r="AT55" s="2117">
        <f>SUMIF('Korat Summary'!$F:$F,US!$AQ55,'Korat Summary'!I:I)</f>
        <v>150</v>
      </c>
      <c r="AU55" s="2117">
        <f>SUMIF('Korat Summary'!$F:$F,US!$AQ55,'Korat Summary'!J:J)</f>
        <v>25</v>
      </c>
      <c r="AV55" s="2117">
        <f>SUMIF('Korat Summary'!$F:$F,US!$AQ55,'Korat Summary'!N:N)</f>
        <v>0</v>
      </c>
      <c r="AW55" s="2117">
        <f>SUMIF('Korat Summary'!$F:$F,US!$AQ55,'Korat Summary'!O:O)</f>
        <v>75</v>
      </c>
      <c r="AX55" s="2117">
        <f>SUMIF('Korat Summary'!$F:$F,US!$AQ55,'Korat Summary'!P:P)</f>
        <v>25</v>
      </c>
      <c r="AY55" s="2117">
        <f>SUMIF('Korat Summary'!$F:$F,US!$AQ55,'Korat Summary'!Q:Q)</f>
        <v>100</v>
      </c>
      <c r="AZ55" s="2117">
        <f>SUMIF('Korat Summary'!$F:$F,US!$AQ55,'Korat Summary'!U:U)</f>
        <v>75</v>
      </c>
      <c r="BA55" s="2117">
        <f>SUMIF('Korat Summary'!$F:$F,US!$AQ55,'Korat Summary'!V:V)</f>
        <v>25</v>
      </c>
      <c r="BB55" s="2117">
        <f>SUMIF('Korat Summary'!$F:$F,US!$AQ55,'Korat Summary'!W:W)</f>
        <v>75</v>
      </c>
      <c r="BC55" s="2117">
        <f>SUMIF('Korat Summary'!$F:$F,US!$AQ55,'Korat Summary'!X:X)</f>
        <v>25</v>
      </c>
      <c r="BD55" s="2117">
        <f>SUMIF('Korat Summary'!$F:$F,US!$AQ55,'Korat Summary'!Y:Y)</f>
        <v>0</v>
      </c>
      <c r="BE55" s="2117">
        <f t="shared" si="22"/>
        <v>625</v>
      </c>
      <c r="BG55" s="2117" t="s">
        <v>339</v>
      </c>
      <c r="BH55" s="2117" t="s">
        <v>344</v>
      </c>
      <c r="BI55" s="2119">
        <f t="shared" si="23"/>
        <v>0</v>
      </c>
      <c r="BJ55" s="2119">
        <f t="shared" si="24"/>
        <v>50</v>
      </c>
      <c r="BK55" s="2119">
        <f t="shared" si="25"/>
        <v>150</v>
      </c>
      <c r="BL55" s="2119">
        <f t="shared" si="26"/>
        <v>25</v>
      </c>
      <c r="BM55" s="2129">
        <f t="shared" si="27"/>
        <v>0</v>
      </c>
      <c r="BN55" s="2125">
        <f t="shared" si="28"/>
        <v>75</v>
      </c>
      <c r="BO55" s="2125">
        <f t="shared" si="29"/>
        <v>25</v>
      </c>
      <c r="BP55" s="2130">
        <f t="shared" si="30"/>
        <v>100</v>
      </c>
      <c r="BQ55" s="2119">
        <f t="shared" si="31"/>
        <v>75</v>
      </c>
      <c r="BR55" s="2119">
        <f t="shared" si="32"/>
        <v>25</v>
      </c>
      <c r="BS55" s="2119">
        <f t="shared" si="33"/>
        <v>75</v>
      </c>
      <c r="BT55" s="2119">
        <f t="shared" si="34"/>
        <v>25</v>
      </c>
      <c r="BU55" s="2119">
        <f t="shared" si="35"/>
        <v>0</v>
      </c>
      <c r="BV55" s="2120">
        <f t="shared" si="36"/>
        <v>625</v>
      </c>
    </row>
    <row r="56" spans="1:76">
      <c r="A56" s="2116" t="s">
        <v>403</v>
      </c>
      <c r="B56" s="2116" t="s">
        <v>416</v>
      </c>
      <c r="C56" s="2116" t="s">
        <v>406</v>
      </c>
      <c r="D56" s="2116" t="s">
        <v>873</v>
      </c>
      <c r="E56" s="2116" t="s">
        <v>806</v>
      </c>
      <c r="F56" s="2116" t="s">
        <v>812</v>
      </c>
      <c r="G56" s="2116" t="s">
        <v>808</v>
      </c>
      <c r="H56" s="2116">
        <v>0</v>
      </c>
      <c r="I56" s="2116">
        <v>0</v>
      </c>
      <c r="J56" s="2116">
        <v>0</v>
      </c>
      <c r="K56" s="2116">
        <v>0</v>
      </c>
      <c r="L56" s="2116">
        <v>0</v>
      </c>
      <c r="M56" s="2116">
        <v>0</v>
      </c>
      <c r="N56" s="2116">
        <v>0</v>
      </c>
      <c r="O56" s="2116">
        <v>0</v>
      </c>
      <c r="P56" s="2116">
        <v>0</v>
      </c>
      <c r="Q56" s="2116">
        <v>0</v>
      </c>
      <c r="R56" s="2116">
        <v>0</v>
      </c>
      <c r="S56" s="2116">
        <v>0</v>
      </c>
      <c r="T56" s="2116">
        <v>0</v>
      </c>
      <c r="U56" s="2116">
        <v>0</v>
      </c>
      <c r="V56" s="2117" t="str">
        <f t="shared" si="5"/>
        <v>3GW102</v>
      </c>
      <c r="W56" s="2117" t="str">
        <f t="shared" si="6"/>
        <v>V15CMR</v>
      </c>
      <c r="Y56" s="2117" t="str">
        <f t="shared" si="7"/>
        <v>V15</v>
      </c>
      <c r="Z56" s="2117" t="s">
        <v>345</v>
      </c>
      <c r="AA56" s="2117">
        <f t="shared" si="8"/>
        <v>2122</v>
      </c>
      <c r="AB56" s="2117">
        <f t="shared" si="9"/>
        <v>2122</v>
      </c>
      <c r="AC56" s="2117">
        <f t="shared" si="10"/>
        <v>2122</v>
      </c>
      <c r="AD56" s="2117">
        <f t="shared" si="11"/>
        <v>2596</v>
      </c>
      <c r="AE56" s="2117">
        <f t="shared" si="12"/>
        <v>6111</v>
      </c>
      <c r="AF56" s="2117">
        <f t="shared" si="13"/>
        <v>2021</v>
      </c>
      <c r="AG56" s="2117">
        <f t="shared" si="14"/>
        <v>1995</v>
      </c>
      <c r="AH56" s="2117">
        <f t="shared" si="15"/>
        <v>2879</v>
      </c>
      <c r="AI56" s="2117">
        <f t="shared" si="16"/>
        <v>3419</v>
      </c>
      <c r="AJ56" s="2117">
        <f t="shared" si="17"/>
        <v>2339</v>
      </c>
      <c r="AK56" s="2117">
        <f t="shared" si="18"/>
        <v>4039</v>
      </c>
      <c r="AL56" s="2117">
        <f t="shared" si="19"/>
        <v>2619</v>
      </c>
      <c r="AM56" s="2117">
        <f t="shared" si="20"/>
        <v>1919</v>
      </c>
      <c r="AN56" s="2117">
        <f t="shared" si="21"/>
        <v>36303</v>
      </c>
      <c r="AP56" s="2117" t="s">
        <v>339</v>
      </c>
      <c r="AQ56" s="2117" t="s">
        <v>345</v>
      </c>
      <c r="AR56" s="2117">
        <f>SUMIF('Korat Summary'!$F:$F,US!$AQ56,'Korat Summary'!G:G)</f>
        <v>0</v>
      </c>
      <c r="AS56" s="2117">
        <f>SUMIF('Korat Summary'!$F:$F,US!$AQ56,'Korat Summary'!H:H)</f>
        <v>5275</v>
      </c>
      <c r="AT56" s="2117">
        <f>SUMIF('Korat Summary'!$F:$F,US!$AQ56,'Korat Summary'!I:I)</f>
        <v>5625</v>
      </c>
      <c r="AU56" s="2117">
        <f>SUMIF('Korat Summary'!$F:$F,US!$AQ56,'Korat Summary'!J:J)</f>
        <v>2725</v>
      </c>
      <c r="AV56" s="2117">
        <f>SUMIF('Korat Summary'!$F:$F,US!$AQ56,'Korat Summary'!N:N)</f>
        <v>6075</v>
      </c>
      <c r="AW56" s="2117">
        <f>SUMIF('Korat Summary'!$F:$F,US!$AQ56,'Korat Summary'!O:O)</f>
        <v>6650</v>
      </c>
      <c r="AX56" s="2117">
        <f>SUMIF('Korat Summary'!$F:$F,US!$AQ56,'Korat Summary'!P:P)</f>
        <v>3050</v>
      </c>
      <c r="AY56" s="2117">
        <f>SUMIF('Korat Summary'!$F:$F,US!$AQ56,'Korat Summary'!Q:Q)</f>
        <v>9025</v>
      </c>
      <c r="AZ56" s="2117">
        <f>SUMIF('Korat Summary'!$F:$F,US!$AQ56,'Korat Summary'!U:U)</f>
        <v>4700</v>
      </c>
      <c r="BA56" s="2117">
        <f>SUMIF('Korat Summary'!$F:$F,US!$AQ56,'Korat Summary'!V:V)</f>
        <v>7400</v>
      </c>
      <c r="BB56" s="2117">
        <f>SUMIF('Korat Summary'!$F:$F,US!$AQ56,'Korat Summary'!W:W)</f>
        <v>10325</v>
      </c>
      <c r="BC56" s="2117">
        <f>SUMIF('Korat Summary'!$F:$F,US!$AQ56,'Korat Summary'!X:X)</f>
        <v>3300</v>
      </c>
      <c r="BD56" s="2117">
        <f>SUMIF('Korat Summary'!$F:$F,US!$AQ56,'Korat Summary'!Y:Y)</f>
        <v>1950</v>
      </c>
      <c r="BE56" s="2117">
        <f t="shared" si="22"/>
        <v>66100</v>
      </c>
      <c r="BG56" s="2122" t="s">
        <v>339</v>
      </c>
      <c r="BH56" s="2122" t="s">
        <v>345</v>
      </c>
      <c r="BI56" s="2123">
        <f t="shared" si="23"/>
        <v>-2122</v>
      </c>
      <c r="BJ56" s="2123">
        <f t="shared" si="24"/>
        <v>3153</v>
      </c>
      <c r="BK56" s="2123">
        <f t="shared" si="25"/>
        <v>3503</v>
      </c>
      <c r="BL56" s="2123">
        <f t="shared" si="26"/>
        <v>129</v>
      </c>
      <c r="BM56" s="2131">
        <f t="shared" si="27"/>
        <v>-36</v>
      </c>
      <c r="BN56" s="2126">
        <f t="shared" si="28"/>
        <v>4629</v>
      </c>
      <c r="BO56" s="2126">
        <f t="shared" si="29"/>
        <v>1055</v>
      </c>
      <c r="BP56" s="2132">
        <f t="shared" si="30"/>
        <v>6146</v>
      </c>
      <c r="BQ56" s="2123">
        <f t="shared" si="31"/>
        <v>1281</v>
      </c>
      <c r="BR56" s="2123">
        <f t="shared" si="32"/>
        <v>5061</v>
      </c>
      <c r="BS56" s="2123">
        <f t="shared" si="33"/>
        <v>6286</v>
      </c>
      <c r="BT56" s="2123">
        <f t="shared" si="34"/>
        <v>681</v>
      </c>
      <c r="BU56" s="2123">
        <f t="shared" si="35"/>
        <v>31</v>
      </c>
      <c r="BV56" s="2120">
        <f t="shared" si="36"/>
        <v>29797</v>
      </c>
    </row>
    <row r="57" spans="1:76">
      <c r="A57" s="2116" t="s">
        <v>403</v>
      </c>
      <c r="B57" s="2116" t="s">
        <v>416</v>
      </c>
      <c r="C57" s="2116" t="s">
        <v>406</v>
      </c>
      <c r="D57" s="2116" t="s">
        <v>874</v>
      </c>
      <c r="E57" s="2116" t="s">
        <v>806</v>
      </c>
      <c r="F57" s="2116" t="s">
        <v>813</v>
      </c>
      <c r="G57" s="2116" t="s">
        <v>808</v>
      </c>
      <c r="H57" s="2116">
        <v>0</v>
      </c>
      <c r="I57" s="2116">
        <v>0</v>
      </c>
      <c r="J57" s="2116">
        <v>0</v>
      </c>
      <c r="K57" s="2116">
        <v>0</v>
      </c>
      <c r="L57" s="2116">
        <v>0</v>
      </c>
      <c r="M57" s="2116">
        <v>0</v>
      </c>
      <c r="N57" s="2116">
        <v>0</v>
      </c>
      <c r="O57" s="2116">
        <v>0</v>
      </c>
      <c r="U57" s="2116">
        <v>0</v>
      </c>
      <c r="V57" s="2117" t="str">
        <f t="shared" si="5"/>
        <v>3GW102</v>
      </c>
      <c r="W57" s="2117" t="str">
        <f t="shared" si="6"/>
        <v>V15CMR</v>
      </c>
      <c r="Y57" s="2117" t="str">
        <f t="shared" si="7"/>
        <v>V15</v>
      </c>
      <c r="Z57" s="2117" t="s">
        <v>346</v>
      </c>
      <c r="AA57" s="2117">
        <f t="shared" si="8"/>
        <v>852</v>
      </c>
      <c r="AB57" s="2117">
        <f t="shared" si="9"/>
        <v>852</v>
      </c>
      <c r="AC57" s="2117">
        <f t="shared" si="10"/>
        <v>852</v>
      </c>
      <c r="AD57" s="2117">
        <f t="shared" si="11"/>
        <v>872</v>
      </c>
      <c r="AE57" s="2117">
        <f t="shared" si="12"/>
        <v>2872</v>
      </c>
      <c r="AF57" s="2117">
        <f t="shared" si="13"/>
        <v>852</v>
      </c>
      <c r="AG57" s="2117">
        <f t="shared" si="14"/>
        <v>972</v>
      </c>
      <c r="AH57" s="2117">
        <f t="shared" si="15"/>
        <v>852</v>
      </c>
      <c r="AI57" s="2117">
        <f t="shared" si="16"/>
        <v>1851</v>
      </c>
      <c r="AJ57" s="2117">
        <f t="shared" si="17"/>
        <v>850</v>
      </c>
      <c r="AK57" s="2117">
        <f t="shared" si="18"/>
        <v>849</v>
      </c>
      <c r="AL57" s="2117">
        <f t="shared" si="19"/>
        <v>849</v>
      </c>
      <c r="AM57" s="2117">
        <f t="shared" si="20"/>
        <v>849</v>
      </c>
      <c r="AN57" s="2117">
        <f t="shared" si="21"/>
        <v>14224</v>
      </c>
      <c r="AP57" s="2117" t="s">
        <v>339</v>
      </c>
      <c r="AQ57" s="2117" t="s">
        <v>346</v>
      </c>
      <c r="AR57" s="2117">
        <f>SUMIF('Korat Summary'!$F:$F,US!$AQ57,'Korat Summary'!G:G)</f>
        <v>0</v>
      </c>
      <c r="AS57" s="2117">
        <f>SUMIF('Korat Summary'!$F:$F,US!$AQ57,'Korat Summary'!H:H)</f>
        <v>0</v>
      </c>
      <c r="AT57" s="2117">
        <f>SUMIF('Korat Summary'!$F:$F,US!$AQ57,'Korat Summary'!I:I)</f>
        <v>2760</v>
      </c>
      <c r="AU57" s="2117">
        <f>SUMIF('Korat Summary'!$F:$F,US!$AQ57,'Korat Summary'!J:J)</f>
        <v>860</v>
      </c>
      <c r="AV57" s="2117">
        <f>SUMIF('Korat Summary'!$F:$F,US!$AQ57,'Korat Summary'!N:N)</f>
        <v>2880</v>
      </c>
      <c r="AW57" s="2117">
        <f>SUMIF('Korat Summary'!$F:$F,US!$AQ57,'Korat Summary'!O:O)</f>
        <v>1080</v>
      </c>
      <c r="AX57" s="2117">
        <f>SUMIF('Korat Summary'!$F:$F,US!$AQ57,'Korat Summary'!P:P)</f>
        <v>980</v>
      </c>
      <c r="AY57" s="2117">
        <f>SUMIF('Korat Summary'!$F:$F,US!$AQ57,'Korat Summary'!Q:Q)</f>
        <v>2400</v>
      </c>
      <c r="AZ57" s="2117">
        <f>SUMIF('Korat Summary'!$F:$F,US!$AQ57,'Korat Summary'!U:U)</f>
        <v>1860</v>
      </c>
      <c r="BA57" s="2117">
        <f>SUMIF('Korat Summary'!$F:$F,US!$AQ57,'Korat Summary'!V:V)</f>
        <v>1280</v>
      </c>
      <c r="BB57" s="2117">
        <f>SUMIF('Korat Summary'!$F:$F,US!$AQ57,'Korat Summary'!W:W)</f>
        <v>2420</v>
      </c>
      <c r="BC57" s="2117">
        <f>SUMIF('Korat Summary'!$F:$F,US!$AQ57,'Korat Summary'!X:X)</f>
        <v>860</v>
      </c>
      <c r="BD57" s="2117">
        <f>SUMIF('Korat Summary'!$F:$F,US!$AQ57,'Korat Summary'!Y:Y)</f>
        <v>840</v>
      </c>
      <c r="BE57" s="2117">
        <f t="shared" si="22"/>
        <v>18220</v>
      </c>
      <c r="BG57" s="2117" t="s">
        <v>339</v>
      </c>
      <c r="BH57" s="2117" t="s">
        <v>346</v>
      </c>
      <c r="BI57" s="2119">
        <f t="shared" si="23"/>
        <v>-852</v>
      </c>
      <c r="BJ57" s="2119">
        <f t="shared" si="24"/>
        <v>-852</v>
      </c>
      <c r="BK57" s="2119">
        <f t="shared" si="25"/>
        <v>1908</v>
      </c>
      <c r="BL57" s="2119">
        <f t="shared" si="26"/>
        <v>-12</v>
      </c>
      <c r="BM57" s="2129">
        <f t="shared" si="27"/>
        <v>8</v>
      </c>
      <c r="BN57" s="2125">
        <f t="shared" si="28"/>
        <v>228</v>
      </c>
      <c r="BO57" s="2125">
        <f t="shared" si="29"/>
        <v>8</v>
      </c>
      <c r="BP57" s="2130">
        <f t="shared" si="30"/>
        <v>1548</v>
      </c>
      <c r="BQ57" s="2119">
        <f t="shared" si="31"/>
        <v>9</v>
      </c>
      <c r="BR57" s="2119">
        <f t="shared" si="32"/>
        <v>430</v>
      </c>
      <c r="BS57" s="2119">
        <f t="shared" si="33"/>
        <v>1571</v>
      </c>
      <c r="BT57" s="2119">
        <f t="shared" si="34"/>
        <v>11</v>
      </c>
      <c r="BU57" s="2119">
        <f t="shared" si="35"/>
        <v>-9</v>
      </c>
      <c r="BV57" s="2120">
        <f t="shared" si="36"/>
        <v>3996</v>
      </c>
    </row>
    <row r="58" spans="1:76">
      <c r="A58" s="2116" t="s">
        <v>403</v>
      </c>
      <c r="B58" s="2116" t="s">
        <v>416</v>
      </c>
      <c r="C58" s="2116" t="s">
        <v>406</v>
      </c>
      <c r="D58" s="2116" t="s">
        <v>875</v>
      </c>
      <c r="E58" s="2116" t="s">
        <v>806</v>
      </c>
      <c r="F58" s="2116" t="s">
        <v>807</v>
      </c>
      <c r="G58" s="2116" t="s">
        <v>808</v>
      </c>
      <c r="H58" s="2116">
        <v>0</v>
      </c>
      <c r="I58" s="2116">
        <v>0</v>
      </c>
      <c r="J58" s="2116">
        <v>0</v>
      </c>
      <c r="K58" s="2116">
        <v>0</v>
      </c>
      <c r="L58" s="2116">
        <v>0</v>
      </c>
      <c r="M58" s="2116">
        <v>0</v>
      </c>
      <c r="N58" s="2116">
        <v>0</v>
      </c>
      <c r="O58" s="2116">
        <v>0</v>
      </c>
      <c r="P58" s="2116">
        <v>0</v>
      </c>
      <c r="Q58" s="2116">
        <v>0</v>
      </c>
      <c r="R58" s="2116">
        <v>0</v>
      </c>
      <c r="S58" s="2116">
        <v>0</v>
      </c>
      <c r="T58" s="2116">
        <v>0</v>
      </c>
      <c r="U58" s="2116">
        <v>0</v>
      </c>
      <c r="V58" s="2117" t="str">
        <f t="shared" si="5"/>
        <v>3GW102</v>
      </c>
      <c r="W58" s="2117" t="str">
        <f t="shared" si="6"/>
        <v>V15CMR</v>
      </c>
      <c r="Y58" s="2117" t="str">
        <f t="shared" si="7"/>
        <v>V15</v>
      </c>
      <c r="Z58" s="2117" t="s">
        <v>347</v>
      </c>
      <c r="AA58" s="2117">
        <f t="shared" si="8"/>
        <v>4484</v>
      </c>
      <c r="AB58" s="2117">
        <f t="shared" si="9"/>
        <v>4584</v>
      </c>
      <c r="AC58" s="2117">
        <f t="shared" si="10"/>
        <v>4604</v>
      </c>
      <c r="AD58" s="2117">
        <f t="shared" si="11"/>
        <v>7384</v>
      </c>
      <c r="AE58" s="2117">
        <f t="shared" si="12"/>
        <v>6604</v>
      </c>
      <c r="AF58" s="2117">
        <f t="shared" si="13"/>
        <v>4583</v>
      </c>
      <c r="AG58" s="2117">
        <f t="shared" si="14"/>
        <v>8203</v>
      </c>
      <c r="AH58" s="2117">
        <f t="shared" si="15"/>
        <v>4982</v>
      </c>
      <c r="AI58" s="2117">
        <f t="shared" si="16"/>
        <v>6122</v>
      </c>
      <c r="AJ58" s="2117">
        <f t="shared" si="17"/>
        <v>4982</v>
      </c>
      <c r="AK58" s="2117">
        <f t="shared" si="18"/>
        <v>7762</v>
      </c>
      <c r="AL58" s="2117">
        <f t="shared" si="19"/>
        <v>5422</v>
      </c>
      <c r="AM58" s="2117">
        <f t="shared" si="20"/>
        <v>4481</v>
      </c>
      <c r="AN58" s="2117">
        <f t="shared" si="21"/>
        <v>74197</v>
      </c>
      <c r="AP58" s="2117" t="s">
        <v>339</v>
      </c>
      <c r="AQ58" s="2117" t="s">
        <v>347</v>
      </c>
      <c r="AR58" s="2117">
        <f>SUMIF('Korat Summary'!$F:$F,US!$AQ58,'Korat Summary'!G:G)</f>
        <v>0</v>
      </c>
      <c r="AS58" s="2117">
        <f>SUMIF('Korat Summary'!$F:$F,US!$AQ58,'Korat Summary'!H:H)</f>
        <v>0</v>
      </c>
      <c r="AT58" s="2117">
        <f>SUMIF('Korat Summary'!$F:$F,US!$AQ58,'Korat Summary'!I:I)</f>
        <v>14200</v>
      </c>
      <c r="AU58" s="2117">
        <f>SUMIF('Korat Summary'!$F:$F,US!$AQ58,'Korat Summary'!J:J)</f>
        <v>7380</v>
      </c>
      <c r="AV58" s="2117">
        <f>SUMIF('Korat Summary'!$F:$F,US!$AQ58,'Korat Summary'!N:N)</f>
        <v>6580</v>
      </c>
      <c r="AW58" s="2117">
        <f>SUMIF('Korat Summary'!$F:$F,US!$AQ58,'Korat Summary'!O:O)</f>
        <v>5040</v>
      </c>
      <c r="AX58" s="2117">
        <f>SUMIF('Korat Summary'!$F:$F,US!$AQ58,'Korat Summary'!P:P)</f>
        <v>8180</v>
      </c>
      <c r="AY58" s="2117">
        <f>SUMIF('Korat Summary'!$F:$F,US!$AQ58,'Korat Summary'!Q:Q)</f>
        <v>9100</v>
      </c>
      <c r="AZ58" s="2117">
        <f>SUMIF('Korat Summary'!$F:$F,US!$AQ58,'Korat Summary'!U:U)</f>
        <v>6120</v>
      </c>
      <c r="BA58" s="2117">
        <f>SUMIF('Korat Summary'!$F:$F,US!$AQ58,'Korat Summary'!V:V)</f>
        <v>5860</v>
      </c>
      <c r="BB58" s="2117">
        <f>SUMIF('Korat Summary'!$F:$F,US!$AQ58,'Korat Summary'!W:W)</f>
        <v>11860</v>
      </c>
      <c r="BC58" s="2117">
        <f>SUMIF('Korat Summary'!$F:$F,US!$AQ58,'Korat Summary'!X:X)</f>
        <v>5420</v>
      </c>
      <c r="BD58" s="2117">
        <f>SUMIF('Korat Summary'!$F:$F,US!$AQ58,'Korat Summary'!Y:Y)</f>
        <v>4480</v>
      </c>
      <c r="BE58" s="2117">
        <f t="shared" si="22"/>
        <v>84220</v>
      </c>
      <c r="BG58" s="2117" t="s">
        <v>339</v>
      </c>
      <c r="BH58" s="2117" t="s">
        <v>347</v>
      </c>
      <c r="BI58" s="2119">
        <f t="shared" si="23"/>
        <v>-4484</v>
      </c>
      <c r="BJ58" s="2119">
        <f t="shared" si="24"/>
        <v>-4584</v>
      </c>
      <c r="BK58" s="2119">
        <f t="shared" si="25"/>
        <v>9596</v>
      </c>
      <c r="BL58" s="2119">
        <f t="shared" si="26"/>
        <v>-4</v>
      </c>
      <c r="BM58" s="2129">
        <f t="shared" si="27"/>
        <v>-24</v>
      </c>
      <c r="BN58" s="2125">
        <f t="shared" si="28"/>
        <v>457</v>
      </c>
      <c r="BO58" s="2125">
        <f t="shared" si="29"/>
        <v>-23</v>
      </c>
      <c r="BP58" s="2130">
        <f t="shared" si="30"/>
        <v>4118</v>
      </c>
      <c r="BQ58" s="2119">
        <f t="shared" si="31"/>
        <v>-2</v>
      </c>
      <c r="BR58" s="2119">
        <f t="shared" si="32"/>
        <v>878</v>
      </c>
      <c r="BS58" s="2119">
        <f t="shared" si="33"/>
        <v>4098</v>
      </c>
      <c r="BT58" s="2119">
        <f t="shared" si="34"/>
        <v>-2</v>
      </c>
      <c r="BU58" s="2119">
        <f t="shared" si="35"/>
        <v>-1</v>
      </c>
      <c r="BV58" s="2120">
        <f t="shared" si="36"/>
        <v>10023</v>
      </c>
    </row>
    <row r="59" spans="1:76">
      <c r="A59" s="2116" t="s">
        <v>403</v>
      </c>
      <c r="B59" s="2116" t="s">
        <v>416</v>
      </c>
      <c r="C59" s="2116" t="s">
        <v>406</v>
      </c>
      <c r="D59" s="2116" t="s">
        <v>876</v>
      </c>
      <c r="E59" s="2116" t="s">
        <v>806</v>
      </c>
      <c r="F59" s="2116" t="s">
        <v>807</v>
      </c>
      <c r="G59" s="2116" t="s">
        <v>808</v>
      </c>
      <c r="H59" s="2116">
        <v>0</v>
      </c>
      <c r="I59" s="2116">
        <v>0</v>
      </c>
      <c r="J59" s="2116">
        <v>0</v>
      </c>
      <c r="K59" s="2116">
        <v>0</v>
      </c>
      <c r="L59" s="2116">
        <v>0</v>
      </c>
      <c r="M59" s="2116">
        <v>0</v>
      </c>
      <c r="N59" s="2116">
        <v>0</v>
      </c>
      <c r="O59" s="2116">
        <v>0</v>
      </c>
      <c r="U59" s="2116">
        <v>0</v>
      </c>
      <c r="V59" s="2117" t="str">
        <f t="shared" si="5"/>
        <v>3GW102</v>
      </c>
      <c r="W59" s="2117" t="str">
        <f t="shared" si="6"/>
        <v>V15CMR</v>
      </c>
      <c r="Y59" s="2117" t="str">
        <f t="shared" si="7"/>
        <v>V15CMR</v>
      </c>
      <c r="Z59" s="2117" t="s">
        <v>606</v>
      </c>
      <c r="AA59" s="2117">
        <f t="shared" si="8"/>
        <v>0</v>
      </c>
      <c r="AB59" s="2117">
        <f t="shared" si="9"/>
        <v>0</v>
      </c>
      <c r="AC59" s="2117">
        <f t="shared" si="10"/>
        <v>0</v>
      </c>
      <c r="AD59" s="2117">
        <f t="shared" si="11"/>
        <v>0</v>
      </c>
      <c r="AE59" s="2117">
        <f t="shared" si="12"/>
        <v>0</v>
      </c>
      <c r="AF59" s="2117">
        <f t="shared" si="13"/>
        <v>0</v>
      </c>
      <c r="AG59" s="2117">
        <f t="shared" si="14"/>
        <v>0</v>
      </c>
      <c r="AH59" s="2117">
        <f t="shared" si="15"/>
        <v>0</v>
      </c>
      <c r="AI59" s="2117">
        <f t="shared" si="16"/>
        <v>0</v>
      </c>
      <c r="AJ59" s="2117">
        <f t="shared" si="17"/>
        <v>0</v>
      </c>
      <c r="AK59" s="2117">
        <f t="shared" si="18"/>
        <v>0</v>
      </c>
      <c r="AL59" s="2117">
        <f t="shared" si="19"/>
        <v>0</v>
      </c>
      <c r="AM59" s="2117">
        <f t="shared" si="20"/>
        <v>0</v>
      </c>
      <c r="AN59" s="2117">
        <f t="shared" si="21"/>
        <v>0</v>
      </c>
      <c r="AP59" s="2117" t="s">
        <v>403</v>
      </c>
      <c r="AQ59" s="2117" t="s">
        <v>606</v>
      </c>
      <c r="AR59" s="2117">
        <f>SUMIF('Korat Summary'!$F:$F,US!$AQ59,'Korat Summary'!G:G)</f>
        <v>0</v>
      </c>
      <c r="AS59" s="2117">
        <f>SUMIF('Korat Summary'!$F:$F,US!$AQ59,'Korat Summary'!H:H)</f>
        <v>3275</v>
      </c>
      <c r="AT59" s="2117">
        <f>SUMIF('Korat Summary'!$F:$F,US!$AQ59,'Korat Summary'!I:I)</f>
        <v>175</v>
      </c>
      <c r="AU59" s="2117">
        <f>SUMIF('Korat Summary'!$F:$F,US!$AQ59,'Korat Summary'!J:J)</f>
        <v>1000</v>
      </c>
      <c r="AV59" s="2117">
        <f>SUMIF('Korat Summary'!$F:$F,US!$AQ59,'Korat Summary'!N:N)</f>
        <v>0</v>
      </c>
      <c r="AW59" s="2117">
        <f>SUMIF('Korat Summary'!$F:$F,US!$AQ59,'Korat Summary'!O:O)</f>
        <v>4725</v>
      </c>
      <c r="AX59" s="2117">
        <f>SUMIF('Korat Summary'!$F:$F,US!$AQ59,'Korat Summary'!P:P)</f>
        <v>1350</v>
      </c>
      <c r="AY59" s="2117">
        <f>SUMIF('Korat Summary'!$F:$F,US!$AQ59,'Korat Summary'!Q:Q)</f>
        <v>0</v>
      </c>
      <c r="AZ59" s="2117">
        <f>SUMIF('Korat Summary'!$F:$F,US!$AQ59,'Korat Summary'!U:U)</f>
        <v>0</v>
      </c>
      <c r="BA59" s="2117">
        <f>SUMIF('Korat Summary'!$F:$F,US!$AQ59,'Korat Summary'!V:V)</f>
        <v>5850</v>
      </c>
      <c r="BB59" s="2117">
        <f>SUMIF('Korat Summary'!$F:$F,US!$AQ59,'Korat Summary'!W:W)</f>
        <v>1125</v>
      </c>
      <c r="BC59" s="2117">
        <f>SUMIF('Korat Summary'!$F:$F,US!$AQ59,'Korat Summary'!X:X)</f>
        <v>0</v>
      </c>
      <c r="BD59" s="2117">
        <f>SUMIF('Korat Summary'!$F:$F,US!$AQ59,'Korat Summary'!Y:Y)</f>
        <v>0</v>
      </c>
      <c r="BE59" s="2117">
        <f t="shared" si="22"/>
        <v>17500</v>
      </c>
      <c r="BG59" s="2133" t="s">
        <v>403</v>
      </c>
      <c r="BH59" s="2133" t="s">
        <v>606</v>
      </c>
      <c r="BI59" s="2134">
        <f t="shared" si="23"/>
        <v>0</v>
      </c>
      <c r="BJ59" s="2134">
        <f t="shared" si="24"/>
        <v>3275</v>
      </c>
      <c r="BK59" s="2134">
        <f t="shared" si="25"/>
        <v>175</v>
      </c>
      <c r="BL59" s="2134">
        <f t="shared" si="26"/>
        <v>1000</v>
      </c>
      <c r="BM59" s="2135">
        <f t="shared" si="27"/>
        <v>0</v>
      </c>
      <c r="BN59" s="2136">
        <f t="shared" si="28"/>
        <v>4725</v>
      </c>
      <c r="BO59" s="2136">
        <f t="shared" si="29"/>
        <v>1350</v>
      </c>
      <c r="BP59" s="2137">
        <f t="shared" si="30"/>
        <v>0</v>
      </c>
      <c r="BQ59" s="2134">
        <f t="shared" si="31"/>
        <v>0</v>
      </c>
      <c r="BR59" s="2134">
        <f t="shared" si="32"/>
        <v>5850</v>
      </c>
      <c r="BS59" s="2134">
        <f t="shared" si="33"/>
        <v>1125</v>
      </c>
      <c r="BT59" s="2134">
        <f t="shared" si="34"/>
        <v>0</v>
      </c>
      <c r="BU59" s="2134">
        <f t="shared" si="35"/>
        <v>0</v>
      </c>
      <c r="BV59" s="2120">
        <f t="shared" si="36"/>
        <v>17500</v>
      </c>
      <c r="BW59" s="2117" t="s">
        <v>606</v>
      </c>
      <c r="BX59" s="2117">
        <f>VLOOKUP(BW59,BH:BU,14,0)</f>
        <v>0</v>
      </c>
    </row>
    <row r="60" spans="1:76">
      <c r="A60" s="2116" t="s">
        <v>403</v>
      </c>
      <c r="B60" s="2116" t="s">
        <v>416</v>
      </c>
      <c r="C60" s="2116" t="s">
        <v>406</v>
      </c>
      <c r="D60" s="2116" t="s">
        <v>877</v>
      </c>
      <c r="E60" s="2116" t="s">
        <v>806</v>
      </c>
      <c r="F60" s="2116" t="s">
        <v>807</v>
      </c>
      <c r="G60" s="2116" t="s">
        <v>808</v>
      </c>
      <c r="H60" s="2116">
        <v>0</v>
      </c>
      <c r="I60" s="2116">
        <v>0</v>
      </c>
      <c r="J60" s="2116">
        <v>0</v>
      </c>
      <c r="K60" s="2116">
        <v>0</v>
      </c>
      <c r="L60" s="2116">
        <v>0</v>
      </c>
      <c r="M60" s="2116">
        <v>0</v>
      </c>
      <c r="N60" s="2116">
        <v>0</v>
      </c>
      <c r="O60" s="2116">
        <v>0</v>
      </c>
      <c r="U60" s="2116">
        <v>0</v>
      </c>
      <c r="V60" s="2117" t="str">
        <f t="shared" si="5"/>
        <v>3GW102</v>
      </c>
      <c r="W60" s="2117" t="str">
        <f t="shared" si="6"/>
        <v>V15CMR</v>
      </c>
      <c r="Y60" s="2117" t="str">
        <f t="shared" si="7"/>
        <v>V15CMR</v>
      </c>
      <c r="Z60" s="2117" t="s">
        <v>605</v>
      </c>
      <c r="AA60" s="2117">
        <f t="shared" si="8"/>
        <v>0</v>
      </c>
      <c r="AB60" s="2117">
        <f t="shared" si="9"/>
        <v>500</v>
      </c>
      <c r="AC60" s="2117">
        <f t="shared" si="10"/>
        <v>50000</v>
      </c>
      <c r="AD60" s="2117">
        <f t="shared" si="11"/>
        <v>6000</v>
      </c>
      <c r="AE60" s="2117">
        <f t="shared" si="12"/>
        <v>50</v>
      </c>
      <c r="AF60" s="2117">
        <f t="shared" si="13"/>
        <v>300</v>
      </c>
      <c r="AG60" s="2117">
        <f t="shared" si="14"/>
        <v>50</v>
      </c>
      <c r="AH60" s="2117">
        <f t="shared" si="15"/>
        <v>6000</v>
      </c>
      <c r="AI60" s="2117">
        <f t="shared" si="16"/>
        <v>300</v>
      </c>
      <c r="AJ60" s="2117">
        <f t="shared" si="17"/>
        <v>125</v>
      </c>
      <c r="AK60" s="2117">
        <f t="shared" si="18"/>
        <v>6000</v>
      </c>
      <c r="AL60" s="2117">
        <f t="shared" si="19"/>
        <v>4400</v>
      </c>
      <c r="AM60" s="2117">
        <f t="shared" si="20"/>
        <v>0</v>
      </c>
      <c r="AN60" s="2117">
        <f t="shared" si="21"/>
        <v>73725</v>
      </c>
      <c r="AP60" s="2117" t="s">
        <v>403</v>
      </c>
      <c r="AQ60" s="2117" t="s">
        <v>605</v>
      </c>
      <c r="AR60" s="2117">
        <f>SUMIF('Korat Summary'!$F:$F,US!$AQ60,'Korat Summary'!G:G)</f>
        <v>0</v>
      </c>
      <c r="AS60" s="2117">
        <f>SUMIF('Korat Summary'!$F:$F,US!$AQ60,'Korat Summary'!H:H)</f>
        <v>6225</v>
      </c>
      <c r="AT60" s="2117">
        <f>SUMIF('Korat Summary'!$F:$F,US!$AQ60,'Korat Summary'!I:I)</f>
        <v>50375</v>
      </c>
      <c r="AU60" s="2117">
        <f>SUMIF('Korat Summary'!$F:$F,US!$AQ60,'Korat Summary'!J:J)</f>
        <v>8525</v>
      </c>
      <c r="AV60" s="2117">
        <f>SUMIF('Korat Summary'!$F:$F,US!$AQ60,'Korat Summary'!N:N)</f>
        <v>4200</v>
      </c>
      <c r="AW60" s="2117">
        <f>SUMIF('Korat Summary'!$F:$F,US!$AQ60,'Korat Summary'!O:O)</f>
        <v>4400</v>
      </c>
      <c r="AX60" s="2117">
        <f>SUMIF('Korat Summary'!$F:$F,US!$AQ60,'Korat Summary'!P:P)</f>
        <v>4100</v>
      </c>
      <c r="AY60" s="2117">
        <f>SUMIF('Korat Summary'!$F:$F,US!$AQ60,'Korat Summary'!Q:Q)</f>
        <v>8775</v>
      </c>
      <c r="AZ60" s="2117">
        <f>SUMIF('Korat Summary'!$F:$F,US!$AQ60,'Korat Summary'!U:U)</f>
        <v>4225</v>
      </c>
      <c r="BA60" s="2117">
        <f>SUMIF('Korat Summary'!$F:$F,US!$AQ60,'Korat Summary'!V:V)</f>
        <v>4150</v>
      </c>
      <c r="BB60" s="2117">
        <f>SUMIF('Korat Summary'!$F:$F,US!$AQ60,'Korat Summary'!W:W)</f>
        <v>12425</v>
      </c>
      <c r="BC60" s="2117">
        <f>SUMIF('Korat Summary'!$F:$F,US!$AQ60,'Korat Summary'!X:X)</f>
        <v>4650</v>
      </c>
      <c r="BD60" s="2117">
        <f>SUMIF('Korat Summary'!$F:$F,US!$AQ60,'Korat Summary'!Y:Y)</f>
        <v>0</v>
      </c>
      <c r="BE60" s="2117">
        <f t="shared" si="22"/>
        <v>112050</v>
      </c>
      <c r="BG60" s="2133" t="s">
        <v>403</v>
      </c>
      <c r="BH60" s="2133" t="s">
        <v>605</v>
      </c>
      <c r="BI60" s="2134">
        <f t="shared" si="23"/>
        <v>0</v>
      </c>
      <c r="BJ60" s="2134">
        <f t="shared" si="24"/>
        <v>5725</v>
      </c>
      <c r="BK60" s="2134">
        <f t="shared" si="25"/>
        <v>375</v>
      </c>
      <c r="BL60" s="2134">
        <f t="shared" si="26"/>
        <v>2525</v>
      </c>
      <c r="BM60" s="2135">
        <f t="shared" si="27"/>
        <v>4150</v>
      </c>
      <c r="BN60" s="2136">
        <f t="shared" si="28"/>
        <v>4100</v>
      </c>
      <c r="BO60" s="2136">
        <f t="shared" si="29"/>
        <v>4050</v>
      </c>
      <c r="BP60" s="2137">
        <f t="shared" si="30"/>
        <v>2775</v>
      </c>
      <c r="BQ60" s="2134">
        <f t="shared" si="31"/>
        <v>3925</v>
      </c>
      <c r="BR60" s="2134">
        <f t="shared" si="32"/>
        <v>4025</v>
      </c>
      <c r="BS60" s="2134">
        <f t="shared" si="33"/>
        <v>6425</v>
      </c>
      <c r="BT60" s="2134">
        <f t="shared" si="34"/>
        <v>250</v>
      </c>
      <c r="BU60" s="2134">
        <f t="shared" si="35"/>
        <v>0</v>
      </c>
      <c r="BV60" s="2120">
        <f t="shared" si="36"/>
        <v>38325</v>
      </c>
      <c r="BW60" s="2117" t="s">
        <v>693</v>
      </c>
      <c r="BX60" s="2117">
        <f t="shared" ref="BX60:BX94" si="37">VLOOKUP(BW60,BH:BU,14,0)</f>
        <v>0</v>
      </c>
    </row>
    <row r="61" spans="1:76">
      <c r="A61" s="2116" t="s">
        <v>403</v>
      </c>
      <c r="B61" s="2116" t="s">
        <v>416</v>
      </c>
      <c r="C61" s="2116" t="s">
        <v>406</v>
      </c>
      <c r="D61" s="2116" t="s">
        <v>878</v>
      </c>
      <c r="E61" s="2116" t="s">
        <v>806</v>
      </c>
      <c r="F61" s="2116" t="s">
        <v>814</v>
      </c>
      <c r="G61" s="2116" t="s">
        <v>808</v>
      </c>
      <c r="H61" s="2116">
        <v>0</v>
      </c>
      <c r="I61" s="2116">
        <v>0</v>
      </c>
      <c r="J61" s="2116">
        <v>0</v>
      </c>
      <c r="K61" s="2116">
        <v>0</v>
      </c>
      <c r="L61" s="2116">
        <v>0</v>
      </c>
      <c r="M61" s="2116">
        <v>0</v>
      </c>
      <c r="N61" s="2116">
        <v>0</v>
      </c>
      <c r="O61" s="2116">
        <v>0</v>
      </c>
      <c r="P61" s="2116">
        <v>0</v>
      </c>
      <c r="Q61" s="2116">
        <v>0</v>
      </c>
      <c r="R61" s="2116">
        <v>0</v>
      </c>
      <c r="S61" s="2116">
        <v>0</v>
      </c>
      <c r="T61" s="2116">
        <v>0</v>
      </c>
      <c r="U61" s="2116">
        <v>0</v>
      </c>
      <c r="V61" s="2117" t="str">
        <f t="shared" si="5"/>
        <v>3GW102</v>
      </c>
      <c r="W61" s="2117" t="str">
        <f t="shared" si="6"/>
        <v>V15CMR</v>
      </c>
      <c r="Y61" s="2117" t="str">
        <f t="shared" si="7"/>
        <v>V15CMR</v>
      </c>
      <c r="Z61" s="2117" t="s">
        <v>714</v>
      </c>
      <c r="AA61" s="2117">
        <f t="shared" si="8"/>
        <v>20</v>
      </c>
      <c r="AB61" s="2117">
        <f t="shared" si="9"/>
        <v>20</v>
      </c>
      <c r="AC61" s="2117">
        <f t="shared" si="10"/>
        <v>20</v>
      </c>
      <c r="AD61" s="2117">
        <f t="shared" si="11"/>
        <v>19</v>
      </c>
      <c r="AE61" s="2117">
        <f t="shared" si="12"/>
        <v>19</v>
      </c>
      <c r="AF61" s="2117">
        <f t="shared" si="13"/>
        <v>19</v>
      </c>
      <c r="AG61" s="2117">
        <f t="shared" si="14"/>
        <v>19</v>
      </c>
      <c r="AH61" s="2117">
        <f t="shared" si="15"/>
        <v>69</v>
      </c>
      <c r="AI61" s="2117">
        <f t="shared" si="16"/>
        <v>19</v>
      </c>
      <c r="AJ61" s="2117">
        <f t="shared" si="17"/>
        <v>44</v>
      </c>
      <c r="AK61" s="2117">
        <f t="shared" si="18"/>
        <v>19</v>
      </c>
      <c r="AL61" s="2117">
        <f t="shared" si="19"/>
        <v>19</v>
      </c>
      <c r="AM61" s="2117">
        <f t="shared" si="20"/>
        <v>19</v>
      </c>
      <c r="AN61" s="2117">
        <f t="shared" si="21"/>
        <v>325</v>
      </c>
      <c r="AP61" s="2117" t="s">
        <v>403</v>
      </c>
      <c r="AQ61" s="2117" t="s">
        <v>714</v>
      </c>
      <c r="AR61" s="2117">
        <f>SUMIF('Korat Summary'!$F:$F,US!$AQ61,'Korat Summary'!G:G)</f>
        <v>0</v>
      </c>
      <c r="AS61" s="2117">
        <f>SUMIF('Korat Summary'!$F:$F,US!$AQ61,'Korat Summary'!H:H)</f>
        <v>250</v>
      </c>
      <c r="AT61" s="2117">
        <f>SUMIF('Korat Summary'!$F:$F,US!$AQ61,'Korat Summary'!I:I)</f>
        <v>75</v>
      </c>
      <c r="AU61" s="2117">
        <f>SUMIF('Korat Summary'!$F:$F,US!$AQ61,'Korat Summary'!J:J)</f>
        <v>100</v>
      </c>
      <c r="AV61" s="2117">
        <f>SUMIF('Korat Summary'!$F:$F,US!$AQ61,'Korat Summary'!N:N)</f>
        <v>225</v>
      </c>
      <c r="AW61" s="2117">
        <f>SUMIF('Korat Summary'!$F:$F,US!$AQ61,'Korat Summary'!O:O)</f>
        <v>150</v>
      </c>
      <c r="AX61" s="2117">
        <f>SUMIF('Korat Summary'!$F:$F,US!$AQ61,'Korat Summary'!P:P)</f>
        <v>450</v>
      </c>
      <c r="AY61" s="2117">
        <f>SUMIF('Korat Summary'!$F:$F,US!$AQ61,'Korat Summary'!Q:Q)</f>
        <v>175</v>
      </c>
      <c r="AZ61" s="2117">
        <f>SUMIF('Korat Summary'!$F:$F,US!$AQ61,'Korat Summary'!U:U)</f>
        <v>175</v>
      </c>
      <c r="BA61" s="2117">
        <f>SUMIF('Korat Summary'!$F:$F,US!$AQ61,'Korat Summary'!V:V)</f>
        <v>225</v>
      </c>
      <c r="BB61" s="2117">
        <f>SUMIF('Korat Summary'!$F:$F,US!$AQ61,'Korat Summary'!W:W)</f>
        <v>125</v>
      </c>
      <c r="BC61" s="2117">
        <f>SUMIF('Korat Summary'!$F:$F,US!$AQ61,'Korat Summary'!X:X)</f>
        <v>100</v>
      </c>
      <c r="BD61" s="2117">
        <f>SUMIF('Korat Summary'!$F:$F,US!$AQ61,'Korat Summary'!Y:Y)</f>
        <v>25</v>
      </c>
      <c r="BE61" s="2117">
        <f t="shared" si="22"/>
        <v>2075</v>
      </c>
      <c r="BG61" s="2133" t="s">
        <v>403</v>
      </c>
      <c r="BH61" s="2133" t="s">
        <v>714</v>
      </c>
      <c r="BI61" s="2134">
        <f t="shared" si="23"/>
        <v>-20</v>
      </c>
      <c r="BJ61" s="2134">
        <f t="shared" si="24"/>
        <v>230</v>
      </c>
      <c r="BK61" s="2134">
        <f t="shared" si="25"/>
        <v>55</v>
      </c>
      <c r="BL61" s="2134">
        <f t="shared" si="26"/>
        <v>81</v>
      </c>
      <c r="BM61" s="2135">
        <f t="shared" si="27"/>
        <v>206</v>
      </c>
      <c r="BN61" s="2136">
        <f t="shared" si="28"/>
        <v>131</v>
      </c>
      <c r="BO61" s="2136">
        <f t="shared" si="29"/>
        <v>431</v>
      </c>
      <c r="BP61" s="2137">
        <f t="shared" si="30"/>
        <v>106</v>
      </c>
      <c r="BQ61" s="2134">
        <f t="shared" si="31"/>
        <v>156</v>
      </c>
      <c r="BR61" s="2134">
        <f t="shared" si="32"/>
        <v>181</v>
      </c>
      <c r="BS61" s="2134">
        <f t="shared" si="33"/>
        <v>106</v>
      </c>
      <c r="BT61" s="2134">
        <f t="shared" si="34"/>
        <v>81</v>
      </c>
      <c r="BU61" s="2134">
        <f t="shared" si="35"/>
        <v>6</v>
      </c>
      <c r="BV61" s="2120">
        <f t="shared" si="36"/>
        <v>1750</v>
      </c>
      <c r="BW61" s="2117" t="s">
        <v>714</v>
      </c>
      <c r="BX61" s="2117">
        <f t="shared" si="37"/>
        <v>6</v>
      </c>
    </row>
    <row r="62" spans="1:76">
      <c r="A62" s="2116" t="s">
        <v>403</v>
      </c>
      <c r="B62" s="2116" t="s">
        <v>416</v>
      </c>
      <c r="C62" s="2116" t="s">
        <v>406</v>
      </c>
      <c r="D62" s="2116" t="s">
        <v>1000</v>
      </c>
      <c r="E62" s="2116" t="s">
        <v>806</v>
      </c>
      <c r="F62" s="2116" t="s">
        <v>816</v>
      </c>
      <c r="G62" s="2116" t="s">
        <v>808</v>
      </c>
      <c r="V62" s="2117" t="str">
        <f t="shared" si="5"/>
        <v>3GX102</v>
      </c>
      <c r="W62" s="2117" t="str">
        <f t="shared" si="6"/>
        <v>V15CMR</v>
      </c>
      <c r="Y62" s="2117" t="str">
        <f t="shared" si="7"/>
        <v>V15CMR</v>
      </c>
      <c r="Z62" s="2117" t="s">
        <v>693</v>
      </c>
      <c r="AA62" s="2117">
        <f t="shared" si="8"/>
        <v>0</v>
      </c>
      <c r="AB62" s="2117">
        <f t="shared" si="9"/>
        <v>0</v>
      </c>
      <c r="AC62" s="2117">
        <f t="shared" si="10"/>
        <v>0</v>
      </c>
      <c r="AD62" s="2117">
        <f t="shared" si="11"/>
        <v>0</v>
      </c>
      <c r="AE62" s="2117">
        <f t="shared" si="12"/>
        <v>0</v>
      </c>
      <c r="AF62" s="2117">
        <f t="shared" si="13"/>
        <v>0</v>
      </c>
      <c r="AG62" s="2117">
        <f t="shared" si="14"/>
        <v>0</v>
      </c>
      <c r="AH62" s="2117">
        <f t="shared" si="15"/>
        <v>0</v>
      </c>
      <c r="AI62" s="2117">
        <f t="shared" si="16"/>
        <v>0</v>
      </c>
      <c r="AJ62" s="2117">
        <f t="shared" si="17"/>
        <v>0</v>
      </c>
      <c r="AK62" s="2117">
        <f t="shared" si="18"/>
        <v>0</v>
      </c>
      <c r="AL62" s="2117">
        <f t="shared" si="19"/>
        <v>0</v>
      </c>
      <c r="AM62" s="2117">
        <f t="shared" si="20"/>
        <v>0</v>
      </c>
      <c r="AN62" s="2117">
        <f t="shared" si="21"/>
        <v>0</v>
      </c>
      <c r="AP62" s="2117" t="s">
        <v>403</v>
      </c>
      <c r="AQ62" s="2117" t="s">
        <v>693</v>
      </c>
      <c r="AR62" s="2117">
        <f>SUMIF('Korat Summary'!$F:$F,US!$AQ62,'Korat Summary'!G:G)</f>
        <v>0</v>
      </c>
      <c r="AS62" s="2117">
        <f>SUMIF('Korat Summary'!$F:$F,US!$AQ62,'Korat Summary'!H:H)</f>
        <v>850</v>
      </c>
      <c r="AT62" s="2117">
        <f>SUMIF('Korat Summary'!$F:$F,US!$AQ62,'Korat Summary'!I:I)</f>
        <v>0</v>
      </c>
      <c r="AU62" s="2117">
        <f>SUMIF('Korat Summary'!$F:$F,US!$AQ62,'Korat Summary'!J:J)</f>
        <v>0</v>
      </c>
      <c r="AV62" s="2117">
        <f>SUMIF('Korat Summary'!$F:$F,US!$AQ62,'Korat Summary'!N:N)</f>
        <v>550</v>
      </c>
      <c r="AW62" s="2117">
        <f>SUMIF('Korat Summary'!$F:$F,US!$AQ62,'Korat Summary'!O:O)</f>
        <v>300</v>
      </c>
      <c r="AX62" s="2117">
        <f>SUMIF('Korat Summary'!$F:$F,US!$AQ62,'Korat Summary'!P:P)</f>
        <v>0</v>
      </c>
      <c r="AY62" s="2117">
        <f>SUMIF('Korat Summary'!$F:$F,US!$AQ62,'Korat Summary'!Q:Q)</f>
        <v>0</v>
      </c>
      <c r="AZ62" s="2117">
        <f>SUMIF('Korat Summary'!$F:$F,US!$AQ62,'Korat Summary'!U:U)</f>
        <v>0</v>
      </c>
      <c r="BA62" s="2117">
        <f>SUMIF('Korat Summary'!$F:$F,US!$AQ62,'Korat Summary'!V:V)</f>
        <v>0</v>
      </c>
      <c r="BB62" s="2117">
        <f>SUMIF('Korat Summary'!$F:$F,US!$AQ62,'Korat Summary'!W:W)</f>
        <v>0</v>
      </c>
      <c r="BC62" s="2117">
        <f>SUMIF('Korat Summary'!$F:$F,US!$AQ62,'Korat Summary'!X:X)</f>
        <v>0</v>
      </c>
      <c r="BD62" s="2117">
        <f>SUMIF('Korat Summary'!$F:$F,US!$AQ62,'Korat Summary'!Y:Y)</f>
        <v>0</v>
      </c>
      <c r="BE62" s="2117">
        <f t="shared" si="22"/>
        <v>1700</v>
      </c>
      <c r="BG62" s="2133" t="s">
        <v>403</v>
      </c>
      <c r="BH62" s="2133" t="s">
        <v>693</v>
      </c>
      <c r="BI62" s="2134">
        <f t="shared" si="23"/>
        <v>0</v>
      </c>
      <c r="BJ62" s="2134">
        <f t="shared" si="24"/>
        <v>850</v>
      </c>
      <c r="BK62" s="2134">
        <f t="shared" si="25"/>
        <v>0</v>
      </c>
      <c r="BL62" s="2134">
        <f t="shared" si="26"/>
        <v>0</v>
      </c>
      <c r="BM62" s="2135">
        <f t="shared" si="27"/>
        <v>550</v>
      </c>
      <c r="BN62" s="2136">
        <f t="shared" si="28"/>
        <v>300</v>
      </c>
      <c r="BO62" s="2136">
        <f t="shared" si="29"/>
        <v>0</v>
      </c>
      <c r="BP62" s="2137">
        <f t="shared" si="30"/>
        <v>0</v>
      </c>
      <c r="BQ62" s="2134">
        <f t="shared" si="31"/>
        <v>0</v>
      </c>
      <c r="BR62" s="2134">
        <f t="shared" si="32"/>
        <v>0</v>
      </c>
      <c r="BS62" s="2134">
        <f t="shared" si="33"/>
        <v>0</v>
      </c>
      <c r="BT62" s="2134">
        <f t="shared" si="34"/>
        <v>0</v>
      </c>
      <c r="BU62" s="2134">
        <f t="shared" si="35"/>
        <v>0</v>
      </c>
      <c r="BV62" s="2120">
        <f t="shared" si="36"/>
        <v>1700</v>
      </c>
      <c r="BW62" s="2117" t="s">
        <v>695</v>
      </c>
      <c r="BX62" s="2117">
        <f t="shared" si="37"/>
        <v>250</v>
      </c>
    </row>
    <row r="63" spans="1:76">
      <c r="A63" s="2116" t="s">
        <v>403</v>
      </c>
      <c r="B63" s="2116" t="s">
        <v>416</v>
      </c>
      <c r="C63" s="2116" t="s">
        <v>406</v>
      </c>
      <c r="D63" s="2116" t="s">
        <v>1001</v>
      </c>
      <c r="E63" s="2116" t="s">
        <v>806</v>
      </c>
      <c r="F63" s="2116" t="s">
        <v>815</v>
      </c>
      <c r="G63" s="2116" t="s">
        <v>808</v>
      </c>
      <c r="V63" s="2117" t="str">
        <f t="shared" si="5"/>
        <v>3GY102</v>
      </c>
      <c r="W63" s="2117" t="str">
        <f t="shared" si="6"/>
        <v>V15CMR</v>
      </c>
      <c r="Y63" s="2117" t="str">
        <f t="shared" si="7"/>
        <v>V15CMR</v>
      </c>
      <c r="Z63" s="2117" t="s">
        <v>695</v>
      </c>
      <c r="AA63" s="2117">
        <f t="shared" si="8"/>
        <v>0</v>
      </c>
      <c r="AB63" s="2117">
        <f t="shared" si="9"/>
        <v>0</v>
      </c>
      <c r="AC63" s="2117">
        <f t="shared" si="10"/>
        <v>0</v>
      </c>
      <c r="AD63" s="2117">
        <f t="shared" si="11"/>
        <v>0</v>
      </c>
      <c r="AE63" s="2117">
        <f t="shared" si="12"/>
        <v>0</v>
      </c>
      <c r="AF63" s="2117">
        <f t="shared" si="13"/>
        <v>0</v>
      </c>
      <c r="AG63" s="2117">
        <f t="shared" si="14"/>
        <v>0</v>
      </c>
      <c r="AH63" s="2117">
        <f t="shared" si="15"/>
        <v>0</v>
      </c>
      <c r="AI63" s="2117">
        <f t="shared" si="16"/>
        <v>0</v>
      </c>
      <c r="AJ63" s="2117">
        <f t="shared" si="17"/>
        <v>0</v>
      </c>
      <c r="AK63" s="2117">
        <f t="shared" si="18"/>
        <v>0</v>
      </c>
      <c r="AL63" s="2117">
        <f t="shared" si="19"/>
        <v>0</v>
      </c>
      <c r="AM63" s="2117">
        <f t="shared" si="20"/>
        <v>0</v>
      </c>
      <c r="AN63" s="2117">
        <f t="shared" si="21"/>
        <v>0</v>
      </c>
      <c r="AP63" s="2117" t="s">
        <v>403</v>
      </c>
      <c r="AQ63" s="2117" t="s">
        <v>695</v>
      </c>
      <c r="AR63" s="2117">
        <f>SUMIF('Korat Summary'!$F:$F,US!$AQ63,'Korat Summary'!G:G)</f>
        <v>0</v>
      </c>
      <c r="AS63" s="2117">
        <f>SUMIF('Korat Summary'!$F:$F,US!$AQ63,'Korat Summary'!H:H)</f>
        <v>1850</v>
      </c>
      <c r="AT63" s="2117">
        <f>SUMIF('Korat Summary'!$F:$F,US!$AQ63,'Korat Summary'!I:I)</f>
        <v>0</v>
      </c>
      <c r="AU63" s="2117">
        <f>SUMIF('Korat Summary'!$F:$F,US!$AQ63,'Korat Summary'!J:J)</f>
        <v>0</v>
      </c>
      <c r="AV63" s="2117">
        <f>SUMIF('Korat Summary'!$F:$F,US!$AQ63,'Korat Summary'!N:N)</f>
        <v>1825</v>
      </c>
      <c r="AW63" s="2117">
        <f>SUMIF('Korat Summary'!$F:$F,US!$AQ63,'Korat Summary'!O:O)</f>
        <v>0</v>
      </c>
      <c r="AX63" s="2117">
        <f>SUMIF('Korat Summary'!$F:$F,US!$AQ63,'Korat Summary'!P:P)</f>
        <v>0</v>
      </c>
      <c r="AY63" s="2117">
        <f>SUMIF('Korat Summary'!$F:$F,US!$AQ63,'Korat Summary'!Q:Q)</f>
        <v>0</v>
      </c>
      <c r="AZ63" s="2117">
        <f>SUMIF('Korat Summary'!$F:$F,US!$AQ63,'Korat Summary'!U:U)</f>
        <v>225</v>
      </c>
      <c r="BA63" s="2117">
        <f>SUMIF('Korat Summary'!$F:$F,US!$AQ63,'Korat Summary'!V:V)</f>
        <v>0</v>
      </c>
      <c r="BB63" s="2117">
        <f>SUMIF('Korat Summary'!$F:$F,US!$AQ63,'Korat Summary'!W:W)</f>
        <v>0</v>
      </c>
      <c r="BC63" s="2117">
        <f>SUMIF('Korat Summary'!$F:$F,US!$AQ63,'Korat Summary'!X:X)</f>
        <v>0</v>
      </c>
      <c r="BD63" s="2117">
        <f>SUMIF('Korat Summary'!$F:$F,US!$AQ63,'Korat Summary'!Y:Y)</f>
        <v>250</v>
      </c>
      <c r="BE63" s="2117">
        <f t="shared" si="22"/>
        <v>4150</v>
      </c>
      <c r="BG63" s="2133" t="s">
        <v>403</v>
      </c>
      <c r="BH63" s="2133" t="s">
        <v>695</v>
      </c>
      <c r="BI63" s="2134">
        <f t="shared" si="23"/>
        <v>0</v>
      </c>
      <c r="BJ63" s="2134">
        <f t="shared" si="24"/>
        <v>1850</v>
      </c>
      <c r="BK63" s="2134">
        <f t="shared" si="25"/>
        <v>0</v>
      </c>
      <c r="BL63" s="2134">
        <f t="shared" si="26"/>
        <v>0</v>
      </c>
      <c r="BM63" s="2135">
        <f t="shared" si="27"/>
        <v>1825</v>
      </c>
      <c r="BN63" s="2136">
        <f t="shared" si="28"/>
        <v>0</v>
      </c>
      <c r="BO63" s="2136">
        <f t="shared" si="29"/>
        <v>0</v>
      </c>
      <c r="BP63" s="2137">
        <f t="shared" si="30"/>
        <v>0</v>
      </c>
      <c r="BQ63" s="2134">
        <f t="shared" si="31"/>
        <v>225</v>
      </c>
      <c r="BR63" s="2134">
        <f t="shared" si="32"/>
        <v>0</v>
      </c>
      <c r="BS63" s="2134">
        <f t="shared" si="33"/>
        <v>0</v>
      </c>
      <c r="BT63" s="2134">
        <f t="shared" si="34"/>
        <v>0</v>
      </c>
      <c r="BU63" s="2134">
        <f t="shared" si="35"/>
        <v>250</v>
      </c>
      <c r="BV63" s="2120">
        <f t="shared" si="36"/>
        <v>4150</v>
      </c>
      <c r="BW63" s="2117" t="s">
        <v>605</v>
      </c>
      <c r="BX63" s="2117">
        <f t="shared" si="37"/>
        <v>0</v>
      </c>
    </row>
    <row r="64" spans="1:76">
      <c r="A64" s="2116" t="s">
        <v>403</v>
      </c>
      <c r="B64" s="2116" t="s">
        <v>416</v>
      </c>
      <c r="C64" s="2116" t="s">
        <v>406</v>
      </c>
      <c r="D64" s="2116" t="s">
        <v>1002</v>
      </c>
      <c r="E64" s="2116" t="s">
        <v>806</v>
      </c>
      <c r="F64" s="2116" t="s">
        <v>807</v>
      </c>
      <c r="G64" s="2116" t="s">
        <v>808</v>
      </c>
      <c r="V64" s="2117" t="str">
        <f t="shared" si="5"/>
        <v>3GZ102</v>
      </c>
      <c r="W64" s="2117" t="str">
        <f t="shared" si="6"/>
        <v>V15CMR</v>
      </c>
      <c r="Y64" s="2117" t="str">
        <f t="shared" si="7"/>
        <v>V15CMR</v>
      </c>
      <c r="Z64" s="2117" t="s">
        <v>607</v>
      </c>
      <c r="AA64" s="2117">
        <f t="shared" si="8"/>
        <v>0</v>
      </c>
      <c r="AB64" s="2117">
        <f t="shared" si="9"/>
        <v>0</v>
      </c>
      <c r="AC64" s="2117">
        <f t="shared" si="10"/>
        <v>0</v>
      </c>
      <c r="AD64" s="2117">
        <f t="shared" si="11"/>
        <v>0</v>
      </c>
      <c r="AE64" s="2117">
        <f t="shared" si="12"/>
        <v>0</v>
      </c>
      <c r="AF64" s="2117">
        <f t="shared" si="13"/>
        <v>0</v>
      </c>
      <c r="AG64" s="2117">
        <f t="shared" si="14"/>
        <v>0</v>
      </c>
      <c r="AH64" s="2117">
        <f t="shared" si="15"/>
        <v>50</v>
      </c>
      <c r="AI64" s="2117">
        <f t="shared" si="16"/>
        <v>0</v>
      </c>
      <c r="AJ64" s="2117">
        <f t="shared" si="17"/>
        <v>100</v>
      </c>
      <c r="AK64" s="2117">
        <f t="shared" si="18"/>
        <v>0</v>
      </c>
      <c r="AL64" s="2117">
        <f t="shared" si="19"/>
        <v>0</v>
      </c>
      <c r="AM64" s="2117">
        <f t="shared" si="20"/>
        <v>0</v>
      </c>
      <c r="AN64" s="2117">
        <f t="shared" si="21"/>
        <v>150</v>
      </c>
      <c r="AP64" s="2117" t="s">
        <v>403</v>
      </c>
      <c r="AQ64" s="2117" t="s">
        <v>607</v>
      </c>
      <c r="AR64" s="2117">
        <f>SUMIF('Korat Summary'!$F:$F,US!$AQ64,'Korat Summary'!G:G)</f>
        <v>0</v>
      </c>
      <c r="AS64" s="2117">
        <f>SUMIF('Korat Summary'!$F:$F,US!$AQ64,'Korat Summary'!H:H)</f>
        <v>8825</v>
      </c>
      <c r="AT64" s="2117">
        <f>SUMIF('Korat Summary'!$F:$F,US!$AQ64,'Korat Summary'!I:I)</f>
        <v>475</v>
      </c>
      <c r="AU64" s="2117">
        <f>SUMIF('Korat Summary'!$F:$F,US!$AQ64,'Korat Summary'!J:J)</f>
        <v>1000</v>
      </c>
      <c r="AV64" s="2117">
        <f>SUMIF('Korat Summary'!$F:$F,US!$AQ64,'Korat Summary'!N:N)</f>
        <v>1375</v>
      </c>
      <c r="AW64" s="2117">
        <f>SUMIF('Korat Summary'!$F:$F,US!$AQ64,'Korat Summary'!O:O)</f>
        <v>10850</v>
      </c>
      <c r="AX64" s="2117">
        <f>SUMIF('Korat Summary'!$F:$F,US!$AQ64,'Korat Summary'!P:P)</f>
        <v>1350</v>
      </c>
      <c r="AY64" s="2117">
        <f>SUMIF('Korat Summary'!$F:$F,US!$AQ64,'Korat Summary'!Q:Q)</f>
        <v>3000</v>
      </c>
      <c r="AZ64" s="2117">
        <f>SUMIF('Korat Summary'!$F:$F,US!$AQ64,'Korat Summary'!U:U)</f>
        <v>1100</v>
      </c>
      <c r="BA64" s="2117">
        <f>SUMIF('Korat Summary'!$F:$F,US!$AQ64,'Korat Summary'!V:V)</f>
        <v>15450</v>
      </c>
      <c r="BB64" s="2117">
        <f>SUMIF('Korat Summary'!$F:$F,US!$AQ64,'Korat Summary'!W:W)</f>
        <v>1125</v>
      </c>
      <c r="BC64" s="2117">
        <f>SUMIF('Korat Summary'!$F:$F,US!$AQ64,'Korat Summary'!X:X)</f>
        <v>0</v>
      </c>
      <c r="BD64" s="2117">
        <f>SUMIF('Korat Summary'!$F:$F,US!$AQ64,'Korat Summary'!Y:Y)</f>
        <v>0</v>
      </c>
      <c r="BE64" s="2117">
        <f t="shared" si="22"/>
        <v>44550</v>
      </c>
      <c r="BG64" s="2133" t="s">
        <v>403</v>
      </c>
      <c r="BH64" s="2133" t="s">
        <v>607</v>
      </c>
      <c r="BI64" s="2134">
        <f t="shared" si="23"/>
        <v>0</v>
      </c>
      <c r="BJ64" s="2134">
        <f t="shared" si="24"/>
        <v>8825</v>
      </c>
      <c r="BK64" s="2134">
        <f t="shared" si="25"/>
        <v>475</v>
      </c>
      <c r="BL64" s="2134">
        <f t="shared" si="26"/>
        <v>1000</v>
      </c>
      <c r="BM64" s="2135">
        <f t="shared" si="27"/>
        <v>1375</v>
      </c>
      <c r="BN64" s="2136">
        <f t="shared" si="28"/>
        <v>10850</v>
      </c>
      <c r="BO64" s="2136">
        <f t="shared" si="29"/>
        <v>1350</v>
      </c>
      <c r="BP64" s="2137">
        <f t="shared" si="30"/>
        <v>2950</v>
      </c>
      <c r="BQ64" s="2134">
        <f t="shared" si="31"/>
        <v>1100</v>
      </c>
      <c r="BR64" s="2134">
        <f t="shared" si="32"/>
        <v>15350</v>
      </c>
      <c r="BS64" s="2134">
        <f t="shared" si="33"/>
        <v>1125</v>
      </c>
      <c r="BT64" s="2134">
        <f t="shared" si="34"/>
        <v>0</v>
      </c>
      <c r="BU64" s="2134">
        <f t="shared" si="35"/>
        <v>0</v>
      </c>
      <c r="BV64" s="2120">
        <f t="shared" si="36"/>
        <v>44400</v>
      </c>
      <c r="BW64" s="2117" t="s">
        <v>607</v>
      </c>
      <c r="BX64" s="2117">
        <f t="shared" si="37"/>
        <v>0</v>
      </c>
    </row>
    <row r="65" spans="1:76">
      <c r="A65" s="2116" t="s">
        <v>403</v>
      </c>
      <c r="B65" s="2116" t="s">
        <v>416</v>
      </c>
      <c r="C65" s="2116" t="s">
        <v>406</v>
      </c>
      <c r="D65" s="2116" t="s">
        <v>1003</v>
      </c>
      <c r="E65" s="2116" t="s">
        <v>806</v>
      </c>
      <c r="F65" s="2116" t="s">
        <v>807</v>
      </c>
      <c r="G65" s="2116" t="s">
        <v>808</v>
      </c>
      <c r="V65" s="2117" t="str">
        <f t="shared" si="5"/>
        <v>3H1102</v>
      </c>
      <c r="W65" s="2117" t="str">
        <f t="shared" si="6"/>
        <v>V15CMR</v>
      </c>
      <c r="Y65" s="2117" t="str">
        <f t="shared" si="7"/>
        <v>V15CMR</v>
      </c>
      <c r="Z65" s="2117" t="s">
        <v>600</v>
      </c>
      <c r="AA65" s="2117">
        <f t="shared" si="8"/>
        <v>43</v>
      </c>
      <c r="AB65" s="2117">
        <f t="shared" si="9"/>
        <v>843</v>
      </c>
      <c r="AC65" s="2117">
        <f t="shared" si="10"/>
        <v>7643</v>
      </c>
      <c r="AD65" s="2117">
        <f t="shared" si="11"/>
        <v>3383</v>
      </c>
      <c r="AE65" s="2117">
        <f t="shared" si="12"/>
        <v>692</v>
      </c>
      <c r="AF65" s="2117">
        <f t="shared" si="13"/>
        <v>667</v>
      </c>
      <c r="AG65" s="2117">
        <f t="shared" si="14"/>
        <v>1342</v>
      </c>
      <c r="AH65" s="2117">
        <f t="shared" si="15"/>
        <v>3242</v>
      </c>
      <c r="AI65" s="2117">
        <f t="shared" si="16"/>
        <v>667</v>
      </c>
      <c r="AJ65" s="2117">
        <f t="shared" si="17"/>
        <v>542</v>
      </c>
      <c r="AK65" s="2117">
        <f t="shared" si="18"/>
        <v>5277</v>
      </c>
      <c r="AL65" s="2117">
        <f t="shared" si="19"/>
        <v>5167</v>
      </c>
      <c r="AM65" s="2117">
        <f t="shared" si="20"/>
        <v>42</v>
      </c>
      <c r="AN65" s="2117">
        <f t="shared" si="21"/>
        <v>29550</v>
      </c>
      <c r="AP65" s="2117" t="s">
        <v>403</v>
      </c>
      <c r="AQ65" s="2117" t="s">
        <v>600</v>
      </c>
      <c r="AR65" s="2117">
        <f>SUMIF('Korat Summary'!$F:$F,US!$AQ65,'Korat Summary'!G:G)</f>
        <v>0</v>
      </c>
      <c r="AS65" s="2117">
        <f>SUMIF('Korat Summary'!$F:$F,US!$AQ65,'Korat Summary'!H:H)</f>
        <v>12025</v>
      </c>
      <c r="AT65" s="2117">
        <f>SUMIF('Korat Summary'!$F:$F,US!$AQ65,'Korat Summary'!I:I)</f>
        <v>9900</v>
      </c>
      <c r="AU65" s="2117">
        <f>SUMIF('Korat Summary'!$F:$F,US!$AQ65,'Korat Summary'!J:J)</f>
        <v>8725</v>
      </c>
      <c r="AV65" s="2117">
        <f>SUMIF('Korat Summary'!$F:$F,US!$AQ65,'Korat Summary'!N:N)</f>
        <v>7675</v>
      </c>
      <c r="AW65" s="2117">
        <f>SUMIF('Korat Summary'!$F:$F,US!$AQ65,'Korat Summary'!O:O)</f>
        <v>36375</v>
      </c>
      <c r="AX65" s="2117">
        <f>SUMIF('Korat Summary'!$F:$F,US!$AQ65,'Korat Summary'!P:P)</f>
        <v>9125</v>
      </c>
      <c r="AY65" s="2117">
        <f>SUMIF('Korat Summary'!$F:$F,US!$AQ65,'Korat Summary'!Q:Q)</f>
        <v>9075</v>
      </c>
      <c r="AZ65" s="2117">
        <f>SUMIF('Korat Summary'!$F:$F,US!$AQ65,'Korat Summary'!U:U)</f>
        <v>7850</v>
      </c>
      <c r="BA65" s="2117">
        <f>SUMIF('Korat Summary'!$F:$F,US!$AQ65,'Korat Summary'!V:V)</f>
        <v>58275</v>
      </c>
      <c r="BB65" s="2117">
        <f>SUMIF('Korat Summary'!$F:$F,US!$AQ65,'Korat Summary'!W:W)</f>
        <v>15750</v>
      </c>
      <c r="BC65" s="2117">
        <f>SUMIF('Korat Summary'!$F:$F,US!$AQ65,'Korat Summary'!X:X)</f>
        <v>6500</v>
      </c>
      <c r="BD65" s="2117">
        <f>SUMIF('Korat Summary'!$F:$F,US!$AQ65,'Korat Summary'!Y:Y)</f>
        <v>500</v>
      </c>
      <c r="BE65" s="2117">
        <f t="shared" si="22"/>
        <v>181775</v>
      </c>
      <c r="BG65" s="2133" t="s">
        <v>403</v>
      </c>
      <c r="BH65" s="2133" t="s">
        <v>600</v>
      </c>
      <c r="BI65" s="2134">
        <f t="shared" si="23"/>
        <v>-43</v>
      </c>
      <c r="BJ65" s="2134">
        <f t="shared" si="24"/>
        <v>11182</v>
      </c>
      <c r="BK65" s="2134">
        <f t="shared" si="25"/>
        <v>2257</v>
      </c>
      <c r="BL65" s="2134">
        <f t="shared" si="26"/>
        <v>5342</v>
      </c>
      <c r="BM65" s="2135">
        <f t="shared" si="27"/>
        <v>6983</v>
      </c>
      <c r="BN65" s="2136">
        <f t="shared" si="28"/>
        <v>35708</v>
      </c>
      <c r="BO65" s="2136">
        <f t="shared" si="29"/>
        <v>7783</v>
      </c>
      <c r="BP65" s="2137">
        <f t="shared" si="30"/>
        <v>5833</v>
      </c>
      <c r="BQ65" s="2134">
        <f t="shared" si="31"/>
        <v>7183</v>
      </c>
      <c r="BR65" s="2134">
        <f t="shared" si="32"/>
        <v>57733</v>
      </c>
      <c r="BS65" s="2134">
        <f t="shared" si="33"/>
        <v>10473</v>
      </c>
      <c r="BT65" s="2134">
        <f t="shared" si="34"/>
        <v>1333</v>
      </c>
      <c r="BU65" s="2134">
        <f t="shared" si="35"/>
        <v>458</v>
      </c>
      <c r="BV65" s="2120">
        <f t="shared" si="36"/>
        <v>152225</v>
      </c>
      <c r="BW65" s="2117" t="s">
        <v>600</v>
      </c>
      <c r="BX65" s="2117">
        <f t="shared" si="37"/>
        <v>458</v>
      </c>
    </row>
    <row r="66" spans="1:76">
      <c r="A66" s="2116" t="s">
        <v>403</v>
      </c>
      <c r="B66" s="2116" t="s">
        <v>416</v>
      </c>
      <c r="C66" s="2116" t="s">
        <v>406</v>
      </c>
      <c r="D66" s="2116" t="s">
        <v>879</v>
      </c>
      <c r="E66" s="2116" t="s">
        <v>806</v>
      </c>
      <c r="F66" s="2116" t="s">
        <v>807</v>
      </c>
      <c r="G66" s="2116" t="s">
        <v>808</v>
      </c>
      <c r="H66" s="2116">
        <v>0</v>
      </c>
      <c r="I66" s="2116">
        <v>0</v>
      </c>
      <c r="J66" s="2116">
        <v>0</v>
      </c>
      <c r="K66" s="2116">
        <v>0</v>
      </c>
      <c r="L66" s="2116">
        <v>0</v>
      </c>
      <c r="M66" s="2116">
        <v>0</v>
      </c>
      <c r="N66" s="2116">
        <v>0</v>
      </c>
      <c r="O66" s="2116">
        <v>0</v>
      </c>
      <c r="P66" s="2116">
        <v>0</v>
      </c>
      <c r="Q66" s="2116">
        <v>0</v>
      </c>
      <c r="R66" s="2116">
        <v>0</v>
      </c>
      <c r="S66" s="2116">
        <v>0</v>
      </c>
      <c r="T66" s="2116">
        <v>0</v>
      </c>
      <c r="U66" s="2116">
        <v>0</v>
      </c>
      <c r="V66" s="2117" t="str">
        <f t="shared" si="5"/>
        <v>3JF102</v>
      </c>
      <c r="W66" s="2117" t="str">
        <f t="shared" si="6"/>
        <v>V15CMR</v>
      </c>
      <c r="Y66" s="2117" t="str">
        <f t="shared" si="7"/>
        <v>V15CMR</v>
      </c>
      <c r="Z66" s="2117" t="s">
        <v>597</v>
      </c>
      <c r="AA66" s="2117">
        <f t="shared" si="8"/>
        <v>175</v>
      </c>
      <c r="AB66" s="2117">
        <f t="shared" si="9"/>
        <v>275</v>
      </c>
      <c r="AC66" s="2117">
        <f t="shared" si="10"/>
        <v>375</v>
      </c>
      <c r="AD66" s="2117">
        <f t="shared" si="11"/>
        <v>375</v>
      </c>
      <c r="AE66" s="2117">
        <f t="shared" si="12"/>
        <v>450</v>
      </c>
      <c r="AF66" s="2117">
        <f t="shared" si="13"/>
        <v>300</v>
      </c>
      <c r="AG66" s="2117">
        <f t="shared" si="14"/>
        <v>275</v>
      </c>
      <c r="AH66" s="2117">
        <f t="shared" si="15"/>
        <v>500</v>
      </c>
      <c r="AI66" s="2117">
        <f t="shared" si="16"/>
        <v>275</v>
      </c>
      <c r="AJ66" s="2117">
        <f t="shared" si="17"/>
        <v>325</v>
      </c>
      <c r="AK66" s="2117">
        <f t="shared" si="18"/>
        <v>300</v>
      </c>
      <c r="AL66" s="2117">
        <f t="shared" si="19"/>
        <v>765</v>
      </c>
      <c r="AM66" s="2117">
        <f t="shared" si="20"/>
        <v>175</v>
      </c>
      <c r="AN66" s="2117">
        <f t="shared" si="21"/>
        <v>4565</v>
      </c>
      <c r="AP66" s="2117" t="s">
        <v>403</v>
      </c>
      <c r="AQ66" s="2117" t="s">
        <v>597</v>
      </c>
      <c r="AR66" s="2117">
        <f>SUMIF('Korat Summary'!$F:$F,US!$AQ66,'Korat Summary'!G:G)</f>
        <v>0</v>
      </c>
      <c r="AS66" s="2117">
        <f>SUMIF('Korat Summary'!$F:$F,US!$AQ66,'Korat Summary'!H:H)</f>
        <v>1425</v>
      </c>
      <c r="AT66" s="2117">
        <f>SUMIF('Korat Summary'!$F:$F,US!$AQ66,'Korat Summary'!I:I)</f>
        <v>500</v>
      </c>
      <c r="AU66" s="2117">
        <f>SUMIF('Korat Summary'!$F:$F,US!$AQ66,'Korat Summary'!J:J)</f>
        <v>700</v>
      </c>
      <c r="AV66" s="2117">
        <f>SUMIF('Korat Summary'!$F:$F,US!$AQ66,'Korat Summary'!N:N)</f>
        <v>950</v>
      </c>
      <c r="AW66" s="2117">
        <f>SUMIF('Korat Summary'!$F:$F,US!$AQ66,'Korat Summary'!O:O)</f>
        <v>1475</v>
      </c>
      <c r="AX66" s="2117">
        <f>SUMIF('Korat Summary'!$F:$F,US!$AQ66,'Korat Summary'!P:P)</f>
        <v>700</v>
      </c>
      <c r="AY66" s="2117">
        <f>SUMIF('Korat Summary'!$F:$F,US!$AQ66,'Korat Summary'!Q:Q)</f>
        <v>1000</v>
      </c>
      <c r="AZ66" s="2117">
        <f>SUMIF('Korat Summary'!$F:$F,US!$AQ66,'Korat Summary'!U:U)</f>
        <v>875</v>
      </c>
      <c r="BA66" s="2117">
        <f>SUMIF('Korat Summary'!$F:$F,US!$AQ66,'Korat Summary'!V:V)</f>
        <v>1775</v>
      </c>
      <c r="BB66" s="2117">
        <f>SUMIF('Korat Summary'!$F:$F,US!$AQ66,'Korat Summary'!W:W)</f>
        <v>700</v>
      </c>
      <c r="BC66" s="2117">
        <f>SUMIF('Korat Summary'!$F:$F,US!$AQ66,'Korat Summary'!X:X)</f>
        <v>1075</v>
      </c>
      <c r="BD66" s="2117">
        <f>SUMIF('Korat Summary'!$F:$F,US!$AQ66,'Korat Summary'!Y:Y)</f>
        <v>275</v>
      </c>
      <c r="BE66" s="2117">
        <f t="shared" si="22"/>
        <v>11450</v>
      </c>
      <c r="BG66" s="2133" t="s">
        <v>403</v>
      </c>
      <c r="BH66" s="2133" t="s">
        <v>597</v>
      </c>
      <c r="BI66" s="2134">
        <f t="shared" si="23"/>
        <v>-175</v>
      </c>
      <c r="BJ66" s="2134">
        <f t="shared" si="24"/>
        <v>1150</v>
      </c>
      <c r="BK66" s="2134">
        <f t="shared" si="25"/>
        <v>125</v>
      </c>
      <c r="BL66" s="2134">
        <f t="shared" si="26"/>
        <v>325</v>
      </c>
      <c r="BM66" s="2135">
        <f t="shared" si="27"/>
        <v>500</v>
      </c>
      <c r="BN66" s="2136">
        <f t="shared" si="28"/>
        <v>1175</v>
      </c>
      <c r="BO66" s="2136">
        <f t="shared" si="29"/>
        <v>425</v>
      </c>
      <c r="BP66" s="2137">
        <f t="shared" si="30"/>
        <v>500</v>
      </c>
      <c r="BQ66" s="2134">
        <f t="shared" si="31"/>
        <v>600</v>
      </c>
      <c r="BR66" s="2134">
        <f t="shared" si="32"/>
        <v>1450</v>
      </c>
      <c r="BS66" s="2134">
        <f t="shared" si="33"/>
        <v>400</v>
      </c>
      <c r="BT66" s="2134">
        <f t="shared" si="34"/>
        <v>310</v>
      </c>
      <c r="BU66" s="2134">
        <f t="shared" si="35"/>
        <v>100</v>
      </c>
      <c r="BV66" s="2120">
        <f t="shared" si="36"/>
        <v>6885</v>
      </c>
      <c r="BW66" s="2117" t="s">
        <v>597</v>
      </c>
      <c r="BX66" s="2117">
        <f t="shared" si="37"/>
        <v>100</v>
      </c>
    </row>
    <row r="67" spans="1:76">
      <c r="A67" s="2116" t="s">
        <v>403</v>
      </c>
      <c r="B67" s="2116" t="s">
        <v>417</v>
      </c>
      <c r="C67" s="2116" t="s">
        <v>406</v>
      </c>
      <c r="D67" s="2116" t="s">
        <v>880</v>
      </c>
      <c r="E67" s="2116" t="s">
        <v>806</v>
      </c>
      <c r="F67" s="2116" t="s">
        <v>807</v>
      </c>
      <c r="G67" s="2116" t="s">
        <v>808</v>
      </c>
      <c r="H67" s="2116">
        <v>0</v>
      </c>
      <c r="I67" s="2116">
        <v>0</v>
      </c>
      <c r="J67" s="2116">
        <v>0</v>
      </c>
      <c r="K67" s="2116">
        <v>0</v>
      </c>
      <c r="L67" s="2116">
        <v>0</v>
      </c>
      <c r="M67" s="2116">
        <v>0</v>
      </c>
      <c r="N67" s="2116">
        <v>0</v>
      </c>
      <c r="O67" s="2116">
        <v>0</v>
      </c>
      <c r="P67" s="2116">
        <v>0</v>
      </c>
      <c r="Q67" s="2116">
        <v>0</v>
      </c>
      <c r="R67" s="2116">
        <v>0</v>
      </c>
      <c r="S67" s="2116">
        <v>0</v>
      </c>
      <c r="T67" s="2116">
        <v>0</v>
      </c>
      <c r="U67" s="2116">
        <v>0</v>
      </c>
      <c r="V67" s="2117" t="str">
        <f t="shared" ref="V67:V130" si="38">LEFT(D67,6)</f>
        <v>3CU10G</v>
      </c>
      <c r="W67" s="2117" t="str">
        <f t="shared" ref="W67:W130" si="39">A67</f>
        <v>V15CMR</v>
      </c>
      <c r="Y67" s="2117" t="str">
        <f t="shared" ref="Y67:Y109" si="40">VLOOKUP(Z67,V:W,2,0)</f>
        <v>V15CMR</v>
      </c>
      <c r="Z67" s="2117" t="s">
        <v>946</v>
      </c>
      <c r="AA67" s="2117">
        <f t="shared" ref="AA67:AA109" si="41">SUMIF($V:$V,$Z67,H:H)</f>
        <v>0</v>
      </c>
      <c r="AB67" s="2117">
        <f t="shared" ref="AB67:AB109" si="42">SUMIF($V:$V,$Z67,I:I)</f>
        <v>0</v>
      </c>
      <c r="AC67" s="2117">
        <f t="shared" ref="AC67:AC109" si="43">SUMIF($V:$V,$Z67,J:J)</f>
        <v>0</v>
      </c>
      <c r="AD67" s="2117">
        <f t="shared" ref="AD67:AD109" si="44">SUMIF($V:$V,$Z67,K:K)</f>
        <v>0</v>
      </c>
      <c r="AE67" s="2117">
        <f t="shared" ref="AE67:AE109" si="45">SUMIF($V:$V,$Z67,L:L)</f>
        <v>0</v>
      </c>
      <c r="AF67" s="2117">
        <f t="shared" ref="AF67:AF109" si="46">SUMIF($V:$V,$Z67,M:M)</f>
        <v>0</v>
      </c>
      <c r="AG67" s="2117">
        <f t="shared" ref="AG67:AG109" si="47">SUMIF($V:$V,$Z67,N:N)</f>
        <v>0</v>
      </c>
      <c r="AH67" s="2117">
        <f t="shared" ref="AH67:AH109" si="48">SUMIF($V:$V,$Z67,O:O)</f>
        <v>0</v>
      </c>
      <c r="AI67" s="2117">
        <f t="shared" ref="AI67:AI109" si="49">SUMIF($V:$V,$Z67,P:P)</f>
        <v>0</v>
      </c>
      <c r="AJ67" s="2117">
        <f t="shared" ref="AJ67:AJ109" si="50">SUMIF($V:$V,$Z67,Q:Q)</f>
        <v>0</v>
      </c>
      <c r="AK67" s="2117">
        <f t="shared" ref="AK67:AK109" si="51">SUMIF($V:$V,$Z67,R:R)</f>
        <v>0</v>
      </c>
      <c r="AL67" s="2117">
        <f t="shared" ref="AL67:AL109" si="52">SUMIF($V:$V,$Z67,S:S)</f>
        <v>0</v>
      </c>
      <c r="AM67" s="2117">
        <f t="shared" ref="AM67:AM109" si="53">SUMIF($V:$V,$Z67,T:T)</f>
        <v>0</v>
      </c>
      <c r="AN67" s="2117">
        <f t="shared" ref="AN67:AN109" si="54">SUMIF($V:$V,$Z67,U:U)</f>
        <v>0</v>
      </c>
      <c r="AP67" s="2117" t="s">
        <v>403</v>
      </c>
      <c r="AQ67" s="2117" t="s">
        <v>946</v>
      </c>
      <c r="AR67" s="2117">
        <f>SUMIF('Korat Summary'!$F:$F,US!$AQ67,'Korat Summary'!G:G)</f>
        <v>0</v>
      </c>
      <c r="AS67" s="2117">
        <f>SUMIF('Korat Summary'!$F:$F,US!$AQ67,'Korat Summary'!H:H)</f>
        <v>0</v>
      </c>
      <c r="AT67" s="2117">
        <f>SUMIF('Korat Summary'!$F:$F,US!$AQ67,'Korat Summary'!I:I)</f>
        <v>0</v>
      </c>
      <c r="AU67" s="2117">
        <f>SUMIF('Korat Summary'!$F:$F,US!$AQ67,'Korat Summary'!J:J)</f>
        <v>0</v>
      </c>
      <c r="AV67" s="2117">
        <f>SUMIF('Korat Summary'!$F:$F,US!$AQ67,'Korat Summary'!N:N)</f>
        <v>0</v>
      </c>
      <c r="AW67" s="2117">
        <f>SUMIF('Korat Summary'!$F:$F,US!$AQ67,'Korat Summary'!O:O)</f>
        <v>0</v>
      </c>
      <c r="AX67" s="2117">
        <f>SUMIF('Korat Summary'!$F:$F,US!$AQ67,'Korat Summary'!P:P)</f>
        <v>0</v>
      </c>
      <c r="AY67" s="2117">
        <f>SUMIF('Korat Summary'!$F:$F,US!$AQ67,'Korat Summary'!Q:Q)</f>
        <v>0</v>
      </c>
      <c r="AZ67" s="2117">
        <f>SUMIF('Korat Summary'!$F:$F,US!$AQ67,'Korat Summary'!U:U)</f>
        <v>0</v>
      </c>
      <c r="BA67" s="2117">
        <f>SUMIF('Korat Summary'!$F:$F,US!$AQ67,'Korat Summary'!V:V)</f>
        <v>0</v>
      </c>
      <c r="BB67" s="2117">
        <f>SUMIF('Korat Summary'!$F:$F,US!$AQ67,'Korat Summary'!W:W)</f>
        <v>0</v>
      </c>
      <c r="BC67" s="2117">
        <f>SUMIF('Korat Summary'!$F:$F,US!$AQ67,'Korat Summary'!X:X)</f>
        <v>0</v>
      </c>
      <c r="BD67" s="2117">
        <f>SUMIF('Korat Summary'!$F:$F,US!$AQ67,'Korat Summary'!Y:Y)</f>
        <v>0</v>
      </c>
      <c r="BE67" s="2117">
        <f t="shared" ref="BE67:BE109" si="55">SUM(AR67:BD67)</f>
        <v>0</v>
      </c>
      <c r="BG67" s="2133" t="s">
        <v>403</v>
      </c>
      <c r="BH67" s="2133" t="s">
        <v>946</v>
      </c>
      <c r="BI67" s="2134">
        <f t="shared" ref="BI67:BI109" si="56">AR67-AA67</f>
        <v>0</v>
      </c>
      <c r="BJ67" s="2134">
        <f t="shared" ref="BJ67:BJ109" si="57">AS67-AB67</f>
        <v>0</v>
      </c>
      <c r="BK67" s="2134">
        <f t="shared" ref="BK67:BK109" si="58">AT67-AC67</f>
        <v>0</v>
      </c>
      <c r="BL67" s="2134">
        <f t="shared" ref="BL67:BL109" si="59">AU67-AD67</f>
        <v>0</v>
      </c>
      <c r="BM67" s="2135">
        <f t="shared" ref="BM67:BM109" si="60">AV67-AE67</f>
        <v>0</v>
      </c>
      <c r="BN67" s="2136">
        <f t="shared" ref="BN67:BN109" si="61">AW67-AF67</f>
        <v>0</v>
      </c>
      <c r="BO67" s="2136">
        <f t="shared" ref="BO67:BO109" si="62">AX67-AG67</f>
        <v>0</v>
      </c>
      <c r="BP67" s="2137">
        <f t="shared" ref="BP67:BP109" si="63">AY67-AH67</f>
        <v>0</v>
      </c>
      <c r="BQ67" s="2134">
        <f t="shared" ref="BQ67:BQ109" si="64">AZ67-AI67</f>
        <v>0</v>
      </c>
      <c r="BR67" s="2134">
        <f t="shared" ref="BR67:BR109" si="65">BA67-AJ67</f>
        <v>0</v>
      </c>
      <c r="BS67" s="2134">
        <f t="shared" ref="BS67:BS109" si="66">BB67-AK67</f>
        <v>0</v>
      </c>
      <c r="BT67" s="2134">
        <f t="shared" ref="BT67:BT109" si="67">BC67-AL67</f>
        <v>0</v>
      </c>
      <c r="BU67" s="2134">
        <f t="shared" ref="BU67:BU109" si="68">BD67-AM67</f>
        <v>0</v>
      </c>
      <c r="BV67" s="2120">
        <f t="shared" ref="BV67:BV109" si="69">SUM(BI67:BU67)</f>
        <v>0</v>
      </c>
      <c r="BW67" s="2117" t="s">
        <v>724</v>
      </c>
      <c r="BX67" s="2117">
        <f t="shared" si="37"/>
        <v>0</v>
      </c>
    </row>
    <row r="68" spans="1:76">
      <c r="A68" s="2116" t="s">
        <v>403</v>
      </c>
      <c r="B68" s="2116" t="s">
        <v>417</v>
      </c>
      <c r="C68" s="2116" t="s">
        <v>406</v>
      </c>
      <c r="D68" s="2116" t="s">
        <v>881</v>
      </c>
      <c r="E68" s="2116" t="s">
        <v>806</v>
      </c>
      <c r="F68" s="2116" t="s">
        <v>816</v>
      </c>
      <c r="G68" s="2116" t="s">
        <v>808</v>
      </c>
      <c r="H68" s="2116">
        <v>0</v>
      </c>
      <c r="I68" s="2116">
        <v>0</v>
      </c>
      <c r="J68" s="2116">
        <v>0</v>
      </c>
      <c r="K68" s="2116">
        <v>0</v>
      </c>
      <c r="L68" s="2116">
        <v>0</v>
      </c>
      <c r="M68" s="2116">
        <v>0</v>
      </c>
      <c r="N68" s="2116">
        <v>0</v>
      </c>
      <c r="O68" s="2116">
        <v>0</v>
      </c>
      <c r="P68" s="2116">
        <v>0</v>
      </c>
      <c r="Q68" s="2116">
        <v>0</v>
      </c>
      <c r="R68" s="2116">
        <v>0</v>
      </c>
      <c r="S68" s="2116">
        <v>0</v>
      </c>
      <c r="T68" s="2116">
        <v>0</v>
      </c>
      <c r="U68" s="2116">
        <v>0</v>
      </c>
      <c r="V68" s="2117" t="str">
        <f t="shared" si="38"/>
        <v>3CU10G</v>
      </c>
      <c r="W68" s="2117" t="str">
        <f t="shared" si="39"/>
        <v>V15CMR</v>
      </c>
      <c r="Y68" s="2117" t="str">
        <f t="shared" si="40"/>
        <v>V15CMR</v>
      </c>
      <c r="Z68" s="2117" t="s">
        <v>595</v>
      </c>
      <c r="AA68" s="2117">
        <f t="shared" si="41"/>
        <v>0</v>
      </c>
      <c r="AB68" s="2117">
        <f t="shared" si="42"/>
        <v>0</v>
      </c>
      <c r="AC68" s="2117">
        <f t="shared" si="43"/>
        <v>0</v>
      </c>
      <c r="AD68" s="2117">
        <f t="shared" si="44"/>
        <v>0</v>
      </c>
      <c r="AE68" s="2117">
        <f t="shared" si="45"/>
        <v>0</v>
      </c>
      <c r="AF68" s="2117">
        <f t="shared" si="46"/>
        <v>0</v>
      </c>
      <c r="AG68" s="2117">
        <f t="shared" si="47"/>
        <v>0</v>
      </c>
      <c r="AH68" s="2117">
        <f t="shared" si="48"/>
        <v>0</v>
      </c>
      <c r="AI68" s="2117">
        <f t="shared" si="49"/>
        <v>0</v>
      </c>
      <c r="AJ68" s="2117">
        <f t="shared" si="50"/>
        <v>0</v>
      </c>
      <c r="AK68" s="2117">
        <f t="shared" si="51"/>
        <v>0</v>
      </c>
      <c r="AL68" s="2117">
        <f t="shared" si="52"/>
        <v>0</v>
      </c>
      <c r="AM68" s="2117">
        <f t="shared" si="53"/>
        <v>0</v>
      </c>
      <c r="AN68" s="2117">
        <f t="shared" si="54"/>
        <v>0</v>
      </c>
      <c r="AP68" s="2117" t="s">
        <v>403</v>
      </c>
      <c r="AQ68" s="2117" t="s">
        <v>595</v>
      </c>
      <c r="AR68" s="2117">
        <f>SUMIF('Korat Summary'!$F:$F,US!$AQ68,'Korat Summary'!G:G)</f>
        <v>0</v>
      </c>
      <c r="AS68" s="2117">
        <f>SUMIF('Korat Summary'!$F:$F,US!$AQ68,'Korat Summary'!H:H)</f>
        <v>4450</v>
      </c>
      <c r="AT68" s="2117">
        <f>SUMIF('Korat Summary'!$F:$F,US!$AQ68,'Korat Summary'!I:I)</f>
        <v>0</v>
      </c>
      <c r="AU68" s="2117">
        <f>SUMIF('Korat Summary'!$F:$F,US!$AQ68,'Korat Summary'!J:J)</f>
        <v>0</v>
      </c>
      <c r="AV68" s="2117">
        <f>SUMIF('Korat Summary'!$F:$F,US!$AQ68,'Korat Summary'!N:N)</f>
        <v>3275</v>
      </c>
      <c r="AW68" s="2117">
        <f>SUMIF('Korat Summary'!$F:$F,US!$AQ68,'Korat Summary'!O:O)</f>
        <v>1150</v>
      </c>
      <c r="AX68" s="2117">
        <f>SUMIF('Korat Summary'!$F:$F,US!$AQ68,'Korat Summary'!P:P)</f>
        <v>0</v>
      </c>
      <c r="AY68" s="2117">
        <f>SUMIF('Korat Summary'!$F:$F,US!$AQ68,'Korat Summary'!Q:Q)</f>
        <v>0</v>
      </c>
      <c r="AZ68" s="2117">
        <f>SUMIF('Korat Summary'!$F:$F,US!$AQ68,'Korat Summary'!U:U)</f>
        <v>4350</v>
      </c>
      <c r="BA68" s="2117">
        <f>SUMIF('Korat Summary'!$F:$F,US!$AQ68,'Korat Summary'!V:V)</f>
        <v>1125</v>
      </c>
      <c r="BB68" s="2117">
        <f>SUMIF('Korat Summary'!$F:$F,US!$AQ68,'Korat Summary'!W:W)</f>
        <v>0</v>
      </c>
      <c r="BC68" s="2117">
        <f>SUMIF('Korat Summary'!$F:$F,US!$AQ68,'Korat Summary'!X:X)</f>
        <v>0</v>
      </c>
      <c r="BD68" s="2117">
        <f>SUMIF('Korat Summary'!$F:$F,US!$AQ68,'Korat Summary'!Y:Y)</f>
        <v>0</v>
      </c>
      <c r="BE68" s="2117">
        <f t="shared" si="55"/>
        <v>14350</v>
      </c>
      <c r="BG68" s="2133" t="s">
        <v>403</v>
      </c>
      <c r="BH68" s="2133" t="s">
        <v>595</v>
      </c>
      <c r="BI68" s="2134">
        <f t="shared" si="56"/>
        <v>0</v>
      </c>
      <c r="BJ68" s="2134">
        <f t="shared" si="57"/>
        <v>4450</v>
      </c>
      <c r="BK68" s="2134">
        <f t="shared" si="58"/>
        <v>0</v>
      </c>
      <c r="BL68" s="2134">
        <f t="shared" si="59"/>
        <v>0</v>
      </c>
      <c r="BM68" s="2135">
        <f t="shared" si="60"/>
        <v>3275</v>
      </c>
      <c r="BN68" s="2136">
        <f t="shared" si="61"/>
        <v>1150</v>
      </c>
      <c r="BO68" s="2136">
        <f t="shared" si="62"/>
        <v>0</v>
      </c>
      <c r="BP68" s="2137">
        <f t="shared" si="63"/>
        <v>0</v>
      </c>
      <c r="BQ68" s="2134">
        <f t="shared" si="64"/>
        <v>4350</v>
      </c>
      <c r="BR68" s="2134">
        <f t="shared" si="65"/>
        <v>1125</v>
      </c>
      <c r="BS68" s="2134">
        <f t="shared" si="66"/>
        <v>0</v>
      </c>
      <c r="BT68" s="2134">
        <f t="shared" si="67"/>
        <v>0</v>
      </c>
      <c r="BU68" s="2134">
        <f t="shared" si="68"/>
        <v>0</v>
      </c>
      <c r="BV68" s="2120">
        <f t="shared" si="69"/>
        <v>14350</v>
      </c>
      <c r="BW68" s="2117" t="s">
        <v>595</v>
      </c>
      <c r="BX68" s="2117">
        <f t="shared" si="37"/>
        <v>0</v>
      </c>
    </row>
    <row r="69" spans="1:76">
      <c r="A69" s="2116" t="s">
        <v>403</v>
      </c>
      <c r="B69" s="2116" t="s">
        <v>417</v>
      </c>
      <c r="C69" s="2116" t="s">
        <v>406</v>
      </c>
      <c r="D69" s="2116" t="s">
        <v>882</v>
      </c>
      <c r="E69" s="2116" t="s">
        <v>806</v>
      </c>
      <c r="F69" s="2116" t="s">
        <v>815</v>
      </c>
      <c r="G69" s="2116" t="s">
        <v>808</v>
      </c>
      <c r="V69" s="2117" t="str">
        <f t="shared" si="38"/>
        <v>3CU10G</v>
      </c>
      <c r="W69" s="2117" t="str">
        <f t="shared" si="39"/>
        <v>V15CMR</v>
      </c>
      <c r="Y69" s="2117" t="str">
        <f t="shared" si="40"/>
        <v>V15CMR</v>
      </c>
      <c r="Z69" s="2117" t="s">
        <v>947</v>
      </c>
      <c r="AA69" s="2117">
        <f t="shared" si="41"/>
        <v>0</v>
      </c>
      <c r="AB69" s="2117">
        <f t="shared" si="42"/>
        <v>0</v>
      </c>
      <c r="AC69" s="2117">
        <f t="shared" si="43"/>
        <v>0</v>
      </c>
      <c r="AD69" s="2117">
        <f t="shared" si="44"/>
        <v>0</v>
      </c>
      <c r="AE69" s="2117">
        <f t="shared" si="45"/>
        <v>0</v>
      </c>
      <c r="AF69" s="2117">
        <f t="shared" si="46"/>
        <v>0</v>
      </c>
      <c r="AG69" s="2117">
        <f t="shared" si="47"/>
        <v>0</v>
      </c>
      <c r="AH69" s="2117">
        <f t="shared" si="48"/>
        <v>0</v>
      </c>
      <c r="AI69" s="2117">
        <f t="shared" si="49"/>
        <v>0</v>
      </c>
      <c r="AJ69" s="2117">
        <f t="shared" si="50"/>
        <v>0</v>
      </c>
      <c r="AK69" s="2117">
        <f t="shared" si="51"/>
        <v>0</v>
      </c>
      <c r="AL69" s="2117">
        <f t="shared" si="52"/>
        <v>0</v>
      </c>
      <c r="AM69" s="2117">
        <f t="shared" si="53"/>
        <v>0</v>
      </c>
      <c r="AN69" s="2117">
        <f t="shared" si="54"/>
        <v>0</v>
      </c>
      <c r="AP69" s="2117" t="s">
        <v>403</v>
      </c>
      <c r="AQ69" s="2117" t="s">
        <v>947</v>
      </c>
      <c r="AR69" s="2117">
        <f>SUMIF('Korat Summary'!$F:$F,US!$AQ69,'Korat Summary'!G:G)</f>
        <v>0</v>
      </c>
      <c r="AS69" s="2117">
        <f>SUMIF('Korat Summary'!$F:$F,US!$AQ69,'Korat Summary'!H:H)</f>
        <v>0</v>
      </c>
      <c r="AT69" s="2117">
        <f>SUMIF('Korat Summary'!$F:$F,US!$AQ69,'Korat Summary'!I:I)</f>
        <v>0</v>
      </c>
      <c r="AU69" s="2117">
        <f>SUMIF('Korat Summary'!$F:$F,US!$AQ69,'Korat Summary'!J:J)</f>
        <v>0</v>
      </c>
      <c r="AV69" s="2117">
        <f>SUMIF('Korat Summary'!$F:$F,US!$AQ69,'Korat Summary'!N:N)</f>
        <v>0</v>
      </c>
      <c r="AW69" s="2117">
        <f>SUMIF('Korat Summary'!$F:$F,US!$AQ69,'Korat Summary'!O:O)</f>
        <v>0</v>
      </c>
      <c r="AX69" s="2117">
        <f>SUMIF('Korat Summary'!$F:$F,US!$AQ69,'Korat Summary'!P:P)</f>
        <v>0</v>
      </c>
      <c r="AY69" s="2117">
        <f>SUMIF('Korat Summary'!$F:$F,US!$AQ69,'Korat Summary'!Q:Q)</f>
        <v>0</v>
      </c>
      <c r="AZ69" s="2117">
        <f>SUMIF('Korat Summary'!$F:$F,US!$AQ69,'Korat Summary'!U:U)</f>
        <v>0</v>
      </c>
      <c r="BA69" s="2117">
        <f>SUMIF('Korat Summary'!$F:$F,US!$AQ69,'Korat Summary'!V:V)</f>
        <v>0</v>
      </c>
      <c r="BB69" s="2117">
        <f>SUMIF('Korat Summary'!$F:$F,US!$AQ69,'Korat Summary'!W:W)</f>
        <v>0</v>
      </c>
      <c r="BC69" s="2117">
        <f>SUMIF('Korat Summary'!$F:$F,US!$AQ69,'Korat Summary'!X:X)</f>
        <v>0</v>
      </c>
      <c r="BD69" s="2117">
        <f>SUMIF('Korat Summary'!$F:$F,US!$AQ69,'Korat Summary'!Y:Y)</f>
        <v>0</v>
      </c>
      <c r="BE69" s="2117">
        <f t="shared" si="55"/>
        <v>0</v>
      </c>
      <c r="BG69" s="2133" t="s">
        <v>403</v>
      </c>
      <c r="BH69" s="2133" t="s">
        <v>947</v>
      </c>
      <c r="BI69" s="2134">
        <f t="shared" si="56"/>
        <v>0</v>
      </c>
      <c r="BJ69" s="2134">
        <f t="shared" si="57"/>
        <v>0</v>
      </c>
      <c r="BK69" s="2134">
        <f t="shared" si="58"/>
        <v>0</v>
      </c>
      <c r="BL69" s="2134">
        <f t="shared" si="59"/>
        <v>0</v>
      </c>
      <c r="BM69" s="2135">
        <f t="shared" si="60"/>
        <v>0</v>
      </c>
      <c r="BN69" s="2136">
        <f t="shared" si="61"/>
        <v>0</v>
      </c>
      <c r="BO69" s="2136">
        <f t="shared" si="62"/>
        <v>0</v>
      </c>
      <c r="BP69" s="2137">
        <f t="shared" si="63"/>
        <v>0</v>
      </c>
      <c r="BQ69" s="2134">
        <f t="shared" si="64"/>
        <v>0</v>
      </c>
      <c r="BR69" s="2134">
        <f t="shared" si="65"/>
        <v>0</v>
      </c>
      <c r="BS69" s="2134">
        <f t="shared" si="66"/>
        <v>0</v>
      </c>
      <c r="BT69" s="2134">
        <f t="shared" si="67"/>
        <v>0</v>
      </c>
      <c r="BU69" s="2134">
        <f t="shared" si="68"/>
        <v>0</v>
      </c>
      <c r="BV69" s="2120">
        <f t="shared" si="69"/>
        <v>0</v>
      </c>
      <c r="BW69" s="2117" t="s">
        <v>608</v>
      </c>
      <c r="BX69" s="2117">
        <f t="shared" si="37"/>
        <v>0</v>
      </c>
    </row>
    <row r="70" spans="1:76">
      <c r="A70" s="2116" t="s">
        <v>403</v>
      </c>
      <c r="B70" s="2116" t="s">
        <v>417</v>
      </c>
      <c r="C70" s="2116" t="s">
        <v>406</v>
      </c>
      <c r="D70" s="2116" t="s">
        <v>883</v>
      </c>
      <c r="E70" s="2116" t="s">
        <v>806</v>
      </c>
      <c r="F70" s="2116" t="s">
        <v>809</v>
      </c>
      <c r="G70" s="2116" t="s">
        <v>808</v>
      </c>
      <c r="H70" s="2116">
        <v>0</v>
      </c>
      <c r="I70" s="2116">
        <v>50</v>
      </c>
      <c r="J70" s="2116">
        <v>50</v>
      </c>
      <c r="K70" s="2116">
        <v>0</v>
      </c>
      <c r="L70" s="2116">
        <v>25</v>
      </c>
      <c r="M70" s="2116">
        <v>0</v>
      </c>
      <c r="N70" s="2116">
        <v>0</v>
      </c>
      <c r="O70" s="2116">
        <v>0</v>
      </c>
      <c r="P70" s="2116">
        <v>50</v>
      </c>
      <c r="Q70" s="2116">
        <v>0</v>
      </c>
      <c r="R70" s="2116">
        <v>0</v>
      </c>
      <c r="S70" s="2116">
        <v>0</v>
      </c>
      <c r="T70" s="2116">
        <v>0</v>
      </c>
      <c r="U70" s="2116">
        <v>175</v>
      </c>
      <c r="V70" s="2117" t="str">
        <f t="shared" si="38"/>
        <v>3CV10G</v>
      </c>
      <c r="W70" s="2117" t="str">
        <f t="shared" si="39"/>
        <v>V15CMR</v>
      </c>
      <c r="Y70" s="2117" t="str">
        <f t="shared" si="40"/>
        <v>V15CMR</v>
      </c>
      <c r="Z70" s="2117" t="s">
        <v>948</v>
      </c>
      <c r="AA70" s="2117">
        <f t="shared" si="41"/>
        <v>0</v>
      </c>
      <c r="AB70" s="2117">
        <f t="shared" si="42"/>
        <v>0</v>
      </c>
      <c r="AC70" s="2117">
        <f t="shared" si="43"/>
        <v>0</v>
      </c>
      <c r="AD70" s="2117">
        <f t="shared" si="44"/>
        <v>0</v>
      </c>
      <c r="AE70" s="2117">
        <f t="shared" si="45"/>
        <v>0</v>
      </c>
      <c r="AF70" s="2117">
        <f t="shared" si="46"/>
        <v>0</v>
      </c>
      <c r="AG70" s="2117">
        <f t="shared" si="47"/>
        <v>0</v>
      </c>
      <c r="AH70" s="2117">
        <f t="shared" si="48"/>
        <v>0</v>
      </c>
      <c r="AI70" s="2117">
        <f t="shared" si="49"/>
        <v>0</v>
      </c>
      <c r="AJ70" s="2117">
        <f t="shared" si="50"/>
        <v>0</v>
      </c>
      <c r="AK70" s="2117">
        <f t="shared" si="51"/>
        <v>0</v>
      </c>
      <c r="AL70" s="2117">
        <f t="shared" si="52"/>
        <v>0</v>
      </c>
      <c r="AM70" s="2117">
        <f t="shared" si="53"/>
        <v>0</v>
      </c>
      <c r="AN70" s="2117">
        <f t="shared" si="54"/>
        <v>0</v>
      </c>
      <c r="AP70" s="2117" t="s">
        <v>403</v>
      </c>
      <c r="AQ70" s="2117" t="s">
        <v>948</v>
      </c>
      <c r="AR70" s="2117">
        <f>SUMIF('Korat Summary'!$F:$F,US!$AQ70,'Korat Summary'!G:G)</f>
        <v>0</v>
      </c>
      <c r="AS70" s="2117">
        <f>SUMIF('Korat Summary'!$F:$F,US!$AQ70,'Korat Summary'!H:H)</f>
        <v>0</v>
      </c>
      <c r="AT70" s="2117">
        <f>SUMIF('Korat Summary'!$F:$F,US!$AQ70,'Korat Summary'!I:I)</f>
        <v>0</v>
      </c>
      <c r="AU70" s="2117">
        <f>SUMIF('Korat Summary'!$F:$F,US!$AQ70,'Korat Summary'!J:J)</f>
        <v>0</v>
      </c>
      <c r="AV70" s="2117">
        <f>SUMIF('Korat Summary'!$F:$F,US!$AQ70,'Korat Summary'!N:N)</f>
        <v>0</v>
      </c>
      <c r="AW70" s="2117">
        <f>SUMIF('Korat Summary'!$F:$F,US!$AQ70,'Korat Summary'!O:O)</f>
        <v>0</v>
      </c>
      <c r="AX70" s="2117">
        <f>SUMIF('Korat Summary'!$F:$F,US!$AQ70,'Korat Summary'!P:P)</f>
        <v>0</v>
      </c>
      <c r="AY70" s="2117">
        <f>SUMIF('Korat Summary'!$F:$F,US!$AQ70,'Korat Summary'!Q:Q)</f>
        <v>0</v>
      </c>
      <c r="AZ70" s="2117">
        <f>SUMIF('Korat Summary'!$F:$F,US!$AQ70,'Korat Summary'!U:U)</f>
        <v>0</v>
      </c>
      <c r="BA70" s="2117">
        <f>SUMIF('Korat Summary'!$F:$F,US!$AQ70,'Korat Summary'!V:V)</f>
        <v>0</v>
      </c>
      <c r="BB70" s="2117">
        <f>SUMIF('Korat Summary'!$F:$F,US!$AQ70,'Korat Summary'!W:W)</f>
        <v>0</v>
      </c>
      <c r="BC70" s="2117">
        <f>SUMIF('Korat Summary'!$F:$F,US!$AQ70,'Korat Summary'!X:X)</f>
        <v>0</v>
      </c>
      <c r="BD70" s="2117">
        <f>SUMIF('Korat Summary'!$F:$F,US!$AQ70,'Korat Summary'!Y:Y)</f>
        <v>0</v>
      </c>
      <c r="BE70" s="2117">
        <f t="shared" si="55"/>
        <v>0</v>
      </c>
      <c r="BG70" s="2133" t="s">
        <v>403</v>
      </c>
      <c r="BH70" s="2133" t="s">
        <v>948</v>
      </c>
      <c r="BI70" s="2134">
        <f t="shared" si="56"/>
        <v>0</v>
      </c>
      <c r="BJ70" s="2134">
        <f t="shared" si="57"/>
        <v>0</v>
      </c>
      <c r="BK70" s="2134">
        <f t="shared" si="58"/>
        <v>0</v>
      </c>
      <c r="BL70" s="2134">
        <f t="shared" si="59"/>
        <v>0</v>
      </c>
      <c r="BM70" s="2135">
        <f t="shared" si="60"/>
        <v>0</v>
      </c>
      <c r="BN70" s="2136">
        <f t="shared" si="61"/>
        <v>0</v>
      </c>
      <c r="BO70" s="2136">
        <f t="shared" si="62"/>
        <v>0</v>
      </c>
      <c r="BP70" s="2137">
        <f t="shared" si="63"/>
        <v>0</v>
      </c>
      <c r="BQ70" s="2134">
        <f t="shared" si="64"/>
        <v>0</v>
      </c>
      <c r="BR70" s="2134">
        <f t="shared" si="65"/>
        <v>0</v>
      </c>
      <c r="BS70" s="2134">
        <f t="shared" si="66"/>
        <v>0</v>
      </c>
      <c r="BT70" s="2134">
        <f t="shared" si="67"/>
        <v>0</v>
      </c>
      <c r="BU70" s="2134">
        <f t="shared" si="68"/>
        <v>0</v>
      </c>
      <c r="BV70" s="2120">
        <f t="shared" si="69"/>
        <v>0</v>
      </c>
      <c r="BW70" s="2117" t="s">
        <v>571</v>
      </c>
      <c r="BX70" s="2117">
        <f t="shared" si="37"/>
        <v>0</v>
      </c>
    </row>
    <row r="71" spans="1:76">
      <c r="A71" s="2116" t="s">
        <v>403</v>
      </c>
      <c r="B71" s="2116" t="s">
        <v>417</v>
      </c>
      <c r="C71" s="2116" t="s">
        <v>406</v>
      </c>
      <c r="D71" s="2116" t="s">
        <v>884</v>
      </c>
      <c r="E71" s="2116" t="s">
        <v>806</v>
      </c>
      <c r="F71" s="2116" t="s">
        <v>809</v>
      </c>
      <c r="G71" s="2116" t="s">
        <v>808</v>
      </c>
      <c r="H71" s="2116">
        <v>0</v>
      </c>
      <c r="I71" s="2116">
        <v>0</v>
      </c>
      <c r="J71" s="2116">
        <v>0</v>
      </c>
      <c r="K71" s="2116">
        <v>0</v>
      </c>
      <c r="L71" s="2116">
        <v>0</v>
      </c>
      <c r="M71" s="2116">
        <v>0</v>
      </c>
      <c r="N71" s="2116">
        <v>0</v>
      </c>
      <c r="O71" s="2116">
        <v>0</v>
      </c>
      <c r="U71" s="2116">
        <v>0</v>
      </c>
      <c r="V71" s="2117" t="str">
        <f t="shared" si="38"/>
        <v>3CV10G</v>
      </c>
      <c r="W71" s="2117" t="str">
        <f t="shared" si="39"/>
        <v>V15CMR</v>
      </c>
      <c r="Y71" s="2117" t="str">
        <f t="shared" si="40"/>
        <v>V15CMR</v>
      </c>
      <c r="Z71" s="2117" t="s">
        <v>949</v>
      </c>
      <c r="AA71" s="2117">
        <f t="shared" si="41"/>
        <v>0</v>
      </c>
      <c r="AB71" s="2117">
        <f t="shared" si="42"/>
        <v>0</v>
      </c>
      <c r="AC71" s="2117">
        <f t="shared" si="43"/>
        <v>0</v>
      </c>
      <c r="AD71" s="2117">
        <f t="shared" si="44"/>
        <v>0</v>
      </c>
      <c r="AE71" s="2117">
        <f t="shared" si="45"/>
        <v>0</v>
      </c>
      <c r="AF71" s="2117">
        <f t="shared" si="46"/>
        <v>0</v>
      </c>
      <c r="AG71" s="2117">
        <f t="shared" si="47"/>
        <v>0</v>
      </c>
      <c r="AH71" s="2117">
        <f t="shared" si="48"/>
        <v>0</v>
      </c>
      <c r="AI71" s="2117">
        <f t="shared" si="49"/>
        <v>0</v>
      </c>
      <c r="AJ71" s="2117">
        <f t="shared" si="50"/>
        <v>0</v>
      </c>
      <c r="AK71" s="2117">
        <f t="shared" si="51"/>
        <v>0</v>
      </c>
      <c r="AL71" s="2117">
        <f t="shared" si="52"/>
        <v>0</v>
      </c>
      <c r="AM71" s="2117">
        <f t="shared" si="53"/>
        <v>0</v>
      </c>
      <c r="AN71" s="2117">
        <f t="shared" si="54"/>
        <v>0</v>
      </c>
      <c r="AP71" s="2117" t="s">
        <v>403</v>
      </c>
      <c r="AQ71" s="2117" t="s">
        <v>949</v>
      </c>
      <c r="AR71" s="2117">
        <f>SUMIF('Korat Summary'!$F:$F,US!$AQ71,'Korat Summary'!G:G)</f>
        <v>0</v>
      </c>
      <c r="AS71" s="2117">
        <f>SUMIF('Korat Summary'!$F:$F,US!$AQ71,'Korat Summary'!H:H)</f>
        <v>0</v>
      </c>
      <c r="AT71" s="2117">
        <f>SUMIF('Korat Summary'!$F:$F,US!$AQ71,'Korat Summary'!I:I)</f>
        <v>0</v>
      </c>
      <c r="AU71" s="2117">
        <f>SUMIF('Korat Summary'!$F:$F,US!$AQ71,'Korat Summary'!J:J)</f>
        <v>0</v>
      </c>
      <c r="AV71" s="2117">
        <f>SUMIF('Korat Summary'!$F:$F,US!$AQ71,'Korat Summary'!N:N)</f>
        <v>0</v>
      </c>
      <c r="AW71" s="2117">
        <f>SUMIF('Korat Summary'!$F:$F,US!$AQ71,'Korat Summary'!O:O)</f>
        <v>0</v>
      </c>
      <c r="AX71" s="2117">
        <f>SUMIF('Korat Summary'!$F:$F,US!$AQ71,'Korat Summary'!P:P)</f>
        <v>0</v>
      </c>
      <c r="AY71" s="2117">
        <f>SUMIF('Korat Summary'!$F:$F,US!$AQ71,'Korat Summary'!Q:Q)</f>
        <v>0</v>
      </c>
      <c r="AZ71" s="2117">
        <f>SUMIF('Korat Summary'!$F:$F,US!$AQ71,'Korat Summary'!U:U)</f>
        <v>0</v>
      </c>
      <c r="BA71" s="2117">
        <f>SUMIF('Korat Summary'!$F:$F,US!$AQ71,'Korat Summary'!V:V)</f>
        <v>0</v>
      </c>
      <c r="BB71" s="2117">
        <f>SUMIF('Korat Summary'!$F:$F,US!$AQ71,'Korat Summary'!W:W)</f>
        <v>0</v>
      </c>
      <c r="BC71" s="2117">
        <f>SUMIF('Korat Summary'!$F:$F,US!$AQ71,'Korat Summary'!X:X)</f>
        <v>0</v>
      </c>
      <c r="BD71" s="2117">
        <f>SUMIF('Korat Summary'!$F:$F,US!$AQ71,'Korat Summary'!Y:Y)</f>
        <v>0</v>
      </c>
      <c r="BE71" s="2117">
        <f t="shared" si="55"/>
        <v>0</v>
      </c>
      <c r="BG71" s="2133" t="s">
        <v>403</v>
      </c>
      <c r="BH71" s="2133" t="s">
        <v>949</v>
      </c>
      <c r="BI71" s="2134">
        <f t="shared" si="56"/>
        <v>0</v>
      </c>
      <c r="BJ71" s="2134">
        <f t="shared" si="57"/>
        <v>0</v>
      </c>
      <c r="BK71" s="2134">
        <f t="shared" si="58"/>
        <v>0</v>
      </c>
      <c r="BL71" s="2134">
        <f t="shared" si="59"/>
        <v>0</v>
      </c>
      <c r="BM71" s="2135">
        <f t="shared" si="60"/>
        <v>0</v>
      </c>
      <c r="BN71" s="2136">
        <f t="shared" si="61"/>
        <v>0</v>
      </c>
      <c r="BO71" s="2136">
        <f t="shared" si="62"/>
        <v>0</v>
      </c>
      <c r="BP71" s="2137">
        <f t="shared" si="63"/>
        <v>0</v>
      </c>
      <c r="BQ71" s="2134">
        <f t="shared" si="64"/>
        <v>0</v>
      </c>
      <c r="BR71" s="2134">
        <f t="shared" si="65"/>
        <v>0</v>
      </c>
      <c r="BS71" s="2134">
        <f t="shared" si="66"/>
        <v>0</v>
      </c>
      <c r="BT71" s="2134">
        <f t="shared" si="67"/>
        <v>0</v>
      </c>
      <c r="BU71" s="2134">
        <f t="shared" si="68"/>
        <v>0</v>
      </c>
      <c r="BV71" s="2120">
        <f t="shared" si="69"/>
        <v>0</v>
      </c>
      <c r="BW71" s="2117" t="s">
        <v>569</v>
      </c>
      <c r="BX71" s="2117">
        <f t="shared" si="37"/>
        <v>-17</v>
      </c>
    </row>
    <row r="72" spans="1:76">
      <c r="A72" s="2116" t="s">
        <v>403</v>
      </c>
      <c r="B72" s="2116" t="s">
        <v>417</v>
      </c>
      <c r="C72" s="2116" t="s">
        <v>406</v>
      </c>
      <c r="D72" s="2116" t="s">
        <v>885</v>
      </c>
      <c r="E72" s="2116" t="s">
        <v>806</v>
      </c>
      <c r="F72" s="2116" t="s">
        <v>807</v>
      </c>
      <c r="G72" s="2116" t="s">
        <v>808</v>
      </c>
      <c r="H72" s="2116">
        <v>43</v>
      </c>
      <c r="I72" s="2116">
        <v>143</v>
      </c>
      <c r="J72" s="2116">
        <v>68</v>
      </c>
      <c r="K72" s="2116">
        <v>43</v>
      </c>
      <c r="L72" s="2116">
        <v>92</v>
      </c>
      <c r="M72" s="2116">
        <v>42</v>
      </c>
      <c r="N72" s="2116">
        <v>42</v>
      </c>
      <c r="O72" s="2116">
        <v>42</v>
      </c>
      <c r="P72" s="2116">
        <v>92</v>
      </c>
      <c r="Q72" s="2116">
        <v>42</v>
      </c>
      <c r="R72" s="2116">
        <v>42</v>
      </c>
      <c r="S72" s="2116">
        <v>42</v>
      </c>
      <c r="T72" s="2116">
        <v>42</v>
      </c>
      <c r="U72" s="2116">
        <v>775</v>
      </c>
      <c r="V72" s="2117" t="str">
        <f t="shared" si="38"/>
        <v>3CW10G</v>
      </c>
      <c r="W72" s="2117" t="str">
        <f t="shared" si="39"/>
        <v>V15CMR</v>
      </c>
      <c r="Y72" s="2117" t="str">
        <f t="shared" si="40"/>
        <v>V15CMR</v>
      </c>
      <c r="Z72" s="2117" t="s">
        <v>724</v>
      </c>
      <c r="AA72" s="2117">
        <f t="shared" si="41"/>
        <v>0</v>
      </c>
      <c r="AB72" s="2117">
        <f t="shared" si="42"/>
        <v>0</v>
      </c>
      <c r="AC72" s="2117">
        <f t="shared" si="43"/>
        <v>0</v>
      </c>
      <c r="AD72" s="2117">
        <f t="shared" si="44"/>
        <v>0</v>
      </c>
      <c r="AE72" s="2117">
        <f t="shared" si="45"/>
        <v>0</v>
      </c>
      <c r="AF72" s="2117">
        <f t="shared" si="46"/>
        <v>0</v>
      </c>
      <c r="AG72" s="2117">
        <f t="shared" si="47"/>
        <v>0</v>
      </c>
      <c r="AH72" s="2117">
        <f t="shared" si="48"/>
        <v>0</v>
      </c>
      <c r="AI72" s="2117">
        <f t="shared" si="49"/>
        <v>0</v>
      </c>
      <c r="AJ72" s="2117">
        <f t="shared" si="50"/>
        <v>0</v>
      </c>
      <c r="AK72" s="2117">
        <f t="shared" si="51"/>
        <v>0</v>
      </c>
      <c r="AL72" s="2117">
        <f t="shared" si="52"/>
        <v>0</v>
      </c>
      <c r="AM72" s="2117">
        <f t="shared" si="53"/>
        <v>0</v>
      </c>
      <c r="AN72" s="2117">
        <f t="shared" si="54"/>
        <v>0</v>
      </c>
      <c r="AP72" s="2117" t="s">
        <v>403</v>
      </c>
      <c r="AQ72" s="2117" t="s">
        <v>724</v>
      </c>
      <c r="AR72" s="2117">
        <f>SUMIF('Korat Summary'!$F:$F,US!$AQ72,'Korat Summary'!G:G)</f>
        <v>0</v>
      </c>
      <c r="AS72" s="2117">
        <f>SUMIF('Korat Summary'!$F:$F,US!$AQ72,'Korat Summary'!H:H)</f>
        <v>2125</v>
      </c>
      <c r="AT72" s="2117">
        <f>SUMIF('Korat Summary'!$F:$F,US!$AQ72,'Korat Summary'!I:I)</f>
        <v>0</v>
      </c>
      <c r="AU72" s="2117">
        <f>SUMIF('Korat Summary'!$F:$F,US!$AQ72,'Korat Summary'!J:J)</f>
        <v>0</v>
      </c>
      <c r="AV72" s="2117">
        <f>SUMIF('Korat Summary'!$F:$F,US!$AQ72,'Korat Summary'!N:N)</f>
        <v>1700</v>
      </c>
      <c r="AW72" s="2117">
        <f>SUMIF('Korat Summary'!$F:$F,US!$AQ72,'Korat Summary'!O:O)</f>
        <v>400</v>
      </c>
      <c r="AX72" s="2117">
        <f>SUMIF('Korat Summary'!$F:$F,US!$AQ72,'Korat Summary'!P:P)</f>
        <v>0</v>
      </c>
      <c r="AY72" s="2117">
        <f>SUMIF('Korat Summary'!$F:$F,US!$AQ72,'Korat Summary'!Q:Q)</f>
        <v>0</v>
      </c>
      <c r="AZ72" s="2117">
        <f>SUMIF('Korat Summary'!$F:$F,US!$AQ72,'Korat Summary'!U:U)</f>
        <v>0</v>
      </c>
      <c r="BA72" s="2117">
        <f>SUMIF('Korat Summary'!$F:$F,US!$AQ72,'Korat Summary'!V:V)</f>
        <v>350</v>
      </c>
      <c r="BB72" s="2117">
        <f>SUMIF('Korat Summary'!$F:$F,US!$AQ72,'Korat Summary'!W:W)</f>
        <v>0</v>
      </c>
      <c r="BC72" s="2117">
        <f>SUMIF('Korat Summary'!$F:$F,US!$AQ72,'Korat Summary'!X:X)</f>
        <v>0</v>
      </c>
      <c r="BD72" s="2117">
        <f>SUMIF('Korat Summary'!$F:$F,US!$AQ72,'Korat Summary'!Y:Y)</f>
        <v>0</v>
      </c>
      <c r="BE72" s="2117">
        <f t="shared" si="55"/>
        <v>4575</v>
      </c>
      <c r="BG72" s="2133" t="s">
        <v>403</v>
      </c>
      <c r="BH72" s="2133" t="s">
        <v>724</v>
      </c>
      <c r="BI72" s="2134">
        <f t="shared" si="56"/>
        <v>0</v>
      </c>
      <c r="BJ72" s="2134">
        <f t="shared" si="57"/>
        <v>2125</v>
      </c>
      <c r="BK72" s="2134">
        <f t="shared" si="58"/>
        <v>0</v>
      </c>
      <c r="BL72" s="2134">
        <f t="shared" si="59"/>
        <v>0</v>
      </c>
      <c r="BM72" s="2135">
        <f t="shared" si="60"/>
        <v>1700</v>
      </c>
      <c r="BN72" s="2136">
        <f t="shared" si="61"/>
        <v>400</v>
      </c>
      <c r="BO72" s="2136">
        <f t="shared" si="62"/>
        <v>0</v>
      </c>
      <c r="BP72" s="2137">
        <f t="shared" si="63"/>
        <v>0</v>
      </c>
      <c r="BQ72" s="2134">
        <f t="shared" si="64"/>
        <v>0</v>
      </c>
      <c r="BR72" s="2134">
        <f t="shared" si="65"/>
        <v>350</v>
      </c>
      <c r="BS72" s="2134">
        <f t="shared" si="66"/>
        <v>0</v>
      </c>
      <c r="BT72" s="2134">
        <f t="shared" si="67"/>
        <v>0</v>
      </c>
      <c r="BU72" s="2134">
        <f t="shared" si="68"/>
        <v>0</v>
      </c>
      <c r="BV72" s="2120">
        <f t="shared" si="69"/>
        <v>4575</v>
      </c>
      <c r="BW72" s="2117" t="s">
        <v>630</v>
      </c>
      <c r="BX72" s="2117">
        <f t="shared" si="37"/>
        <v>0</v>
      </c>
    </row>
    <row r="73" spans="1:76">
      <c r="A73" s="2116" t="s">
        <v>403</v>
      </c>
      <c r="B73" s="2116" t="s">
        <v>417</v>
      </c>
      <c r="C73" s="2116" t="s">
        <v>406</v>
      </c>
      <c r="D73" s="2116" t="s">
        <v>1004</v>
      </c>
      <c r="E73" s="2116" t="s">
        <v>806</v>
      </c>
      <c r="F73" s="2116" t="s">
        <v>807</v>
      </c>
      <c r="G73" s="2116" t="s">
        <v>808</v>
      </c>
      <c r="H73" s="2116">
        <v>0</v>
      </c>
      <c r="I73" s="2116">
        <v>0</v>
      </c>
      <c r="J73" s="2116">
        <v>0</v>
      </c>
      <c r="K73" s="2116">
        <v>0</v>
      </c>
      <c r="L73" s="2116">
        <v>0</v>
      </c>
      <c r="M73" s="2116">
        <v>0</v>
      </c>
      <c r="N73" s="2116">
        <v>0</v>
      </c>
      <c r="O73" s="2116">
        <v>0</v>
      </c>
      <c r="U73" s="2116">
        <v>0</v>
      </c>
      <c r="V73" s="2117" t="str">
        <f t="shared" si="38"/>
        <v>3CW10G</v>
      </c>
      <c r="W73" s="2117" t="str">
        <f t="shared" si="39"/>
        <v>V15CMR</v>
      </c>
      <c r="Y73" s="2117" t="str">
        <f t="shared" si="40"/>
        <v>V15CMR</v>
      </c>
      <c r="Z73" s="2117" t="s">
        <v>608</v>
      </c>
      <c r="AA73" s="2117">
        <f t="shared" si="41"/>
        <v>0</v>
      </c>
      <c r="AB73" s="2117">
        <f t="shared" si="42"/>
        <v>0</v>
      </c>
      <c r="AC73" s="2117">
        <f t="shared" si="43"/>
        <v>0</v>
      </c>
      <c r="AD73" s="2117">
        <f t="shared" si="44"/>
        <v>0</v>
      </c>
      <c r="AE73" s="2117">
        <f t="shared" si="45"/>
        <v>0</v>
      </c>
      <c r="AF73" s="2117">
        <f t="shared" si="46"/>
        <v>0</v>
      </c>
      <c r="AG73" s="2117">
        <f t="shared" si="47"/>
        <v>0</v>
      </c>
      <c r="AH73" s="2117">
        <f t="shared" si="48"/>
        <v>0</v>
      </c>
      <c r="AI73" s="2117">
        <f t="shared" si="49"/>
        <v>0</v>
      </c>
      <c r="AJ73" s="2117">
        <f t="shared" si="50"/>
        <v>0</v>
      </c>
      <c r="AK73" s="2117">
        <f t="shared" si="51"/>
        <v>0</v>
      </c>
      <c r="AL73" s="2117">
        <f t="shared" si="52"/>
        <v>0</v>
      </c>
      <c r="AM73" s="2117">
        <f t="shared" si="53"/>
        <v>0</v>
      </c>
      <c r="AN73" s="2117">
        <f t="shared" si="54"/>
        <v>0</v>
      </c>
      <c r="AP73" s="2117" t="s">
        <v>403</v>
      </c>
      <c r="AQ73" s="2117" t="s">
        <v>608</v>
      </c>
      <c r="AR73" s="2117">
        <f>SUMIF('Korat Summary'!$F:$F,US!$AQ73,'Korat Summary'!G:G)</f>
        <v>0</v>
      </c>
      <c r="AS73" s="2117">
        <f>SUMIF('Korat Summary'!$F:$F,US!$AQ73,'Korat Summary'!H:H)</f>
        <v>0</v>
      </c>
      <c r="AT73" s="2117">
        <f>SUMIF('Korat Summary'!$F:$F,US!$AQ73,'Korat Summary'!I:I)</f>
        <v>0</v>
      </c>
      <c r="AU73" s="2117">
        <f>SUMIF('Korat Summary'!$F:$F,US!$AQ73,'Korat Summary'!J:J)</f>
        <v>0</v>
      </c>
      <c r="AV73" s="2117">
        <f>SUMIF('Korat Summary'!$F:$F,US!$AQ73,'Korat Summary'!N:N)</f>
        <v>0</v>
      </c>
      <c r="AW73" s="2117">
        <f>SUMIF('Korat Summary'!$F:$F,US!$AQ73,'Korat Summary'!O:O)</f>
        <v>0</v>
      </c>
      <c r="AX73" s="2117">
        <f>SUMIF('Korat Summary'!$F:$F,US!$AQ73,'Korat Summary'!P:P)</f>
        <v>0</v>
      </c>
      <c r="AY73" s="2117">
        <f>SUMIF('Korat Summary'!$F:$F,US!$AQ73,'Korat Summary'!Q:Q)</f>
        <v>0</v>
      </c>
      <c r="AZ73" s="2117">
        <f>SUMIF('Korat Summary'!$F:$F,US!$AQ73,'Korat Summary'!U:U)</f>
        <v>0</v>
      </c>
      <c r="BA73" s="2117">
        <f>SUMIF('Korat Summary'!$F:$F,US!$AQ73,'Korat Summary'!V:V)</f>
        <v>0</v>
      </c>
      <c r="BB73" s="2117">
        <f>SUMIF('Korat Summary'!$F:$F,US!$AQ73,'Korat Summary'!W:W)</f>
        <v>0</v>
      </c>
      <c r="BC73" s="2117">
        <f>SUMIF('Korat Summary'!$F:$F,US!$AQ73,'Korat Summary'!X:X)</f>
        <v>0</v>
      </c>
      <c r="BD73" s="2117">
        <f>SUMIF('Korat Summary'!$F:$F,US!$AQ73,'Korat Summary'!Y:Y)</f>
        <v>0</v>
      </c>
      <c r="BE73" s="2117">
        <f t="shared" si="55"/>
        <v>0</v>
      </c>
      <c r="BG73" s="2133" t="s">
        <v>403</v>
      </c>
      <c r="BH73" s="2133" t="s">
        <v>608</v>
      </c>
      <c r="BI73" s="2134">
        <f t="shared" si="56"/>
        <v>0</v>
      </c>
      <c r="BJ73" s="2134">
        <f t="shared" si="57"/>
        <v>0</v>
      </c>
      <c r="BK73" s="2134">
        <f t="shared" si="58"/>
        <v>0</v>
      </c>
      <c r="BL73" s="2134">
        <f t="shared" si="59"/>
        <v>0</v>
      </c>
      <c r="BM73" s="2135">
        <f t="shared" si="60"/>
        <v>0</v>
      </c>
      <c r="BN73" s="2136">
        <f t="shared" si="61"/>
        <v>0</v>
      </c>
      <c r="BO73" s="2136">
        <f t="shared" si="62"/>
        <v>0</v>
      </c>
      <c r="BP73" s="2137">
        <f t="shared" si="63"/>
        <v>0</v>
      </c>
      <c r="BQ73" s="2134">
        <f t="shared" si="64"/>
        <v>0</v>
      </c>
      <c r="BR73" s="2134">
        <f t="shared" si="65"/>
        <v>0</v>
      </c>
      <c r="BS73" s="2134">
        <f t="shared" si="66"/>
        <v>0</v>
      </c>
      <c r="BT73" s="2134">
        <f t="shared" si="67"/>
        <v>0</v>
      </c>
      <c r="BU73" s="2134">
        <f t="shared" si="68"/>
        <v>0</v>
      </c>
      <c r="BV73" s="2120">
        <f t="shared" si="69"/>
        <v>0</v>
      </c>
      <c r="BW73" s="2117" t="s">
        <v>716</v>
      </c>
      <c r="BX73" s="2117">
        <f t="shared" si="37"/>
        <v>150</v>
      </c>
    </row>
    <row r="74" spans="1:76">
      <c r="A74" s="2116" t="s">
        <v>403</v>
      </c>
      <c r="B74" s="2116" t="s">
        <v>417</v>
      </c>
      <c r="C74" s="2116" t="s">
        <v>406</v>
      </c>
      <c r="D74" s="2116" t="s">
        <v>886</v>
      </c>
      <c r="E74" s="2116" t="s">
        <v>806</v>
      </c>
      <c r="F74" s="2116" t="s">
        <v>810</v>
      </c>
      <c r="G74" s="2116" t="s">
        <v>808</v>
      </c>
      <c r="H74" s="2116">
        <v>0</v>
      </c>
      <c r="I74" s="2116">
        <v>0</v>
      </c>
      <c r="J74" s="2116">
        <v>0</v>
      </c>
      <c r="K74" s="2116">
        <v>0</v>
      </c>
      <c r="L74" s="2116">
        <v>0</v>
      </c>
      <c r="M74" s="2116">
        <v>0</v>
      </c>
      <c r="N74" s="2116">
        <v>0</v>
      </c>
      <c r="O74" s="2116">
        <v>0</v>
      </c>
      <c r="P74" s="2116">
        <v>0</v>
      </c>
      <c r="Q74" s="2116">
        <v>0</v>
      </c>
      <c r="R74" s="2116">
        <v>0</v>
      </c>
      <c r="S74" s="2116">
        <v>0</v>
      </c>
      <c r="T74" s="2116">
        <v>0</v>
      </c>
      <c r="U74" s="2116">
        <v>0</v>
      </c>
      <c r="V74" s="2117" t="str">
        <f t="shared" si="38"/>
        <v>3CW10G</v>
      </c>
      <c r="W74" s="2117" t="str">
        <f t="shared" si="39"/>
        <v>V15CMR</v>
      </c>
      <c r="Y74" s="2117" t="str">
        <f t="shared" si="40"/>
        <v>V15CMR</v>
      </c>
      <c r="Z74" s="2117" t="s">
        <v>571</v>
      </c>
      <c r="AA74" s="2117">
        <f t="shared" si="41"/>
        <v>0</v>
      </c>
      <c r="AB74" s="2117">
        <f t="shared" si="42"/>
        <v>50</v>
      </c>
      <c r="AC74" s="2117">
        <f t="shared" si="43"/>
        <v>50</v>
      </c>
      <c r="AD74" s="2117">
        <f t="shared" si="44"/>
        <v>0</v>
      </c>
      <c r="AE74" s="2117">
        <f t="shared" si="45"/>
        <v>25</v>
      </c>
      <c r="AF74" s="2117">
        <f t="shared" si="46"/>
        <v>0</v>
      </c>
      <c r="AG74" s="2117">
        <f t="shared" si="47"/>
        <v>0</v>
      </c>
      <c r="AH74" s="2117">
        <f t="shared" si="48"/>
        <v>0</v>
      </c>
      <c r="AI74" s="2117">
        <f t="shared" si="49"/>
        <v>50</v>
      </c>
      <c r="AJ74" s="2117">
        <f t="shared" si="50"/>
        <v>0</v>
      </c>
      <c r="AK74" s="2117">
        <f t="shared" si="51"/>
        <v>0</v>
      </c>
      <c r="AL74" s="2117">
        <f t="shared" si="52"/>
        <v>0</v>
      </c>
      <c r="AM74" s="2117">
        <f t="shared" si="53"/>
        <v>0</v>
      </c>
      <c r="AN74" s="2117">
        <f t="shared" si="54"/>
        <v>175</v>
      </c>
      <c r="AP74" s="2117" t="s">
        <v>403</v>
      </c>
      <c r="AQ74" s="2117" t="s">
        <v>571</v>
      </c>
      <c r="AR74" s="2117">
        <f>SUMIF('Korat Summary'!$F:$F,US!$AQ74,'Korat Summary'!G:G)</f>
        <v>0</v>
      </c>
      <c r="AS74" s="2117">
        <f>SUMIF('Korat Summary'!$F:$F,US!$AQ74,'Korat Summary'!H:H)</f>
        <v>325</v>
      </c>
      <c r="AT74" s="2117">
        <f>SUMIF('Korat Summary'!$F:$F,US!$AQ74,'Korat Summary'!I:I)</f>
        <v>250</v>
      </c>
      <c r="AU74" s="2117">
        <f>SUMIF('Korat Summary'!$F:$F,US!$AQ74,'Korat Summary'!J:J)</f>
        <v>125</v>
      </c>
      <c r="AV74" s="2117">
        <f>SUMIF('Korat Summary'!$F:$F,US!$AQ74,'Korat Summary'!N:N)</f>
        <v>225</v>
      </c>
      <c r="AW74" s="2117">
        <f>SUMIF('Korat Summary'!$F:$F,US!$AQ74,'Korat Summary'!O:O)</f>
        <v>200</v>
      </c>
      <c r="AX74" s="2117">
        <f>SUMIF('Korat Summary'!$F:$F,US!$AQ74,'Korat Summary'!P:P)</f>
        <v>225</v>
      </c>
      <c r="AY74" s="2117">
        <f>SUMIF('Korat Summary'!$F:$F,US!$AQ74,'Korat Summary'!Q:Q)</f>
        <v>150</v>
      </c>
      <c r="AZ74" s="2117">
        <f>SUMIF('Korat Summary'!$F:$F,US!$AQ74,'Korat Summary'!U:U)</f>
        <v>250</v>
      </c>
      <c r="BA74" s="2117">
        <f>SUMIF('Korat Summary'!$F:$F,US!$AQ74,'Korat Summary'!V:V)</f>
        <v>200</v>
      </c>
      <c r="BB74" s="2117">
        <f>SUMIF('Korat Summary'!$F:$F,US!$AQ74,'Korat Summary'!W:W)</f>
        <v>375</v>
      </c>
      <c r="BC74" s="2117">
        <f>SUMIF('Korat Summary'!$F:$F,US!$AQ74,'Korat Summary'!X:X)</f>
        <v>100</v>
      </c>
      <c r="BD74" s="2117">
        <f>SUMIF('Korat Summary'!$F:$F,US!$AQ74,'Korat Summary'!Y:Y)</f>
        <v>0</v>
      </c>
      <c r="BE74" s="2117">
        <f t="shared" si="55"/>
        <v>2425</v>
      </c>
      <c r="BG74" s="2133" t="s">
        <v>403</v>
      </c>
      <c r="BH74" s="2133" t="s">
        <v>571</v>
      </c>
      <c r="BI74" s="2134">
        <f t="shared" si="56"/>
        <v>0</v>
      </c>
      <c r="BJ74" s="2134">
        <f t="shared" si="57"/>
        <v>275</v>
      </c>
      <c r="BK74" s="2134">
        <f t="shared" si="58"/>
        <v>200</v>
      </c>
      <c r="BL74" s="2134">
        <f t="shared" si="59"/>
        <v>125</v>
      </c>
      <c r="BM74" s="2135">
        <f t="shared" si="60"/>
        <v>200</v>
      </c>
      <c r="BN74" s="2136">
        <f t="shared" si="61"/>
        <v>200</v>
      </c>
      <c r="BO74" s="2136">
        <f t="shared" si="62"/>
        <v>225</v>
      </c>
      <c r="BP74" s="2137">
        <f t="shared" si="63"/>
        <v>150</v>
      </c>
      <c r="BQ74" s="2134">
        <f t="shared" si="64"/>
        <v>200</v>
      </c>
      <c r="BR74" s="2134">
        <f t="shared" si="65"/>
        <v>200</v>
      </c>
      <c r="BS74" s="2134">
        <f t="shared" si="66"/>
        <v>375</v>
      </c>
      <c r="BT74" s="2134">
        <f t="shared" si="67"/>
        <v>100</v>
      </c>
      <c r="BU74" s="2134">
        <f t="shared" si="68"/>
        <v>0</v>
      </c>
      <c r="BV74" s="2120">
        <f t="shared" si="69"/>
        <v>2250</v>
      </c>
      <c r="BW74" s="2117" t="s">
        <v>609</v>
      </c>
      <c r="BX74" s="2117">
        <f t="shared" si="37"/>
        <v>0</v>
      </c>
    </row>
    <row r="75" spans="1:76">
      <c r="A75" s="2116" t="s">
        <v>403</v>
      </c>
      <c r="B75" s="2116" t="s">
        <v>417</v>
      </c>
      <c r="C75" s="2116" t="s">
        <v>406</v>
      </c>
      <c r="D75" s="2116" t="s">
        <v>887</v>
      </c>
      <c r="E75" s="2116" t="s">
        <v>806</v>
      </c>
      <c r="F75" s="2116" t="s">
        <v>807</v>
      </c>
      <c r="G75" s="2116" t="s">
        <v>808</v>
      </c>
      <c r="H75" s="2116">
        <v>0</v>
      </c>
      <c r="I75" s="2116">
        <v>0</v>
      </c>
      <c r="J75" s="2116">
        <v>0</v>
      </c>
      <c r="K75" s="2116">
        <v>0</v>
      </c>
      <c r="L75" s="2116">
        <v>0</v>
      </c>
      <c r="M75" s="2116">
        <v>0</v>
      </c>
      <c r="N75" s="2116">
        <v>0</v>
      </c>
      <c r="O75" s="2116">
        <v>0</v>
      </c>
      <c r="U75" s="2116">
        <v>0</v>
      </c>
      <c r="V75" s="2117" t="str">
        <f t="shared" si="38"/>
        <v>3GW10G</v>
      </c>
      <c r="W75" s="2117" t="str">
        <f t="shared" si="39"/>
        <v>V15CMR</v>
      </c>
      <c r="Y75" s="2117" t="str">
        <f t="shared" si="40"/>
        <v>V15CMR</v>
      </c>
      <c r="Z75" s="2117" t="s">
        <v>569</v>
      </c>
      <c r="AA75" s="2117">
        <f t="shared" si="41"/>
        <v>43</v>
      </c>
      <c r="AB75" s="2117">
        <f t="shared" si="42"/>
        <v>143</v>
      </c>
      <c r="AC75" s="2117">
        <f t="shared" si="43"/>
        <v>68</v>
      </c>
      <c r="AD75" s="2117">
        <f t="shared" si="44"/>
        <v>43</v>
      </c>
      <c r="AE75" s="2117">
        <f t="shared" si="45"/>
        <v>92</v>
      </c>
      <c r="AF75" s="2117">
        <f t="shared" si="46"/>
        <v>42</v>
      </c>
      <c r="AG75" s="2117">
        <f t="shared" si="47"/>
        <v>42</v>
      </c>
      <c r="AH75" s="2117">
        <f t="shared" si="48"/>
        <v>42</v>
      </c>
      <c r="AI75" s="2117">
        <f t="shared" si="49"/>
        <v>92</v>
      </c>
      <c r="AJ75" s="2117">
        <f t="shared" si="50"/>
        <v>42</v>
      </c>
      <c r="AK75" s="2117">
        <f t="shared" si="51"/>
        <v>42</v>
      </c>
      <c r="AL75" s="2117">
        <f t="shared" si="52"/>
        <v>42</v>
      </c>
      <c r="AM75" s="2117">
        <f t="shared" si="53"/>
        <v>42</v>
      </c>
      <c r="AN75" s="2117">
        <f t="shared" si="54"/>
        <v>775</v>
      </c>
      <c r="AP75" s="2117" t="s">
        <v>403</v>
      </c>
      <c r="AQ75" s="2117" t="s">
        <v>569</v>
      </c>
      <c r="AR75" s="2117">
        <f>SUMIF('Korat Summary'!$F:$F,US!$AQ75,'Korat Summary'!G:G)</f>
        <v>0</v>
      </c>
      <c r="AS75" s="2117">
        <f>SUMIF('Korat Summary'!$F:$F,US!$AQ75,'Korat Summary'!H:H)</f>
        <v>300</v>
      </c>
      <c r="AT75" s="2117">
        <f>SUMIF('Korat Summary'!$F:$F,US!$AQ75,'Korat Summary'!I:I)</f>
        <v>175</v>
      </c>
      <c r="AU75" s="2117">
        <f>SUMIF('Korat Summary'!$F:$F,US!$AQ75,'Korat Summary'!J:J)</f>
        <v>125</v>
      </c>
      <c r="AV75" s="2117">
        <f>SUMIF('Korat Summary'!$F:$F,US!$AQ75,'Korat Summary'!N:N)</f>
        <v>200</v>
      </c>
      <c r="AW75" s="2117">
        <f>SUMIF('Korat Summary'!$F:$F,US!$AQ75,'Korat Summary'!O:O)</f>
        <v>200</v>
      </c>
      <c r="AX75" s="2117">
        <f>SUMIF('Korat Summary'!$F:$F,US!$AQ75,'Korat Summary'!P:P)</f>
        <v>125</v>
      </c>
      <c r="AY75" s="2117">
        <f>SUMIF('Korat Summary'!$F:$F,US!$AQ75,'Korat Summary'!Q:Q)</f>
        <v>875</v>
      </c>
      <c r="AZ75" s="2117">
        <f>SUMIF('Korat Summary'!$F:$F,US!$AQ75,'Korat Summary'!U:U)</f>
        <v>200</v>
      </c>
      <c r="BA75" s="2117">
        <f>SUMIF('Korat Summary'!$F:$F,US!$AQ75,'Korat Summary'!V:V)</f>
        <v>275</v>
      </c>
      <c r="BB75" s="2117">
        <f>SUMIF('Korat Summary'!$F:$F,US!$AQ75,'Korat Summary'!W:W)</f>
        <v>925</v>
      </c>
      <c r="BC75" s="2117">
        <f>SUMIF('Korat Summary'!$F:$F,US!$AQ75,'Korat Summary'!X:X)</f>
        <v>250</v>
      </c>
      <c r="BD75" s="2117">
        <f>SUMIF('Korat Summary'!$F:$F,US!$AQ75,'Korat Summary'!Y:Y)</f>
        <v>25</v>
      </c>
      <c r="BE75" s="2117">
        <f t="shared" si="55"/>
        <v>3675</v>
      </c>
      <c r="BG75" s="2133" t="s">
        <v>403</v>
      </c>
      <c r="BH75" s="2133" t="s">
        <v>569</v>
      </c>
      <c r="BI75" s="2134">
        <f t="shared" si="56"/>
        <v>-43</v>
      </c>
      <c r="BJ75" s="2134">
        <f t="shared" si="57"/>
        <v>157</v>
      </c>
      <c r="BK75" s="2134">
        <f t="shared" si="58"/>
        <v>107</v>
      </c>
      <c r="BL75" s="2134">
        <f t="shared" si="59"/>
        <v>82</v>
      </c>
      <c r="BM75" s="2135">
        <f t="shared" si="60"/>
        <v>108</v>
      </c>
      <c r="BN75" s="2136">
        <f t="shared" si="61"/>
        <v>158</v>
      </c>
      <c r="BO75" s="2136">
        <f t="shared" si="62"/>
        <v>83</v>
      </c>
      <c r="BP75" s="2137">
        <f t="shared" si="63"/>
        <v>833</v>
      </c>
      <c r="BQ75" s="2134">
        <f t="shared" si="64"/>
        <v>108</v>
      </c>
      <c r="BR75" s="2134">
        <f t="shared" si="65"/>
        <v>233</v>
      </c>
      <c r="BS75" s="2134">
        <f t="shared" si="66"/>
        <v>883</v>
      </c>
      <c r="BT75" s="2134">
        <f t="shared" si="67"/>
        <v>208</v>
      </c>
      <c r="BU75" s="2134">
        <f t="shared" si="68"/>
        <v>-17</v>
      </c>
      <c r="BV75" s="2120">
        <f t="shared" si="69"/>
        <v>2900</v>
      </c>
      <c r="BW75" s="2117" t="s">
        <v>573</v>
      </c>
      <c r="BX75" s="2117">
        <f t="shared" si="37"/>
        <v>4204</v>
      </c>
    </row>
    <row r="76" spans="1:76">
      <c r="A76" s="2116" t="s">
        <v>403</v>
      </c>
      <c r="B76" s="2116" t="s">
        <v>417</v>
      </c>
      <c r="C76" s="2116" t="s">
        <v>406</v>
      </c>
      <c r="D76" s="2116" t="s">
        <v>888</v>
      </c>
      <c r="E76" s="2116" t="s">
        <v>806</v>
      </c>
      <c r="F76" s="2116" t="s">
        <v>814</v>
      </c>
      <c r="G76" s="2116" t="s">
        <v>808</v>
      </c>
      <c r="H76" s="2116">
        <v>0</v>
      </c>
      <c r="I76" s="2116">
        <v>0</v>
      </c>
      <c r="J76" s="2116">
        <v>0</v>
      </c>
      <c r="K76" s="2116">
        <v>0</v>
      </c>
      <c r="L76" s="2116">
        <v>0</v>
      </c>
      <c r="M76" s="2116">
        <v>0</v>
      </c>
      <c r="N76" s="2116">
        <v>0</v>
      </c>
      <c r="O76" s="2116">
        <v>0</v>
      </c>
      <c r="P76" s="2116">
        <v>0</v>
      </c>
      <c r="Q76" s="2116">
        <v>0</v>
      </c>
      <c r="R76" s="2116">
        <v>0</v>
      </c>
      <c r="S76" s="2116">
        <v>0</v>
      </c>
      <c r="T76" s="2116">
        <v>0</v>
      </c>
      <c r="U76" s="2116">
        <v>0</v>
      </c>
      <c r="V76" s="2117" t="str">
        <f t="shared" si="38"/>
        <v>3GW10G</v>
      </c>
      <c r="W76" s="2117" t="str">
        <f t="shared" si="39"/>
        <v>V15CMR</v>
      </c>
      <c r="Y76" s="2117" t="str">
        <f t="shared" si="40"/>
        <v>V15CMR</v>
      </c>
      <c r="Z76" s="2117" t="s">
        <v>630</v>
      </c>
      <c r="AA76" s="2117">
        <f t="shared" si="41"/>
        <v>0</v>
      </c>
      <c r="AB76" s="2117">
        <f t="shared" si="42"/>
        <v>0</v>
      </c>
      <c r="AC76" s="2117">
        <f t="shared" si="43"/>
        <v>0</v>
      </c>
      <c r="AD76" s="2117">
        <f t="shared" si="44"/>
        <v>0</v>
      </c>
      <c r="AE76" s="2117">
        <f t="shared" si="45"/>
        <v>0</v>
      </c>
      <c r="AF76" s="2117">
        <f t="shared" si="46"/>
        <v>0</v>
      </c>
      <c r="AG76" s="2117">
        <f t="shared" si="47"/>
        <v>0</v>
      </c>
      <c r="AH76" s="2117">
        <f t="shared" si="48"/>
        <v>0</v>
      </c>
      <c r="AI76" s="2117">
        <f t="shared" si="49"/>
        <v>0</v>
      </c>
      <c r="AJ76" s="2117">
        <f t="shared" si="50"/>
        <v>0</v>
      </c>
      <c r="AK76" s="2117">
        <f t="shared" si="51"/>
        <v>0</v>
      </c>
      <c r="AL76" s="2117">
        <f t="shared" si="52"/>
        <v>0</v>
      </c>
      <c r="AM76" s="2117">
        <f t="shared" si="53"/>
        <v>0</v>
      </c>
      <c r="AN76" s="2117">
        <f t="shared" si="54"/>
        <v>0</v>
      </c>
      <c r="AP76" s="2117" t="s">
        <v>403</v>
      </c>
      <c r="AQ76" s="2117" t="s">
        <v>630</v>
      </c>
      <c r="AR76" s="2117">
        <f>SUMIF('Korat Summary'!$F:$F,US!$AQ76,'Korat Summary'!G:G)</f>
        <v>0</v>
      </c>
      <c r="AS76" s="2117">
        <f>SUMIF('Korat Summary'!$F:$F,US!$AQ76,'Korat Summary'!H:H)</f>
        <v>550</v>
      </c>
      <c r="AT76" s="2117">
        <f>SUMIF('Korat Summary'!$F:$F,US!$AQ76,'Korat Summary'!I:I)</f>
        <v>0</v>
      </c>
      <c r="AU76" s="2117">
        <f>SUMIF('Korat Summary'!$F:$F,US!$AQ76,'Korat Summary'!J:J)</f>
        <v>0</v>
      </c>
      <c r="AV76" s="2117">
        <f>SUMIF('Korat Summary'!$F:$F,US!$AQ76,'Korat Summary'!N:N)</f>
        <v>500</v>
      </c>
      <c r="AW76" s="2117">
        <f>SUMIF('Korat Summary'!$F:$F,US!$AQ76,'Korat Summary'!O:O)</f>
        <v>0</v>
      </c>
      <c r="AX76" s="2117">
        <f>SUMIF('Korat Summary'!$F:$F,US!$AQ76,'Korat Summary'!P:P)</f>
        <v>0</v>
      </c>
      <c r="AY76" s="2117">
        <f>SUMIF('Korat Summary'!$F:$F,US!$AQ76,'Korat Summary'!Q:Q)</f>
        <v>0</v>
      </c>
      <c r="AZ76" s="2117">
        <f>SUMIF('Korat Summary'!$F:$F,US!$AQ76,'Korat Summary'!U:U)</f>
        <v>0</v>
      </c>
      <c r="BA76" s="2117">
        <f>SUMIF('Korat Summary'!$F:$F,US!$AQ76,'Korat Summary'!V:V)</f>
        <v>0</v>
      </c>
      <c r="BB76" s="2117">
        <f>SUMIF('Korat Summary'!$F:$F,US!$AQ76,'Korat Summary'!W:W)</f>
        <v>0</v>
      </c>
      <c r="BC76" s="2117">
        <f>SUMIF('Korat Summary'!$F:$F,US!$AQ76,'Korat Summary'!X:X)</f>
        <v>0</v>
      </c>
      <c r="BD76" s="2117">
        <f>SUMIF('Korat Summary'!$F:$F,US!$AQ76,'Korat Summary'!Y:Y)</f>
        <v>0</v>
      </c>
      <c r="BE76" s="2117">
        <f t="shared" si="55"/>
        <v>1050</v>
      </c>
      <c r="BG76" s="2133" t="s">
        <v>403</v>
      </c>
      <c r="BH76" s="2133" t="s">
        <v>630</v>
      </c>
      <c r="BI76" s="2134">
        <f t="shared" si="56"/>
        <v>0</v>
      </c>
      <c r="BJ76" s="2134">
        <f t="shared" si="57"/>
        <v>550</v>
      </c>
      <c r="BK76" s="2134">
        <f t="shared" si="58"/>
        <v>0</v>
      </c>
      <c r="BL76" s="2134">
        <f t="shared" si="59"/>
        <v>0</v>
      </c>
      <c r="BM76" s="2135">
        <f t="shared" si="60"/>
        <v>500</v>
      </c>
      <c r="BN76" s="2136">
        <f t="shared" si="61"/>
        <v>0</v>
      </c>
      <c r="BO76" s="2136">
        <f t="shared" si="62"/>
        <v>0</v>
      </c>
      <c r="BP76" s="2137">
        <f t="shared" si="63"/>
        <v>0</v>
      </c>
      <c r="BQ76" s="2134">
        <f t="shared" si="64"/>
        <v>0</v>
      </c>
      <c r="BR76" s="2134">
        <f t="shared" si="65"/>
        <v>0</v>
      </c>
      <c r="BS76" s="2134">
        <f t="shared" si="66"/>
        <v>0</v>
      </c>
      <c r="BT76" s="2134">
        <f t="shared" si="67"/>
        <v>0</v>
      </c>
      <c r="BU76" s="2134">
        <f t="shared" si="68"/>
        <v>0</v>
      </c>
      <c r="BV76" s="2120">
        <f t="shared" si="69"/>
        <v>1050</v>
      </c>
      <c r="BW76" s="2117" t="s">
        <v>599</v>
      </c>
      <c r="BX76" s="2117">
        <f t="shared" si="37"/>
        <v>-5</v>
      </c>
    </row>
    <row r="77" spans="1:76">
      <c r="A77" s="2116" t="s">
        <v>403</v>
      </c>
      <c r="B77" s="2116" t="s">
        <v>417</v>
      </c>
      <c r="C77" s="2116" t="s">
        <v>406</v>
      </c>
      <c r="D77" s="2116" t="s">
        <v>889</v>
      </c>
      <c r="E77" s="2116" t="s">
        <v>806</v>
      </c>
      <c r="F77" s="2116" t="s">
        <v>807</v>
      </c>
      <c r="G77" s="2116" t="s">
        <v>808</v>
      </c>
      <c r="H77" s="2116">
        <v>0</v>
      </c>
      <c r="I77" s="2116">
        <v>0</v>
      </c>
      <c r="J77" s="2116">
        <v>0</v>
      </c>
      <c r="K77" s="2116">
        <v>0</v>
      </c>
      <c r="L77" s="2116">
        <v>0</v>
      </c>
      <c r="M77" s="2116">
        <v>0</v>
      </c>
      <c r="N77" s="2116">
        <v>0</v>
      </c>
      <c r="O77" s="2116">
        <v>0</v>
      </c>
      <c r="P77" s="2116">
        <v>0</v>
      </c>
      <c r="Q77" s="2116">
        <v>0</v>
      </c>
      <c r="R77" s="2116">
        <v>0</v>
      </c>
      <c r="S77" s="2116">
        <v>0</v>
      </c>
      <c r="T77" s="2116">
        <v>0</v>
      </c>
      <c r="U77" s="2116">
        <v>0</v>
      </c>
      <c r="V77" s="2117" t="str">
        <f t="shared" si="38"/>
        <v>3JF10G</v>
      </c>
      <c r="W77" s="2117" t="str">
        <f t="shared" si="39"/>
        <v>V15CMR</v>
      </c>
      <c r="Y77" s="2117" t="str">
        <f t="shared" si="40"/>
        <v>V15CMR</v>
      </c>
      <c r="Z77" s="2117" t="s">
        <v>716</v>
      </c>
      <c r="AA77" s="2117">
        <f t="shared" si="41"/>
        <v>0</v>
      </c>
      <c r="AB77" s="2117">
        <f t="shared" si="42"/>
        <v>0</v>
      </c>
      <c r="AC77" s="2117">
        <f t="shared" si="43"/>
        <v>0</v>
      </c>
      <c r="AD77" s="2117">
        <f t="shared" si="44"/>
        <v>0</v>
      </c>
      <c r="AE77" s="2117">
        <f t="shared" si="45"/>
        <v>0</v>
      </c>
      <c r="AF77" s="2117">
        <f t="shared" si="46"/>
        <v>0</v>
      </c>
      <c r="AG77" s="2117">
        <f t="shared" si="47"/>
        <v>0</v>
      </c>
      <c r="AH77" s="2117">
        <f t="shared" si="48"/>
        <v>0</v>
      </c>
      <c r="AI77" s="2117">
        <f t="shared" si="49"/>
        <v>0</v>
      </c>
      <c r="AJ77" s="2117">
        <f t="shared" si="50"/>
        <v>0</v>
      </c>
      <c r="AK77" s="2117">
        <f t="shared" si="51"/>
        <v>0</v>
      </c>
      <c r="AL77" s="2117">
        <f t="shared" si="52"/>
        <v>0</v>
      </c>
      <c r="AM77" s="2117">
        <f t="shared" si="53"/>
        <v>0</v>
      </c>
      <c r="AN77" s="2117">
        <f t="shared" si="54"/>
        <v>0</v>
      </c>
      <c r="AP77" s="2117" t="s">
        <v>403</v>
      </c>
      <c r="AQ77" s="2117" t="s">
        <v>716</v>
      </c>
      <c r="AR77" s="2117">
        <f>SUMIF('Korat Summary'!$F:$F,US!$AQ77,'Korat Summary'!G:G)</f>
        <v>0</v>
      </c>
      <c r="AS77" s="2117">
        <f>SUMIF('Korat Summary'!$F:$F,US!$AQ77,'Korat Summary'!H:H)</f>
        <v>875</v>
      </c>
      <c r="AT77" s="2117">
        <f>SUMIF('Korat Summary'!$F:$F,US!$AQ77,'Korat Summary'!I:I)</f>
        <v>0</v>
      </c>
      <c r="AU77" s="2117">
        <f>SUMIF('Korat Summary'!$F:$F,US!$AQ77,'Korat Summary'!J:J)</f>
        <v>0</v>
      </c>
      <c r="AV77" s="2117">
        <f>SUMIF('Korat Summary'!$F:$F,US!$AQ77,'Korat Summary'!N:N)</f>
        <v>550</v>
      </c>
      <c r="AW77" s="2117">
        <f>SUMIF('Korat Summary'!$F:$F,US!$AQ77,'Korat Summary'!O:O)</f>
        <v>275</v>
      </c>
      <c r="AX77" s="2117">
        <f>SUMIF('Korat Summary'!$F:$F,US!$AQ77,'Korat Summary'!P:P)</f>
        <v>0</v>
      </c>
      <c r="AY77" s="2117">
        <f>SUMIF('Korat Summary'!$F:$F,US!$AQ77,'Korat Summary'!Q:Q)</f>
        <v>0</v>
      </c>
      <c r="AZ77" s="2117">
        <f>SUMIF('Korat Summary'!$F:$F,US!$AQ77,'Korat Summary'!U:U)</f>
        <v>1550</v>
      </c>
      <c r="BA77" s="2117">
        <f>SUMIF('Korat Summary'!$F:$F,US!$AQ77,'Korat Summary'!V:V)</f>
        <v>0</v>
      </c>
      <c r="BB77" s="2117">
        <f>SUMIF('Korat Summary'!$F:$F,US!$AQ77,'Korat Summary'!W:W)</f>
        <v>0</v>
      </c>
      <c r="BC77" s="2117">
        <f>SUMIF('Korat Summary'!$F:$F,US!$AQ77,'Korat Summary'!X:X)</f>
        <v>0</v>
      </c>
      <c r="BD77" s="2117">
        <f>SUMIF('Korat Summary'!$F:$F,US!$AQ77,'Korat Summary'!Y:Y)</f>
        <v>150</v>
      </c>
      <c r="BE77" s="2117">
        <f t="shared" si="55"/>
        <v>3400</v>
      </c>
      <c r="BG77" s="2133" t="s">
        <v>403</v>
      </c>
      <c r="BH77" s="2133" t="s">
        <v>716</v>
      </c>
      <c r="BI77" s="2134">
        <f t="shared" si="56"/>
        <v>0</v>
      </c>
      <c r="BJ77" s="2134">
        <f t="shared" si="57"/>
        <v>875</v>
      </c>
      <c r="BK77" s="2134">
        <f t="shared" si="58"/>
        <v>0</v>
      </c>
      <c r="BL77" s="2134">
        <f t="shared" si="59"/>
        <v>0</v>
      </c>
      <c r="BM77" s="2135">
        <f t="shared" si="60"/>
        <v>550</v>
      </c>
      <c r="BN77" s="2136">
        <f t="shared" si="61"/>
        <v>275</v>
      </c>
      <c r="BO77" s="2136">
        <f t="shared" si="62"/>
        <v>0</v>
      </c>
      <c r="BP77" s="2137">
        <f t="shared" si="63"/>
        <v>0</v>
      </c>
      <c r="BQ77" s="2134">
        <f t="shared" si="64"/>
        <v>1550</v>
      </c>
      <c r="BR77" s="2134">
        <f t="shared" si="65"/>
        <v>0</v>
      </c>
      <c r="BS77" s="2134">
        <f t="shared" si="66"/>
        <v>0</v>
      </c>
      <c r="BT77" s="2134">
        <f t="shared" si="67"/>
        <v>0</v>
      </c>
      <c r="BU77" s="2134">
        <f t="shared" si="68"/>
        <v>150</v>
      </c>
      <c r="BV77" s="2120">
        <f t="shared" si="69"/>
        <v>3400</v>
      </c>
      <c r="BW77" s="2117" t="s">
        <v>718</v>
      </c>
      <c r="BX77" s="2117">
        <f t="shared" si="37"/>
        <v>50</v>
      </c>
    </row>
    <row r="78" spans="1:76">
      <c r="A78" s="2116" t="s">
        <v>403</v>
      </c>
      <c r="B78" s="2116" t="s">
        <v>418</v>
      </c>
      <c r="C78" s="2116" t="s">
        <v>406</v>
      </c>
      <c r="D78" s="2116" t="s">
        <v>890</v>
      </c>
      <c r="E78" s="2116" t="s">
        <v>806</v>
      </c>
      <c r="F78" s="2116" t="s">
        <v>807</v>
      </c>
      <c r="G78" s="2116" t="s">
        <v>808</v>
      </c>
      <c r="H78" s="2116">
        <v>0</v>
      </c>
      <c r="I78" s="2116">
        <v>0</v>
      </c>
      <c r="J78" s="2116">
        <v>0</v>
      </c>
      <c r="K78" s="2116">
        <v>0</v>
      </c>
      <c r="L78" s="2116">
        <v>0</v>
      </c>
      <c r="M78" s="2116">
        <v>0</v>
      </c>
      <c r="N78" s="2116">
        <v>0</v>
      </c>
      <c r="O78" s="2116">
        <v>0</v>
      </c>
      <c r="P78" s="2116">
        <v>0</v>
      </c>
      <c r="Q78" s="2116">
        <v>0</v>
      </c>
      <c r="R78" s="2116">
        <v>0</v>
      </c>
      <c r="S78" s="2116">
        <v>0</v>
      </c>
      <c r="T78" s="2116">
        <v>0</v>
      </c>
      <c r="U78" s="2116">
        <v>0</v>
      </c>
      <c r="V78" s="2117" t="str">
        <f t="shared" si="38"/>
        <v>3CU104</v>
      </c>
      <c r="W78" s="2117" t="str">
        <f t="shared" si="39"/>
        <v>V15CMR</v>
      </c>
      <c r="Y78" s="2117" t="str">
        <f t="shared" si="40"/>
        <v>V15CMR</v>
      </c>
      <c r="Z78" s="2117" t="s">
        <v>609</v>
      </c>
      <c r="AA78" s="2117">
        <f t="shared" si="41"/>
        <v>0</v>
      </c>
      <c r="AB78" s="2117">
        <f t="shared" si="42"/>
        <v>0</v>
      </c>
      <c r="AC78" s="2117">
        <f t="shared" si="43"/>
        <v>0</v>
      </c>
      <c r="AD78" s="2117">
        <f t="shared" si="44"/>
        <v>0</v>
      </c>
      <c r="AE78" s="2117">
        <f t="shared" si="45"/>
        <v>0</v>
      </c>
      <c r="AF78" s="2117">
        <f t="shared" si="46"/>
        <v>0</v>
      </c>
      <c r="AG78" s="2117">
        <f t="shared" si="47"/>
        <v>0</v>
      </c>
      <c r="AH78" s="2117">
        <f t="shared" si="48"/>
        <v>0</v>
      </c>
      <c r="AI78" s="2117">
        <f t="shared" si="49"/>
        <v>0</v>
      </c>
      <c r="AJ78" s="2117">
        <f t="shared" si="50"/>
        <v>0</v>
      </c>
      <c r="AK78" s="2117">
        <f t="shared" si="51"/>
        <v>0</v>
      </c>
      <c r="AL78" s="2117">
        <f t="shared" si="52"/>
        <v>0</v>
      </c>
      <c r="AM78" s="2117">
        <f t="shared" si="53"/>
        <v>0</v>
      </c>
      <c r="AN78" s="2117">
        <f t="shared" si="54"/>
        <v>0</v>
      </c>
      <c r="AP78" s="2117" t="s">
        <v>403</v>
      </c>
      <c r="AQ78" s="2117" t="s">
        <v>609</v>
      </c>
      <c r="AR78" s="2117">
        <f>SUMIF('Korat Summary'!$F:$F,US!$AQ78,'Korat Summary'!G:G)</f>
        <v>0</v>
      </c>
      <c r="AS78" s="2117">
        <f>SUMIF('Korat Summary'!$F:$F,US!$AQ78,'Korat Summary'!H:H)</f>
        <v>17175</v>
      </c>
      <c r="AT78" s="2117">
        <f>SUMIF('Korat Summary'!$F:$F,US!$AQ78,'Korat Summary'!I:I)</f>
        <v>25300</v>
      </c>
      <c r="AU78" s="2117">
        <f>SUMIF('Korat Summary'!$F:$F,US!$AQ78,'Korat Summary'!J:J)</f>
        <v>30300</v>
      </c>
      <c r="AV78" s="2117">
        <f>SUMIF('Korat Summary'!$F:$F,US!$AQ78,'Korat Summary'!N:N)</f>
        <v>14700</v>
      </c>
      <c r="AW78" s="2117">
        <f>SUMIF('Korat Summary'!$F:$F,US!$AQ78,'Korat Summary'!O:O)</f>
        <v>29375</v>
      </c>
      <c r="AX78" s="2117">
        <f>SUMIF('Korat Summary'!$F:$F,US!$AQ78,'Korat Summary'!P:P)</f>
        <v>29400</v>
      </c>
      <c r="AY78" s="2117">
        <f>SUMIF('Korat Summary'!$F:$F,US!$AQ78,'Korat Summary'!Q:Q)</f>
        <v>11650</v>
      </c>
      <c r="AZ78" s="2117">
        <f>SUMIF('Korat Summary'!$F:$F,US!$AQ78,'Korat Summary'!U:U)</f>
        <v>21300</v>
      </c>
      <c r="BA78" s="2117">
        <f>SUMIF('Korat Summary'!$F:$F,US!$AQ78,'Korat Summary'!V:V)</f>
        <v>30900</v>
      </c>
      <c r="BB78" s="2117">
        <f>SUMIF('Korat Summary'!$F:$F,US!$AQ78,'Korat Summary'!W:W)</f>
        <v>27625</v>
      </c>
      <c r="BC78" s="2117">
        <f>SUMIF('Korat Summary'!$F:$F,US!$AQ78,'Korat Summary'!X:X)</f>
        <v>14975</v>
      </c>
      <c r="BD78" s="2117">
        <f>SUMIF('Korat Summary'!$F:$F,US!$AQ78,'Korat Summary'!Y:Y)</f>
        <v>0</v>
      </c>
      <c r="BE78" s="2117">
        <f t="shared" si="55"/>
        <v>252700</v>
      </c>
      <c r="BG78" s="2133" t="s">
        <v>403</v>
      </c>
      <c r="BH78" s="2133" t="s">
        <v>609</v>
      </c>
      <c r="BI78" s="2134">
        <f t="shared" si="56"/>
        <v>0</v>
      </c>
      <c r="BJ78" s="2134">
        <f t="shared" si="57"/>
        <v>17175</v>
      </c>
      <c r="BK78" s="2134">
        <f t="shared" si="58"/>
        <v>25300</v>
      </c>
      <c r="BL78" s="2134">
        <f t="shared" si="59"/>
        <v>30300</v>
      </c>
      <c r="BM78" s="2135">
        <f t="shared" si="60"/>
        <v>14700</v>
      </c>
      <c r="BN78" s="2136">
        <f t="shared" si="61"/>
        <v>29375</v>
      </c>
      <c r="BO78" s="2136">
        <f t="shared" si="62"/>
        <v>29400</v>
      </c>
      <c r="BP78" s="2137">
        <f t="shared" si="63"/>
        <v>11650</v>
      </c>
      <c r="BQ78" s="2134">
        <f t="shared" si="64"/>
        <v>21300</v>
      </c>
      <c r="BR78" s="2134">
        <f t="shared" si="65"/>
        <v>30900</v>
      </c>
      <c r="BS78" s="2134">
        <f t="shared" si="66"/>
        <v>27625</v>
      </c>
      <c r="BT78" s="2134">
        <f t="shared" si="67"/>
        <v>14975</v>
      </c>
      <c r="BU78" s="2134">
        <f t="shared" si="68"/>
        <v>0</v>
      </c>
      <c r="BV78" s="2120">
        <f t="shared" si="69"/>
        <v>252700</v>
      </c>
      <c r="BW78" s="2117" t="s">
        <v>610</v>
      </c>
      <c r="BX78" s="2117">
        <f t="shared" si="37"/>
        <v>0</v>
      </c>
    </row>
    <row r="79" spans="1:76">
      <c r="A79" s="2116" t="s">
        <v>403</v>
      </c>
      <c r="B79" s="2116" t="s">
        <v>418</v>
      </c>
      <c r="C79" s="2116" t="s">
        <v>406</v>
      </c>
      <c r="D79" s="2116" t="s">
        <v>891</v>
      </c>
      <c r="E79" s="2116" t="s">
        <v>806</v>
      </c>
      <c r="F79" s="2116" t="s">
        <v>816</v>
      </c>
      <c r="G79" s="2116" t="s">
        <v>808</v>
      </c>
      <c r="H79" s="2116">
        <v>0</v>
      </c>
      <c r="I79" s="2116">
        <v>0</v>
      </c>
      <c r="J79" s="2116">
        <v>0</v>
      </c>
      <c r="K79" s="2116">
        <v>0</v>
      </c>
      <c r="L79" s="2116">
        <v>0</v>
      </c>
      <c r="M79" s="2116">
        <v>0</v>
      </c>
      <c r="N79" s="2116">
        <v>0</v>
      </c>
      <c r="O79" s="2116">
        <v>0</v>
      </c>
      <c r="P79" s="2116">
        <v>0</v>
      </c>
      <c r="Q79" s="2116">
        <v>0</v>
      </c>
      <c r="R79" s="2116">
        <v>0</v>
      </c>
      <c r="S79" s="2116">
        <v>0</v>
      </c>
      <c r="T79" s="2116">
        <v>0</v>
      </c>
      <c r="U79" s="2116">
        <v>0</v>
      </c>
      <c r="V79" s="2117" t="str">
        <f t="shared" si="38"/>
        <v>3CU104</v>
      </c>
      <c r="W79" s="2117" t="str">
        <f t="shared" si="39"/>
        <v>V15CMR</v>
      </c>
      <c r="Y79" s="2117" t="str">
        <f t="shared" si="40"/>
        <v>V15CMR</v>
      </c>
      <c r="Z79" s="2117" t="s">
        <v>573</v>
      </c>
      <c r="AA79" s="2117">
        <f t="shared" si="41"/>
        <v>422</v>
      </c>
      <c r="AB79" s="2117">
        <f t="shared" si="42"/>
        <v>1197</v>
      </c>
      <c r="AC79" s="2117">
        <f t="shared" si="43"/>
        <v>1021</v>
      </c>
      <c r="AD79" s="2117">
        <f t="shared" si="44"/>
        <v>2996</v>
      </c>
      <c r="AE79" s="2117">
        <f t="shared" si="45"/>
        <v>721</v>
      </c>
      <c r="AF79" s="2117">
        <f t="shared" si="46"/>
        <v>1171</v>
      </c>
      <c r="AG79" s="2117">
        <f t="shared" si="47"/>
        <v>721</v>
      </c>
      <c r="AH79" s="2117">
        <f t="shared" si="48"/>
        <v>3021</v>
      </c>
      <c r="AI79" s="2117">
        <f t="shared" si="49"/>
        <v>821</v>
      </c>
      <c r="AJ79" s="2117">
        <f t="shared" si="50"/>
        <v>821</v>
      </c>
      <c r="AK79" s="2117">
        <f t="shared" si="51"/>
        <v>2771</v>
      </c>
      <c r="AL79" s="2117">
        <f t="shared" si="52"/>
        <v>3171</v>
      </c>
      <c r="AM79" s="2117">
        <f t="shared" si="53"/>
        <v>421</v>
      </c>
      <c r="AN79" s="2117">
        <f t="shared" si="54"/>
        <v>19275</v>
      </c>
      <c r="AP79" s="2117" t="s">
        <v>403</v>
      </c>
      <c r="AQ79" s="2117" t="s">
        <v>573</v>
      </c>
      <c r="AR79" s="2117">
        <f>SUMIF('Korat Summary'!$F:$F,US!$AQ79,'Korat Summary'!G:G)</f>
        <v>0</v>
      </c>
      <c r="AS79" s="2117">
        <f>SUMIF('Korat Summary'!$F:$F,US!$AQ79,'Korat Summary'!H:H)</f>
        <v>10200</v>
      </c>
      <c r="AT79" s="2117">
        <f>SUMIF('Korat Summary'!$F:$F,US!$AQ79,'Korat Summary'!I:I)</f>
        <v>12475</v>
      </c>
      <c r="AU79" s="2117">
        <f>SUMIF('Korat Summary'!$F:$F,US!$AQ79,'Korat Summary'!J:J)</f>
        <v>8400</v>
      </c>
      <c r="AV79" s="2117">
        <f>SUMIF('Korat Summary'!$F:$F,US!$AQ79,'Korat Summary'!N:N)</f>
        <v>7200</v>
      </c>
      <c r="AW79" s="2117">
        <f>SUMIF('Korat Summary'!$F:$F,US!$AQ79,'Korat Summary'!O:O)</f>
        <v>18275</v>
      </c>
      <c r="AX79" s="2117">
        <f>SUMIF('Korat Summary'!$F:$F,US!$AQ79,'Korat Summary'!P:P)</f>
        <v>7725</v>
      </c>
      <c r="AY79" s="2117">
        <f>SUMIF('Korat Summary'!$F:$F,US!$AQ79,'Korat Summary'!Q:Q)</f>
        <v>9525</v>
      </c>
      <c r="AZ79" s="2117">
        <f>SUMIF('Korat Summary'!$F:$F,US!$AQ79,'Korat Summary'!U:U)</f>
        <v>7250</v>
      </c>
      <c r="BA79" s="2117">
        <f>SUMIF('Korat Summary'!$F:$F,US!$AQ79,'Korat Summary'!V:V)</f>
        <v>28600</v>
      </c>
      <c r="BB79" s="2117">
        <f>SUMIF('Korat Summary'!$F:$F,US!$AQ79,'Korat Summary'!W:W)</f>
        <v>13450</v>
      </c>
      <c r="BC79" s="2117">
        <f>SUMIF('Korat Summary'!$F:$F,US!$AQ79,'Korat Summary'!X:X)</f>
        <v>6175</v>
      </c>
      <c r="BD79" s="2117">
        <f>SUMIF('Korat Summary'!$F:$F,US!$AQ79,'Korat Summary'!Y:Y)</f>
        <v>4625</v>
      </c>
      <c r="BE79" s="2117">
        <f t="shared" si="55"/>
        <v>133900</v>
      </c>
      <c r="BG79" s="2133" t="s">
        <v>403</v>
      </c>
      <c r="BH79" s="2133" t="s">
        <v>573</v>
      </c>
      <c r="BI79" s="2134">
        <f t="shared" si="56"/>
        <v>-422</v>
      </c>
      <c r="BJ79" s="2134">
        <f t="shared" si="57"/>
        <v>9003</v>
      </c>
      <c r="BK79" s="2134">
        <f t="shared" si="58"/>
        <v>11454</v>
      </c>
      <c r="BL79" s="2134">
        <f t="shared" si="59"/>
        <v>5404</v>
      </c>
      <c r="BM79" s="2135">
        <f t="shared" si="60"/>
        <v>6479</v>
      </c>
      <c r="BN79" s="2136">
        <f t="shared" si="61"/>
        <v>17104</v>
      </c>
      <c r="BO79" s="2136">
        <f t="shared" si="62"/>
        <v>7004</v>
      </c>
      <c r="BP79" s="2137">
        <f t="shared" si="63"/>
        <v>6504</v>
      </c>
      <c r="BQ79" s="2134">
        <f t="shared" si="64"/>
        <v>6429</v>
      </c>
      <c r="BR79" s="2134">
        <f t="shared" si="65"/>
        <v>27779</v>
      </c>
      <c r="BS79" s="2134">
        <f t="shared" si="66"/>
        <v>10679</v>
      </c>
      <c r="BT79" s="2134">
        <f t="shared" si="67"/>
        <v>3004</v>
      </c>
      <c r="BU79" s="2134">
        <f t="shared" si="68"/>
        <v>4204</v>
      </c>
      <c r="BV79" s="2120">
        <f t="shared" si="69"/>
        <v>114625</v>
      </c>
      <c r="BW79" s="2117" t="s">
        <v>759</v>
      </c>
      <c r="BX79" s="2117">
        <f t="shared" si="37"/>
        <v>0</v>
      </c>
    </row>
    <row r="80" spans="1:76">
      <c r="A80" s="2116" t="s">
        <v>403</v>
      </c>
      <c r="B80" s="2116" t="s">
        <v>418</v>
      </c>
      <c r="C80" s="2116" t="s">
        <v>406</v>
      </c>
      <c r="D80" s="2116" t="s">
        <v>892</v>
      </c>
      <c r="E80" s="2116" t="s">
        <v>806</v>
      </c>
      <c r="F80" s="2116" t="s">
        <v>815</v>
      </c>
      <c r="G80" s="2116" t="s">
        <v>808</v>
      </c>
      <c r="H80" s="2116">
        <v>0</v>
      </c>
      <c r="I80" s="2116">
        <v>0</v>
      </c>
      <c r="J80" s="2116">
        <v>0</v>
      </c>
      <c r="K80" s="2116">
        <v>0</v>
      </c>
      <c r="L80" s="2116">
        <v>0</v>
      </c>
      <c r="M80" s="2116">
        <v>0</v>
      </c>
      <c r="N80" s="2116">
        <v>0</v>
      </c>
      <c r="O80" s="2116">
        <v>0</v>
      </c>
      <c r="U80" s="2116">
        <v>0</v>
      </c>
      <c r="V80" s="2117" t="str">
        <f t="shared" si="38"/>
        <v>3CU104</v>
      </c>
      <c r="W80" s="2117" t="str">
        <f t="shared" si="39"/>
        <v>V15CMR</v>
      </c>
      <c r="Y80" s="2117" t="str">
        <f t="shared" si="40"/>
        <v>V15CMR</v>
      </c>
      <c r="Z80" s="2117" t="s">
        <v>599</v>
      </c>
      <c r="AA80" s="2117">
        <f t="shared" si="41"/>
        <v>1756</v>
      </c>
      <c r="AB80" s="2117">
        <f t="shared" si="42"/>
        <v>2156</v>
      </c>
      <c r="AC80" s="2117">
        <f t="shared" si="43"/>
        <v>2356</v>
      </c>
      <c r="AD80" s="2117">
        <f t="shared" si="44"/>
        <v>3606</v>
      </c>
      <c r="AE80" s="2117">
        <f t="shared" si="45"/>
        <v>3081</v>
      </c>
      <c r="AF80" s="2117">
        <f t="shared" si="46"/>
        <v>2156</v>
      </c>
      <c r="AG80" s="2117">
        <f t="shared" si="47"/>
        <v>3381</v>
      </c>
      <c r="AH80" s="2117">
        <f t="shared" si="48"/>
        <v>2656</v>
      </c>
      <c r="AI80" s="2117">
        <f t="shared" si="49"/>
        <v>2156</v>
      </c>
      <c r="AJ80" s="2117">
        <f t="shared" si="50"/>
        <v>3331</v>
      </c>
      <c r="AK80" s="2117">
        <f t="shared" si="51"/>
        <v>3580</v>
      </c>
      <c r="AL80" s="2117">
        <f t="shared" si="52"/>
        <v>3130</v>
      </c>
      <c r="AM80" s="2117">
        <f t="shared" si="53"/>
        <v>1755</v>
      </c>
      <c r="AN80" s="2117">
        <f t="shared" si="54"/>
        <v>35100</v>
      </c>
      <c r="AP80" s="2117" t="s">
        <v>403</v>
      </c>
      <c r="AQ80" s="2117" t="s">
        <v>599</v>
      </c>
      <c r="AR80" s="2117">
        <f>SUMIF('Korat Summary'!$F:$F,US!$AQ80,'Korat Summary'!G:G)</f>
        <v>0</v>
      </c>
      <c r="AS80" s="2117">
        <f>SUMIF('Korat Summary'!$F:$F,US!$AQ80,'Korat Summary'!H:H)</f>
        <v>7775</v>
      </c>
      <c r="AT80" s="2117">
        <f>SUMIF('Korat Summary'!$F:$F,US!$AQ80,'Korat Summary'!I:I)</f>
        <v>6875</v>
      </c>
      <c r="AU80" s="2117">
        <f>SUMIF('Korat Summary'!$F:$F,US!$AQ80,'Korat Summary'!J:J)</f>
        <v>5750</v>
      </c>
      <c r="AV80" s="2117">
        <f>SUMIF('Korat Summary'!$F:$F,US!$AQ80,'Korat Summary'!N:N)</f>
        <v>5575</v>
      </c>
      <c r="AW80" s="2117">
        <f>SUMIF('Korat Summary'!$F:$F,US!$AQ80,'Korat Summary'!O:O)</f>
        <v>7125</v>
      </c>
      <c r="AX80" s="2117">
        <f>SUMIF('Korat Summary'!$F:$F,US!$AQ80,'Korat Summary'!P:P)</f>
        <v>6000</v>
      </c>
      <c r="AY80" s="2117">
        <f>SUMIF('Korat Summary'!$F:$F,US!$AQ80,'Korat Summary'!Q:Q)</f>
        <v>4675</v>
      </c>
      <c r="AZ80" s="2117">
        <f>SUMIF('Korat Summary'!$F:$F,US!$AQ80,'Korat Summary'!U:U)</f>
        <v>5075</v>
      </c>
      <c r="BA80" s="2117">
        <f>SUMIF('Korat Summary'!$F:$F,US!$AQ80,'Korat Summary'!V:V)</f>
        <v>10175</v>
      </c>
      <c r="BB80" s="2117">
        <f>SUMIF('Korat Summary'!$F:$F,US!$AQ80,'Korat Summary'!W:W)</f>
        <v>6675</v>
      </c>
      <c r="BC80" s="2117">
        <f>SUMIF('Korat Summary'!$F:$F,US!$AQ80,'Korat Summary'!X:X)</f>
        <v>7350</v>
      </c>
      <c r="BD80" s="2117">
        <f>SUMIF('Korat Summary'!$F:$F,US!$AQ80,'Korat Summary'!Y:Y)</f>
        <v>1750</v>
      </c>
      <c r="BE80" s="2117">
        <f t="shared" si="55"/>
        <v>74800</v>
      </c>
      <c r="BG80" s="2133" t="s">
        <v>403</v>
      </c>
      <c r="BH80" s="2133" t="s">
        <v>599</v>
      </c>
      <c r="BI80" s="2134">
        <f t="shared" si="56"/>
        <v>-1756</v>
      </c>
      <c r="BJ80" s="2134">
        <f t="shared" si="57"/>
        <v>5619</v>
      </c>
      <c r="BK80" s="2134">
        <f t="shared" si="58"/>
        <v>4519</v>
      </c>
      <c r="BL80" s="2134">
        <f t="shared" si="59"/>
        <v>2144</v>
      </c>
      <c r="BM80" s="2135">
        <f t="shared" si="60"/>
        <v>2494</v>
      </c>
      <c r="BN80" s="2136">
        <f t="shared" si="61"/>
        <v>4969</v>
      </c>
      <c r="BO80" s="2136">
        <f t="shared" si="62"/>
        <v>2619</v>
      </c>
      <c r="BP80" s="2137">
        <f t="shared" si="63"/>
        <v>2019</v>
      </c>
      <c r="BQ80" s="2134">
        <f t="shared" si="64"/>
        <v>2919</v>
      </c>
      <c r="BR80" s="2134">
        <f t="shared" si="65"/>
        <v>6844</v>
      </c>
      <c r="BS80" s="2134">
        <f t="shared" si="66"/>
        <v>3095</v>
      </c>
      <c r="BT80" s="2134">
        <f t="shared" si="67"/>
        <v>4220</v>
      </c>
      <c r="BU80" s="2134">
        <f t="shared" si="68"/>
        <v>-5</v>
      </c>
      <c r="BV80" s="2120">
        <f t="shared" si="69"/>
        <v>39700</v>
      </c>
      <c r="BW80" s="2117" t="s">
        <v>596</v>
      </c>
      <c r="BX80" s="2117">
        <f t="shared" si="37"/>
        <v>0</v>
      </c>
    </row>
    <row r="81" spans="1:76">
      <c r="A81" s="2116" t="s">
        <v>403</v>
      </c>
      <c r="B81" s="2116" t="s">
        <v>418</v>
      </c>
      <c r="C81" s="2116" t="s">
        <v>406</v>
      </c>
      <c r="D81" s="2116" t="s">
        <v>893</v>
      </c>
      <c r="E81" s="2116" t="s">
        <v>806</v>
      </c>
      <c r="F81" s="2116" t="s">
        <v>810</v>
      </c>
      <c r="G81" s="2116" t="s">
        <v>808</v>
      </c>
      <c r="H81" s="2116">
        <v>0</v>
      </c>
      <c r="I81" s="2116">
        <v>0</v>
      </c>
      <c r="J81" s="2116">
        <v>0</v>
      </c>
      <c r="K81" s="2116">
        <v>0</v>
      </c>
      <c r="L81" s="2116">
        <v>0</v>
      </c>
      <c r="M81" s="2116">
        <v>0</v>
      </c>
      <c r="N81" s="2116">
        <v>0</v>
      </c>
      <c r="O81" s="2116">
        <v>0</v>
      </c>
      <c r="P81" s="2116">
        <v>0</v>
      </c>
      <c r="Q81" s="2116">
        <v>0</v>
      </c>
      <c r="R81" s="2116">
        <v>0</v>
      </c>
      <c r="S81" s="2116">
        <v>0</v>
      </c>
      <c r="T81" s="2116">
        <v>0</v>
      </c>
      <c r="U81" s="2116">
        <v>0</v>
      </c>
      <c r="V81" s="2117" t="str">
        <f t="shared" si="38"/>
        <v>3CU104</v>
      </c>
      <c r="W81" s="2117" t="str">
        <f t="shared" si="39"/>
        <v>V15CMR</v>
      </c>
      <c r="Y81" s="2117" t="str">
        <f t="shared" si="40"/>
        <v>V15CMR</v>
      </c>
      <c r="Z81" s="2117" t="s">
        <v>610</v>
      </c>
      <c r="AA81" s="2117">
        <f t="shared" si="41"/>
        <v>0</v>
      </c>
      <c r="AB81" s="2117">
        <f t="shared" si="42"/>
        <v>0</v>
      </c>
      <c r="AC81" s="2117">
        <f t="shared" si="43"/>
        <v>0</v>
      </c>
      <c r="AD81" s="2117">
        <f t="shared" si="44"/>
        <v>0</v>
      </c>
      <c r="AE81" s="2117">
        <f t="shared" si="45"/>
        <v>0</v>
      </c>
      <c r="AF81" s="2117">
        <f t="shared" si="46"/>
        <v>0</v>
      </c>
      <c r="AG81" s="2117">
        <f t="shared" si="47"/>
        <v>0</v>
      </c>
      <c r="AH81" s="2117">
        <f t="shared" si="48"/>
        <v>0</v>
      </c>
      <c r="AI81" s="2117">
        <f t="shared" si="49"/>
        <v>0</v>
      </c>
      <c r="AJ81" s="2117">
        <f t="shared" si="50"/>
        <v>0</v>
      </c>
      <c r="AK81" s="2117">
        <f t="shared" si="51"/>
        <v>0</v>
      </c>
      <c r="AL81" s="2117">
        <f t="shared" si="52"/>
        <v>0</v>
      </c>
      <c r="AM81" s="2117">
        <f t="shared" si="53"/>
        <v>0</v>
      </c>
      <c r="AN81" s="2117">
        <f t="shared" si="54"/>
        <v>0</v>
      </c>
      <c r="AP81" s="2117" t="s">
        <v>403</v>
      </c>
      <c r="AQ81" s="2117" t="s">
        <v>610</v>
      </c>
      <c r="AR81" s="2117">
        <f>SUMIF('Korat Summary'!$F:$F,US!$AQ81,'Korat Summary'!G:G)</f>
        <v>0</v>
      </c>
      <c r="AS81" s="2117">
        <f>SUMIF('Korat Summary'!$F:$F,US!$AQ81,'Korat Summary'!H:H)</f>
        <v>7575</v>
      </c>
      <c r="AT81" s="2117">
        <f>SUMIF('Korat Summary'!$F:$F,US!$AQ81,'Korat Summary'!I:I)</f>
        <v>7300</v>
      </c>
      <c r="AU81" s="2117">
        <f>SUMIF('Korat Summary'!$F:$F,US!$AQ81,'Korat Summary'!J:J)</f>
        <v>10625</v>
      </c>
      <c r="AV81" s="2117">
        <f>SUMIF('Korat Summary'!$F:$F,US!$AQ81,'Korat Summary'!N:N)</f>
        <v>4900</v>
      </c>
      <c r="AW81" s="2117">
        <f>SUMIF('Korat Summary'!$F:$F,US!$AQ81,'Korat Summary'!O:O)</f>
        <v>5125</v>
      </c>
      <c r="AX81" s="2117">
        <f>SUMIF('Korat Summary'!$F:$F,US!$AQ81,'Korat Summary'!P:P)</f>
        <v>5400</v>
      </c>
      <c r="AY81" s="2117">
        <f>SUMIF('Korat Summary'!$F:$F,US!$AQ81,'Korat Summary'!Q:Q)</f>
        <v>2025</v>
      </c>
      <c r="AZ81" s="2117">
        <f>SUMIF('Korat Summary'!$F:$F,US!$AQ81,'Korat Summary'!U:U)</f>
        <v>5475</v>
      </c>
      <c r="BA81" s="2117">
        <f>SUMIF('Korat Summary'!$F:$F,US!$AQ81,'Korat Summary'!V:V)</f>
        <v>5475</v>
      </c>
      <c r="BB81" s="2117">
        <f>SUMIF('Korat Summary'!$F:$F,US!$AQ81,'Korat Summary'!W:W)</f>
        <v>5325</v>
      </c>
      <c r="BC81" s="2117">
        <f>SUMIF('Korat Summary'!$F:$F,US!$AQ81,'Korat Summary'!X:X)</f>
        <v>0</v>
      </c>
      <c r="BD81" s="2117">
        <f>SUMIF('Korat Summary'!$F:$F,US!$AQ81,'Korat Summary'!Y:Y)</f>
        <v>0</v>
      </c>
      <c r="BE81" s="2117">
        <f t="shared" si="55"/>
        <v>59225</v>
      </c>
      <c r="BG81" s="2133" t="s">
        <v>403</v>
      </c>
      <c r="BH81" s="2133" t="s">
        <v>610</v>
      </c>
      <c r="BI81" s="2134">
        <f t="shared" si="56"/>
        <v>0</v>
      </c>
      <c r="BJ81" s="2134">
        <f t="shared" si="57"/>
        <v>7575</v>
      </c>
      <c r="BK81" s="2134">
        <f t="shared" si="58"/>
        <v>7300</v>
      </c>
      <c r="BL81" s="2134">
        <f t="shared" si="59"/>
        <v>10625</v>
      </c>
      <c r="BM81" s="2135">
        <f t="shared" si="60"/>
        <v>4900</v>
      </c>
      <c r="BN81" s="2136">
        <f t="shared" si="61"/>
        <v>5125</v>
      </c>
      <c r="BO81" s="2136">
        <f t="shared" si="62"/>
        <v>5400</v>
      </c>
      <c r="BP81" s="2137">
        <f t="shared" si="63"/>
        <v>2025</v>
      </c>
      <c r="BQ81" s="2134">
        <f t="shared" si="64"/>
        <v>5475</v>
      </c>
      <c r="BR81" s="2134">
        <f t="shared" si="65"/>
        <v>5475</v>
      </c>
      <c r="BS81" s="2134">
        <f t="shared" si="66"/>
        <v>5325</v>
      </c>
      <c r="BT81" s="2134">
        <f t="shared" si="67"/>
        <v>0</v>
      </c>
      <c r="BU81" s="2134">
        <f t="shared" si="68"/>
        <v>0</v>
      </c>
      <c r="BV81" s="2120">
        <f t="shared" si="69"/>
        <v>59225</v>
      </c>
      <c r="BW81" s="2117" t="s">
        <v>645</v>
      </c>
      <c r="BX81" s="2117">
        <f t="shared" si="37"/>
        <v>0</v>
      </c>
    </row>
    <row r="82" spans="1:76">
      <c r="A82" s="2116" t="s">
        <v>403</v>
      </c>
      <c r="B82" s="2116" t="s">
        <v>418</v>
      </c>
      <c r="C82" s="2116" t="s">
        <v>406</v>
      </c>
      <c r="D82" s="2116" t="s">
        <v>894</v>
      </c>
      <c r="E82" s="2116" t="s">
        <v>806</v>
      </c>
      <c r="F82" s="2116" t="s">
        <v>809</v>
      </c>
      <c r="G82" s="2116" t="s">
        <v>808</v>
      </c>
      <c r="H82" s="2116">
        <v>422</v>
      </c>
      <c r="I82" s="2116">
        <v>1197</v>
      </c>
      <c r="J82" s="2116">
        <v>1021</v>
      </c>
      <c r="K82" s="2116">
        <v>2996</v>
      </c>
      <c r="L82" s="2116">
        <v>721</v>
      </c>
      <c r="M82" s="2116">
        <v>1171</v>
      </c>
      <c r="N82" s="2116">
        <v>721</v>
      </c>
      <c r="O82" s="2116">
        <v>3021</v>
      </c>
      <c r="P82" s="2116">
        <v>821</v>
      </c>
      <c r="Q82" s="2116">
        <v>821</v>
      </c>
      <c r="R82" s="2116">
        <v>2771</v>
      </c>
      <c r="S82" s="2116">
        <v>3171</v>
      </c>
      <c r="T82" s="2116">
        <v>421</v>
      </c>
      <c r="U82" s="2116">
        <v>19275</v>
      </c>
      <c r="V82" s="2117" t="str">
        <f t="shared" si="38"/>
        <v>3CV104</v>
      </c>
      <c r="W82" s="2117" t="str">
        <f t="shared" si="39"/>
        <v>V15CMR</v>
      </c>
      <c r="Y82" s="2117" t="str">
        <f t="shared" si="40"/>
        <v>V15CMR</v>
      </c>
      <c r="Z82" s="2117" t="s">
        <v>596</v>
      </c>
      <c r="AA82" s="2117">
        <f t="shared" si="41"/>
        <v>0</v>
      </c>
      <c r="AB82" s="2117">
        <f t="shared" si="42"/>
        <v>0</v>
      </c>
      <c r="AC82" s="2117">
        <f t="shared" si="43"/>
        <v>0</v>
      </c>
      <c r="AD82" s="2117">
        <f t="shared" si="44"/>
        <v>0</v>
      </c>
      <c r="AE82" s="2117">
        <f t="shared" si="45"/>
        <v>0</v>
      </c>
      <c r="AF82" s="2117">
        <f t="shared" si="46"/>
        <v>0</v>
      </c>
      <c r="AG82" s="2117">
        <f t="shared" si="47"/>
        <v>0</v>
      </c>
      <c r="AH82" s="2117">
        <f t="shared" si="48"/>
        <v>0</v>
      </c>
      <c r="AI82" s="2117">
        <f t="shared" si="49"/>
        <v>0</v>
      </c>
      <c r="AJ82" s="2117">
        <f t="shared" si="50"/>
        <v>0</v>
      </c>
      <c r="AK82" s="2117">
        <f t="shared" si="51"/>
        <v>0</v>
      </c>
      <c r="AL82" s="2117">
        <f t="shared" si="52"/>
        <v>0</v>
      </c>
      <c r="AM82" s="2117">
        <f t="shared" si="53"/>
        <v>0</v>
      </c>
      <c r="AN82" s="2117">
        <f t="shared" si="54"/>
        <v>0</v>
      </c>
      <c r="AP82" s="2117" t="s">
        <v>403</v>
      </c>
      <c r="AQ82" s="2117" t="s">
        <v>596</v>
      </c>
      <c r="AR82" s="2117">
        <f>SUMIF('Korat Summary'!$F:$F,US!$AQ82,'Korat Summary'!G:G)</f>
        <v>0</v>
      </c>
      <c r="AS82" s="2117">
        <f>SUMIF('Korat Summary'!$F:$F,US!$AQ82,'Korat Summary'!H:H)</f>
        <v>13575</v>
      </c>
      <c r="AT82" s="2117">
        <f>SUMIF('Korat Summary'!$F:$F,US!$AQ82,'Korat Summary'!I:I)</f>
        <v>4875</v>
      </c>
      <c r="AU82" s="2117">
        <f>SUMIF('Korat Summary'!$F:$F,US!$AQ82,'Korat Summary'!J:J)</f>
        <v>5325</v>
      </c>
      <c r="AV82" s="2117">
        <f>SUMIF('Korat Summary'!$F:$F,US!$AQ82,'Korat Summary'!N:N)</f>
        <v>11525</v>
      </c>
      <c r="AW82" s="2117">
        <f>SUMIF('Korat Summary'!$F:$F,US!$AQ82,'Korat Summary'!O:O)</f>
        <v>3375</v>
      </c>
      <c r="AX82" s="2117">
        <f>SUMIF('Korat Summary'!$F:$F,US!$AQ82,'Korat Summary'!P:P)</f>
        <v>2700</v>
      </c>
      <c r="AY82" s="2117">
        <f>SUMIF('Korat Summary'!$F:$F,US!$AQ82,'Korat Summary'!Q:Q)</f>
        <v>0</v>
      </c>
      <c r="AZ82" s="2117">
        <f>SUMIF('Korat Summary'!$F:$F,US!$AQ82,'Korat Summary'!U:U)</f>
        <v>13375</v>
      </c>
      <c r="BA82" s="2117">
        <f>SUMIF('Korat Summary'!$F:$F,US!$AQ82,'Korat Summary'!V:V)</f>
        <v>3300</v>
      </c>
      <c r="BB82" s="2117">
        <f>SUMIF('Korat Summary'!$F:$F,US!$AQ82,'Korat Summary'!W:W)</f>
        <v>2675</v>
      </c>
      <c r="BC82" s="2117">
        <f>SUMIF('Korat Summary'!$F:$F,US!$AQ82,'Korat Summary'!X:X)</f>
        <v>0</v>
      </c>
      <c r="BD82" s="2117">
        <f>SUMIF('Korat Summary'!$F:$F,US!$AQ82,'Korat Summary'!Y:Y)</f>
        <v>0</v>
      </c>
      <c r="BE82" s="2117">
        <f t="shared" si="55"/>
        <v>60725</v>
      </c>
      <c r="BG82" s="2133" t="s">
        <v>403</v>
      </c>
      <c r="BH82" s="2133" t="s">
        <v>596</v>
      </c>
      <c r="BI82" s="2134">
        <f t="shared" si="56"/>
        <v>0</v>
      </c>
      <c r="BJ82" s="2134">
        <f t="shared" si="57"/>
        <v>13575</v>
      </c>
      <c r="BK82" s="2134">
        <f t="shared" si="58"/>
        <v>4875</v>
      </c>
      <c r="BL82" s="2134">
        <f t="shared" si="59"/>
        <v>5325</v>
      </c>
      <c r="BM82" s="2135">
        <f t="shared" si="60"/>
        <v>11525</v>
      </c>
      <c r="BN82" s="2136">
        <f t="shared" si="61"/>
        <v>3375</v>
      </c>
      <c r="BO82" s="2136">
        <f t="shared" si="62"/>
        <v>2700</v>
      </c>
      <c r="BP82" s="2137">
        <f t="shared" si="63"/>
        <v>0</v>
      </c>
      <c r="BQ82" s="2134">
        <f t="shared" si="64"/>
        <v>13375</v>
      </c>
      <c r="BR82" s="2134">
        <f t="shared" si="65"/>
        <v>3300</v>
      </c>
      <c r="BS82" s="2134">
        <f t="shared" si="66"/>
        <v>2675</v>
      </c>
      <c r="BT82" s="2134">
        <f t="shared" si="67"/>
        <v>0</v>
      </c>
      <c r="BU82" s="2134">
        <f t="shared" si="68"/>
        <v>0</v>
      </c>
      <c r="BV82" s="2120">
        <f t="shared" si="69"/>
        <v>60725</v>
      </c>
      <c r="BW82" s="2117" t="s">
        <v>601</v>
      </c>
      <c r="BX82" s="2117">
        <f t="shared" si="37"/>
        <v>9</v>
      </c>
    </row>
    <row r="83" spans="1:76">
      <c r="A83" s="2116" t="s">
        <v>403</v>
      </c>
      <c r="B83" s="2116" t="s">
        <v>418</v>
      </c>
      <c r="C83" s="2116" t="s">
        <v>406</v>
      </c>
      <c r="D83" s="2116" t="s">
        <v>895</v>
      </c>
      <c r="E83" s="2116" t="s">
        <v>806</v>
      </c>
      <c r="F83" s="2116" t="s">
        <v>809</v>
      </c>
      <c r="G83" s="2116" t="s">
        <v>808</v>
      </c>
      <c r="H83" s="2116">
        <v>0</v>
      </c>
      <c r="I83" s="2116">
        <v>0</v>
      </c>
      <c r="J83" s="2116">
        <v>0</v>
      </c>
      <c r="K83" s="2116">
        <v>0</v>
      </c>
      <c r="L83" s="2116">
        <v>0</v>
      </c>
      <c r="M83" s="2116">
        <v>0</v>
      </c>
      <c r="N83" s="2116">
        <v>0</v>
      </c>
      <c r="O83" s="2116">
        <v>0</v>
      </c>
      <c r="P83" s="2116">
        <v>0</v>
      </c>
      <c r="Q83" s="2116">
        <v>0</v>
      </c>
      <c r="R83" s="2116">
        <v>0</v>
      </c>
      <c r="S83" s="2116">
        <v>0</v>
      </c>
      <c r="T83" s="2116">
        <v>0</v>
      </c>
      <c r="U83" s="2116">
        <v>0</v>
      </c>
      <c r="V83" s="2117" t="str">
        <f t="shared" si="38"/>
        <v>3CV104</v>
      </c>
      <c r="W83" s="2117" t="str">
        <f t="shared" si="39"/>
        <v>V15CMR</v>
      </c>
      <c r="Y83" s="2117" t="str">
        <f t="shared" si="40"/>
        <v>V15CMR</v>
      </c>
      <c r="Z83" s="2117" t="s">
        <v>950</v>
      </c>
      <c r="AA83" s="2117">
        <f t="shared" si="41"/>
        <v>0</v>
      </c>
      <c r="AB83" s="2117">
        <f t="shared" si="42"/>
        <v>0</v>
      </c>
      <c r="AC83" s="2117">
        <f t="shared" si="43"/>
        <v>0</v>
      </c>
      <c r="AD83" s="2117">
        <f t="shared" si="44"/>
        <v>0</v>
      </c>
      <c r="AE83" s="2117">
        <f t="shared" si="45"/>
        <v>0</v>
      </c>
      <c r="AF83" s="2117">
        <f t="shared" si="46"/>
        <v>0</v>
      </c>
      <c r="AG83" s="2117">
        <f t="shared" si="47"/>
        <v>0</v>
      </c>
      <c r="AH83" s="2117">
        <f t="shared" si="48"/>
        <v>0</v>
      </c>
      <c r="AI83" s="2117">
        <f t="shared" si="49"/>
        <v>0</v>
      </c>
      <c r="AJ83" s="2117">
        <f t="shared" si="50"/>
        <v>0</v>
      </c>
      <c r="AK83" s="2117">
        <f t="shared" si="51"/>
        <v>0</v>
      </c>
      <c r="AL83" s="2117">
        <f t="shared" si="52"/>
        <v>0</v>
      </c>
      <c r="AM83" s="2117">
        <f t="shared" si="53"/>
        <v>0</v>
      </c>
      <c r="AN83" s="2117">
        <f t="shared" si="54"/>
        <v>0</v>
      </c>
      <c r="AP83" s="2117" t="s">
        <v>403</v>
      </c>
      <c r="AQ83" s="2117" t="s">
        <v>950</v>
      </c>
      <c r="AR83" s="2117">
        <f>SUMIF('Korat Summary'!$F:$F,US!$AQ83,'Korat Summary'!G:G)</f>
        <v>0</v>
      </c>
      <c r="AS83" s="2117">
        <f>SUMIF('Korat Summary'!$F:$F,US!$AQ83,'Korat Summary'!H:H)</f>
        <v>0</v>
      </c>
      <c r="AT83" s="2117">
        <f>SUMIF('Korat Summary'!$F:$F,US!$AQ83,'Korat Summary'!I:I)</f>
        <v>0</v>
      </c>
      <c r="AU83" s="2117">
        <f>SUMIF('Korat Summary'!$F:$F,US!$AQ83,'Korat Summary'!J:J)</f>
        <v>0</v>
      </c>
      <c r="AV83" s="2117">
        <f>SUMIF('Korat Summary'!$F:$F,US!$AQ83,'Korat Summary'!N:N)</f>
        <v>0</v>
      </c>
      <c r="AW83" s="2117">
        <f>SUMIF('Korat Summary'!$F:$F,US!$AQ83,'Korat Summary'!O:O)</f>
        <v>0</v>
      </c>
      <c r="AX83" s="2117">
        <f>SUMIF('Korat Summary'!$F:$F,US!$AQ83,'Korat Summary'!P:P)</f>
        <v>0</v>
      </c>
      <c r="AY83" s="2117">
        <f>SUMIF('Korat Summary'!$F:$F,US!$AQ83,'Korat Summary'!Q:Q)</f>
        <v>0</v>
      </c>
      <c r="AZ83" s="2117">
        <f>SUMIF('Korat Summary'!$F:$F,US!$AQ83,'Korat Summary'!U:U)</f>
        <v>0</v>
      </c>
      <c r="BA83" s="2117">
        <f>SUMIF('Korat Summary'!$F:$F,US!$AQ83,'Korat Summary'!V:V)</f>
        <v>0</v>
      </c>
      <c r="BB83" s="2117">
        <f>SUMIF('Korat Summary'!$F:$F,US!$AQ83,'Korat Summary'!W:W)</f>
        <v>0</v>
      </c>
      <c r="BC83" s="2117">
        <f>SUMIF('Korat Summary'!$F:$F,US!$AQ83,'Korat Summary'!X:X)</f>
        <v>0</v>
      </c>
      <c r="BD83" s="2117">
        <f>SUMIF('Korat Summary'!$F:$F,US!$AQ83,'Korat Summary'!Y:Y)</f>
        <v>0</v>
      </c>
      <c r="BE83" s="2117">
        <f t="shared" si="55"/>
        <v>0</v>
      </c>
      <c r="BG83" s="2133" t="s">
        <v>403</v>
      </c>
      <c r="BH83" s="2133" t="s">
        <v>950</v>
      </c>
      <c r="BI83" s="2134">
        <f t="shared" si="56"/>
        <v>0</v>
      </c>
      <c r="BJ83" s="2134">
        <f t="shared" si="57"/>
        <v>0</v>
      </c>
      <c r="BK83" s="2134">
        <f t="shared" si="58"/>
        <v>0</v>
      </c>
      <c r="BL83" s="2134">
        <f t="shared" si="59"/>
        <v>0</v>
      </c>
      <c r="BM83" s="2135">
        <f t="shared" si="60"/>
        <v>0</v>
      </c>
      <c r="BN83" s="2136">
        <f t="shared" si="61"/>
        <v>0</v>
      </c>
      <c r="BO83" s="2136">
        <f t="shared" si="62"/>
        <v>0</v>
      </c>
      <c r="BP83" s="2137">
        <f t="shared" si="63"/>
        <v>0</v>
      </c>
      <c r="BQ83" s="2134">
        <f t="shared" si="64"/>
        <v>0</v>
      </c>
      <c r="BR83" s="2134">
        <f t="shared" si="65"/>
        <v>0</v>
      </c>
      <c r="BS83" s="2134">
        <f t="shared" si="66"/>
        <v>0</v>
      </c>
      <c r="BT83" s="2134">
        <f t="shared" si="67"/>
        <v>0</v>
      </c>
      <c r="BU83" s="2134">
        <f t="shared" si="68"/>
        <v>0</v>
      </c>
      <c r="BV83" s="2120">
        <f t="shared" si="69"/>
        <v>0</v>
      </c>
      <c r="BW83" s="2117" t="s">
        <v>722</v>
      </c>
      <c r="BX83" s="2117">
        <f t="shared" si="37"/>
        <v>0</v>
      </c>
    </row>
    <row r="84" spans="1:76">
      <c r="A84" s="2116" t="s">
        <v>403</v>
      </c>
      <c r="B84" s="2116" t="s">
        <v>418</v>
      </c>
      <c r="C84" s="2116" t="s">
        <v>406</v>
      </c>
      <c r="D84" s="2116" t="s">
        <v>896</v>
      </c>
      <c r="E84" s="2116" t="s">
        <v>806</v>
      </c>
      <c r="F84" s="2116" t="s">
        <v>807</v>
      </c>
      <c r="G84" s="2116" t="s">
        <v>808</v>
      </c>
      <c r="H84" s="2116">
        <v>1756</v>
      </c>
      <c r="I84" s="2116">
        <v>2156</v>
      </c>
      <c r="J84" s="2116">
        <v>2356</v>
      </c>
      <c r="K84" s="2116">
        <v>3606</v>
      </c>
      <c r="L84" s="2116">
        <v>3081</v>
      </c>
      <c r="M84" s="2116">
        <v>2156</v>
      </c>
      <c r="N84" s="2116">
        <v>3381</v>
      </c>
      <c r="O84" s="2116">
        <v>2656</v>
      </c>
      <c r="P84" s="2116">
        <v>2156</v>
      </c>
      <c r="Q84" s="2116">
        <v>3331</v>
      </c>
      <c r="R84" s="2116">
        <v>3580</v>
      </c>
      <c r="S84" s="2116">
        <v>3130</v>
      </c>
      <c r="T84" s="2116">
        <v>1755</v>
      </c>
      <c r="U84" s="2116">
        <v>35100</v>
      </c>
      <c r="V84" s="2117" t="str">
        <f t="shared" si="38"/>
        <v>3CW104</v>
      </c>
      <c r="W84" s="2117" t="str">
        <f t="shared" si="39"/>
        <v>V15CMR</v>
      </c>
      <c r="Y84" s="2117" t="str">
        <f t="shared" si="40"/>
        <v>V15CMR</v>
      </c>
      <c r="Z84" s="2117" t="s">
        <v>951</v>
      </c>
      <c r="AA84" s="2117">
        <f t="shared" si="41"/>
        <v>0</v>
      </c>
      <c r="AB84" s="2117">
        <f t="shared" si="42"/>
        <v>0</v>
      </c>
      <c r="AC84" s="2117">
        <f t="shared" si="43"/>
        <v>0</v>
      </c>
      <c r="AD84" s="2117">
        <f t="shared" si="44"/>
        <v>0</v>
      </c>
      <c r="AE84" s="2117">
        <f t="shared" si="45"/>
        <v>0</v>
      </c>
      <c r="AF84" s="2117">
        <f t="shared" si="46"/>
        <v>0</v>
      </c>
      <c r="AG84" s="2117">
        <f t="shared" si="47"/>
        <v>0</v>
      </c>
      <c r="AH84" s="2117">
        <f t="shared" si="48"/>
        <v>0</v>
      </c>
      <c r="AI84" s="2117">
        <f t="shared" si="49"/>
        <v>0</v>
      </c>
      <c r="AJ84" s="2117">
        <f t="shared" si="50"/>
        <v>0</v>
      </c>
      <c r="AK84" s="2117">
        <f t="shared" si="51"/>
        <v>0</v>
      </c>
      <c r="AL84" s="2117">
        <f t="shared" si="52"/>
        <v>0</v>
      </c>
      <c r="AM84" s="2117">
        <f t="shared" si="53"/>
        <v>0</v>
      </c>
      <c r="AN84" s="2117">
        <f t="shared" si="54"/>
        <v>0</v>
      </c>
      <c r="AP84" s="2117" t="s">
        <v>403</v>
      </c>
      <c r="AQ84" s="2117" t="s">
        <v>951</v>
      </c>
      <c r="AR84" s="2117">
        <f>SUMIF('Korat Summary'!$F:$F,US!$AQ84,'Korat Summary'!G:G)</f>
        <v>0</v>
      </c>
      <c r="AS84" s="2117">
        <f>SUMIF('Korat Summary'!$F:$F,US!$AQ84,'Korat Summary'!H:H)</f>
        <v>0</v>
      </c>
      <c r="AT84" s="2117">
        <f>SUMIF('Korat Summary'!$F:$F,US!$AQ84,'Korat Summary'!I:I)</f>
        <v>0</v>
      </c>
      <c r="AU84" s="2117">
        <f>SUMIF('Korat Summary'!$F:$F,US!$AQ84,'Korat Summary'!J:J)</f>
        <v>0</v>
      </c>
      <c r="AV84" s="2117">
        <f>SUMIF('Korat Summary'!$F:$F,US!$AQ84,'Korat Summary'!N:N)</f>
        <v>0</v>
      </c>
      <c r="AW84" s="2117">
        <f>SUMIF('Korat Summary'!$F:$F,US!$AQ84,'Korat Summary'!O:O)</f>
        <v>0</v>
      </c>
      <c r="AX84" s="2117">
        <f>SUMIF('Korat Summary'!$F:$F,US!$AQ84,'Korat Summary'!P:P)</f>
        <v>0</v>
      </c>
      <c r="AY84" s="2117">
        <f>SUMIF('Korat Summary'!$F:$F,US!$AQ84,'Korat Summary'!Q:Q)</f>
        <v>0</v>
      </c>
      <c r="AZ84" s="2117">
        <f>SUMIF('Korat Summary'!$F:$F,US!$AQ84,'Korat Summary'!U:U)</f>
        <v>0</v>
      </c>
      <c r="BA84" s="2117">
        <f>SUMIF('Korat Summary'!$F:$F,US!$AQ84,'Korat Summary'!V:V)</f>
        <v>0</v>
      </c>
      <c r="BB84" s="2117">
        <f>SUMIF('Korat Summary'!$F:$F,US!$AQ84,'Korat Summary'!W:W)</f>
        <v>0</v>
      </c>
      <c r="BC84" s="2117">
        <f>SUMIF('Korat Summary'!$F:$F,US!$AQ84,'Korat Summary'!X:X)</f>
        <v>0</v>
      </c>
      <c r="BD84" s="2117">
        <f>SUMIF('Korat Summary'!$F:$F,US!$AQ84,'Korat Summary'!Y:Y)</f>
        <v>0</v>
      </c>
      <c r="BE84" s="2117">
        <f t="shared" si="55"/>
        <v>0</v>
      </c>
      <c r="BG84" s="2133" t="s">
        <v>403</v>
      </c>
      <c r="BH84" s="2133" t="s">
        <v>951</v>
      </c>
      <c r="BI84" s="2134">
        <f t="shared" si="56"/>
        <v>0</v>
      </c>
      <c r="BJ84" s="2134">
        <f t="shared" si="57"/>
        <v>0</v>
      </c>
      <c r="BK84" s="2134">
        <f t="shared" si="58"/>
        <v>0</v>
      </c>
      <c r="BL84" s="2134">
        <f t="shared" si="59"/>
        <v>0</v>
      </c>
      <c r="BM84" s="2135">
        <f t="shared" si="60"/>
        <v>0</v>
      </c>
      <c r="BN84" s="2136">
        <f t="shared" si="61"/>
        <v>0</v>
      </c>
      <c r="BO84" s="2136">
        <f t="shared" si="62"/>
        <v>0</v>
      </c>
      <c r="BP84" s="2137">
        <f t="shared" si="63"/>
        <v>0</v>
      </c>
      <c r="BQ84" s="2134">
        <f t="shared" si="64"/>
        <v>0</v>
      </c>
      <c r="BR84" s="2134">
        <f t="shared" si="65"/>
        <v>0</v>
      </c>
      <c r="BS84" s="2134">
        <f t="shared" si="66"/>
        <v>0</v>
      </c>
      <c r="BT84" s="2134">
        <f t="shared" si="67"/>
        <v>0</v>
      </c>
      <c r="BU84" s="2134">
        <f t="shared" si="68"/>
        <v>0</v>
      </c>
      <c r="BV84" s="2120">
        <f t="shared" si="69"/>
        <v>0</v>
      </c>
      <c r="BW84" s="2117" t="s">
        <v>659</v>
      </c>
      <c r="BX84" s="2117">
        <f t="shared" si="37"/>
        <v>40</v>
      </c>
    </row>
    <row r="85" spans="1:76">
      <c r="A85" s="2116" t="s">
        <v>403</v>
      </c>
      <c r="B85" s="2116" t="s">
        <v>418</v>
      </c>
      <c r="C85" s="2116" t="s">
        <v>406</v>
      </c>
      <c r="D85" s="2116" t="s">
        <v>1005</v>
      </c>
      <c r="E85" s="2116" t="s">
        <v>806</v>
      </c>
      <c r="F85" s="2116" t="s">
        <v>807</v>
      </c>
      <c r="G85" s="2116" t="s">
        <v>808</v>
      </c>
      <c r="H85" s="2116">
        <v>0</v>
      </c>
      <c r="I85" s="2116">
        <v>0</v>
      </c>
      <c r="J85" s="2116">
        <v>0</v>
      </c>
      <c r="K85" s="2116">
        <v>0</v>
      </c>
      <c r="L85" s="2116">
        <v>0</v>
      </c>
      <c r="M85" s="2116">
        <v>0</v>
      </c>
      <c r="N85" s="2116">
        <v>0</v>
      </c>
      <c r="O85" s="2116">
        <v>0</v>
      </c>
      <c r="U85" s="2116">
        <v>0</v>
      </c>
      <c r="V85" s="2117" t="str">
        <f t="shared" si="38"/>
        <v>3CW104</v>
      </c>
      <c r="W85" s="2117" t="str">
        <f t="shared" si="39"/>
        <v>V15CMR</v>
      </c>
      <c r="Y85" s="2117" t="str">
        <f t="shared" si="40"/>
        <v>V15CMR</v>
      </c>
      <c r="Z85" s="2117" t="s">
        <v>952</v>
      </c>
      <c r="AA85" s="2117">
        <f t="shared" si="41"/>
        <v>0</v>
      </c>
      <c r="AB85" s="2117">
        <f t="shared" si="42"/>
        <v>0</v>
      </c>
      <c r="AC85" s="2117">
        <f t="shared" si="43"/>
        <v>0</v>
      </c>
      <c r="AD85" s="2117">
        <f t="shared" si="44"/>
        <v>0</v>
      </c>
      <c r="AE85" s="2117">
        <f t="shared" si="45"/>
        <v>0</v>
      </c>
      <c r="AF85" s="2117">
        <f t="shared" si="46"/>
        <v>0</v>
      </c>
      <c r="AG85" s="2117">
        <f t="shared" si="47"/>
        <v>0</v>
      </c>
      <c r="AH85" s="2117">
        <f t="shared" si="48"/>
        <v>0</v>
      </c>
      <c r="AI85" s="2117">
        <f t="shared" si="49"/>
        <v>0</v>
      </c>
      <c r="AJ85" s="2117">
        <f t="shared" si="50"/>
        <v>0</v>
      </c>
      <c r="AK85" s="2117">
        <f t="shared" si="51"/>
        <v>0</v>
      </c>
      <c r="AL85" s="2117">
        <f t="shared" si="52"/>
        <v>0</v>
      </c>
      <c r="AM85" s="2117">
        <f t="shared" si="53"/>
        <v>0</v>
      </c>
      <c r="AN85" s="2117">
        <f t="shared" si="54"/>
        <v>0</v>
      </c>
      <c r="AP85" s="2117" t="s">
        <v>403</v>
      </c>
      <c r="AQ85" s="2117" t="s">
        <v>952</v>
      </c>
      <c r="AR85" s="2117">
        <f>SUMIF('Korat Summary'!$F:$F,US!$AQ85,'Korat Summary'!G:G)</f>
        <v>0</v>
      </c>
      <c r="AS85" s="2117">
        <f>SUMIF('Korat Summary'!$F:$F,US!$AQ85,'Korat Summary'!H:H)</f>
        <v>0</v>
      </c>
      <c r="AT85" s="2117">
        <f>SUMIF('Korat Summary'!$F:$F,US!$AQ85,'Korat Summary'!I:I)</f>
        <v>0</v>
      </c>
      <c r="AU85" s="2117">
        <f>SUMIF('Korat Summary'!$F:$F,US!$AQ85,'Korat Summary'!J:J)</f>
        <v>0</v>
      </c>
      <c r="AV85" s="2117">
        <f>SUMIF('Korat Summary'!$F:$F,US!$AQ85,'Korat Summary'!N:N)</f>
        <v>0</v>
      </c>
      <c r="AW85" s="2117">
        <f>SUMIF('Korat Summary'!$F:$F,US!$AQ85,'Korat Summary'!O:O)</f>
        <v>0</v>
      </c>
      <c r="AX85" s="2117">
        <f>SUMIF('Korat Summary'!$F:$F,US!$AQ85,'Korat Summary'!P:P)</f>
        <v>0</v>
      </c>
      <c r="AY85" s="2117">
        <f>SUMIF('Korat Summary'!$F:$F,US!$AQ85,'Korat Summary'!Q:Q)</f>
        <v>0</v>
      </c>
      <c r="AZ85" s="2117">
        <f>SUMIF('Korat Summary'!$F:$F,US!$AQ85,'Korat Summary'!U:U)</f>
        <v>0</v>
      </c>
      <c r="BA85" s="2117">
        <f>SUMIF('Korat Summary'!$F:$F,US!$AQ85,'Korat Summary'!V:V)</f>
        <v>0</v>
      </c>
      <c r="BB85" s="2117">
        <f>SUMIF('Korat Summary'!$F:$F,US!$AQ85,'Korat Summary'!W:W)</f>
        <v>0</v>
      </c>
      <c r="BC85" s="2117">
        <f>SUMIF('Korat Summary'!$F:$F,US!$AQ85,'Korat Summary'!X:X)</f>
        <v>0</v>
      </c>
      <c r="BD85" s="2117">
        <f>SUMIF('Korat Summary'!$F:$F,US!$AQ85,'Korat Summary'!Y:Y)</f>
        <v>0</v>
      </c>
      <c r="BE85" s="2117">
        <f t="shared" si="55"/>
        <v>0</v>
      </c>
      <c r="BG85" s="2133" t="s">
        <v>403</v>
      </c>
      <c r="BH85" s="2133" t="s">
        <v>952</v>
      </c>
      <c r="BI85" s="2134">
        <f t="shared" si="56"/>
        <v>0</v>
      </c>
      <c r="BJ85" s="2134">
        <f t="shared" si="57"/>
        <v>0</v>
      </c>
      <c r="BK85" s="2134">
        <f t="shared" si="58"/>
        <v>0</v>
      </c>
      <c r="BL85" s="2134">
        <f t="shared" si="59"/>
        <v>0</v>
      </c>
      <c r="BM85" s="2135">
        <f t="shared" si="60"/>
        <v>0</v>
      </c>
      <c r="BN85" s="2136">
        <f t="shared" si="61"/>
        <v>0</v>
      </c>
      <c r="BO85" s="2136">
        <f t="shared" si="62"/>
        <v>0</v>
      </c>
      <c r="BP85" s="2137">
        <f t="shared" si="63"/>
        <v>0</v>
      </c>
      <c r="BQ85" s="2134">
        <f t="shared" si="64"/>
        <v>0</v>
      </c>
      <c r="BR85" s="2134">
        <f t="shared" si="65"/>
        <v>0</v>
      </c>
      <c r="BS85" s="2134">
        <f t="shared" si="66"/>
        <v>0</v>
      </c>
      <c r="BT85" s="2134">
        <f t="shared" si="67"/>
        <v>0</v>
      </c>
      <c r="BU85" s="2134">
        <f t="shared" si="68"/>
        <v>0</v>
      </c>
      <c r="BV85" s="2120">
        <f t="shared" si="69"/>
        <v>0</v>
      </c>
      <c r="BW85" s="2117" t="s">
        <v>953</v>
      </c>
      <c r="BX85" s="2117">
        <f t="shared" si="37"/>
        <v>0</v>
      </c>
    </row>
    <row r="86" spans="1:76">
      <c r="A86" s="2116" t="s">
        <v>403</v>
      </c>
      <c r="B86" s="2116" t="s">
        <v>418</v>
      </c>
      <c r="C86" s="2116" t="s">
        <v>406</v>
      </c>
      <c r="D86" s="2116" t="s">
        <v>897</v>
      </c>
      <c r="E86" s="2116" t="s">
        <v>806</v>
      </c>
      <c r="F86" s="2116" t="s">
        <v>816</v>
      </c>
      <c r="G86" s="2116" t="s">
        <v>808</v>
      </c>
      <c r="H86" s="2116">
        <v>0</v>
      </c>
      <c r="I86" s="2116">
        <v>0</v>
      </c>
      <c r="J86" s="2116">
        <v>0</v>
      </c>
      <c r="K86" s="2116">
        <v>0</v>
      </c>
      <c r="L86" s="2116">
        <v>0</v>
      </c>
      <c r="M86" s="2116">
        <v>0</v>
      </c>
      <c r="N86" s="2116">
        <v>0</v>
      </c>
      <c r="O86" s="2116">
        <v>0</v>
      </c>
      <c r="P86" s="2116">
        <v>0</v>
      </c>
      <c r="Q86" s="2116">
        <v>0</v>
      </c>
      <c r="R86" s="2116">
        <v>0</v>
      </c>
      <c r="S86" s="2116">
        <v>0</v>
      </c>
      <c r="T86" s="2116">
        <v>0</v>
      </c>
      <c r="U86" s="2116">
        <v>0</v>
      </c>
      <c r="V86" s="2117" t="str">
        <f t="shared" si="38"/>
        <v>3FC104</v>
      </c>
      <c r="W86" s="2117" t="str">
        <f t="shared" si="39"/>
        <v>V15CMR</v>
      </c>
      <c r="Y86" s="2117" t="str">
        <f t="shared" si="40"/>
        <v>V15CMR</v>
      </c>
      <c r="Z86" s="2117" t="s">
        <v>718</v>
      </c>
      <c r="AA86" s="2117">
        <f t="shared" si="41"/>
        <v>0</v>
      </c>
      <c r="AB86" s="2117">
        <f t="shared" si="42"/>
        <v>0</v>
      </c>
      <c r="AC86" s="2117">
        <f t="shared" si="43"/>
        <v>0</v>
      </c>
      <c r="AD86" s="2117">
        <f t="shared" si="44"/>
        <v>0</v>
      </c>
      <c r="AE86" s="2117">
        <f t="shared" si="45"/>
        <v>0</v>
      </c>
      <c r="AF86" s="2117">
        <f t="shared" si="46"/>
        <v>0</v>
      </c>
      <c r="AG86" s="2117">
        <f t="shared" si="47"/>
        <v>0</v>
      </c>
      <c r="AH86" s="2117">
        <f t="shared" si="48"/>
        <v>0</v>
      </c>
      <c r="AI86" s="2117">
        <f t="shared" si="49"/>
        <v>0</v>
      </c>
      <c r="AJ86" s="2117">
        <f t="shared" si="50"/>
        <v>0</v>
      </c>
      <c r="AK86" s="2117">
        <f t="shared" si="51"/>
        <v>0</v>
      </c>
      <c r="AL86" s="2117">
        <f t="shared" si="52"/>
        <v>0</v>
      </c>
      <c r="AM86" s="2117">
        <f t="shared" si="53"/>
        <v>0</v>
      </c>
      <c r="AN86" s="2117">
        <f t="shared" si="54"/>
        <v>0</v>
      </c>
      <c r="AP86" s="2117" t="s">
        <v>403</v>
      </c>
      <c r="AQ86" s="2117" t="s">
        <v>718</v>
      </c>
      <c r="AR86" s="2117">
        <f>SUMIF('Korat Summary'!$F:$F,US!$AQ86,'Korat Summary'!G:G)</f>
        <v>0</v>
      </c>
      <c r="AS86" s="2117">
        <f>SUMIF('Korat Summary'!$F:$F,US!$AQ86,'Korat Summary'!H:H)</f>
        <v>1725</v>
      </c>
      <c r="AT86" s="2117">
        <f>SUMIF('Korat Summary'!$F:$F,US!$AQ86,'Korat Summary'!I:I)</f>
        <v>0</v>
      </c>
      <c r="AU86" s="2117">
        <f>SUMIF('Korat Summary'!$F:$F,US!$AQ86,'Korat Summary'!J:J)</f>
        <v>0</v>
      </c>
      <c r="AV86" s="2117">
        <f>SUMIF('Korat Summary'!$F:$F,US!$AQ86,'Korat Summary'!N:N)</f>
        <v>1225</v>
      </c>
      <c r="AW86" s="2117">
        <f>SUMIF('Korat Summary'!$F:$F,US!$AQ86,'Korat Summary'!O:O)</f>
        <v>375</v>
      </c>
      <c r="AX86" s="2117">
        <f>SUMIF('Korat Summary'!$F:$F,US!$AQ86,'Korat Summary'!P:P)</f>
        <v>0</v>
      </c>
      <c r="AY86" s="2117">
        <f>SUMIF('Korat Summary'!$F:$F,US!$AQ86,'Korat Summary'!Q:Q)</f>
        <v>0</v>
      </c>
      <c r="AZ86" s="2117">
        <f>SUMIF('Korat Summary'!$F:$F,US!$AQ86,'Korat Summary'!U:U)</f>
        <v>0</v>
      </c>
      <c r="BA86" s="2117">
        <f>SUMIF('Korat Summary'!$F:$F,US!$AQ86,'Korat Summary'!V:V)</f>
        <v>350</v>
      </c>
      <c r="BB86" s="2117">
        <f>SUMIF('Korat Summary'!$F:$F,US!$AQ86,'Korat Summary'!W:W)</f>
        <v>0</v>
      </c>
      <c r="BC86" s="2117">
        <f>SUMIF('Korat Summary'!$F:$F,US!$AQ86,'Korat Summary'!X:X)</f>
        <v>0</v>
      </c>
      <c r="BD86" s="2117">
        <f>SUMIF('Korat Summary'!$F:$F,US!$AQ86,'Korat Summary'!Y:Y)</f>
        <v>50</v>
      </c>
      <c r="BE86" s="2117">
        <f t="shared" si="55"/>
        <v>3725</v>
      </c>
      <c r="BG86" s="2133" t="s">
        <v>403</v>
      </c>
      <c r="BH86" s="2133" t="s">
        <v>718</v>
      </c>
      <c r="BI86" s="2134">
        <f t="shared" si="56"/>
        <v>0</v>
      </c>
      <c r="BJ86" s="2134">
        <f t="shared" si="57"/>
        <v>1725</v>
      </c>
      <c r="BK86" s="2134">
        <f t="shared" si="58"/>
        <v>0</v>
      </c>
      <c r="BL86" s="2134">
        <f t="shared" si="59"/>
        <v>0</v>
      </c>
      <c r="BM86" s="2135">
        <f t="shared" si="60"/>
        <v>1225</v>
      </c>
      <c r="BN86" s="2136">
        <f t="shared" si="61"/>
        <v>375</v>
      </c>
      <c r="BO86" s="2136">
        <f t="shared" si="62"/>
        <v>0</v>
      </c>
      <c r="BP86" s="2137">
        <f t="shared" si="63"/>
        <v>0</v>
      </c>
      <c r="BQ86" s="2134">
        <f t="shared" si="64"/>
        <v>0</v>
      </c>
      <c r="BR86" s="2134">
        <f t="shared" si="65"/>
        <v>350</v>
      </c>
      <c r="BS86" s="2134">
        <f t="shared" si="66"/>
        <v>0</v>
      </c>
      <c r="BT86" s="2134">
        <f t="shared" si="67"/>
        <v>0</v>
      </c>
      <c r="BU86" s="2134">
        <f t="shared" si="68"/>
        <v>50</v>
      </c>
      <c r="BV86" s="2120">
        <f t="shared" si="69"/>
        <v>3725</v>
      </c>
      <c r="BW86" s="2117" t="s">
        <v>760</v>
      </c>
      <c r="BX86" s="2117">
        <f t="shared" si="37"/>
        <v>0</v>
      </c>
    </row>
    <row r="87" spans="1:76">
      <c r="A87" s="2116" t="s">
        <v>403</v>
      </c>
      <c r="B87" s="2116" t="s">
        <v>418</v>
      </c>
      <c r="C87" s="2116" t="s">
        <v>406</v>
      </c>
      <c r="D87" s="2116" t="s">
        <v>898</v>
      </c>
      <c r="E87" s="2116" t="s">
        <v>806</v>
      </c>
      <c r="F87" s="2116" t="s">
        <v>811</v>
      </c>
      <c r="G87" s="2116" t="s">
        <v>808</v>
      </c>
      <c r="H87" s="2116">
        <v>0</v>
      </c>
      <c r="I87" s="2116">
        <v>0</v>
      </c>
      <c r="J87" s="2116">
        <v>0</v>
      </c>
      <c r="K87" s="2116">
        <v>0</v>
      </c>
      <c r="L87" s="2116">
        <v>0</v>
      </c>
      <c r="M87" s="2116">
        <v>0</v>
      </c>
      <c r="N87" s="2116">
        <v>0</v>
      </c>
      <c r="O87" s="2116">
        <v>0</v>
      </c>
      <c r="P87" s="2116">
        <v>0</v>
      </c>
      <c r="Q87" s="2116">
        <v>0</v>
      </c>
      <c r="R87" s="2116">
        <v>0</v>
      </c>
      <c r="S87" s="2116">
        <v>0</v>
      </c>
      <c r="T87" s="2116">
        <v>0</v>
      </c>
      <c r="U87" s="2116">
        <v>0</v>
      </c>
      <c r="V87" s="2117" t="str">
        <f t="shared" si="38"/>
        <v>3GW104</v>
      </c>
      <c r="W87" s="2117" t="str">
        <f t="shared" si="39"/>
        <v>V15CMR</v>
      </c>
      <c r="Y87" s="2117" t="str">
        <f t="shared" si="40"/>
        <v>V15CMR</v>
      </c>
      <c r="Z87" s="2117" t="s">
        <v>759</v>
      </c>
      <c r="AA87" s="2117">
        <f t="shared" si="41"/>
        <v>0</v>
      </c>
      <c r="AB87" s="2117">
        <f t="shared" si="42"/>
        <v>5000</v>
      </c>
      <c r="AC87" s="2117">
        <f t="shared" si="43"/>
        <v>15000</v>
      </c>
      <c r="AD87" s="2117">
        <f t="shared" si="44"/>
        <v>0</v>
      </c>
      <c r="AE87" s="2117">
        <f t="shared" si="45"/>
        <v>10000</v>
      </c>
      <c r="AF87" s="2117">
        <f t="shared" si="46"/>
        <v>10000</v>
      </c>
      <c r="AG87" s="2117">
        <f t="shared" si="47"/>
        <v>0</v>
      </c>
      <c r="AH87" s="2117">
        <f t="shared" si="48"/>
        <v>0</v>
      </c>
      <c r="AI87" s="2117">
        <f t="shared" si="49"/>
        <v>0</v>
      </c>
      <c r="AJ87" s="2117">
        <f t="shared" si="50"/>
        <v>0</v>
      </c>
      <c r="AK87" s="2117">
        <f t="shared" si="51"/>
        <v>0</v>
      </c>
      <c r="AL87" s="2117">
        <f t="shared" si="52"/>
        <v>0</v>
      </c>
      <c r="AM87" s="2117">
        <f t="shared" si="53"/>
        <v>0</v>
      </c>
      <c r="AN87" s="2117">
        <f t="shared" si="54"/>
        <v>40000</v>
      </c>
      <c r="AP87" s="2117" t="s">
        <v>403</v>
      </c>
      <c r="AQ87" s="2117" t="s">
        <v>759</v>
      </c>
      <c r="AR87" s="2117">
        <f>SUMIF('Korat Summary'!$F:$F,US!$AQ87,'Korat Summary'!G:G)</f>
        <v>0</v>
      </c>
      <c r="AS87" s="2117">
        <f>SUMIF('Korat Summary'!$F:$F,US!$AQ87,'Korat Summary'!H:H)</f>
        <v>5000</v>
      </c>
      <c r="AT87" s="2117">
        <f>SUMIF('Korat Summary'!$F:$F,US!$AQ87,'Korat Summary'!I:I)</f>
        <v>15000</v>
      </c>
      <c r="AU87" s="2117">
        <f>SUMIF('Korat Summary'!$F:$F,US!$AQ87,'Korat Summary'!J:J)</f>
        <v>0</v>
      </c>
      <c r="AV87" s="2117">
        <f>SUMIF('Korat Summary'!$F:$F,US!$AQ87,'Korat Summary'!N:N)</f>
        <v>10000</v>
      </c>
      <c r="AW87" s="2117">
        <f>SUMIF('Korat Summary'!$F:$F,US!$AQ87,'Korat Summary'!O:O)</f>
        <v>10000</v>
      </c>
      <c r="AX87" s="2117">
        <f>SUMIF('Korat Summary'!$F:$F,US!$AQ87,'Korat Summary'!P:P)</f>
        <v>0</v>
      </c>
      <c r="AY87" s="2117">
        <f>SUMIF('Korat Summary'!$F:$F,US!$AQ87,'Korat Summary'!Q:Q)</f>
        <v>0</v>
      </c>
      <c r="AZ87" s="2117">
        <f>SUMIF('Korat Summary'!$F:$F,US!$AQ87,'Korat Summary'!U:U)</f>
        <v>0</v>
      </c>
      <c r="BA87" s="2117">
        <f>SUMIF('Korat Summary'!$F:$F,US!$AQ87,'Korat Summary'!V:V)</f>
        <v>0</v>
      </c>
      <c r="BB87" s="2117">
        <f>SUMIF('Korat Summary'!$F:$F,US!$AQ87,'Korat Summary'!W:W)</f>
        <v>0</v>
      </c>
      <c r="BC87" s="2117">
        <f>SUMIF('Korat Summary'!$F:$F,US!$AQ87,'Korat Summary'!X:X)</f>
        <v>0</v>
      </c>
      <c r="BD87" s="2117">
        <f>SUMIF('Korat Summary'!$F:$F,US!$AQ87,'Korat Summary'!Y:Y)</f>
        <v>0</v>
      </c>
      <c r="BE87" s="2117">
        <f t="shared" si="55"/>
        <v>40000</v>
      </c>
      <c r="BG87" s="2133" t="s">
        <v>403</v>
      </c>
      <c r="BH87" s="2133" t="s">
        <v>759</v>
      </c>
      <c r="BI87" s="2134">
        <f t="shared" si="56"/>
        <v>0</v>
      </c>
      <c r="BJ87" s="2134">
        <f t="shared" si="57"/>
        <v>0</v>
      </c>
      <c r="BK87" s="2134">
        <f t="shared" si="58"/>
        <v>0</v>
      </c>
      <c r="BL87" s="2134">
        <f t="shared" si="59"/>
        <v>0</v>
      </c>
      <c r="BM87" s="2135">
        <f t="shared" si="60"/>
        <v>0</v>
      </c>
      <c r="BN87" s="2136">
        <f t="shared" si="61"/>
        <v>0</v>
      </c>
      <c r="BO87" s="2136">
        <f t="shared" si="62"/>
        <v>0</v>
      </c>
      <c r="BP87" s="2137">
        <f t="shared" si="63"/>
        <v>0</v>
      </c>
      <c r="BQ87" s="2134">
        <f t="shared" si="64"/>
        <v>0</v>
      </c>
      <c r="BR87" s="2134">
        <f t="shared" si="65"/>
        <v>0</v>
      </c>
      <c r="BS87" s="2134">
        <f t="shared" si="66"/>
        <v>0</v>
      </c>
      <c r="BT87" s="2134">
        <f t="shared" si="67"/>
        <v>0</v>
      </c>
      <c r="BU87" s="2134">
        <f t="shared" si="68"/>
        <v>0</v>
      </c>
      <c r="BV87" s="2120">
        <f t="shared" si="69"/>
        <v>0</v>
      </c>
      <c r="BW87" s="2117" t="s">
        <v>602</v>
      </c>
      <c r="BX87" s="2117">
        <f t="shared" si="37"/>
        <v>0</v>
      </c>
    </row>
    <row r="88" spans="1:76">
      <c r="A88" s="2116" t="s">
        <v>403</v>
      </c>
      <c r="B88" s="2116" t="s">
        <v>418</v>
      </c>
      <c r="C88" s="2116" t="s">
        <v>406</v>
      </c>
      <c r="D88" s="2116" t="s">
        <v>899</v>
      </c>
      <c r="E88" s="2116" t="s">
        <v>806</v>
      </c>
      <c r="F88" s="2116" t="s">
        <v>812</v>
      </c>
      <c r="G88" s="2116" t="s">
        <v>808</v>
      </c>
      <c r="H88" s="2116">
        <v>0</v>
      </c>
      <c r="I88" s="2116">
        <v>0</v>
      </c>
      <c r="J88" s="2116">
        <v>0</v>
      </c>
      <c r="K88" s="2116">
        <v>0</v>
      </c>
      <c r="L88" s="2116">
        <v>0</v>
      </c>
      <c r="M88" s="2116">
        <v>0</v>
      </c>
      <c r="N88" s="2116">
        <v>0</v>
      </c>
      <c r="O88" s="2116">
        <v>0</v>
      </c>
      <c r="P88" s="2116">
        <v>0</v>
      </c>
      <c r="Q88" s="2116">
        <v>0</v>
      </c>
      <c r="R88" s="2116">
        <v>0</v>
      </c>
      <c r="S88" s="2116">
        <v>0</v>
      </c>
      <c r="T88" s="2116">
        <v>0</v>
      </c>
      <c r="U88" s="2116">
        <v>0</v>
      </c>
      <c r="V88" s="2117" t="str">
        <f t="shared" si="38"/>
        <v>3GW104</v>
      </c>
      <c r="W88" s="2117" t="str">
        <f t="shared" si="39"/>
        <v>V15CMR</v>
      </c>
      <c r="Y88" s="2117" t="str">
        <f t="shared" si="40"/>
        <v>V15CMR</v>
      </c>
      <c r="Z88" s="2117" t="s">
        <v>645</v>
      </c>
      <c r="AA88" s="2117">
        <f t="shared" si="41"/>
        <v>0</v>
      </c>
      <c r="AB88" s="2117">
        <f t="shared" si="42"/>
        <v>0</v>
      </c>
      <c r="AC88" s="2117">
        <f t="shared" si="43"/>
        <v>0</v>
      </c>
      <c r="AD88" s="2117">
        <f t="shared" si="44"/>
        <v>0</v>
      </c>
      <c r="AE88" s="2117">
        <f t="shared" si="45"/>
        <v>0</v>
      </c>
      <c r="AF88" s="2117">
        <f t="shared" si="46"/>
        <v>0</v>
      </c>
      <c r="AG88" s="2117">
        <f t="shared" si="47"/>
        <v>0</v>
      </c>
      <c r="AH88" s="2117">
        <f t="shared" si="48"/>
        <v>0</v>
      </c>
      <c r="AI88" s="2117">
        <f t="shared" si="49"/>
        <v>0</v>
      </c>
      <c r="AJ88" s="2117">
        <f t="shared" si="50"/>
        <v>0</v>
      </c>
      <c r="AK88" s="2117">
        <f t="shared" si="51"/>
        <v>0</v>
      </c>
      <c r="AL88" s="2117">
        <f t="shared" si="52"/>
        <v>0</v>
      </c>
      <c r="AM88" s="2117">
        <f t="shared" si="53"/>
        <v>0</v>
      </c>
      <c r="AN88" s="2117">
        <f t="shared" si="54"/>
        <v>0</v>
      </c>
      <c r="AP88" s="2117" t="s">
        <v>403</v>
      </c>
      <c r="AQ88" s="2117" t="s">
        <v>645</v>
      </c>
      <c r="AR88" s="2117">
        <f>SUMIF('Korat Summary'!$F:$F,US!$AQ88,'Korat Summary'!G:G)</f>
        <v>0</v>
      </c>
      <c r="AS88" s="2117">
        <f>SUMIF('Korat Summary'!$F:$F,US!$AQ88,'Korat Summary'!H:H)</f>
        <v>0</v>
      </c>
      <c r="AT88" s="2117">
        <f>SUMIF('Korat Summary'!$F:$F,US!$AQ88,'Korat Summary'!I:I)</f>
        <v>4620</v>
      </c>
      <c r="AU88" s="2117">
        <f>SUMIF('Korat Summary'!$F:$F,US!$AQ88,'Korat Summary'!J:J)</f>
        <v>2640</v>
      </c>
      <c r="AV88" s="2117">
        <f>SUMIF('Korat Summary'!$F:$F,US!$AQ88,'Korat Summary'!N:N)</f>
        <v>1580</v>
      </c>
      <c r="AW88" s="2117">
        <f>SUMIF('Korat Summary'!$F:$F,US!$AQ88,'Korat Summary'!O:O)</f>
        <v>1380</v>
      </c>
      <c r="AX88" s="2117">
        <f>SUMIF('Korat Summary'!$F:$F,US!$AQ88,'Korat Summary'!P:P)</f>
        <v>1560</v>
      </c>
      <c r="AY88" s="2117">
        <f>SUMIF('Korat Summary'!$F:$F,US!$AQ88,'Korat Summary'!Q:Q)</f>
        <v>2260</v>
      </c>
      <c r="AZ88" s="2117">
        <f>SUMIF('Korat Summary'!$F:$F,US!$AQ88,'Korat Summary'!U:U)</f>
        <v>0</v>
      </c>
      <c r="BA88" s="2117">
        <f>SUMIF('Korat Summary'!$F:$F,US!$AQ88,'Korat Summary'!V:V)</f>
        <v>1380</v>
      </c>
      <c r="BB88" s="2117">
        <f>SUMIF('Korat Summary'!$F:$F,US!$AQ88,'Korat Summary'!W:W)</f>
        <v>4060</v>
      </c>
      <c r="BC88" s="2117">
        <f>SUMIF('Korat Summary'!$F:$F,US!$AQ88,'Korat Summary'!X:X)</f>
        <v>0</v>
      </c>
      <c r="BD88" s="2117">
        <f>SUMIF('Korat Summary'!$F:$F,US!$AQ88,'Korat Summary'!Y:Y)</f>
        <v>0</v>
      </c>
      <c r="BE88" s="2117">
        <f t="shared" si="55"/>
        <v>19480</v>
      </c>
      <c r="BG88" s="2133" t="s">
        <v>403</v>
      </c>
      <c r="BH88" s="2133" t="s">
        <v>645</v>
      </c>
      <c r="BI88" s="2134">
        <f t="shared" si="56"/>
        <v>0</v>
      </c>
      <c r="BJ88" s="2134">
        <f t="shared" si="57"/>
        <v>0</v>
      </c>
      <c r="BK88" s="2134">
        <f t="shared" si="58"/>
        <v>4620</v>
      </c>
      <c r="BL88" s="2134">
        <f t="shared" si="59"/>
        <v>2640</v>
      </c>
      <c r="BM88" s="2135">
        <f t="shared" si="60"/>
        <v>1580</v>
      </c>
      <c r="BN88" s="2136">
        <f t="shared" si="61"/>
        <v>1380</v>
      </c>
      <c r="BO88" s="2136">
        <f t="shared" si="62"/>
        <v>1560</v>
      </c>
      <c r="BP88" s="2137">
        <f t="shared" si="63"/>
        <v>2260</v>
      </c>
      <c r="BQ88" s="2134">
        <f t="shared" si="64"/>
        <v>0</v>
      </c>
      <c r="BR88" s="2134">
        <f t="shared" si="65"/>
        <v>1380</v>
      </c>
      <c r="BS88" s="2134">
        <f t="shared" si="66"/>
        <v>4060</v>
      </c>
      <c r="BT88" s="2134">
        <f t="shared" si="67"/>
        <v>0</v>
      </c>
      <c r="BU88" s="2134">
        <f t="shared" si="68"/>
        <v>0</v>
      </c>
      <c r="BV88" s="2120">
        <f t="shared" si="69"/>
        <v>19480</v>
      </c>
      <c r="BW88" s="2117" t="s">
        <v>647</v>
      </c>
      <c r="BX88" s="2117">
        <f t="shared" si="37"/>
        <v>0</v>
      </c>
    </row>
    <row r="89" spans="1:76">
      <c r="A89" s="2116" t="s">
        <v>403</v>
      </c>
      <c r="B89" s="2116" t="s">
        <v>418</v>
      </c>
      <c r="C89" s="2116" t="s">
        <v>406</v>
      </c>
      <c r="D89" s="2116" t="s">
        <v>900</v>
      </c>
      <c r="E89" s="2116" t="s">
        <v>806</v>
      </c>
      <c r="F89" s="2116" t="s">
        <v>807</v>
      </c>
      <c r="G89" s="2116" t="s">
        <v>808</v>
      </c>
      <c r="H89" s="2116">
        <v>0</v>
      </c>
      <c r="I89" s="2116">
        <v>0</v>
      </c>
      <c r="J89" s="2116">
        <v>0</v>
      </c>
      <c r="K89" s="2116">
        <v>0</v>
      </c>
      <c r="L89" s="2116">
        <v>0</v>
      </c>
      <c r="M89" s="2116">
        <v>0</v>
      </c>
      <c r="N89" s="2116">
        <v>0</v>
      </c>
      <c r="O89" s="2116">
        <v>0</v>
      </c>
      <c r="P89" s="2116">
        <v>0</v>
      </c>
      <c r="Q89" s="2116">
        <v>0</v>
      </c>
      <c r="R89" s="2116">
        <v>0</v>
      </c>
      <c r="S89" s="2116">
        <v>0</v>
      </c>
      <c r="T89" s="2116">
        <v>0</v>
      </c>
      <c r="U89" s="2116">
        <v>0</v>
      </c>
      <c r="V89" s="2117" t="str">
        <f t="shared" si="38"/>
        <v>3GW104</v>
      </c>
      <c r="W89" s="2117" t="str">
        <f t="shared" si="39"/>
        <v>V15CMR</v>
      </c>
      <c r="Y89" s="2117" t="str">
        <f t="shared" si="40"/>
        <v>V15CMR</v>
      </c>
      <c r="Z89" s="2117" t="s">
        <v>601</v>
      </c>
      <c r="AA89" s="2117">
        <f t="shared" si="41"/>
        <v>432</v>
      </c>
      <c r="AB89" s="2117">
        <f t="shared" si="42"/>
        <v>1052</v>
      </c>
      <c r="AC89" s="2117">
        <f t="shared" si="43"/>
        <v>851</v>
      </c>
      <c r="AD89" s="2117">
        <f t="shared" si="44"/>
        <v>551</v>
      </c>
      <c r="AE89" s="2117">
        <f t="shared" si="45"/>
        <v>771</v>
      </c>
      <c r="AF89" s="2117">
        <f t="shared" si="46"/>
        <v>431</v>
      </c>
      <c r="AG89" s="2117">
        <f t="shared" si="47"/>
        <v>431</v>
      </c>
      <c r="AH89" s="2117">
        <f t="shared" si="48"/>
        <v>531</v>
      </c>
      <c r="AI89" s="2117">
        <f t="shared" si="49"/>
        <v>511</v>
      </c>
      <c r="AJ89" s="2117">
        <f t="shared" si="50"/>
        <v>431</v>
      </c>
      <c r="AK89" s="2117">
        <f t="shared" si="51"/>
        <v>671</v>
      </c>
      <c r="AL89" s="2117">
        <f t="shared" si="52"/>
        <v>491</v>
      </c>
      <c r="AM89" s="2117">
        <f t="shared" si="53"/>
        <v>551</v>
      </c>
      <c r="AN89" s="2117">
        <f t="shared" si="54"/>
        <v>7705</v>
      </c>
      <c r="AP89" s="2117" t="s">
        <v>403</v>
      </c>
      <c r="AQ89" s="2117" t="s">
        <v>601</v>
      </c>
      <c r="AR89" s="2117">
        <f>SUMIF('Korat Summary'!$F:$F,US!$AQ89,'Korat Summary'!G:G)</f>
        <v>0</v>
      </c>
      <c r="AS89" s="2117">
        <f>SUMIF('Korat Summary'!$F:$F,US!$AQ89,'Korat Summary'!H:H)</f>
        <v>0</v>
      </c>
      <c r="AT89" s="2117">
        <f>SUMIF('Korat Summary'!$F:$F,US!$AQ89,'Korat Summary'!I:I)</f>
        <v>3380</v>
      </c>
      <c r="AU89" s="2117">
        <f>SUMIF('Korat Summary'!$F:$F,US!$AQ89,'Korat Summary'!J:J)</f>
        <v>900</v>
      </c>
      <c r="AV89" s="2117">
        <f>SUMIF('Korat Summary'!$F:$F,US!$AQ89,'Korat Summary'!N:N)</f>
        <v>1180</v>
      </c>
      <c r="AW89" s="2117">
        <f>SUMIF('Korat Summary'!$F:$F,US!$AQ89,'Korat Summary'!O:O)</f>
        <v>920</v>
      </c>
      <c r="AX89" s="2117">
        <f>SUMIF('Korat Summary'!$F:$F,US!$AQ89,'Korat Summary'!P:P)</f>
        <v>860</v>
      </c>
      <c r="AY89" s="2117">
        <f>SUMIF('Korat Summary'!$F:$F,US!$AQ89,'Korat Summary'!Q:Q)</f>
        <v>900</v>
      </c>
      <c r="AZ89" s="2117">
        <f>SUMIF('Korat Summary'!$F:$F,US!$AQ89,'Korat Summary'!U:U)</f>
        <v>1320</v>
      </c>
      <c r="BA89" s="2117">
        <f>SUMIF('Korat Summary'!$F:$F,US!$AQ89,'Korat Summary'!V:V)</f>
        <v>1120</v>
      </c>
      <c r="BB89" s="2117">
        <f>SUMIF('Korat Summary'!$F:$F,US!$AQ89,'Korat Summary'!W:W)</f>
        <v>1180</v>
      </c>
      <c r="BC89" s="2117">
        <f>SUMIF('Korat Summary'!$F:$F,US!$AQ89,'Korat Summary'!X:X)</f>
        <v>1100</v>
      </c>
      <c r="BD89" s="2117">
        <f>SUMIF('Korat Summary'!$F:$F,US!$AQ89,'Korat Summary'!Y:Y)</f>
        <v>560</v>
      </c>
      <c r="BE89" s="2117">
        <f t="shared" si="55"/>
        <v>13420</v>
      </c>
      <c r="BG89" s="2133" t="s">
        <v>403</v>
      </c>
      <c r="BH89" s="2133" t="s">
        <v>601</v>
      </c>
      <c r="BI89" s="2134">
        <f t="shared" si="56"/>
        <v>-432</v>
      </c>
      <c r="BJ89" s="2134">
        <f t="shared" si="57"/>
        <v>-1052</v>
      </c>
      <c r="BK89" s="2134">
        <f t="shared" si="58"/>
        <v>2529</v>
      </c>
      <c r="BL89" s="2134">
        <f t="shared" si="59"/>
        <v>349</v>
      </c>
      <c r="BM89" s="2135">
        <f t="shared" si="60"/>
        <v>409</v>
      </c>
      <c r="BN89" s="2136">
        <f t="shared" si="61"/>
        <v>489</v>
      </c>
      <c r="BO89" s="2136">
        <f t="shared" si="62"/>
        <v>429</v>
      </c>
      <c r="BP89" s="2137">
        <f t="shared" si="63"/>
        <v>369</v>
      </c>
      <c r="BQ89" s="2134">
        <f t="shared" si="64"/>
        <v>809</v>
      </c>
      <c r="BR89" s="2134">
        <f t="shared" si="65"/>
        <v>689</v>
      </c>
      <c r="BS89" s="2134">
        <f t="shared" si="66"/>
        <v>509</v>
      </c>
      <c r="BT89" s="2134">
        <f t="shared" si="67"/>
        <v>609</v>
      </c>
      <c r="BU89" s="2134">
        <f t="shared" si="68"/>
        <v>9</v>
      </c>
      <c r="BV89" s="2120">
        <f t="shared" si="69"/>
        <v>5715</v>
      </c>
      <c r="BW89" s="2117" t="s">
        <v>594</v>
      </c>
      <c r="BX89" s="2117">
        <f t="shared" si="37"/>
        <v>-13</v>
      </c>
    </row>
    <row r="90" spans="1:76">
      <c r="A90" s="2116" t="s">
        <v>403</v>
      </c>
      <c r="B90" s="2116" t="s">
        <v>418</v>
      </c>
      <c r="C90" s="2116" t="s">
        <v>406</v>
      </c>
      <c r="D90" s="2116" t="s">
        <v>901</v>
      </c>
      <c r="E90" s="2116" t="s">
        <v>806</v>
      </c>
      <c r="F90" s="2116" t="s">
        <v>807</v>
      </c>
      <c r="G90" s="2116" t="s">
        <v>808</v>
      </c>
      <c r="H90" s="2116">
        <v>0</v>
      </c>
      <c r="I90" s="2116">
        <v>0</v>
      </c>
      <c r="J90" s="2116">
        <v>0</v>
      </c>
      <c r="K90" s="2116">
        <v>0</v>
      </c>
      <c r="L90" s="2116">
        <v>0</v>
      </c>
      <c r="M90" s="2116">
        <v>0</v>
      </c>
      <c r="N90" s="2116">
        <v>0</v>
      </c>
      <c r="O90" s="2116">
        <v>0</v>
      </c>
      <c r="P90" s="2116">
        <v>0</v>
      </c>
      <c r="Q90" s="2116">
        <v>0</v>
      </c>
      <c r="R90" s="2116">
        <v>0</v>
      </c>
      <c r="S90" s="2116">
        <v>0</v>
      </c>
      <c r="T90" s="2116">
        <v>0</v>
      </c>
      <c r="U90" s="2116">
        <v>0</v>
      </c>
      <c r="V90" s="2117" t="str">
        <f t="shared" si="38"/>
        <v>3GW104</v>
      </c>
      <c r="W90" s="2117" t="str">
        <f t="shared" si="39"/>
        <v>V15CMR</v>
      </c>
      <c r="Y90" s="2117" t="str">
        <f t="shared" si="40"/>
        <v>V15CMR</v>
      </c>
      <c r="Z90" s="2117" t="s">
        <v>602</v>
      </c>
      <c r="AA90" s="2117">
        <f t="shared" si="41"/>
        <v>0</v>
      </c>
      <c r="AB90" s="2117">
        <f t="shared" si="42"/>
        <v>0</v>
      </c>
      <c r="AC90" s="2117">
        <f t="shared" si="43"/>
        <v>0</v>
      </c>
      <c r="AD90" s="2117">
        <f t="shared" si="44"/>
        <v>0</v>
      </c>
      <c r="AE90" s="2117">
        <f t="shared" si="45"/>
        <v>0</v>
      </c>
      <c r="AF90" s="2117">
        <f t="shared" si="46"/>
        <v>0</v>
      </c>
      <c r="AG90" s="2117">
        <f t="shared" si="47"/>
        <v>0</v>
      </c>
      <c r="AH90" s="2117">
        <f t="shared" si="48"/>
        <v>0</v>
      </c>
      <c r="AI90" s="2117">
        <f t="shared" si="49"/>
        <v>0</v>
      </c>
      <c r="AJ90" s="2117">
        <f t="shared" si="50"/>
        <v>0</v>
      </c>
      <c r="AK90" s="2117">
        <f t="shared" si="51"/>
        <v>0</v>
      </c>
      <c r="AL90" s="2117">
        <f t="shared" si="52"/>
        <v>0</v>
      </c>
      <c r="AM90" s="2117">
        <f t="shared" si="53"/>
        <v>0</v>
      </c>
      <c r="AN90" s="2117">
        <f t="shared" si="54"/>
        <v>0</v>
      </c>
      <c r="AP90" s="2117" t="s">
        <v>403</v>
      </c>
      <c r="AQ90" s="2117" t="s">
        <v>602</v>
      </c>
      <c r="AR90" s="2117">
        <f>SUMIF('Korat Summary'!$F:$F,US!$AQ90,'Korat Summary'!G:G)</f>
        <v>0</v>
      </c>
      <c r="AS90" s="2117">
        <f>SUMIF('Korat Summary'!$F:$F,US!$AQ90,'Korat Summary'!H:H)</f>
        <v>0</v>
      </c>
      <c r="AT90" s="2117">
        <f>SUMIF('Korat Summary'!$F:$F,US!$AQ90,'Korat Summary'!I:I)</f>
        <v>19380</v>
      </c>
      <c r="AU90" s="2117">
        <f>SUMIF('Korat Summary'!$F:$F,US!$AQ90,'Korat Summary'!J:J)</f>
        <v>12940</v>
      </c>
      <c r="AV90" s="2117">
        <f>SUMIF('Korat Summary'!$F:$F,US!$AQ90,'Korat Summary'!N:N)</f>
        <v>6380</v>
      </c>
      <c r="AW90" s="2117">
        <f>SUMIF('Korat Summary'!$F:$F,US!$AQ90,'Korat Summary'!O:O)</f>
        <v>13360</v>
      </c>
      <c r="AX90" s="2117">
        <f>SUMIF('Korat Summary'!$F:$F,US!$AQ90,'Korat Summary'!P:P)</f>
        <v>13760</v>
      </c>
      <c r="AY90" s="2117">
        <f>SUMIF('Korat Summary'!$F:$F,US!$AQ90,'Korat Summary'!Q:Q)</f>
        <v>1960</v>
      </c>
      <c r="AZ90" s="2117">
        <f>SUMIF('Korat Summary'!$F:$F,US!$AQ90,'Korat Summary'!U:U)</f>
        <v>7000</v>
      </c>
      <c r="BA90" s="2117">
        <f>SUMIF('Korat Summary'!$F:$F,US!$AQ90,'Korat Summary'!V:V)</f>
        <v>12440</v>
      </c>
      <c r="BB90" s="2117">
        <f>SUMIF('Korat Summary'!$F:$F,US!$AQ90,'Korat Summary'!W:W)</f>
        <v>11920</v>
      </c>
      <c r="BC90" s="2117">
        <f>SUMIF('Korat Summary'!$F:$F,US!$AQ90,'Korat Summary'!X:X)</f>
        <v>1640</v>
      </c>
      <c r="BD90" s="2117">
        <f>SUMIF('Korat Summary'!$F:$F,US!$AQ90,'Korat Summary'!Y:Y)</f>
        <v>0</v>
      </c>
      <c r="BE90" s="2117">
        <f t="shared" si="55"/>
        <v>100780</v>
      </c>
      <c r="BG90" s="2133" t="s">
        <v>403</v>
      </c>
      <c r="BH90" s="2133" t="s">
        <v>602</v>
      </c>
      <c r="BI90" s="2134">
        <f t="shared" si="56"/>
        <v>0</v>
      </c>
      <c r="BJ90" s="2134">
        <f t="shared" si="57"/>
        <v>0</v>
      </c>
      <c r="BK90" s="2134">
        <f t="shared" si="58"/>
        <v>19380</v>
      </c>
      <c r="BL90" s="2134">
        <f t="shared" si="59"/>
        <v>12940</v>
      </c>
      <c r="BM90" s="2135">
        <f t="shared" si="60"/>
        <v>6380</v>
      </c>
      <c r="BN90" s="2136">
        <f t="shared" si="61"/>
        <v>13360</v>
      </c>
      <c r="BO90" s="2136">
        <f t="shared" si="62"/>
        <v>13760</v>
      </c>
      <c r="BP90" s="2137">
        <f t="shared" si="63"/>
        <v>1960</v>
      </c>
      <c r="BQ90" s="2134">
        <f t="shared" si="64"/>
        <v>7000</v>
      </c>
      <c r="BR90" s="2134">
        <f t="shared" si="65"/>
        <v>12440</v>
      </c>
      <c r="BS90" s="2134">
        <f t="shared" si="66"/>
        <v>11920</v>
      </c>
      <c r="BT90" s="2134">
        <f t="shared" si="67"/>
        <v>1640</v>
      </c>
      <c r="BU90" s="2134">
        <f t="shared" si="68"/>
        <v>0</v>
      </c>
      <c r="BV90" s="2120">
        <f t="shared" si="69"/>
        <v>100780</v>
      </c>
      <c r="BW90" s="2117" t="s">
        <v>712</v>
      </c>
      <c r="BX90" s="2117">
        <f t="shared" si="37"/>
        <v>0</v>
      </c>
    </row>
    <row r="91" spans="1:76">
      <c r="A91" s="2116" t="s">
        <v>403</v>
      </c>
      <c r="B91" s="2116" t="s">
        <v>418</v>
      </c>
      <c r="C91" s="2116" t="s">
        <v>406</v>
      </c>
      <c r="D91" s="2116" t="s">
        <v>902</v>
      </c>
      <c r="E91" s="2116" t="s">
        <v>806</v>
      </c>
      <c r="F91" s="2116" t="s">
        <v>807</v>
      </c>
      <c r="G91" s="2116" t="s">
        <v>808</v>
      </c>
      <c r="H91" s="2116">
        <v>0</v>
      </c>
      <c r="I91" s="2116">
        <v>0</v>
      </c>
      <c r="J91" s="2116">
        <v>0</v>
      </c>
      <c r="K91" s="2116">
        <v>0</v>
      </c>
      <c r="L91" s="2116">
        <v>0</v>
      </c>
      <c r="M91" s="2116">
        <v>0</v>
      </c>
      <c r="N91" s="2116">
        <v>0</v>
      </c>
      <c r="O91" s="2116">
        <v>0</v>
      </c>
      <c r="P91" s="2116">
        <v>0</v>
      </c>
      <c r="Q91" s="2116">
        <v>0</v>
      </c>
      <c r="R91" s="2116">
        <v>0</v>
      </c>
      <c r="S91" s="2116">
        <v>0</v>
      </c>
      <c r="T91" s="2116">
        <v>0</v>
      </c>
      <c r="U91" s="2116">
        <v>0</v>
      </c>
      <c r="V91" s="2117" t="str">
        <f t="shared" si="38"/>
        <v>3GW104</v>
      </c>
      <c r="W91" s="2117" t="str">
        <f t="shared" si="39"/>
        <v>V15CMR</v>
      </c>
      <c r="Y91" s="2117" t="str">
        <f t="shared" si="40"/>
        <v>V15CMR</v>
      </c>
      <c r="Z91" s="2117" t="s">
        <v>659</v>
      </c>
      <c r="AA91" s="2117">
        <f t="shared" si="41"/>
        <v>320</v>
      </c>
      <c r="AB91" s="2117">
        <f t="shared" si="42"/>
        <v>420</v>
      </c>
      <c r="AC91" s="2117">
        <f t="shared" si="43"/>
        <v>720</v>
      </c>
      <c r="AD91" s="2117">
        <f t="shared" si="44"/>
        <v>2620</v>
      </c>
      <c r="AE91" s="2117">
        <f t="shared" si="45"/>
        <v>540</v>
      </c>
      <c r="AF91" s="2117">
        <f t="shared" si="46"/>
        <v>680</v>
      </c>
      <c r="AG91" s="2117">
        <f t="shared" si="47"/>
        <v>380</v>
      </c>
      <c r="AH91" s="2117">
        <f t="shared" si="48"/>
        <v>3620</v>
      </c>
      <c r="AI91" s="2117">
        <f t="shared" si="49"/>
        <v>445</v>
      </c>
      <c r="AJ91" s="2117">
        <f t="shared" si="50"/>
        <v>820</v>
      </c>
      <c r="AK91" s="2117">
        <f t="shared" si="51"/>
        <v>2440</v>
      </c>
      <c r="AL91" s="2117">
        <f t="shared" si="52"/>
        <v>3820</v>
      </c>
      <c r="AM91" s="2117">
        <f t="shared" si="53"/>
        <v>320</v>
      </c>
      <c r="AN91" s="2117">
        <f t="shared" si="54"/>
        <v>17145</v>
      </c>
      <c r="AP91" s="2117" t="s">
        <v>403</v>
      </c>
      <c r="AQ91" s="2117" t="s">
        <v>659</v>
      </c>
      <c r="AR91" s="2117">
        <f>SUMIF('Korat Summary'!$F:$F,US!$AQ91,'Korat Summary'!G:G)</f>
        <v>0</v>
      </c>
      <c r="AS91" s="2117">
        <f>SUMIF('Korat Summary'!$F:$F,US!$AQ91,'Korat Summary'!H:H)</f>
        <v>0</v>
      </c>
      <c r="AT91" s="2117">
        <f>SUMIF('Korat Summary'!$F:$F,US!$AQ91,'Korat Summary'!I:I)</f>
        <v>8180</v>
      </c>
      <c r="AU91" s="2117">
        <f>SUMIF('Korat Summary'!$F:$F,US!$AQ91,'Korat Summary'!J:J)</f>
        <v>5140</v>
      </c>
      <c r="AV91" s="2117">
        <f>SUMIF('Korat Summary'!$F:$F,US!$AQ91,'Korat Summary'!N:N)</f>
        <v>3140</v>
      </c>
      <c r="AW91" s="2117">
        <f>SUMIF('Korat Summary'!$F:$F,US!$AQ91,'Korat Summary'!O:O)</f>
        <v>4640</v>
      </c>
      <c r="AX91" s="2117">
        <f>SUMIF('Korat Summary'!$F:$F,US!$AQ91,'Korat Summary'!P:P)</f>
        <v>3260</v>
      </c>
      <c r="AY91" s="2117">
        <f>SUMIF('Korat Summary'!$F:$F,US!$AQ91,'Korat Summary'!Q:Q)</f>
        <v>5860</v>
      </c>
      <c r="AZ91" s="2117">
        <f>SUMIF('Korat Summary'!$F:$F,US!$AQ91,'Korat Summary'!U:U)</f>
        <v>3240</v>
      </c>
      <c r="BA91" s="2117">
        <f>SUMIF('Korat Summary'!$F:$F,US!$AQ91,'Korat Summary'!V:V)</f>
        <v>6460</v>
      </c>
      <c r="BB91" s="2117">
        <f>SUMIF('Korat Summary'!$F:$F,US!$AQ91,'Korat Summary'!W:W)</f>
        <v>7240</v>
      </c>
      <c r="BC91" s="2117">
        <f>SUMIF('Korat Summary'!$F:$F,US!$AQ91,'Korat Summary'!X:X)</f>
        <v>5060</v>
      </c>
      <c r="BD91" s="2117">
        <f>SUMIF('Korat Summary'!$F:$F,US!$AQ91,'Korat Summary'!Y:Y)</f>
        <v>360</v>
      </c>
      <c r="BE91" s="2117">
        <f t="shared" si="55"/>
        <v>52580</v>
      </c>
      <c r="BG91" s="2133" t="s">
        <v>403</v>
      </c>
      <c r="BH91" s="2133" t="s">
        <v>659</v>
      </c>
      <c r="BI91" s="2134">
        <f t="shared" si="56"/>
        <v>-320</v>
      </c>
      <c r="BJ91" s="2134">
        <f t="shared" si="57"/>
        <v>-420</v>
      </c>
      <c r="BK91" s="2134">
        <f t="shared" si="58"/>
        <v>7460</v>
      </c>
      <c r="BL91" s="2134">
        <f t="shared" si="59"/>
        <v>2520</v>
      </c>
      <c r="BM91" s="2135">
        <f t="shared" si="60"/>
        <v>2600</v>
      </c>
      <c r="BN91" s="2136">
        <f t="shared" si="61"/>
        <v>3960</v>
      </c>
      <c r="BO91" s="2136">
        <f t="shared" si="62"/>
        <v>2880</v>
      </c>
      <c r="BP91" s="2137">
        <f t="shared" si="63"/>
        <v>2240</v>
      </c>
      <c r="BQ91" s="2134">
        <f t="shared" si="64"/>
        <v>2795</v>
      </c>
      <c r="BR91" s="2134">
        <f t="shared" si="65"/>
        <v>5640</v>
      </c>
      <c r="BS91" s="2134">
        <f t="shared" si="66"/>
        <v>4800</v>
      </c>
      <c r="BT91" s="2134">
        <f t="shared" si="67"/>
        <v>1240</v>
      </c>
      <c r="BU91" s="2134">
        <f t="shared" si="68"/>
        <v>40</v>
      </c>
      <c r="BV91" s="2120">
        <f t="shared" si="69"/>
        <v>35435</v>
      </c>
      <c r="BW91" s="2117" t="s">
        <v>603</v>
      </c>
      <c r="BX91" s="2117">
        <f t="shared" si="37"/>
        <v>0</v>
      </c>
    </row>
    <row r="92" spans="1:76">
      <c r="A92" s="2116" t="s">
        <v>403</v>
      </c>
      <c r="B92" s="2116" t="s">
        <v>418</v>
      </c>
      <c r="C92" s="2116" t="s">
        <v>406</v>
      </c>
      <c r="D92" s="2116" t="s">
        <v>903</v>
      </c>
      <c r="E92" s="2116" t="s">
        <v>806</v>
      </c>
      <c r="F92" s="2116" t="s">
        <v>814</v>
      </c>
      <c r="G92" s="2116" t="s">
        <v>808</v>
      </c>
      <c r="H92" s="2116">
        <v>0</v>
      </c>
      <c r="I92" s="2116">
        <v>0</v>
      </c>
      <c r="J92" s="2116">
        <v>0</v>
      </c>
      <c r="K92" s="2116">
        <v>0</v>
      </c>
      <c r="L92" s="2116">
        <v>0</v>
      </c>
      <c r="M92" s="2116">
        <v>0</v>
      </c>
      <c r="N92" s="2116">
        <v>0</v>
      </c>
      <c r="O92" s="2116">
        <v>0</v>
      </c>
      <c r="P92" s="2116">
        <v>0</v>
      </c>
      <c r="Q92" s="2116">
        <v>0</v>
      </c>
      <c r="R92" s="2116">
        <v>0</v>
      </c>
      <c r="S92" s="2116">
        <v>0</v>
      </c>
      <c r="T92" s="2116">
        <v>0</v>
      </c>
      <c r="U92" s="2116">
        <v>0</v>
      </c>
      <c r="V92" s="2117" t="str">
        <f t="shared" si="38"/>
        <v>3GW104</v>
      </c>
      <c r="W92" s="2117" t="str">
        <f t="shared" si="39"/>
        <v>V15CMR</v>
      </c>
      <c r="Y92" s="2117" t="str">
        <f t="shared" si="40"/>
        <v>V15CMR</v>
      </c>
      <c r="Z92" s="2117" t="s">
        <v>953</v>
      </c>
      <c r="AA92" s="2117">
        <f t="shared" si="41"/>
        <v>0</v>
      </c>
      <c r="AB92" s="2117">
        <f t="shared" si="42"/>
        <v>0</v>
      </c>
      <c r="AC92" s="2117">
        <f t="shared" si="43"/>
        <v>0</v>
      </c>
      <c r="AD92" s="2117">
        <f t="shared" si="44"/>
        <v>0</v>
      </c>
      <c r="AE92" s="2117">
        <f t="shared" si="45"/>
        <v>0</v>
      </c>
      <c r="AF92" s="2117">
        <f t="shared" si="46"/>
        <v>0</v>
      </c>
      <c r="AG92" s="2117">
        <f t="shared" si="47"/>
        <v>0</v>
      </c>
      <c r="AH92" s="2117">
        <f t="shared" si="48"/>
        <v>0</v>
      </c>
      <c r="AI92" s="2117">
        <f t="shared" si="49"/>
        <v>0</v>
      </c>
      <c r="AJ92" s="2117">
        <f t="shared" si="50"/>
        <v>0</v>
      </c>
      <c r="AK92" s="2117">
        <f t="shared" si="51"/>
        <v>0</v>
      </c>
      <c r="AL92" s="2117">
        <f t="shared" si="52"/>
        <v>0</v>
      </c>
      <c r="AM92" s="2117">
        <f t="shared" si="53"/>
        <v>0</v>
      </c>
      <c r="AN92" s="2117">
        <f t="shared" si="54"/>
        <v>0</v>
      </c>
      <c r="AP92" s="2117" t="s">
        <v>403</v>
      </c>
      <c r="AQ92" s="2117" t="s">
        <v>953</v>
      </c>
      <c r="AR92" s="2117">
        <f>SUMIF('Korat Summary'!$F:$F,US!$AQ92,'Korat Summary'!G:G)</f>
        <v>0</v>
      </c>
      <c r="AS92" s="2117">
        <f>SUMIF('Korat Summary'!$F:$F,US!$AQ92,'Korat Summary'!H:H)</f>
        <v>0</v>
      </c>
      <c r="AT92" s="2117">
        <f>SUMIF('Korat Summary'!$F:$F,US!$AQ92,'Korat Summary'!I:I)</f>
        <v>6240</v>
      </c>
      <c r="AU92" s="2117">
        <f>SUMIF('Korat Summary'!$F:$F,US!$AQ92,'Korat Summary'!J:J)</f>
        <v>4220</v>
      </c>
      <c r="AV92" s="2117">
        <f>SUMIF('Korat Summary'!$F:$F,US!$AQ92,'Korat Summary'!N:N)</f>
        <v>2460</v>
      </c>
      <c r="AW92" s="2117">
        <f>SUMIF('Korat Summary'!$F:$F,US!$AQ92,'Korat Summary'!O:O)</f>
        <v>2760</v>
      </c>
      <c r="AX92" s="2117">
        <f>SUMIF('Korat Summary'!$F:$F,US!$AQ92,'Korat Summary'!P:P)</f>
        <v>2760</v>
      </c>
      <c r="AY92" s="2117">
        <f>SUMIF('Korat Summary'!$F:$F,US!$AQ92,'Korat Summary'!Q:Q)</f>
        <v>2440</v>
      </c>
      <c r="AZ92" s="2117">
        <f>SUMIF('Korat Summary'!$F:$F,US!$AQ92,'Korat Summary'!U:U)</f>
        <v>2700</v>
      </c>
      <c r="BA92" s="2117">
        <f>SUMIF('Korat Summary'!$F:$F,US!$AQ92,'Korat Summary'!V:V)</f>
        <v>2740</v>
      </c>
      <c r="BB92" s="2117">
        <f>SUMIF('Korat Summary'!$F:$F,US!$AQ92,'Korat Summary'!W:W)</f>
        <v>2660</v>
      </c>
      <c r="BC92" s="2117">
        <f>SUMIF('Korat Summary'!$F:$F,US!$AQ92,'Korat Summary'!X:X)</f>
        <v>2060</v>
      </c>
      <c r="BD92" s="2117">
        <f>SUMIF('Korat Summary'!$F:$F,US!$AQ92,'Korat Summary'!Y:Y)</f>
        <v>0</v>
      </c>
      <c r="BE92" s="2117">
        <f t="shared" si="55"/>
        <v>31040</v>
      </c>
      <c r="BG92" s="2133" t="s">
        <v>403</v>
      </c>
      <c r="BH92" s="2133" t="s">
        <v>953</v>
      </c>
      <c r="BI92" s="2134">
        <f t="shared" si="56"/>
        <v>0</v>
      </c>
      <c r="BJ92" s="2134">
        <f t="shared" si="57"/>
        <v>0</v>
      </c>
      <c r="BK92" s="2134">
        <f t="shared" si="58"/>
        <v>6240</v>
      </c>
      <c r="BL92" s="2134">
        <f t="shared" si="59"/>
        <v>4220</v>
      </c>
      <c r="BM92" s="2135">
        <f t="shared" si="60"/>
        <v>2460</v>
      </c>
      <c r="BN92" s="2136">
        <f t="shared" si="61"/>
        <v>2760</v>
      </c>
      <c r="BO92" s="2136">
        <f t="shared" si="62"/>
        <v>2760</v>
      </c>
      <c r="BP92" s="2137">
        <f t="shared" si="63"/>
        <v>2440</v>
      </c>
      <c r="BQ92" s="2134">
        <f t="shared" si="64"/>
        <v>2700</v>
      </c>
      <c r="BR92" s="2134">
        <f t="shared" si="65"/>
        <v>2740</v>
      </c>
      <c r="BS92" s="2134">
        <f t="shared" si="66"/>
        <v>2660</v>
      </c>
      <c r="BT92" s="2134">
        <f t="shared" si="67"/>
        <v>2060</v>
      </c>
      <c r="BU92" s="2134">
        <f t="shared" si="68"/>
        <v>0</v>
      </c>
      <c r="BV92" s="2120">
        <f t="shared" si="69"/>
        <v>31040</v>
      </c>
      <c r="BW92" s="2117" t="s">
        <v>761</v>
      </c>
      <c r="BX92" s="2117">
        <f t="shared" si="37"/>
        <v>0</v>
      </c>
    </row>
    <row r="93" spans="1:76">
      <c r="A93" s="2116" t="s">
        <v>403</v>
      </c>
      <c r="B93" s="2116" t="s">
        <v>418</v>
      </c>
      <c r="C93" s="2116" t="s">
        <v>406</v>
      </c>
      <c r="D93" s="2116" t="s">
        <v>1006</v>
      </c>
      <c r="E93" s="2116" t="s">
        <v>806</v>
      </c>
      <c r="F93" s="2116" t="s">
        <v>816</v>
      </c>
      <c r="G93" s="2116" t="s">
        <v>808</v>
      </c>
      <c r="V93" s="2117" t="str">
        <f t="shared" si="38"/>
        <v>3GX104</v>
      </c>
      <c r="W93" s="2117" t="str">
        <f t="shared" si="39"/>
        <v>V15CMR</v>
      </c>
      <c r="Y93" s="2117" t="str">
        <f t="shared" si="40"/>
        <v>V15CMR</v>
      </c>
      <c r="Z93" s="2117" t="s">
        <v>954</v>
      </c>
      <c r="AA93" s="2117">
        <f t="shared" si="41"/>
        <v>0</v>
      </c>
      <c r="AB93" s="2117">
        <f t="shared" si="42"/>
        <v>0</v>
      </c>
      <c r="AC93" s="2117">
        <f t="shared" si="43"/>
        <v>0</v>
      </c>
      <c r="AD93" s="2117">
        <f t="shared" si="44"/>
        <v>0</v>
      </c>
      <c r="AE93" s="2117">
        <f t="shared" si="45"/>
        <v>0</v>
      </c>
      <c r="AF93" s="2117">
        <f t="shared" si="46"/>
        <v>0</v>
      </c>
      <c r="AG93" s="2117">
        <f t="shared" si="47"/>
        <v>0</v>
      </c>
      <c r="AH93" s="2117">
        <f t="shared" si="48"/>
        <v>0</v>
      </c>
      <c r="AI93" s="2117">
        <f t="shared" si="49"/>
        <v>0</v>
      </c>
      <c r="AJ93" s="2117">
        <f t="shared" si="50"/>
        <v>0</v>
      </c>
      <c r="AK93" s="2117">
        <f t="shared" si="51"/>
        <v>0</v>
      </c>
      <c r="AL93" s="2117">
        <f t="shared" si="52"/>
        <v>0</v>
      </c>
      <c r="AM93" s="2117">
        <f t="shared" si="53"/>
        <v>0</v>
      </c>
      <c r="AN93" s="2117">
        <f t="shared" si="54"/>
        <v>0</v>
      </c>
      <c r="AP93" s="2117" t="s">
        <v>403</v>
      </c>
      <c r="AQ93" s="2117" t="s">
        <v>954</v>
      </c>
      <c r="AR93" s="2117">
        <f>SUMIF('Korat Summary'!$F:$F,US!$AQ93,'Korat Summary'!G:G)</f>
        <v>0</v>
      </c>
      <c r="AS93" s="2117">
        <f>SUMIF('Korat Summary'!$F:$F,US!$AQ93,'Korat Summary'!H:H)</f>
        <v>0</v>
      </c>
      <c r="AT93" s="2117">
        <f>SUMIF('Korat Summary'!$F:$F,US!$AQ93,'Korat Summary'!I:I)</f>
        <v>0</v>
      </c>
      <c r="AU93" s="2117">
        <f>SUMIF('Korat Summary'!$F:$F,US!$AQ93,'Korat Summary'!J:J)</f>
        <v>0</v>
      </c>
      <c r="AV93" s="2117">
        <f>SUMIF('Korat Summary'!$F:$F,US!$AQ93,'Korat Summary'!N:N)</f>
        <v>0</v>
      </c>
      <c r="AW93" s="2117">
        <f>SUMIF('Korat Summary'!$F:$F,US!$AQ93,'Korat Summary'!O:O)</f>
        <v>0</v>
      </c>
      <c r="AX93" s="2117">
        <f>SUMIF('Korat Summary'!$F:$F,US!$AQ93,'Korat Summary'!P:P)</f>
        <v>0</v>
      </c>
      <c r="AY93" s="2117">
        <f>SUMIF('Korat Summary'!$F:$F,US!$AQ93,'Korat Summary'!Q:Q)</f>
        <v>0</v>
      </c>
      <c r="AZ93" s="2117">
        <f>SUMIF('Korat Summary'!$F:$F,US!$AQ93,'Korat Summary'!U:U)</f>
        <v>0</v>
      </c>
      <c r="BA93" s="2117">
        <f>SUMIF('Korat Summary'!$F:$F,US!$AQ93,'Korat Summary'!V:V)</f>
        <v>0</v>
      </c>
      <c r="BB93" s="2117">
        <f>SUMIF('Korat Summary'!$F:$F,US!$AQ93,'Korat Summary'!W:W)</f>
        <v>0</v>
      </c>
      <c r="BC93" s="2117">
        <f>SUMIF('Korat Summary'!$F:$F,US!$AQ93,'Korat Summary'!X:X)</f>
        <v>0</v>
      </c>
      <c r="BD93" s="2117">
        <f>SUMIF('Korat Summary'!$F:$F,US!$AQ93,'Korat Summary'!Y:Y)</f>
        <v>0</v>
      </c>
      <c r="BE93" s="2117">
        <f t="shared" si="55"/>
        <v>0</v>
      </c>
      <c r="BG93" s="2133" t="s">
        <v>403</v>
      </c>
      <c r="BH93" s="2133" t="s">
        <v>954</v>
      </c>
      <c r="BI93" s="2134">
        <f t="shared" si="56"/>
        <v>0</v>
      </c>
      <c r="BJ93" s="2134">
        <f t="shared" si="57"/>
        <v>0</v>
      </c>
      <c r="BK93" s="2134">
        <f t="shared" si="58"/>
        <v>0</v>
      </c>
      <c r="BL93" s="2134">
        <f t="shared" si="59"/>
        <v>0</v>
      </c>
      <c r="BM93" s="2135">
        <f t="shared" si="60"/>
        <v>0</v>
      </c>
      <c r="BN93" s="2136">
        <f t="shared" si="61"/>
        <v>0</v>
      </c>
      <c r="BO93" s="2136">
        <f t="shared" si="62"/>
        <v>0</v>
      </c>
      <c r="BP93" s="2137">
        <f t="shared" si="63"/>
        <v>0</v>
      </c>
      <c r="BQ93" s="2134">
        <f t="shared" si="64"/>
        <v>0</v>
      </c>
      <c r="BR93" s="2134">
        <f t="shared" si="65"/>
        <v>0</v>
      </c>
      <c r="BS93" s="2134">
        <f t="shared" si="66"/>
        <v>0</v>
      </c>
      <c r="BT93" s="2134">
        <f t="shared" si="67"/>
        <v>0</v>
      </c>
      <c r="BU93" s="2134">
        <f t="shared" si="68"/>
        <v>0</v>
      </c>
      <c r="BV93" s="2120">
        <f t="shared" si="69"/>
        <v>0</v>
      </c>
      <c r="BW93" s="2117" t="s">
        <v>957</v>
      </c>
      <c r="BX93" s="2117">
        <f t="shared" si="37"/>
        <v>0</v>
      </c>
    </row>
    <row r="94" spans="1:76">
      <c r="A94" s="2116" t="s">
        <v>403</v>
      </c>
      <c r="B94" s="2116" t="s">
        <v>418</v>
      </c>
      <c r="C94" s="2116" t="s">
        <v>406</v>
      </c>
      <c r="D94" s="2116" t="s">
        <v>1007</v>
      </c>
      <c r="E94" s="2116" t="s">
        <v>806</v>
      </c>
      <c r="F94" s="2116" t="s">
        <v>815</v>
      </c>
      <c r="G94" s="2116" t="s">
        <v>808</v>
      </c>
      <c r="V94" s="2117" t="str">
        <f t="shared" si="38"/>
        <v>3GY104</v>
      </c>
      <c r="W94" s="2117" t="str">
        <f t="shared" si="39"/>
        <v>V15CMR</v>
      </c>
      <c r="Y94" s="2117" t="str">
        <f t="shared" si="40"/>
        <v>V15CMR</v>
      </c>
      <c r="Z94" s="2117" t="s">
        <v>955</v>
      </c>
      <c r="AA94" s="2117">
        <f t="shared" si="41"/>
        <v>0</v>
      </c>
      <c r="AB94" s="2117">
        <f t="shared" si="42"/>
        <v>0</v>
      </c>
      <c r="AC94" s="2117">
        <f t="shared" si="43"/>
        <v>0</v>
      </c>
      <c r="AD94" s="2117">
        <f t="shared" si="44"/>
        <v>0</v>
      </c>
      <c r="AE94" s="2117">
        <f t="shared" si="45"/>
        <v>0</v>
      </c>
      <c r="AF94" s="2117">
        <f t="shared" si="46"/>
        <v>0</v>
      </c>
      <c r="AG94" s="2117">
        <f t="shared" si="47"/>
        <v>0</v>
      </c>
      <c r="AH94" s="2117">
        <f t="shared" si="48"/>
        <v>0</v>
      </c>
      <c r="AI94" s="2117">
        <f t="shared" si="49"/>
        <v>0</v>
      </c>
      <c r="AJ94" s="2117">
        <f t="shared" si="50"/>
        <v>0</v>
      </c>
      <c r="AK94" s="2117">
        <f t="shared" si="51"/>
        <v>0</v>
      </c>
      <c r="AL94" s="2117">
        <f t="shared" si="52"/>
        <v>0</v>
      </c>
      <c r="AM94" s="2117">
        <f t="shared" si="53"/>
        <v>0</v>
      </c>
      <c r="AN94" s="2117">
        <f t="shared" si="54"/>
        <v>0</v>
      </c>
      <c r="AP94" s="2117" t="s">
        <v>403</v>
      </c>
      <c r="AQ94" s="2117" t="s">
        <v>955</v>
      </c>
      <c r="AR94" s="2117">
        <f>SUMIF('Korat Summary'!$F:$F,US!$AQ94,'Korat Summary'!G:G)</f>
        <v>0</v>
      </c>
      <c r="AS94" s="2117">
        <f>SUMIF('Korat Summary'!$F:$F,US!$AQ94,'Korat Summary'!H:H)</f>
        <v>0</v>
      </c>
      <c r="AT94" s="2117">
        <f>SUMIF('Korat Summary'!$F:$F,US!$AQ94,'Korat Summary'!I:I)</f>
        <v>0</v>
      </c>
      <c r="AU94" s="2117">
        <f>SUMIF('Korat Summary'!$F:$F,US!$AQ94,'Korat Summary'!J:J)</f>
        <v>0</v>
      </c>
      <c r="AV94" s="2117">
        <f>SUMIF('Korat Summary'!$F:$F,US!$AQ94,'Korat Summary'!N:N)</f>
        <v>0</v>
      </c>
      <c r="AW94" s="2117">
        <f>SUMIF('Korat Summary'!$F:$F,US!$AQ94,'Korat Summary'!O:O)</f>
        <v>0</v>
      </c>
      <c r="AX94" s="2117">
        <f>SUMIF('Korat Summary'!$F:$F,US!$AQ94,'Korat Summary'!P:P)</f>
        <v>0</v>
      </c>
      <c r="AY94" s="2117">
        <f>SUMIF('Korat Summary'!$F:$F,US!$AQ94,'Korat Summary'!Q:Q)</f>
        <v>0</v>
      </c>
      <c r="AZ94" s="2117">
        <f>SUMIF('Korat Summary'!$F:$F,US!$AQ94,'Korat Summary'!U:U)</f>
        <v>0</v>
      </c>
      <c r="BA94" s="2117">
        <f>SUMIF('Korat Summary'!$F:$F,US!$AQ94,'Korat Summary'!V:V)</f>
        <v>0</v>
      </c>
      <c r="BB94" s="2117">
        <f>SUMIF('Korat Summary'!$F:$F,US!$AQ94,'Korat Summary'!W:W)</f>
        <v>0</v>
      </c>
      <c r="BC94" s="2117">
        <f>SUMIF('Korat Summary'!$F:$F,US!$AQ94,'Korat Summary'!X:X)</f>
        <v>0</v>
      </c>
      <c r="BD94" s="2117">
        <f>SUMIF('Korat Summary'!$F:$F,US!$AQ94,'Korat Summary'!Y:Y)</f>
        <v>0</v>
      </c>
      <c r="BE94" s="2117">
        <f t="shared" si="55"/>
        <v>0</v>
      </c>
      <c r="BG94" s="2133" t="s">
        <v>403</v>
      </c>
      <c r="BH94" s="2133" t="s">
        <v>955</v>
      </c>
      <c r="BI94" s="2134">
        <f t="shared" si="56"/>
        <v>0</v>
      </c>
      <c r="BJ94" s="2134">
        <f t="shared" si="57"/>
        <v>0</v>
      </c>
      <c r="BK94" s="2134">
        <f t="shared" si="58"/>
        <v>0</v>
      </c>
      <c r="BL94" s="2134">
        <f t="shared" si="59"/>
        <v>0</v>
      </c>
      <c r="BM94" s="2135">
        <f t="shared" si="60"/>
        <v>0</v>
      </c>
      <c r="BN94" s="2136">
        <f t="shared" si="61"/>
        <v>0</v>
      </c>
      <c r="BO94" s="2136">
        <f t="shared" si="62"/>
        <v>0</v>
      </c>
      <c r="BP94" s="2137">
        <f t="shared" si="63"/>
        <v>0</v>
      </c>
      <c r="BQ94" s="2134">
        <f t="shared" si="64"/>
        <v>0</v>
      </c>
      <c r="BR94" s="2134">
        <f t="shared" si="65"/>
        <v>0</v>
      </c>
      <c r="BS94" s="2134">
        <f t="shared" si="66"/>
        <v>0</v>
      </c>
      <c r="BT94" s="2134">
        <f t="shared" si="67"/>
        <v>0</v>
      </c>
      <c r="BU94" s="2134">
        <f t="shared" si="68"/>
        <v>0</v>
      </c>
      <c r="BV94" s="2120">
        <f t="shared" si="69"/>
        <v>0</v>
      </c>
      <c r="BW94" s="2117" t="s">
        <v>604</v>
      </c>
      <c r="BX94" s="2117">
        <f t="shared" si="37"/>
        <v>208</v>
      </c>
    </row>
    <row r="95" spans="1:76">
      <c r="A95" s="2116" t="s">
        <v>403</v>
      </c>
      <c r="B95" s="2116" t="s">
        <v>418</v>
      </c>
      <c r="C95" s="2116" t="s">
        <v>406</v>
      </c>
      <c r="D95" s="2116" t="s">
        <v>1008</v>
      </c>
      <c r="E95" s="2116" t="s">
        <v>806</v>
      </c>
      <c r="F95" s="2116" t="s">
        <v>807</v>
      </c>
      <c r="G95" s="2116" t="s">
        <v>808</v>
      </c>
      <c r="V95" s="2117" t="str">
        <f t="shared" si="38"/>
        <v>3GZ104</v>
      </c>
      <c r="W95" s="2117" t="str">
        <f t="shared" si="39"/>
        <v>V15CMR</v>
      </c>
      <c r="Y95" s="2117" t="str">
        <f t="shared" si="40"/>
        <v>V15CMR</v>
      </c>
      <c r="Z95" s="2117" t="s">
        <v>956</v>
      </c>
      <c r="AA95" s="2117">
        <f t="shared" si="41"/>
        <v>0</v>
      </c>
      <c r="AB95" s="2117">
        <f t="shared" si="42"/>
        <v>0</v>
      </c>
      <c r="AC95" s="2117">
        <f t="shared" si="43"/>
        <v>0</v>
      </c>
      <c r="AD95" s="2117">
        <f t="shared" si="44"/>
        <v>0</v>
      </c>
      <c r="AE95" s="2117">
        <f t="shared" si="45"/>
        <v>0</v>
      </c>
      <c r="AF95" s="2117">
        <f t="shared" si="46"/>
        <v>0</v>
      </c>
      <c r="AG95" s="2117">
        <f t="shared" si="47"/>
        <v>0</v>
      </c>
      <c r="AH95" s="2117">
        <f t="shared" si="48"/>
        <v>0</v>
      </c>
      <c r="AI95" s="2117">
        <f t="shared" si="49"/>
        <v>0</v>
      </c>
      <c r="AJ95" s="2117">
        <f t="shared" si="50"/>
        <v>0</v>
      </c>
      <c r="AK95" s="2117">
        <f t="shared" si="51"/>
        <v>0</v>
      </c>
      <c r="AL95" s="2117">
        <f t="shared" si="52"/>
        <v>0</v>
      </c>
      <c r="AM95" s="2117">
        <f t="shared" si="53"/>
        <v>0</v>
      </c>
      <c r="AN95" s="2117">
        <f t="shared" si="54"/>
        <v>0</v>
      </c>
      <c r="AP95" s="2117" t="s">
        <v>403</v>
      </c>
      <c r="AQ95" s="2117" t="s">
        <v>956</v>
      </c>
      <c r="AR95" s="2117">
        <f>SUMIF('Korat Summary'!$F:$F,US!$AQ95,'Korat Summary'!G:G)</f>
        <v>0</v>
      </c>
      <c r="AS95" s="2117">
        <f>SUMIF('Korat Summary'!$F:$F,US!$AQ95,'Korat Summary'!H:H)</f>
        <v>0</v>
      </c>
      <c r="AT95" s="2117">
        <f>SUMIF('Korat Summary'!$F:$F,US!$AQ95,'Korat Summary'!I:I)</f>
        <v>0</v>
      </c>
      <c r="AU95" s="2117">
        <f>SUMIF('Korat Summary'!$F:$F,US!$AQ95,'Korat Summary'!J:J)</f>
        <v>0</v>
      </c>
      <c r="AV95" s="2117">
        <f>SUMIF('Korat Summary'!$F:$F,US!$AQ95,'Korat Summary'!N:N)</f>
        <v>0</v>
      </c>
      <c r="AW95" s="2117">
        <f>SUMIF('Korat Summary'!$F:$F,US!$AQ95,'Korat Summary'!O:O)</f>
        <v>0</v>
      </c>
      <c r="AX95" s="2117">
        <f>SUMIF('Korat Summary'!$F:$F,US!$AQ95,'Korat Summary'!P:P)</f>
        <v>0</v>
      </c>
      <c r="AY95" s="2117">
        <f>SUMIF('Korat Summary'!$F:$F,US!$AQ95,'Korat Summary'!Q:Q)</f>
        <v>0</v>
      </c>
      <c r="AZ95" s="2117">
        <f>SUMIF('Korat Summary'!$F:$F,US!$AQ95,'Korat Summary'!U:U)</f>
        <v>0</v>
      </c>
      <c r="BA95" s="2117">
        <f>SUMIF('Korat Summary'!$F:$F,US!$AQ95,'Korat Summary'!V:V)</f>
        <v>0</v>
      </c>
      <c r="BB95" s="2117">
        <f>SUMIF('Korat Summary'!$F:$F,US!$AQ95,'Korat Summary'!W:W)</f>
        <v>0</v>
      </c>
      <c r="BC95" s="2117">
        <f>SUMIF('Korat Summary'!$F:$F,US!$AQ95,'Korat Summary'!X:X)</f>
        <v>0</v>
      </c>
      <c r="BD95" s="2117">
        <f>SUMIF('Korat Summary'!$F:$F,US!$AQ95,'Korat Summary'!Y:Y)</f>
        <v>0</v>
      </c>
      <c r="BE95" s="2117">
        <f t="shared" si="55"/>
        <v>0</v>
      </c>
      <c r="BG95" s="2133" t="s">
        <v>403</v>
      </c>
      <c r="BH95" s="2133" t="s">
        <v>956</v>
      </c>
      <c r="BI95" s="2134">
        <f t="shared" si="56"/>
        <v>0</v>
      </c>
      <c r="BJ95" s="2134">
        <f t="shared" si="57"/>
        <v>0</v>
      </c>
      <c r="BK95" s="2134">
        <f t="shared" si="58"/>
        <v>0</v>
      </c>
      <c r="BL95" s="2134">
        <f t="shared" si="59"/>
        <v>0</v>
      </c>
      <c r="BM95" s="2135">
        <f t="shared" si="60"/>
        <v>0</v>
      </c>
      <c r="BN95" s="2136">
        <f t="shared" si="61"/>
        <v>0</v>
      </c>
      <c r="BO95" s="2136">
        <f t="shared" si="62"/>
        <v>0</v>
      </c>
      <c r="BP95" s="2137">
        <f t="shared" si="63"/>
        <v>0</v>
      </c>
      <c r="BQ95" s="2134">
        <f t="shared" si="64"/>
        <v>0</v>
      </c>
      <c r="BR95" s="2134">
        <f t="shared" si="65"/>
        <v>0</v>
      </c>
      <c r="BS95" s="2134">
        <f t="shared" si="66"/>
        <v>0</v>
      </c>
      <c r="BT95" s="2134">
        <f t="shared" si="67"/>
        <v>0</v>
      </c>
      <c r="BU95" s="2134">
        <f t="shared" si="68"/>
        <v>0</v>
      </c>
      <c r="BV95" s="2120">
        <f t="shared" si="69"/>
        <v>0</v>
      </c>
    </row>
    <row r="96" spans="1:76">
      <c r="A96" s="2116" t="s">
        <v>403</v>
      </c>
      <c r="B96" s="2116" t="s">
        <v>418</v>
      </c>
      <c r="C96" s="2116" t="s">
        <v>406</v>
      </c>
      <c r="D96" s="2116" t="s">
        <v>904</v>
      </c>
      <c r="E96" s="2116" t="s">
        <v>806</v>
      </c>
      <c r="F96" s="2116" t="s">
        <v>807</v>
      </c>
      <c r="G96" s="2116" t="s">
        <v>808</v>
      </c>
      <c r="H96" s="2116">
        <v>0</v>
      </c>
      <c r="I96" s="2116">
        <v>0</v>
      </c>
      <c r="J96" s="2116">
        <v>0</v>
      </c>
      <c r="K96" s="2116">
        <v>0</v>
      </c>
      <c r="L96" s="2116">
        <v>0</v>
      </c>
      <c r="M96" s="2116">
        <v>0</v>
      </c>
      <c r="N96" s="2116">
        <v>0</v>
      </c>
      <c r="O96" s="2116">
        <v>0</v>
      </c>
      <c r="P96" s="2116">
        <v>0</v>
      </c>
      <c r="Q96" s="2116">
        <v>0</v>
      </c>
      <c r="R96" s="2116">
        <v>0</v>
      </c>
      <c r="S96" s="2116">
        <v>0</v>
      </c>
      <c r="T96" s="2116">
        <v>0</v>
      </c>
      <c r="U96" s="2116">
        <v>0</v>
      </c>
      <c r="V96" s="2117" t="str">
        <f t="shared" si="38"/>
        <v>3JF104</v>
      </c>
      <c r="W96" s="2117" t="str">
        <f t="shared" si="39"/>
        <v>V15CMR</v>
      </c>
      <c r="Y96" s="2117" t="str">
        <f t="shared" si="40"/>
        <v>V15CMR</v>
      </c>
      <c r="Z96" s="2117" t="s">
        <v>722</v>
      </c>
      <c r="AA96" s="2117">
        <f t="shared" si="41"/>
        <v>0</v>
      </c>
      <c r="AB96" s="2117">
        <f t="shared" si="42"/>
        <v>0</v>
      </c>
      <c r="AC96" s="2117">
        <f t="shared" si="43"/>
        <v>0</v>
      </c>
      <c r="AD96" s="2117">
        <f t="shared" si="44"/>
        <v>0</v>
      </c>
      <c r="AE96" s="2117">
        <f t="shared" si="45"/>
        <v>0</v>
      </c>
      <c r="AF96" s="2117">
        <f t="shared" si="46"/>
        <v>0</v>
      </c>
      <c r="AG96" s="2117">
        <f t="shared" si="47"/>
        <v>0</v>
      </c>
      <c r="AH96" s="2117">
        <f t="shared" si="48"/>
        <v>0</v>
      </c>
      <c r="AI96" s="2117">
        <f t="shared" si="49"/>
        <v>0</v>
      </c>
      <c r="AJ96" s="2117">
        <f t="shared" si="50"/>
        <v>0</v>
      </c>
      <c r="AK96" s="2117">
        <f t="shared" si="51"/>
        <v>0</v>
      </c>
      <c r="AL96" s="2117">
        <f t="shared" si="52"/>
        <v>0</v>
      </c>
      <c r="AM96" s="2117">
        <f t="shared" si="53"/>
        <v>0</v>
      </c>
      <c r="AN96" s="2117">
        <f t="shared" si="54"/>
        <v>0</v>
      </c>
      <c r="AP96" s="2117" t="s">
        <v>403</v>
      </c>
      <c r="AQ96" s="2117" t="s">
        <v>722</v>
      </c>
      <c r="AR96" s="2117">
        <f>SUMIF('Korat Summary'!$F:$F,US!$AQ96,'Korat Summary'!G:G)</f>
        <v>0</v>
      </c>
      <c r="AS96" s="2117">
        <f>SUMIF('Korat Summary'!$F:$F,US!$AQ96,'Korat Summary'!H:H)</f>
        <v>0</v>
      </c>
      <c r="AT96" s="2117">
        <f>SUMIF('Korat Summary'!$F:$F,US!$AQ96,'Korat Summary'!I:I)</f>
        <v>520</v>
      </c>
      <c r="AU96" s="2117">
        <f>SUMIF('Korat Summary'!$F:$F,US!$AQ96,'Korat Summary'!J:J)</f>
        <v>0</v>
      </c>
      <c r="AV96" s="2117">
        <f>SUMIF('Korat Summary'!$F:$F,US!$AQ96,'Korat Summary'!N:N)</f>
        <v>260</v>
      </c>
      <c r="AW96" s="2117">
        <f>SUMIF('Korat Summary'!$F:$F,US!$AQ96,'Korat Summary'!O:O)</f>
        <v>0</v>
      </c>
      <c r="AX96" s="2117">
        <f>SUMIF('Korat Summary'!$F:$F,US!$AQ96,'Korat Summary'!P:P)</f>
        <v>0</v>
      </c>
      <c r="AY96" s="2117">
        <f>SUMIF('Korat Summary'!$F:$F,US!$AQ96,'Korat Summary'!Q:Q)</f>
        <v>0</v>
      </c>
      <c r="AZ96" s="2117">
        <f>SUMIF('Korat Summary'!$F:$F,US!$AQ96,'Korat Summary'!U:U)</f>
        <v>0</v>
      </c>
      <c r="BA96" s="2117">
        <f>SUMIF('Korat Summary'!$F:$F,US!$AQ96,'Korat Summary'!V:V)</f>
        <v>0</v>
      </c>
      <c r="BB96" s="2117">
        <f>SUMIF('Korat Summary'!$F:$F,US!$AQ96,'Korat Summary'!W:W)</f>
        <v>0</v>
      </c>
      <c r="BC96" s="2117">
        <f>SUMIF('Korat Summary'!$F:$F,US!$AQ96,'Korat Summary'!X:X)</f>
        <v>0</v>
      </c>
      <c r="BD96" s="2117">
        <f>SUMIF('Korat Summary'!$F:$F,US!$AQ96,'Korat Summary'!Y:Y)</f>
        <v>0</v>
      </c>
      <c r="BE96" s="2117">
        <f t="shared" si="55"/>
        <v>780</v>
      </c>
      <c r="BG96" s="2133" t="s">
        <v>403</v>
      </c>
      <c r="BH96" s="2133" t="s">
        <v>722</v>
      </c>
      <c r="BI96" s="2134">
        <f t="shared" si="56"/>
        <v>0</v>
      </c>
      <c r="BJ96" s="2134">
        <f t="shared" si="57"/>
        <v>0</v>
      </c>
      <c r="BK96" s="2134">
        <f t="shared" si="58"/>
        <v>520</v>
      </c>
      <c r="BL96" s="2134">
        <f t="shared" si="59"/>
        <v>0</v>
      </c>
      <c r="BM96" s="2135">
        <f t="shared" si="60"/>
        <v>260</v>
      </c>
      <c r="BN96" s="2136">
        <f t="shared" si="61"/>
        <v>0</v>
      </c>
      <c r="BO96" s="2136">
        <f t="shared" si="62"/>
        <v>0</v>
      </c>
      <c r="BP96" s="2137">
        <f t="shared" si="63"/>
        <v>0</v>
      </c>
      <c r="BQ96" s="2134">
        <f t="shared" si="64"/>
        <v>0</v>
      </c>
      <c r="BR96" s="2134">
        <f t="shared" si="65"/>
        <v>0</v>
      </c>
      <c r="BS96" s="2134">
        <f t="shared" si="66"/>
        <v>0</v>
      </c>
      <c r="BT96" s="2134">
        <f t="shared" si="67"/>
        <v>0</v>
      </c>
      <c r="BU96" s="2134">
        <f t="shared" si="68"/>
        <v>0</v>
      </c>
      <c r="BV96" s="2120">
        <f t="shared" si="69"/>
        <v>780</v>
      </c>
    </row>
    <row r="97" spans="1:74">
      <c r="A97" s="2116" t="s">
        <v>403</v>
      </c>
      <c r="B97" s="2116" t="s">
        <v>418</v>
      </c>
      <c r="C97" s="2116" t="s">
        <v>406</v>
      </c>
      <c r="D97" s="2116" t="s">
        <v>905</v>
      </c>
      <c r="E97" s="2116" t="s">
        <v>806</v>
      </c>
      <c r="F97" s="2116" t="s">
        <v>906</v>
      </c>
      <c r="G97" s="2116" t="s">
        <v>808</v>
      </c>
      <c r="H97" s="2116">
        <v>0</v>
      </c>
      <c r="I97" s="2116">
        <v>5000</v>
      </c>
      <c r="J97" s="2116">
        <v>15000</v>
      </c>
      <c r="K97" s="2116">
        <v>0</v>
      </c>
      <c r="L97" s="2116">
        <v>10000</v>
      </c>
      <c r="M97" s="2116">
        <v>10000</v>
      </c>
      <c r="N97" s="2116">
        <v>0</v>
      </c>
      <c r="O97" s="2116">
        <v>0</v>
      </c>
      <c r="P97" s="2116">
        <v>0</v>
      </c>
      <c r="Q97" s="2116">
        <v>0</v>
      </c>
      <c r="R97" s="2116">
        <v>0</v>
      </c>
      <c r="S97" s="2116">
        <v>0</v>
      </c>
      <c r="T97" s="2116">
        <v>0</v>
      </c>
      <c r="U97" s="2116">
        <v>40000</v>
      </c>
      <c r="V97" s="2117" t="str">
        <f t="shared" si="38"/>
        <v>3NK104</v>
      </c>
      <c r="W97" s="2117" t="str">
        <f t="shared" si="39"/>
        <v>V15CMR</v>
      </c>
      <c r="Y97" s="2117" t="str">
        <f t="shared" si="40"/>
        <v>V15CMR</v>
      </c>
      <c r="Z97" s="2117" t="s">
        <v>760</v>
      </c>
      <c r="AA97" s="2117">
        <f t="shared" si="41"/>
        <v>0</v>
      </c>
      <c r="AB97" s="2117">
        <f t="shared" si="42"/>
        <v>2000</v>
      </c>
      <c r="AC97" s="2117">
        <f t="shared" si="43"/>
        <v>3000</v>
      </c>
      <c r="AD97" s="2117">
        <f t="shared" si="44"/>
        <v>0</v>
      </c>
      <c r="AE97" s="2117">
        <f t="shared" si="45"/>
        <v>5000</v>
      </c>
      <c r="AF97" s="2117">
        <f t="shared" si="46"/>
        <v>0</v>
      </c>
      <c r="AG97" s="2117">
        <f t="shared" si="47"/>
        <v>0</v>
      </c>
      <c r="AH97" s="2117">
        <f t="shared" si="48"/>
        <v>0</v>
      </c>
      <c r="AI97" s="2117">
        <f t="shared" si="49"/>
        <v>0</v>
      </c>
      <c r="AJ97" s="2117">
        <f t="shared" si="50"/>
        <v>0</v>
      </c>
      <c r="AK97" s="2117">
        <f t="shared" si="51"/>
        <v>0</v>
      </c>
      <c r="AL97" s="2117">
        <f t="shared" si="52"/>
        <v>0</v>
      </c>
      <c r="AM97" s="2117">
        <f t="shared" si="53"/>
        <v>0</v>
      </c>
      <c r="AN97" s="2117">
        <f t="shared" si="54"/>
        <v>10000</v>
      </c>
      <c r="AP97" s="2117" t="s">
        <v>403</v>
      </c>
      <c r="AQ97" s="2117" t="s">
        <v>760</v>
      </c>
      <c r="AR97" s="2117">
        <f>SUMIF('Korat Summary'!$F:$F,US!$AQ97,'Korat Summary'!G:G)</f>
        <v>0</v>
      </c>
      <c r="AS97" s="2117">
        <f>SUMIF('Korat Summary'!$F:$F,US!$AQ97,'Korat Summary'!H:H)</f>
        <v>0</v>
      </c>
      <c r="AT97" s="2117">
        <f>SUMIF('Korat Summary'!$F:$F,US!$AQ97,'Korat Summary'!I:I)</f>
        <v>5000</v>
      </c>
      <c r="AU97" s="2117">
        <f>SUMIF('Korat Summary'!$F:$F,US!$AQ97,'Korat Summary'!J:J)</f>
        <v>0</v>
      </c>
      <c r="AV97" s="2117">
        <f>SUMIF('Korat Summary'!$F:$F,US!$AQ97,'Korat Summary'!N:N)</f>
        <v>5000</v>
      </c>
      <c r="AW97" s="2117">
        <f>SUMIF('Korat Summary'!$F:$F,US!$AQ97,'Korat Summary'!O:O)</f>
        <v>0</v>
      </c>
      <c r="AX97" s="2117">
        <f>SUMIF('Korat Summary'!$F:$F,US!$AQ97,'Korat Summary'!P:P)</f>
        <v>0</v>
      </c>
      <c r="AY97" s="2117">
        <f>SUMIF('Korat Summary'!$F:$F,US!$AQ97,'Korat Summary'!Q:Q)</f>
        <v>0</v>
      </c>
      <c r="AZ97" s="2117">
        <f>SUMIF('Korat Summary'!$F:$F,US!$AQ97,'Korat Summary'!U:U)</f>
        <v>0</v>
      </c>
      <c r="BA97" s="2117">
        <f>SUMIF('Korat Summary'!$F:$F,US!$AQ97,'Korat Summary'!V:V)</f>
        <v>0</v>
      </c>
      <c r="BB97" s="2117">
        <f>SUMIF('Korat Summary'!$F:$F,US!$AQ97,'Korat Summary'!W:W)</f>
        <v>0</v>
      </c>
      <c r="BC97" s="2117">
        <f>SUMIF('Korat Summary'!$F:$F,US!$AQ97,'Korat Summary'!X:X)</f>
        <v>0</v>
      </c>
      <c r="BD97" s="2117">
        <f>SUMIF('Korat Summary'!$F:$F,US!$AQ97,'Korat Summary'!Y:Y)</f>
        <v>0</v>
      </c>
      <c r="BE97" s="2117">
        <f t="shared" si="55"/>
        <v>10000</v>
      </c>
      <c r="BG97" s="2133" t="s">
        <v>403</v>
      </c>
      <c r="BH97" s="2133" t="s">
        <v>760</v>
      </c>
      <c r="BI97" s="2134">
        <f t="shared" si="56"/>
        <v>0</v>
      </c>
      <c r="BJ97" s="2134">
        <f t="shared" si="57"/>
        <v>-2000</v>
      </c>
      <c r="BK97" s="2134">
        <f t="shared" si="58"/>
        <v>2000</v>
      </c>
      <c r="BL97" s="2134">
        <f t="shared" si="59"/>
        <v>0</v>
      </c>
      <c r="BM97" s="2135">
        <f t="shared" si="60"/>
        <v>0</v>
      </c>
      <c r="BN97" s="2136">
        <f t="shared" si="61"/>
        <v>0</v>
      </c>
      <c r="BO97" s="2136">
        <f t="shared" si="62"/>
        <v>0</v>
      </c>
      <c r="BP97" s="2137">
        <f t="shared" si="63"/>
        <v>0</v>
      </c>
      <c r="BQ97" s="2134">
        <f t="shared" si="64"/>
        <v>0</v>
      </c>
      <c r="BR97" s="2134">
        <f t="shared" si="65"/>
        <v>0</v>
      </c>
      <c r="BS97" s="2134">
        <f t="shared" si="66"/>
        <v>0</v>
      </c>
      <c r="BT97" s="2134">
        <f t="shared" si="67"/>
        <v>0</v>
      </c>
      <c r="BU97" s="2134">
        <f t="shared" si="68"/>
        <v>0</v>
      </c>
      <c r="BV97" s="2120">
        <f t="shared" si="69"/>
        <v>0</v>
      </c>
    </row>
    <row r="98" spans="1:74">
      <c r="A98" s="2116" t="s">
        <v>403</v>
      </c>
      <c r="B98" s="2116" t="s">
        <v>817</v>
      </c>
      <c r="C98" s="2116" t="s">
        <v>406</v>
      </c>
      <c r="D98" s="2116" t="s">
        <v>907</v>
      </c>
      <c r="E98" s="2116" t="s">
        <v>806</v>
      </c>
      <c r="F98" s="2116" t="s">
        <v>811</v>
      </c>
      <c r="G98" s="2116" t="s">
        <v>808</v>
      </c>
      <c r="H98" s="2116">
        <v>0</v>
      </c>
      <c r="I98" s="2116">
        <v>0</v>
      </c>
      <c r="J98" s="2116">
        <v>0</v>
      </c>
      <c r="K98" s="2116">
        <v>0</v>
      </c>
      <c r="L98" s="2116">
        <v>0</v>
      </c>
      <c r="M98" s="2116">
        <v>0</v>
      </c>
      <c r="N98" s="2116">
        <v>0</v>
      </c>
      <c r="O98" s="2116">
        <v>0</v>
      </c>
      <c r="P98" s="2116">
        <v>0</v>
      </c>
      <c r="Q98" s="2116">
        <v>0</v>
      </c>
      <c r="R98" s="2116">
        <v>0</v>
      </c>
      <c r="S98" s="2116">
        <v>0</v>
      </c>
      <c r="T98" s="2116">
        <v>0</v>
      </c>
      <c r="U98" s="2116">
        <v>0</v>
      </c>
      <c r="V98" s="2117" t="str">
        <f t="shared" si="38"/>
        <v>2ZL186</v>
      </c>
      <c r="W98" s="2117" t="str">
        <f t="shared" si="39"/>
        <v>V15CMR</v>
      </c>
      <c r="Y98" s="2117" t="str">
        <f t="shared" si="40"/>
        <v>V15CMR</v>
      </c>
      <c r="Z98" s="2117" t="s">
        <v>647</v>
      </c>
      <c r="AA98" s="2117">
        <f t="shared" si="41"/>
        <v>0</v>
      </c>
      <c r="AB98" s="2117">
        <f t="shared" si="42"/>
        <v>0</v>
      </c>
      <c r="AC98" s="2117">
        <f t="shared" si="43"/>
        <v>0</v>
      </c>
      <c r="AD98" s="2117">
        <f t="shared" si="44"/>
        <v>0</v>
      </c>
      <c r="AE98" s="2117">
        <f t="shared" si="45"/>
        <v>0</v>
      </c>
      <c r="AF98" s="2117">
        <f t="shared" si="46"/>
        <v>0</v>
      </c>
      <c r="AG98" s="2117">
        <f t="shared" si="47"/>
        <v>0</v>
      </c>
      <c r="AH98" s="2117">
        <f t="shared" si="48"/>
        <v>0</v>
      </c>
      <c r="AI98" s="2117">
        <f t="shared" si="49"/>
        <v>0</v>
      </c>
      <c r="AJ98" s="2117">
        <f t="shared" si="50"/>
        <v>0</v>
      </c>
      <c r="AK98" s="2117">
        <f t="shared" si="51"/>
        <v>0</v>
      </c>
      <c r="AL98" s="2117">
        <f t="shared" si="52"/>
        <v>0</v>
      </c>
      <c r="AM98" s="2117">
        <f t="shared" si="53"/>
        <v>0</v>
      </c>
      <c r="AN98" s="2117">
        <f t="shared" si="54"/>
        <v>0</v>
      </c>
      <c r="AP98" s="2117" t="s">
        <v>403</v>
      </c>
      <c r="AQ98" s="2117" t="s">
        <v>647</v>
      </c>
      <c r="AR98" s="2117">
        <f>SUMIF('Korat Summary'!$F:$F,US!$AQ98,'Korat Summary'!G:G)</f>
        <v>0</v>
      </c>
      <c r="AS98" s="2117">
        <f>SUMIF('Korat Summary'!$F:$F,US!$AQ98,'Korat Summary'!H:H)</f>
        <v>0</v>
      </c>
      <c r="AT98" s="2117">
        <f>SUMIF('Korat Summary'!$F:$F,US!$AQ98,'Korat Summary'!I:I)</f>
        <v>2480</v>
      </c>
      <c r="AU98" s="2117">
        <f>SUMIF('Korat Summary'!$F:$F,US!$AQ98,'Korat Summary'!J:J)</f>
        <v>0</v>
      </c>
      <c r="AV98" s="2117">
        <f>SUMIF('Korat Summary'!$F:$F,US!$AQ98,'Korat Summary'!N:N)</f>
        <v>1960</v>
      </c>
      <c r="AW98" s="2117">
        <f>SUMIF('Korat Summary'!$F:$F,US!$AQ98,'Korat Summary'!O:O)</f>
        <v>280</v>
      </c>
      <c r="AX98" s="2117">
        <f>SUMIF('Korat Summary'!$F:$F,US!$AQ98,'Korat Summary'!P:P)</f>
        <v>120</v>
      </c>
      <c r="AY98" s="2117">
        <f>SUMIF('Korat Summary'!$F:$F,US!$AQ98,'Korat Summary'!Q:Q)</f>
        <v>0</v>
      </c>
      <c r="AZ98" s="2117">
        <f>SUMIF('Korat Summary'!$F:$F,US!$AQ98,'Korat Summary'!U:U)</f>
        <v>0</v>
      </c>
      <c r="BA98" s="2117">
        <f>SUMIF('Korat Summary'!$F:$F,US!$AQ98,'Korat Summary'!V:V)</f>
        <v>0</v>
      </c>
      <c r="BB98" s="2117">
        <f>SUMIF('Korat Summary'!$F:$F,US!$AQ98,'Korat Summary'!W:W)</f>
        <v>0</v>
      </c>
      <c r="BC98" s="2117">
        <f>SUMIF('Korat Summary'!$F:$F,US!$AQ98,'Korat Summary'!X:X)</f>
        <v>0</v>
      </c>
      <c r="BD98" s="2117">
        <f>SUMIF('Korat Summary'!$F:$F,US!$AQ98,'Korat Summary'!Y:Y)</f>
        <v>0</v>
      </c>
      <c r="BE98" s="2117">
        <f t="shared" si="55"/>
        <v>4840</v>
      </c>
      <c r="BG98" s="2133" t="s">
        <v>403</v>
      </c>
      <c r="BH98" s="2133" t="s">
        <v>647</v>
      </c>
      <c r="BI98" s="2134">
        <f t="shared" si="56"/>
        <v>0</v>
      </c>
      <c r="BJ98" s="2134">
        <f t="shared" si="57"/>
        <v>0</v>
      </c>
      <c r="BK98" s="2134">
        <f t="shared" si="58"/>
        <v>2480</v>
      </c>
      <c r="BL98" s="2134">
        <f t="shared" si="59"/>
        <v>0</v>
      </c>
      <c r="BM98" s="2135">
        <f t="shared" si="60"/>
        <v>1960</v>
      </c>
      <c r="BN98" s="2136">
        <f t="shared" si="61"/>
        <v>280</v>
      </c>
      <c r="BO98" s="2136">
        <f t="shared" si="62"/>
        <v>120</v>
      </c>
      <c r="BP98" s="2137">
        <f t="shared" si="63"/>
        <v>0</v>
      </c>
      <c r="BQ98" s="2134">
        <f t="shared" si="64"/>
        <v>0</v>
      </c>
      <c r="BR98" s="2134">
        <f t="shared" si="65"/>
        <v>0</v>
      </c>
      <c r="BS98" s="2134">
        <f t="shared" si="66"/>
        <v>0</v>
      </c>
      <c r="BT98" s="2134">
        <f t="shared" si="67"/>
        <v>0</v>
      </c>
      <c r="BU98" s="2134">
        <f t="shared" si="68"/>
        <v>0</v>
      </c>
      <c r="BV98" s="2120">
        <f t="shared" si="69"/>
        <v>4840</v>
      </c>
    </row>
    <row r="99" spans="1:74">
      <c r="A99" s="2116" t="s">
        <v>403</v>
      </c>
      <c r="B99" s="2116" t="s">
        <v>817</v>
      </c>
      <c r="C99" s="2116" t="s">
        <v>406</v>
      </c>
      <c r="D99" s="2116" t="s">
        <v>908</v>
      </c>
      <c r="E99" s="2116" t="s">
        <v>806</v>
      </c>
      <c r="F99" s="2116" t="s">
        <v>812</v>
      </c>
      <c r="G99" s="2116" t="s">
        <v>808</v>
      </c>
      <c r="H99" s="2116">
        <v>0</v>
      </c>
      <c r="I99" s="2116">
        <v>0</v>
      </c>
      <c r="J99" s="2116">
        <v>0</v>
      </c>
      <c r="K99" s="2116">
        <v>0</v>
      </c>
      <c r="L99" s="2116">
        <v>0</v>
      </c>
      <c r="M99" s="2116">
        <v>0</v>
      </c>
      <c r="N99" s="2116">
        <v>0</v>
      </c>
      <c r="O99" s="2116">
        <v>0</v>
      </c>
      <c r="U99" s="2116">
        <v>0</v>
      </c>
      <c r="V99" s="2117" t="str">
        <f t="shared" si="38"/>
        <v>2ZL186</v>
      </c>
      <c r="W99" s="2117" t="str">
        <f t="shared" si="39"/>
        <v>V15CMR</v>
      </c>
      <c r="Y99" s="2117" t="str">
        <f t="shared" si="40"/>
        <v>V15CMR</v>
      </c>
      <c r="Z99" s="2117" t="s">
        <v>594</v>
      </c>
      <c r="AA99" s="2117">
        <f t="shared" si="41"/>
        <v>594</v>
      </c>
      <c r="AB99" s="2117">
        <f t="shared" si="42"/>
        <v>594</v>
      </c>
      <c r="AC99" s="2117">
        <f t="shared" si="43"/>
        <v>594</v>
      </c>
      <c r="AD99" s="2117">
        <f t="shared" si="44"/>
        <v>594</v>
      </c>
      <c r="AE99" s="2117">
        <f t="shared" si="45"/>
        <v>594</v>
      </c>
      <c r="AF99" s="2117">
        <f t="shared" si="46"/>
        <v>594</v>
      </c>
      <c r="AG99" s="2117">
        <f t="shared" si="47"/>
        <v>594</v>
      </c>
      <c r="AH99" s="2117">
        <f t="shared" si="48"/>
        <v>594</v>
      </c>
      <c r="AI99" s="2117">
        <f t="shared" si="49"/>
        <v>614</v>
      </c>
      <c r="AJ99" s="2117">
        <f t="shared" si="50"/>
        <v>614</v>
      </c>
      <c r="AK99" s="2117">
        <f t="shared" si="51"/>
        <v>594</v>
      </c>
      <c r="AL99" s="2117">
        <f t="shared" si="52"/>
        <v>593</v>
      </c>
      <c r="AM99" s="2117">
        <f t="shared" si="53"/>
        <v>593</v>
      </c>
      <c r="AN99" s="2117">
        <f t="shared" si="54"/>
        <v>7760</v>
      </c>
      <c r="AP99" s="2117" t="s">
        <v>403</v>
      </c>
      <c r="AQ99" s="2117" t="s">
        <v>594</v>
      </c>
      <c r="AR99" s="2117">
        <f>SUMIF('Korat Summary'!$F:$F,US!$AQ99,'Korat Summary'!G:G)</f>
        <v>0</v>
      </c>
      <c r="AS99" s="2117">
        <f>SUMIF('Korat Summary'!$F:$F,US!$AQ99,'Korat Summary'!H:H)</f>
        <v>0</v>
      </c>
      <c r="AT99" s="2117">
        <f>SUMIF('Korat Summary'!$F:$F,US!$AQ99,'Korat Summary'!I:I)</f>
        <v>3040</v>
      </c>
      <c r="AU99" s="2117">
        <f>SUMIF('Korat Summary'!$F:$F,US!$AQ99,'Korat Summary'!J:J)</f>
        <v>880</v>
      </c>
      <c r="AV99" s="2117">
        <f>SUMIF('Korat Summary'!$F:$F,US!$AQ99,'Korat Summary'!N:N)</f>
        <v>1020</v>
      </c>
      <c r="AW99" s="2117">
        <f>SUMIF('Korat Summary'!$F:$F,US!$AQ99,'Korat Summary'!O:O)</f>
        <v>1240</v>
      </c>
      <c r="AX99" s="2117">
        <f>SUMIF('Korat Summary'!$F:$F,US!$AQ99,'Korat Summary'!P:P)</f>
        <v>1080</v>
      </c>
      <c r="AY99" s="2117">
        <f>SUMIF('Korat Summary'!$F:$F,US!$AQ99,'Korat Summary'!Q:Q)</f>
        <v>3360</v>
      </c>
      <c r="AZ99" s="2117">
        <f>SUMIF('Korat Summary'!$F:$F,US!$AQ99,'Korat Summary'!U:U)</f>
        <v>1120</v>
      </c>
      <c r="BA99" s="2117">
        <f>SUMIF('Korat Summary'!$F:$F,US!$AQ99,'Korat Summary'!V:V)</f>
        <v>1260</v>
      </c>
      <c r="BB99" s="2117">
        <f>SUMIF('Korat Summary'!$F:$F,US!$AQ99,'Korat Summary'!W:W)</f>
        <v>3700</v>
      </c>
      <c r="BC99" s="2117">
        <f>SUMIF('Korat Summary'!$F:$F,US!$AQ99,'Korat Summary'!X:X)</f>
        <v>1360</v>
      </c>
      <c r="BD99" s="2117">
        <f>SUMIF('Korat Summary'!$F:$F,US!$AQ99,'Korat Summary'!Y:Y)</f>
        <v>580</v>
      </c>
      <c r="BE99" s="2117">
        <f t="shared" si="55"/>
        <v>18640</v>
      </c>
      <c r="BG99" s="2133" t="s">
        <v>403</v>
      </c>
      <c r="BH99" s="2133" t="s">
        <v>594</v>
      </c>
      <c r="BI99" s="2134">
        <f t="shared" si="56"/>
        <v>-594</v>
      </c>
      <c r="BJ99" s="2134">
        <f t="shared" si="57"/>
        <v>-594</v>
      </c>
      <c r="BK99" s="2134">
        <f t="shared" si="58"/>
        <v>2446</v>
      </c>
      <c r="BL99" s="2134">
        <f t="shared" si="59"/>
        <v>286</v>
      </c>
      <c r="BM99" s="2135">
        <f t="shared" si="60"/>
        <v>426</v>
      </c>
      <c r="BN99" s="2136">
        <f t="shared" si="61"/>
        <v>646</v>
      </c>
      <c r="BO99" s="2136">
        <f t="shared" si="62"/>
        <v>486</v>
      </c>
      <c r="BP99" s="2137">
        <f t="shared" si="63"/>
        <v>2766</v>
      </c>
      <c r="BQ99" s="2134">
        <f t="shared" si="64"/>
        <v>506</v>
      </c>
      <c r="BR99" s="2134">
        <f t="shared" si="65"/>
        <v>646</v>
      </c>
      <c r="BS99" s="2134">
        <f t="shared" si="66"/>
        <v>3106</v>
      </c>
      <c r="BT99" s="2134">
        <f t="shared" si="67"/>
        <v>767</v>
      </c>
      <c r="BU99" s="2134">
        <f t="shared" si="68"/>
        <v>-13</v>
      </c>
      <c r="BV99" s="2120">
        <f t="shared" si="69"/>
        <v>10880</v>
      </c>
    </row>
    <row r="100" spans="1:74">
      <c r="A100" s="2116" t="s">
        <v>403</v>
      </c>
      <c r="B100" s="2116" t="s">
        <v>817</v>
      </c>
      <c r="C100" s="2116" t="s">
        <v>406</v>
      </c>
      <c r="D100" s="2116" t="s">
        <v>909</v>
      </c>
      <c r="E100" s="2116" t="s">
        <v>806</v>
      </c>
      <c r="F100" s="2116" t="s">
        <v>807</v>
      </c>
      <c r="G100" s="2116" t="s">
        <v>808</v>
      </c>
      <c r="H100" s="2116">
        <v>0</v>
      </c>
      <c r="I100" s="2116">
        <v>0</v>
      </c>
      <c r="J100" s="2116">
        <v>0</v>
      </c>
      <c r="K100" s="2116">
        <v>0</v>
      </c>
      <c r="L100" s="2116">
        <v>0</v>
      </c>
      <c r="M100" s="2116">
        <v>0</v>
      </c>
      <c r="N100" s="2116">
        <v>0</v>
      </c>
      <c r="O100" s="2116">
        <v>0</v>
      </c>
      <c r="P100" s="2116">
        <v>0</v>
      </c>
      <c r="Q100" s="2116">
        <v>0</v>
      </c>
      <c r="R100" s="2116">
        <v>0</v>
      </c>
      <c r="S100" s="2116">
        <v>0</v>
      </c>
      <c r="T100" s="2116">
        <v>0</v>
      </c>
      <c r="U100" s="2116">
        <v>0</v>
      </c>
      <c r="V100" s="2117" t="str">
        <f t="shared" si="38"/>
        <v>2ZL186</v>
      </c>
      <c r="W100" s="2117" t="str">
        <f t="shared" si="39"/>
        <v>V15CMR</v>
      </c>
      <c r="Y100" s="2117" t="str">
        <f t="shared" si="40"/>
        <v>V15CMR</v>
      </c>
      <c r="Z100" s="2117" t="s">
        <v>603</v>
      </c>
      <c r="AA100" s="2117">
        <f t="shared" si="41"/>
        <v>0</v>
      </c>
      <c r="AB100" s="2117">
        <f t="shared" si="42"/>
        <v>0</v>
      </c>
      <c r="AC100" s="2117">
        <f t="shared" si="43"/>
        <v>0</v>
      </c>
      <c r="AD100" s="2117">
        <f t="shared" si="44"/>
        <v>0</v>
      </c>
      <c r="AE100" s="2117">
        <f t="shared" si="45"/>
        <v>0</v>
      </c>
      <c r="AF100" s="2117">
        <f t="shared" si="46"/>
        <v>0</v>
      </c>
      <c r="AG100" s="2117">
        <f t="shared" si="47"/>
        <v>0</v>
      </c>
      <c r="AH100" s="2117">
        <f t="shared" si="48"/>
        <v>0</v>
      </c>
      <c r="AI100" s="2117">
        <f t="shared" si="49"/>
        <v>0</v>
      </c>
      <c r="AJ100" s="2117">
        <f t="shared" si="50"/>
        <v>0</v>
      </c>
      <c r="AK100" s="2117">
        <f t="shared" si="51"/>
        <v>0</v>
      </c>
      <c r="AL100" s="2117">
        <f t="shared" si="52"/>
        <v>0</v>
      </c>
      <c r="AM100" s="2117">
        <f t="shared" si="53"/>
        <v>0</v>
      </c>
      <c r="AN100" s="2117">
        <f t="shared" si="54"/>
        <v>0</v>
      </c>
      <c r="AP100" s="2117" t="s">
        <v>403</v>
      </c>
      <c r="AQ100" s="2117" t="s">
        <v>603</v>
      </c>
      <c r="AR100" s="2117">
        <f>SUMIF('Korat Summary'!$F:$F,US!$AQ100,'Korat Summary'!G:G)</f>
        <v>0</v>
      </c>
      <c r="AS100" s="2117">
        <f>SUMIF('Korat Summary'!$F:$F,US!$AQ100,'Korat Summary'!H:H)</f>
        <v>0</v>
      </c>
      <c r="AT100" s="2117">
        <f>SUMIF('Korat Summary'!$F:$F,US!$AQ100,'Korat Summary'!I:I)</f>
        <v>11860</v>
      </c>
      <c r="AU100" s="2117">
        <f>SUMIF('Korat Summary'!$F:$F,US!$AQ100,'Korat Summary'!J:J)</f>
        <v>9780</v>
      </c>
      <c r="AV100" s="2117">
        <f>SUMIF('Korat Summary'!$F:$F,US!$AQ100,'Korat Summary'!N:N)</f>
        <v>2720</v>
      </c>
      <c r="AW100" s="2117">
        <f>SUMIF('Korat Summary'!$F:$F,US!$AQ100,'Korat Summary'!O:O)</f>
        <v>10180</v>
      </c>
      <c r="AX100" s="2117">
        <f>SUMIF('Korat Summary'!$F:$F,US!$AQ100,'Korat Summary'!P:P)</f>
        <v>10460</v>
      </c>
      <c r="AY100" s="2117">
        <f>SUMIF('Korat Summary'!$F:$F,US!$AQ100,'Korat Summary'!Q:Q)</f>
        <v>3920</v>
      </c>
      <c r="AZ100" s="2117">
        <f>SUMIF('Korat Summary'!$F:$F,US!$AQ100,'Korat Summary'!U:U)</f>
        <v>1620</v>
      </c>
      <c r="BA100" s="2117">
        <f>SUMIF('Korat Summary'!$F:$F,US!$AQ100,'Korat Summary'!V:V)</f>
        <v>7120</v>
      </c>
      <c r="BB100" s="2117">
        <f>SUMIF('Korat Summary'!$F:$F,US!$AQ100,'Korat Summary'!W:W)</f>
        <v>6360</v>
      </c>
      <c r="BC100" s="2117">
        <f>SUMIF('Korat Summary'!$F:$F,US!$AQ100,'Korat Summary'!X:X)</f>
        <v>1640</v>
      </c>
      <c r="BD100" s="2117">
        <f>SUMIF('Korat Summary'!$F:$F,US!$AQ100,'Korat Summary'!Y:Y)</f>
        <v>0</v>
      </c>
      <c r="BE100" s="2117">
        <f t="shared" si="55"/>
        <v>65660</v>
      </c>
      <c r="BG100" s="2133" t="s">
        <v>403</v>
      </c>
      <c r="BH100" s="2133" t="s">
        <v>603</v>
      </c>
      <c r="BI100" s="2134">
        <f t="shared" si="56"/>
        <v>0</v>
      </c>
      <c r="BJ100" s="2134">
        <f t="shared" si="57"/>
        <v>0</v>
      </c>
      <c r="BK100" s="2134">
        <f t="shared" si="58"/>
        <v>11860</v>
      </c>
      <c r="BL100" s="2134">
        <f t="shared" si="59"/>
        <v>9780</v>
      </c>
      <c r="BM100" s="2135">
        <f t="shared" si="60"/>
        <v>2720</v>
      </c>
      <c r="BN100" s="2136">
        <f t="shared" si="61"/>
        <v>10180</v>
      </c>
      <c r="BO100" s="2136">
        <f t="shared" si="62"/>
        <v>10460</v>
      </c>
      <c r="BP100" s="2137">
        <f t="shared" si="63"/>
        <v>3920</v>
      </c>
      <c r="BQ100" s="2134">
        <f t="shared" si="64"/>
        <v>1620</v>
      </c>
      <c r="BR100" s="2134">
        <f t="shared" si="65"/>
        <v>7120</v>
      </c>
      <c r="BS100" s="2134">
        <f t="shared" si="66"/>
        <v>6360</v>
      </c>
      <c r="BT100" s="2134">
        <f t="shared" si="67"/>
        <v>1640</v>
      </c>
      <c r="BU100" s="2134">
        <f t="shared" si="68"/>
        <v>0</v>
      </c>
      <c r="BV100" s="2120">
        <f t="shared" si="69"/>
        <v>65660</v>
      </c>
    </row>
    <row r="101" spans="1:74">
      <c r="A101" s="2116" t="s">
        <v>403</v>
      </c>
      <c r="B101" s="2116" t="s">
        <v>817</v>
      </c>
      <c r="C101" s="2116" t="s">
        <v>406</v>
      </c>
      <c r="D101" s="2116" t="s">
        <v>910</v>
      </c>
      <c r="E101" s="2116" t="s">
        <v>806</v>
      </c>
      <c r="F101" s="2116" t="s">
        <v>814</v>
      </c>
      <c r="G101" s="2116" t="s">
        <v>808</v>
      </c>
      <c r="H101" s="2116">
        <v>0</v>
      </c>
      <c r="I101" s="2116">
        <v>0</v>
      </c>
      <c r="J101" s="2116">
        <v>0</v>
      </c>
      <c r="K101" s="2116">
        <v>0</v>
      </c>
      <c r="L101" s="2116">
        <v>0</v>
      </c>
      <c r="M101" s="2116">
        <v>0</v>
      </c>
      <c r="N101" s="2116">
        <v>0</v>
      </c>
      <c r="O101" s="2116">
        <v>0</v>
      </c>
      <c r="P101" s="2116">
        <v>0</v>
      </c>
      <c r="Q101" s="2116">
        <v>0</v>
      </c>
      <c r="R101" s="2116">
        <v>0</v>
      </c>
      <c r="S101" s="2116">
        <v>0</v>
      </c>
      <c r="T101" s="2116">
        <v>0</v>
      </c>
      <c r="U101" s="2116">
        <v>0</v>
      </c>
      <c r="V101" s="2117" t="str">
        <f t="shared" si="38"/>
        <v>2ZL186</v>
      </c>
      <c r="W101" s="2117" t="str">
        <f t="shared" si="39"/>
        <v>V15CMR</v>
      </c>
      <c r="Y101" s="2117" t="str">
        <f t="shared" si="40"/>
        <v>V15CMR</v>
      </c>
      <c r="Z101" s="2117" t="s">
        <v>604</v>
      </c>
      <c r="AA101" s="2117">
        <f t="shared" si="41"/>
        <v>93</v>
      </c>
      <c r="AB101" s="2117">
        <f t="shared" si="42"/>
        <v>93</v>
      </c>
      <c r="AC101" s="2117">
        <f t="shared" si="43"/>
        <v>93</v>
      </c>
      <c r="AD101" s="2117">
        <f t="shared" si="44"/>
        <v>1313</v>
      </c>
      <c r="AE101" s="2117">
        <f t="shared" si="45"/>
        <v>192</v>
      </c>
      <c r="AF101" s="2117">
        <f t="shared" si="46"/>
        <v>112</v>
      </c>
      <c r="AG101" s="2117">
        <f t="shared" si="47"/>
        <v>92</v>
      </c>
      <c r="AH101" s="2117">
        <f t="shared" si="48"/>
        <v>1412</v>
      </c>
      <c r="AI101" s="2117">
        <f t="shared" si="49"/>
        <v>92</v>
      </c>
      <c r="AJ101" s="2117">
        <f t="shared" si="50"/>
        <v>192</v>
      </c>
      <c r="AK101" s="2117">
        <f t="shared" si="51"/>
        <v>1092</v>
      </c>
      <c r="AL101" s="2117">
        <f t="shared" si="52"/>
        <v>2132</v>
      </c>
      <c r="AM101" s="2117">
        <f t="shared" si="53"/>
        <v>92</v>
      </c>
      <c r="AN101" s="2117">
        <f t="shared" si="54"/>
        <v>7000</v>
      </c>
      <c r="AP101" s="2117" t="s">
        <v>403</v>
      </c>
      <c r="AQ101" s="2117" t="s">
        <v>604</v>
      </c>
      <c r="AR101" s="2117">
        <f>SUMIF('Korat Summary'!$F:$F,US!$AQ101,'Korat Summary'!G:G)</f>
        <v>0</v>
      </c>
      <c r="AS101" s="2117">
        <f>SUMIF('Korat Summary'!$F:$F,US!$AQ101,'Korat Summary'!H:H)</f>
        <v>0</v>
      </c>
      <c r="AT101" s="2117">
        <f>SUMIF('Korat Summary'!$F:$F,US!$AQ101,'Korat Summary'!I:I)</f>
        <v>8200</v>
      </c>
      <c r="AU101" s="2117">
        <f>SUMIF('Korat Summary'!$F:$F,US!$AQ101,'Korat Summary'!J:J)</f>
        <v>2400</v>
      </c>
      <c r="AV101" s="2117">
        <f>SUMIF('Korat Summary'!$F:$F,US!$AQ101,'Korat Summary'!N:N)</f>
        <v>1400</v>
      </c>
      <c r="AW101" s="2117">
        <f>SUMIF('Korat Summary'!$F:$F,US!$AQ101,'Korat Summary'!O:O)</f>
        <v>6880</v>
      </c>
      <c r="AX101" s="2117">
        <f>SUMIF('Korat Summary'!$F:$F,US!$AQ101,'Korat Summary'!P:P)</f>
        <v>1420</v>
      </c>
      <c r="AY101" s="2117">
        <f>SUMIF('Korat Summary'!$F:$F,US!$AQ101,'Korat Summary'!Q:Q)</f>
        <v>2560</v>
      </c>
      <c r="AZ101" s="2117">
        <f>SUMIF('Korat Summary'!$F:$F,US!$AQ101,'Korat Summary'!U:U)</f>
        <v>1300</v>
      </c>
      <c r="BA101" s="2117">
        <f>SUMIF('Korat Summary'!$F:$F,US!$AQ101,'Korat Summary'!V:V)</f>
        <v>6880</v>
      </c>
      <c r="BB101" s="2117">
        <f>SUMIF('Korat Summary'!$F:$F,US!$AQ101,'Korat Summary'!W:W)</f>
        <v>4340</v>
      </c>
      <c r="BC101" s="2117">
        <f>SUMIF('Korat Summary'!$F:$F,US!$AQ101,'Korat Summary'!X:X)</f>
        <v>2580</v>
      </c>
      <c r="BD101" s="2117">
        <f>SUMIF('Korat Summary'!$F:$F,US!$AQ101,'Korat Summary'!Y:Y)</f>
        <v>300</v>
      </c>
      <c r="BE101" s="2117">
        <f t="shared" si="55"/>
        <v>38260</v>
      </c>
      <c r="BG101" s="2133" t="s">
        <v>403</v>
      </c>
      <c r="BH101" s="2133" t="s">
        <v>604</v>
      </c>
      <c r="BI101" s="2134">
        <f t="shared" si="56"/>
        <v>-93</v>
      </c>
      <c r="BJ101" s="2134">
        <f t="shared" si="57"/>
        <v>-93</v>
      </c>
      <c r="BK101" s="2134">
        <f t="shared" si="58"/>
        <v>8107</v>
      </c>
      <c r="BL101" s="2134">
        <f t="shared" si="59"/>
        <v>1087</v>
      </c>
      <c r="BM101" s="2135">
        <f t="shared" si="60"/>
        <v>1208</v>
      </c>
      <c r="BN101" s="2136">
        <f t="shared" si="61"/>
        <v>6768</v>
      </c>
      <c r="BO101" s="2136">
        <f t="shared" si="62"/>
        <v>1328</v>
      </c>
      <c r="BP101" s="2137">
        <f t="shared" si="63"/>
        <v>1148</v>
      </c>
      <c r="BQ101" s="2134">
        <f t="shared" si="64"/>
        <v>1208</v>
      </c>
      <c r="BR101" s="2134">
        <f t="shared" si="65"/>
        <v>6688</v>
      </c>
      <c r="BS101" s="2134">
        <f t="shared" si="66"/>
        <v>3248</v>
      </c>
      <c r="BT101" s="2134">
        <f t="shared" si="67"/>
        <v>448</v>
      </c>
      <c r="BU101" s="2134">
        <f t="shared" si="68"/>
        <v>208</v>
      </c>
      <c r="BV101" s="2120">
        <f t="shared" si="69"/>
        <v>31260</v>
      </c>
    </row>
    <row r="102" spans="1:74">
      <c r="A102" s="2116" t="s">
        <v>403</v>
      </c>
      <c r="B102" s="2116" t="s">
        <v>817</v>
      </c>
      <c r="C102" s="2116" t="s">
        <v>406</v>
      </c>
      <c r="D102" s="2116" t="s">
        <v>911</v>
      </c>
      <c r="E102" s="2116" t="s">
        <v>806</v>
      </c>
      <c r="F102" s="2116" t="s">
        <v>810</v>
      </c>
      <c r="G102" s="2116" t="s">
        <v>808</v>
      </c>
      <c r="H102" s="2116">
        <v>0</v>
      </c>
      <c r="I102" s="2116">
        <v>0</v>
      </c>
      <c r="J102" s="2116">
        <v>0</v>
      </c>
      <c r="K102" s="2116">
        <v>0</v>
      </c>
      <c r="L102" s="2116">
        <v>0</v>
      </c>
      <c r="M102" s="2116">
        <v>0</v>
      </c>
      <c r="N102" s="2116">
        <v>0</v>
      </c>
      <c r="O102" s="2116">
        <v>0</v>
      </c>
      <c r="P102" s="2116">
        <v>0</v>
      </c>
      <c r="Q102" s="2116">
        <v>0</v>
      </c>
      <c r="R102" s="2116">
        <v>0</v>
      </c>
      <c r="S102" s="2116">
        <v>0</v>
      </c>
      <c r="T102" s="2116">
        <v>0</v>
      </c>
      <c r="U102" s="2116">
        <v>0</v>
      </c>
      <c r="V102" s="2117" t="str">
        <f t="shared" si="38"/>
        <v>2ZL186</v>
      </c>
      <c r="W102" s="2117" t="str">
        <f t="shared" si="39"/>
        <v>V15CMR</v>
      </c>
      <c r="Y102" s="2117" t="str">
        <f t="shared" si="40"/>
        <v>V15CMR</v>
      </c>
      <c r="Z102" s="2117" t="s">
        <v>957</v>
      </c>
      <c r="AA102" s="2117">
        <f t="shared" si="41"/>
        <v>0</v>
      </c>
      <c r="AB102" s="2117">
        <f t="shared" si="42"/>
        <v>0</v>
      </c>
      <c r="AC102" s="2117">
        <f t="shared" si="43"/>
        <v>0</v>
      </c>
      <c r="AD102" s="2117">
        <f t="shared" si="44"/>
        <v>0</v>
      </c>
      <c r="AE102" s="2117">
        <f t="shared" si="45"/>
        <v>0</v>
      </c>
      <c r="AF102" s="2117">
        <f t="shared" si="46"/>
        <v>0</v>
      </c>
      <c r="AG102" s="2117">
        <f t="shared" si="47"/>
        <v>0</v>
      </c>
      <c r="AH102" s="2117">
        <f t="shared" si="48"/>
        <v>0</v>
      </c>
      <c r="AI102" s="2117">
        <f t="shared" si="49"/>
        <v>0</v>
      </c>
      <c r="AJ102" s="2117">
        <f t="shared" si="50"/>
        <v>0</v>
      </c>
      <c r="AK102" s="2117">
        <f t="shared" si="51"/>
        <v>0</v>
      </c>
      <c r="AL102" s="2117">
        <f t="shared" si="52"/>
        <v>0</v>
      </c>
      <c r="AM102" s="2117">
        <f t="shared" si="53"/>
        <v>0</v>
      </c>
      <c r="AN102" s="2117">
        <f t="shared" si="54"/>
        <v>0</v>
      </c>
      <c r="AP102" s="2117" t="s">
        <v>403</v>
      </c>
      <c r="AQ102" s="2117" t="s">
        <v>957</v>
      </c>
      <c r="AR102" s="2117">
        <f>SUMIF('Korat Summary'!$F:$F,US!$AQ102,'Korat Summary'!G:G)</f>
        <v>0</v>
      </c>
      <c r="AS102" s="2117">
        <f>SUMIF('Korat Summary'!$F:$F,US!$AQ102,'Korat Summary'!H:H)</f>
        <v>0</v>
      </c>
      <c r="AT102" s="2117">
        <f>SUMIF('Korat Summary'!$F:$F,US!$AQ102,'Korat Summary'!I:I)</f>
        <v>3140</v>
      </c>
      <c r="AU102" s="2117">
        <f>SUMIF('Korat Summary'!$F:$F,US!$AQ102,'Korat Summary'!J:J)</f>
        <v>2120</v>
      </c>
      <c r="AV102" s="2117">
        <f>SUMIF('Korat Summary'!$F:$F,US!$AQ102,'Korat Summary'!N:N)</f>
        <v>1240</v>
      </c>
      <c r="AW102" s="2117">
        <f>SUMIF('Korat Summary'!$F:$F,US!$AQ102,'Korat Summary'!O:O)</f>
        <v>1380</v>
      </c>
      <c r="AX102" s="2117">
        <f>SUMIF('Korat Summary'!$F:$F,US!$AQ102,'Korat Summary'!P:P)</f>
        <v>1380</v>
      </c>
      <c r="AY102" s="2117">
        <f>SUMIF('Korat Summary'!$F:$F,US!$AQ102,'Korat Summary'!Q:Q)</f>
        <v>1220</v>
      </c>
      <c r="AZ102" s="2117">
        <f>SUMIF('Korat Summary'!$F:$F,US!$AQ102,'Korat Summary'!U:U)</f>
        <v>0</v>
      </c>
      <c r="BA102" s="2117">
        <f>SUMIF('Korat Summary'!$F:$F,US!$AQ102,'Korat Summary'!V:V)</f>
        <v>0</v>
      </c>
      <c r="BB102" s="2117">
        <f>SUMIF('Korat Summary'!$F:$F,US!$AQ102,'Korat Summary'!W:W)</f>
        <v>0</v>
      </c>
      <c r="BC102" s="2117">
        <f>SUMIF('Korat Summary'!$F:$F,US!$AQ102,'Korat Summary'!X:X)</f>
        <v>0</v>
      </c>
      <c r="BD102" s="2117">
        <f>SUMIF('Korat Summary'!$F:$F,US!$AQ102,'Korat Summary'!Y:Y)</f>
        <v>0</v>
      </c>
      <c r="BE102" s="2117">
        <f t="shared" si="55"/>
        <v>10480</v>
      </c>
      <c r="BG102" s="2133" t="s">
        <v>403</v>
      </c>
      <c r="BH102" s="2133" t="s">
        <v>957</v>
      </c>
      <c r="BI102" s="2134">
        <f t="shared" si="56"/>
        <v>0</v>
      </c>
      <c r="BJ102" s="2134">
        <f t="shared" si="57"/>
        <v>0</v>
      </c>
      <c r="BK102" s="2134">
        <f t="shared" si="58"/>
        <v>3140</v>
      </c>
      <c r="BL102" s="2134">
        <f t="shared" si="59"/>
        <v>2120</v>
      </c>
      <c r="BM102" s="2135">
        <f t="shared" si="60"/>
        <v>1240</v>
      </c>
      <c r="BN102" s="2136">
        <f t="shared" si="61"/>
        <v>1380</v>
      </c>
      <c r="BO102" s="2136">
        <f t="shared" si="62"/>
        <v>1380</v>
      </c>
      <c r="BP102" s="2137">
        <f t="shared" si="63"/>
        <v>1220</v>
      </c>
      <c r="BQ102" s="2134">
        <f t="shared" si="64"/>
        <v>0</v>
      </c>
      <c r="BR102" s="2134">
        <f t="shared" si="65"/>
        <v>0</v>
      </c>
      <c r="BS102" s="2134">
        <f t="shared" si="66"/>
        <v>0</v>
      </c>
      <c r="BT102" s="2134">
        <f t="shared" si="67"/>
        <v>0</v>
      </c>
      <c r="BU102" s="2134">
        <f t="shared" si="68"/>
        <v>0</v>
      </c>
      <c r="BV102" s="2120">
        <f t="shared" si="69"/>
        <v>10480</v>
      </c>
    </row>
    <row r="103" spans="1:74">
      <c r="A103" s="2116" t="s">
        <v>403</v>
      </c>
      <c r="B103" s="2116" t="s">
        <v>817</v>
      </c>
      <c r="C103" s="2116" t="s">
        <v>406</v>
      </c>
      <c r="D103" s="2116" t="s">
        <v>912</v>
      </c>
      <c r="E103" s="2116" t="s">
        <v>806</v>
      </c>
      <c r="F103" s="2116" t="s">
        <v>807</v>
      </c>
      <c r="G103" s="2116" t="s">
        <v>808</v>
      </c>
      <c r="H103" s="2116">
        <v>432</v>
      </c>
      <c r="I103" s="2116">
        <v>1052</v>
      </c>
      <c r="J103" s="2116">
        <v>851</v>
      </c>
      <c r="K103" s="2116">
        <v>551</v>
      </c>
      <c r="L103" s="2116">
        <v>771</v>
      </c>
      <c r="M103" s="2116">
        <v>431</v>
      </c>
      <c r="N103" s="2116">
        <v>431</v>
      </c>
      <c r="O103" s="2116">
        <v>531</v>
      </c>
      <c r="P103" s="2116">
        <v>511</v>
      </c>
      <c r="Q103" s="2116">
        <v>431</v>
      </c>
      <c r="R103" s="2116">
        <v>671</v>
      </c>
      <c r="S103" s="2116">
        <v>491</v>
      </c>
      <c r="T103" s="2116">
        <v>551</v>
      </c>
      <c r="U103" s="2116">
        <v>7705</v>
      </c>
      <c r="V103" s="2117" t="str">
        <f t="shared" si="38"/>
        <v>2ZM186</v>
      </c>
      <c r="W103" s="2117" t="str">
        <f t="shared" si="39"/>
        <v>V15CMR</v>
      </c>
      <c r="Y103" s="2117" t="str">
        <f t="shared" si="40"/>
        <v>V15CMR</v>
      </c>
      <c r="Z103" s="2117" t="s">
        <v>958</v>
      </c>
      <c r="AA103" s="2117">
        <f t="shared" si="41"/>
        <v>0</v>
      </c>
      <c r="AB103" s="2117">
        <f t="shared" si="42"/>
        <v>0</v>
      </c>
      <c r="AC103" s="2117">
        <f t="shared" si="43"/>
        <v>0</v>
      </c>
      <c r="AD103" s="2117">
        <f t="shared" si="44"/>
        <v>0</v>
      </c>
      <c r="AE103" s="2117">
        <f t="shared" si="45"/>
        <v>0</v>
      </c>
      <c r="AF103" s="2117">
        <f t="shared" si="46"/>
        <v>0</v>
      </c>
      <c r="AG103" s="2117">
        <f t="shared" si="47"/>
        <v>0</v>
      </c>
      <c r="AH103" s="2117">
        <f t="shared" si="48"/>
        <v>0</v>
      </c>
      <c r="AI103" s="2117">
        <f t="shared" si="49"/>
        <v>0</v>
      </c>
      <c r="AJ103" s="2117">
        <f t="shared" si="50"/>
        <v>0</v>
      </c>
      <c r="AK103" s="2117">
        <f t="shared" si="51"/>
        <v>0</v>
      </c>
      <c r="AL103" s="2117">
        <f t="shared" si="52"/>
        <v>0</v>
      </c>
      <c r="AM103" s="2117">
        <f t="shared" si="53"/>
        <v>0</v>
      </c>
      <c r="AN103" s="2117">
        <f t="shared" si="54"/>
        <v>0</v>
      </c>
      <c r="AP103" s="2117" t="s">
        <v>403</v>
      </c>
      <c r="AQ103" s="2117" t="s">
        <v>958</v>
      </c>
      <c r="AR103" s="2117">
        <f>SUMIF('Korat Summary'!$F:$F,US!$AQ103,'Korat Summary'!G:G)</f>
        <v>0</v>
      </c>
      <c r="AS103" s="2117">
        <f>SUMIF('Korat Summary'!$F:$F,US!$AQ103,'Korat Summary'!H:H)</f>
        <v>0</v>
      </c>
      <c r="AT103" s="2117">
        <f>SUMIF('Korat Summary'!$F:$F,US!$AQ103,'Korat Summary'!I:I)</f>
        <v>0</v>
      </c>
      <c r="AU103" s="2117">
        <f>SUMIF('Korat Summary'!$F:$F,US!$AQ103,'Korat Summary'!J:J)</f>
        <v>0</v>
      </c>
      <c r="AV103" s="2117">
        <f>SUMIF('Korat Summary'!$F:$F,US!$AQ103,'Korat Summary'!N:N)</f>
        <v>0</v>
      </c>
      <c r="AW103" s="2117">
        <f>SUMIF('Korat Summary'!$F:$F,US!$AQ103,'Korat Summary'!O:O)</f>
        <v>0</v>
      </c>
      <c r="AX103" s="2117">
        <f>SUMIF('Korat Summary'!$F:$F,US!$AQ103,'Korat Summary'!P:P)</f>
        <v>0</v>
      </c>
      <c r="AY103" s="2117">
        <f>SUMIF('Korat Summary'!$F:$F,US!$AQ103,'Korat Summary'!Q:Q)</f>
        <v>0</v>
      </c>
      <c r="AZ103" s="2117">
        <f>SUMIF('Korat Summary'!$F:$F,US!$AQ103,'Korat Summary'!U:U)</f>
        <v>0</v>
      </c>
      <c r="BA103" s="2117">
        <f>SUMIF('Korat Summary'!$F:$F,US!$AQ103,'Korat Summary'!V:V)</f>
        <v>0</v>
      </c>
      <c r="BB103" s="2117">
        <f>SUMIF('Korat Summary'!$F:$F,US!$AQ103,'Korat Summary'!W:W)</f>
        <v>0</v>
      </c>
      <c r="BC103" s="2117">
        <f>SUMIF('Korat Summary'!$F:$F,US!$AQ103,'Korat Summary'!X:X)</f>
        <v>0</v>
      </c>
      <c r="BD103" s="2117">
        <f>SUMIF('Korat Summary'!$F:$F,US!$AQ103,'Korat Summary'!Y:Y)</f>
        <v>0</v>
      </c>
      <c r="BE103" s="2117">
        <f t="shared" si="55"/>
        <v>0</v>
      </c>
      <c r="BG103" s="2133" t="s">
        <v>403</v>
      </c>
      <c r="BH103" s="2133" t="s">
        <v>958</v>
      </c>
      <c r="BI103" s="2134">
        <f t="shared" si="56"/>
        <v>0</v>
      </c>
      <c r="BJ103" s="2134">
        <f t="shared" si="57"/>
        <v>0</v>
      </c>
      <c r="BK103" s="2134">
        <f t="shared" si="58"/>
        <v>0</v>
      </c>
      <c r="BL103" s="2134">
        <f t="shared" si="59"/>
        <v>0</v>
      </c>
      <c r="BM103" s="2135">
        <f t="shared" si="60"/>
        <v>0</v>
      </c>
      <c r="BN103" s="2136">
        <f t="shared" si="61"/>
        <v>0</v>
      </c>
      <c r="BO103" s="2136">
        <f t="shared" si="62"/>
        <v>0</v>
      </c>
      <c r="BP103" s="2137">
        <f t="shared" si="63"/>
        <v>0</v>
      </c>
      <c r="BQ103" s="2134">
        <f t="shared" si="64"/>
        <v>0</v>
      </c>
      <c r="BR103" s="2134">
        <f t="shared" si="65"/>
        <v>0</v>
      </c>
      <c r="BS103" s="2134">
        <f t="shared" si="66"/>
        <v>0</v>
      </c>
      <c r="BT103" s="2134">
        <f t="shared" si="67"/>
        <v>0</v>
      </c>
      <c r="BU103" s="2134">
        <f t="shared" si="68"/>
        <v>0</v>
      </c>
      <c r="BV103" s="2120">
        <f t="shared" si="69"/>
        <v>0</v>
      </c>
    </row>
    <row r="104" spans="1:74">
      <c r="A104" s="2116" t="s">
        <v>403</v>
      </c>
      <c r="B104" s="2116" t="s">
        <v>817</v>
      </c>
      <c r="C104" s="2116" t="s">
        <v>406</v>
      </c>
      <c r="D104" s="2116" t="s">
        <v>913</v>
      </c>
      <c r="E104" s="2116" t="s">
        <v>806</v>
      </c>
      <c r="F104" s="2116" t="s">
        <v>807</v>
      </c>
      <c r="G104" s="2116" t="s">
        <v>808</v>
      </c>
      <c r="H104" s="2116">
        <v>0</v>
      </c>
      <c r="I104" s="2116">
        <v>0</v>
      </c>
      <c r="J104" s="2116">
        <v>0</v>
      </c>
      <c r="K104" s="2116">
        <v>0</v>
      </c>
      <c r="L104" s="2116">
        <v>0</v>
      </c>
      <c r="M104" s="2116">
        <v>0</v>
      </c>
      <c r="N104" s="2116">
        <v>0</v>
      </c>
      <c r="O104" s="2116">
        <v>0</v>
      </c>
      <c r="P104" s="2116">
        <v>0</v>
      </c>
      <c r="Q104" s="2116">
        <v>0</v>
      </c>
      <c r="R104" s="2116">
        <v>0</v>
      </c>
      <c r="S104" s="2116">
        <v>0</v>
      </c>
      <c r="T104" s="2116">
        <v>0</v>
      </c>
      <c r="U104" s="2116">
        <v>0</v>
      </c>
      <c r="V104" s="2117" t="str">
        <f t="shared" si="38"/>
        <v>2ZP186</v>
      </c>
      <c r="W104" s="2117" t="str">
        <f t="shared" si="39"/>
        <v>V15CMR</v>
      </c>
      <c r="Y104" s="2117" t="str">
        <f t="shared" si="40"/>
        <v>V15CMR</v>
      </c>
      <c r="Z104" s="2117" t="s">
        <v>959</v>
      </c>
      <c r="AA104" s="2117">
        <f t="shared" si="41"/>
        <v>0</v>
      </c>
      <c r="AB104" s="2117">
        <f t="shared" si="42"/>
        <v>0</v>
      </c>
      <c r="AC104" s="2117">
        <f t="shared" si="43"/>
        <v>0</v>
      </c>
      <c r="AD104" s="2117">
        <f t="shared" si="44"/>
        <v>0</v>
      </c>
      <c r="AE104" s="2117">
        <f t="shared" si="45"/>
        <v>0</v>
      </c>
      <c r="AF104" s="2117">
        <f t="shared" si="46"/>
        <v>0</v>
      </c>
      <c r="AG104" s="2117">
        <f t="shared" si="47"/>
        <v>0</v>
      </c>
      <c r="AH104" s="2117">
        <f t="shared" si="48"/>
        <v>0</v>
      </c>
      <c r="AI104" s="2117">
        <f t="shared" si="49"/>
        <v>0</v>
      </c>
      <c r="AJ104" s="2117">
        <f t="shared" si="50"/>
        <v>0</v>
      </c>
      <c r="AK104" s="2117">
        <f t="shared" si="51"/>
        <v>0</v>
      </c>
      <c r="AL104" s="2117">
        <f t="shared" si="52"/>
        <v>0</v>
      </c>
      <c r="AM104" s="2117">
        <f t="shared" si="53"/>
        <v>0</v>
      </c>
      <c r="AN104" s="2117">
        <f t="shared" si="54"/>
        <v>0</v>
      </c>
      <c r="AP104" s="2117" t="s">
        <v>403</v>
      </c>
      <c r="AQ104" s="2117" t="s">
        <v>959</v>
      </c>
      <c r="AR104" s="2117">
        <f>SUMIF('Korat Summary'!$F:$F,US!$AQ104,'Korat Summary'!G:G)</f>
        <v>0</v>
      </c>
      <c r="AS104" s="2117">
        <f>SUMIF('Korat Summary'!$F:$F,US!$AQ104,'Korat Summary'!H:H)</f>
        <v>0</v>
      </c>
      <c r="AT104" s="2117">
        <f>SUMIF('Korat Summary'!$F:$F,US!$AQ104,'Korat Summary'!I:I)</f>
        <v>0</v>
      </c>
      <c r="AU104" s="2117">
        <f>SUMIF('Korat Summary'!$F:$F,US!$AQ104,'Korat Summary'!J:J)</f>
        <v>0</v>
      </c>
      <c r="AV104" s="2117">
        <f>SUMIF('Korat Summary'!$F:$F,US!$AQ104,'Korat Summary'!N:N)</f>
        <v>0</v>
      </c>
      <c r="AW104" s="2117">
        <f>SUMIF('Korat Summary'!$F:$F,US!$AQ104,'Korat Summary'!O:O)</f>
        <v>0</v>
      </c>
      <c r="AX104" s="2117">
        <f>SUMIF('Korat Summary'!$F:$F,US!$AQ104,'Korat Summary'!P:P)</f>
        <v>0</v>
      </c>
      <c r="AY104" s="2117">
        <f>SUMIF('Korat Summary'!$F:$F,US!$AQ104,'Korat Summary'!Q:Q)</f>
        <v>0</v>
      </c>
      <c r="AZ104" s="2117">
        <f>SUMIF('Korat Summary'!$F:$F,US!$AQ104,'Korat Summary'!U:U)</f>
        <v>0</v>
      </c>
      <c r="BA104" s="2117">
        <f>SUMIF('Korat Summary'!$F:$F,US!$AQ104,'Korat Summary'!V:V)</f>
        <v>0</v>
      </c>
      <c r="BB104" s="2117">
        <f>SUMIF('Korat Summary'!$F:$F,US!$AQ104,'Korat Summary'!W:W)</f>
        <v>0</v>
      </c>
      <c r="BC104" s="2117">
        <f>SUMIF('Korat Summary'!$F:$F,US!$AQ104,'Korat Summary'!X:X)</f>
        <v>0</v>
      </c>
      <c r="BD104" s="2117">
        <f>SUMIF('Korat Summary'!$F:$F,US!$AQ104,'Korat Summary'!Y:Y)</f>
        <v>0</v>
      </c>
      <c r="BE104" s="2117">
        <f t="shared" si="55"/>
        <v>0</v>
      </c>
      <c r="BG104" s="2133" t="s">
        <v>403</v>
      </c>
      <c r="BH104" s="2133" t="s">
        <v>959</v>
      </c>
      <c r="BI104" s="2134">
        <f t="shared" si="56"/>
        <v>0</v>
      </c>
      <c r="BJ104" s="2134">
        <f t="shared" si="57"/>
        <v>0</v>
      </c>
      <c r="BK104" s="2134">
        <f t="shared" si="58"/>
        <v>0</v>
      </c>
      <c r="BL104" s="2134">
        <f t="shared" si="59"/>
        <v>0</v>
      </c>
      <c r="BM104" s="2135">
        <f t="shared" si="60"/>
        <v>0</v>
      </c>
      <c r="BN104" s="2136">
        <f t="shared" si="61"/>
        <v>0</v>
      </c>
      <c r="BO104" s="2136">
        <f t="shared" si="62"/>
        <v>0</v>
      </c>
      <c r="BP104" s="2137">
        <f t="shared" si="63"/>
        <v>0</v>
      </c>
      <c r="BQ104" s="2134">
        <f t="shared" si="64"/>
        <v>0</v>
      </c>
      <c r="BR104" s="2134">
        <f t="shared" si="65"/>
        <v>0</v>
      </c>
      <c r="BS104" s="2134">
        <f t="shared" si="66"/>
        <v>0</v>
      </c>
      <c r="BT104" s="2134">
        <f t="shared" si="67"/>
        <v>0</v>
      </c>
      <c r="BU104" s="2134">
        <f t="shared" si="68"/>
        <v>0</v>
      </c>
      <c r="BV104" s="2120">
        <f t="shared" si="69"/>
        <v>0</v>
      </c>
    </row>
    <row r="105" spans="1:74">
      <c r="A105" s="2116" t="s">
        <v>403</v>
      </c>
      <c r="B105" s="2116" t="s">
        <v>817</v>
      </c>
      <c r="C105" s="2116" t="s">
        <v>406</v>
      </c>
      <c r="D105" s="2116" t="s">
        <v>914</v>
      </c>
      <c r="E105" s="2116" t="s">
        <v>806</v>
      </c>
      <c r="F105" s="2116" t="s">
        <v>816</v>
      </c>
      <c r="G105" s="2116" t="s">
        <v>808</v>
      </c>
      <c r="H105" s="2116">
        <v>0</v>
      </c>
      <c r="I105" s="2116">
        <v>0</v>
      </c>
      <c r="J105" s="2116">
        <v>0</v>
      </c>
      <c r="K105" s="2116">
        <v>0</v>
      </c>
      <c r="L105" s="2116">
        <v>0</v>
      </c>
      <c r="M105" s="2116">
        <v>0</v>
      </c>
      <c r="N105" s="2116">
        <v>0</v>
      </c>
      <c r="O105" s="2116">
        <v>0</v>
      </c>
      <c r="P105" s="2116">
        <v>0</v>
      </c>
      <c r="Q105" s="2116">
        <v>0</v>
      </c>
      <c r="R105" s="2116">
        <v>0</v>
      </c>
      <c r="S105" s="2116">
        <v>0</v>
      </c>
      <c r="T105" s="2116">
        <v>0</v>
      </c>
      <c r="U105" s="2116">
        <v>0</v>
      </c>
      <c r="V105" s="2117" t="str">
        <f t="shared" si="38"/>
        <v>2ZP186</v>
      </c>
      <c r="W105" s="2117" t="str">
        <f t="shared" si="39"/>
        <v>V15CMR</v>
      </c>
      <c r="Y105" s="2117" t="str">
        <f t="shared" si="40"/>
        <v>V15CMR</v>
      </c>
      <c r="Z105" s="2117" t="s">
        <v>960</v>
      </c>
      <c r="AA105" s="2117">
        <f t="shared" si="41"/>
        <v>0</v>
      </c>
      <c r="AB105" s="2117">
        <f t="shared" si="42"/>
        <v>0</v>
      </c>
      <c r="AC105" s="2117">
        <f t="shared" si="43"/>
        <v>0</v>
      </c>
      <c r="AD105" s="2117">
        <f t="shared" si="44"/>
        <v>0</v>
      </c>
      <c r="AE105" s="2117">
        <f t="shared" si="45"/>
        <v>0</v>
      </c>
      <c r="AF105" s="2117">
        <f t="shared" si="46"/>
        <v>0</v>
      </c>
      <c r="AG105" s="2117">
        <f t="shared" si="47"/>
        <v>0</v>
      </c>
      <c r="AH105" s="2117">
        <f t="shared" si="48"/>
        <v>0</v>
      </c>
      <c r="AI105" s="2117">
        <f t="shared" si="49"/>
        <v>0</v>
      </c>
      <c r="AJ105" s="2117">
        <f t="shared" si="50"/>
        <v>0</v>
      </c>
      <c r="AK105" s="2117">
        <f t="shared" si="51"/>
        <v>0</v>
      </c>
      <c r="AL105" s="2117">
        <f t="shared" si="52"/>
        <v>0</v>
      </c>
      <c r="AM105" s="2117">
        <f t="shared" si="53"/>
        <v>0</v>
      </c>
      <c r="AN105" s="2117">
        <f t="shared" si="54"/>
        <v>0</v>
      </c>
      <c r="AP105" s="2117" t="s">
        <v>403</v>
      </c>
      <c r="AQ105" s="2117" t="s">
        <v>960</v>
      </c>
      <c r="AR105" s="2117">
        <f>SUMIF('Korat Summary'!$F:$F,US!$AQ105,'Korat Summary'!G:G)</f>
        <v>0</v>
      </c>
      <c r="AS105" s="2117">
        <f>SUMIF('Korat Summary'!$F:$F,US!$AQ105,'Korat Summary'!H:H)</f>
        <v>0</v>
      </c>
      <c r="AT105" s="2117">
        <f>SUMIF('Korat Summary'!$F:$F,US!$AQ105,'Korat Summary'!I:I)</f>
        <v>0</v>
      </c>
      <c r="AU105" s="2117">
        <f>SUMIF('Korat Summary'!$F:$F,US!$AQ105,'Korat Summary'!J:J)</f>
        <v>0</v>
      </c>
      <c r="AV105" s="2117">
        <f>SUMIF('Korat Summary'!$F:$F,US!$AQ105,'Korat Summary'!N:N)</f>
        <v>0</v>
      </c>
      <c r="AW105" s="2117">
        <f>SUMIF('Korat Summary'!$F:$F,US!$AQ105,'Korat Summary'!O:O)</f>
        <v>0</v>
      </c>
      <c r="AX105" s="2117">
        <f>SUMIF('Korat Summary'!$F:$F,US!$AQ105,'Korat Summary'!P:P)</f>
        <v>0</v>
      </c>
      <c r="AY105" s="2117">
        <f>SUMIF('Korat Summary'!$F:$F,US!$AQ105,'Korat Summary'!Q:Q)</f>
        <v>0</v>
      </c>
      <c r="AZ105" s="2117">
        <f>SUMIF('Korat Summary'!$F:$F,US!$AQ105,'Korat Summary'!U:U)</f>
        <v>0</v>
      </c>
      <c r="BA105" s="2117">
        <f>SUMIF('Korat Summary'!$F:$F,US!$AQ105,'Korat Summary'!V:V)</f>
        <v>0</v>
      </c>
      <c r="BB105" s="2117">
        <f>SUMIF('Korat Summary'!$F:$F,US!$AQ105,'Korat Summary'!W:W)</f>
        <v>0</v>
      </c>
      <c r="BC105" s="2117">
        <f>SUMIF('Korat Summary'!$F:$F,US!$AQ105,'Korat Summary'!X:X)</f>
        <v>0</v>
      </c>
      <c r="BD105" s="2117">
        <f>SUMIF('Korat Summary'!$F:$F,US!$AQ105,'Korat Summary'!Y:Y)</f>
        <v>0</v>
      </c>
      <c r="BE105" s="2117">
        <f t="shared" si="55"/>
        <v>0</v>
      </c>
      <c r="BG105" s="2133" t="s">
        <v>403</v>
      </c>
      <c r="BH105" s="2133" t="s">
        <v>960</v>
      </c>
      <c r="BI105" s="2134">
        <f t="shared" si="56"/>
        <v>0</v>
      </c>
      <c r="BJ105" s="2134">
        <f t="shared" si="57"/>
        <v>0</v>
      </c>
      <c r="BK105" s="2134">
        <f t="shared" si="58"/>
        <v>0</v>
      </c>
      <c r="BL105" s="2134">
        <f t="shared" si="59"/>
        <v>0</v>
      </c>
      <c r="BM105" s="2135">
        <f t="shared" si="60"/>
        <v>0</v>
      </c>
      <c r="BN105" s="2136">
        <f t="shared" si="61"/>
        <v>0</v>
      </c>
      <c r="BO105" s="2136">
        <f t="shared" si="62"/>
        <v>0</v>
      </c>
      <c r="BP105" s="2137">
        <f t="shared" si="63"/>
        <v>0</v>
      </c>
      <c r="BQ105" s="2134">
        <f t="shared" si="64"/>
        <v>0</v>
      </c>
      <c r="BR105" s="2134">
        <f t="shared" si="65"/>
        <v>0</v>
      </c>
      <c r="BS105" s="2134">
        <f t="shared" si="66"/>
        <v>0</v>
      </c>
      <c r="BT105" s="2134">
        <f t="shared" si="67"/>
        <v>0</v>
      </c>
      <c r="BU105" s="2134">
        <f t="shared" si="68"/>
        <v>0</v>
      </c>
      <c r="BV105" s="2120">
        <f t="shared" si="69"/>
        <v>0</v>
      </c>
    </row>
    <row r="106" spans="1:74">
      <c r="A106" s="2116" t="s">
        <v>403</v>
      </c>
      <c r="B106" s="2116" t="s">
        <v>817</v>
      </c>
      <c r="C106" s="2116" t="s">
        <v>406</v>
      </c>
      <c r="D106" s="2116" t="s">
        <v>915</v>
      </c>
      <c r="E106" s="2116" t="s">
        <v>806</v>
      </c>
      <c r="F106" s="2116" t="s">
        <v>815</v>
      </c>
      <c r="G106" s="2116" t="s">
        <v>808</v>
      </c>
      <c r="V106" s="2117" t="str">
        <f t="shared" si="38"/>
        <v>2ZP186</v>
      </c>
      <c r="W106" s="2117" t="str">
        <f t="shared" si="39"/>
        <v>V15CMR</v>
      </c>
      <c r="Y106" s="2117" t="str">
        <f t="shared" si="40"/>
        <v>V15CMR</v>
      </c>
      <c r="Z106" s="2117" t="s">
        <v>712</v>
      </c>
      <c r="AA106" s="2117">
        <f t="shared" si="41"/>
        <v>0</v>
      </c>
      <c r="AB106" s="2117">
        <f t="shared" si="42"/>
        <v>0</v>
      </c>
      <c r="AC106" s="2117">
        <f t="shared" si="43"/>
        <v>0</v>
      </c>
      <c r="AD106" s="2117">
        <f t="shared" si="44"/>
        <v>0</v>
      </c>
      <c r="AE106" s="2117">
        <f t="shared" si="45"/>
        <v>0</v>
      </c>
      <c r="AF106" s="2117">
        <f t="shared" si="46"/>
        <v>0</v>
      </c>
      <c r="AG106" s="2117">
        <f t="shared" si="47"/>
        <v>0</v>
      </c>
      <c r="AH106" s="2117">
        <f t="shared" si="48"/>
        <v>0</v>
      </c>
      <c r="AI106" s="2117">
        <f t="shared" si="49"/>
        <v>0</v>
      </c>
      <c r="AJ106" s="2117">
        <f t="shared" si="50"/>
        <v>0</v>
      </c>
      <c r="AK106" s="2117">
        <f t="shared" si="51"/>
        <v>0</v>
      </c>
      <c r="AL106" s="2117">
        <f t="shared" si="52"/>
        <v>0</v>
      </c>
      <c r="AM106" s="2117">
        <f t="shared" si="53"/>
        <v>0</v>
      </c>
      <c r="AN106" s="2117">
        <f t="shared" si="54"/>
        <v>0</v>
      </c>
      <c r="AP106" s="2117" t="s">
        <v>403</v>
      </c>
      <c r="AQ106" s="2117" t="s">
        <v>712</v>
      </c>
      <c r="AR106" s="2117">
        <f>SUMIF('Korat Summary'!$F:$F,US!$AQ106,'Korat Summary'!G:G)</f>
        <v>0</v>
      </c>
      <c r="AS106" s="2117">
        <f>SUMIF('Korat Summary'!$F:$F,US!$AQ106,'Korat Summary'!H:H)</f>
        <v>0</v>
      </c>
      <c r="AT106" s="2117">
        <f>SUMIF('Korat Summary'!$F:$F,US!$AQ106,'Korat Summary'!I:I)</f>
        <v>780</v>
      </c>
      <c r="AU106" s="2117">
        <f>SUMIF('Korat Summary'!$F:$F,US!$AQ106,'Korat Summary'!J:J)</f>
        <v>0</v>
      </c>
      <c r="AV106" s="2117">
        <f>SUMIF('Korat Summary'!$F:$F,US!$AQ106,'Korat Summary'!N:N)</f>
        <v>500</v>
      </c>
      <c r="AW106" s="2117">
        <f>SUMIF('Korat Summary'!$F:$F,US!$AQ106,'Korat Summary'!O:O)</f>
        <v>280</v>
      </c>
      <c r="AX106" s="2117">
        <f>SUMIF('Korat Summary'!$F:$F,US!$AQ106,'Korat Summary'!P:P)</f>
        <v>0</v>
      </c>
      <c r="AY106" s="2117">
        <f>SUMIF('Korat Summary'!$F:$F,US!$AQ106,'Korat Summary'!Q:Q)</f>
        <v>0</v>
      </c>
      <c r="AZ106" s="2117">
        <f>SUMIF('Korat Summary'!$F:$F,US!$AQ106,'Korat Summary'!U:U)</f>
        <v>0</v>
      </c>
      <c r="BA106" s="2117">
        <f>SUMIF('Korat Summary'!$F:$F,US!$AQ106,'Korat Summary'!V:V)</f>
        <v>0</v>
      </c>
      <c r="BB106" s="2117">
        <f>SUMIF('Korat Summary'!$F:$F,US!$AQ106,'Korat Summary'!W:W)</f>
        <v>0</v>
      </c>
      <c r="BC106" s="2117">
        <f>SUMIF('Korat Summary'!$F:$F,US!$AQ106,'Korat Summary'!X:X)</f>
        <v>0</v>
      </c>
      <c r="BD106" s="2117">
        <f>SUMIF('Korat Summary'!$F:$F,US!$AQ106,'Korat Summary'!Y:Y)</f>
        <v>0</v>
      </c>
      <c r="BE106" s="2117">
        <f t="shared" si="55"/>
        <v>1560</v>
      </c>
      <c r="BG106" s="2133" t="s">
        <v>403</v>
      </c>
      <c r="BH106" s="2133" t="s">
        <v>712</v>
      </c>
      <c r="BI106" s="2134">
        <f t="shared" si="56"/>
        <v>0</v>
      </c>
      <c r="BJ106" s="2134">
        <f t="shared" si="57"/>
        <v>0</v>
      </c>
      <c r="BK106" s="2134">
        <f t="shared" si="58"/>
        <v>780</v>
      </c>
      <c r="BL106" s="2134">
        <f t="shared" si="59"/>
        <v>0</v>
      </c>
      <c r="BM106" s="2135">
        <f t="shared" si="60"/>
        <v>500</v>
      </c>
      <c r="BN106" s="2136">
        <f t="shared" si="61"/>
        <v>280</v>
      </c>
      <c r="BO106" s="2136">
        <f t="shared" si="62"/>
        <v>0</v>
      </c>
      <c r="BP106" s="2137">
        <f t="shared" si="63"/>
        <v>0</v>
      </c>
      <c r="BQ106" s="2134">
        <f t="shared" si="64"/>
        <v>0</v>
      </c>
      <c r="BR106" s="2134">
        <f t="shared" si="65"/>
        <v>0</v>
      </c>
      <c r="BS106" s="2134">
        <f t="shared" si="66"/>
        <v>0</v>
      </c>
      <c r="BT106" s="2134">
        <f t="shared" si="67"/>
        <v>0</v>
      </c>
      <c r="BU106" s="2134">
        <f t="shared" si="68"/>
        <v>0</v>
      </c>
      <c r="BV106" s="2120">
        <f t="shared" si="69"/>
        <v>1560</v>
      </c>
    </row>
    <row r="107" spans="1:74">
      <c r="A107" s="2116" t="s">
        <v>403</v>
      </c>
      <c r="B107" s="2116" t="s">
        <v>817</v>
      </c>
      <c r="C107" s="2116" t="s">
        <v>406</v>
      </c>
      <c r="D107" s="2116" t="s">
        <v>916</v>
      </c>
      <c r="E107" s="2116" t="s">
        <v>806</v>
      </c>
      <c r="F107" s="2116" t="s">
        <v>809</v>
      </c>
      <c r="G107" s="2116" t="s">
        <v>808</v>
      </c>
      <c r="H107" s="2116">
        <v>320</v>
      </c>
      <c r="I107" s="2116">
        <v>420</v>
      </c>
      <c r="J107" s="2116">
        <v>720</v>
      </c>
      <c r="K107" s="2116">
        <v>2620</v>
      </c>
      <c r="L107" s="2116">
        <v>540</v>
      </c>
      <c r="M107" s="2116">
        <v>680</v>
      </c>
      <c r="N107" s="2116">
        <v>380</v>
      </c>
      <c r="O107" s="2116">
        <v>3620</v>
      </c>
      <c r="P107" s="2116">
        <v>445</v>
      </c>
      <c r="Q107" s="2116">
        <v>820</v>
      </c>
      <c r="R107" s="2116">
        <v>2440</v>
      </c>
      <c r="S107" s="2116">
        <v>3820</v>
      </c>
      <c r="T107" s="2116">
        <v>320</v>
      </c>
      <c r="U107" s="2116">
        <v>17145</v>
      </c>
      <c r="V107" s="2117" t="str">
        <f t="shared" si="38"/>
        <v>2ZR186</v>
      </c>
      <c r="W107" s="2117" t="str">
        <f t="shared" si="39"/>
        <v>V15CMR</v>
      </c>
      <c r="Y107" s="2117" t="str">
        <f t="shared" si="40"/>
        <v>V15CMR</v>
      </c>
      <c r="Z107" s="2117" t="s">
        <v>761</v>
      </c>
      <c r="AA107" s="2117">
        <f t="shared" si="41"/>
        <v>0</v>
      </c>
      <c r="AB107" s="2117">
        <f t="shared" si="42"/>
        <v>0</v>
      </c>
      <c r="AC107" s="2117">
        <f t="shared" si="43"/>
        <v>0</v>
      </c>
      <c r="AD107" s="2117">
        <f t="shared" si="44"/>
        <v>0</v>
      </c>
      <c r="AE107" s="2117">
        <f t="shared" si="45"/>
        <v>0</v>
      </c>
      <c r="AF107" s="2117">
        <f t="shared" si="46"/>
        <v>0</v>
      </c>
      <c r="AG107" s="2117">
        <f t="shared" si="47"/>
        <v>0</v>
      </c>
      <c r="AH107" s="2117">
        <f t="shared" si="48"/>
        <v>0</v>
      </c>
      <c r="AI107" s="2117">
        <f t="shared" si="49"/>
        <v>0</v>
      </c>
      <c r="AJ107" s="2117">
        <f t="shared" si="50"/>
        <v>0</v>
      </c>
      <c r="AK107" s="2117">
        <f t="shared" si="51"/>
        <v>0</v>
      </c>
      <c r="AL107" s="2117">
        <f t="shared" si="52"/>
        <v>0</v>
      </c>
      <c r="AM107" s="2117">
        <f t="shared" si="53"/>
        <v>0</v>
      </c>
      <c r="AN107" s="2117">
        <f t="shared" si="54"/>
        <v>0</v>
      </c>
      <c r="AP107" s="2117" t="s">
        <v>403</v>
      </c>
      <c r="AQ107" s="2117" t="s">
        <v>761</v>
      </c>
      <c r="AR107" s="2117">
        <f>SUMIF('Korat Summary'!$F:$F,US!$AQ107,'Korat Summary'!G:G)</f>
        <v>0</v>
      </c>
      <c r="AS107" s="2117">
        <f>SUMIF('Korat Summary'!$F:$F,US!$AQ107,'Korat Summary'!H:H)</f>
        <v>0</v>
      </c>
      <c r="AT107" s="2117">
        <f>SUMIF('Korat Summary'!$F:$F,US!$AQ107,'Korat Summary'!I:I)</f>
        <v>0</v>
      </c>
      <c r="AU107" s="2117">
        <f>SUMIF('Korat Summary'!$F:$F,US!$AQ107,'Korat Summary'!J:J)</f>
        <v>0</v>
      </c>
      <c r="AV107" s="2117">
        <f>SUMIF('Korat Summary'!$F:$F,US!$AQ107,'Korat Summary'!N:N)</f>
        <v>0</v>
      </c>
      <c r="AW107" s="2117">
        <f>SUMIF('Korat Summary'!$F:$F,US!$AQ107,'Korat Summary'!O:O)</f>
        <v>0</v>
      </c>
      <c r="AX107" s="2117">
        <f>SUMIF('Korat Summary'!$F:$F,US!$AQ107,'Korat Summary'!P:P)</f>
        <v>0</v>
      </c>
      <c r="AY107" s="2117">
        <f>SUMIF('Korat Summary'!$F:$F,US!$AQ107,'Korat Summary'!Q:Q)</f>
        <v>0</v>
      </c>
      <c r="AZ107" s="2117">
        <f>SUMIF('Korat Summary'!$F:$F,US!$AQ107,'Korat Summary'!U:U)</f>
        <v>0</v>
      </c>
      <c r="BA107" s="2117">
        <f>SUMIF('Korat Summary'!$F:$F,US!$AQ107,'Korat Summary'!V:V)</f>
        <v>0</v>
      </c>
      <c r="BB107" s="2117">
        <f>SUMIF('Korat Summary'!$F:$F,US!$AQ107,'Korat Summary'!W:W)</f>
        <v>0</v>
      </c>
      <c r="BC107" s="2117">
        <f>SUMIF('Korat Summary'!$F:$F,US!$AQ107,'Korat Summary'!X:X)</f>
        <v>0</v>
      </c>
      <c r="BD107" s="2117">
        <f>SUMIF('Korat Summary'!$F:$F,US!$AQ107,'Korat Summary'!Y:Y)</f>
        <v>0</v>
      </c>
      <c r="BE107" s="2117">
        <f t="shared" si="55"/>
        <v>0</v>
      </c>
      <c r="BG107" s="2133" t="s">
        <v>403</v>
      </c>
      <c r="BH107" s="2133" t="s">
        <v>761</v>
      </c>
      <c r="BI107" s="2134">
        <f t="shared" si="56"/>
        <v>0</v>
      </c>
      <c r="BJ107" s="2134">
        <f t="shared" si="57"/>
        <v>0</v>
      </c>
      <c r="BK107" s="2134">
        <f t="shared" si="58"/>
        <v>0</v>
      </c>
      <c r="BL107" s="2134">
        <f t="shared" si="59"/>
        <v>0</v>
      </c>
      <c r="BM107" s="2135">
        <f t="shared" si="60"/>
        <v>0</v>
      </c>
      <c r="BN107" s="2136">
        <f t="shared" si="61"/>
        <v>0</v>
      </c>
      <c r="BO107" s="2136">
        <f t="shared" si="62"/>
        <v>0</v>
      </c>
      <c r="BP107" s="2137">
        <f t="shared" si="63"/>
        <v>0</v>
      </c>
      <c r="BQ107" s="2134">
        <f t="shared" si="64"/>
        <v>0</v>
      </c>
      <c r="BR107" s="2134">
        <f t="shared" si="65"/>
        <v>0</v>
      </c>
      <c r="BS107" s="2134">
        <f t="shared" si="66"/>
        <v>0</v>
      </c>
      <c r="BT107" s="2134">
        <f t="shared" si="67"/>
        <v>0</v>
      </c>
      <c r="BU107" s="2134">
        <f t="shared" si="68"/>
        <v>0</v>
      </c>
      <c r="BV107" s="2120">
        <f t="shared" si="69"/>
        <v>0</v>
      </c>
    </row>
    <row r="108" spans="1:74">
      <c r="A108" s="2116" t="s">
        <v>403</v>
      </c>
      <c r="B108" s="2116" t="s">
        <v>817</v>
      </c>
      <c r="C108" s="2116" t="s">
        <v>406</v>
      </c>
      <c r="D108" s="2116" t="s">
        <v>917</v>
      </c>
      <c r="E108" s="2116" t="s">
        <v>806</v>
      </c>
      <c r="F108" s="2116" t="s">
        <v>809</v>
      </c>
      <c r="G108" s="2116" t="s">
        <v>808</v>
      </c>
      <c r="H108" s="2116">
        <v>0</v>
      </c>
      <c r="I108" s="2116">
        <v>0</v>
      </c>
      <c r="J108" s="2116">
        <v>0</v>
      </c>
      <c r="K108" s="2116">
        <v>0</v>
      </c>
      <c r="L108" s="2116">
        <v>0</v>
      </c>
      <c r="M108" s="2116">
        <v>0</v>
      </c>
      <c r="N108" s="2116">
        <v>0</v>
      </c>
      <c r="O108" s="2116">
        <v>0</v>
      </c>
      <c r="P108" s="2116">
        <v>0</v>
      </c>
      <c r="Q108" s="2116">
        <v>0</v>
      </c>
      <c r="R108" s="2116">
        <v>0</v>
      </c>
      <c r="S108" s="2116">
        <v>0</v>
      </c>
      <c r="T108" s="2116">
        <v>0</v>
      </c>
      <c r="U108" s="2116">
        <v>0</v>
      </c>
      <c r="V108" s="2117" t="str">
        <f t="shared" si="38"/>
        <v>2ZR186</v>
      </c>
      <c r="W108" s="2117" t="str">
        <f t="shared" si="39"/>
        <v>V15CMR</v>
      </c>
      <c r="Y108" s="2117" t="str">
        <f t="shared" si="40"/>
        <v>V15X</v>
      </c>
      <c r="Z108" s="2117" t="s">
        <v>412</v>
      </c>
      <c r="AA108" s="2117">
        <f t="shared" si="41"/>
        <v>10080</v>
      </c>
      <c r="AB108" s="2117">
        <f t="shared" si="42"/>
        <v>6080</v>
      </c>
      <c r="AC108" s="2117">
        <f t="shared" si="43"/>
        <v>5681</v>
      </c>
      <c r="AD108" s="2117">
        <f t="shared" si="44"/>
        <v>18655</v>
      </c>
      <c r="AE108" s="2117">
        <f t="shared" si="45"/>
        <v>17081</v>
      </c>
      <c r="AF108" s="2117">
        <f t="shared" si="46"/>
        <v>17081</v>
      </c>
      <c r="AG108" s="2117">
        <f t="shared" si="47"/>
        <v>16756</v>
      </c>
      <c r="AH108" s="2117">
        <f t="shared" si="48"/>
        <v>22631</v>
      </c>
      <c r="AI108" s="2117">
        <f t="shared" si="49"/>
        <v>22181</v>
      </c>
      <c r="AJ108" s="2117">
        <f t="shared" si="50"/>
        <v>1931</v>
      </c>
      <c r="AK108" s="2117">
        <f t="shared" si="51"/>
        <v>7531</v>
      </c>
      <c r="AL108" s="2117">
        <f t="shared" si="52"/>
        <v>1431</v>
      </c>
      <c r="AM108" s="2117">
        <f t="shared" si="53"/>
        <v>81</v>
      </c>
      <c r="AN108" s="2117">
        <f t="shared" si="54"/>
        <v>147200</v>
      </c>
      <c r="AP108" s="2117" t="s">
        <v>341</v>
      </c>
      <c r="AQ108" s="2117" t="s">
        <v>412</v>
      </c>
      <c r="AR108" s="2117">
        <f>SUMIF('Korat Summary'!$F:$F,US!$AQ108,'Korat Summary'!G:G)</f>
        <v>0</v>
      </c>
      <c r="AS108" s="2117">
        <f>SUMIF('Korat Summary'!$F:$F,US!$AQ108,'Korat Summary'!H:H)</f>
        <v>33075</v>
      </c>
      <c r="AT108" s="2117">
        <f>SUMIF('Korat Summary'!$F:$F,US!$AQ108,'Korat Summary'!I:I)</f>
        <v>26525</v>
      </c>
      <c r="AU108" s="2117">
        <f>SUMIF('Korat Summary'!$F:$F,US!$AQ108,'Korat Summary'!J:J)</f>
        <v>32125</v>
      </c>
      <c r="AV108" s="2117">
        <f>SUMIF('Korat Summary'!$F:$F,US!$AQ108,'Korat Summary'!N:N)</f>
        <v>31475</v>
      </c>
      <c r="AW108" s="2117">
        <f>SUMIF('Korat Summary'!$F:$F,US!$AQ108,'Korat Summary'!O:O)</f>
        <v>46400</v>
      </c>
      <c r="AX108" s="2117">
        <f>SUMIF('Korat Summary'!$F:$F,US!$AQ108,'Korat Summary'!P:P)</f>
        <v>31275</v>
      </c>
      <c r="AY108" s="2117">
        <f>SUMIF('Korat Summary'!$F:$F,US!$AQ108,'Korat Summary'!Q:Q)</f>
        <v>43450</v>
      </c>
      <c r="AZ108" s="2117">
        <f>SUMIF('Korat Summary'!$F:$F,US!$AQ108,'Korat Summary'!U:U)</f>
        <v>40350</v>
      </c>
      <c r="BA108" s="2117">
        <f>SUMIF('Korat Summary'!$F:$F,US!$AQ108,'Korat Summary'!V:V)</f>
        <v>14225</v>
      </c>
      <c r="BB108" s="2117">
        <f>SUMIF('Korat Summary'!$F:$F,US!$AQ108,'Korat Summary'!W:W)</f>
        <v>25750</v>
      </c>
      <c r="BC108" s="2117">
        <f>SUMIF('Korat Summary'!$F:$F,US!$AQ108,'Korat Summary'!X:X)</f>
        <v>2475</v>
      </c>
      <c r="BD108" s="2117">
        <f>SUMIF('Korat Summary'!$F:$F,US!$AQ108,'Korat Summary'!Y:Y)</f>
        <v>75</v>
      </c>
      <c r="BE108" s="2117">
        <f t="shared" si="55"/>
        <v>327200</v>
      </c>
      <c r="BG108" s="2138" t="s">
        <v>341</v>
      </c>
      <c r="BH108" s="2138" t="s">
        <v>412</v>
      </c>
      <c r="BI108" s="2139">
        <f t="shared" si="56"/>
        <v>-10080</v>
      </c>
      <c r="BJ108" s="2139">
        <f t="shared" si="57"/>
        <v>26995</v>
      </c>
      <c r="BK108" s="2139">
        <f t="shared" si="58"/>
        <v>20844</v>
      </c>
      <c r="BL108" s="2139">
        <f t="shared" si="59"/>
        <v>13470</v>
      </c>
      <c r="BM108" s="2140">
        <f t="shared" si="60"/>
        <v>14394</v>
      </c>
      <c r="BN108" s="2141">
        <f t="shared" si="61"/>
        <v>29319</v>
      </c>
      <c r="BO108" s="2141">
        <f t="shared" si="62"/>
        <v>14519</v>
      </c>
      <c r="BP108" s="2142">
        <f t="shared" si="63"/>
        <v>20819</v>
      </c>
      <c r="BQ108" s="2139">
        <f t="shared" si="64"/>
        <v>18169</v>
      </c>
      <c r="BR108" s="2139">
        <f t="shared" si="65"/>
        <v>12294</v>
      </c>
      <c r="BS108" s="2139">
        <f t="shared" si="66"/>
        <v>18219</v>
      </c>
      <c r="BT108" s="2139">
        <f t="shared" si="67"/>
        <v>1044</v>
      </c>
      <c r="BU108" s="2139">
        <f t="shared" si="68"/>
        <v>-6</v>
      </c>
      <c r="BV108" s="2120">
        <f t="shared" si="69"/>
        <v>180000</v>
      </c>
    </row>
    <row r="109" spans="1:74">
      <c r="A109" s="2116" t="s">
        <v>403</v>
      </c>
      <c r="B109" s="2116" t="s">
        <v>817</v>
      </c>
      <c r="C109" s="2116" t="s">
        <v>406</v>
      </c>
      <c r="D109" s="2116" t="s">
        <v>918</v>
      </c>
      <c r="E109" s="2116" t="s">
        <v>806</v>
      </c>
      <c r="F109" s="2116" t="s">
        <v>816</v>
      </c>
      <c r="G109" s="2116" t="s">
        <v>808</v>
      </c>
      <c r="H109" s="2116">
        <v>0</v>
      </c>
      <c r="I109" s="2116">
        <v>0</v>
      </c>
      <c r="J109" s="2116">
        <v>0</v>
      </c>
      <c r="K109" s="2116">
        <v>0</v>
      </c>
      <c r="L109" s="2116">
        <v>0</v>
      </c>
      <c r="M109" s="2116">
        <v>0</v>
      </c>
      <c r="N109" s="2116">
        <v>0</v>
      </c>
      <c r="O109" s="2116">
        <v>0</v>
      </c>
      <c r="P109" s="2116">
        <v>0</v>
      </c>
      <c r="Q109" s="2116">
        <v>0</v>
      </c>
      <c r="R109" s="2116">
        <v>0</v>
      </c>
      <c r="S109" s="2116">
        <v>0</v>
      </c>
      <c r="T109" s="2116">
        <v>0</v>
      </c>
      <c r="U109" s="2116">
        <v>0</v>
      </c>
      <c r="V109" s="2117" t="str">
        <f t="shared" si="38"/>
        <v>3FX186</v>
      </c>
      <c r="W109" s="2117" t="str">
        <f t="shared" si="39"/>
        <v>V15CMR</v>
      </c>
      <c r="Y109" s="2117" t="str">
        <f t="shared" si="40"/>
        <v>V15X</v>
      </c>
      <c r="Z109" s="2117" t="s">
        <v>349</v>
      </c>
      <c r="AA109" s="2117">
        <f t="shared" si="41"/>
        <v>4500</v>
      </c>
      <c r="AB109" s="2117">
        <f t="shared" si="42"/>
        <v>5100</v>
      </c>
      <c r="AC109" s="2117">
        <f t="shared" si="43"/>
        <v>5700</v>
      </c>
      <c r="AD109" s="2117">
        <f t="shared" si="44"/>
        <v>7375</v>
      </c>
      <c r="AE109" s="2117">
        <f t="shared" si="45"/>
        <v>5525</v>
      </c>
      <c r="AF109" s="2117">
        <f t="shared" si="46"/>
        <v>5225</v>
      </c>
      <c r="AG109" s="2117">
        <f t="shared" si="47"/>
        <v>5475</v>
      </c>
      <c r="AH109" s="2117">
        <f t="shared" si="48"/>
        <v>7650</v>
      </c>
      <c r="AI109" s="2117">
        <f t="shared" si="49"/>
        <v>6200</v>
      </c>
      <c r="AJ109" s="2117">
        <f t="shared" si="50"/>
        <v>5450</v>
      </c>
      <c r="AK109" s="2117">
        <f t="shared" si="51"/>
        <v>6950</v>
      </c>
      <c r="AL109" s="2117">
        <f t="shared" si="52"/>
        <v>2100</v>
      </c>
      <c r="AM109" s="2117">
        <f t="shared" si="53"/>
        <v>1250</v>
      </c>
      <c r="AN109" s="2117">
        <f t="shared" si="54"/>
        <v>68500</v>
      </c>
      <c r="AP109" s="2117" t="s">
        <v>341</v>
      </c>
      <c r="AQ109" s="2117" t="s">
        <v>349</v>
      </c>
      <c r="AR109" s="2117">
        <f>SUMIF('Korat Summary'!$F:$F,US!$AQ109,'Korat Summary'!G:G)</f>
        <v>0</v>
      </c>
      <c r="AS109" s="2117">
        <f>SUMIF('Korat Summary'!$F:$F,US!$AQ109,'Korat Summary'!H:H)</f>
        <v>13250</v>
      </c>
      <c r="AT109" s="2117">
        <f>SUMIF('Korat Summary'!$F:$F,US!$AQ109,'Korat Summary'!I:I)</f>
        <v>18500</v>
      </c>
      <c r="AU109" s="2117">
        <f>SUMIF('Korat Summary'!$F:$F,US!$AQ109,'Korat Summary'!J:J)</f>
        <v>9150</v>
      </c>
      <c r="AV109" s="2117">
        <f>SUMIF('Korat Summary'!$F:$F,US!$AQ109,'Korat Summary'!N:N)</f>
        <v>7550</v>
      </c>
      <c r="AW109" s="2117">
        <f>SUMIF('Korat Summary'!$F:$F,US!$AQ109,'Korat Summary'!O:O)</f>
        <v>18825</v>
      </c>
      <c r="AX109" s="2117">
        <f>SUMIF('Korat Summary'!$F:$F,US!$AQ109,'Korat Summary'!P:P)</f>
        <v>7350</v>
      </c>
      <c r="AY109" s="2117">
        <f>SUMIF('Korat Summary'!$F:$F,US!$AQ109,'Korat Summary'!Q:Q)</f>
        <v>31200</v>
      </c>
      <c r="AZ109" s="2117">
        <f>SUMIF('Korat Summary'!$F:$F,US!$AQ109,'Korat Summary'!U:U)</f>
        <v>8875</v>
      </c>
      <c r="BA109" s="2117">
        <f>SUMIF('Korat Summary'!$F:$F,US!$AQ109,'Korat Summary'!V:V)</f>
        <v>30825</v>
      </c>
      <c r="BB109" s="2117">
        <f>SUMIF('Korat Summary'!$F:$F,US!$AQ109,'Korat Summary'!W:W)</f>
        <v>31950</v>
      </c>
      <c r="BC109" s="2117">
        <f>SUMIF('Korat Summary'!$F:$F,US!$AQ109,'Korat Summary'!X:X)</f>
        <v>4300</v>
      </c>
      <c r="BD109" s="2117">
        <f>SUMIF('Korat Summary'!$F:$F,US!$AQ109,'Korat Summary'!Y:Y)</f>
        <v>5000</v>
      </c>
      <c r="BE109" s="2117">
        <f t="shared" si="55"/>
        <v>186775</v>
      </c>
      <c r="BG109" s="2138" t="s">
        <v>341</v>
      </c>
      <c r="BH109" s="2138" t="s">
        <v>349</v>
      </c>
      <c r="BI109" s="2139">
        <f t="shared" si="56"/>
        <v>-4500</v>
      </c>
      <c r="BJ109" s="2139">
        <f t="shared" si="57"/>
        <v>8150</v>
      </c>
      <c r="BK109" s="2139">
        <f t="shared" si="58"/>
        <v>12800</v>
      </c>
      <c r="BL109" s="2139">
        <f t="shared" si="59"/>
        <v>1775</v>
      </c>
      <c r="BM109" s="2140">
        <f t="shared" si="60"/>
        <v>2025</v>
      </c>
      <c r="BN109" s="2141">
        <f t="shared" si="61"/>
        <v>13600</v>
      </c>
      <c r="BO109" s="2141">
        <f t="shared" si="62"/>
        <v>1875</v>
      </c>
      <c r="BP109" s="2142">
        <f t="shared" si="63"/>
        <v>23550</v>
      </c>
      <c r="BQ109" s="2139">
        <f t="shared" si="64"/>
        <v>2675</v>
      </c>
      <c r="BR109" s="2139">
        <f t="shared" si="65"/>
        <v>25375</v>
      </c>
      <c r="BS109" s="2139">
        <f t="shared" si="66"/>
        <v>25000</v>
      </c>
      <c r="BT109" s="2139">
        <f t="shared" si="67"/>
        <v>2200</v>
      </c>
      <c r="BU109" s="2139">
        <f t="shared" si="68"/>
        <v>3750</v>
      </c>
      <c r="BV109" s="2120">
        <f t="shared" si="69"/>
        <v>118275</v>
      </c>
    </row>
    <row r="110" spans="1:74">
      <c r="A110" s="2116" t="s">
        <v>403</v>
      </c>
      <c r="B110" s="2116" t="s">
        <v>817</v>
      </c>
      <c r="C110" s="2116" t="s">
        <v>406</v>
      </c>
      <c r="D110" s="2116" t="s">
        <v>1009</v>
      </c>
      <c r="E110" s="2116" t="s">
        <v>806</v>
      </c>
      <c r="F110" s="2116" t="s">
        <v>816</v>
      </c>
      <c r="G110" s="2116" t="s">
        <v>808</v>
      </c>
      <c r="V110" s="2117" t="str">
        <f t="shared" si="38"/>
        <v>3FZ186</v>
      </c>
      <c r="W110" s="2117" t="str">
        <f t="shared" si="39"/>
        <v>V15CMR</v>
      </c>
    </row>
    <row r="111" spans="1:74">
      <c r="A111" s="2116" t="s">
        <v>403</v>
      </c>
      <c r="B111" s="2116" t="s">
        <v>817</v>
      </c>
      <c r="C111" s="2116" t="s">
        <v>406</v>
      </c>
      <c r="D111" s="2116" t="s">
        <v>1010</v>
      </c>
      <c r="E111" s="2116" t="s">
        <v>806</v>
      </c>
      <c r="F111" s="2116" t="s">
        <v>815</v>
      </c>
      <c r="G111" s="2116" t="s">
        <v>808</v>
      </c>
      <c r="V111" s="2117" t="str">
        <f t="shared" si="38"/>
        <v>3G1186</v>
      </c>
      <c r="W111" s="2117" t="str">
        <f t="shared" si="39"/>
        <v>V15CMR</v>
      </c>
    </row>
    <row r="112" spans="1:74">
      <c r="A112" s="2116" t="s">
        <v>403</v>
      </c>
      <c r="B112" s="2116" t="s">
        <v>817</v>
      </c>
      <c r="C112" s="2116" t="s">
        <v>406</v>
      </c>
      <c r="D112" s="2116" t="s">
        <v>1011</v>
      </c>
      <c r="E112" s="2116" t="s">
        <v>806</v>
      </c>
      <c r="F112" s="2116" t="s">
        <v>807</v>
      </c>
      <c r="G112" s="2116" t="s">
        <v>808</v>
      </c>
      <c r="V112" s="2117" t="str">
        <f t="shared" si="38"/>
        <v>3G2186</v>
      </c>
      <c r="W112" s="2117" t="str">
        <f t="shared" si="39"/>
        <v>V15CMR</v>
      </c>
    </row>
    <row r="113" spans="1:23">
      <c r="A113" s="2116" t="s">
        <v>403</v>
      </c>
      <c r="B113" s="2116" t="s">
        <v>817</v>
      </c>
      <c r="C113" s="2116" t="s">
        <v>406</v>
      </c>
      <c r="D113" s="2116" t="s">
        <v>919</v>
      </c>
      <c r="E113" s="2116" t="s">
        <v>806</v>
      </c>
      <c r="F113" s="2116" t="s">
        <v>807</v>
      </c>
      <c r="G113" s="2116" t="s">
        <v>808</v>
      </c>
      <c r="H113" s="2116">
        <v>0</v>
      </c>
      <c r="I113" s="2116">
        <v>0</v>
      </c>
      <c r="J113" s="2116">
        <v>0</v>
      </c>
      <c r="K113" s="2116">
        <v>0</v>
      </c>
      <c r="L113" s="2116">
        <v>0</v>
      </c>
      <c r="M113" s="2116">
        <v>0</v>
      </c>
      <c r="N113" s="2116">
        <v>0</v>
      </c>
      <c r="O113" s="2116">
        <v>0</v>
      </c>
      <c r="P113" s="2116">
        <v>0</v>
      </c>
      <c r="Q113" s="2116">
        <v>0</v>
      </c>
      <c r="R113" s="2116">
        <v>0</v>
      </c>
      <c r="S113" s="2116">
        <v>0</v>
      </c>
      <c r="T113" s="2116">
        <v>0</v>
      </c>
      <c r="U113" s="2116">
        <v>0</v>
      </c>
      <c r="V113" s="2117" t="str">
        <f t="shared" si="38"/>
        <v>3JG186</v>
      </c>
      <c r="W113" s="2117" t="str">
        <f t="shared" si="39"/>
        <v>V15CMR</v>
      </c>
    </row>
    <row r="114" spans="1:23">
      <c r="A114" s="2116" t="s">
        <v>403</v>
      </c>
      <c r="B114" s="2116" t="s">
        <v>817</v>
      </c>
      <c r="C114" s="2116" t="s">
        <v>406</v>
      </c>
      <c r="D114" s="2116" t="s">
        <v>920</v>
      </c>
      <c r="E114" s="2116" t="s">
        <v>806</v>
      </c>
      <c r="F114" s="2116" t="s">
        <v>906</v>
      </c>
      <c r="G114" s="2116" t="s">
        <v>808</v>
      </c>
      <c r="H114" s="2116">
        <v>0</v>
      </c>
      <c r="I114" s="2116">
        <v>2000</v>
      </c>
      <c r="J114" s="2116">
        <v>3000</v>
      </c>
      <c r="K114" s="2116">
        <v>0</v>
      </c>
      <c r="L114" s="2116">
        <v>5000</v>
      </c>
      <c r="M114" s="2116">
        <v>0</v>
      </c>
      <c r="N114" s="2116">
        <v>0</v>
      </c>
      <c r="O114" s="2116">
        <v>0</v>
      </c>
      <c r="P114" s="2116">
        <v>0</v>
      </c>
      <c r="Q114" s="2116">
        <v>0</v>
      </c>
      <c r="R114" s="2116">
        <v>0</v>
      </c>
      <c r="S114" s="2116">
        <v>0</v>
      </c>
      <c r="T114" s="2116">
        <v>0</v>
      </c>
      <c r="U114" s="2116">
        <v>10000</v>
      </c>
      <c r="V114" s="2117" t="str">
        <f t="shared" si="38"/>
        <v>3NE186</v>
      </c>
      <c r="W114" s="2117" t="str">
        <f t="shared" si="39"/>
        <v>V15CMR</v>
      </c>
    </row>
    <row r="115" spans="1:23">
      <c r="A115" s="2116" t="s">
        <v>403</v>
      </c>
      <c r="B115" s="2116" t="s">
        <v>818</v>
      </c>
      <c r="C115" s="2116" t="s">
        <v>406</v>
      </c>
      <c r="D115" s="2116" t="s">
        <v>921</v>
      </c>
      <c r="E115" s="2116" t="s">
        <v>806</v>
      </c>
      <c r="F115" s="2116" t="s">
        <v>807</v>
      </c>
      <c r="G115" s="2116" t="s">
        <v>808</v>
      </c>
      <c r="H115" s="2116">
        <v>0</v>
      </c>
      <c r="I115" s="2116">
        <v>0</v>
      </c>
      <c r="J115" s="2116">
        <v>0</v>
      </c>
      <c r="K115" s="2116">
        <v>0</v>
      </c>
      <c r="L115" s="2116">
        <v>0</v>
      </c>
      <c r="M115" s="2116">
        <v>0</v>
      </c>
      <c r="N115" s="2116">
        <v>0</v>
      </c>
      <c r="O115" s="2116">
        <v>0</v>
      </c>
      <c r="U115" s="2116">
        <v>0</v>
      </c>
      <c r="V115" s="2117" t="str">
        <f t="shared" si="38"/>
        <v>2ZL188</v>
      </c>
      <c r="W115" s="2117" t="str">
        <f t="shared" si="39"/>
        <v>V15CMR</v>
      </c>
    </row>
    <row r="116" spans="1:23">
      <c r="A116" s="2116" t="s">
        <v>403</v>
      </c>
      <c r="B116" s="2116" t="s">
        <v>818</v>
      </c>
      <c r="C116" s="2116" t="s">
        <v>406</v>
      </c>
      <c r="D116" s="2116" t="s">
        <v>922</v>
      </c>
      <c r="E116" s="2116" t="s">
        <v>806</v>
      </c>
      <c r="F116" s="2116" t="s">
        <v>814</v>
      </c>
      <c r="G116" s="2116" t="s">
        <v>808</v>
      </c>
      <c r="H116" s="2116">
        <v>0</v>
      </c>
      <c r="I116" s="2116">
        <v>0</v>
      </c>
      <c r="J116" s="2116">
        <v>0</v>
      </c>
      <c r="K116" s="2116">
        <v>0</v>
      </c>
      <c r="L116" s="2116">
        <v>0</v>
      </c>
      <c r="M116" s="2116">
        <v>0</v>
      </c>
      <c r="N116" s="2116">
        <v>0</v>
      </c>
      <c r="O116" s="2116">
        <v>0</v>
      </c>
      <c r="P116" s="2116">
        <v>0</v>
      </c>
      <c r="Q116" s="2116">
        <v>0</v>
      </c>
      <c r="R116" s="2116">
        <v>0</v>
      </c>
      <c r="S116" s="2116">
        <v>0</v>
      </c>
      <c r="T116" s="2116">
        <v>0</v>
      </c>
      <c r="U116" s="2116">
        <v>0</v>
      </c>
      <c r="V116" s="2117" t="str">
        <f t="shared" si="38"/>
        <v>2ZL188</v>
      </c>
      <c r="W116" s="2117" t="str">
        <f t="shared" si="39"/>
        <v>V15CMR</v>
      </c>
    </row>
    <row r="117" spans="1:23">
      <c r="A117" s="2116" t="s">
        <v>403</v>
      </c>
      <c r="B117" s="2116" t="s">
        <v>818</v>
      </c>
      <c r="C117" s="2116" t="s">
        <v>406</v>
      </c>
      <c r="D117" s="2116" t="s">
        <v>923</v>
      </c>
      <c r="E117" s="2116" t="s">
        <v>806</v>
      </c>
      <c r="F117" s="2116" t="s">
        <v>807</v>
      </c>
      <c r="G117" s="2116" t="s">
        <v>808</v>
      </c>
      <c r="H117" s="2116">
        <v>594</v>
      </c>
      <c r="I117" s="2116">
        <v>594</v>
      </c>
      <c r="J117" s="2116">
        <v>594</v>
      </c>
      <c r="K117" s="2116">
        <v>594</v>
      </c>
      <c r="L117" s="2116">
        <v>594</v>
      </c>
      <c r="M117" s="2116">
        <v>594</v>
      </c>
      <c r="N117" s="2116">
        <v>594</v>
      </c>
      <c r="O117" s="2116">
        <v>594</v>
      </c>
      <c r="P117" s="2116">
        <v>614</v>
      </c>
      <c r="Q117" s="2116">
        <v>614</v>
      </c>
      <c r="R117" s="2116">
        <v>594</v>
      </c>
      <c r="S117" s="2116">
        <v>593</v>
      </c>
      <c r="T117" s="2116">
        <v>593</v>
      </c>
      <c r="U117" s="2116">
        <v>7760</v>
      </c>
      <c r="V117" s="2117" t="str">
        <f t="shared" si="38"/>
        <v>2ZM188</v>
      </c>
      <c r="W117" s="2117" t="str">
        <f t="shared" si="39"/>
        <v>V15CMR</v>
      </c>
    </row>
    <row r="118" spans="1:23">
      <c r="A118" s="2116" t="s">
        <v>403</v>
      </c>
      <c r="B118" s="2116" t="s">
        <v>818</v>
      </c>
      <c r="C118" s="2116" t="s">
        <v>406</v>
      </c>
      <c r="D118" s="2116" t="s">
        <v>924</v>
      </c>
      <c r="E118" s="2116" t="s">
        <v>806</v>
      </c>
      <c r="F118" s="2116" t="s">
        <v>810</v>
      </c>
      <c r="G118" s="2116" t="s">
        <v>808</v>
      </c>
      <c r="H118" s="2116">
        <v>0</v>
      </c>
      <c r="I118" s="2116">
        <v>0</v>
      </c>
      <c r="J118" s="2116">
        <v>0</v>
      </c>
      <c r="K118" s="2116">
        <v>0</v>
      </c>
      <c r="L118" s="2116">
        <v>0</v>
      </c>
      <c r="M118" s="2116">
        <v>0</v>
      </c>
      <c r="N118" s="2116">
        <v>0</v>
      </c>
      <c r="O118" s="2116">
        <v>0</v>
      </c>
      <c r="P118" s="2116">
        <v>0</v>
      </c>
      <c r="Q118" s="2116">
        <v>0</v>
      </c>
      <c r="R118" s="2116">
        <v>0</v>
      </c>
      <c r="S118" s="2116">
        <v>0</v>
      </c>
      <c r="T118" s="2116">
        <v>0</v>
      </c>
      <c r="U118" s="2116">
        <v>0</v>
      </c>
      <c r="V118" s="2117" t="str">
        <f t="shared" si="38"/>
        <v>2ZM188</v>
      </c>
      <c r="W118" s="2117" t="str">
        <f t="shared" si="39"/>
        <v>V15CMR</v>
      </c>
    </row>
    <row r="119" spans="1:23">
      <c r="A119" s="2116" t="s">
        <v>403</v>
      </c>
      <c r="B119" s="2116" t="s">
        <v>818</v>
      </c>
      <c r="C119" s="2116" t="s">
        <v>406</v>
      </c>
      <c r="D119" s="2116" t="s">
        <v>925</v>
      </c>
      <c r="E119" s="2116" t="s">
        <v>806</v>
      </c>
      <c r="F119" s="2116" t="s">
        <v>807</v>
      </c>
      <c r="G119" s="2116" t="s">
        <v>808</v>
      </c>
      <c r="H119" s="2116">
        <v>0</v>
      </c>
      <c r="I119" s="2116">
        <v>0</v>
      </c>
      <c r="J119" s="2116">
        <v>0</v>
      </c>
      <c r="K119" s="2116">
        <v>0</v>
      </c>
      <c r="L119" s="2116">
        <v>0</v>
      </c>
      <c r="M119" s="2116">
        <v>0</v>
      </c>
      <c r="N119" s="2116">
        <v>0</v>
      </c>
      <c r="O119" s="2116">
        <v>0</v>
      </c>
      <c r="P119" s="2116">
        <v>0</v>
      </c>
      <c r="Q119" s="2116">
        <v>0</v>
      </c>
      <c r="R119" s="2116">
        <v>0</v>
      </c>
      <c r="S119" s="2116">
        <v>0</v>
      </c>
      <c r="T119" s="2116">
        <v>0</v>
      </c>
      <c r="U119" s="2116">
        <v>0</v>
      </c>
      <c r="V119" s="2117" t="str">
        <f t="shared" si="38"/>
        <v>2ZP188</v>
      </c>
      <c r="W119" s="2117" t="str">
        <f t="shared" si="39"/>
        <v>V15CMR</v>
      </c>
    </row>
    <row r="120" spans="1:23">
      <c r="A120" s="2116" t="s">
        <v>403</v>
      </c>
      <c r="B120" s="2116" t="s">
        <v>818</v>
      </c>
      <c r="C120" s="2116" t="s">
        <v>406</v>
      </c>
      <c r="D120" s="2116" t="s">
        <v>926</v>
      </c>
      <c r="E120" s="2116" t="s">
        <v>806</v>
      </c>
      <c r="F120" s="2116" t="s">
        <v>816</v>
      </c>
      <c r="G120" s="2116" t="s">
        <v>808</v>
      </c>
      <c r="H120" s="2116">
        <v>0</v>
      </c>
      <c r="I120" s="2116">
        <v>0</v>
      </c>
      <c r="J120" s="2116">
        <v>0</v>
      </c>
      <c r="K120" s="2116">
        <v>0</v>
      </c>
      <c r="L120" s="2116">
        <v>0</v>
      </c>
      <c r="M120" s="2116">
        <v>0</v>
      </c>
      <c r="N120" s="2116">
        <v>0</v>
      </c>
      <c r="O120" s="2116">
        <v>0</v>
      </c>
      <c r="P120" s="2116">
        <v>0</v>
      </c>
      <c r="Q120" s="2116">
        <v>0</v>
      </c>
      <c r="R120" s="2116">
        <v>0</v>
      </c>
      <c r="S120" s="2116">
        <v>0</v>
      </c>
      <c r="T120" s="2116">
        <v>0</v>
      </c>
      <c r="U120" s="2116">
        <v>0</v>
      </c>
      <c r="V120" s="2117" t="str">
        <f t="shared" si="38"/>
        <v>2ZP188</v>
      </c>
      <c r="W120" s="2117" t="str">
        <f t="shared" si="39"/>
        <v>V15CMR</v>
      </c>
    </row>
    <row r="121" spans="1:23">
      <c r="A121" s="2116" t="s">
        <v>403</v>
      </c>
      <c r="B121" s="2116" t="s">
        <v>818</v>
      </c>
      <c r="C121" s="2116" t="s">
        <v>406</v>
      </c>
      <c r="D121" s="2116" t="s">
        <v>927</v>
      </c>
      <c r="E121" s="2116" t="s">
        <v>806</v>
      </c>
      <c r="F121" s="2116" t="s">
        <v>815</v>
      </c>
      <c r="G121" s="2116" t="s">
        <v>808</v>
      </c>
      <c r="V121" s="2117" t="str">
        <f t="shared" si="38"/>
        <v>2ZP188</v>
      </c>
      <c r="W121" s="2117" t="str">
        <f t="shared" si="39"/>
        <v>V15CMR</v>
      </c>
    </row>
    <row r="122" spans="1:23">
      <c r="A122" s="2116" t="s">
        <v>403</v>
      </c>
      <c r="B122" s="2116" t="s">
        <v>818</v>
      </c>
      <c r="C122" s="2116" t="s">
        <v>406</v>
      </c>
      <c r="D122" s="2116" t="s">
        <v>928</v>
      </c>
      <c r="E122" s="2116" t="s">
        <v>806</v>
      </c>
      <c r="F122" s="2116" t="s">
        <v>809</v>
      </c>
      <c r="G122" s="2116" t="s">
        <v>808</v>
      </c>
      <c r="H122" s="2116">
        <v>93</v>
      </c>
      <c r="I122" s="2116">
        <v>93</v>
      </c>
      <c r="J122" s="2116">
        <v>93</v>
      </c>
      <c r="K122" s="2116">
        <v>1313</v>
      </c>
      <c r="L122" s="2116">
        <v>192</v>
      </c>
      <c r="M122" s="2116">
        <v>112</v>
      </c>
      <c r="N122" s="2116">
        <v>92</v>
      </c>
      <c r="O122" s="2116">
        <v>1412</v>
      </c>
      <c r="P122" s="2116">
        <v>92</v>
      </c>
      <c r="Q122" s="2116">
        <v>192</v>
      </c>
      <c r="R122" s="2116">
        <v>1092</v>
      </c>
      <c r="S122" s="2116">
        <v>2132</v>
      </c>
      <c r="T122" s="2116">
        <v>92</v>
      </c>
      <c r="U122" s="2116">
        <v>7000</v>
      </c>
      <c r="V122" s="2117" t="str">
        <f t="shared" si="38"/>
        <v>2ZR188</v>
      </c>
      <c r="W122" s="2117" t="str">
        <f t="shared" si="39"/>
        <v>V15CMR</v>
      </c>
    </row>
    <row r="123" spans="1:23">
      <c r="A123" s="2116" t="s">
        <v>403</v>
      </c>
      <c r="B123" s="2116" t="s">
        <v>818</v>
      </c>
      <c r="C123" s="2116" t="s">
        <v>406</v>
      </c>
      <c r="D123" s="2116" t="s">
        <v>929</v>
      </c>
      <c r="E123" s="2116" t="s">
        <v>806</v>
      </c>
      <c r="F123" s="2116" t="s">
        <v>809</v>
      </c>
      <c r="G123" s="2116" t="s">
        <v>808</v>
      </c>
      <c r="H123" s="2116">
        <v>0</v>
      </c>
      <c r="I123" s="2116">
        <v>0</v>
      </c>
      <c r="J123" s="2116">
        <v>0</v>
      </c>
      <c r="K123" s="2116">
        <v>0</v>
      </c>
      <c r="L123" s="2116">
        <v>0</v>
      </c>
      <c r="M123" s="2116">
        <v>0</v>
      </c>
      <c r="N123" s="2116">
        <v>0</v>
      </c>
      <c r="O123" s="2116">
        <v>0</v>
      </c>
      <c r="P123" s="2116">
        <v>0</v>
      </c>
      <c r="Q123" s="2116">
        <v>0</v>
      </c>
      <c r="R123" s="2116">
        <v>0</v>
      </c>
      <c r="S123" s="2116">
        <v>0</v>
      </c>
      <c r="T123" s="2116">
        <v>0</v>
      </c>
      <c r="U123" s="2116">
        <v>0</v>
      </c>
      <c r="V123" s="2117" t="str">
        <f t="shared" si="38"/>
        <v>2ZR188</v>
      </c>
      <c r="W123" s="2117" t="str">
        <f t="shared" si="39"/>
        <v>V15CMR</v>
      </c>
    </row>
    <row r="124" spans="1:23">
      <c r="A124" s="2116" t="s">
        <v>403</v>
      </c>
      <c r="B124" s="2116" t="s">
        <v>818</v>
      </c>
      <c r="C124" s="2116" t="s">
        <v>406</v>
      </c>
      <c r="D124" s="2116" t="s">
        <v>930</v>
      </c>
      <c r="E124" s="2116" t="s">
        <v>806</v>
      </c>
      <c r="F124" s="2116" t="s">
        <v>816</v>
      </c>
      <c r="G124" s="2116" t="s">
        <v>808</v>
      </c>
      <c r="H124" s="2116">
        <v>0</v>
      </c>
      <c r="I124" s="2116">
        <v>0</v>
      </c>
      <c r="J124" s="2116">
        <v>0</v>
      </c>
      <c r="K124" s="2116">
        <v>0</v>
      </c>
      <c r="L124" s="2116">
        <v>0</v>
      </c>
      <c r="M124" s="2116">
        <v>0</v>
      </c>
      <c r="N124" s="2116">
        <v>0</v>
      </c>
      <c r="O124" s="2116">
        <v>0</v>
      </c>
      <c r="P124" s="2116">
        <v>0</v>
      </c>
      <c r="Q124" s="2116">
        <v>0</v>
      </c>
      <c r="R124" s="2116">
        <v>0</v>
      </c>
      <c r="S124" s="2116">
        <v>0</v>
      </c>
      <c r="T124" s="2116">
        <v>0</v>
      </c>
      <c r="U124" s="2116">
        <v>0</v>
      </c>
      <c r="V124" s="2117" t="str">
        <f t="shared" si="38"/>
        <v>3FX188</v>
      </c>
      <c r="W124" s="2117" t="str">
        <f t="shared" si="39"/>
        <v>V15CMR</v>
      </c>
    </row>
    <row r="125" spans="1:23">
      <c r="A125" s="2116" t="s">
        <v>403</v>
      </c>
      <c r="B125" s="2116" t="s">
        <v>818</v>
      </c>
      <c r="C125" s="2116" t="s">
        <v>406</v>
      </c>
      <c r="D125" s="2116" t="s">
        <v>1012</v>
      </c>
      <c r="E125" s="2116" t="s">
        <v>806</v>
      </c>
      <c r="F125" s="2116" t="s">
        <v>816</v>
      </c>
      <c r="G125" s="2116" t="s">
        <v>808</v>
      </c>
      <c r="V125" s="2117" t="str">
        <f t="shared" si="38"/>
        <v>3FZ188</v>
      </c>
      <c r="W125" s="2117" t="str">
        <f t="shared" si="39"/>
        <v>V15CMR</v>
      </c>
    </row>
    <row r="126" spans="1:23">
      <c r="A126" s="2116" t="s">
        <v>403</v>
      </c>
      <c r="B126" s="2116" t="s">
        <v>818</v>
      </c>
      <c r="C126" s="2116" t="s">
        <v>406</v>
      </c>
      <c r="D126" s="2116" t="s">
        <v>1013</v>
      </c>
      <c r="E126" s="2116" t="s">
        <v>806</v>
      </c>
      <c r="F126" s="2116" t="s">
        <v>815</v>
      </c>
      <c r="G126" s="2116" t="s">
        <v>808</v>
      </c>
      <c r="V126" s="2117" t="str">
        <f t="shared" si="38"/>
        <v>3G1188</v>
      </c>
      <c r="W126" s="2117" t="str">
        <f t="shared" si="39"/>
        <v>V15CMR</v>
      </c>
    </row>
    <row r="127" spans="1:23">
      <c r="A127" s="2116" t="s">
        <v>403</v>
      </c>
      <c r="B127" s="2116" t="s">
        <v>818</v>
      </c>
      <c r="C127" s="2116" t="s">
        <v>406</v>
      </c>
      <c r="D127" s="2116" t="s">
        <v>1014</v>
      </c>
      <c r="E127" s="2116" t="s">
        <v>806</v>
      </c>
      <c r="F127" s="2116" t="s">
        <v>807</v>
      </c>
      <c r="G127" s="2116" t="s">
        <v>808</v>
      </c>
      <c r="V127" s="2117" t="str">
        <f t="shared" si="38"/>
        <v>3G2188</v>
      </c>
      <c r="W127" s="2117" t="str">
        <f t="shared" si="39"/>
        <v>V15CMR</v>
      </c>
    </row>
    <row r="128" spans="1:23">
      <c r="A128" s="2116" t="s">
        <v>403</v>
      </c>
      <c r="B128" s="2116" t="s">
        <v>818</v>
      </c>
      <c r="C128" s="2116" t="s">
        <v>406</v>
      </c>
      <c r="D128" s="2116" t="s">
        <v>931</v>
      </c>
      <c r="E128" s="2116" t="s">
        <v>806</v>
      </c>
      <c r="F128" s="2116" t="s">
        <v>807</v>
      </c>
      <c r="G128" s="2116" t="s">
        <v>808</v>
      </c>
      <c r="H128" s="2116">
        <v>0</v>
      </c>
      <c r="I128" s="2116">
        <v>0</v>
      </c>
      <c r="J128" s="2116">
        <v>0</v>
      </c>
      <c r="K128" s="2116">
        <v>0</v>
      </c>
      <c r="L128" s="2116">
        <v>0</v>
      </c>
      <c r="M128" s="2116">
        <v>0</v>
      </c>
      <c r="N128" s="2116">
        <v>0</v>
      </c>
      <c r="O128" s="2116">
        <v>0</v>
      </c>
      <c r="P128" s="2116">
        <v>0</v>
      </c>
      <c r="Q128" s="2116">
        <v>0</v>
      </c>
      <c r="R128" s="2116">
        <v>0</v>
      </c>
      <c r="S128" s="2116">
        <v>0</v>
      </c>
      <c r="T128" s="2116">
        <v>0</v>
      </c>
      <c r="U128" s="2116">
        <v>0</v>
      </c>
      <c r="V128" s="2117" t="str">
        <f t="shared" si="38"/>
        <v>3JG188</v>
      </c>
      <c r="W128" s="2117" t="str">
        <f t="shared" si="39"/>
        <v>V15CMR</v>
      </c>
    </row>
    <row r="129" spans="1:23">
      <c r="A129" s="2116" t="s">
        <v>403</v>
      </c>
      <c r="B129" s="2116" t="s">
        <v>818</v>
      </c>
      <c r="C129" s="2116" t="s">
        <v>406</v>
      </c>
      <c r="D129" s="2116" t="s">
        <v>932</v>
      </c>
      <c r="E129" s="2116" t="s">
        <v>806</v>
      </c>
      <c r="F129" s="2116" t="s">
        <v>906</v>
      </c>
      <c r="G129" s="2116" t="s">
        <v>808</v>
      </c>
      <c r="H129" s="2116">
        <v>0</v>
      </c>
      <c r="I129" s="2116">
        <v>0</v>
      </c>
      <c r="J129" s="2116">
        <v>0</v>
      </c>
      <c r="K129" s="2116">
        <v>0</v>
      </c>
      <c r="L129" s="2116">
        <v>0</v>
      </c>
      <c r="M129" s="2116">
        <v>0</v>
      </c>
      <c r="N129" s="2116">
        <v>0</v>
      </c>
      <c r="O129" s="2116">
        <v>0</v>
      </c>
      <c r="P129" s="2116">
        <v>0</v>
      </c>
      <c r="Q129" s="2116">
        <v>0</v>
      </c>
      <c r="R129" s="2116">
        <v>0</v>
      </c>
      <c r="S129" s="2116">
        <v>0</v>
      </c>
      <c r="T129" s="2116">
        <v>0</v>
      </c>
      <c r="U129" s="2116">
        <v>0</v>
      </c>
      <c r="V129" s="2117" t="str">
        <f t="shared" si="38"/>
        <v>3NE188</v>
      </c>
      <c r="W129" s="2117" t="str">
        <f t="shared" si="39"/>
        <v>V15CMR</v>
      </c>
    </row>
    <row r="130" spans="1:23">
      <c r="A130" s="2116" t="s">
        <v>341</v>
      </c>
      <c r="B130" s="2116" t="s">
        <v>415</v>
      </c>
      <c r="C130" s="2116" t="s">
        <v>406</v>
      </c>
      <c r="D130" s="2116" t="s">
        <v>1017</v>
      </c>
      <c r="E130" s="2116" t="s">
        <v>806</v>
      </c>
      <c r="F130" s="2116" t="s">
        <v>809</v>
      </c>
      <c r="G130" s="2116" t="s">
        <v>808</v>
      </c>
      <c r="V130" s="2117" t="str">
        <f t="shared" si="38"/>
        <v>2UB10C</v>
      </c>
      <c r="W130" s="2117" t="str">
        <f t="shared" si="39"/>
        <v>V15X</v>
      </c>
    </row>
    <row r="131" spans="1:23">
      <c r="A131" s="2116" t="s">
        <v>341</v>
      </c>
      <c r="B131" s="2116" t="s">
        <v>415</v>
      </c>
      <c r="C131" s="2116" t="s">
        <v>406</v>
      </c>
      <c r="D131" s="2116" t="s">
        <v>1018</v>
      </c>
      <c r="E131" s="2116" t="s">
        <v>806</v>
      </c>
      <c r="F131" s="2116" t="s">
        <v>1019</v>
      </c>
      <c r="G131" s="2116" t="s">
        <v>808</v>
      </c>
      <c r="H131" s="2116">
        <v>0</v>
      </c>
      <c r="I131" s="2116">
        <v>0</v>
      </c>
      <c r="J131" s="2116">
        <v>0</v>
      </c>
      <c r="K131" s="2116">
        <v>0</v>
      </c>
      <c r="L131" s="2116">
        <v>0</v>
      </c>
      <c r="M131" s="2116">
        <v>0</v>
      </c>
      <c r="N131" s="2116">
        <v>0</v>
      </c>
      <c r="O131" s="2116">
        <v>0</v>
      </c>
      <c r="P131" s="2116">
        <v>0</v>
      </c>
      <c r="Q131" s="2116">
        <v>0</v>
      </c>
      <c r="R131" s="2116">
        <v>0</v>
      </c>
      <c r="S131" s="2116">
        <v>0</v>
      </c>
      <c r="T131" s="2116">
        <v>0</v>
      </c>
      <c r="U131" s="2116">
        <v>0</v>
      </c>
      <c r="V131" s="2117" t="str">
        <f t="shared" ref="V131:V194" si="70">LEFT(D131,6)</f>
        <v>2UB10D</v>
      </c>
      <c r="W131" s="2117" t="str">
        <f t="shared" ref="W131:W194" si="71">A131</f>
        <v>V15X</v>
      </c>
    </row>
    <row r="132" spans="1:23">
      <c r="A132" s="2116" t="s">
        <v>341</v>
      </c>
      <c r="B132" s="2116" t="s">
        <v>415</v>
      </c>
      <c r="C132" s="2116" t="s">
        <v>406</v>
      </c>
      <c r="D132" s="2116" t="s">
        <v>1020</v>
      </c>
      <c r="E132" s="2116" t="s">
        <v>806</v>
      </c>
      <c r="F132" s="2116" t="s">
        <v>1019</v>
      </c>
      <c r="G132" s="2116" t="s">
        <v>808</v>
      </c>
      <c r="H132" s="2116">
        <v>10000</v>
      </c>
      <c r="I132" s="2116">
        <v>5000</v>
      </c>
      <c r="J132" s="2116">
        <v>5000</v>
      </c>
      <c r="K132" s="2116">
        <v>15000</v>
      </c>
      <c r="L132" s="2116">
        <v>15000</v>
      </c>
      <c r="M132" s="2116">
        <v>15000</v>
      </c>
      <c r="N132" s="2116">
        <v>15000</v>
      </c>
      <c r="O132" s="2116">
        <v>20000</v>
      </c>
      <c r="P132" s="2116">
        <v>20000</v>
      </c>
      <c r="Q132" s="2116">
        <v>0</v>
      </c>
      <c r="R132" s="2116">
        <v>0</v>
      </c>
      <c r="S132" s="2116">
        <v>0</v>
      </c>
      <c r="T132" s="2116">
        <v>0</v>
      </c>
      <c r="U132" s="2116">
        <v>120000</v>
      </c>
      <c r="V132" s="2117" t="str">
        <f t="shared" si="70"/>
        <v>2UB10D</v>
      </c>
      <c r="W132" s="2117" t="str">
        <f t="shared" si="71"/>
        <v>V15X</v>
      </c>
    </row>
    <row r="133" spans="1:23">
      <c r="A133" s="2116" t="s">
        <v>341</v>
      </c>
      <c r="B133" s="2116" t="s">
        <v>415</v>
      </c>
      <c r="C133" s="2116" t="s">
        <v>406</v>
      </c>
      <c r="D133" s="2116" t="s">
        <v>1021</v>
      </c>
      <c r="E133" s="2116" t="s">
        <v>806</v>
      </c>
      <c r="F133" s="2116" t="s">
        <v>809</v>
      </c>
      <c r="G133" s="2116" t="s">
        <v>808</v>
      </c>
      <c r="H133" s="2116">
        <v>80</v>
      </c>
      <c r="I133" s="2116">
        <v>1080</v>
      </c>
      <c r="J133" s="2116">
        <v>681</v>
      </c>
      <c r="K133" s="2116">
        <v>655</v>
      </c>
      <c r="L133" s="2116">
        <v>1081</v>
      </c>
      <c r="M133" s="2116">
        <v>1081</v>
      </c>
      <c r="N133" s="2116">
        <v>756</v>
      </c>
      <c r="O133" s="2116">
        <v>831</v>
      </c>
      <c r="P133" s="2116">
        <v>1381</v>
      </c>
      <c r="Q133" s="2116">
        <v>1131</v>
      </c>
      <c r="R133" s="2116">
        <v>731</v>
      </c>
      <c r="S133" s="2116">
        <v>631</v>
      </c>
      <c r="T133" s="2116">
        <v>81</v>
      </c>
      <c r="U133" s="2116">
        <v>10200</v>
      </c>
      <c r="V133" s="2117" t="str">
        <f t="shared" si="70"/>
        <v>2UB10D</v>
      </c>
      <c r="W133" s="2117" t="str">
        <f t="shared" si="71"/>
        <v>V15X</v>
      </c>
    </row>
    <row r="134" spans="1:23">
      <c r="A134" s="2116" t="s">
        <v>341</v>
      </c>
      <c r="B134" s="2116" t="s">
        <v>415</v>
      </c>
      <c r="C134" s="2116" t="s">
        <v>406</v>
      </c>
      <c r="D134" s="2116" t="s">
        <v>1022</v>
      </c>
      <c r="E134" s="2116" t="s">
        <v>806</v>
      </c>
      <c r="F134" s="2116" t="s">
        <v>809</v>
      </c>
      <c r="G134" s="2116" t="s">
        <v>808</v>
      </c>
      <c r="H134" s="2116">
        <v>0</v>
      </c>
      <c r="I134" s="2116">
        <v>0</v>
      </c>
      <c r="J134" s="2116">
        <v>0</v>
      </c>
      <c r="K134" s="2116">
        <v>0</v>
      </c>
      <c r="L134" s="2116">
        <v>0</v>
      </c>
      <c r="M134" s="2116">
        <v>0</v>
      </c>
      <c r="N134" s="2116">
        <v>0</v>
      </c>
      <c r="O134" s="2116">
        <v>0</v>
      </c>
      <c r="P134" s="2116">
        <v>0</v>
      </c>
      <c r="Q134" s="2116">
        <v>0</v>
      </c>
      <c r="R134" s="2116">
        <v>0</v>
      </c>
      <c r="S134" s="2116">
        <v>0</v>
      </c>
      <c r="T134" s="2116">
        <v>0</v>
      </c>
      <c r="U134" s="2116">
        <v>0</v>
      </c>
      <c r="V134" s="2117" t="str">
        <f t="shared" si="70"/>
        <v>2UB10D</v>
      </c>
      <c r="W134" s="2117" t="str">
        <f t="shared" si="71"/>
        <v>V15X</v>
      </c>
    </row>
    <row r="135" spans="1:23">
      <c r="A135" s="2116" t="s">
        <v>341</v>
      </c>
      <c r="B135" s="2116" t="s">
        <v>415</v>
      </c>
      <c r="C135" s="2116" t="s">
        <v>406</v>
      </c>
      <c r="D135" s="2116" t="s">
        <v>1023</v>
      </c>
      <c r="E135" s="2116" t="s">
        <v>806</v>
      </c>
      <c r="F135" s="2116" t="s">
        <v>807</v>
      </c>
      <c r="G135" s="2116" t="s">
        <v>808</v>
      </c>
      <c r="H135" s="2116">
        <v>0</v>
      </c>
      <c r="I135" s="2116">
        <v>0</v>
      </c>
      <c r="J135" s="2116">
        <v>0</v>
      </c>
      <c r="K135" s="2116">
        <v>3000</v>
      </c>
      <c r="L135" s="2116">
        <v>1000</v>
      </c>
      <c r="M135" s="2116">
        <v>1000</v>
      </c>
      <c r="N135" s="2116">
        <v>1000</v>
      </c>
      <c r="O135" s="2116">
        <v>1800</v>
      </c>
      <c r="P135" s="2116">
        <v>800</v>
      </c>
      <c r="Q135" s="2116">
        <v>800</v>
      </c>
      <c r="R135" s="2116">
        <v>6800</v>
      </c>
      <c r="S135" s="2116">
        <v>800</v>
      </c>
      <c r="T135" s="2116">
        <v>0</v>
      </c>
      <c r="U135" s="2116">
        <v>17000</v>
      </c>
      <c r="V135" s="2117" t="str">
        <f t="shared" si="70"/>
        <v>2UB10D</v>
      </c>
      <c r="W135" s="2117" t="str">
        <f t="shared" si="71"/>
        <v>V15X</v>
      </c>
    </row>
    <row r="136" spans="1:23">
      <c r="A136" s="2116" t="s">
        <v>341</v>
      </c>
      <c r="B136" s="2116" t="s">
        <v>415</v>
      </c>
      <c r="C136" s="2116" t="s">
        <v>406</v>
      </c>
      <c r="D136" s="2116" t="s">
        <v>1024</v>
      </c>
      <c r="E136" s="2116" t="s">
        <v>806</v>
      </c>
      <c r="F136" s="2116" t="s">
        <v>832</v>
      </c>
      <c r="G136" s="2116" t="s">
        <v>808</v>
      </c>
      <c r="V136" s="2117" t="str">
        <f t="shared" si="70"/>
        <v>2UB10D</v>
      </c>
      <c r="W136" s="2117" t="str">
        <f t="shared" si="71"/>
        <v>V15X</v>
      </c>
    </row>
    <row r="137" spans="1:23">
      <c r="A137" s="2116" t="s">
        <v>341</v>
      </c>
      <c r="B137" s="2116" t="s">
        <v>415</v>
      </c>
      <c r="C137" s="2116" t="s">
        <v>406</v>
      </c>
      <c r="D137" s="2116" t="s">
        <v>1025</v>
      </c>
      <c r="E137" s="2116" t="s">
        <v>806</v>
      </c>
      <c r="F137" s="2116" t="s">
        <v>1026</v>
      </c>
      <c r="G137" s="2116" t="s">
        <v>808</v>
      </c>
      <c r="H137" s="2116">
        <v>0</v>
      </c>
      <c r="I137" s="2116">
        <v>0</v>
      </c>
      <c r="J137" s="2116">
        <v>0</v>
      </c>
      <c r="K137" s="2116">
        <v>0</v>
      </c>
      <c r="L137" s="2116">
        <v>0</v>
      </c>
      <c r="M137" s="2116">
        <v>0</v>
      </c>
      <c r="N137" s="2116">
        <v>0</v>
      </c>
      <c r="O137" s="2116">
        <v>0</v>
      </c>
      <c r="P137" s="2116">
        <v>0</v>
      </c>
      <c r="Q137" s="2116">
        <v>0</v>
      </c>
      <c r="R137" s="2116">
        <v>0</v>
      </c>
      <c r="S137" s="2116">
        <v>0</v>
      </c>
      <c r="T137" s="2116">
        <v>0</v>
      </c>
      <c r="U137" s="2116">
        <v>0</v>
      </c>
      <c r="V137" s="2117" t="str">
        <f t="shared" si="70"/>
        <v>2UB10D</v>
      </c>
      <c r="W137" s="2117" t="str">
        <f t="shared" si="71"/>
        <v>V15X</v>
      </c>
    </row>
    <row r="138" spans="1:23">
      <c r="A138" s="2116" t="s">
        <v>341</v>
      </c>
      <c r="B138" s="2116" t="s">
        <v>415</v>
      </c>
      <c r="C138" s="2116" t="s">
        <v>406</v>
      </c>
      <c r="D138" s="2116" t="s">
        <v>1027</v>
      </c>
      <c r="E138" s="2116" t="s">
        <v>806</v>
      </c>
      <c r="F138" s="2116" t="s">
        <v>810</v>
      </c>
      <c r="G138" s="2116" t="s">
        <v>808</v>
      </c>
      <c r="H138" s="2116">
        <v>0</v>
      </c>
      <c r="I138" s="2116">
        <v>0</v>
      </c>
      <c r="J138" s="2116">
        <v>0</v>
      </c>
      <c r="K138" s="2116">
        <v>0</v>
      </c>
      <c r="L138" s="2116">
        <v>0</v>
      </c>
      <c r="M138" s="2116">
        <v>0</v>
      </c>
      <c r="N138" s="2116">
        <v>0</v>
      </c>
      <c r="O138" s="2116">
        <v>0</v>
      </c>
      <c r="P138" s="2116">
        <v>0</v>
      </c>
      <c r="Q138" s="2116">
        <v>0</v>
      </c>
      <c r="R138" s="2116">
        <v>0</v>
      </c>
      <c r="S138" s="2116">
        <v>0</v>
      </c>
      <c r="T138" s="2116">
        <v>0</v>
      </c>
      <c r="U138" s="2116">
        <v>0</v>
      </c>
      <c r="V138" s="2117" t="str">
        <f t="shared" si="70"/>
        <v>2UB10D</v>
      </c>
      <c r="W138" s="2117" t="str">
        <f t="shared" si="71"/>
        <v>V15X</v>
      </c>
    </row>
    <row r="139" spans="1:23">
      <c r="A139" s="2116" t="s">
        <v>341</v>
      </c>
      <c r="B139" s="2116" t="s">
        <v>416</v>
      </c>
      <c r="C139" s="2116" t="s">
        <v>406</v>
      </c>
      <c r="D139" s="2116" t="s">
        <v>1028</v>
      </c>
      <c r="E139" s="2116" t="s">
        <v>806</v>
      </c>
      <c r="F139" s="2116" t="s">
        <v>1019</v>
      </c>
      <c r="G139" s="2116" t="s">
        <v>808</v>
      </c>
      <c r="H139" s="2116">
        <v>0</v>
      </c>
      <c r="I139" s="2116">
        <v>0</v>
      </c>
      <c r="J139" s="2116">
        <v>0</v>
      </c>
      <c r="K139" s="2116">
        <v>0</v>
      </c>
      <c r="L139" s="2116">
        <v>0</v>
      </c>
      <c r="M139" s="2116">
        <v>0</v>
      </c>
      <c r="N139" s="2116">
        <v>0</v>
      </c>
      <c r="O139" s="2116">
        <v>0</v>
      </c>
      <c r="P139" s="2116">
        <v>0</v>
      </c>
      <c r="Q139" s="2116">
        <v>0</v>
      </c>
      <c r="R139" s="2116">
        <v>0</v>
      </c>
      <c r="S139" s="2116">
        <v>0</v>
      </c>
      <c r="U139" s="2116">
        <v>0</v>
      </c>
      <c r="V139" s="2117" t="str">
        <f t="shared" si="70"/>
        <v>2UB102</v>
      </c>
      <c r="W139" s="2117" t="str">
        <f t="shared" si="71"/>
        <v>V15X</v>
      </c>
    </row>
    <row r="140" spans="1:23">
      <c r="A140" s="2116" t="s">
        <v>341</v>
      </c>
      <c r="B140" s="2116" t="s">
        <v>416</v>
      </c>
      <c r="C140" s="2116" t="s">
        <v>406</v>
      </c>
      <c r="D140" s="2116" t="s">
        <v>1029</v>
      </c>
      <c r="E140" s="2116" t="s">
        <v>806</v>
      </c>
      <c r="F140" s="2116" t="s">
        <v>1019</v>
      </c>
      <c r="G140" s="2116" t="s">
        <v>808</v>
      </c>
      <c r="H140" s="2116">
        <v>0</v>
      </c>
      <c r="I140" s="2116">
        <v>0</v>
      </c>
      <c r="J140" s="2116">
        <v>0</v>
      </c>
      <c r="K140" s="2116">
        <v>0</v>
      </c>
      <c r="L140" s="2116">
        <v>0</v>
      </c>
      <c r="M140" s="2116">
        <v>0</v>
      </c>
      <c r="N140" s="2116">
        <v>0</v>
      </c>
      <c r="O140" s="2116">
        <v>0</v>
      </c>
      <c r="U140" s="2116">
        <v>0</v>
      </c>
      <c r="V140" s="2117" t="str">
        <f t="shared" si="70"/>
        <v>2UB102</v>
      </c>
      <c r="W140" s="2117" t="str">
        <f t="shared" si="71"/>
        <v>V15X</v>
      </c>
    </row>
    <row r="141" spans="1:23">
      <c r="A141" s="2116" t="s">
        <v>341</v>
      </c>
      <c r="B141" s="2116" t="s">
        <v>416</v>
      </c>
      <c r="C141" s="2116" t="s">
        <v>406</v>
      </c>
      <c r="D141" s="2116" t="s">
        <v>1030</v>
      </c>
      <c r="E141" s="2116" t="s">
        <v>806</v>
      </c>
      <c r="F141" s="2116" t="s">
        <v>809</v>
      </c>
      <c r="G141" s="2116" t="s">
        <v>808</v>
      </c>
      <c r="H141" s="2116">
        <v>1250</v>
      </c>
      <c r="I141" s="2116">
        <v>1850</v>
      </c>
      <c r="J141" s="2116">
        <v>2450</v>
      </c>
      <c r="K141" s="2116">
        <v>2500</v>
      </c>
      <c r="L141" s="2116">
        <v>2150</v>
      </c>
      <c r="M141" s="2116">
        <v>1850</v>
      </c>
      <c r="N141" s="2116">
        <v>2100</v>
      </c>
      <c r="O141" s="2116">
        <v>3300</v>
      </c>
      <c r="P141" s="2116">
        <v>2850</v>
      </c>
      <c r="Q141" s="2116">
        <v>2100</v>
      </c>
      <c r="R141" s="2116">
        <v>3850</v>
      </c>
      <c r="S141" s="2116">
        <v>2100</v>
      </c>
      <c r="T141" s="2116">
        <v>1250</v>
      </c>
      <c r="U141" s="2116">
        <v>29600</v>
      </c>
      <c r="V141" s="2117" t="str">
        <f t="shared" si="70"/>
        <v>2UB102</v>
      </c>
      <c r="W141" s="2117" t="str">
        <f t="shared" si="71"/>
        <v>V15X</v>
      </c>
    </row>
    <row r="142" spans="1:23">
      <c r="A142" s="2116" t="s">
        <v>341</v>
      </c>
      <c r="B142" s="2116" t="s">
        <v>416</v>
      </c>
      <c r="C142" s="2116" t="s">
        <v>406</v>
      </c>
      <c r="D142" s="2116" t="s">
        <v>1031</v>
      </c>
      <c r="E142" s="2116" t="s">
        <v>806</v>
      </c>
      <c r="F142" s="2116" t="s">
        <v>809</v>
      </c>
      <c r="G142" s="2116" t="s">
        <v>808</v>
      </c>
      <c r="H142" s="2116">
        <v>0</v>
      </c>
      <c r="I142" s="2116">
        <v>0</v>
      </c>
      <c r="J142" s="2116">
        <v>0</v>
      </c>
      <c r="K142" s="2116">
        <v>0</v>
      </c>
      <c r="L142" s="2116">
        <v>0</v>
      </c>
      <c r="M142" s="2116">
        <v>0</v>
      </c>
      <c r="N142" s="2116">
        <v>0</v>
      </c>
      <c r="O142" s="2116">
        <v>0</v>
      </c>
      <c r="P142" s="2116">
        <v>0</v>
      </c>
      <c r="Q142" s="2116">
        <v>0</v>
      </c>
      <c r="R142" s="2116">
        <v>0</v>
      </c>
      <c r="S142" s="2116">
        <v>0</v>
      </c>
      <c r="T142" s="2116">
        <v>0</v>
      </c>
      <c r="U142" s="2116">
        <v>0</v>
      </c>
      <c r="V142" s="2117" t="str">
        <f t="shared" si="70"/>
        <v>2UB102</v>
      </c>
      <c r="W142" s="2117" t="str">
        <f t="shared" si="71"/>
        <v>V15X</v>
      </c>
    </row>
    <row r="143" spans="1:23">
      <c r="A143" s="2116" t="s">
        <v>341</v>
      </c>
      <c r="B143" s="2116" t="s">
        <v>416</v>
      </c>
      <c r="C143" s="2116" t="s">
        <v>406</v>
      </c>
      <c r="D143" s="2116" t="s">
        <v>1032</v>
      </c>
      <c r="E143" s="2116" t="s">
        <v>806</v>
      </c>
      <c r="F143" s="2116" t="s">
        <v>807</v>
      </c>
      <c r="G143" s="2116" t="s">
        <v>808</v>
      </c>
      <c r="H143" s="2116">
        <v>3250</v>
      </c>
      <c r="I143" s="2116">
        <v>3250</v>
      </c>
      <c r="J143" s="2116">
        <v>3250</v>
      </c>
      <c r="K143" s="2116">
        <v>4875</v>
      </c>
      <c r="L143" s="2116">
        <v>3375</v>
      </c>
      <c r="M143" s="2116">
        <v>3375</v>
      </c>
      <c r="N143" s="2116">
        <v>3375</v>
      </c>
      <c r="O143" s="2116">
        <v>4350</v>
      </c>
      <c r="P143" s="2116">
        <v>3350</v>
      </c>
      <c r="Q143" s="2116">
        <v>3350</v>
      </c>
      <c r="R143" s="2116">
        <v>3100</v>
      </c>
      <c r="S143" s="2116">
        <v>0</v>
      </c>
      <c r="T143" s="2116">
        <v>0</v>
      </c>
      <c r="U143" s="2116">
        <v>38900</v>
      </c>
      <c r="V143" s="2117" t="str">
        <f t="shared" si="70"/>
        <v>2UB102</v>
      </c>
      <c r="W143" s="2117" t="str">
        <f t="shared" si="71"/>
        <v>V15X</v>
      </c>
    </row>
    <row r="144" spans="1:23">
      <c r="A144" s="2116" t="s">
        <v>341</v>
      </c>
      <c r="B144" s="2116" t="s">
        <v>416</v>
      </c>
      <c r="C144" s="2116" t="s">
        <v>406</v>
      </c>
      <c r="D144" s="2116" t="s">
        <v>1033</v>
      </c>
      <c r="E144" s="2116" t="s">
        <v>806</v>
      </c>
      <c r="F144" s="2116" t="s">
        <v>832</v>
      </c>
      <c r="G144" s="2116" t="s">
        <v>808</v>
      </c>
      <c r="H144" s="2116">
        <v>0</v>
      </c>
      <c r="I144" s="2116">
        <v>0</v>
      </c>
      <c r="J144" s="2116">
        <v>0</v>
      </c>
      <c r="K144" s="2116">
        <v>0</v>
      </c>
      <c r="L144" s="2116">
        <v>0</v>
      </c>
      <c r="M144" s="2116">
        <v>0</v>
      </c>
      <c r="N144" s="2116">
        <v>0</v>
      </c>
      <c r="O144" s="2116">
        <v>0</v>
      </c>
      <c r="U144" s="2116">
        <v>0</v>
      </c>
      <c r="V144" s="2117" t="str">
        <f t="shared" si="70"/>
        <v>2UB102</v>
      </c>
      <c r="W144" s="2117" t="str">
        <f t="shared" si="71"/>
        <v>V15X</v>
      </c>
    </row>
    <row r="145" spans="1:23">
      <c r="A145" s="2116" t="s">
        <v>341</v>
      </c>
      <c r="B145" s="2116" t="s">
        <v>416</v>
      </c>
      <c r="C145" s="2116" t="s">
        <v>406</v>
      </c>
      <c r="D145" s="2116" t="s">
        <v>1034</v>
      </c>
      <c r="E145" s="2116" t="s">
        <v>806</v>
      </c>
      <c r="F145" s="2116" t="s">
        <v>1026</v>
      </c>
      <c r="G145" s="2116" t="s">
        <v>808</v>
      </c>
      <c r="H145" s="2116">
        <v>0</v>
      </c>
      <c r="I145" s="2116">
        <v>0</v>
      </c>
      <c r="J145" s="2116">
        <v>0</v>
      </c>
      <c r="K145" s="2116">
        <v>0</v>
      </c>
      <c r="L145" s="2116">
        <v>0</v>
      </c>
      <c r="M145" s="2116">
        <v>0</v>
      </c>
      <c r="N145" s="2116">
        <v>0</v>
      </c>
      <c r="O145" s="2116">
        <v>0</v>
      </c>
      <c r="P145" s="2116">
        <v>0</v>
      </c>
      <c r="Q145" s="2116">
        <v>0</v>
      </c>
      <c r="R145" s="2116">
        <v>0</v>
      </c>
      <c r="S145" s="2116">
        <v>0</v>
      </c>
      <c r="T145" s="2116">
        <v>0</v>
      </c>
      <c r="U145" s="2116">
        <v>0</v>
      </c>
      <c r="V145" s="2117" t="str">
        <f t="shared" si="70"/>
        <v>2UB102</v>
      </c>
      <c r="W145" s="2117" t="str">
        <f t="shared" si="71"/>
        <v>V15X</v>
      </c>
    </row>
    <row r="146" spans="1:23">
      <c r="A146" s="2116" t="s">
        <v>341</v>
      </c>
      <c r="B146" s="2116" t="s">
        <v>416</v>
      </c>
      <c r="C146" s="2116" t="s">
        <v>406</v>
      </c>
      <c r="D146" s="2116" t="s">
        <v>1035</v>
      </c>
      <c r="E146" s="2116" t="s">
        <v>806</v>
      </c>
      <c r="F146" s="2116" t="s">
        <v>810</v>
      </c>
      <c r="G146" s="2116" t="s">
        <v>808</v>
      </c>
      <c r="H146" s="2116">
        <v>0</v>
      </c>
      <c r="I146" s="2116">
        <v>0</v>
      </c>
      <c r="J146" s="2116">
        <v>0</v>
      </c>
      <c r="K146" s="2116">
        <v>0</v>
      </c>
      <c r="L146" s="2116">
        <v>0</v>
      </c>
      <c r="M146" s="2116">
        <v>0</v>
      </c>
      <c r="N146" s="2116">
        <v>0</v>
      </c>
      <c r="O146" s="2116">
        <v>0</v>
      </c>
      <c r="P146" s="2116">
        <v>0</v>
      </c>
      <c r="Q146" s="2116">
        <v>0</v>
      </c>
      <c r="R146" s="2116">
        <v>0</v>
      </c>
      <c r="S146" s="2116">
        <v>0</v>
      </c>
      <c r="T146" s="2116">
        <v>0</v>
      </c>
      <c r="U146" s="2116">
        <v>0</v>
      </c>
      <c r="V146" s="2117" t="str">
        <f t="shared" si="70"/>
        <v>2UB102</v>
      </c>
      <c r="W146" s="2117" t="str">
        <f t="shared" si="71"/>
        <v>V15X</v>
      </c>
    </row>
    <row r="147" spans="1:23">
      <c r="V147" s="2117" t="str">
        <f t="shared" si="70"/>
        <v/>
      </c>
      <c r="W147" s="2117">
        <f t="shared" si="71"/>
        <v>0</v>
      </c>
    </row>
    <row r="148" spans="1:23">
      <c r="V148" s="2117" t="str">
        <f t="shared" si="70"/>
        <v/>
      </c>
      <c r="W148" s="2117">
        <f t="shared" si="71"/>
        <v>0</v>
      </c>
    </row>
    <row r="149" spans="1:23">
      <c r="V149" s="2117" t="str">
        <f t="shared" si="70"/>
        <v/>
      </c>
      <c r="W149" s="2117">
        <f t="shared" si="71"/>
        <v>0</v>
      </c>
    </row>
    <row r="150" spans="1:23">
      <c r="V150" s="2117" t="str">
        <f t="shared" si="70"/>
        <v/>
      </c>
      <c r="W150" s="2117">
        <f t="shared" si="71"/>
        <v>0</v>
      </c>
    </row>
    <row r="151" spans="1:23">
      <c r="V151" s="2117" t="str">
        <f t="shared" si="70"/>
        <v/>
      </c>
      <c r="W151" s="2117">
        <f t="shared" si="71"/>
        <v>0</v>
      </c>
    </row>
    <row r="152" spans="1:23">
      <c r="V152" s="2117" t="str">
        <f t="shared" si="70"/>
        <v/>
      </c>
      <c r="W152" s="2117">
        <f t="shared" si="71"/>
        <v>0</v>
      </c>
    </row>
    <row r="153" spans="1:23">
      <c r="V153" s="2117" t="str">
        <f t="shared" si="70"/>
        <v/>
      </c>
      <c r="W153" s="2117">
        <f t="shared" si="71"/>
        <v>0</v>
      </c>
    </row>
    <row r="154" spans="1:23">
      <c r="V154" s="2117" t="str">
        <f t="shared" si="70"/>
        <v/>
      </c>
      <c r="W154" s="2117">
        <f t="shared" si="71"/>
        <v>0</v>
      </c>
    </row>
    <row r="155" spans="1:23">
      <c r="V155" s="2117" t="str">
        <f t="shared" si="70"/>
        <v/>
      </c>
      <c r="W155" s="2117">
        <f t="shared" si="71"/>
        <v>0</v>
      </c>
    </row>
    <row r="156" spans="1:23">
      <c r="V156" s="2117" t="str">
        <f t="shared" si="70"/>
        <v/>
      </c>
      <c r="W156" s="2117">
        <f t="shared" si="71"/>
        <v>0</v>
      </c>
    </row>
    <row r="157" spans="1:23">
      <c r="V157" s="2117" t="str">
        <f t="shared" si="70"/>
        <v/>
      </c>
      <c r="W157" s="2117">
        <f t="shared" si="71"/>
        <v>0</v>
      </c>
    </row>
    <row r="158" spans="1:23">
      <c r="V158" s="2117" t="str">
        <f t="shared" si="70"/>
        <v/>
      </c>
      <c r="W158" s="2117">
        <f t="shared" si="71"/>
        <v>0</v>
      </c>
    </row>
    <row r="159" spans="1:23">
      <c r="V159" s="2117" t="str">
        <f t="shared" si="70"/>
        <v/>
      </c>
      <c r="W159" s="2117">
        <f t="shared" si="71"/>
        <v>0</v>
      </c>
    </row>
    <row r="160" spans="1:23">
      <c r="V160" s="2117" t="str">
        <f t="shared" si="70"/>
        <v/>
      </c>
      <c r="W160" s="2117">
        <f t="shared" si="71"/>
        <v>0</v>
      </c>
    </row>
    <row r="161" spans="22:23">
      <c r="V161" s="2117" t="str">
        <f t="shared" si="70"/>
        <v/>
      </c>
      <c r="W161" s="2117">
        <f t="shared" si="71"/>
        <v>0</v>
      </c>
    </row>
    <row r="162" spans="22:23">
      <c r="V162" s="2117" t="str">
        <f t="shared" si="70"/>
        <v/>
      </c>
      <c r="W162" s="2117">
        <f t="shared" si="71"/>
        <v>0</v>
      </c>
    </row>
    <row r="163" spans="22:23">
      <c r="V163" s="2117" t="str">
        <f t="shared" si="70"/>
        <v/>
      </c>
      <c r="W163" s="2117">
        <f t="shared" si="71"/>
        <v>0</v>
      </c>
    </row>
    <row r="164" spans="22:23">
      <c r="V164" s="2117" t="str">
        <f t="shared" si="70"/>
        <v/>
      </c>
      <c r="W164" s="2117">
        <f t="shared" si="71"/>
        <v>0</v>
      </c>
    </row>
    <row r="165" spans="22:23">
      <c r="V165" s="2117" t="str">
        <f t="shared" si="70"/>
        <v/>
      </c>
      <c r="W165" s="2117">
        <f t="shared" si="71"/>
        <v>0</v>
      </c>
    </row>
    <row r="166" spans="22:23">
      <c r="V166" s="2117" t="str">
        <f t="shared" si="70"/>
        <v/>
      </c>
      <c r="W166" s="2117">
        <f t="shared" si="71"/>
        <v>0</v>
      </c>
    </row>
    <row r="167" spans="22:23">
      <c r="V167" s="2117" t="str">
        <f t="shared" si="70"/>
        <v/>
      </c>
      <c r="W167" s="2117">
        <f t="shared" si="71"/>
        <v>0</v>
      </c>
    </row>
    <row r="168" spans="22:23">
      <c r="V168" s="2117" t="str">
        <f t="shared" si="70"/>
        <v/>
      </c>
      <c r="W168" s="2117">
        <f t="shared" si="71"/>
        <v>0</v>
      </c>
    </row>
    <row r="169" spans="22:23">
      <c r="V169" s="2117" t="str">
        <f t="shared" si="70"/>
        <v/>
      </c>
      <c r="W169" s="2117">
        <f t="shared" si="71"/>
        <v>0</v>
      </c>
    </row>
    <row r="170" spans="22:23">
      <c r="V170" s="2117" t="str">
        <f t="shared" si="70"/>
        <v/>
      </c>
      <c r="W170" s="2117">
        <f t="shared" si="71"/>
        <v>0</v>
      </c>
    </row>
    <row r="171" spans="22:23">
      <c r="V171" s="2117" t="str">
        <f t="shared" si="70"/>
        <v/>
      </c>
      <c r="W171" s="2117">
        <f t="shared" si="71"/>
        <v>0</v>
      </c>
    </row>
    <row r="172" spans="22:23">
      <c r="V172" s="2117" t="str">
        <f t="shared" si="70"/>
        <v/>
      </c>
      <c r="W172" s="2117">
        <f t="shared" si="71"/>
        <v>0</v>
      </c>
    </row>
    <row r="173" spans="22:23">
      <c r="V173" s="2117" t="str">
        <f t="shared" si="70"/>
        <v/>
      </c>
      <c r="W173" s="2117">
        <f t="shared" si="71"/>
        <v>0</v>
      </c>
    </row>
    <row r="174" spans="22:23">
      <c r="V174" s="2117" t="str">
        <f t="shared" si="70"/>
        <v/>
      </c>
      <c r="W174" s="2117">
        <f t="shared" si="71"/>
        <v>0</v>
      </c>
    </row>
    <row r="175" spans="22:23">
      <c r="V175" s="2117" t="str">
        <f t="shared" si="70"/>
        <v/>
      </c>
      <c r="W175" s="2117">
        <f t="shared" si="71"/>
        <v>0</v>
      </c>
    </row>
    <row r="176" spans="22:23">
      <c r="V176" s="2117" t="str">
        <f t="shared" si="70"/>
        <v/>
      </c>
      <c r="W176" s="2117">
        <f t="shared" si="71"/>
        <v>0</v>
      </c>
    </row>
    <row r="177" spans="22:23">
      <c r="V177" s="2117" t="str">
        <f t="shared" si="70"/>
        <v/>
      </c>
      <c r="W177" s="2117">
        <f t="shared" si="71"/>
        <v>0</v>
      </c>
    </row>
    <row r="178" spans="22:23">
      <c r="V178" s="2117" t="str">
        <f t="shared" si="70"/>
        <v/>
      </c>
      <c r="W178" s="2117">
        <f t="shared" si="71"/>
        <v>0</v>
      </c>
    </row>
    <row r="179" spans="22:23">
      <c r="V179" s="2117" t="str">
        <f t="shared" si="70"/>
        <v/>
      </c>
      <c r="W179" s="2117">
        <f t="shared" si="71"/>
        <v>0</v>
      </c>
    </row>
    <row r="180" spans="22:23">
      <c r="V180" s="2117" t="str">
        <f t="shared" si="70"/>
        <v/>
      </c>
      <c r="W180" s="2117">
        <f t="shared" si="71"/>
        <v>0</v>
      </c>
    </row>
    <row r="181" spans="22:23">
      <c r="V181" s="2117" t="str">
        <f t="shared" si="70"/>
        <v/>
      </c>
      <c r="W181" s="2117">
        <f t="shared" si="71"/>
        <v>0</v>
      </c>
    </row>
    <row r="182" spans="22:23">
      <c r="V182" s="2117" t="str">
        <f t="shared" si="70"/>
        <v/>
      </c>
      <c r="W182" s="2117">
        <f t="shared" si="71"/>
        <v>0</v>
      </c>
    </row>
    <row r="183" spans="22:23">
      <c r="V183" s="2117" t="str">
        <f t="shared" si="70"/>
        <v/>
      </c>
      <c r="W183" s="2117">
        <f t="shared" si="71"/>
        <v>0</v>
      </c>
    </row>
    <row r="184" spans="22:23">
      <c r="V184" s="2117" t="str">
        <f t="shared" si="70"/>
        <v/>
      </c>
      <c r="W184" s="2117">
        <f t="shared" si="71"/>
        <v>0</v>
      </c>
    </row>
    <row r="185" spans="22:23">
      <c r="V185" s="2117" t="str">
        <f t="shared" si="70"/>
        <v/>
      </c>
      <c r="W185" s="2117">
        <f t="shared" si="71"/>
        <v>0</v>
      </c>
    </row>
    <row r="186" spans="22:23">
      <c r="V186" s="2117" t="str">
        <f t="shared" si="70"/>
        <v/>
      </c>
      <c r="W186" s="2117">
        <f t="shared" si="71"/>
        <v>0</v>
      </c>
    </row>
    <row r="187" spans="22:23">
      <c r="V187" s="2117" t="str">
        <f t="shared" si="70"/>
        <v/>
      </c>
      <c r="W187" s="2117">
        <f t="shared" si="71"/>
        <v>0</v>
      </c>
    </row>
    <row r="188" spans="22:23">
      <c r="V188" s="2117" t="str">
        <f t="shared" si="70"/>
        <v/>
      </c>
      <c r="W188" s="2117">
        <f t="shared" si="71"/>
        <v>0</v>
      </c>
    </row>
    <row r="189" spans="22:23">
      <c r="V189" s="2117" t="str">
        <f t="shared" si="70"/>
        <v/>
      </c>
      <c r="W189" s="2117">
        <f t="shared" si="71"/>
        <v>0</v>
      </c>
    </row>
    <row r="190" spans="22:23">
      <c r="V190" s="2117" t="str">
        <f t="shared" si="70"/>
        <v/>
      </c>
      <c r="W190" s="2117">
        <f t="shared" si="71"/>
        <v>0</v>
      </c>
    </row>
    <row r="191" spans="22:23">
      <c r="V191" s="2117" t="str">
        <f t="shared" si="70"/>
        <v/>
      </c>
      <c r="W191" s="2117">
        <f t="shared" si="71"/>
        <v>0</v>
      </c>
    </row>
    <row r="192" spans="22:23">
      <c r="V192" s="2117" t="str">
        <f t="shared" si="70"/>
        <v/>
      </c>
      <c r="W192" s="2117">
        <f t="shared" si="71"/>
        <v>0</v>
      </c>
    </row>
    <row r="193" spans="22:23">
      <c r="V193" s="2117" t="str">
        <f t="shared" si="70"/>
        <v/>
      </c>
      <c r="W193" s="2117">
        <f t="shared" si="71"/>
        <v>0</v>
      </c>
    </row>
    <row r="194" spans="22:23">
      <c r="V194" s="2117" t="str">
        <f t="shared" si="70"/>
        <v/>
      </c>
      <c r="W194" s="2117">
        <f t="shared" si="71"/>
        <v>0</v>
      </c>
    </row>
    <row r="195" spans="22:23">
      <c r="V195" s="2117" t="str">
        <f t="shared" ref="V195:V258" si="72">LEFT(D195,6)</f>
        <v/>
      </c>
      <c r="W195" s="2117">
        <f t="shared" ref="W195:W258" si="73">A195</f>
        <v>0</v>
      </c>
    </row>
    <row r="196" spans="22:23">
      <c r="V196" s="2117" t="str">
        <f t="shared" si="72"/>
        <v/>
      </c>
      <c r="W196" s="2117">
        <f t="shared" si="73"/>
        <v>0</v>
      </c>
    </row>
    <row r="197" spans="22:23">
      <c r="V197" s="2117" t="str">
        <f t="shared" si="72"/>
        <v/>
      </c>
      <c r="W197" s="2117">
        <f t="shared" si="73"/>
        <v>0</v>
      </c>
    </row>
    <row r="198" spans="22:23">
      <c r="V198" s="2117" t="str">
        <f t="shared" si="72"/>
        <v/>
      </c>
      <c r="W198" s="2117">
        <f t="shared" si="73"/>
        <v>0</v>
      </c>
    </row>
    <row r="199" spans="22:23">
      <c r="V199" s="2117" t="str">
        <f t="shared" si="72"/>
        <v/>
      </c>
      <c r="W199" s="2117">
        <f t="shared" si="73"/>
        <v>0</v>
      </c>
    </row>
    <row r="200" spans="22:23">
      <c r="V200" s="2117" t="str">
        <f t="shared" si="72"/>
        <v/>
      </c>
      <c r="W200" s="2117">
        <f t="shared" si="73"/>
        <v>0</v>
      </c>
    </row>
    <row r="201" spans="22:23">
      <c r="V201" s="2117" t="str">
        <f t="shared" si="72"/>
        <v/>
      </c>
      <c r="W201" s="2117">
        <f t="shared" si="73"/>
        <v>0</v>
      </c>
    </row>
    <row r="202" spans="22:23">
      <c r="V202" s="2117" t="str">
        <f t="shared" si="72"/>
        <v/>
      </c>
      <c r="W202" s="2117">
        <f t="shared" si="73"/>
        <v>0</v>
      </c>
    </row>
    <row r="203" spans="22:23">
      <c r="V203" s="2117" t="str">
        <f t="shared" si="72"/>
        <v/>
      </c>
      <c r="W203" s="2117">
        <f t="shared" si="73"/>
        <v>0</v>
      </c>
    </row>
    <row r="204" spans="22:23">
      <c r="V204" s="2117" t="str">
        <f t="shared" si="72"/>
        <v/>
      </c>
      <c r="W204" s="2117">
        <f t="shared" si="73"/>
        <v>0</v>
      </c>
    </row>
    <row r="205" spans="22:23">
      <c r="V205" s="2117" t="str">
        <f t="shared" si="72"/>
        <v/>
      </c>
      <c r="W205" s="2117">
        <f t="shared" si="73"/>
        <v>0</v>
      </c>
    </row>
    <row r="206" spans="22:23">
      <c r="V206" s="2117" t="str">
        <f t="shared" si="72"/>
        <v/>
      </c>
      <c r="W206" s="2117">
        <f t="shared" si="73"/>
        <v>0</v>
      </c>
    </row>
    <row r="207" spans="22:23">
      <c r="V207" s="2117" t="str">
        <f t="shared" si="72"/>
        <v/>
      </c>
      <c r="W207" s="2117">
        <f t="shared" si="73"/>
        <v>0</v>
      </c>
    </row>
    <row r="208" spans="22:23">
      <c r="V208" s="2117" t="str">
        <f t="shared" si="72"/>
        <v/>
      </c>
      <c r="W208" s="2117">
        <f t="shared" si="73"/>
        <v>0</v>
      </c>
    </row>
    <row r="209" spans="22:23">
      <c r="V209" s="2117" t="str">
        <f t="shared" si="72"/>
        <v/>
      </c>
      <c r="W209" s="2117">
        <f t="shared" si="73"/>
        <v>0</v>
      </c>
    </row>
    <row r="210" spans="22:23">
      <c r="V210" s="2117" t="str">
        <f t="shared" si="72"/>
        <v/>
      </c>
      <c r="W210" s="2117">
        <f t="shared" si="73"/>
        <v>0</v>
      </c>
    </row>
    <row r="211" spans="22:23">
      <c r="V211" s="2117" t="str">
        <f t="shared" si="72"/>
        <v/>
      </c>
      <c r="W211" s="2117">
        <f t="shared" si="73"/>
        <v>0</v>
      </c>
    </row>
    <row r="212" spans="22:23">
      <c r="V212" s="2117" t="str">
        <f t="shared" si="72"/>
        <v/>
      </c>
      <c r="W212" s="2117">
        <f t="shared" si="73"/>
        <v>0</v>
      </c>
    </row>
    <row r="213" spans="22:23">
      <c r="V213" s="2117" t="str">
        <f t="shared" si="72"/>
        <v/>
      </c>
      <c r="W213" s="2117">
        <f t="shared" si="73"/>
        <v>0</v>
      </c>
    </row>
    <row r="214" spans="22:23">
      <c r="V214" s="2117" t="str">
        <f t="shared" si="72"/>
        <v/>
      </c>
      <c r="W214" s="2117">
        <f t="shared" si="73"/>
        <v>0</v>
      </c>
    </row>
    <row r="215" spans="22:23">
      <c r="V215" s="2117" t="str">
        <f t="shared" si="72"/>
        <v/>
      </c>
      <c r="W215" s="2117">
        <f t="shared" si="73"/>
        <v>0</v>
      </c>
    </row>
    <row r="216" spans="22:23">
      <c r="V216" s="2117" t="str">
        <f t="shared" si="72"/>
        <v/>
      </c>
      <c r="W216" s="2117">
        <f t="shared" si="73"/>
        <v>0</v>
      </c>
    </row>
    <row r="217" spans="22:23">
      <c r="V217" s="2117" t="str">
        <f t="shared" si="72"/>
        <v/>
      </c>
      <c r="W217" s="2117">
        <f t="shared" si="73"/>
        <v>0</v>
      </c>
    </row>
    <row r="218" spans="22:23">
      <c r="V218" s="2117" t="str">
        <f t="shared" si="72"/>
        <v/>
      </c>
      <c r="W218" s="2117">
        <f t="shared" si="73"/>
        <v>0</v>
      </c>
    </row>
    <row r="219" spans="22:23">
      <c r="V219" s="2117" t="str">
        <f t="shared" si="72"/>
        <v/>
      </c>
      <c r="W219" s="2117">
        <f t="shared" si="73"/>
        <v>0</v>
      </c>
    </row>
    <row r="220" spans="22:23">
      <c r="V220" s="2117" t="str">
        <f t="shared" si="72"/>
        <v/>
      </c>
      <c r="W220" s="2117">
        <f t="shared" si="73"/>
        <v>0</v>
      </c>
    </row>
    <row r="221" spans="22:23">
      <c r="V221" s="2117" t="str">
        <f t="shared" si="72"/>
        <v/>
      </c>
      <c r="W221" s="2117">
        <f t="shared" si="73"/>
        <v>0</v>
      </c>
    </row>
    <row r="222" spans="22:23">
      <c r="V222" s="2117" t="str">
        <f t="shared" si="72"/>
        <v/>
      </c>
      <c r="W222" s="2117">
        <f t="shared" si="73"/>
        <v>0</v>
      </c>
    </row>
    <row r="223" spans="22:23">
      <c r="V223" s="2117" t="str">
        <f t="shared" si="72"/>
        <v/>
      </c>
      <c r="W223" s="2117">
        <f t="shared" si="73"/>
        <v>0</v>
      </c>
    </row>
    <row r="224" spans="22:23">
      <c r="V224" s="2117" t="str">
        <f t="shared" si="72"/>
        <v/>
      </c>
      <c r="W224" s="2117">
        <f t="shared" si="73"/>
        <v>0</v>
      </c>
    </row>
    <row r="225" spans="22:23">
      <c r="V225" s="2117" t="str">
        <f t="shared" si="72"/>
        <v/>
      </c>
      <c r="W225" s="2117">
        <f t="shared" si="73"/>
        <v>0</v>
      </c>
    </row>
    <row r="226" spans="22:23">
      <c r="V226" s="2117" t="str">
        <f t="shared" si="72"/>
        <v/>
      </c>
      <c r="W226" s="2117">
        <f t="shared" si="73"/>
        <v>0</v>
      </c>
    </row>
    <row r="227" spans="22:23">
      <c r="V227" s="2117" t="str">
        <f t="shared" si="72"/>
        <v/>
      </c>
      <c r="W227" s="2117">
        <f t="shared" si="73"/>
        <v>0</v>
      </c>
    </row>
    <row r="228" spans="22:23">
      <c r="V228" s="2117" t="str">
        <f t="shared" si="72"/>
        <v/>
      </c>
      <c r="W228" s="2117">
        <f t="shared" si="73"/>
        <v>0</v>
      </c>
    </row>
    <row r="229" spans="22:23">
      <c r="V229" s="2117" t="str">
        <f t="shared" si="72"/>
        <v/>
      </c>
      <c r="W229" s="2117">
        <f t="shared" si="73"/>
        <v>0</v>
      </c>
    </row>
    <row r="230" spans="22:23">
      <c r="V230" s="2117" t="str">
        <f t="shared" si="72"/>
        <v/>
      </c>
      <c r="W230" s="2117">
        <f t="shared" si="73"/>
        <v>0</v>
      </c>
    </row>
    <row r="231" spans="22:23">
      <c r="V231" s="2117" t="str">
        <f t="shared" si="72"/>
        <v/>
      </c>
      <c r="W231" s="2117">
        <f t="shared" si="73"/>
        <v>0</v>
      </c>
    </row>
    <row r="232" spans="22:23">
      <c r="V232" s="2117" t="str">
        <f t="shared" si="72"/>
        <v/>
      </c>
      <c r="W232" s="2117">
        <f t="shared" si="73"/>
        <v>0</v>
      </c>
    </row>
    <row r="233" spans="22:23">
      <c r="V233" s="2117" t="str">
        <f t="shared" si="72"/>
        <v/>
      </c>
      <c r="W233" s="2117">
        <f t="shared" si="73"/>
        <v>0</v>
      </c>
    </row>
    <row r="234" spans="22:23">
      <c r="V234" s="2117" t="str">
        <f t="shared" si="72"/>
        <v/>
      </c>
      <c r="W234" s="2117">
        <f t="shared" si="73"/>
        <v>0</v>
      </c>
    </row>
    <row r="235" spans="22:23">
      <c r="V235" s="2117" t="str">
        <f t="shared" si="72"/>
        <v/>
      </c>
      <c r="W235" s="2117">
        <f t="shared" si="73"/>
        <v>0</v>
      </c>
    </row>
    <row r="236" spans="22:23">
      <c r="V236" s="2117" t="str">
        <f t="shared" si="72"/>
        <v/>
      </c>
      <c r="W236" s="2117">
        <f t="shared" si="73"/>
        <v>0</v>
      </c>
    </row>
    <row r="237" spans="22:23">
      <c r="V237" s="2117" t="str">
        <f t="shared" si="72"/>
        <v/>
      </c>
      <c r="W237" s="2117">
        <f t="shared" si="73"/>
        <v>0</v>
      </c>
    </row>
    <row r="238" spans="22:23">
      <c r="V238" s="2117" t="str">
        <f t="shared" si="72"/>
        <v/>
      </c>
      <c r="W238" s="2117">
        <f t="shared" si="73"/>
        <v>0</v>
      </c>
    </row>
    <row r="239" spans="22:23">
      <c r="V239" s="2117" t="str">
        <f t="shared" si="72"/>
        <v/>
      </c>
      <c r="W239" s="2117">
        <f t="shared" si="73"/>
        <v>0</v>
      </c>
    </row>
    <row r="240" spans="22:23">
      <c r="V240" s="2117" t="str">
        <f t="shared" si="72"/>
        <v/>
      </c>
      <c r="W240" s="2117">
        <f t="shared" si="73"/>
        <v>0</v>
      </c>
    </row>
    <row r="241" spans="22:23">
      <c r="V241" s="2117" t="str">
        <f t="shared" si="72"/>
        <v/>
      </c>
      <c r="W241" s="2117">
        <f t="shared" si="73"/>
        <v>0</v>
      </c>
    </row>
    <row r="242" spans="22:23">
      <c r="V242" s="2117" t="str">
        <f t="shared" si="72"/>
        <v/>
      </c>
      <c r="W242" s="2117">
        <f t="shared" si="73"/>
        <v>0</v>
      </c>
    </row>
    <row r="243" spans="22:23">
      <c r="V243" s="2117" t="str">
        <f t="shared" si="72"/>
        <v/>
      </c>
      <c r="W243" s="2117">
        <f t="shared" si="73"/>
        <v>0</v>
      </c>
    </row>
    <row r="244" spans="22:23">
      <c r="V244" s="2117" t="str">
        <f t="shared" si="72"/>
        <v/>
      </c>
      <c r="W244" s="2117">
        <f t="shared" si="73"/>
        <v>0</v>
      </c>
    </row>
    <row r="245" spans="22:23">
      <c r="V245" s="2117" t="str">
        <f t="shared" si="72"/>
        <v/>
      </c>
      <c r="W245" s="2117">
        <f t="shared" si="73"/>
        <v>0</v>
      </c>
    </row>
    <row r="246" spans="22:23">
      <c r="V246" s="2117" t="str">
        <f t="shared" si="72"/>
        <v/>
      </c>
      <c r="W246" s="2117">
        <f t="shared" si="73"/>
        <v>0</v>
      </c>
    </row>
    <row r="247" spans="22:23">
      <c r="V247" s="2117" t="str">
        <f t="shared" si="72"/>
        <v/>
      </c>
      <c r="W247" s="2117">
        <f t="shared" si="73"/>
        <v>0</v>
      </c>
    </row>
    <row r="248" spans="22:23">
      <c r="V248" s="2117" t="str">
        <f t="shared" si="72"/>
        <v/>
      </c>
      <c r="W248" s="2117">
        <f t="shared" si="73"/>
        <v>0</v>
      </c>
    </row>
    <row r="249" spans="22:23">
      <c r="V249" s="2117" t="str">
        <f t="shared" si="72"/>
        <v/>
      </c>
      <c r="W249" s="2117">
        <f t="shared" si="73"/>
        <v>0</v>
      </c>
    </row>
    <row r="250" spans="22:23">
      <c r="V250" s="2117" t="str">
        <f t="shared" si="72"/>
        <v/>
      </c>
      <c r="W250" s="2117">
        <f t="shared" si="73"/>
        <v>0</v>
      </c>
    </row>
    <row r="251" spans="22:23">
      <c r="V251" s="2117" t="str">
        <f t="shared" si="72"/>
        <v/>
      </c>
      <c r="W251" s="2117">
        <f t="shared" si="73"/>
        <v>0</v>
      </c>
    </row>
    <row r="252" spans="22:23">
      <c r="V252" s="2117" t="str">
        <f t="shared" si="72"/>
        <v/>
      </c>
      <c r="W252" s="2117">
        <f t="shared" si="73"/>
        <v>0</v>
      </c>
    </row>
    <row r="253" spans="22:23">
      <c r="V253" s="2117" t="str">
        <f t="shared" si="72"/>
        <v/>
      </c>
      <c r="W253" s="2117">
        <f t="shared" si="73"/>
        <v>0</v>
      </c>
    </row>
    <row r="254" spans="22:23">
      <c r="V254" s="2117" t="str">
        <f t="shared" si="72"/>
        <v/>
      </c>
      <c r="W254" s="2117">
        <f t="shared" si="73"/>
        <v>0</v>
      </c>
    </row>
    <row r="255" spans="22:23">
      <c r="V255" s="2117" t="str">
        <f t="shared" si="72"/>
        <v/>
      </c>
      <c r="W255" s="2117">
        <f t="shared" si="73"/>
        <v>0</v>
      </c>
    </row>
    <row r="256" spans="22:23">
      <c r="V256" s="2117" t="str">
        <f t="shared" si="72"/>
        <v/>
      </c>
      <c r="W256" s="2117">
        <f t="shared" si="73"/>
        <v>0</v>
      </c>
    </row>
    <row r="257" spans="22:23">
      <c r="V257" s="2117" t="str">
        <f t="shared" si="72"/>
        <v/>
      </c>
      <c r="W257" s="2117">
        <f t="shared" si="73"/>
        <v>0</v>
      </c>
    </row>
    <row r="258" spans="22:23">
      <c r="V258" s="2117" t="str">
        <f t="shared" si="72"/>
        <v/>
      </c>
      <c r="W258" s="2117">
        <f t="shared" si="73"/>
        <v>0</v>
      </c>
    </row>
    <row r="259" spans="22:23">
      <c r="V259" s="2117" t="str">
        <f t="shared" ref="V259:V294" si="74">LEFT(D259,6)</f>
        <v/>
      </c>
      <c r="W259" s="2117">
        <f t="shared" ref="W259:W294" si="75">A259</f>
        <v>0</v>
      </c>
    </row>
    <row r="260" spans="22:23">
      <c r="V260" s="2117" t="str">
        <f t="shared" si="74"/>
        <v/>
      </c>
      <c r="W260" s="2117">
        <f t="shared" si="75"/>
        <v>0</v>
      </c>
    </row>
    <row r="261" spans="22:23">
      <c r="V261" s="2117" t="str">
        <f t="shared" si="74"/>
        <v/>
      </c>
      <c r="W261" s="2117">
        <f t="shared" si="75"/>
        <v>0</v>
      </c>
    </row>
    <row r="262" spans="22:23">
      <c r="V262" s="2117" t="str">
        <f t="shared" si="74"/>
        <v/>
      </c>
      <c r="W262" s="2117">
        <f t="shared" si="75"/>
        <v>0</v>
      </c>
    </row>
    <row r="263" spans="22:23">
      <c r="V263" s="2117" t="str">
        <f t="shared" si="74"/>
        <v/>
      </c>
      <c r="W263" s="2117">
        <f t="shared" si="75"/>
        <v>0</v>
      </c>
    </row>
    <row r="264" spans="22:23">
      <c r="V264" s="2117" t="str">
        <f t="shared" si="74"/>
        <v/>
      </c>
      <c r="W264" s="2117">
        <f t="shared" si="75"/>
        <v>0</v>
      </c>
    </row>
    <row r="265" spans="22:23">
      <c r="V265" s="2117" t="str">
        <f t="shared" si="74"/>
        <v/>
      </c>
      <c r="W265" s="2117">
        <f t="shared" si="75"/>
        <v>0</v>
      </c>
    </row>
    <row r="266" spans="22:23">
      <c r="V266" s="2117" t="str">
        <f t="shared" si="74"/>
        <v/>
      </c>
      <c r="W266" s="2117">
        <f t="shared" si="75"/>
        <v>0</v>
      </c>
    </row>
    <row r="267" spans="22:23">
      <c r="V267" s="2117" t="str">
        <f t="shared" si="74"/>
        <v/>
      </c>
      <c r="W267" s="2117">
        <f t="shared" si="75"/>
        <v>0</v>
      </c>
    </row>
    <row r="268" spans="22:23">
      <c r="V268" s="2117" t="str">
        <f t="shared" si="74"/>
        <v/>
      </c>
      <c r="W268" s="2117">
        <f t="shared" si="75"/>
        <v>0</v>
      </c>
    </row>
    <row r="269" spans="22:23">
      <c r="V269" s="2117" t="str">
        <f t="shared" si="74"/>
        <v/>
      </c>
      <c r="W269" s="2117">
        <f t="shared" si="75"/>
        <v>0</v>
      </c>
    </row>
    <row r="270" spans="22:23">
      <c r="V270" s="2117" t="str">
        <f t="shared" si="74"/>
        <v/>
      </c>
      <c r="W270" s="2117">
        <f t="shared" si="75"/>
        <v>0</v>
      </c>
    </row>
    <row r="271" spans="22:23">
      <c r="V271" s="2117" t="str">
        <f t="shared" si="74"/>
        <v/>
      </c>
      <c r="W271" s="2117">
        <f t="shared" si="75"/>
        <v>0</v>
      </c>
    </row>
    <row r="272" spans="22:23">
      <c r="V272" s="2117" t="str">
        <f t="shared" si="74"/>
        <v/>
      </c>
      <c r="W272" s="2117">
        <f t="shared" si="75"/>
        <v>0</v>
      </c>
    </row>
    <row r="273" spans="22:23">
      <c r="V273" s="2117" t="str">
        <f t="shared" si="74"/>
        <v/>
      </c>
      <c r="W273" s="2117">
        <f t="shared" si="75"/>
        <v>0</v>
      </c>
    </row>
    <row r="274" spans="22:23">
      <c r="V274" s="2117" t="str">
        <f t="shared" si="74"/>
        <v/>
      </c>
      <c r="W274" s="2117">
        <f t="shared" si="75"/>
        <v>0</v>
      </c>
    </row>
    <row r="275" spans="22:23">
      <c r="V275" s="2117" t="str">
        <f t="shared" si="74"/>
        <v/>
      </c>
      <c r="W275" s="2117">
        <f t="shared" si="75"/>
        <v>0</v>
      </c>
    </row>
    <row r="276" spans="22:23">
      <c r="V276" s="2117" t="str">
        <f t="shared" si="74"/>
        <v/>
      </c>
      <c r="W276" s="2117">
        <f t="shared" si="75"/>
        <v>0</v>
      </c>
    </row>
    <row r="277" spans="22:23">
      <c r="V277" s="2117" t="str">
        <f t="shared" si="74"/>
        <v/>
      </c>
      <c r="W277" s="2117">
        <f t="shared" si="75"/>
        <v>0</v>
      </c>
    </row>
    <row r="278" spans="22:23">
      <c r="V278" s="2117" t="str">
        <f t="shared" si="74"/>
        <v/>
      </c>
      <c r="W278" s="2117">
        <f t="shared" si="75"/>
        <v>0</v>
      </c>
    </row>
    <row r="279" spans="22:23">
      <c r="V279" s="2117" t="str">
        <f t="shared" si="74"/>
        <v/>
      </c>
      <c r="W279" s="2117">
        <f t="shared" si="75"/>
        <v>0</v>
      </c>
    </row>
    <row r="280" spans="22:23">
      <c r="V280" s="2117" t="str">
        <f t="shared" si="74"/>
        <v/>
      </c>
      <c r="W280" s="2117">
        <f t="shared" si="75"/>
        <v>0</v>
      </c>
    </row>
    <row r="281" spans="22:23">
      <c r="V281" s="2117" t="str">
        <f t="shared" si="74"/>
        <v/>
      </c>
      <c r="W281" s="2117">
        <f t="shared" si="75"/>
        <v>0</v>
      </c>
    </row>
    <row r="282" spans="22:23">
      <c r="V282" s="2117" t="str">
        <f t="shared" si="74"/>
        <v/>
      </c>
      <c r="W282" s="2117">
        <f t="shared" si="75"/>
        <v>0</v>
      </c>
    </row>
    <row r="283" spans="22:23">
      <c r="V283" s="2117" t="str">
        <f t="shared" si="74"/>
        <v/>
      </c>
      <c r="W283" s="2117">
        <f t="shared" si="75"/>
        <v>0</v>
      </c>
    </row>
    <row r="284" spans="22:23">
      <c r="V284" s="2117" t="str">
        <f t="shared" si="74"/>
        <v/>
      </c>
      <c r="W284" s="2117">
        <f t="shared" si="75"/>
        <v>0</v>
      </c>
    </row>
    <row r="285" spans="22:23">
      <c r="V285" s="2117" t="str">
        <f t="shared" si="74"/>
        <v/>
      </c>
      <c r="W285" s="2117">
        <f t="shared" si="75"/>
        <v>0</v>
      </c>
    </row>
    <row r="286" spans="22:23">
      <c r="V286" s="2117" t="str">
        <f t="shared" si="74"/>
        <v/>
      </c>
      <c r="W286" s="2117">
        <f t="shared" si="75"/>
        <v>0</v>
      </c>
    </row>
    <row r="287" spans="22:23">
      <c r="V287" s="2117" t="str">
        <f t="shared" si="74"/>
        <v/>
      </c>
      <c r="W287" s="2117">
        <f t="shared" si="75"/>
        <v>0</v>
      </c>
    </row>
    <row r="288" spans="22:23">
      <c r="V288" s="2117" t="str">
        <f t="shared" si="74"/>
        <v/>
      </c>
      <c r="W288" s="2117">
        <f t="shared" si="75"/>
        <v>0</v>
      </c>
    </row>
    <row r="289" spans="22:23">
      <c r="V289" s="2117" t="str">
        <f t="shared" si="74"/>
        <v/>
      </c>
      <c r="W289" s="2117">
        <f t="shared" si="75"/>
        <v>0</v>
      </c>
    </row>
    <row r="290" spans="22:23">
      <c r="V290" s="2117" t="str">
        <f t="shared" si="74"/>
        <v/>
      </c>
      <c r="W290" s="2117">
        <f t="shared" si="75"/>
        <v>0</v>
      </c>
    </row>
    <row r="291" spans="22:23">
      <c r="V291" s="2117" t="str">
        <f t="shared" si="74"/>
        <v/>
      </c>
      <c r="W291" s="2117">
        <f t="shared" si="75"/>
        <v>0</v>
      </c>
    </row>
    <row r="292" spans="22:23">
      <c r="V292" s="2117" t="str">
        <f t="shared" si="74"/>
        <v/>
      </c>
      <c r="W292" s="2117">
        <f t="shared" si="75"/>
        <v>0</v>
      </c>
    </row>
    <row r="293" spans="22:23">
      <c r="V293" s="2117" t="str">
        <f t="shared" si="74"/>
        <v/>
      </c>
      <c r="W293" s="2117">
        <f t="shared" si="75"/>
        <v>0</v>
      </c>
    </row>
    <row r="294" spans="22:23">
      <c r="V294" s="2117" t="str">
        <f t="shared" si="74"/>
        <v/>
      </c>
      <c r="W294" s="2117">
        <f t="shared" si="75"/>
        <v>0</v>
      </c>
    </row>
    <row r="295" spans="22:23">
      <c r="V295" s="2117" t="str">
        <f t="shared" ref="V295:V330" si="76">LEFT(D295,6)</f>
        <v/>
      </c>
      <c r="W295" s="2117">
        <f t="shared" ref="W295:W330" si="77">A295</f>
        <v>0</v>
      </c>
    </row>
    <row r="296" spans="22:23">
      <c r="V296" s="2117" t="str">
        <f t="shared" si="76"/>
        <v/>
      </c>
      <c r="W296" s="2117">
        <f t="shared" si="77"/>
        <v>0</v>
      </c>
    </row>
    <row r="297" spans="22:23">
      <c r="V297" s="2117" t="str">
        <f t="shared" si="76"/>
        <v/>
      </c>
      <c r="W297" s="2117">
        <f t="shared" si="77"/>
        <v>0</v>
      </c>
    </row>
    <row r="298" spans="22:23">
      <c r="V298" s="2117" t="str">
        <f t="shared" si="76"/>
        <v/>
      </c>
      <c r="W298" s="2117">
        <f t="shared" si="77"/>
        <v>0</v>
      </c>
    </row>
    <row r="299" spans="22:23">
      <c r="V299" s="2117" t="str">
        <f t="shared" si="76"/>
        <v/>
      </c>
      <c r="W299" s="2117">
        <f t="shared" si="77"/>
        <v>0</v>
      </c>
    </row>
    <row r="300" spans="22:23">
      <c r="V300" s="2117" t="str">
        <f t="shared" si="76"/>
        <v/>
      </c>
      <c r="W300" s="2117">
        <f t="shared" si="77"/>
        <v>0</v>
      </c>
    </row>
    <row r="301" spans="22:23">
      <c r="V301" s="2117" t="str">
        <f t="shared" si="76"/>
        <v/>
      </c>
      <c r="W301" s="2117">
        <f t="shared" si="77"/>
        <v>0</v>
      </c>
    </row>
    <row r="302" spans="22:23">
      <c r="V302" s="2117" t="str">
        <f t="shared" si="76"/>
        <v/>
      </c>
      <c r="W302" s="2117">
        <f t="shared" si="77"/>
        <v>0</v>
      </c>
    </row>
    <row r="303" spans="22:23">
      <c r="V303" s="2117" t="str">
        <f t="shared" si="76"/>
        <v/>
      </c>
      <c r="W303" s="2117">
        <f t="shared" si="77"/>
        <v>0</v>
      </c>
    </row>
    <row r="304" spans="22:23">
      <c r="V304" s="2117" t="str">
        <f t="shared" si="76"/>
        <v/>
      </c>
      <c r="W304" s="2117">
        <f t="shared" si="77"/>
        <v>0</v>
      </c>
    </row>
    <row r="305" spans="22:23">
      <c r="V305" s="2117" t="str">
        <f t="shared" si="76"/>
        <v/>
      </c>
      <c r="W305" s="2117">
        <f t="shared" si="77"/>
        <v>0</v>
      </c>
    </row>
    <row r="306" spans="22:23">
      <c r="V306" s="2117" t="str">
        <f t="shared" si="76"/>
        <v/>
      </c>
      <c r="W306" s="2117">
        <f t="shared" si="77"/>
        <v>0</v>
      </c>
    </row>
    <row r="307" spans="22:23">
      <c r="V307" s="2117" t="str">
        <f t="shared" si="76"/>
        <v/>
      </c>
      <c r="W307" s="2117">
        <f t="shared" si="77"/>
        <v>0</v>
      </c>
    </row>
    <row r="308" spans="22:23">
      <c r="V308" s="2117" t="str">
        <f t="shared" si="76"/>
        <v/>
      </c>
      <c r="W308" s="2117">
        <f t="shared" si="77"/>
        <v>0</v>
      </c>
    </row>
    <row r="309" spans="22:23">
      <c r="V309" s="2117" t="str">
        <f t="shared" si="76"/>
        <v/>
      </c>
      <c r="W309" s="2117">
        <f t="shared" si="77"/>
        <v>0</v>
      </c>
    </row>
    <row r="310" spans="22:23">
      <c r="V310" s="2117" t="str">
        <f t="shared" si="76"/>
        <v/>
      </c>
      <c r="W310" s="2117">
        <f t="shared" si="77"/>
        <v>0</v>
      </c>
    </row>
    <row r="311" spans="22:23">
      <c r="V311" s="2117" t="str">
        <f t="shared" si="76"/>
        <v/>
      </c>
      <c r="W311" s="2117">
        <f t="shared" si="77"/>
        <v>0</v>
      </c>
    </row>
    <row r="312" spans="22:23">
      <c r="V312" s="2117" t="str">
        <f t="shared" si="76"/>
        <v/>
      </c>
      <c r="W312" s="2117">
        <f t="shared" si="77"/>
        <v>0</v>
      </c>
    </row>
    <row r="313" spans="22:23">
      <c r="V313" s="2117" t="str">
        <f t="shared" si="76"/>
        <v/>
      </c>
      <c r="W313" s="2117">
        <f t="shared" si="77"/>
        <v>0</v>
      </c>
    </row>
    <row r="314" spans="22:23">
      <c r="V314" s="2117" t="str">
        <f t="shared" si="76"/>
        <v/>
      </c>
      <c r="W314" s="2117">
        <f t="shared" si="77"/>
        <v>0</v>
      </c>
    </row>
    <row r="315" spans="22:23">
      <c r="V315" s="2117" t="str">
        <f t="shared" si="76"/>
        <v/>
      </c>
      <c r="W315" s="2117">
        <f t="shared" si="77"/>
        <v>0</v>
      </c>
    </row>
    <row r="316" spans="22:23">
      <c r="V316" s="2117" t="str">
        <f t="shared" si="76"/>
        <v/>
      </c>
      <c r="W316" s="2117">
        <f t="shared" si="77"/>
        <v>0</v>
      </c>
    </row>
    <row r="317" spans="22:23">
      <c r="V317" s="2117" t="str">
        <f t="shared" si="76"/>
        <v/>
      </c>
      <c r="W317" s="2117">
        <f t="shared" si="77"/>
        <v>0</v>
      </c>
    </row>
    <row r="318" spans="22:23">
      <c r="V318" s="2117" t="str">
        <f t="shared" si="76"/>
        <v/>
      </c>
      <c r="W318" s="2117">
        <f t="shared" si="77"/>
        <v>0</v>
      </c>
    </row>
    <row r="319" spans="22:23">
      <c r="V319" s="2117" t="str">
        <f t="shared" si="76"/>
        <v/>
      </c>
      <c r="W319" s="2117">
        <f t="shared" si="77"/>
        <v>0</v>
      </c>
    </row>
    <row r="320" spans="22:23">
      <c r="V320" s="2117" t="str">
        <f t="shared" si="76"/>
        <v/>
      </c>
      <c r="W320" s="2117">
        <f t="shared" si="77"/>
        <v>0</v>
      </c>
    </row>
    <row r="321" spans="22:23">
      <c r="V321" s="2117" t="str">
        <f t="shared" si="76"/>
        <v/>
      </c>
      <c r="W321" s="2117">
        <f t="shared" si="77"/>
        <v>0</v>
      </c>
    </row>
    <row r="322" spans="22:23">
      <c r="V322" s="2117" t="str">
        <f t="shared" si="76"/>
        <v/>
      </c>
      <c r="W322" s="2117">
        <f t="shared" si="77"/>
        <v>0</v>
      </c>
    </row>
    <row r="323" spans="22:23">
      <c r="V323" s="2117" t="str">
        <f t="shared" si="76"/>
        <v/>
      </c>
      <c r="W323" s="2117">
        <f t="shared" si="77"/>
        <v>0</v>
      </c>
    </row>
    <row r="324" spans="22:23">
      <c r="V324" s="2117" t="str">
        <f t="shared" si="76"/>
        <v/>
      </c>
      <c r="W324" s="2117">
        <f t="shared" si="77"/>
        <v>0</v>
      </c>
    </row>
    <row r="325" spans="22:23">
      <c r="V325" s="2117" t="str">
        <f t="shared" si="76"/>
        <v/>
      </c>
      <c r="W325" s="2117">
        <f t="shared" si="77"/>
        <v>0</v>
      </c>
    </row>
    <row r="326" spans="22:23">
      <c r="V326" s="2117" t="str">
        <f t="shared" si="76"/>
        <v/>
      </c>
      <c r="W326" s="2117">
        <f t="shared" si="77"/>
        <v>0</v>
      </c>
    </row>
    <row r="327" spans="22:23">
      <c r="V327" s="2117" t="str">
        <f t="shared" si="76"/>
        <v/>
      </c>
      <c r="W327" s="2117">
        <f t="shared" si="77"/>
        <v>0</v>
      </c>
    </row>
    <row r="328" spans="22:23">
      <c r="V328" s="2117" t="str">
        <f t="shared" si="76"/>
        <v/>
      </c>
      <c r="W328" s="2117">
        <f t="shared" si="77"/>
        <v>0</v>
      </c>
    </row>
    <row r="329" spans="22:23">
      <c r="V329" s="2117" t="str">
        <f t="shared" si="76"/>
        <v/>
      </c>
      <c r="W329" s="2117">
        <f t="shared" si="77"/>
        <v>0</v>
      </c>
    </row>
    <row r="330" spans="22:23">
      <c r="V330" s="2117" t="str">
        <f t="shared" si="76"/>
        <v/>
      </c>
      <c r="W330" s="2117">
        <f t="shared" si="77"/>
        <v>0</v>
      </c>
    </row>
  </sheetData>
  <phoneticPr fontId="18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864A4-6A20-40FF-A1F5-171853EB82E6}">
  <dimension ref="B1:C14"/>
  <sheetViews>
    <sheetView topLeftCell="A9" workbookViewId="0">
      <selection activeCell="C8" sqref="C8:C13"/>
    </sheetView>
  </sheetViews>
  <sheetFormatPr defaultRowHeight="15"/>
  <cols>
    <col min="2" max="2" width="14.58203125" bestFit="1" customWidth="1"/>
    <col min="3" max="3" width="19" customWidth="1"/>
  </cols>
  <sheetData>
    <row r="1" spans="2:3" ht="15.5" thickBot="1"/>
    <row r="2" spans="2:3" ht="15.5">
      <c r="B2" s="2144"/>
      <c r="C2" s="2150" t="s">
        <v>1054</v>
      </c>
    </row>
    <row r="3" spans="2:3" ht="15.5">
      <c r="B3" s="2145"/>
      <c r="C3" s="2151" t="s">
        <v>1053</v>
      </c>
    </row>
    <row r="4" spans="2:3" ht="15.5">
      <c r="B4" s="2146"/>
      <c r="C4" s="2152"/>
    </row>
    <row r="5" spans="2:3">
      <c r="B5" s="2147" t="s">
        <v>124</v>
      </c>
      <c r="C5" s="2155">
        <f>SUMIF('Drive Summary'!$AV:$AV,EB!$B5,'Drive Summary'!AT:AT)</f>
        <v>0</v>
      </c>
    </row>
    <row r="6" spans="2:3">
      <c r="B6" s="2147" t="s">
        <v>162</v>
      </c>
      <c r="C6" s="2153">
        <f>SUMIF('Drive Summary'!$AV:$AV,EB!$B6,'Drive Summary'!AT:AT)</f>
        <v>0</v>
      </c>
    </row>
    <row r="7" spans="2:3">
      <c r="B7" s="2147" t="s">
        <v>147</v>
      </c>
      <c r="C7" s="2153">
        <f>SUMIF('Drive Summary'!$AV:$AV,EB!$B7,'Drive Summary'!AT:AT)</f>
        <v>0</v>
      </c>
    </row>
    <row r="8" spans="2:3">
      <c r="B8" s="2147" t="s">
        <v>195</v>
      </c>
      <c r="C8" s="2153">
        <f>SUMIF('Drive Summary'!$AV:$AV,EB!$B8,'Drive Summary'!AT:AT)</f>
        <v>0</v>
      </c>
    </row>
    <row r="9" spans="2:3">
      <c r="B9" s="2147" t="s">
        <v>272</v>
      </c>
      <c r="C9" s="2153">
        <f>SUMIF('Drive Summary'!$AV:$AV,EB!$B9,'Drive Summary'!AT:AT)</f>
        <v>0</v>
      </c>
    </row>
    <row r="10" spans="2:3">
      <c r="B10" s="2147" t="s">
        <v>176</v>
      </c>
      <c r="C10" s="2153">
        <f>SUMIF('Drive Summary'!$AV:$AV,EB!$B10,'Drive Summary'!AT:AT)</f>
        <v>0</v>
      </c>
    </row>
    <row r="11" spans="2:3">
      <c r="B11" s="2147" t="s">
        <v>339</v>
      </c>
      <c r="C11" s="2153">
        <f>SUMIF('Drive Summary'!$AV:$AV,EB!$B11,'Drive Summary'!AT:AT)</f>
        <v>1.87358</v>
      </c>
    </row>
    <row r="12" spans="2:3">
      <c r="B12" s="2147" t="s">
        <v>341</v>
      </c>
      <c r="C12" s="2153">
        <f>SUMIF('Drive Summary'!$AV:$AV,EB!$B12,'Drive Summary'!AT:AT)</f>
        <v>0.99745000000000006</v>
      </c>
    </row>
    <row r="13" spans="2:3">
      <c r="B13" s="2147" t="s">
        <v>403</v>
      </c>
      <c r="C13" s="2153">
        <f>SUMIF('Drive Summary'!$AV:$AV,EB!$B13,'Drive Summary'!AT:AT)</f>
        <v>10.14024</v>
      </c>
    </row>
    <row r="14" spans="2:3">
      <c r="B14" s="2148" t="s">
        <v>1052</v>
      </c>
      <c r="C14" s="2154">
        <f>SUM(C5:C13)</f>
        <v>13.01127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HG3396"/>
  <sheetViews>
    <sheetView topLeftCell="A58" zoomScale="70" zoomScaleNormal="70" workbookViewId="0">
      <selection activeCell="A33" sqref="A33:I77"/>
    </sheetView>
  </sheetViews>
  <sheetFormatPr defaultColWidth="13.08203125" defaultRowHeight="15"/>
  <cols>
    <col min="1" max="1" width="12.5" style="1107" customWidth="1"/>
    <col min="2" max="2" width="16.58203125" style="1107" bestFit="1" customWidth="1"/>
    <col min="3" max="3" width="17.58203125" style="1107" bestFit="1" customWidth="1"/>
    <col min="4" max="4" width="17.58203125" style="1107" customWidth="1"/>
    <col min="5" max="5" width="7.08203125" style="1107" customWidth="1"/>
    <col min="6" max="8" width="11.08203125" style="1107" customWidth="1"/>
    <col min="9" max="9" width="13.08203125" style="1107" customWidth="1"/>
    <col min="10" max="11" width="9" style="8" customWidth="1"/>
    <col min="12" max="186" width="9" style="398" customWidth="1"/>
    <col min="187" max="187" width="11.58203125" style="656" bestFit="1" customWidth="1"/>
    <col min="188" max="198" width="11.58203125" style="3" customWidth="1"/>
    <col min="199" max="199" width="9" style="657" customWidth="1"/>
    <col min="200" max="214" width="13.08203125" style="3" customWidth="1"/>
    <col min="215" max="215" width="13.08203125" style="3" bestFit="1" customWidth="1"/>
    <col min="216" max="16384" width="13.08203125" style="3"/>
  </cols>
  <sheetData>
    <row r="1" spans="1:215">
      <c r="A1" s="1509" t="s">
        <v>65</v>
      </c>
      <c r="B1" s="2094" t="s">
        <v>1056</v>
      </c>
      <c r="HG1" s="666" t="s">
        <v>31</v>
      </c>
    </row>
    <row r="2" spans="1:215" s="398" customFormat="1">
      <c r="A2" s="1509" t="s">
        <v>65</v>
      </c>
      <c r="B2" s="1107"/>
      <c r="C2" s="1107"/>
      <c r="D2" s="1107"/>
      <c r="E2" s="1107"/>
      <c r="F2" s="1107"/>
      <c r="G2" s="1107"/>
      <c r="H2" s="1107"/>
      <c r="I2" s="1107"/>
      <c r="J2" s="8"/>
      <c r="K2" s="8">
        <v>0</v>
      </c>
      <c r="GE2" s="656"/>
      <c r="HG2" s="405"/>
    </row>
    <row r="3" spans="1:215">
      <c r="A3" s="1509" t="s">
        <v>65</v>
      </c>
      <c r="K3" s="8">
        <v>0</v>
      </c>
      <c r="M3" s="8"/>
    </row>
    <row r="4" spans="1:215">
      <c r="A4" s="1509" t="s">
        <v>65</v>
      </c>
      <c r="K4" s="8">
        <v>0</v>
      </c>
      <c r="M4" s="8"/>
    </row>
    <row r="5" spans="1:215" ht="11.25" customHeight="1">
      <c r="A5" s="1509" t="s">
        <v>65</v>
      </c>
      <c r="K5" s="8">
        <v>0</v>
      </c>
      <c r="M5" s="8"/>
    </row>
    <row r="6" spans="1:215" ht="11.25" customHeight="1">
      <c r="A6" s="1509" t="s">
        <v>65</v>
      </c>
      <c r="K6" s="8">
        <v>0</v>
      </c>
      <c r="M6" s="8"/>
    </row>
    <row r="7" spans="1:215" ht="11.25" customHeight="1">
      <c r="A7" s="1509" t="s">
        <v>65</v>
      </c>
      <c r="K7" s="8">
        <v>0</v>
      </c>
      <c r="M7" s="8"/>
    </row>
    <row r="8" spans="1:215" ht="11.25" customHeight="1">
      <c r="A8" s="1509" t="s">
        <v>65</v>
      </c>
      <c r="K8" s="8">
        <v>0</v>
      </c>
      <c r="M8" s="8"/>
    </row>
    <row r="9" spans="1:215" ht="11.25" customHeight="1">
      <c r="A9" s="1509" t="s">
        <v>65</v>
      </c>
      <c r="K9" s="8">
        <v>0</v>
      </c>
      <c r="M9" s="8"/>
    </row>
    <row r="10" spans="1:215" ht="11.25" customHeight="1">
      <c r="A10" s="1509" t="s">
        <v>65</v>
      </c>
      <c r="K10" s="8">
        <v>0</v>
      </c>
      <c r="M10" s="8"/>
    </row>
    <row r="11" spans="1:215" ht="11.25" customHeight="1">
      <c r="A11" s="1509" t="s">
        <v>65</v>
      </c>
      <c r="K11" s="8">
        <v>0</v>
      </c>
      <c r="M11" s="8"/>
    </row>
    <row r="12" spans="1:215" ht="11.25" customHeight="1">
      <c r="A12" s="1509" t="s">
        <v>65</v>
      </c>
      <c r="K12" s="8">
        <v>0</v>
      </c>
      <c r="M12" s="8"/>
    </row>
    <row r="13" spans="1:215" ht="11.25" customHeight="1">
      <c r="A13" s="1509" t="s">
        <v>65</v>
      </c>
      <c r="K13" s="8">
        <v>0</v>
      </c>
      <c r="M13" s="8"/>
    </row>
    <row r="14" spans="1:215" ht="11.25" customHeight="1">
      <c r="A14" s="1509" t="s">
        <v>65</v>
      </c>
      <c r="K14" s="8">
        <v>0</v>
      </c>
      <c r="M14" s="8"/>
    </row>
    <row r="15" spans="1:215" ht="13.5" customHeight="1">
      <c r="A15" s="1509" t="s">
        <v>65</v>
      </c>
      <c r="K15" s="8">
        <v>0</v>
      </c>
      <c r="M15" s="8"/>
    </row>
    <row r="16" spans="1:215" ht="11.25" customHeight="1">
      <c r="A16" s="1509" t="s">
        <v>65</v>
      </c>
      <c r="K16" s="8">
        <v>0</v>
      </c>
      <c r="M16" s="8"/>
    </row>
    <row r="17" spans="1:13" ht="11.25" customHeight="1">
      <c r="A17" s="1509" t="s">
        <v>65</v>
      </c>
      <c r="K17" s="8">
        <v>0</v>
      </c>
      <c r="M17" s="8"/>
    </row>
    <row r="18" spans="1:13">
      <c r="A18" s="1509" t="s">
        <v>65</v>
      </c>
      <c r="K18" s="8">
        <v>0</v>
      </c>
      <c r="M18" s="8"/>
    </row>
    <row r="19" spans="1:13">
      <c r="A19" s="1509" t="s">
        <v>65</v>
      </c>
      <c r="K19" s="8">
        <v>0</v>
      </c>
      <c r="M19" s="8"/>
    </row>
    <row r="20" spans="1:13">
      <c r="A20" s="1509" t="s">
        <v>65</v>
      </c>
      <c r="K20" s="8">
        <v>0</v>
      </c>
      <c r="M20" s="8"/>
    </row>
    <row r="21" spans="1:13" ht="11.25" customHeight="1">
      <c r="A21" s="1509" t="s">
        <v>65</v>
      </c>
      <c r="K21" s="8">
        <v>0</v>
      </c>
      <c r="M21" s="8"/>
    </row>
    <row r="22" spans="1:13" ht="11.25" customHeight="1">
      <c r="A22" s="1509" t="s">
        <v>65</v>
      </c>
      <c r="K22" s="8">
        <v>0</v>
      </c>
      <c r="M22" s="8"/>
    </row>
    <row r="23" spans="1:13">
      <c r="A23" s="1509" t="s">
        <v>65</v>
      </c>
      <c r="K23" s="8">
        <v>0</v>
      </c>
      <c r="M23" s="8"/>
    </row>
    <row r="24" spans="1:13" ht="11.25" customHeight="1">
      <c r="A24" s="1509" t="s">
        <v>65</v>
      </c>
      <c r="K24" s="8">
        <v>0</v>
      </c>
      <c r="M24" s="8"/>
    </row>
    <row r="25" spans="1:13">
      <c r="A25" s="1509" t="s">
        <v>65</v>
      </c>
      <c r="B25"/>
      <c r="C25"/>
      <c r="D25"/>
      <c r="E25"/>
      <c r="F25"/>
      <c r="G25"/>
      <c r="H25"/>
      <c r="I25"/>
      <c r="K25" s="8">
        <v>0</v>
      </c>
      <c r="M25" s="8"/>
    </row>
    <row r="26" spans="1:13" ht="11.25" customHeight="1">
      <c r="A26" s="1509" t="s">
        <v>65</v>
      </c>
      <c r="B26"/>
      <c r="C26"/>
      <c r="D26"/>
      <c r="E26"/>
      <c r="F26"/>
      <c r="G26"/>
      <c r="H26"/>
      <c r="I26"/>
      <c r="K26" s="8">
        <v>0</v>
      </c>
      <c r="M26" s="8"/>
    </row>
    <row r="27" spans="1:13" ht="11.25" customHeight="1">
      <c r="A27"/>
      <c r="B27"/>
      <c r="C27"/>
      <c r="D27"/>
      <c r="E27"/>
      <c r="F27"/>
      <c r="G27"/>
      <c r="H27"/>
      <c r="I27"/>
      <c r="K27" s="8">
        <v>0</v>
      </c>
      <c r="M27" s="8"/>
    </row>
    <row r="28" spans="1:13" ht="11.25" customHeight="1">
      <c r="A28" s="2013" t="s">
        <v>750</v>
      </c>
      <c r="B28" s="2014"/>
      <c r="C28" s="2014"/>
      <c r="D28" s="2014"/>
      <c r="E28" s="2014"/>
      <c r="F28" s="2013" t="s">
        <v>335</v>
      </c>
      <c r="G28" s="2014" t="s">
        <v>336</v>
      </c>
      <c r="H28" s="2014" t="s">
        <v>337</v>
      </c>
      <c r="I28" s="2014" t="s">
        <v>338</v>
      </c>
      <c r="K28" s="8">
        <v>0</v>
      </c>
      <c r="M28" s="8"/>
    </row>
    <row r="29" spans="1:13" ht="11.25" customHeight="1">
      <c r="A29" s="2015"/>
      <c r="B29" s="2016"/>
      <c r="C29" s="2016"/>
      <c r="D29" s="2016"/>
      <c r="E29" s="2016"/>
      <c r="F29" s="2013" t="s">
        <v>1067</v>
      </c>
      <c r="G29" s="2014"/>
      <c r="H29" s="2014"/>
      <c r="I29" s="2014"/>
      <c r="K29" s="8">
        <v>0</v>
      </c>
      <c r="M29" s="8"/>
    </row>
    <row r="30" spans="1:13" ht="11.25" customHeight="1">
      <c r="A30" s="2015"/>
      <c r="B30" s="2016"/>
      <c r="C30" s="2016"/>
      <c r="D30" s="2016"/>
      <c r="E30" s="2016"/>
      <c r="F30" s="2013" t="s">
        <v>1059</v>
      </c>
      <c r="G30" s="2014"/>
      <c r="H30" s="2014"/>
      <c r="I30" s="2013" t="s">
        <v>1060</v>
      </c>
      <c r="K30" s="8">
        <v>0</v>
      </c>
      <c r="M30" s="8"/>
    </row>
    <row r="31" spans="1:13" ht="11.25" customHeight="1">
      <c r="A31" s="2015"/>
      <c r="B31" s="2016"/>
      <c r="C31" s="2016"/>
      <c r="D31" s="2016"/>
      <c r="E31" s="2016"/>
      <c r="F31" s="2013" t="s">
        <v>1064</v>
      </c>
      <c r="G31" s="2013" t="s">
        <v>1065</v>
      </c>
      <c r="H31" s="2013" t="s">
        <v>1066</v>
      </c>
      <c r="I31" s="2015"/>
      <c r="K31" s="8">
        <v>0</v>
      </c>
      <c r="M31" s="8"/>
    </row>
    <row r="32" spans="1:13" ht="11.25" customHeight="1">
      <c r="A32" t="s">
        <v>123</v>
      </c>
      <c r="B32" t="s">
        <v>55</v>
      </c>
      <c r="C32" t="s">
        <v>104</v>
      </c>
      <c r="D32" t="s">
        <v>331</v>
      </c>
      <c r="E32" t="s">
        <v>66</v>
      </c>
      <c r="F32" t="s">
        <v>1061</v>
      </c>
      <c r="G32" t="s">
        <v>1062</v>
      </c>
      <c r="H32" t="s">
        <v>1063</v>
      </c>
      <c r="I32"/>
      <c r="K32" s="8" t="s">
        <v>104</v>
      </c>
      <c r="M32" s="8"/>
    </row>
    <row r="33" spans="1:215" ht="11.25" customHeight="1">
      <c r="A33" t="s">
        <v>339</v>
      </c>
      <c r="B33" t="s">
        <v>243</v>
      </c>
      <c r="C33" t="s">
        <v>340</v>
      </c>
      <c r="D33">
        <v>2</v>
      </c>
      <c r="E33">
        <v>1</v>
      </c>
      <c r="F33" s="2027">
        <v>21225</v>
      </c>
      <c r="G33" s="2027">
        <v>32725</v>
      </c>
      <c r="H33" s="2027">
        <v>34500</v>
      </c>
      <c r="I33" s="2027">
        <v>88450</v>
      </c>
      <c r="K33" s="8" t="s">
        <v>125</v>
      </c>
      <c r="L33" s="398" t="s">
        <v>125</v>
      </c>
      <c r="M33" s="8"/>
    </row>
    <row r="34" spans="1:215" ht="11.25" customHeight="1">
      <c r="A34"/>
      <c r="B34" t="s">
        <v>197</v>
      </c>
      <c r="C34" t="s">
        <v>344</v>
      </c>
      <c r="D34">
        <v>4</v>
      </c>
      <c r="E34">
        <v>2</v>
      </c>
      <c r="F34" s="2027">
        <v>550</v>
      </c>
      <c r="G34" s="2027">
        <v>800</v>
      </c>
      <c r="H34" s="2027">
        <v>875</v>
      </c>
      <c r="I34" s="2027">
        <v>2225</v>
      </c>
      <c r="K34" s="8" t="s">
        <v>234</v>
      </c>
      <c r="L34" s="398" t="s">
        <v>234</v>
      </c>
      <c r="M34" s="8"/>
      <c r="HG34" s="405"/>
    </row>
    <row r="35" spans="1:215">
      <c r="A35"/>
      <c r="B35" t="s">
        <v>245</v>
      </c>
      <c r="C35" t="s">
        <v>345</v>
      </c>
      <c r="D35">
        <v>4</v>
      </c>
      <c r="E35">
        <v>2</v>
      </c>
      <c r="F35" s="2027">
        <v>27675</v>
      </c>
      <c r="G35" s="2027">
        <v>42675</v>
      </c>
      <c r="H35" s="2027">
        <v>44975</v>
      </c>
      <c r="I35" s="2027">
        <v>115325</v>
      </c>
      <c r="K35" s="8" t="s">
        <v>133</v>
      </c>
      <c r="L35" s="398" t="s">
        <v>133</v>
      </c>
      <c r="M35" s="8"/>
    </row>
    <row r="36" spans="1:215">
      <c r="A36"/>
      <c r="B36" t="s">
        <v>277</v>
      </c>
      <c r="C36" t="s">
        <v>346</v>
      </c>
      <c r="D36">
        <v>6</v>
      </c>
      <c r="E36">
        <v>3</v>
      </c>
      <c r="F36" s="2027">
        <v>7700</v>
      </c>
      <c r="G36" s="2027">
        <v>11860</v>
      </c>
      <c r="H36" s="2027">
        <v>12480</v>
      </c>
      <c r="I36" s="2027">
        <v>32040</v>
      </c>
      <c r="K36" s="8" t="s">
        <v>235</v>
      </c>
      <c r="L36" s="398" t="s">
        <v>235</v>
      </c>
      <c r="M36" s="8"/>
    </row>
    <row r="37" spans="1:215" ht="15" customHeight="1">
      <c r="A37"/>
      <c r="B37" t="s">
        <v>247</v>
      </c>
      <c r="C37" t="s">
        <v>347</v>
      </c>
      <c r="D37">
        <v>8</v>
      </c>
      <c r="E37">
        <v>4</v>
      </c>
      <c r="F37" s="2027">
        <v>29260</v>
      </c>
      <c r="G37" s="2027">
        <v>45080</v>
      </c>
      <c r="H37" s="2027">
        <v>47500</v>
      </c>
      <c r="I37" s="2027">
        <v>121840</v>
      </c>
      <c r="K37" s="8">
        <v>0</v>
      </c>
      <c r="L37" s="398" t="e">
        <v>#N/A</v>
      </c>
      <c r="M37" s="8"/>
    </row>
    <row r="38" spans="1:215" ht="11.25" customHeight="1">
      <c r="A38" t="s">
        <v>401</v>
      </c>
      <c r="B38"/>
      <c r="C38"/>
      <c r="D38"/>
      <c r="E38"/>
      <c r="F38" s="2027">
        <v>86410</v>
      </c>
      <c r="G38" s="2027">
        <v>133140</v>
      </c>
      <c r="H38" s="2027">
        <v>140330</v>
      </c>
      <c r="I38" s="2027">
        <v>359880</v>
      </c>
      <c r="K38" s="8" t="s">
        <v>163</v>
      </c>
      <c r="L38" s="398" t="s">
        <v>163</v>
      </c>
      <c r="M38" s="8"/>
    </row>
    <row r="39" spans="1:215" ht="11.25" customHeight="1">
      <c r="A39" t="s">
        <v>403</v>
      </c>
      <c r="B39" t="s">
        <v>692</v>
      </c>
      <c r="C39" t="s">
        <v>693</v>
      </c>
      <c r="D39">
        <v>2</v>
      </c>
      <c r="E39">
        <v>1</v>
      </c>
      <c r="F39" s="2027">
        <v>1525</v>
      </c>
      <c r="G39" s="2027">
        <v>1575</v>
      </c>
      <c r="H39" s="2027">
        <v>1975</v>
      </c>
      <c r="I39" s="2027">
        <v>5075</v>
      </c>
      <c r="K39" s="8" t="s">
        <v>236</v>
      </c>
      <c r="L39" s="398" t="s">
        <v>236</v>
      </c>
      <c r="M39" s="8"/>
    </row>
    <row r="40" spans="1:215">
      <c r="A40"/>
      <c r="B40" t="s">
        <v>713</v>
      </c>
      <c r="C40" t="s">
        <v>714</v>
      </c>
      <c r="D40">
        <v>2</v>
      </c>
      <c r="E40">
        <v>1</v>
      </c>
      <c r="F40" s="2027">
        <v>1325</v>
      </c>
      <c r="G40" s="2027">
        <v>1375</v>
      </c>
      <c r="H40" s="2027">
        <v>1725</v>
      </c>
      <c r="I40" s="2027">
        <v>4425</v>
      </c>
      <c r="K40" s="8" t="s">
        <v>173</v>
      </c>
      <c r="L40" s="398" t="s">
        <v>173</v>
      </c>
      <c r="M40" s="8"/>
    </row>
    <row r="41" spans="1:215">
      <c r="A41"/>
      <c r="B41" t="s">
        <v>694</v>
      </c>
      <c r="C41" t="s">
        <v>695</v>
      </c>
      <c r="D41">
        <v>2</v>
      </c>
      <c r="E41">
        <v>1</v>
      </c>
      <c r="F41" s="2027">
        <v>3275</v>
      </c>
      <c r="G41" s="2027">
        <v>3400</v>
      </c>
      <c r="H41" s="2027">
        <v>4250</v>
      </c>
      <c r="I41" s="2027">
        <v>10925</v>
      </c>
      <c r="K41" s="8" t="s">
        <v>237</v>
      </c>
      <c r="L41" s="398" t="s">
        <v>237</v>
      </c>
    </row>
    <row r="42" spans="1:215">
      <c r="A42"/>
      <c r="B42" t="s">
        <v>649</v>
      </c>
      <c r="C42" t="s">
        <v>606</v>
      </c>
      <c r="D42">
        <v>2</v>
      </c>
      <c r="E42">
        <v>1</v>
      </c>
      <c r="F42" s="2027">
        <v>10500</v>
      </c>
      <c r="G42" s="2027">
        <v>10850</v>
      </c>
      <c r="H42" s="2027">
        <v>13650</v>
      </c>
      <c r="I42" s="2027">
        <v>35000</v>
      </c>
      <c r="K42" s="8" t="s">
        <v>295</v>
      </c>
      <c r="L42" s="398" t="s">
        <v>295</v>
      </c>
    </row>
    <row r="43" spans="1:215">
      <c r="A43"/>
      <c r="B43" t="s">
        <v>661</v>
      </c>
      <c r="C43" t="s">
        <v>605</v>
      </c>
      <c r="D43">
        <v>2</v>
      </c>
      <c r="E43">
        <v>1</v>
      </c>
      <c r="F43" s="2027">
        <v>31875</v>
      </c>
      <c r="G43" s="2027">
        <v>32925</v>
      </c>
      <c r="H43" s="2027">
        <v>41400</v>
      </c>
      <c r="I43" s="2027">
        <v>106200</v>
      </c>
      <c r="K43" s="8" t="s">
        <v>175</v>
      </c>
      <c r="L43" s="398" t="s">
        <v>175</v>
      </c>
    </row>
    <row r="44" spans="1:215">
      <c r="A44"/>
      <c r="B44" t="s">
        <v>633</v>
      </c>
      <c r="C44" t="s">
        <v>595</v>
      </c>
      <c r="D44">
        <v>2</v>
      </c>
      <c r="E44">
        <v>1</v>
      </c>
      <c r="F44" s="2027">
        <v>17600</v>
      </c>
      <c r="G44" s="2027">
        <v>18175</v>
      </c>
      <c r="H44" s="2027">
        <v>22850</v>
      </c>
      <c r="I44" s="2027">
        <v>58625</v>
      </c>
      <c r="K44" s="8">
        <v>0</v>
      </c>
      <c r="L44" s="398" t="e">
        <v>#N/A</v>
      </c>
    </row>
    <row r="45" spans="1:215">
      <c r="A45"/>
      <c r="B45" t="s">
        <v>635</v>
      </c>
      <c r="C45" t="s">
        <v>597</v>
      </c>
      <c r="D45">
        <v>2</v>
      </c>
      <c r="E45">
        <v>1</v>
      </c>
      <c r="F45" s="2027">
        <v>5450</v>
      </c>
      <c r="G45" s="2027">
        <v>5650</v>
      </c>
      <c r="H45" s="2027">
        <v>7075</v>
      </c>
      <c r="I45" s="2027">
        <v>18175</v>
      </c>
      <c r="K45" s="8" t="s">
        <v>148</v>
      </c>
      <c r="L45" s="398" t="s">
        <v>148</v>
      </c>
    </row>
    <row r="46" spans="1:215">
      <c r="A46"/>
      <c r="B46" t="s">
        <v>723</v>
      </c>
      <c r="C46" t="s">
        <v>724</v>
      </c>
      <c r="D46">
        <v>2</v>
      </c>
      <c r="E46">
        <v>1</v>
      </c>
      <c r="F46" s="2027">
        <v>3075</v>
      </c>
      <c r="G46" s="2027">
        <v>3175</v>
      </c>
      <c r="H46" s="2027">
        <v>4000</v>
      </c>
      <c r="I46" s="2027">
        <v>10250</v>
      </c>
      <c r="K46" s="8" t="s">
        <v>239</v>
      </c>
      <c r="L46" s="398" t="s">
        <v>239</v>
      </c>
    </row>
    <row r="47" spans="1:215">
      <c r="A47"/>
      <c r="B47" t="s">
        <v>640</v>
      </c>
      <c r="C47" t="s">
        <v>607</v>
      </c>
      <c r="D47">
        <v>2</v>
      </c>
      <c r="E47">
        <v>1</v>
      </c>
      <c r="F47" s="2027">
        <v>24375</v>
      </c>
      <c r="G47" s="2027">
        <v>25150</v>
      </c>
      <c r="H47" s="2027">
        <v>31675</v>
      </c>
      <c r="I47" s="2027">
        <v>81200</v>
      </c>
      <c r="K47" s="8" t="s">
        <v>161</v>
      </c>
      <c r="L47" s="398" t="s">
        <v>161</v>
      </c>
    </row>
    <row r="48" spans="1:215">
      <c r="A48"/>
      <c r="B48" t="s">
        <v>636</v>
      </c>
      <c r="C48" t="s">
        <v>600</v>
      </c>
      <c r="D48">
        <v>2</v>
      </c>
      <c r="E48">
        <v>1</v>
      </c>
      <c r="F48" s="2027">
        <v>111000</v>
      </c>
      <c r="G48" s="2027">
        <v>114700</v>
      </c>
      <c r="H48" s="2027">
        <v>144300</v>
      </c>
      <c r="I48" s="2027">
        <v>370000</v>
      </c>
      <c r="K48" s="8" t="s">
        <v>231</v>
      </c>
      <c r="L48" s="398" t="s">
        <v>231</v>
      </c>
    </row>
    <row r="49" spans="1:12">
      <c r="A49"/>
      <c r="B49" t="s">
        <v>751</v>
      </c>
      <c r="C49" t="s">
        <v>630</v>
      </c>
      <c r="D49">
        <v>4</v>
      </c>
      <c r="E49">
        <v>2</v>
      </c>
      <c r="F49" s="2027">
        <v>600</v>
      </c>
      <c r="G49" s="2027">
        <v>625</v>
      </c>
      <c r="H49" s="2027">
        <v>775</v>
      </c>
      <c r="I49" s="2027">
        <v>2000</v>
      </c>
      <c r="K49" s="8">
        <v>0</v>
      </c>
      <c r="L49" s="398" t="e">
        <v>#N/A</v>
      </c>
    </row>
    <row r="50" spans="1:12">
      <c r="A50"/>
      <c r="B50" t="s">
        <v>568</v>
      </c>
      <c r="C50" t="s">
        <v>569</v>
      </c>
      <c r="D50">
        <v>4</v>
      </c>
      <c r="E50">
        <v>2</v>
      </c>
      <c r="F50" s="2027">
        <v>825</v>
      </c>
      <c r="G50" s="2027">
        <v>850</v>
      </c>
      <c r="H50" s="2027">
        <v>1050</v>
      </c>
      <c r="I50" s="2027">
        <v>2725</v>
      </c>
      <c r="K50" s="8" t="s">
        <v>269</v>
      </c>
      <c r="L50" s="398" t="s">
        <v>269</v>
      </c>
    </row>
    <row r="51" spans="1:12">
      <c r="A51"/>
      <c r="B51" t="s">
        <v>715</v>
      </c>
      <c r="C51" t="s">
        <v>716</v>
      </c>
      <c r="D51">
        <v>4</v>
      </c>
      <c r="E51">
        <v>2</v>
      </c>
      <c r="F51" s="2027">
        <v>2825</v>
      </c>
      <c r="G51" s="2027">
        <v>2900</v>
      </c>
      <c r="H51" s="2027">
        <v>3650</v>
      </c>
      <c r="I51" s="2027">
        <v>9375</v>
      </c>
      <c r="K51" s="8" t="s">
        <v>244</v>
      </c>
      <c r="L51" s="398" t="s">
        <v>244</v>
      </c>
    </row>
    <row r="52" spans="1:12">
      <c r="A52"/>
      <c r="B52" t="s">
        <v>570</v>
      </c>
      <c r="C52" t="s">
        <v>571</v>
      </c>
      <c r="D52">
        <v>4</v>
      </c>
      <c r="E52">
        <v>2</v>
      </c>
      <c r="F52" s="2027">
        <v>1325</v>
      </c>
      <c r="G52" s="2027">
        <v>1350</v>
      </c>
      <c r="H52" s="2027">
        <v>1725</v>
      </c>
      <c r="I52" s="2027">
        <v>4400</v>
      </c>
      <c r="K52" s="8" t="s">
        <v>250</v>
      </c>
      <c r="L52" s="398" t="s">
        <v>250</v>
      </c>
    </row>
    <row r="53" spans="1:12">
      <c r="A53"/>
      <c r="B53" t="s">
        <v>992</v>
      </c>
      <c r="C53" t="s">
        <v>610</v>
      </c>
      <c r="D53">
        <v>4</v>
      </c>
      <c r="E53">
        <v>2</v>
      </c>
      <c r="F53" s="2027">
        <v>34200</v>
      </c>
      <c r="G53" s="2027">
        <v>35350</v>
      </c>
      <c r="H53" s="2027">
        <v>44450</v>
      </c>
      <c r="I53" s="2027">
        <v>114000</v>
      </c>
      <c r="K53" s="8" t="s">
        <v>298</v>
      </c>
      <c r="L53" s="398" t="s">
        <v>298</v>
      </c>
    </row>
    <row r="54" spans="1:12">
      <c r="A54"/>
      <c r="B54" t="s">
        <v>634</v>
      </c>
      <c r="C54" t="s">
        <v>596</v>
      </c>
      <c r="D54">
        <v>4</v>
      </c>
      <c r="E54">
        <v>2</v>
      </c>
      <c r="F54" s="2027">
        <v>60125</v>
      </c>
      <c r="G54" s="2027">
        <v>62100</v>
      </c>
      <c r="H54" s="2027">
        <v>78150</v>
      </c>
      <c r="I54" s="2027">
        <v>200375</v>
      </c>
      <c r="K54" s="8" t="s">
        <v>368</v>
      </c>
      <c r="L54" s="398" t="s">
        <v>368</v>
      </c>
    </row>
    <row r="55" spans="1:12">
      <c r="A55"/>
      <c r="B55" t="s">
        <v>598</v>
      </c>
      <c r="C55" t="s">
        <v>599</v>
      </c>
      <c r="D55">
        <v>4</v>
      </c>
      <c r="E55">
        <v>2</v>
      </c>
      <c r="F55" s="2027">
        <v>30425</v>
      </c>
      <c r="G55" s="2027">
        <v>31450</v>
      </c>
      <c r="H55" s="2027">
        <v>39550</v>
      </c>
      <c r="I55" s="2027">
        <v>101425</v>
      </c>
      <c r="K55" s="8" t="s">
        <v>252</v>
      </c>
      <c r="L55" s="398" t="s">
        <v>252</v>
      </c>
    </row>
    <row r="56" spans="1:12">
      <c r="A56"/>
      <c r="B56" t="s">
        <v>717</v>
      </c>
      <c r="C56" t="s">
        <v>718</v>
      </c>
      <c r="D56">
        <v>4</v>
      </c>
      <c r="E56">
        <v>2</v>
      </c>
      <c r="F56" s="2027">
        <v>2750</v>
      </c>
      <c r="G56" s="2027">
        <v>2825</v>
      </c>
      <c r="H56" s="2027">
        <v>3550</v>
      </c>
      <c r="I56" s="2027">
        <v>9125</v>
      </c>
      <c r="K56" s="8" t="s">
        <v>305</v>
      </c>
      <c r="L56" s="398" t="s">
        <v>305</v>
      </c>
    </row>
    <row r="57" spans="1:12">
      <c r="A57"/>
      <c r="B57" t="s">
        <v>764</v>
      </c>
      <c r="C57" t="s">
        <v>759</v>
      </c>
      <c r="D57">
        <v>4</v>
      </c>
      <c r="E57">
        <v>2</v>
      </c>
      <c r="F57" s="2027">
        <v>18375</v>
      </c>
      <c r="G57" s="2027">
        <v>18975</v>
      </c>
      <c r="H57" s="2027">
        <v>23900</v>
      </c>
      <c r="I57" s="2027">
        <v>61250</v>
      </c>
      <c r="K57" s="8" t="s">
        <v>198</v>
      </c>
      <c r="L57" s="398" t="s">
        <v>198</v>
      </c>
    </row>
    <row r="58" spans="1:12">
      <c r="A58"/>
      <c r="B58" t="s">
        <v>642</v>
      </c>
      <c r="C58" t="s">
        <v>609</v>
      </c>
      <c r="D58">
        <v>4</v>
      </c>
      <c r="E58">
        <v>2</v>
      </c>
      <c r="F58" s="2027">
        <v>145350</v>
      </c>
      <c r="G58" s="2027">
        <v>150175</v>
      </c>
      <c r="H58" s="2027">
        <v>188925</v>
      </c>
      <c r="I58" s="2027">
        <v>484450</v>
      </c>
      <c r="K58" s="8" t="s">
        <v>254</v>
      </c>
      <c r="L58" s="398" t="s">
        <v>254</v>
      </c>
    </row>
    <row r="59" spans="1:12">
      <c r="A59"/>
      <c r="B59" t="s">
        <v>572</v>
      </c>
      <c r="C59" t="s">
        <v>573</v>
      </c>
      <c r="D59">
        <v>4</v>
      </c>
      <c r="E59">
        <v>2</v>
      </c>
      <c r="F59" s="2027">
        <v>76525</v>
      </c>
      <c r="G59" s="2027">
        <v>79050</v>
      </c>
      <c r="H59" s="2027">
        <v>99450</v>
      </c>
      <c r="I59" s="2027">
        <v>255025</v>
      </c>
      <c r="K59" s="8" t="s">
        <v>246</v>
      </c>
      <c r="L59" s="398" t="s">
        <v>246</v>
      </c>
    </row>
    <row r="60" spans="1:12">
      <c r="A60"/>
      <c r="B60" t="s">
        <v>993</v>
      </c>
      <c r="C60" t="s">
        <v>953</v>
      </c>
      <c r="D60">
        <v>6</v>
      </c>
      <c r="E60">
        <v>3</v>
      </c>
      <c r="F60" s="2027">
        <v>18000</v>
      </c>
      <c r="G60" s="2027">
        <v>18600</v>
      </c>
      <c r="H60" s="2027">
        <v>23400</v>
      </c>
      <c r="I60" s="2027">
        <v>60000</v>
      </c>
      <c r="K60" s="8" t="s">
        <v>631</v>
      </c>
      <c r="L60" s="398" t="s">
        <v>631</v>
      </c>
    </row>
    <row r="61" spans="1:12">
      <c r="A61"/>
      <c r="B61" t="s">
        <v>644</v>
      </c>
      <c r="C61" t="s">
        <v>645</v>
      </c>
      <c r="D61">
        <v>6</v>
      </c>
      <c r="E61">
        <v>3</v>
      </c>
      <c r="F61" s="2027">
        <v>8340</v>
      </c>
      <c r="G61" s="2027">
        <v>8620</v>
      </c>
      <c r="H61" s="2027">
        <v>10840</v>
      </c>
      <c r="I61" s="2027">
        <v>27800</v>
      </c>
      <c r="K61" s="8" t="s">
        <v>291</v>
      </c>
      <c r="L61" s="398" t="s">
        <v>291</v>
      </c>
    </row>
    <row r="62" spans="1:12">
      <c r="A62"/>
      <c r="B62" t="s">
        <v>637</v>
      </c>
      <c r="C62" t="s">
        <v>601</v>
      </c>
      <c r="D62">
        <v>6</v>
      </c>
      <c r="E62">
        <v>3</v>
      </c>
      <c r="F62" s="2027">
        <v>4380</v>
      </c>
      <c r="G62" s="2027">
        <v>4500</v>
      </c>
      <c r="H62" s="2027">
        <v>5680</v>
      </c>
      <c r="I62" s="2027">
        <v>14560</v>
      </c>
      <c r="K62" s="8" t="s">
        <v>312</v>
      </c>
      <c r="L62" s="398" t="s">
        <v>312</v>
      </c>
    </row>
    <row r="63" spans="1:12">
      <c r="A63"/>
      <c r="B63" t="s">
        <v>721</v>
      </c>
      <c r="C63" t="s">
        <v>722</v>
      </c>
      <c r="D63">
        <v>6</v>
      </c>
      <c r="E63">
        <v>3</v>
      </c>
      <c r="F63" s="2027">
        <v>460</v>
      </c>
      <c r="G63" s="2027">
        <v>460</v>
      </c>
      <c r="H63" s="2027">
        <v>580</v>
      </c>
      <c r="I63" s="2027">
        <v>1500</v>
      </c>
      <c r="K63" s="8" t="s">
        <v>306</v>
      </c>
      <c r="L63" s="398" t="s">
        <v>306</v>
      </c>
    </row>
    <row r="64" spans="1:12">
      <c r="A64"/>
      <c r="B64" t="s">
        <v>762</v>
      </c>
      <c r="C64" t="s">
        <v>760</v>
      </c>
      <c r="D64">
        <v>6</v>
      </c>
      <c r="E64">
        <v>3</v>
      </c>
      <c r="F64" s="2027">
        <v>2460</v>
      </c>
      <c r="G64" s="2027">
        <v>2540</v>
      </c>
      <c r="H64" s="2027">
        <v>3180</v>
      </c>
      <c r="I64" s="2027">
        <v>8180</v>
      </c>
      <c r="K64" s="8" t="s">
        <v>220</v>
      </c>
      <c r="L64" s="398" t="s">
        <v>220</v>
      </c>
    </row>
    <row r="65" spans="1:12">
      <c r="A65"/>
      <c r="B65" t="s">
        <v>638</v>
      </c>
      <c r="C65" t="s">
        <v>602</v>
      </c>
      <c r="D65">
        <v>6</v>
      </c>
      <c r="E65">
        <v>3</v>
      </c>
      <c r="F65" s="2027">
        <v>57000</v>
      </c>
      <c r="G65" s="2027">
        <v>58900</v>
      </c>
      <c r="H65" s="2027">
        <v>74100</v>
      </c>
      <c r="I65" s="2027">
        <v>190000</v>
      </c>
      <c r="K65" s="8" t="s">
        <v>400</v>
      </c>
      <c r="L65" s="398" t="s">
        <v>400</v>
      </c>
    </row>
    <row r="66" spans="1:12">
      <c r="A66"/>
      <c r="B66" t="s">
        <v>658</v>
      </c>
      <c r="C66" t="s">
        <v>659</v>
      </c>
      <c r="D66">
        <v>6</v>
      </c>
      <c r="E66">
        <v>3</v>
      </c>
      <c r="F66" s="2027">
        <v>26420</v>
      </c>
      <c r="G66" s="2027">
        <v>27300</v>
      </c>
      <c r="H66" s="2027">
        <v>34360</v>
      </c>
      <c r="I66" s="2027">
        <v>88080</v>
      </c>
      <c r="K66" s="8" t="s">
        <v>311</v>
      </c>
      <c r="L66" s="398" t="s">
        <v>311</v>
      </c>
    </row>
    <row r="67" spans="1:12">
      <c r="A67"/>
      <c r="B67" t="s">
        <v>990</v>
      </c>
      <c r="C67" t="s">
        <v>957</v>
      </c>
      <c r="D67">
        <v>8</v>
      </c>
      <c r="E67">
        <v>4</v>
      </c>
      <c r="F67" s="2027">
        <v>6000</v>
      </c>
      <c r="G67" s="2027">
        <v>6200</v>
      </c>
      <c r="H67" s="2027">
        <v>7800</v>
      </c>
      <c r="I67" s="2027">
        <v>20000</v>
      </c>
      <c r="K67" s="8" t="s">
        <v>565</v>
      </c>
      <c r="L67" s="398" t="s">
        <v>565</v>
      </c>
    </row>
    <row r="68" spans="1:12">
      <c r="A68"/>
      <c r="B68" t="s">
        <v>646</v>
      </c>
      <c r="C68" t="s">
        <v>647</v>
      </c>
      <c r="D68">
        <v>8</v>
      </c>
      <c r="E68">
        <v>4</v>
      </c>
      <c r="F68" s="2027">
        <v>3040</v>
      </c>
      <c r="G68" s="2027">
        <v>3140</v>
      </c>
      <c r="H68" s="2027">
        <v>3960</v>
      </c>
      <c r="I68" s="2027">
        <v>10140</v>
      </c>
      <c r="K68" s="8" t="s">
        <v>309</v>
      </c>
      <c r="L68" s="398" t="s">
        <v>309</v>
      </c>
    </row>
    <row r="69" spans="1:12">
      <c r="A69"/>
      <c r="B69" t="s">
        <v>632</v>
      </c>
      <c r="C69" t="s">
        <v>594</v>
      </c>
      <c r="D69">
        <v>8</v>
      </c>
      <c r="E69">
        <v>4</v>
      </c>
      <c r="F69" s="2027">
        <v>4320</v>
      </c>
      <c r="G69" s="2027">
        <v>4440</v>
      </c>
      <c r="H69" s="2027">
        <v>5600</v>
      </c>
      <c r="I69" s="2027">
        <v>14360</v>
      </c>
      <c r="K69" s="8" t="s">
        <v>257</v>
      </c>
      <c r="L69" s="398" t="s">
        <v>257</v>
      </c>
    </row>
    <row r="70" spans="1:12">
      <c r="A70"/>
      <c r="B70" t="s">
        <v>711</v>
      </c>
      <c r="C70" t="s">
        <v>712</v>
      </c>
      <c r="D70">
        <v>8</v>
      </c>
      <c r="E70">
        <v>4</v>
      </c>
      <c r="F70" s="2027">
        <v>720</v>
      </c>
      <c r="G70" s="2027">
        <v>760</v>
      </c>
      <c r="H70" s="2027">
        <v>920</v>
      </c>
      <c r="I70" s="2027">
        <v>2400</v>
      </c>
      <c r="K70" s="8" t="e">
        <v>#N/A</v>
      </c>
      <c r="L70" s="398" t="e">
        <v>#N/A</v>
      </c>
    </row>
    <row r="71" spans="1:12">
      <c r="A71"/>
      <c r="B71" t="s">
        <v>639</v>
      </c>
      <c r="C71" t="s">
        <v>603</v>
      </c>
      <c r="D71">
        <v>8</v>
      </c>
      <c r="E71">
        <v>4</v>
      </c>
      <c r="F71" s="2027">
        <v>37200</v>
      </c>
      <c r="G71" s="2027">
        <v>38440</v>
      </c>
      <c r="H71" s="2027">
        <v>48360</v>
      </c>
      <c r="I71" s="2027">
        <v>124000</v>
      </c>
      <c r="K71" s="8" t="s">
        <v>248</v>
      </c>
      <c r="L71" s="398" t="s">
        <v>248</v>
      </c>
    </row>
    <row r="72" spans="1:12">
      <c r="A72"/>
      <c r="B72" t="s">
        <v>660</v>
      </c>
      <c r="C72" t="s">
        <v>604</v>
      </c>
      <c r="D72">
        <v>8</v>
      </c>
      <c r="E72">
        <v>4</v>
      </c>
      <c r="F72" s="2027">
        <v>21520</v>
      </c>
      <c r="G72" s="2027">
        <v>22240</v>
      </c>
      <c r="H72" s="2027">
        <v>27980</v>
      </c>
      <c r="I72" s="2027">
        <v>71740</v>
      </c>
      <c r="K72" s="8" t="s">
        <v>389</v>
      </c>
      <c r="L72" s="398" t="s">
        <v>389</v>
      </c>
    </row>
    <row r="73" spans="1:12">
      <c r="A73" t="s">
        <v>574</v>
      </c>
      <c r="B73"/>
      <c r="C73"/>
      <c r="D73"/>
      <c r="E73"/>
      <c r="F73" s="2027">
        <v>773185</v>
      </c>
      <c r="G73" s="2027">
        <v>798765</v>
      </c>
      <c r="H73" s="2027">
        <v>1004835</v>
      </c>
      <c r="I73" s="2027">
        <v>2576785</v>
      </c>
      <c r="K73" s="8" t="s">
        <v>328</v>
      </c>
      <c r="L73" s="398" t="s">
        <v>328</v>
      </c>
    </row>
    <row r="74" spans="1:12">
      <c r="A74" t="s">
        <v>341</v>
      </c>
      <c r="B74" t="s">
        <v>398</v>
      </c>
      <c r="C74" t="s">
        <v>412</v>
      </c>
      <c r="D74">
        <v>2</v>
      </c>
      <c r="E74">
        <v>1</v>
      </c>
      <c r="F74" s="2027">
        <v>57175</v>
      </c>
      <c r="G74" s="2027">
        <v>88125</v>
      </c>
      <c r="H74" s="2027">
        <v>92900</v>
      </c>
      <c r="I74" s="2027">
        <v>238200</v>
      </c>
      <c r="K74" s="8" t="s">
        <v>332</v>
      </c>
      <c r="L74" s="398" t="s">
        <v>332</v>
      </c>
    </row>
    <row r="75" spans="1:12">
      <c r="A75"/>
      <c r="B75" t="s">
        <v>273</v>
      </c>
      <c r="C75" t="s">
        <v>349</v>
      </c>
      <c r="D75">
        <v>2</v>
      </c>
      <c r="E75">
        <v>1</v>
      </c>
      <c r="F75" s="2027">
        <v>59325</v>
      </c>
      <c r="G75" s="2027">
        <v>91475</v>
      </c>
      <c r="H75" s="2027">
        <v>96400</v>
      </c>
      <c r="I75" s="2027">
        <v>247200</v>
      </c>
      <c r="K75" s="8" t="s">
        <v>387</v>
      </c>
      <c r="L75" s="398" t="s">
        <v>387</v>
      </c>
    </row>
    <row r="76" spans="1:12">
      <c r="A76" t="s">
        <v>402</v>
      </c>
      <c r="B76"/>
      <c r="C76"/>
      <c r="D76"/>
      <c r="E76"/>
      <c r="F76" s="2027">
        <v>116500</v>
      </c>
      <c r="G76" s="2027">
        <v>179600</v>
      </c>
      <c r="H76" s="2027">
        <v>189300</v>
      </c>
      <c r="I76" s="2027">
        <v>485400</v>
      </c>
      <c r="K76" s="8" t="s">
        <v>465</v>
      </c>
      <c r="L76" s="398" t="s">
        <v>465</v>
      </c>
    </row>
    <row r="77" spans="1:12">
      <c r="A77" t="s">
        <v>983</v>
      </c>
      <c r="B77"/>
      <c r="C77"/>
      <c r="D77"/>
      <c r="E77"/>
      <c r="F77" s="2027">
        <v>976095</v>
      </c>
      <c r="G77" s="2027">
        <v>1111505</v>
      </c>
      <c r="H77" s="2027">
        <v>1334465</v>
      </c>
      <c r="I77" s="2027">
        <v>3422065</v>
      </c>
      <c r="K77" s="8" t="s">
        <v>566</v>
      </c>
      <c r="L77" s="398" t="s">
        <v>566</v>
      </c>
    </row>
    <row r="78" spans="1:12">
      <c r="A78"/>
      <c r="B78"/>
      <c r="C78"/>
      <c r="D78"/>
      <c r="E78"/>
      <c r="F78" s="2027"/>
      <c r="G78" s="2027"/>
      <c r="H78" s="2027"/>
      <c r="I78" s="2027"/>
      <c r="K78" s="8" t="s">
        <v>394</v>
      </c>
      <c r="L78" s="398" t="s">
        <v>394</v>
      </c>
    </row>
    <row r="79" spans="1:12">
      <c r="A79"/>
      <c r="B79"/>
      <c r="C79"/>
      <c r="D79"/>
      <c r="E79"/>
      <c r="F79" s="2027"/>
      <c r="G79" s="2027"/>
      <c r="H79" s="2027"/>
      <c r="I79" s="2027"/>
      <c r="K79" s="8" t="s">
        <v>461</v>
      </c>
      <c r="L79" s="398" t="s">
        <v>461</v>
      </c>
    </row>
    <row r="80" spans="1:12">
      <c r="A80"/>
      <c r="B80"/>
      <c r="C80"/>
      <c r="D80"/>
      <c r="E80"/>
      <c r="F80" s="2027"/>
      <c r="G80" s="2027"/>
      <c r="H80" s="2027"/>
      <c r="I80" s="2027"/>
      <c r="K80" s="8" t="s">
        <v>396</v>
      </c>
      <c r="L80" s="398" t="s">
        <v>396</v>
      </c>
    </row>
    <row r="81" spans="1:12">
      <c r="A81"/>
      <c r="B81"/>
      <c r="C81"/>
      <c r="D81"/>
      <c r="E81"/>
      <c r="F81" s="2027"/>
      <c r="G81" s="2027"/>
      <c r="H81" s="2027"/>
      <c r="I81" s="2027"/>
      <c r="K81" s="8" t="s">
        <v>463</v>
      </c>
      <c r="L81" s="398" t="s">
        <v>463</v>
      </c>
    </row>
    <row r="82" spans="1:12">
      <c r="A82"/>
      <c r="B82"/>
      <c r="C82"/>
      <c r="D82"/>
      <c r="E82"/>
      <c r="F82" s="2027"/>
      <c r="G82" s="2027"/>
      <c r="H82" s="2027"/>
      <c r="I82" s="2027"/>
      <c r="K82" s="8">
        <v>0</v>
      </c>
      <c r="L82" s="398" t="e">
        <v>#N/A</v>
      </c>
    </row>
    <row r="83" spans="1:12">
      <c r="A83"/>
      <c r="B83"/>
      <c r="C83"/>
      <c r="D83"/>
      <c r="E83"/>
      <c r="F83" s="2027"/>
      <c r="G83" s="2027"/>
      <c r="H83" s="2027"/>
      <c r="I83" s="2027"/>
      <c r="K83" s="8" t="s">
        <v>274</v>
      </c>
      <c r="L83" s="398" t="s">
        <v>274</v>
      </c>
    </row>
    <row r="84" spans="1:12">
      <c r="A84"/>
      <c r="B84"/>
      <c r="C84"/>
      <c r="D84"/>
      <c r="E84"/>
      <c r="F84" s="2027"/>
      <c r="G84" s="2027"/>
      <c r="H84" s="2027"/>
      <c r="I84" s="2027"/>
      <c r="K84" s="8" t="s">
        <v>399</v>
      </c>
      <c r="L84" s="398" t="s">
        <v>399</v>
      </c>
    </row>
    <row r="85" spans="1:12">
      <c r="A85"/>
      <c r="B85"/>
      <c r="C85"/>
      <c r="D85"/>
      <c r="E85"/>
      <c r="F85" s="2027"/>
      <c r="G85" s="2027"/>
      <c r="H85" s="2027"/>
      <c r="I85" s="2027"/>
      <c r="K85" s="8">
        <v>0</v>
      </c>
      <c r="L85" s="398" t="e">
        <v>#N/A</v>
      </c>
    </row>
    <row r="86" spans="1:12">
      <c r="A86"/>
      <c r="B86"/>
      <c r="C86"/>
      <c r="D86"/>
      <c r="E86"/>
      <c r="F86" s="2027"/>
      <c r="G86" s="2027"/>
      <c r="H86" s="2027"/>
      <c r="I86" s="2027"/>
      <c r="K86" s="8" t="s">
        <v>340</v>
      </c>
      <c r="L86" s="398" t="s">
        <v>340</v>
      </c>
    </row>
    <row r="87" spans="1:12">
      <c r="A87"/>
      <c r="B87"/>
      <c r="C87"/>
      <c r="D87"/>
      <c r="E87"/>
      <c r="F87" s="2027"/>
      <c r="G87" s="2027"/>
      <c r="H87" s="2027"/>
      <c r="I87" s="2027"/>
      <c r="K87" s="8" t="s">
        <v>344</v>
      </c>
      <c r="L87" s="398" t="s">
        <v>344</v>
      </c>
    </row>
    <row r="88" spans="1:12">
      <c r="A88"/>
      <c r="B88"/>
      <c r="C88"/>
      <c r="D88"/>
      <c r="E88"/>
      <c r="F88" s="2027"/>
      <c r="G88" s="2027"/>
      <c r="H88" s="2027"/>
      <c r="I88" s="2027"/>
      <c r="K88" s="8" t="s">
        <v>345</v>
      </c>
      <c r="L88" s="398" t="s">
        <v>345</v>
      </c>
    </row>
    <row r="89" spans="1:12">
      <c r="A89"/>
      <c r="B89"/>
      <c r="C89"/>
      <c r="D89"/>
      <c r="E89"/>
      <c r="F89" s="2027"/>
      <c r="G89" s="2027"/>
      <c r="H89" s="2027"/>
      <c r="I89" s="2027"/>
      <c r="K89" s="8" t="s">
        <v>346</v>
      </c>
      <c r="L89" s="398" t="s">
        <v>346</v>
      </c>
    </row>
    <row r="90" spans="1:12">
      <c r="A90"/>
      <c r="B90"/>
      <c r="C90"/>
      <c r="D90"/>
      <c r="E90"/>
      <c r="F90" s="2027"/>
      <c r="G90" s="2027"/>
      <c r="H90" s="2027"/>
      <c r="I90" s="2027"/>
      <c r="K90" s="8" t="s">
        <v>347</v>
      </c>
      <c r="L90" s="398" t="s">
        <v>347</v>
      </c>
    </row>
    <row r="91" spans="1:12">
      <c r="A91"/>
      <c r="B91"/>
      <c r="C91"/>
      <c r="D91"/>
      <c r="E91"/>
      <c r="F91" s="2027"/>
      <c r="G91" s="2027"/>
      <c r="H91" s="2027"/>
      <c r="I91" s="2027"/>
      <c r="K91" s="8">
        <v>0</v>
      </c>
      <c r="L91" s="398" t="e">
        <v>#N/A</v>
      </c>
    </row>
    <row r="92" spans="1:12">
      <c r="A92"/>
      <c r="B92"/>
      <c r="C92"/>
      <c r="D92"/>
      <c r="E92"/>
      <c r="F92"/>
      <c r="G92"/>
      <c r="H92"/>
      <c r="I92"/>
      <c r="K92" s="8" t="s">
        <v>349</v>
      </c>
      <c r="L92" s="398" t="s">
        <v>349</v>
      </c>
    </row>
    <row r="93" spans="1:12">
      <c r="A93"/>
      <c r="B93"/>
      <c r="C93"/>
      <c r="D93"/>
      <c r="E93"/>
      <c r="F93"/>
      <c r="G93"/>
      <c r="H93"/>
      <c r="I93"/>
      <c r="K93" s="8" t="s">
        <v>412</v>
      </c>
      <c r="L93" s="398" t="s">
        <v>412</v>
      </c>
    </row>
    <row r="94" spans="1:12">
      <c r="A94"/>
      <c r="B94"/>
      <c r="C94"/>
      <c r="D94"/>
      <c r="E94"/>
      <c r="F94"/>
      <c r="G94"/>
      <c r="H94"/>
      <c r="I94"/>
      <c r="K94" s="8">
        <v>0</v>
      </c>
      <c r="L94" s="398" t="e">
        <v>#N/A</v>
      </c>
    </row>
    <row r="95" spans="1:12">
      <c r="A95"/>
      <c r="B95"/>
      <c r="C95"/>
      <c r="D95"/>
      <c r="E95"/>
      <c r="F95"/>
      <c r="G95"/>
      <c r="H95"/>
      <c r="I95"/>
      <c r="K95" s="8" t="s">
        <v>301</v>
      </c>
      <c r="L95" s="398" t="s">
        <v>301</v>
      </c>
    </row>
    <row r="96" spans="1:12">
      <c r="A96"/>
      <c r="B96"/>
      <c r="C96"/>
      <c r="D96"/>
      <c r="E96"/>
      <c r="F96"/>
      <c r="G96"/>
      <c r="H96"/>
      <c r="I96"/>
      <c r="K96" s="8" t="s">
        <v>279</v>
      </c>
      <c r="L96" s="398" t="s">
        <v>279</v>
      </c>
    </row>
    <row r="97" spans="1:12">
      <c r="A97"/>
      <c r="B97"/>
      <c r="C97"/>
      <c r="D97"/>
      <c r="E97"/>
      <c r="F97"/>
      <c r="G97"/>
      <c r="H97"/>
      <c r="I97"/>
      <c r="K97" s="8" t="s">
        <v>242</v>
      </c>
      <c r="L97" s="398" t="s">
        <v>242</v>
      </c>
    </row>
    <row r="98" spans="1:12">
      <c r="A98"/>
      <c r="B98"/>
      <c r="C98"/>
      <c r="D98"/>
      <c r="E98"/>
      <c r="F98"/>
      <c r="G98"/>
      <c r="H98"/>
      <c r="I98"/>
      <c r="K98" s="8" t="s">
        <v>240</v>
      </c>
      <c r="L98" s="398" t="s">
        <v>240</v>
      </c>
    </row>
    <row r="99" spans="1:12">
      <c r="A99"/>
      <c r="B99"/>
      <c r="C99"/>
      <c r="D99"/>
      <c r="E99"/>
      <c r="F99"/>
      <c r="G99"/>
      <c r="H99"/>
      <c r="I99"/>
      <c r="K99" s="8" t="s">
        <v>191</v>
      </c>
      <c r="L99" s="398" t="s">
        <v>191</v>
      </c>
    </row>
    <row r="100" spans="1:12">
      <c r="A100"/>
      <c r="B100"/>
      <c r="C100"/>
      <c r="D100"/>
      <c r="E100"/>
      <c r="F100"/>
      <c r="G100"/>
      <c r="H100"/>
      <c r="I100"/>
      <c r="K100" s="8" t="s">
        <v>241</v>
      </c>
      <c r="L100" s="398" t="s">
        <v>241</v>
      </c>
    </row>
    <row r="101" spans="1:12">
      <c r="A101"/>
      <c r="B101"/>
      <c r="C101"/>
      <c r="D101"/>
      <c r="E101"/>
      <c r="F101"/>
      <c r="G101"/>
      <c r="H101"/>
      <c r="I101"/>
      <c r="K101" s="8">
        <v>0</v>
      </c>
      <c r="L101" s="398" t="e">
        <v>#N/A</v>
      </c>
    </row>
    <row r="102" spans="1:12">
      <c r="A102"/>
      <c r="B102"/>
      <c r="C102"/>
      <c r="D102"/>
      <c r="E102"/>
      <c r="F102"/>
      <c r="G102"/>
      <c r="H102"/>
      <c r="I102"/>
      <c r="K102" s="8" t="e">
        <v>#N/A</v>
      </c>
      <c r="L102" s="398" t="e">
        <v>#N/A</v>
      </c>
    </row>
    <row r="103" spans="1:12">
      <c r="A103"/>
      <c r="B103"/>
      <c r="C103"/>
      <c r="D103"/>
      <c r="E103"/>
      <c r="F103"/>
      <c r="G103"/>
      <c r="H103"/>
      <c r="I103"/>
      <c r="K103" s="8" t="e">
        <v>#N/A</v>
      </c>
      <c r="L103" s="398" t="e">
        <v>#N/A</v>
      </c>
    </row>
    <row r="104" spans="1:12">
      <c r="A104"/>
      <c r="B104"/>
      <c r="C104"/>
      <c r="D104"/>
      <c r="E104"/>
      <c r="F104"/>
      <c r="G104"/>
      <c r="H104"/>
      <c r="I104"/>
      <c r="K104" s="8" t="e">
        <v>#N/A</v>
      </c>
      <c r="L104" s="398" t="e">
        <v>#N/A</v>
      </c>
    </row>
    <row r="105" spans="1:12">
      <c r="A105"/>
      <c r="B105"/>
      <c r="C105"/>
      <c r="D105"/>
      <c r="E105"/>
      <c r="F105"/>
      <c r="G105"/>
      <c r="H105"/>
      <c r="I105"/>
      <c r="K105" s="8" t="s">
        <v>597</v>
      </c>
      <c r="L105" s="398" t="e">
        <v>#N/A</v>
      </c>
    </row>
    <row r="106" spans="1:12">
      <c r="A106"/>
      <c r="B106"/>
      <c r="C106"/>
      <c r="D106"/>
      <c r="E106"/>
      <c r="F106"/>
      <c r="G106"/>
      <c r="H106"/>
      <c r="I106"/>
      <c r="K106" s="8" t="s">
        <v>569</v>
      </c>
      <c r="L106" s="398" t="s">
        <v>569</v>
      </c>
    </row>
    <row r="107" spans="1:12">
      <c r="A107"/>
      <c r="B107"/>
      <c r="C107"/>
      <c r="D107"/>
      <c r="E107"/>
      <c r="F107"/>
      <c r="G107"/>
      <c r="H107"/>
      <c r="I107"/>
      <c r="K107" s="8" t="s">
        <v>599</v>
      </c>
      <c r="L107" s="398" t="s">
        <v>599</v>
      </c>
    </row>
    <row r="108" spans="1:12">
      <c r="A108"/>
      <c r="B108"/>
      <c r="C108"/>
      <c r="D108"/>
      <c r="E108"/>
      <c r="F108"/>
      <c r="G108"/>
      <c r="H108"/>
      <c r="I108"/>
      <c r="K108" s="8" t="e">
        <v>#N/A</v>
      </c>
      <c r="L108" s="398" t="e">
        <v>#N/A</v>
      </c>
    </row>
    <row r="109" spans="1:12">
      <c r="A109"/>
      <c r="B109"/>
      <c r="C109"/>
      <c r="D109"/>
      <c r="E109"/>
      <c r="F109"/>
      <c r="G109"/>
      <c r="H109"/>
      <c r="I109"/>
      <c r="K109" s="8" t="e">
        <v>#N/A</v>
      </c>
      <c r="L109" s="398" t="e">
        <v>#N/A</v>
      </c>
    </row>
    <row r="110" spans="1:12">
      <c r="A110"/>
      <c r="B110"/>
      <c r="C110"/>
      <c r="D110"/>
      <c r="E110"/>
      <c r="F110"/>
      <c r="G110"/>
      <c r="H110"/>
      <c r="I110"/>
      <c r="K110" s="8" t="e">
        <v>#N/A</v>
      </c>
      <c r="L110" s="398" t="e">
        <v>#N/A</v>
      </c>
    </row>
    <row r="111" spans="1:12">
      <c r="A111"/>
      <c r="B111"/>
      <c r="C111"/>
      <c r="D111"/>
      <c r="E111"/>
      <c r="F111"/>
      <c r="G111"/>
      <c r="H111"/>
      <c r="I111"/>
      <c r="K111" s="8" t="e">
        <v>#N/A</v>
      </c>
      <c r="L111" s="398" t="e">
        <v>#N/A</v>
      </c>
    </row>
    <row r="112" spans="1:12">
      <c r="A112"/>
      <c r="B112"/>
      <c r="C112"/>
      <c r="D112"/>
      <c r="E112"/>
      <c r="F112"/>
      <c r="G112"/>
      <c r="H112"/>
      <c r="I112"/>
      <c r="K112" s="8" t="e">
        <v>#N/A</v>
      </c>
      <c r="L112" s="398" t="e">
        <v>#N/A</v>
      </c>
    </row>
    <row r="113" spans="1:12">
      <c r="A113"/>
      <c r="B113"/>
      <c r="C113"/>
      <c r="D113"/>
      <c r="E113"/>
      <c r="F113"/>
      <c r="G113"/>
      <c r="H113"/>
      <c r="I113"/>
      <c r="K113" s="8" t="s">
        <v>602</v>
      </c>
      <c r="L113" s="398" t="e">
        <v>#N/A</v>
      </c>
    </row>
    <row r="114" spans="1:12">
      <c r="A114"/>
      <c r="B114"/>
      <c r="C114"/>
      <c r="D114"/>
      <c r="E114"/>
      <c r="F114"/>
      <c r="G114"/>
      <c r="H114"/>
      <c r="I114"/>
      <c r="K114" s="8" t="s">
        <v>603</v>
      </c>
      <c r="L114" s="398" t="e">
        <v>#N/A</v>
      </c>
    </row>
    <row r="115" spans="1:12">
      <c r="A115"/>
      <c r="B115"/>
      <c r="C115"/>
      <c r="D115"/>
      <c r="E115"/>
      <c r="F115"/>
      <c r="G115"/>
      <c r="H115"/>
      <c r="I115"/>
      <c r="K115" s="8" t="e">
        <v>#N/A</v>
      </c>
      <c r="L115" s="398" t="e">
        <v>#N/A</v>
      </c>
    </row>
    <row r="116" spans="1:12">
      <c r="A116"/>
      <c r="B116"/>
      <c r="C116"/>
      <c r="D116"/>
      <c r="E116"/>
      <c r="F116"/>
      <c r="G116"/>
      <c r="H116"/>
      <c r="I116"/>
      <c r="K116" s="8" t="e">
        <v>#N/A</v>
      </c>
      <c r="L116" s="398" t="e">
        <v>#N/A</v>
      </c>
    </row>
    <row r="117" spans="1:12">
      <c r="A117"/>
      <c r="B117"/>
      <c r="C117"/>
      <c r="D117"/>
      <c r="E117"/>
      <c r="F117"/>
      <c r="G117"/>
      <c r="H117"/>
      <c r="I117"/>
      <c r="K117" s="8" t="s">
        <v>607</v>
      </c>
      <c r="L117" s="398" t="e">
        <v>#N/A</v>
      </c>
    </row>
    <row r="118" spans="1:12">
      <c r="A118"/>
      <c r="B118"/>
      <c r="C118"/>
      <c r="D118"/>
      <c r="E118"/>
      <c r="F118"/>
      <c r="G118"/>
      <c r="H118"/>
      <c r="I118"/>
      <c r="K118" s="8" t="s">
        <v>608</v>
      </c>
      <c r="L118" s="398" t="e">
        <v>#N/A</v>
      </c>
    </row>
    <row r="119" spans="1:12">
      <c r="A119"/>
      <c r="B119"/>
      <c r="C119"/>
      <c r="D119"/>
      <c r="E119"/>
      <c r="F119"/>
      <c r="G119"/>
      <c r="H119"/>
      <c r="I119"/>
      <c r="K119" s="8" t="s">
        <v>571</v>
      </c>
      <c r="L119" s="398" t="s">
        <v>571</v>
      </c>
    </row>
    <row r="120" spans="1:12">
      <c r="A120"/>
      <c r="B120"/>
      <c r="C120"/>
      <c r="D120"/>
      <c r="E120"/>
      <c r="F120"/>
      <c r="G120"/>
      <c r="H120"/>
      <c r="I120"/>
      <c r="K120" s="8" t="s">
        <v>609</v>
      </c>
      <c r="L120" s="398" t="s">
        <v>609</v>
      </c>
    </row>
    <row r="121" spans="1:12">
      <c r="A121"/>
      <c r="B121"/>
      <c r="C121"/>
      <c r="D121"/>
      <c r="E121"/>
      <c r="F121"/>
      <c r="G121"/>
      <c r="H121"/>
      <c r="I121"/>
      <c r="K121" s="8" t="s">
        <v>573</v>
      </c>
      <c r="L121" s="398" t="s">
        <v>573</v>
      </c>
    </row>
    <row r="122" spans="1:12">
      <c r="A122"/>
      <c r="B122"/>
      <c r="C122"/>
      <c r="D122"/>
      <c r="E122"/>
      <c r="F122"/>
      <c r="G122"/>
      <c r="H122"/>
      <c r="I122"/>
      <c r="K122" s="8">
        <v>0</v>
      </c>
      <c r="L122" s="398" t="e">
        <v>#N/A</v>
      </c>
    </row>
    <row r="123" spans="1:12">
      <c r="A123"/>
      <c r="B123"/>
      <c r="C123"/>
      <c r="D123"/>
      <c r="E123"/>
      <c r="F123"/>
      <c r="G123"/>
      <c r="H123"/>
      <c r="I123"/>
      <c r="K123" s="8">
        <v>0</v>
      </c>
      <c r="L123" s="398" t="e">
        <v>#N/A</v>
      </c>
    </row>
    <row r="124" spans="1:12">
      <c r="A124"/>
      <c r="B124"/>
      <c r="C124"/>
      <c r="D124"/>
      <c r="E124"/>
      <c r="F124"/>
      <c r="G124"/>
      <c r="H124"/>
      <c r="I124"/>
      <c r="K124" s="8">
        <v>0</v>
      </c>
      <c r="L124" s="398" t="e">
        <v>#N/A</v>
      </c>
    </row>
    <row r="125" spans="1:12">
      <c r="A125"/>
      <c r="B125"/>
      <c r="C125"/>
      <c r="D125"/>
      <c r="E125"/>
      <c r="F125"/>
      <c r="G125"/>
      <c r="H125"/>
      <c r="I125"/>
    </row>
    <row r="126" spans="1:12">
      <c r="A126"/>
      <c r="B126"/>
      <c r="C126"/>
      <c r="D126"/>
      <c r="E126"/>
      <c r="F126"/>
      <c r="G126"/>
      <c r="H126"/>
      <c r="I126"/>
    </row>
    <row r="127" spans="1:12">
      <c r="A127"/>
      <c r="B127"/>
      <c r="C127"/>
      <c r="D127"/>
      <c r="E127"/>
      <c r="F127"/>
      <c r="G127"/>
      <c r="H127"/>
      <c r="I127"/>
    </row>
    <row r="128" spans="1:12">
      <c r="A128"/>
      <c r="B128"/>
      <c r="C128"/>
      <c r="D128"/>
      <c r="E128"/>
      <c r="F128"/>
      <c r="G128"/>
      <c r="H128"/>
      <c r="I128"/>
    </row>
    <row r="129" spans="1:9">
      <c r="A129"/>
      <c r="B129"/>
      <c r="C129"/>
      <c r="D129"/>
      <c r="E129"/>
      <c r="F129"/>
      <c r="G129"/>
      <c r="H129"/>
      <c r="I129"/>
    </row>
    <row r="130" spans="1:9">
      <c r="A130"/>
      <c r="B130"/>
      <c r="C130"/>
      <c r="D130"/>
      <c r="E130"/>
      <c r="F130"/>
      <c r="G130"/>
      <c r="H130"/>
      <c r="I130"/>
    </row>
    <row r="131" spans="1:9">
      <c r="A131"/>
      <c r="B131"/>
      <c r="C131"/>
      <c r="D131"/>
      <c r="E131"/>
      <c r="F131"/>
      <c r="G131"/>
      <c r="H131"/>
      <c r="I131"/>
    </row>
    <row r="132" spans="1:9">
      <c r="A132"/>
      <c r="B132"/>
      <c r="C132"/>
      <c r="D132"/>
      <c r="E132"/>
      <c r="F132"/>
      <c r="G132"/>
      <c r="H132"/>
      <c r="I132"/>
    </row>
    <row r="133" spans="1:9">
      <c r="A133"/>
      <c r="B133"/>
      <c r="C133"/>
      <c r="D133"/>
      <c r="E133"/>
      <c r="F133"/>
      <c r="G133"/>
      <c r="H133"/>
      <c r="I133"/>
    </row>
    <row r="134" spans="1:9">
      <c r="A134"/>
      <c r="B134"/>
      <c r="C134"/>
      <c r="D134"/>
      <c r="E134"/>
      <c r="F134"/>
      <c r="G134"/>
      <c r="H134"/>
      <c r="I134"/>
    </row>
    <row r="135" spans="1:9">
      <c r="A135"/>
      <c r="B135"/>
      <c r="C135"/>
      <c r="D135"/>
      <c r="E135"/>
      <c r="F135"/>
      <c r="G135"/>
      <c r="H135"/>
      <c r="I135"/>
    </row>
    <row r="136" spans="1:9">
      <c r="A136"/>
      <c r="B136"/>
      <c r="C136"/>
      <c r="D136"/>
      <c r="E136"/>
      <c r="F136"/>
      <c r="G136"/>
      <c r="H136"/>
      <c r="I136"/>
    </row>
    <row r="137" spans="1:9">
      <c r="A137"/>
      <c r="B137"/>
      <c r="C137"/>
      <c r="D137"/>
      <c r="E137"/>
      <c r="F137"/>
      <c r="G137"/>
      <c r="H137"/>
      <c r="I137"/>
    </row>
    <row r="138" spans="1:9">
      <c r="A138"/>
      <c r="B138"/>
      <c r="C138"/>
      <c r="D138"/>
      <c r="E138"/>
      <c r="F138"/>
      <c r="G138"/>
      <c r="H138"/>
      <c r="I138"/>
    </row>
    <row r="139" spans="1:9">
      <c r="A139"/>
      <c r="B139"/>
      <c r="C139"/>
      <c r="D139"/>
      <c r="E139"/>
      <c r="F139"/>
      <c r="G139"/>
      <c r="H139"/>
      <c r="I139"/>
    </row>
    <row r="140" spans="1:9">
      <c r="A140"/>
      <c r="B140"/>
      <c r="C140"/>
      <c r="D140"/>
      <c r="E140"/>
      <c r="F140"/>
      <c r="G140"/>
      <c r="H140"/>
      <c r="I140"/>
    </row>
    <row r="141" spans="1:9">
      <c r="A141"/>
      <c r="B141"/>
      <c r="C141"/>
      <c r="D141"/>
      <c r="E141"/>
      <c r="F141"/>
      <c r="G141"/>
      <c r="H141"/>
      <c r="I141"/>
    </row>
    <row r="142" spans="1:9">
      <c r="A142"/>
      <c r="B142"/>
      <c r="C142"/>
      <c r="D142"/>
      <c r="E142"/>
      <c r="F142"/>
      <c r="G142"/>
      <c r="H142"/>
      <c r="I142"/>
    </row>
    <row r="143" spans="1:9">
      <c r="A143"/>
      <c r="B143"/>
      <c r="C143"/>
      <c r="D143"/>
      <c r="E143"/>
      <c r="F143"/>
      <c r="G143"/>
      <c r="H143"/>
      <c r="I143"/>
    </row>
    <row r="144" spans="1:9">
      <c r="A144"/>
      <c r="B144"/>
      <c r="C144"/>
      <c r="D144"/>
      <c r="E144"/>
      <c r="F144"/>
      <c r="G144"/>
      <c r="H144"/>
      <c r="I144"/>
    </row>
    <row r="145" spans="1:9">
      <c r="A145"/>
      <c r="B145"/>
      <c r="C145"/>
      <c r="D145"/>
      <c r="E145"/>
      <c r="F145"/>
      <c r="G145"/>
      <c r="H145"/>
      <c r="I145"/>
    </row>
    <row r="146" spans="1:9">
      <c r="A146"/>
      <c r="B146"/>
      <c r="C146"/>
      <c r="D146"/>
      <c r="E146"/>
      <c r="F146"/>
      <c r="G146"/>
      <c r="H146"/>
      <c r="I146"/>
    </row>
    <row r="147" spans="1:9">
      <c r="A147"/>
      <c r="B147"/>
      <c r="C147"/>
      <c r="D147"/>
      <c r="E147"/>
      <c r="F147"/>
      <c r="G147"/>
      <c r="H147"/>
      <c r="I147"/>
    </row>
    <row r="148" spans="1:9">
      <c r="A148"/>
      <c r="B148"/>
      <c r="C148"/>
      <c r="D148"/>
      <c r="E148"/>
      <c r="F148"/>
      <c r="G148"/>
      <c r="H148"/>
      <c r="I148"/>
    </row>
    <row r="149" spans="1:9">
      <c r="A149"/>
      <c r="B149"/>
      <c r="C149"/>
      <c r="D149"/>
      <c r="E149"/>
      <c r="F149"/>
      <c r="G149"/>
      <c r="H149"/>
      <c r="I149"/>
    </row>
    <row r="150" spans="1:9">
      <c r="A150"/>
      <c r="B150"/>
      <c r="C150"/>
      <c r="D150"/>
      <c r="E150"/>
      <c r="F150"/>
      <c r="G150"/>
      <c r="H150"/>
      <c r="I150"/>
    </row>
    <row r="151" spans="1:9">
      <c r="A151"/>
      <c r="B151"/>
      <c r="C151"/>
      <c r="D151"/>
      <c r="E151"/>
      <c r="F151"/>
      <c r="G151"/>
      <c r="H151"/>
      <c r="I151"/>
    </row>
    <row r="152" spans="1:9">
      <c r="A152"/>
      <c r="B152"/>
      <c r="C152"/>
      <c r="D152"/>
      <c r="E152"/>
      <c r="F152"/>
      <c r="G152"/>
      <c r="H152"/>
      <c r="I152"/>
    </row>
    <row r="153" spans="1:9">
      <c r="A153"/>
      <c r="B153"/>
      <c r="C153"/>
      <c r="D153"/>
      <c r="E153"/>
      <c r="F153"/>
      <c r="G153"/>
      <c r="H153"/>
      <c r="I153"/>
    </row>
    <row r="154" spans="1:9">
      <c r="A154"/>
      <c r="B154"/>
      <c r="C154"/>
      <c r="D154"/>
      <c r="E154"/>
      <c r="F154"/>
      <c r="G154"/>
      <c r="H154"/>
      <c r="I154"/>
    </row>
    <row r="155" spans="1:9">
      <c r="A155"/>
      <c r="B155"/>
      <c r="C155"/>
      <c r="D155"/>
      <c r="E155"/>
      <c r="F155"/>
      <c r="G155"/>
      <c r="H155"/>
      <c r="I155"/>
    </row>
    <row r="156" spans="1:9">
      <c r="A156"/>
      <c r="B156"/>
      <c r="C156"/>
      <c r="D156"/>
      <c r="E156"/>
      <c r="F156"/>
      <c r="G156"/>
      <c r="H156"/>
      <c r="I156"/>
    </row>
    <row r="157" spans="1:9">
      <c r="A157"/>
      <c r="B157"/>
      <c r="C157"/>
      <c r="D157"/>
      <c r="E157"/>
      <c r="F157"/>
      <c r="G157"/>
      <c r="H157"/>
      <c r="I157"/>
    </row>
    <row r="158" spans="1:9">
      <c r="A158"/>
      <c r="B158"/>
      <c r="C158"/>
      <c r="D158"/>
      <c r="E158"/>
      <c r="F158"/>
      <c r="G158"/>
      <c r="H158"/>
      <c r="I158"/>
    </row>
    <row r="159" spans="1:9">
      <c r="A159"/>
      <c r="B159"/>
      <c r="C159"/>
      <c r="D159"/>
      <c r="E159"/>
      <c r="F159"/>
      <c r="G159"/>
      <c r="H159"/>
      <c r="I159"/>
    </row>
    <row r="160" spans="1:9">
      <c r="A160"/>
      <c r="B160"/>
      <c r="C160"/>
      <c r="D160"/>
      <c r="E160"/>
      <c r="F160"/>
      <c r="G160"/>
      <c r="H160"/>
      <c r="I160"/>
    </row>
    <row r="161" spans="1:9">
      <c r="A161"/>
      <c r="B161"/>
      <c r="C161"/>
      <c r="D161"/>
      <c r="E161"/>
      <c r="F161"/>
      <c r="G161"/>
      <c r="H161"/>
      <c r="I161"/>
    </row>
    <row r="162" spans="1:9">
      <c r="A162"/>
      <c r="B162"/>
      <c r="C162"/>
      <c r="D162"/>
      <c r="E162"/>
      <c r="F162"/>
      <c r="G162"/>
      <c r="H162"/>
      <c r="I162"/>
    </row>
    <row r="163" spans="1:9">
      <c r="A163"/>
      <c r="B163"/>
      <c r="C163"/>
      <c r="D163"/>
      <c r="E163"/>
      <c r="F163"/>
      <c r="G163"/>
      <c r="H163"/>
      <c r="I163"/>
    </row>
    <row r="164" spans="1:9">
      <c r="A164"/>
      <c r="B164"/>
      <c r="C164"/>
      <c r="D164"/>
      <c r="E164"/>
      <c r="F164"/>
      <c r="G164"/>
      <c r="H164"/>
      <c r="I164"/>
    </row>
    <row r="165" spans="1:9">
      <c r="A165"/>
      <c r="B165"/>
      <c r="C165"/>
      <c r="D165"/>
      <c r="E165"/>
      <c r="F165"/>
      <c r="G165"/>
      <c r="H165"/>
      <c r="I165"/>
    </row>
    <row r="166" spans="1:9">
      <c r="A166"/>
      <c r="B166"/>
      <c r="C166"/>
      <c r="D166"/>
      <c r="E166"/>
      <c r="F166"/>
      <c r="G166"/>
      <c r="H166"/>
      <c r="I166"/>
    </row>
    <row r="167" spans="1:9">
      <c r="A167"/>
      <c r="B167"/>
      <c r="C167"/>
      <c r="D167"/>
      <c r="E167"/>
      <c r="F167"/>
      <c r="G167"/>
      <c r="H167"/>
      <c r="I167"/>
    </row>
    <row r="168" spans="1:9">
      <c r="A168"/>
      <c r="B168"/>
      <c r="C168"/>
      <c r="D168"/>
      <c r="E168"/>
      <c r="F168"/>
      <c r="G168"/>
      <c r="H168"/>
      <c r="I168"/>
    </row>
    <row r="169" spans="1:9">
      <c r="A169"/>
      <c r="B169"/>
      <c r="C169"/>
      <c r="D169"/>
      <c r="E169"/>
      <c r="F169"/>
      <c r="G169"/>
      <c r="H169"/>
      <c r="I169"/>
    </row>
    <row r="170" spans="1:9">
      <c r="A170"/>
      <c r="B170"/>
      <c r="C170"/>
      <c r="D170"/>
      <c r="E170"/>
      <c r="F170"/>
      <c r="G170"/>
      <c r="H170"/>
      <c r="I170"/>
    </row>
    <row r="171" spans="1:9">
      <c r="A171"/>
      <c r="B171"/>
      <c r="C171"/>
      <c r="D171"/>
      <c r="E171"/>
      <c r="F171"/>
      <c r="G171"/>
      <c r="H171"/>
      <c r="I171"/>
    </row>
    <row r="172" spans="1:9">
      <c r="A172"/>
      <c r="B172"/>
      <c r="C172"/>
      <c r="D172"/>
      <c r="E172"/>
      <c r="F172"/>
      <c r="G172"/>
      <c r="H172"/>
      <c r="I172"/>
    </row>
    <row r="173" spans="1:9">
      <c r="A173"/>
      <c r="B173"/>
      <c r="C173"/>
      <c r="D173"/>
      <c r="E173"/>
      <c r="F173"/>
      <c r="G173"/>
      <c r="H173"/>
      <c r="I173"/>
    </row>
    <row r="174" spans="1:9">
      <c r="A174"/>
      <c r="B174"/>
      <c r="C174"/>
      <c r="D174"/>
      <c r="E174"/>
      <c r="F174"/>
      <c r="G174"/>
      <c r="H174"/>
      <c r="I174"/>
    </row>
    <row r="175" spans="1:9">
      <c r="A175"/>
      <c r="B175"/>
      <c r="C175"/>
      <c r="D175"/>
      <c r="E175"/>
      <c r="F175"/>
      <c r="G175"/>
      <c r="H175"/>
      <c r="I175"/>
    </row>
    <row r="176" spans="1:9">
      <c r="A176"/>
      <c r="B176"/>
      <c r="C176"/>
      <c r="D176"/>
      <c r="E176"/>
      <c r="F176"/>
      <c r="G176"/>
      <c r="H176"/>
      <c r="I176"/>
    </row>
    <row r="177" spans="1:9">
      <c r="A177"/>
      <c r="B177"/>
      <c r="C177"/>
      <c r="D177"/>
      <c r="E177"/>
      <c r="F177"/>
      <c r="G177"/>
      <c r="H177"/>
      <c r="I177"/>
    </row>
    <row r="178" spans="1:9">
      <c r="A178"/>
      <c r="B178"/>
      <c r="C178"/>
      <c r="D178"/>
      <c r="E178"/>
      <c r="F178"/>
      <c r="G178"/>
      <c r="H178"/>
      <c r="I178"/>
    </row>
    <row r="179" spans="1:9">
      <c r="A179"/>
      <c r="B179"/>
      <c r="C179"/>
      <c r="D179"/>
      <c r="E179"/>
      <c r="F179"/>
      <c r="G179"/>
      <c r="H179"/>
      <c r="I179"/>
    </row>
    <row r="180" spans="1:9">
      <c r="A180"/>
      <c r="B180"/>
      <c r="C180"/>
      <c r="D180"/>
      <c r="E180"/>
      <c r="F180"/>
      <c r="G180"/>
      <c r="H180"/>
      <c r="I180"/>
    </row>
    <row r="181" spans="1:9">
      <c r="A181"/>
      <c r="B181"/>
      <c r="C181"/>
      <c r="D181"/>
      <c r="E181"/>
      <c r="F181"/>
      <c r="G181"/>
      <c r="H181"/>
      <c r="I181"/>
    </row>
    <row r="182" spans="1:9">
      <c r="A182"/>
      <c r="B182"/>
      <c r="C182"/>
      <c r="D182"/>
      <c r="E182"/>
      <c r="F182"/>
      <c r="G182"/>
      <c r="H182"/>
      <c r="I182"/>
    </row>
    <row r="183" spans="1:9">
      <c r="A183"/>
      <c r="B183"/>
      <c r="C183"/>
      <c r="D183"/>
      <c r="E183"/>
      <c r="F183"/>
      <c r="G183"/>
      <c r="H183"/>
      <c r="I183"/>
    </row>
    <row r="184" spans="1:9">
      <c r="A184"/>
      <c r="B184"/>
      <c r="C184"/>
      <c r="D184"/>
      <c r="E184"/>
      <c r="F184"/>
      <c r="G184"/>
      <c r="H184"/>
      <c r="I184"/>
    </row>
    <row r="185" spans="1:9">
      <c r="A185"/>
      <c r="B185"/>
      <c r="C185"/>
      <c r="D185"/>
      <c r="E185"/>
      <c r="F185"/>
      <c r="G185"/>
      <c r="H185"/>
      <c r="I185"/>
    </row>
    <row r="186" spans="1:9">
      <c r="A186"/>
      <c r="B186"/>
      <c r="C186"/>
      <c r="D186"/>
      <c r="E186"/>
      <c r="F186"/>
      <c r="G186"/>
      <c r="H186"/>
      <c r="I186"/>
    </row>
    <row r="187" spans="1:9">
      <c r="A187"/>
      <c r="B187"/>
      <c r="C187"/>
      <c r="D187"/>
      <c r="E187"/>
      <c r="F187"/>
      <c r="G187"/>
      <c r="H187"/>
      <c r="I187"/>
    </row>
    <row r="188" spans="1:9">
      <c r="A188"/>
      <c r="B188"/>
      <c r="C188"/>
      <c r="D188"/>
      <c r="E188"/>
      <c r="F188"/>
      <c r="G188"/>
      <c r="H188"/>
      <c r="I188"/>
    </row>
    <row r="189" spans="1:9">
      <c r="A189"/>
      <c r="B189"/>
      <c r="C189"/>
      <c r="D189"/>
      <c r="E189"/>
      <c r="F189"/>
      <c r="G189"/>
      <c r="H189"/>
      <c r="I189"/>
    </row>
    <row r="190" spans="1:9">
      <c r="A190"/>
      <c r="B190"/>
      <c r="C190"/>
      <c r="D190"/>
      <c r="E190"/>
      <c r="F190"/>
      <c r="G190"/>
      <c r="H190"/>
      <c r="I190"/>
    </row>
    <row r="191" spans="1:9">
      <c r="A191"/>
      <c r="B191"/>
      <c r="C191"/>
      <c r="D191"/>
      <c r="E191"/>
      <c r="F191"/>
      <c r="G191"/>
      <c r="H191"/>
      <c r="I191"/>
    </row>
    <row r="192" spans="1:9">
      <c r="A192"/>
      <c r="B192"/>
      <c r="C192"/>
      <c r="D192"/>
      <c r="E192"/>
      <c r="F192"/>
      <c r="G192"/>
      <c r="H192"/>
      <c r="I192"/>
    </row>
    <row r="193" spans="1:9">
      <c r="A193"/>
      <c r="B193"/>
      <c r="C193"/>
      <c r="D193"/>
      <c r="E193"/>
      <c r="F193"/>
      <c r="G193"/>
      <c r="H193"/>
      <c r="I193"/>
    </row>
    <row r="194" spans="1:9">
      <c r="A194"/>
      <c r="B194"/>
      <c r="C194"/>
      <c r="D194"/>
      <c r="E194"/>
      <c r="F194"/>
      <c r="G194"/>
      <c r="H194"/>
      <c r="I194"/>
    </row>
    <row r="195" spans="1:9">
      <c r="A195"/>
      <c r="B195"/>
      <c r="C195"/>
      <c r="D195"/>
      <c r="E195"/>
      <c r="F195"/>
      <c r="G195"/>
      <c r="H195"/>
      <c r="I195"/>
    </row>
    <row r="196" spans="1:9">
      <c r="A196"/>
      <c r="B196"/>
      <c r="C196"/>
      <c r="D196"/>
      <c r="E196"/>
      <c r="F196"/>
      <c r="G196"/>
      <c r="H196"/>
      <c r="I196"/>
    </row>
    <row r="197" spans="1:9">
      <c r="A197"/>
      <c r="B197"/>
      <c r="C197"/>
      <c r="D197"/>
      <c r="E197"/>
      <c r="F197"/>
      <c r="G197"/>
      <c r="H197"/>
      <c r="I197"/>
    </row>
    <row r="198" spans="1:9">
      <c r="A198"/>
      <c r="B198"/>
      <c r="C198"/>
      <c r="D198"/>
      <c r="E198"/>
      <c r="F198"/>
      <c r="G198"/>
      <c r="H198"/>
      <c r="I198"/>
    </row>
    <row r="199" spans="1:9">
      <c r="A199"/>
      <c r="B199"/>
      <c r="C199"/>
      <c r="D199"/>
      <c r="E199"/>
      <c r="F199"/>
      <c r="G199"/>
      <c r="H199"/>
      <c r="I199"/>
    </row>
    <row r="200" spans="1:9">
      <c r="A200"/>
      <c r="B200"/>
      <c r="C200"/>
      <c r="D200"/>
      <c r="E200"/>
      <c r="F200"/>
      <c r="G200"/>
      <c r="H200"/>
      <c r="I200"/>
    </row>
    <row r="201" spans="1:9">
      <c r="A201"/>
      <c r="B201"/>
      <c r="C201"/>
      <c r="D201"/>
      <c r="E201"/>
      <c r="F201"/>
      <c r="G201"/>
      <c r="H201"/>
      <c r="I201"/>
    </row>
    <row r="202" spans="1:9">
      <c r="A202"/>
      <c r="B202"/>
      <c r="C202"/>
      <c r="D202"/>
      <c r="E202"/>
      <c r="F202"/>
      <c r="G202"/>
      <c r="H202"/>
      <c r="I202"/>
    </row>
    <row r="203" spans="1:9">
      <c r="A203"/>
      <c r="B203"/>
      <c r="C203"/>
      <c r="D203"/>
      <c r="E203"/>
      <c r="F203"/>
      <c r="G203"/>
      <c r="H203"/>
      <c r="I203"/>
    </row>
    <row r="204" spans="1:9">
      <c r="A204"/>
      <c r="B204"/>
      <c r="C204"/>
      <c r="D204"/>
      <c r="E204"/>
      <c r="F204"/>
      <c r="G204"/>
      <c r="H204"/>
      <c r="I204"/>
    </row>
    <row r="205" spans="1:9">
      <c r="A205"/>
      <c r="B205"/>
      <c r="C205"/>
      <c r="D205"/>
      <c r="E205"/>
      <c r="F205"/>
      <c r="G205"/>
      <c r="H205"/>
      <c r="I205"/>
    </row>
    <row r="206" spans="1:9">
      <c r="A206"/>
      <c r="B206"/>
      <c r="C206"/>
      <c r="D206"/>
      <c r="E206"/>
      <c r="F206"/>
      <c r="G206"/>
      <c r="H206"/>
      <c r="I206"/>
    </row>
    <row r="207" spans="1:9">
      <c r="A207"/>
      <c r="B207"/>
      <c r="C207"/>
      <c r="D207"/>
      <c r="E207"/>
      <c r="F207"/>
      <c r="G207"/>
      <c r="H207"/>
      <c r="I207"/>
    </row>
    <row r="208" spans="1:9">
      <c r="A208"/>
      <c r="B208"/>
      <c r="C208"/>
      <c r="D208"/>
      <c r="E208"/>
      <c r="F208"/>
      <c r="G208"/>
      <c r="H208"/>
      <c r="I208"/>
    </row>
    <row r="209" spans="1:9">
      <c r="A209"/>
      <c r="B209"/>
      <c r="C209"/>
      <c r="D209"/>
      <c r="E209"/>
      <c r="F209"/>
      <c r="G209"/>
      <c r="H209"/>
      <c r="I209"/>
    </row>
    <row r="210" spans="1:9">
      <c r="A210"/>
      <c r="B210"/>
      <c r="C210"/>
      <c r="D210"/>
      <c r="E210"/>
      <c r="F210"/>
      <c r="G210"/>
      <c r="H210"/>
      <c r="I210"/>
    </row>
    <row r="211" spans="1:9">
      <c r="A211"/>
      <c r="B211"/>
      <c r="C211"/>
      <c r="D211"/>
      <c r="E211"/>
      <c r="F211"/>
      <c r="G211"/>
      <c r="H211"/>
      <c r="I211"/>
    </row>
    <row r="212" spans="1:9">
      <c r="A212"/>
      <c r="B212"/>
      <c r="C212"/>
      <c r="D212"/>
      <c r="E212"/>
      <c r="F212"/>
      <c r="G212"/>
      <c r="H212"/>
      <c r="I212"/>
    </row>
    <row r="213" spans="1:9">
      <c r="A213"/>
      <c r="B213"/>
      <c r="C213"/>
      <c r="D213"/>
      <c r="E213"/>
      <c r="F213"/>
      <c r="G213"/>
      <c r="H213"/>
      <c r="I213"/>
    </row>
    <row r="214" spans="1:9">
      <c r="A214"/>
      <c r="B214"/>
      <c r="C214"/>
      <c r="D214"/>
      <c r="E214"/>
      <c r="F214"/>
      <c r="G214"/>
      <c r="H214"/>
      <c r="I214"/>
    </row>
    <row r="215" spans="1:9">
      <c r="A215"/>
      <c r="B215"/>
      <c r="C215"/>
      <c r="D215"/>
      <c r="E215"/>
      <c r="F215"/>
      <c r="G215"/>
      <c r="H215"/>
      <c r="I215"/>
    </row>
    <row r="216" spans="1:9">
      <c r="A216"/>
      <c r="B216"/>
      <c r="C216"/>
      <c r="D216"/>
      <c r="E216"/>
      <c r="F216"/>
      <c r="G216"/>
      <c r="H216"/>
      <c r="I216"/>
    </row>
    <row r="217" spans="1:9">
      <c r="A217"/>
      <c r="B217"/>
      <c r="C217"/>
      <c r="D217"/>
      <c r="E217"/>
      <c r="F217"/>
      <c r="G217"/>
      <c r="H217"/>
      <c r="I217"/>
    </row>
    <row r="218" spans="1:9">
      <c r="A218"/>
      <c r="B218"/>
      <c r="C218"/>
      <c r="D218"/>
      <c r="E218"/>
      <c r="F218"/>
      <c r="G218"/>
      <c r="H218"/>
      <c r="I218"/>
    </row>
    <row r="219" spans="1:9">
      <c r="A219"/>
      <c r="B219"/>
      <c r="C219"/>
      <c r="D219"/>
      <c r="E219"/>
      <c r="F219"/>
      <c r="G219"/>
      <c r="H219"/>
      <c r="I219"/>
    </row>
    <row r="220" spans="1:9">
      <c r="A220"/>
      <c r="B220"/>
      <c r="C220"/>
      <c r="D220"/>
      <c r="E220"/>
      <c r="F220"/>
      <c r="G220"/>
      <c r="H220"/>
      <c r="I220"/>
    </row>
    <row r="221" spans="1:9">
      <c r="A221"/>
      <c r="B221"/>
      <c r="C221"/>
      <c r="D221"/>
      <c r="E221"/>
      <c r="F221"/>
      <c r="G221"/>
      <c r="H221"/>
      <c r="I221"/>
    </row>
    <row r="222" spans="1:9">
      <c r="A222"/>
      <c r="B222"/>
      <c r="C222"/>
      <c r="D222"/>
      <c r="E222"/>
      <c r="F222"/>
      <c r="G222"/>
      <c r="H222"/>
      <c r="I222"/>
    </row>
    <row r="223" spans="1:9">
      <c r="A223"/>
      <c r="B223"/>
      <c r="C223"/>
      <c r="D223"/>
      <c r="E223"/>
      <c r="F223"/>
      <c r="G223"/>
      <c r="H223"/>
      <c r="I223"/>
    </row>
    <row r="224" spans="1:9">
      <c r="A224"/>
      <c r="B224"/>
      <c r="C224"/>
      <c r="D224"/>
      <c r="E224"/>
      <c r="F224"/>
      <c r="G224"/>
      <c r="H224"/>
      <c r="I224"/>
    </row>
    <row r="225" spans="1:9">
      <c r="A225"/>
      <c r="B225"/>
      <c r="C225"/>
      <c r="D225"/>
      <c r="E225"/>
      <c r="F225"/>
      <c r="G225"/>
      <c r="H225"/>
      <c r="I225"/>
    </row>
    <row r="226" spans="1:9">
      <c r="A226"/>
      <c r="B226"/>
      <c r="C226"/>
      <c r="D226"/>
      <c r="E226"/>
      <c r="F226"/>
      <c r="G226"/>
      <c r="H226"/>
      <c r="I226"/>
    </row>
    <row r="227" spans="1:9">
      <c r="A227"/>
      <c r="B227"/>
      <c r="C227"/>
      <c r="D227"/>
      <c r="E227"/>
      <c r="F227"/>
      <c r="G227"/>
      <c r="H227"/>
      <c r="I227"/>
    </row>
    <row r="228" spans="1:9">
      <c r="A228"/>
      <c r="B228"/>
      <c r="C228"/>
      <c r="D228"/>
      <c r="E228"/>
      <c r="F228"/>
      <c r="G228"/>
      <c r="H228"/>
      <c r="I228"/>
    </row>
    <row r="229" spans="1:9">
      <c r="A229"/>
      <c r="B229"/>
      <c r="C229"/>
      <c r="D229"/>
      <c r="E229"/>
      <c r="F229"/>
      <c r="G229"/>
      <c r="H229"/>
      <c r="I229"/>
    </row>
    <row r="230" spans="1:9">
      <c r="A230"/>
      <c r="B230"/>
      <c r="C230"/>
      <c r="D230"/>
      <c r="E230"/>
      <c r="F230"/>
      <c r="G230"/>
      <c r="H230"/>
      <c r="I230"/>
    </row>
    <row r="231" spans="1:9">
      <c r="A231"/>
      <c r="B231"/>
      <c r="C231"/>
      <c r="D231"/>
      <c r="E231"/>
      <c r="F231"/>
      <c r="G231"/>
      <c r="H231"/>
      <c r="I231"/>
    </row>
    <row r="232" spans="1:9">
      <c r="A232"/>
      <c r="B232"/>
      <c r="C232"/>
      <c r="D232"/>
      <c r="E232"/>
      <c r="F232"/>
      <c r="G232"/>
      <c r="H232"/>
      <c r="I232"/>
    </row>
    <row r="233" spans="1:9">
      <c r="A233"/>
      <c r="B233"/>
      <c r="C233"/>
      <c r="D233"/>
      <c r="E233"/>
      <c r="F233"/>
      <c r="G233"/>
      <c r="H233"/>
      <c r="I233"/>
    </row>
    <row r="234" spans="1:9">
      <c r="A234"/>
      <c r="B234"/>
      <c r="C234"/>
      <c r="D234"/>
      <c r="E234"/>
      <c r="F234"/>
      <c r="G234"/>
      <c r="H234"/>
      <c r="I234"/>
    </row>
    <row r="235" spans="1:9">
      <c r="A235"/>
      <c r="B235"/>
      <c r="C235"/>
      <c r="D235"/>
      <c r="E235"/>
      <c r="F235"/>
      <c r="G235"/>
      <c r="H235"/>
      <c r="I235"/>
    </row>
    <row r="236" spans="1:9">
      <c r="A236"/>
      <c r="B236"/>
      <c r="C236"/>
      <c r="D236"/>
      <c r="E236"/>
      <c r="F236"/>
      <c r="G236"/>
      <c r="H236"/>
      <c r="I236"/>
    </row>
    <row r="237" spans="1:9">
      <c r="A237"/>
      <c r="B237"/>
      <c r="C237"/>
      <c r="D237"/>
      <c r="E237"/>
      <c r="F237"/>
      <c r="G237"/>
      <c r="H237"/>
      <c r="I237"/>
    </row>
    <row r="238" spans="1:9">
      <c r="A238"/>
      <c r="B238"/>
      <c r="C238"/>
      <c r="D238"/>
      <c r="E238"/>
      <c r="F238"/>
      <c r="G238"/>
      <c r="H238"/>
      <c r="I238"/>
    </row>
    <row r="239" spans="1:9">
      <c r="A239"/>
      <c r="B239"/>
      <c r="C239"/>
      <c r="D239"/>
      <c r="E239"/>
      <c r="F239"/>
      <c r="G239"/>
      <c r="H239"/>
      <c r="I239"/>
    </row>
    <row r="240" spans="1:9">
      <c r="A240"/>
      <c r="B240"/>
      <c r="C240"/>
      <c r="D240"/>
      <c r="E240"/>
      <c r="F240"/>
      <c r="G240"/>
      <c r="H240"/>
      <c r="I240"/>
    </row>
    <row r="241" spans="1:9">
      <c r="A241"/>
      <c r="B241"/>
      <c r="C241"/>
      <c r="D241"/>
      <c r="E241"/>
      <c r="F241"/>
      <c r="G241"/>
      <c r="H241"/>
      <c r="I241"/>
    </row>
    <row r="242" spans="1:9">
      <c r="A242"/>
      <c r="B242"/>
      <c r="C242"/>
      <c r="D242"/>
      <c r="E242"/>
      <c r="F242"/>
      <c r="G242"/>
      <c r="H242"/>
      <c r="I242"/>
    </row>
    <row r="243" spans="1:9">
      <c r="A243"/>
      <c r="B243"/>
      <c r="C243"/>
      <c r="D243"/>
      <c r="E243"/>
      <c r="F243"/>
      <c r="G243"/>
      <c r="H243"/>
      <c r="I243"/>
    </row>
    <row r="244" spans="1:9">
      <c r="A244"/>
      <c r="B244"/>
      <c r="C244"/>
      <c r="D244"/>
      <c r="E244"/>
      <c r="F244"/>
      <c r="G244"/>
      <c r="H244"/>
      <c r="I244"/>
    </row>
    <row r="245" spans="1:9">
      <c r="A245"/>
      <c r="B245"/>
      <c r="C245"/>
      <c r="D245"/>
      <c r="E245"/>
      <c r="F245"/>
      <c r="G245"/>
      <c r="H245"/>
      <c r="I245"/>
    </row>
    <row r="246" spans="1:9">
      <c r="A246"/>
      <c r="B246"/>
      <c r="C246"/>
      <c r="D246"/>
      <c r="E246"/>
      <c r="F246"/>
      <c r="G246"/>
      <c r="H246"/>
      <c r="I246"/>
    </row>
    <row r="247" spans="1:9">
      <c r="A247"/>
      <c r="B247"/>
      <c r="C247"/>
      <c r="D247"/>
      <c r="E247"/>
      <c r="F247"/>
      <c r="G247"/>
      <c r="H247"/>
      <c r="I247"/>
    </row>
    <row r="248" spans="1:9">
      <c r="A248"/>
      <c r="B248"/>
      <c r="C248"/>
      <c r="D248"/>
      <c r="E248"/>
      <c r="F248"/>
      <c r="G248"/>
      <c r="H248"/>
      <c r="I248"/>
    </row>
    <row r="249" spans="1:9">
      <c r="A249"/>
      <c r="B249"/>
      <c r="C249"/>
      <c r="D249"/>
      <c r="E249"/>
      <c r="F249"/>
      <c r="G249"/>
      <c r="H249"/>
      <c r="I249"/>
    </row>
    <row r="250" spans="1:9">
      <c r="A250"/>
      <c r="B250"/>
      <c r="C250"/>
      <c r="D250"/>
      <c r="E250"/>
      <c r="F250"/>
      <c r="G250"/>
      <c r="H250"/>
      <c r="I250"/>
    </row>
    <row r="251" spans="1:9">
      <c r="A251"/>
      <c r="B251"/>
      <c r="C251"/>
      <c r="D251"/>
      <c r="E251"/>
      <c r="F251"/>
      <c r="G251"/>
      <c r="H251"/>
      <c r="I251"/>
    </row>
    <row r="252" spans="1:9">
      <c r="A252"/>
      <c r="B252"/>
      <c r="C252"/>
      <c r="D252"/>
      <c r="E252"/>
      <c r="F252"/>
      <c r="G252"/>
      <c r="H252"/>
      <c r="I252"/>
    </row>
    <row r="253" spans="1:9">
      <c r="A253"/>
      <c r="B253"/>
      <c r="C253"/>
      <c r="D253"/>
      <c r="E253"/>
      <c r="F253"/>
      <c r="G253"/>
      <c r="H253"/>
      <c r="I253"/>
    </row>
    <row r="254" spans="1:9">
      <c r="A254"/>
      <c r="B254"/>
      <c r="C254"/>
      <c r="D254"/>
      <c r="E254"/>
      <c r="F254"/>
      <c r="G254"/>
      <c r="H254"/>
      <c r="I254"/>
    </row>
    <row r="255" spans="1:9">
      <c r="A255"/>
      <c r="B255"/>
      <c r="C255"/>
      <c r="D255"/>
      <c r="E255"/>
      <c r="F255"/>
      <c r="G255"/>
      <c r="H255"/>
      <c r="I255"/>
    </row>
    <row r="256" spans="1:9">
      <c r="A256"/>
      <c r="B256"/>
      <c r="C256"/>
      <c r="D256"/>
      <c r="E256"/>
      <c r="F256"/>
      <c r="G256"/>
      <c r="H256"/>
      <c r="I256"/>
    </row>
    <row r="257" spans="1:9">
      <c r="A257"/>
      <c r="B257"/>
      <c r="C257"/>
      <c r="D257"/>
      <c r="E257"/>
      <c r="F257"/>
      <c r="G257"/>
      <c r="H257"/>
      <c r="I257"/>
    </row>
    <row r="258" spans="1:9">
      <c r="A258"/>
      <c r="B258"/>
      <c r="C258"/>
      <c r="D258"/>
      <c r="E258"/>
      <c r="F258"/>
      <c r="G258"/>
      <c r="H258"/>
      <c r="I258"/>
    </row>
    <row r="259" spans="1:9">
      <c r="A259"/>
      <c r="B259"/>
      <c r="C259"/>
      <c r="D259"/>
      <c r="E259"/>
      <c r="F259"/>
      <c r="G259"/>
      <c r="H259"/>
      <c r="I259"/>
    </row>
    <row r="260" spans="1:9">
      <c r="A260"/>
      <c r="B260"/>
      <c r="C260"/>
      <c r="D260"/>
      <c r="E260"/>
      <c r="F260"/>
      <c r="G260"/>
      <c r="H260"/>
      <c r="I260"/>
    </row>
    <row r="261" spans="1:9">
      <c r="A261"/>
      <c r="B261"/>
      <c r="C261"/>
      <c r="D261"/>
      <c r="E261"/>
      <c r="F261"/>
      <c r="G261"/>
      <c r="H261"/>
      <c r="I261"/>
    </row>
    <row r="262" spans="1:9">
      <c r="A262"/>
      <c r="B262"/>
      <c r="C262"/>
      <c r="D262"/>
      <c r="E262"/>
      <c r="F262"/>
      <c r="G262"/>
      <c r="H262"/>
      <c r="I262"/>
    </row>
    <row r="263" spans="1:9">
      <c r="A263"/>
      <c r="B263"/>
      <c r="C263"/>
      <c r="D263"/>
      <c r="E263"/>
      <c r="F263"/>
      <c r="G263"/>
      <c r="H263"/>
      <c r="I263"/>
    </row>
    <row r="264" spans="1:9">
      <c r="A264"/>
      <c r="B264"/>
      <c r="C264"/>
      <c r="D264"/>
      <c r="E264"/>
      <c r="F264"/>
      <c r="G264"/>
      <c r="H264"/>
      <c r="I264"/>
    </row>
    <row r="265" spans="1:9">
      <c r="A265"/>
      <c r="B265"/>
      <c r="C265"/>
      <c r="D265"/>
      <c r="E265"/>
      <c r="F265"/>
      <c r="G265"/>
      <c r="H265"/>
      <c r="I265"/>
    </row>
    <row r="266" spans="1:9">
      <c r="A266"/>
      <c r="B266"/>
      <c r="C266"/>
      <c r="D266"/>
      <c r="E266"/>
      <c r="F266"/>
      <c r="G266"/>
      <c r="H266"/>
      <c r="I266"/>
    </row>
    <row r="267" spans="1:9">
      <c r="A267"/>
      <c r="B267"/>
      <c r="C267"/>
      <c r="D267"/>
      <c r="E267"/>
      <c r="F267"/>
      <c r="G267"/>
      <c r="H267"/>
      <c r="I267"/>
    </row>
    <row r="268" spans="1:9">
      <c r="A268"/>
      <c r="B268"/>
      <c r="C268"/>
      <c r="D268"/>
      <c r="E268"/>
      <c r="F268"/>
      <c r="G268"/>
      <c r="H268"/>
      <c r="I268"/>
    </row>
    <row r="269" spans="1:9">
      <c r="A269"/>
      <c r="B269"/>
      <c r="C269"/>
      <c r="D269"/>
      <c r="E269"/>
      <c r="F269"/>
      <c r="G269"/>
      <c r="H269"/>
      <c r="I269"/>
    </row>
    <row r="270" spans="1:9">
      <c r="A270"/>
      <c r="B270"/>
      <c r="C270"/>
      <c r="D270"/>
      <c r="E270"/>
      <c r="F270"/>
      <c r="G270"/>
      <c r="H270"/>
      <c r="I270"/>
    </row>
    <row r="271" spans="1:9">
      <c r="A271"/>
      <c r="B271"/>
      <c r="C271"/>
      <c r="D271"/>
      <c r="E271"/>
      <c r="F271"/>
      <c r="G271"/>
      <c r="H271"/>
      <c r="I271"/>
    </row>
    <row r="272" spans="1:9">
      <c r="A272"/>
      <c r="B272"/>
      <c r="C272"/>
      <c r="D272"/>
      <c r="E272"/>
      <c r="F272"/>
      <c r="G272"/>
      <c r="H272"/>
      <c r="I272"/>
    </row>
    <row r="273" spans="1:9">
      <c r="A273"/>
      <c r="B273"/>
      <c r="C273"/>
      <c r="D273"/>
      <c r="E273"/>
      <c r="F273"/>
      <c r="G273"/>
      <c r="H273"/>
      <c r="I273"/>
    </row>
    <row r="274" spans="1:9">
      <c r="A274"/>
      <c r="B274"/>
      <c r="C274"/>
      <c r="D274"/>
      <c r="E274"/>
      <c r="F274"/>
      <c r="G274"/>
      <c r="H274"/>
      <c r="I274"/>
    </row>
    <row r="275" spans="1:9">
      <c r="A275"/>
      <c r="B275"/>
      <c r="C275"/>
      <c r="D275"/>
      <c r="E275"/>
      <c r="F275"/>
      <c r="G275"/>
      <c r="H275"/>
      <c r="I275"/>
    </row>
    <row r="276" spans="1:9">
      <c r="A276"/>
      <c r="B276"/>
      <c r="C276"/>
      <c r="D276"/>
      <c r="E276"/>
      <c r="F276"/>
      <c r="G276"/>
      <c r="H276"/>
      <c r="I276"/>
    </row>
    <row r="277" spans="1:9">
      <c r="A277"/>
      <c r="B277"/>
      <c r="C277"/>
      <c r="D277"/>
      <c r="E277"/>
      <c r="F277"/>
      <c r="G277"/>
      <c r="H277"/>
      <c r="I277"/>
    </row>
    <row r="278" spans="1:9">
      <c r="A278"/>
      <c r="B278"/>
      <c r="C278"/>
      <c r="D278"/>
      <c r="E278"/>
      <c r="F278"/>
      <c r="G278"/>
      <c r="H278"/>
      <c r="I278"/>
    </row>
    <row r="279" spans="1:9">
      <c r="A279"/>
      <c r="B279"/>
      <c r="C279"/>
      <c r="D279"/>
      <c r="E279"/>
      <c r="F279"/>
      <c r="G279"/>
      <c r="H279"/>
      <c r="I279"/>
    </row>
    <row r="280" spans="1:9">
      <c r="A280"/>
      <c r="B280"/>
      <c r="C280"/>
      <c r="D280"/>
      <c r="E280"/>
      <c r="F280"/>
      <c r="G280"/>
      <c r="H280"/>
      <c r="I280"/>
    </row>
    <row r="281" spans="1:9">
      <c r="A281"/>
      <c r="B281"/>
      <c r="C281"/>
      <c r="D281"/>
      <c r="E281"/>
      <c r="F281"/>
      <c r="G281"/>
      <c r="H281"/>
      <c r="I281"/>
    </row>
    <row r="282" spans="1:9">
      <c r="A282"/>
      <c r="B282"/>
      <c r="C282"/>
      <c r="D282"/>
      <c r="E282"/>
      <c r="F282"/>
      <c r="G282"/>
      <c r="H282"/>
      <c r="I282"/>
    </row>
    <row r="283" spans="1:9">
      <c r="A283"/>
      <c r="B283"/>
      <c r="C283"/>
      <c r="D283"/>
      <c r="E283"/>
      <c r="F283"/>
      <c r="G283"/>
      <c r="H283"/>
      <c r="I283"/>
    </row>
    <row r="284" spans="1:9">
      <c r="A284"/>
      <c r="B284"/>
      <c r="C284"/>
      <c r="D284"/>
      <c r="E284"/>
      <c r="F284"/>
      <c r="G284"/>
      <c r="H284"/>
      <c r="I284"/>
    </row>
    <row r="285" spans="1:9">
      <c r="A285"/>
      <c r="B285"/>
      <c r="C285"/>
      <c r="D285"/>
      <c r="E285"/>
      <c r="F285"/>
      <c r="G285"/>
      <c r="H285"/>
      <c r="I285"/>
    </row>
    <row r="286" spans="1:9">
      <c r="A286"/>
      <c r="B286"/>
      <c r="C286"/>
      <c r="D286"/>
      <c r="E286"/>
      <c r="F286"/>
      <c r="G286"/>
      <c r="H286"/>
      <c r="I286"/>
    </row>
    <row r="287" spans="1:9">
      <c r="A287"/>
      <c r="B287"/>
      <c r="C287"/>
      <c r="D287"/>
      <c r="E287"/>
      <c r="F287"/>
      <c r="G287"/>
      <c r="H287"/>
      <c r="I287"/>
    </row>
    <row r="288" spans="1:9">
      <c r="A288"/>
      <c r="B288"/>
      <c r="C288"/>
      <c r="D288"/>
      <c r="E288"/>
      <c r="F288"/>
      <c r="G288"/>
      <c r="H288"/>
      <c r="I288"/>
    </row>
    <row r="289" spans="1:9">
      <c r="A289"/>
      <c r="B289"/>
      <c r="C289"/>
      <c r="D289"/>
      <c r="E289"/>
      <c r="F289"/>
      <c r="G289"/>
      <c r="H289"/>
      <c r="I289"/>
    </row>
    <row r="290" spans="1:9">
      <c r="A290"/>
      <c r="B290"/>
      <c r="C290"/>
      <c r="D290"/>
      <c r="E290"/>
      <c r="F290"/>
      <c r="G290"/>
      <c r="H290"/>
      <c r="I290"/>
    </row>
    <row r="291" spans="1:9">
      <c r="A291"/>
      <c r="B291"/>
      <c r="C291"/>
      <c r="D291"/>
      <c r="E291"/>
      <c r="F291"/>
      <c r="G291"/>
      <c r="H291"/>
      <c r="I291"/>
    </row>
    <row r="292" spans="1:9">
      <c r="A292"/>
      <c r="B292"/>
      <c r="C292"/>
      <c r="D292"/>
      <c r="E292"/>
      <c r="F292"/>
      <c r="G292"/>
      <c r="H292"/>
      <c r="I292"/>
    </row>
    <row r="293" spans="1:9">
      <c r="A293"/>
      <c r="B293"/>
      <c r="C293"/>
      <c r="D293"/>
      <c r="E293"/>
      <c r="F293"/>
      <c r="G293"/>
      <c r="H293"/>
      <c r="I293"/>
    </row>
    <row r="294" spans="1:9">
      <c r="A294"/>
      <c r="B294"/>
      <c r="C294"/>
      <c r="D294"/>
      <c r="E294"/>
      <c r="F294"/>
      <c r="G294"/>
      <c r="H294"/>
      <c r="I294"/>
    </row>
    <row r="295" spans="1:9">
      <c r="A295"/>
      <c r="B295"/>
      <c r="C295"/>
      <c r="D295"/>
      <c r="E295"/>
      <c r="F295"/>
      <c r="G295"/>
      <c r="H295"/>
      <c r="I295"/>
    </row>
    <row r="296" spans="1:9">
      <c r="A296"/>
      <c r="B296"/>
      <c r="C296"/>
      <c r="D296"/>
      <c r="E296"/>
      <c r="F296"/>
      <c r="G296"/>
      <c r="H296"/>
      <c r="I296"/>
    </row>
    <row r="297" spans="1:9">
      <c r="A297"/>
      <c r="B297"/>
      <c r="C297"/>
      <c r="D297"/>
      <c r="E297"/>
      <c r="F297"/>
      <c r="G297"/>
      <c r="H297"/>
      <c r="I297"/>
    </row>
    <row r="298" spans="1:9">
      <c r="A298"/>
      <c r="B298"/>
      <c r="C298"/>
      <c r="D298"/>
      <c r="E298"/>
      <c r="F298"/>
      <c r="G298"/>
      <c r="H298"/>
      <c r="I298"/>
    </row>
    <row r="299" spans="1:9">
      <c r="A299"/>
      <c r="B299"/>
      <c r="C299"/>
      <c r="D299"/>
      <c r="E299"/>
      <c r="F299"/>
      <c r="G299"/>
      <c r="H299"/>
      <c r="I299"/>
    </row>
    <row r="300" spans="1:9">
      <c r="A300"/>
      <c r="B300"/>
      <c r="C300"/>
      <c r="D300"/>
      <c r="E300"/>
      <c r="F300"/>
      <c r="G300"/>
      <c r="H300"/>
      <c r="I300"/>
    </row>
    <row r="301" spans="1:9">
      <c r="A301"/>
      <c r="B301"/>
      <c r="C301"/>
      <c r="D301"/>
      <c r="E301"/>
      <c r="F301"/>
      <c r="G301"/>
      <c r="H301"/>
      <c r="I301"/>
    </row>
    <row r="302" spans="1:9">
      <c r="A302"/>
      <c r="B302"/>
      <c r="C302"/>
      <c r="D302"/>
      <c r="E302"/>
      <c r="F302"/>
      <c r="G302"/>
      <c r="H302"/>
      <c r="I302"/>
    </row>
    <row r="303" spans="1:9">
      <c r="A303"/>
      <c r="B303"/>
      <c r="C303"/>
      <c r="D303"/>
      <c r="E303"/>
      <c r="F303"/>
      <c r="G303"/>
      <c r="H303"/>
      <c r="I303"/>
    </row>
    <row r="304" spans="1:9">
      <c r="A304"/>
      <c r="B304"/>
      <c r="C304"/>
      <c r="D304"/>
      <c r="E304"/>
      <c r="F304"/>
      <c r="G304"/>
      <c r="H304"/>
      <c r="I304"/>
    </row>
    <row r="305" spans="1:9">
      <c r="A305"/>
      <c r="B305"/>
      <c r="C305"/>
      <c r="D305"/>
      <c r="E305"/>
      <c r="F305"/>
      <c r="G305"/>
      <c r="H305"/>
      <c r="I305"/>
    </row>
    <row r="306" spans="1:9">
      <c r="A306"/>
      <c r="B306"/>
      <c r="C306"/>
      <c r="D306"/>
      <c r="E306"/>
      <c r="F306"/>
      <c r="G306"/>
      <c r="H306"/>
      <c r="I306"/>
    </row>
    <row r="307" spans="1:9">
      <c r="A307"/>
      <c r="B307"/>
      <c r="C307"/>
      <c r="D307"/>
      <c r="E307"/>
      <c r="F307"/>
      <c r="G307"/>
      <c r="H307"/>
      <c r="I307"/>
    </row>
    <row r="308" spans="1:9">
      <c r="A308"/>
      <c r="B308"/>
      <c r="C308"/>
      <c r="D308"/>
      <c r="E308"/>
      <c r="F308"/>
      <c r="G308"/>
      <c r="H308"/>
      <c r="I308"/>
    </row>
    <row r="309" spans="1:9">
      <c r="A309"/>
      <c r="B309"/>
      <c r="C309"/>
      <c r="D309"/>
      <c r="E309"/>
      <c r="F309"/>
      <c r="G309"/>
      <c r="H309"/>
      <c r="I309"/>
    </row>
    <row r="310" spans="1:9">
      <c r="A310"/>
      <c r="B310"/>
      <c r="C310"/>
      <c r="D310"/>
      <c r="E310"/>
      <c r="F310"/>
      <c r="G310"/>
      <c r="H310"/>
      <c r="I310"/>
    </row>
    <row r="311" spans="1:9">
      <c r="A311"/>
      <c r="B311"/>
      <c r="C311"/>
      <c r="D311"/>
      <c r="E311"/>
      <c r="F311"/>
      <c r="G311"/>
      <c r="H311"/>
      <c r="I311"/>
    </row>
    <row r="312" spans="1:9">
      <c r="A312"/>
      <c r="B312"/>
      <c r="C312"/>
      <c r="D312"/>
      <c r="E312"/>
      <c r="F312"/>
      <c r="G312"/>
      <c r="H312"/>
      <c r="I312"/>
    </row>
    <row r="313" spans="1:9">
      <c r="A313"/>
      <c r="B313"/>
      <c r="C313"/>
      <c r="D313"/>
      <c r="E313"/>
      <c r="F313"/>
      <c r="G313"/>
      <c r="H313"/>
      <c r="I313"/>
    </row>
    <row r="314" spans="1:9">
      <c r="A314"/>
      <c r="B314"/>
      <c r="C314"/>
      <c r="D314"/>
      <c r="E314"/>
      <c r="F314"/>
      <c r="G314"/>
      <c r="H314"/>
      <c r="I314"/>
    </row>
    <row r="315" spans="1:9">
      <c r="A315"/>
      <c r="B315"/>
      <c r="C315"/>
      <c r="D315"/>
      <c r="E315"/>
      <c r="F315"/>
      <c r="G315"/>
      <c r="H315"/>
      <c r="I315"/>
    </row>
    <row r="316" spans="1:9">
      <c r="A316"/>
      <c r="B316"/>
      <c r="C316"/>
      <c r="D316"/>
      <c r="E316"/>
      <c r="F316"/>
      <c r="G316"/>
      <c r="H316"/>
      <c r="I316"/>
    </row>
    <row r="317" spans="1:9">
      <c r="A317"/>
      <c r="B317"/>
      <c r="C317"/>
      <c r="D317"/>
      <c r="E317"/>
      <c r="F317"/>
      <c r="G317"/>
      <c r="H317"/>
      <c r="I317"/>
    </row>
    <row r="318" spans="1:9">
      <c r="A318"/>
      <c r="B318"/>
      <c r="C318"/>
      <c r="D318"/>
      <c r="E318"/>
      <c r="F318"/>
      <c r="G318"/>
      <c r="H318"/>
      <c r="I318"/>
    </row>
    <row r="319" spans="1:9">
      <c r="A319"/>
      <c r="B319"/>
      <c r="C319"/>
      <c r="D319"/>
      <c r="E319"/>
      <c r="F319"/>
      <c r="G319"/>
      <c r="H319"/>
      <c r="I319"/>
    </row>
    <row r="320" spans="1:9">
      <c r="A320"/>
      <c r="B320"/>
      <c r="C320"/>
      <c r="D320"/>
      <c r="E320"/>
      <c r="F320"/>
      <c r="G320"/>
      <c r="H320"/>
      <c r="I320"/>
    </row>
    <row r="321" spans="1:9">
      <c r="A321"/>
      <c r="B321"/>
      <c r="C321"/>
      <c r="D321"/>
      <c r="E321"/>
      <c r="F321"/>
      <c r="G321"/>
      <c r="H321"/>
      <c r="I321"/>
    </row>
    <row r="322" spans="1:9">
      <c r="A322"/>
      <c r="B322"/>
      <c r="C322"/>
      <c r="D322"/>
      <c r="E322"/>
      <c r="F322"/>
      <c r="G322"/>
      <c r="H322"/>
      <c r="I322"/>
    </row>
    <row r="323" spans="1:9">
      <c r="A323"/>
      <c r="B323"/>
      <c r="C323"/>
      <c r="D323"/>
      <c r="E323"/>
      <c r="F323"/>
      <c r="G323"/>
      <c r="H323"/>
      <c r="I323"/>
    </row>
    <row r="324" spans="1:9">
      <c r="A324"/>
      <c r="B324"/>
      <c r="C324"/>
      <c r="D324"/>
      <c r="E324"/>
      <c r="F324"/>
      <c r="G324"/>
      <c r="H324"/>
      <c r="I324"/>
    </row>
    <row r="325" spans="1:9">
      <c r="A325"/>
      <c r="B325"/>
      <c r="C325"/>
      <c r="D325"/>
      <c r="E325"/>
      <c r="F325"/>
      <c r="G325"/>
      <c r="H325"/>
      <c r="I325"/>
    </row>
    <row r="326" spans="1:9">
      <c r="A326"/>
      <c r="B326"/>
      <c r="C326"/>
      <c r="D326"/>
      <c r="E326"/>
      <c r="F326"/>
      <c r="G326"/>
      <c r="H326"/>
      <c r="I326"/>
    </row>
    <row r="327" spans="1:9">
      <c r="A327"/>
      <c r="B327"/>
      <c r="C327"/>
      <c r="D327"/>
      <c r="E327"/>
      <c r="F327"/>
      <c r="G327"/>
      <c r="H327"/>
      <c r="I327"/>
    </row>
    <row r="328" spans="1:9">
      <c r="A328"/>
      <c r="B328"/>
      <c r="C328"/>
      <c r="D328"/>
      <c r="E328"/>
      <c r="F328"/>
      <c r="G328"/>
      <c r="H328"/>
      <c r="I328"/>
    </row>
    <row r="329" spans="1:9">
      <c r="A329"/>
      <c r="B329"/>
      <c r="C329"/>
      <c r="D329"/>
      <c r="E329"/>
      <c r="F329"/>
      <c r="G329"/>
      <c r="H329"/>
      <c r="I329"/>
    </row>
    <row r="330" spans="1:9">
      <c r="A330"/>
      <c r="B330"/>
      <c r="C330"/>
      <c r="D330"/>
      <c r="E330"/>
      <c r="F330"/>
      <c r="G330"/>
      <c r="H330"/>
      <c r="I330"/>
    </row>
    <row r="331" spans="1:9">
      <c r="A331"/>
      <c r="B331"/>
      <c r="C331"/>
      <c r="D331"/>
      <c r="E331"/>
      <c r="F331"/>
      <c r="G331"/>
      <c r="H331"/>
      <c r="I331"/>
    </row>
    <row r="332" spans="1:9">
      <c r="A332"/>
      <c r="B332"/>
      <c r="C332"/>
      <c r="D332"/>
      <c r="E332"/>
      <c r="F332"/>
      <c r="G332"/>
      <c r="H332"/>
      <c r="I332"/>
    </row>
    <row r="333" spans="1:9">
      <c r="A333"/>
      <c r="B333"/>
      <c r="C333"/>
      <c r="D333"/>
      <c r="E333"/>
      <c r="F333"/>
      <c r="G333"/>
      <c r="H333"/>
      <c r="I333"/>
    </row>
    <row r="334" spans="1:9">
      <c r="A334"/>
      <c r="B334"/>
      <c r="C334"/>
      <c r="D334"/>
      <c r="E334"/>
      <c r="F334"/>
      <c r="G334"/>
      <c r="H334"/>
      <c r="I334"/>
    </row>
    <row r="335" spans="1:9">
      <c r="A335"/>
      <c r="B335"/>
      <c r="C335"/>
      <c r="D335"/>
      <c r="E335"/>
      <c r="F335"/>
      <c r="G335"/>
      <c r="H335"/>
      <c r="I335"/>
    </row>
    <row r="336" spans="1:9">
      <c r="A336"/>
      <c r="B336"/>
      <c r="C336"/>
      <c r="D336"/>
      <c r="E336"/>
      <c r="F336"/>
      <c r="G336"/>
      <c r="H336"/>
      <c r="I336"/>
    </row>
    <row r="337" spans="1:9">
      <c r="A337"/>
      <c r="B337"/>
      <c r="C337"/>
      <c r="D337"/>
      <c r="E337"/>
      <c r="F337"/>
      <c r="G337"/>
      <c r="H337"/>
      <c r="I337"/>
    </row>
    <row r="338" spans="1:9">
      <c r="A338"/>
      <c r="B338"/>
      <c r="C338"/>
      <c r="D338"/>
      <c r="E338"/>
      <c r="F338"/>
      <c r="G338"/>
      <c r="H338"/>
      <c r="I338"/>
    </row>
    <row r="339" spans="1:9">
      <c r="A339"/>
      <c r="B339"/>
      <c r="C339"/>
      <c r="D339"/>
      <c r="E339"/>
      <c r="F339"/>
      <c r="G339"/>
      <c r="H339"/>
      <c r="I339"/>
    </row>
    <row r="340" spans="1:9">
      <c r="A340"/>
      <c r="B340"/>
      <c r="C340"/>
      <c r="D340"/>
      <c r="E340"/>
      <c r="F340"/>
      <c r="G340"/>
      <c r="H340"/>
      <c r="I340"/>
    </row>
    <row r="341" spans="1:9">
      <c r="A341"/>
      <c r="B341"/>
      <c r="C341"/>
      <c r="D341"/>
      <c r="E341"/>
      <c r="F341"/>
      <c r="G341"/>
      <c r="H341"/>
      <c r="I341"/>
    </row>
    <row r="342" spans="1:9">
      <c r="A342"/>
      <c r="B342"/>
      <c r="C342"/>
      <c r="D342"/>
      <c r="E342"/>
      <c r="F342"/>
      <c r="G342"/>
      <c r="H342"/>
      <c r="I342"/>
    </row>
    <row r="343" spans="1:9">
      <c r="A343"/>
      <c r="B343"/>
      <c r="C343"/>
      <c r="D343"/>
      <c r="E343"/>
      <c r="F343"/>
      <c r="G343"/>
      <c r="H343"/>
      <c r="I343"/>
    </row>
    <row r="344" spans="1:9">
      <c r="A344"/>
      <c r="B344"/>
      <c r="C344"/>
      <c r="D344"/>
      <c r="E344"/>
      <c r="F344"/>
      <c r="G344"/>
      <c r="H344"/>
      <c r="I344"/>
    </row>
    <row r="345" spans="1:9">
      <c r="A345"/>
      <c r="B345"/>
      <c r="C345"/>
      <c r="D345"/>
      <c r="E345"/>
      <c r="F345"/>
      <c r="G345"/>
      <c r="H345"/>
      <c r="I345"/>
    </row>
    <row r="346" spans="1:9">
      <c r="A346"/>
      <c r="B346"/>
      <c r="C346"/>
      <c r="D346"/>
      <c r="E346"/>
      <c r="F346"/>
      <c r="G346"/>
      <c r="H346"/>
      <c r="I346"/>
    </row>
    <row r="347" spans="1:9">
      <c r="A347"/>
      <c r="B347"/>
      <c r="C347"/>
      <c r="D347"/>
      <c r="E347"/>
      <c r="F347"/>
      <c r="G347"/>
      <c r="H347"/>
      <c r="I347"/>
    </row>
    <row r="348" spans="1:9">
      <c r="A348"/>
      <c r="B348"/>
      <c r="C348"/>
      <c r="D348"/>
      <c r="E348"/>
      <c r="F348"/>
      <c r="G348"/>
      <c r="H348"/>
      <c r="I348"/>
    </row>
    <row r="349" spans="1:9">
      <c r="A349"/>
      <c r="B349"/>
      <c r="C349"/>
      <c r="D349"/>
      <c r="E349"/>
      <c r="F349"/>
      <c r="G349"/>
      <c r="H349"/>
      <c r="I349"/>
    </row>
    <row r="350" spans="1:9">
      <c r="A350"/>
      <c r="B350"/>
      <c r="C350"/>
      <c r="D350"/>
      <c r="E350"/>
      <c r="F350"/>
      <c r="G350"/>
      <c r="H350"/>
      <c r="I350"/>
    </row>
    <row r="351" spans="1:9">
      <c r="A351"/>
      <c r="B351"/>
      <c r="C351"/>
      <c r="D351"/>
      <c r="E351"/>
      <c r="F351"/>
      <c r="G351"/>
      <c r="H351"/>
      <c r="I351"/>
    </row>
    <row r="352" spans="1:9">
      <c r="A352"/>
      <c r="B352"/>
      <c r="C352"/>
      <c r="D352"/>
      <c r="E352"/>
      <c r="F352"/>
      <c r="G352"/>
      <c r="H352"/>
      <c r="I352"/>
    </row>
    <row r="353" spans="1:9">
      <c r="A353"/>
      <c r="B353"/>
      <c r="C353"/>
      <c r="D353"/>
      <c r="E353"/>
      <c r="F353"/>
      <c r="G353"/>
      <c r="H353"/>
      <c r="I353"/>
    </row>
    <row r="354" spans="1:9">
      <c r="A354"/>
      <c r="B354"/>
      <c r="C354"/>
      <c r="D354"/>
      <c r="E354"/>
      <c r="F354"/>
      <c r="G354"/>
      <c r="H354"/>
      <c r="I354"/>
    </row>
    <row r="355" spans="1:9">
      <c r="A355"/>
      <c r="B355"/>
      <c r="C355"/>
      <c r="D355"/>
      <c r="E355"/>
      <c r="F355"/>
      <c r="G355"/>
      <c r="H355"/>
      <c r="I355"/>
    </row>
    <row r="356" spans="1:9">
      <c r="A356"/>
      <c r="B356"/>
      <c r="C356"/>
      <c r="D356"/>
      <c r="E356"/>
      <c r="F356"/>
      <c r="G356"/>
      <c r="H356"/>
      <c r="I356"/>
    </row>
    <row r="357" spans="1:9">
      <c r="A357"/>
      <c r="B357"/>
      <c r="C357"/>
      <c r="D357"/>
      <c r="E357"/>
      <c r="F357"/>
      <c r="G357"/>
      <c r="H357"/>
      <c r="I357"/>
    </row>
    <row r="358" spans="1:9">
      <c r="A358"/>
      <c r="B358"/>
      <c r="C358"/>
      <c r="D358"/>
      <c r="E358"/>
      <c r="F358"/>
      <c r="G358"/>
      <c r="H358"/>
      <c r="I358"/>
    </row>
    <row r="359" spans="1:9">
      <c r="A359"/>
      <c r="B359"/>
      <c r="C359"/>
      <c r="D359"/>
      <c r="E359"/>
      <c r="F359"/>
      <c r="G359"/>
      <c r="H359"/>
      <c r="I359"/>
    </row>
    <row r="360" spans="1:9">
      <c r="A360"/>
      <c r="B360"/>
      <c r="C360"/>
      <c r="D360"/>
      <c r="E360"/>
      <c r="F360"/>
      <c r="G360"/>
      <c r="H360"/>
      <c r="I360"/>
    </row>
    <row r="361" spans="1:9">
      <c r="A361"/>
      <c r="B361"/>
      <c r="C361"/>
      <c r="D361"/>
      <c r="E361"/>
      <c r="F361"/>
      <c r="G361"/>
      <c r="H361"/>
      <c r="I361"/>
    </row>
    <row r="362" spans="1:9">
      <c r="A362"/>
      <c r="B362"/>
      <c r="C362"/>
      <c r="D362"/>
      <c r="E362"/>
      <c r="F362"/>
      <c r="G362"/>
      <c r="H362"/>
      <c r="I362"/>
    </row>
    <row r="363" spans="1:9">
      <c r="A363"/>
      <c r="B363"/>
      <c r="C363"/>
      <c r="D363"/>
      <c r="E363"/>
      <c r="F363"/>
      <c r="G363"/>
      <c r="H363"/>
      <c r="I363"/>
    </row>
    <row r="364" spans="1:9">
      <c r="A364"/>
      <c r="B364"/>
      <c r="C364"/>
      <c r="D364"/>
      <c r="E364"/>
      <c r="F364"/>
      <c r="G364"/>
      <c r="H364"/>
      <c r="I364"/>
    </row>
    <row r="365" spans="1:9">
      <c r="A365"/>
      <c r="B365"/>
      <c r="C365"/>
      <c r="D365"/>
      <c r="E365"/>
      <c r="F365"/>
      <c r="G365"/>
      <c r="H365"/>
      <c r="I365"/>
    </row>
    <row r="366" spans="1:9">
      <c r="A366"/>
      <c r="B366"/>
      <c r="C366"/>
      <c r="D366"/>
      <c r="E366"/>
      <c r="F366"/>
      <c r="G366"/>
      <c r="H366"/>
      <c r="I366"/>
    </row>
    <row r="367" spans="1:9">
      <c r="A367"/>
      <c r="B367"/>
      <c r="C367"/>
      <c r="D367"/>
      <c r="E367"/>
      <c r="F367"/>
      <c r="G367"/>
      <c r="H367"/>
      <c r="I367"/>
    </row>
    <row r="368" spans="1:9">
      <c r="A368"/>
      <c r="B368"/>
      <c r="C368"/>
      <c r="D368"/>
      <c r="E368"/>
      <c r="F368"/>
      <c r="G368"/>
      <c r="H368"/>
      <c r="I368"/>
    </row>
    <row r="369" spans="1:9">
      <c r="A369"/>
      <c r="B369"/>
      <c r="C369"/>
      <c r="D369"/>
      <c r="E369"/>
      <c r="F369"/>
      <c r="G369"/>
      <c r="H369"/>
      <c r="I369"/>
    </row>
    <row r="370" spans="1:9">
      <c r="A370"/>
      <c r="B370"/>
      <c r="C370"/>
      <c r="D370"/>
      <c r="E370"/>
      <c r="F370"/>
      <c r="G370"/>
      <c r="H370"/>
      <c r="I370"/>
    </row>
    <row r="371" spans="1:9">
      <c r="A371"/>
      <c r="B371"/>
      <c r="C371"/>
      <c r="D371"/>
      <c r="E371"/>
      <c r="F371"/>
      <c r="G371"/>
      <c r="H371"/>
      <c r="I371"/>
    </row>
    <row r="372" spans="1:9">
      <c r="A372"/>
      <c r="B372"/>
      <c r="C372"/>
      <c r="D372"/>
      <c r="E372"/>
      <c r="F372"/>
      <c r="G372"/>
      <c r="H372"/>
      <c r="I372"/>
    </row>
    <row r="373" spans="1:9">
      <c r="A373"/>
      <c r="B373"/>
      <c r="C373"/>
      <c r="D373"/>
      <c r="E373"/>
      <c r="F373"/>
      <c r="G373"/>
      <c r="H373"/>
      <c r="I373"/>
    </row>
    <row r="374" spans="1:9">
      <c r="A374"/>
      <c r="B374"/>
      <c r="C374"/>
      <c r="D374"/>
      <c r="E374"/>
      <c r="F374"/>
      <c r="G374"/>
      <c r="H374"/>
      <c r="I374"/>
    </row>
    <row r="375" spans="1:9">
      <c r="A375"/>
      <c r="B375"/>
      <c r="C375"/>
      <c r="D375"/>
      <c r="E375"/>
      <c r="F375"/>
      <c r="G375"/>
      <c r="H375"/>
      <c r="I375"/>
    </row>
    <row r="376" spans="1:9">
      <c r="A376"/>
      <c r="B376"/>
      <c r="C376"/>
      <c r="D376"/>
      <c r="E376"/>
      <c r="F376"/>
      <c r="G376"/>
      <c r="H376"/>
      <c r="I376"/>
    </row>
    <row r="377" spans="1:9">
      <c r="A377"/>
      <c r="B377"/>
      <c r="C377"/>
      <c r="D377"/>
      <c r="E377"/>
      <c r="F377"/>
      <c r="G377"/>
      <c r="H377"/>
      <c r="I377"/>
    </row>
    <row r="378" spans="1:9">
      <c r="A378"/>
      <c r="B378"/>
      <c r="C378"/>
      <c r="D378"/>
      <c r="E378"/>
      <c r="F378"/>
      <c r="G378"/>
      <c r="H378"/>
      <c r="I378"/>
    </row>
    <row r="379" spans="1:9">
      <c r="A379"/>
      <c r="B379"/>
      <c r="C379"/>
      <c r="D379"/>
      <c r="E379"/>
      <c r="F379"/>
      <c r="G379"/>
      <c r="H379"/>
      <c r="I379"/>
    </row>
    <row r="380" spans="1:9">
      <c r="A380"/>
      <c r="B380"/>
      <c r="C380"/>
      <c r="D380"/>
      <c r="E380"/>
      <c r="F380"/>
      <c r="G380"/>
      <c r="H380"/>
      <c r="I380"/>
    </row>
    <row r="381" spans="1:9">
      <c r="A381"/>
      <c r="B381"/>
      <c r="C381"/>
      <c r="D381"/>
      <c r="E381"/>
      <c r="F381"/>
      <c r="G381"/>
      <c r="H381"/>
      <c r="I381"/>
    </row>
    <row r="382" spans="1:9">
      <c r="A382"/>
      <c r="B382"/>
      <c r="C382"/>
      <c r="D382"/>
      <c r="E382"/>
      <c r="F382"/>
      <c r="G382"/>
      <c r="H382"/>
      <c r="I382"/>
    </row>
    <row r="383" spans="1:9">
      <c r="A383"/>
      <c r="B383"/>
      <c r="C383"/>
      <c r="D383"/>
      <c r="E383"/>
      <c r="F383"/>
      <c r="G383"/>
      <c r="H383"/>
      <c r="I383"/>
    </row>
    <row r="384" spans="1:9">
      <c r="A384"/>
      <c r="B384"/>
      <c r="C384"/>
      <c r="D384"/>
      <c r="E384"/>
      <c r="F384"/>
      <c r="G384"/>
      <c r="H384"/>
      <c r="I384"/>
    </row>
    <row r="385" spans="1:9">
      <c r="A385"/>
      <c r="B385"/>
      <c r="C385"/>
      <c r="D385"/>
      <c r="E385"/>
      <c r="F385"/>
      <c r="G385"/>
      <c r="H385"/>
      <c r="I385"/>
    </row>
    <row r="386" spans="1:9">
      <c r="A386"/>
      <c r="B386"/>
      <c r="C386"/>
      <c r="D386"/>
      <c r="E386"/>
      <c r="F386"/>
      <c r="G386"/>
      <c r="H386"/>
      <c r="I386"/>
    </row>
    <row r="387" spans="1:9">
      <c r="A387"/>
      <c r="B387"/>
      <c r="C387"/>
      <c r="D387"/>
      <c r="E387"/>
      <c r="F387"/>
      <c r="G387"/>
      <c r="H387"/>
      <c r="I387"/>
    </row>
    <row r="388" spans="1:9">
      <c r="A388"/>
      <c r="B388"/>
      <c r="C388"/>
      <c r="D388"/>
      <c r="E388"/>
      <c r="F388"/>
      <c r="G388"/>
      <c r="H388"/>
      <c r="I388"/>
    </row>
    <row r="389" spans="1:9">
      <c r="A389"/>
      <c r="B389"/>
      <c r="C389"/>
      <c r="D389"/>
      <c r="E389"/>
      <c r="F389"/>
      <c r="G389"/>
      <c r="H389"/>
      <c r="I389"/>
    </row>
    <row r="390" spans="1:9">
      <c r="A390"/>
      <c r="B390"/>
      <c r="C390"/>
      <c r="D390"/>
      <c r="E390"/>
      <c r="F390"/>
      <c r="G390"/>
      <c r="H390"/>
      <c r="I390"/>
    </row>
    <row r="391" spans="1:9">
      <c r="A391"/>
      <c r="B391"/>
      <c r="C391"/>
      <c r="D391"/>
      <c r="E391"/>
      <c r="F391"/>
      <c r="G391"/>
      <c r="H391"/>
      <c r="I391"/>
    </row>
    <row r="392" spans="1:9">
      <c r="A392"/>
      <c r="B392"/>
      <c r="C392"/>
      <c r="D392"/>
      <c r="E392"/>
      <c r="F392"/>
      <c r="G392"/>
      <c r="H392"/>
      <c r="I392"/>
    </row>
    <row r="393" spans="1:9">
      <c r="A393"/>
      <c r="B393"/>
      <c r="C393"/>
      <c r="D393"/>
      <c r="E393"/>
      <c r="F393"/>
      <c r="G393"/>
      <c r="H393"/>
      <c r="I393"/>
    </row>
    <row r="394" spans="1:9">
      <c r="A394"/>
      <c r="B394"/>
      <c r="C394"/>
      <c r="D394"/>
      <c r="E394"/>
      <c r="F394"/>
      <c r="G394"/>
      <c r="H394"/>
      <c r="I394"/>
    </row>
    <row r="395" spans="1:9">
      <c r="A395"/>
      <c r="B395"/>
      <c r="C395"/>
      <c r="D395"/>
      <c r="E395"/>
      <c r="F395"/>
      <c r="G395"/>
      <c r="H395"/>
      <c r="I395"/>
    </row>
    <row r="396" spans="1:9">
      <c r="A396"/>
      <c r="B396"/>
      <c r="C396"/>
      <c r="D396"/>
      <c r="E396"/>
      <c r="F396"/>
      <c r="G396"/>
      <c r="H396"/>
      <c r="I396"/>
    </row>
    <row r="397" spans="1:9">
      <c r="A397"/>
      <c r="B397"/>
      <c r="C397"/>
      <c r="D397"/>
      <c r="E397"/>
      <c r="F397"/>
      <c r="G397"/>
      <c r="H397"/>
      <c r="I397"/>
    </row>
    <row r="398" spans="1:9">
      <c r="A398"/>
      <c r="B398"/>
      <c r="C398"/>
      <c r="D398"/>
      <c r="E398"/>
      <c r="F398"/>
      <c r="G398"/>
      <c r="H398"/>
      <c r="I398"/>
    </row>
    <row r="399" spans="1:9">
      <c r="A399"/>
      <c r="B399"/>
      <c r="C399"/>
      <c r="D399"/>
      <c r="E399"/>
      <c r="F399"/>
      <c r="G399"/>
      <c r="H399"/>
      <c r="I399"/>
    </row>
    <row r="400" spans="1:9">
      <c r="A400"/>
      <c r="B400"/>
      <c r="C400"/>
      <c r="D400"/>
      <c r="E400"/>
      <c r="F400"/>
      <c r="G400"/>
      <c r="H400"/>
      <c r="I400"/>
    </row>
    <row r="401" spans="1:9">
      <c r="A401"/>
      <c r="B401"/>
      <c r="C401"/>
      <c r="D401"/>
      <c r="E401"/>
      <c r="F401"/>
      <c r="G401"/>
      <c r="H401"/>
      <c r="I401"/>
    </row>
    <row r="402" spans="1:9">
      <c r="A402"/>
      <c r="B402"/>
      <c r="C402"/>
      <c r="D402"/>
      <c r="E402"/>
      <c r="F402"/>
      <c r="G402"/>
      <c r="H402"/>
      <c r="I402"/>
    </row>
    <row r="403" spans="1:9">
      <c r="A403"/>
      <c r="B403"/>
      <c r="C403"/>
      <c r="D403"/>
      <c r="E403"/>
      <c r="F403"/>
      <c r="G403"/>
      <c r="H403"/>
      <c r="I403"/>
    </row>
    <row r="404" spans="1:9">
      <c r="A404"/>
      <c r="B404"/>
      <c r="C404"/>
      <c r="D404"/>
      <c r="E404"/>
      <c r="F404"/>
      <c r="G404"/>
      <c r="H404"/>
      <c r="I404"/>
    </row>
    <row r="405" spans="1:9">
      <c r="A405"/>
      <c r="B405"/>
      <c r="C405"/>
      <c r="D405"/>
      <c r="E405"/>
      <c r="F405"/>
      <c r="G405"/>
      <c r="H405"/>
      <c r="I405"/>
    </row>
    <row r="406" spans="1:9">
      <c r="A406"/>
      <c r="B406"/>
      <c r="C406"/>
      <c r="D406"/>
      <c r="E406"/>
      <c r="F406"/>
      <c r="G406"/>
      <c r="H406"/>
      <c r="I406"/>
    </row>
    <row r="407" spans="1:9">
      <c r="A407"/>
      <c r="B407"/>
      <c r="C407"/>
      <c r="D407"/>
      <c r="E407"/>
      <c r="F407"/>
      <c r="G407"/>
      <c r="H407"/>
      <c r="I407"/>
    </row>
    <row r="408" spans="1:9">
      <c r="A408"/>
      <c r="B408"/>
      <c r="C408"/>
      <c r="D408"/>
      <c r="E408"/>
      <c r="F408"/>
      <c r="G408"/>
      <c r="H408"/>
      <c r="I408"/>
    </row>
    <row r="409" spans="1:9">
      <c r="A409"/>
      <c r="B409"/>
      <c r="C409"/>
      <c r="D409"/>
      <c r="E409"/>
      <c r="F409"/>
      <c r="G409"/>
      <c r="H409"/>
      <c r="I409"/>
    </row>
    <row r="410" spans="1:9">
      <c r="A410"/>
      <c r="B410"/>
      <c r="C410"/>
      <c r="D410"/>
      <c r="E410"/>
      <c r="F410"/>
      <c r="G410"/>
      <c r="H410"/>
      <c r="I410"/>
    </row>
    <row r="411" spans="1:9">
      <c r="A411"/>
      <c r="B411"/>
      <c r="C411"/>
      <c r="D411"/>
      <c r="E411"/>
      <c r="F411"/>
      <c r="G411"/>
      <c r="H411"/>
      <c r="I411"/>
    </row>
    <row r="412" spans="1:9">
      <c r="A412"/>
      <c r="B412"/>
      <c r="C412"/>
      <c r="D412"/>
      <c r="E412"/>
      <c r="F412"/>
      <c r="G412"/>
      <c r="H412"/>
      <c r="I412"/>
    </row>
    <row r="413" spans="1:9">
      <c r="A413"/>
      <c r="B413"/>
      <c r="C413"/>
      <c r="D413"/>
      <c r="E413"/>
      <c r="F413"/>
      <c r="G413"/>
      <c r="H413"/>
      <c r="I413"/>
    </row>
    <row r="414" spans="1:9">
      <c r="A414"/>
      <c r="B414"/>
      <c r="C414"/>
      <c r="D414"/>
      <c r="E414"/>
      <c r="F414"/>
      <c r="G414"/>
      <c r="H414"/>
      <c r="I414"/>
    </row>
    <row r="415" spans="1:9">
      <c r="A415"/>
      <c r="B415"/>
      <c r="C415"/>
      <c r="D415"/>
      <c r="E415"/>
      <c r="F415"/>
      <c r="G415"/>
      <c r="H415"/>
      <c r="I415"/>
    </row>
    <row r="416" spans="1:9">
      <c r="A416"/>
      <c r="B416"/>
      <c r="C416"/>
      <c r="D416"/>
      <c r="E416"/>
      <c r="F416"/>
      <c r="G416"/>
      <c r="H416"/>
      <c r="I416"/>
    </row>
    <row r="417" spans="1:9">
      <c r="A417"/>
      <c r="B417"/>
      <c r="C417"/>
      <c r="D417"/>
      <c r="E417"/>
      <c r="F417"/>
      <c r="G417"/>
      <c r="H417"/>
      <c r="I417"/>
    </row>
    <row r="418" spans="1:9">
      <c r="A418"/>
      <c r="B418"/>
      <c r="C418"/>
      <c r="D418"/>
      <c r="E418"/>
      <c r="F418"/>
      <c r="G418"/>
      <c r="H418"/>
      <c r="I418"/>
    </row>
    <row r="419" spans="1:9">
      <c r="A419"/>
      <c r="B419"/>
      <c r="C419"/>
      <c r="D419"/>
      <c r="E419"/>
      <c r="F419"/>
      <c r="G419"/>
      <c r="H419"/>
      <c r="I419"/>
    </row>
    <row r="420" spans="1:9">
      <c r="A420"/>
      <c r="B420"/>
      <c r="C420"/>
      <c r="D420"/>
      <c r="E420"/>
      <c r="F420"/>
      <c r="G420"/>
      <c r="H420"/>
      <c r="I420"/>
    </row>
    <row r="421" spans="1:9">
      <c r="A421"/>
      <c r="B421"/>
      <c r="C421"/>
      <c r="D421"/>
      <c r="E421"/>
      <c r="F421"/>
      <c r="G421"/>
      <c r="H421"/>
      <c r="I421"/>
    </row>
    <row r="422" spans="1:9">
      <c r="A422"/>
      <c r="B422"/>
      <c r="C422"/>
      <c r="D422"/>
      <c r="E422"/>
      <c r="F422"/>
      <c r="G422"/>
      <c r="H422"/>
      <c r="I422"/>
    </row>
    <row r="423" spans="1:9">
      <c r="A423"/>
      <c r="B423"/>
      <c r="C423"/>
      <c r="D423"/>
      <c r="E423"/>
      <c r="F423"/>
      <c r="G423"/>
      <c r="H423"/>
      <c r="I423"/>
    </row>
    <row r="424" spans="1:9">
      <c r="A424"/>
      <c r="B424"/>
      <c r="C424"/>
      <c r="D424"/>
      <c r="E424"/>
      <c r="F424"/>
      <c r="G424"/>
      <c r="H424"/>
      <c r="I424"/>
    </row>
    <row r="425" spans="1:9">
      <c r="A425"/>
      <c r="B425"/>
      <c r="C425"/>
      <c r="D425"/>
      <c r="E425"/>
      <c r="F425"/>
      <c r="G425"/>
      <c r="H425"/>
      <c r="I425"/>
    </row>
    <row r="426" spans="1:9">
      <c r="A426"/>
      <c r="B426"/>
      <c r="C426"/>
      <c r="D426"/>
      <c r="E426"/>
      <c r="F426"/>
      <c r="G426"/>
      <c r="H426"/>
      <c r="I426"/>
    </row>
    <row r="427" spans="1:9">
      <c r="A427"/>
      <c r="B427"/>
      <c r="C427"/>
      <c r="D427"/>
      <c r="E427"/>
      <c r="F427"/>
      <c r="G427"/>
      <c r="H427"/>
      <c r="I427"/>
    </row>
    <row r="428" spans="1:9">
      <c r="A428"/>
      <c r="B428"/>
      <c r="C428"/>
      <c r="D428"/>
      <c r="E428"/>
      <c r="F428"/>
      <c r="G428"/>
      <c r="H428"/>
      <c r="I428"/>
    </row>
    <row r="429" spans="1:9">
      <c r="A429"/>
      <c r="B429"/>
      <c r="C429"/>
      <c r="D429"/>
      <c r="E429"/>
      <c r="F429"/>
      <c r="G429"/>
      <c r="H429"/>
      <c r="I429"/>
    </row>
    <row r="430" spans="1:9">
      <c r="A430"/>
      <c r="B430"/>
      <c r="C430"/>
      <c r="D430"/>
      <c r="E430"/>
      <c r="F430"/>
      <c r="G430"/>
      <c r="H430"/>
      <c r="I430"/>
    </row>
    <row r="431" spans="1:9">
      <c r="A431"/>
      <c r="B431"/>
      <c r="C431"/>
      <c r="D431"/>
      <c r="E431"/>
      <c r="F431"/>
      <c r="G431"/>
      <c r="H431"/>
      <c r="I431"/>
    </row>
    <row r="432" spans="1:9">
      <c r="A432"/>
      <c r="B432"/>
      <c r="C432"/>
      <c r="D432"/>
      <c r="E432"/>
      <c r="F432"/>
      <c r="G432"/>
      <c r="H432"/>
      <c r="I432"/>
    </row>
    <row r="433" spans="1:9">
      <c r="A433"/>
      <c r="B433"/>
      <c r="C433"/>
      <c r="D433"/>
      <c r="E433"/>
      <c r="F433"/>
      <c r="G433"/>
      <c r="H433"/>
      <c r="I433"/>
    </row>
    <row r="434" spans="1:9">
      <c r="A434"/>
      <c r="B434"/>
      <c r="C434"/>
      <c r="D434"/>
      <c r="E434"/>
      <c r="F434"/>
      <c r="G434"/>
      <c r="H434"/>
      <c r="I434"/>
    </row>
    <row r="435" spans="1:9">
      <c r="A435"/>
      <c r="B435"/>
      <c r="C435"/>
      <c r="D435"/>
      <c r="E435"/>
      <c r="F435"/>
      <c r="G435"/>
      <c r="H435"/>
      <c r="I435"/>
    </row>
    <row r="436" spans="1:9">
      <c r="A436"/>
      <c r="B436"/>
      <c r="C436"/>
      <c r="D436"/>
      <c r="E436"/>
      <c r="F436"/>
      <c r="G436"/>
      <c r="H436"/>
      <c r="I436"/>
    </row>
    <row r="437" spans="1:9">
      <c r="A437"/>
      <c r="B437"/>
      <c r="C437"/>
      <c r="D437"/>
      <c r="E437"/>
      <c r="F437"/>
      <c r="G437"/>
      <c r="H437"/>
      <c r="I437"/>
    </row>
    <row r="438" spans="1:9">
      <c r="A438"/>
      <c r="B438"/>
      <c r="C438"/>
      <c r="D438"/>
      <c r="E438"/>
      <c r="F438"/>
      <c r="G438"/>
      <c r="H438"/>
      <c r="I438"/>
    </row>
    <row r="439" spans="1:9">
      <c r="A439"/>
      <c r="B439"/>
      <c r="C439"/>
      <c r="D439"/>
      <c r="E439"/>
      <c r="F439"/>
      <c r="G439"/>
      <c r="H439"/>
      <c r="I439"/>
    </row>
    <row r="440" spans="1:9">
      <c r="A440"/>
      <c r="B440"/>
      <c r="C440"/>
      <c r="D440"/>
      <c r="E440"/>
      <c r="F440"/>
      <c r="G440"/>
      <c r="H440"/>
      <c r="I440"/>
    </row>
    <row r="441" spans="1:9">
      <c r="A441"/>
      <c r="B441"/>
      <c r="C441"/>
      <c r="D441"/>
      <c r="E441"/>
      <c r="F441"/>
      <c r="G441"/>
      <c r="H441"/>
      <c r="I441"/>
    </row>
    <row r="442" spans="1:9">
      <c r="A442"/>
      <c r="B442"/>
      <c r="C442"/>
      <c r="D442"/>
      <c r="E442"/>
      <c r="F442"/>
      <c r="G442"/>
      <c r="H442"/>
      <c r="I442"/>
    </row>
    <row r="443" spans="1:9">
      <c r="A443"/>
      <c r="B443"/>
      <c r="C443"/>
      <c r="D443"/>
      <c r="E443"/>
      <c r="F443"/>
      <c r="G443"/>
      <c r="H443"/>
      <c r="I443"/>
    </row>
    <row r="444" spans="1:9">
      <c r="A444"/>
      <c r="B444"/>
      <c r="C444"/>
      <c r="D444"/>
      <c r="E444"/>
      <c r="F444"/>
      <c r="G444"/>
      <c r="H444"/>
      <c r="I444"/>
    </row>
    <row r="445" spans="1:9">
      <c r="A445"/>
      <c r="B445"/>
      <c r="C445"/>
      <c r="D445"/>
      <c r="E445"/>
      <c r="F445"/>
      <c r="G445"/>
      <c r="H445"/>
      <c r="I445"/>
    </row>
    <row r="446" spans="1:9">
      <c r="A446"/>
      <c r="B446"/>
      <c r="C446"/>
      <c r="D446"/>
      <c r="E446"/>
      <c r="F446"/>
      <c r="G446"/>
      <c r="H446"/>
      <c r="I446"/>
    </row>
    <row r="447" spans="1:9">
      <c r="A447"/>
      <c r="B447"/>
      <c r="C447"/>
      <c r="D447"/>
      <c r="E447"/>
      <c r="F447"/>
      <c r="G447"/>
      <c r="H447"/>
      <c r="I447"/>
    </row>
    <row r="448" spans="1:9">
      <c r="A448"/>
      <c r="B448"/>
      <c r="C448"/>
      <c r="D448"/>
      <c r="E448"/>
      <c r="F448"/>
      <c r="G448"/>
      <c r="H448"/>
      <c r="I448"/>
    </row>
    <row r="449" spans="1:9">
      <c r="A449"/>
      <c r="B449"/>
      <c r="C449"/>
      <c r="D449"/>
      <c r="E449"/>
      <c r="F449"/>
      <c r="G449"/>
      <c r="H449"/>
      <c r="I449"/>
    </row>
    <row r="450" spans="1:9">
      <c r="A450"/>
      <c r="B450"/>
      <c r="C450"/>
      <c r="D450"/>
      <c r="E450"/>
      <c r="F450"/>
      <c r="G450"/>
      <c r="H450"/>
      <c r="I450"/>
    </row>
    <row r="451" spans="1:9">
      <c r="A451"/>
      <c r="B451"/>
      <c r="C451"/>
      <c r="D451"/>
      <c r="E451"/>
      <c r="F451"/>
      <c r="G451"/>
      <c r="H451"/>
      <c r="I451"/>
    </row>
    <row r="452" spans="1:9">
      <c r="A452"/>
      <c r="B452"/>
      <c r="C452"/>
      <c r="D452"/>
      <c r="E452"/>
      <c r="F452"/>
      <c r="G452"/>
      <c r="H452"/>
      <c r="I452"/>
    </row>
    <row r="453" spans="1:9">
      <c r="A453"/>
      <c r="B453"/>
      <c r="C453"/>
      <c r="D453"/>
      <c r="E453"/>
      <c r="F453"/>
      <c r="G453"/>
      <c r="H453"/>
      <c r="I453"/>
    </row>
    <row r="454" spans="1:9">
      <c r="A454"/>
      <c r="B454"/>
      <c r="C454"/>
      <c r="D454"/>
      <c r="E454"/>
      <c r="F454"/>
      <c r="G454"/>
      <c r="H454"/>
      <c r="I454"/>
    </row>
    <row r="455" spans="1:9">
      <c r="A455"/>
      <c r="B455"/>
      <c r="C455"/>
      <c r="D455"/>
      <c r="E455"/>
      <c r="F455"/>
      <c r="G455"/>
      <c r="H455"/>
      <c r="I455"/>
    </row>
    <row r="456" spans="1:9">
      <c r="A456"/>
      <c r="B456"/>
      <c r="C456"/>
      <c r="D456"/>
      <c r="E456"/>
      <c r="F456"/>
      <c r="G456"/>
      <c r="H456"/>
      <c r="I456"/>
    </row>
    <row r="457" spans="1:9">
      <c r="A457"/>
      <c r="B457"/>
      <c r="C457"/>
      <c r="D457"/>
      <c r="E457"/>
      <c r="F457"/>
      <c r="G457"/>
      <c r="H457"/>
      <c r="I457"/>
    </row>
    <row r="458" spans="1:9">
      <c r="A458"/>
      <c r="B458"/>
      <c r="C458"/>
      <c r="D458"/>
      <c r="E458"/>
      <c r="F458"/>
      <c r="G458"/>
      <c r="H458"/>
      <c r="I458"/>
    </row>
    <row r="459" spans="1:9">
      <c r="A459"/>
      <c r="B459"/>
      <c r="C459"/>
      <c r="D459"/>
      <c r="E459"/>
      <c r="F459"/>
      <c r="G459"/>
      <c r="H459"/>
      <c r="I459"/>
    </row>
    <row r="460" spans="1:9">
      <c r="A460"/>
      <c r="B460"/>
      <c r="C460"/>
      <c r="D460"/>
      <c r="E460"/>
      <c r="F460"/>
      <c r="G460"/>
      <c r="H460"/>
      <c r="I460"/>
    </row>
    <row r="461" spans="1:9">
      <c r="A461"/>
      <c r="B461"/>
      <c r="C461"/>
      <c r="D461"/>
      <c r="E461"/>
      <c r="F461"/>
      <c r="G461"/>
      <c r="H461"/>
      <c r="I461"/>
    </row>
    <row r="462" spans="1:9">
      <c r="A462"/>
      <c r="B462"/>
      <c r="C462"/>
      <c r="D462"/>
      <c r="E462"/>
      <c r="F462"/>
      <c r="G462"/>
      <c r="H462"/>
      <c r="I462"/>
    </row>
    <row r="463" spans="1:9">
      <c r="A463"/>
      <c r="B463"/>
      <c r="C463"/>
      <c r="D463"/>
      <c r="E463"/>
      <c r="F463"/>
      <c r="G463"/>
      <c r="H463"/>
      <c r="I463"/>
    </row>
    <row r="464" spans="1:9">
      <c r="A464"/>
      <c r="B464"/>
      <c r="C464"/>
      <c r="D464"/>
      <c r="E464"/>
      <c r="F464"/>
      <c r="G464"/>
      <c r="H464"/>
      <c r="I464"/>
    </row>
    <row r="465" spans="1:9">
      <c r="A465"/>
      <c r="B465"/>
      <c r="C465"/>
      <c r="D465"/>
      <c r="E465"/>
      <c r="F465"/>
      <c r="G465"/>
      <c r="H465"/>
      <c r="I465"/>
    </row>
    <row r="466" spans="1:9">
      <c r="A466"/>
      <c r="B466"/>
      <c r="C466"/>
      <c r="D466"/>
      <c r="E466"/>
      <c r="F466"/>
      <c r="G466"/>
      <c r="H466"/>
      <c r="I466"/>
    </row>
    <row r="467" spans="1:9">
      <c r="A467"/>
      <c r="B467"/>
      <c r="C467"/>
      <c r="D467"/>
      <c r="E467"/>
      <c r="F467"/>
      <c r="G467"/>
      <c r="H467"/>
      <c r="I467"/>
    </row>
    <row r="468" spans="1:9">
      <c r="A468"/>
      <c r="B468"/>
      <c r="C468"/>
      <c r="D468"/>
      <c r="E468"/>
      <c r="F468"/>
      <c r="G468"/>
      <c r="H468"/>
      <c r="I468"/>
    </row>
    <row r="469" spans="1:9">
      <c r="A469"/>
      <c r="B469"/>
      <c r="C469"/>
      <c r="D469"/>
      <c r="E469"/>
      <c r="F469"/>
      <c r="G469"/>
      <c r="H469"/>
      <c r="I469"/>
    </row>
    <row r="470" spans="1:9">
      <c r="A470"/>
      <c r="B470"/>
      <c r="C470"/>
      <c r="D470"/>
      <c r="E470"/>
      <c r="F470"/>
      <c r="G470"/>
      <c r="H470"/>
      <c r="I470"/>
    </row>
    <row r="471" spans="1:9">
      <c r="A471"/>
      <c r="B471"/>
      <c r="C471"/>
      <c r="D471"/>
      <c r="E471"/>
      <c r="F471"/>
      <c r="G471"/>
      <c r="H471"/>
      <c r="I471"/>
    </row>
    <row r="472" spans="1:9">
      <c r="A472"/>
      <c r="B472"/>
      <c r="C472"/>
      <c r="D472"/>
      <c r="E472"/>
      <c r="F472"/>
      <c r="G472"/>
      <c r="H472"/>
      <c r="I472"/>
    </row>
    <row r="473" spans="1:9">
      <c r="A473"/>
      <c r="B473"/>
      <c r="C473"/>
      <c r="D473"/>
      <c r="E473"/>
      <c r="F473"/>
      <c r="G473"/>
      <c r="H473"/>
      <c r="I473"/>
    </row>
    <row r="474" spans="1:9">
      <c r="A474"/>
      <c r="B474"/>
      <c r="C474"/>
      <c r="D474"/>
      <c r="E474"/>
      <c r="F474"/>
      <c r="G474"/>
      <c r="H474"/>
      <c r="I474"/>
    </row>
    <row r="475" spans="1:9">
      <c r="A475"/>
      <c r="B475"/>
      <c r="C475"/>
      <c r="D475"/>
      <c r="E475"/>
      <c r="F475"/>
      <c r="G475"/>
      <c r="H475"/>
      <c r="I475"/>
    </row>
    <row r="476" spans="1:9">
      <c r="A476"/>
      <c r="B476"/>
      <c r="C476"/>
      <c r="D476"/>
      <c r="E476"/>
      <c r="F476"/>
      <c r="G476"/>
      <c r="H476"/>
      <c r="I476"/>
    </row>
    <row r="477" spans="1:9">
      <c r="A477"/>
      <c r="B477"/>
      <c r="C477"/>
      <c r="D477"/>
      <c r="E477"/>
      <c r="F477"/>
      <c r="G477"/>
      <c r="H477"/>
      <c r="I477"/>
    </row>
    <row r="478" spans="1:9">
      <c r="A478"/>
      <c r="B478"/>
      <c r="C478"/>
      <c r="D478"/>
      <c r="E478"/>
      <c r="F478"/>
      <c r="G478"/>
      <c r="H478"/>
      <c r="I478"/>
    </row>
    <row r="479" spans="1:9">
      <c r="A479"/>
      <c r="B479"/>
      <c r="C479"/>
      <c r="D479"/>
      <c r="E479"/>
      <c r="F479"/>
      <c r="G479"/>
      <c r="H479"/>
      <c r="I479"/>
    </row>
    <row r="480" spans="1:9">
      <c r="A480"/>
      <c r="B480"/>
      <c r="C480"/>
      <c r="D480"/>
      <c r="E480"/>
      <c r="F480"/>
      <c r="G480"/>
      <c r="H480"/>
      <c r="I480"/>
    </row>
    <row r="481" spans="1:9">
      <c r="A481"/>
      <c r="B481"/>
      <c r="C481"/>
      <c r="D481"/>
      <c r="E481"/>
      <c r="F481"/>
      <c r="G481"/>
      <c r="H481"/>
      <c r="I481"/>
    </row>
    <row r="482" spans="1:9">
      <c r="A482"/>
      <c r="B482"/>
      <c r="C482"/>
      <c r="D482"/>
      <c r="E482"/>
      <c r="F482"/>
      <c r="G482"/>
      <c r="H482"/>
      <c r="I482"/>
    </row>
    <row r="483" spans="1:9">
      <c r="A483"/>
      <c r="B483"/>
      <c r="C483"/>
      <c r="D483"/>
      <c r="E483"/>
      <c r="F483"/>
      <c r="G483"/>
      <c r="H483"/>
      <c r="I483"/>
    </row>
    <row r="484" spans="1:9">
      <c r="A484"/>
      <c r="B484"/>
      <c r="C484"/>
      <c r="D484"/>
      <c r="E484"/>
      <c r="F484"/>
      <c r="G484"/>
      <c r="H484"/>
      <c r="I484"/>
    </row>
    <row r="485" spans="1:9">
      <c r="A485"/>
      <c r="B485"/>
      <c r="C485"/>
      <c r="D485"/>
      <c r="E485"/>
      <c r="F485"/>
      <c r="G485"/>
      <c r="H485"/>
      <c r="I485"/>
    </row>
    <row r="486" spans="1:9">
      <c r="A486"/>
      <c r="B486"/>
      <c r="C486"/>
      <c r="D486"/>
      <c r="E486"/>
      <c r="F486"/>
      <c r="G486"/>
      <c r="H486"/>
      <c r="I486"/>
    </row>
    <row r="487" spans="1:9">
      <c r="A487"/>
      <c r="B487"/>
      <c r="C487"/>
      <c r="D487"/>
      <c r="E487"/>
      <c r="F487"/>
      <c r="G487"/>
      <c r="H487"/>
      <c r="I487"/>
    </row>
    <row r="488" spans="1:9">
      <c r="A488"/>
      <c r="B488"/>
      <c r="C488"/>
      <c r="D488"/>
      <c r="E488"/>
      <c r="F488"/>
      <c r="G488"/>
      <c r="H488"/>
      <c r="I488"/>
    </row>
    <row r="489" spans="1:9">
      <c r="A489"/>
      <c r="B489"/>
      <c r="C489"/>
      <c r="D489"/>
      <c r="E489"/>
      <c r="F489"/>
      <c r="G489"/>
      <c r="H489"/>
      <c r="I489"/>
    </row>
    <row r="490" spans="1:9">
      <c r="A490"/>
      <c r="B490"/>
      <c r="C490"/>
      <c r="D490"/>
      <c r="E490"/>
      <c r="F490"/>
      <c r="G490"/>
      <c r="H490"/>
      <c r="I490"/>
    </row>
    <row r="491" spans="1:9">
      <c r="A491"/>
      <c r="B491"/>
      <c r="C491"/>
      <c r="D491"/>
      <c r="E491"/>
      <c r="F491"/>
      <c r="G491"/>
      <c r="H491"/>
      <c r="I491"/>
    </row>
    <row r="492" spans="1:9">
      <c r="A492"/>
      <c r="B492"/>
      <c r="C492"/>
      <c r="D492"/>
      <c r="E492"/>
      <c r="F492"/>
      <c r="G492"/>
      <c r="H492"/>
      <c r="I492"/>
    </row>
    <row r="493" spans="1:9">
      <c r="A493"/>
      <c r="B493"/>
      <c r="C493"/>
      <c r="D493"/>
      <c r="E493"/>
      <c r="F493"/>
      <c r="G493"/>
      <c r="H493"/>
      <c r="I493"/>
    </row>
    <row r="494" spans="1:9">
      <c r="A494"/>
      <c r="B494"/>
      <c r="C494"/>
      <c r="D494"/>
      <c r="E494"/>
      <c r="F494"/>
      <c r="G494"/>
      <c r="H494"/>
      <c r="I494"/>
    </row>
    <row r="495" spans="1:9">
      <c r="A495"/>
      <c r="B495"/>
      <c r="C495"/>
      <c r="D495"/>
      <c r="E495"/>
      <c r="F495"/>
      <c r="G495"/>
      <c r="H495"/>
      <c r="I495"/>
    </row>
    <row r="496" spans="1:9">
      <c r="A496"/>
      <c r="B496"/>
      <c r="C496"/>
      <c r="D496"/>
      <c r="E496"/>
      <c r="F496"/>
      <c r="G496"/>
      <c r="H496"/>
      <c r="I496"/>
    </row>
    <row r="497" spans="1:9">
      <c r="A497"/>
      <c r="B497"/>
      <c r="C497"/>
      <c r="D497"/>
      <c r="E497"/>
      <c r="F497"/>
      <c r="G497"/>
      <c r="H497"/>
      <c r="I497"/>
    </row>
    <row r="498" spans="1:9">
      <c r="A498"/>
      <c r="B498"/>
      <c r="C498"/>
      <c r="D498"/>
      <c r="E498"/>
      <c r="F498"/>
      <c r="G498"/>
      <c r="H498"/>
      <c r="I498"/>
    </row>
    <row r="499" spans="1:9">
      <c r="A499"/>
      <c r="B499"/>
      <c r="C499"/>
      <c r="D499"/>
      <c r="E499"/>
      <c r="F499"/>
      <c r="G499"/>
      <c r="H499"/>
      <c r="I499"/>
    </row>
    <row r="500" spans="1:9">
      <c r="A500"/>
      <c r="B500"/>
      <c r="C500"/>
      <c r="D500"/>
      <c r="E500"/>
      <c r="F500"/>
      <c r="G500"/>
      <c r="H500"/>
      <c r="I500"/>
    </row>
    <row r="501" spans="1:9">
      <c r="A501"/>
      <c r="B501"/>
      <c r="C501"/>
      <c r="D501"/>
      <c r="E501"/>
      <c r="F501"/>
      <c r="G501"/>
      <c r="H501"/>
      <c r="I501"/>
    </row>
    <row r="502" spans="1:9">
      <c r="A502"/>
      <c r="B502"/>
      <c r="C502"/>
      <c r="D502"/>
      <c r="E502"/>
      <c r="F502"/>
      <c r="G502"/>
      <c r="H502"/>
      <c r="I502"/>
    </row>
    <row r="503" spans="1:9">
      <c r="A503"/>
      <c r="B503"/>
      <c r="C503"/>
      <c r="D503"/>
      <c r="E503"/>
      <c r="F503"/>
      <c r="G503"/>
      <c r="H503"/>
      <c r="I503"/>
    </row>
    <row r="504" spans="1:9">
      <c r="A504"/>
      <c r="B504"/>
      <c r="C504"/>
      <c r="D504"/>
      <c r="E504"/>
      <c r="F504"/>
      <c r="G504"/>
      <c r="H504"/>
      <c r="I504"/>
    </row>
    <row r="505" spans="1:9">
      <c r="A505"/>
      <c r="B505"/>
      <c r="C505"/>
      <c r="D505"/>
      <c r="E505"/>
      <c r="F505"/>
      <c r="G505"/>
      <c r="H505"/>
      <c r="I505"/>
    </row>
    <row r="506" spans="1:9">
      <c r="A506"/>
      <c r="B506"/>
      <c r="C506"/>
      <c r="D506"/>
      <c r="E506"/>
      <c r="F506"/>
      <c r="G506"/>
      <c r="H506"/>
      <c r="I506"/>
    </row>
    <row r="507" spans="1:9">
      <c r="A507"/>
      <c r="B507"/>
      <c r="C507"/>
      <c r="D507"/>
      <c r="E507"/>
      <c r="F507"/>
      <c r="G507"/>
      <c r="H507"/>
      <c r="I507"/>
    </row>
    <row r="508" spans="1:9">
      <c r="A508"/>
      <c r="B508"/>
      <c r="C508"/>
      <c r="D508"/>
      <c r="E508"/>
      <c r="F508"/>
      <c r="G508"/>
      <c r="H508"/>
      <c r="I508"/>
    </row>
    <row r="509" spans="1:9">
      <c r="A509"/>
      <c r="B509"/>
      <c r="C509"/>
      <c r="D509"/>
      <c r="E509"/>
      <c r="F509"/>
      <c r="G509"/>
      <c r="H509"/>
      <c r="I509"/>
    </row>
    <row r="510" spans="1:9">
      <c r="A510"/>
      <c r="B510"/>
      <c r="C510"/>
      <c r="D510"/>
      <c r="E510"/>
      <c r="F510"/>
      <c r="G510"/>
      <c r="H510"/>
      <c r="I510"/>
    </row>
    <row r="511" spans="1:9">
      <c r="A511"/>
      <c r="B511"/>
      <c r="C511"/>
      <c r="D511"/>
      <c r="E511"/>
      <c r="F511"/>
      <c r="G511"/>
      <c r="H511"/>
      <c r="I511"/>
    </row>
    <row r="512" spans="1:9">
      <c r="A512"/>
      <c r="B512"/>
      <c r="C512"/>
      <c r="D512"/>
      <c r="E512"/>
      <c r="F512"/>
      <c r="G512"/>
      <c r="H512"/>
      <c r="I512"/>
    </row>
    <row r="513" spans="1:9">
      <c r="A513"/>
      <c r="B513"/>
      <c r="C513"/>
      <c r="D513"/>
      <c r="E513"/>
      <c r="F513"/>
      <c r="G513"/>
      <c r="H513"/>
      <c r="I513"/>
    </row>
    <row r="514" spans="1:9">
      <c r="A514"/>
      <c r="B514"/>
      <c r="C514"/>
      <c r="D514"/>
      <c r="E514"/>
      <c r="F514"/>
      <c r="G514"/>
      <c r="H514"/>
      <c r="I514"/>
    </row>
    <row r="515" spans="1:9">
      <c r="A515"/>
      <c r="B515"/>
      <c r="C515"/>
      <c r="D515"/>
      <c r="E515"/>
      <c r="F515"/>
      <c r="G515"/>
      <c r="H515"/>
      <c r="I515"/>
    </row>
    <row r="516" spans="1:9">
      <c r="A516"/>
      <c r="B516"/>
      <c r="C516"/>
      <c r="D516"/>
      <c r="E516"/>
      <c r="F516"/>
      <c r="G516"/>
      <c r="H516"/>
      <c r="I516"/>
    </row>
    <row r="517" spans="1:9">
      <c r="A517"/>
      <c r="B517"/>
      <c r="C517"/>
      <c r="D517"/>
      <c r="E517"/>
      <c r="F517"/>
      <c r="G517"/>
      <c r="H517"/>
      <c r="I517"/>
    </row>
    <row r="518" spans="1:9">
      <c r="A518"/>
      <c r="B518"/>
      <c r="C518"/>
      <c r="D518"/>
      <c r="E518"/>
      <c r="F518"/>
      <c r="G518"/>
      <c r="H518"/>
      <c r="I518"/>
    </row>
    <row r="519" spans="1:9">
      <c r="A519"/>
      <c r="B519"/>
      <c r="C519"/>
      <c r="D519"/>
      <c r="E519"/>
      <c r="F519"/>
      <c r="G519"/>
      <c r="H519"/>
      <c r="I519"/>
    </row>
    <row r="520" spans="1:9">
      <c r="A520"/>
      <c r="B520"/>
      <c r="C520"/>
      <c r="D520"/>
      <c r="E520"/>
      <c r="F520"/>
      <c r="G520"/>
      <c r="H520"/>
      <c r="I520"/>
    </row>
    <row r="521" spans="1:9">
      <c r="A521"/>
      <c r="B521"/>
      <c r="C521"/>
      <c r="D521"/>
      <c r="E521"/>
      <c r="F521"/>
      <c r="G521"/>
      <c r="H521"/>
      <c r="I521"/>
    </row>
    <row r="522" spans="1:9">
      <c r="A522"/>
      <c r="B522"/>
      <c r="C522"/>
      <c r="D522"/>
      <c r="E522"/>
      <c r="F522"/>
      <c r="G522"/>
      <c r="H522"/>
      <c r="I522"/>
    </row>
    <row r="523" spans="1:9">
      <c r="A523"/>
      <c r="B523"/>
      <c r="C523"/>
      <c r="D523"/>
      <c r="E523"/>
      <c r="F523"/>
      <c r="G523"/>
      <c r="H523"/>
      <c r="I523"/>
    </row>
    <row r="524" spans="1:9">
      <c r="A524"/>
      <c r="B524"/>
      <c r="C524"/>
      <c r="D524"/>
      <c r="E524"/>
      <c r="F524"/>
      <c r="G524"/>
      <c r="H524"/>
      <c r="I524"/>
    </row>
    <row r="525" spans="1:9">
      <c r="A525"/>
      <c r="B525"/>
      <c r="C525"/>
      <c r="D525"/>
      <c r="E525"/>
      <c r="F525"/>
      <c r="G525"/>
      <c r="H525"/>
      <c r="I525"/>
    </row>
    <row r="526" spans="1:9">
      <c r="A526"/>
      <c r="B526"/>
      <c r="C526"/>
      <c r="D526"/>
      <c r="E526"/>
      <c r="F526"/>
      <c r="G526"/>
      <c r="H526"/>
      <c r="I526"/>
    </row>
    <row r="527" spans="1:9">
      <c r="A527"/>
      <c r="B527"/>
      <c r="C527"/>
      <c r="D527"/>
      <c r="E527"/>
      <c r="F527"/>
      <c r="G527"/>
      <c r="H527"/>
      <c r="I527"/>
    </row>
    <row r="528" spans="1:9">
      <c r="A528"/>
      <c r="B528"/>
      <c r="C528"/>
      <c r="D528"/>
      <c r="E528"/>
      <c r="F528"/>
      <c r="G528"/>
      <c r="H528"/>
      <c r="I528"/>
    </row>
    <row r="529" spans="1:9">
      <c r="A529"/>
      <c r="B529"/>
      <c r="C529"/>
      <c r="D529"/>
      <c r="E529"/>
      <c r="F529"/>
      <c r="G529"/>
      <c r="H529"/>
      <c r="I529"/>
    </row>
    <row r="530" spans="1:9">
      <c r="A530"/>
      <c r="B530"/>
      <c r="C530"/>
      <c r="D530"/>
      <c r="E530"/>
      <c r="F530"/>
      <c r="G530"/>
      <c r="H530"/>
      <c r="I530"/>
    </row>
    <row r="531" spans="1:9">
      <c r="A531"/>
      <c r="B531"/>
      <c r="C531"/>
      <c r="D531"/>
      <c r="E531"/>
      <c r="F531"/>
      <c r="G531"/>
      <c r="H531"/>
      <c r="I531"/>
    </row>
    <row r="532" spans="1:9">
      <c r="A532"/>
      <c r="B532"/>
      <c r="C532"/>
      <c r="D532"/>
      <c r="E532"/>
      <c r="F532"/>
      <c r="G532"/>
      <c r="H532"/>
      <c r="I532"/>
    </row>
    <row r="533" spans="1:9">
      <c r="A533"/>
      <c r="B533"/>
      <c r="C533"/>
      <c r="D533"/>
      <c r="E533"/>
      <c r="F533"/>
      <c r="G533"/>
      <c r="H533"/>
      <c r="I533"/>
    </row>
    <row r="534" spans="1:9">
      <c r="A534"/>
      <c r="B534"/>
      <c r="C534"/>
      <c r="D534"/>
      <c r="E534"/>
      <c r="F534"/>
      <c r="G534"/>
      <c r="H534"/>
      <c r="I534"/>
    </row>
    <row r="535" spans="1:9">
      <c r="A535"/>
      <c r="B535"/>
      <c r="C535"/>
      <c r="D535"/>
      <c r="E535"/>
      <c r="F535"/>
      <c r="G535"/>
      <c r="H535"/>
      <c r="I535"/>
    </row>
    <row r="536" spans="1:9">
      <c r="A536"/>
      <c r="B536"/>
      <c r="C536"/>
      <c r="D536"/>
      <c r="E536"/>
      <c r="F536"/>
      <c r="G536"/>
      <c r="H536"/>
      <c r="I536"/>
    </row>
    <row r="537" spans="1:9">
      <c r="A537"/>
      <c r="B537"/>
      <c r="C537"/>
      <c r="D537"/>
      <c r="E537"/>
      <c r="F537"/>
      <c r="G537"/>
      <c r="H537"/>
      <c r="I537"/>
    </row>
    <row r="538" spans="1:9">
      <c r="A538"/>
      <c r="B538"/>
      <c r="C538"/>
      <c r="D538"/>
      <c r="E538"/>
      <c r="F538"/>
      <c r="G538"/>
      <c r="H538"/>
      <c r="I538"/>
    </row>
    <row r="539" spans="1:9">
      <c r="A539"/>
      <c r="B539"/>
      <c r="C539"/>
      <c r="D539"/>
      <c r="E539"/>
      <c r="F539"/>
      <c r="G539"/>
      <c r="H539"/>
      <c r="I539"/>
    </row>
    <row r="540" spans="1:9">
      <c r="A540"/>
      <c r="B540"/>
      <c r="C540"/>
      <c r="D540"/>
      <c r="E540"/>
      <c r="F540"/>
      <c r="G540"/>
      <c r="H540"/>
      <c r="I540"/>
    </row>
    <row r="541" spans="1:9">
      <c r="A541"/>
      <c r="B541"/>
      <c r="C541"/>
      <c r="D541"/>
      <c r="E541"/>
      <c r="F541"/>
      <c r="G541"/>
      <c r="H541"/>
      <c r="I541"/>
    </row>
    <row r="542" spans="1:9">
      <c r="A542"/>
      <c r="B542"/>
      <c r="C542"/>
      <c r="D542"/>
      <c r="E542"/>
      <c r="F542"/>
      <c r="G542"/>
      <c r="H542"/>
      <c r="I542"/>
    </row>
    <row r="543" spans="1:9">
      <c r="A543"/>
      <c r="B543"/>
      <c r="C543"/>
      <c r="D543"/>
      <c r="E543"/>
      <c r="F543"/>
      <c r="G543"/>
      <c r="H543"/>
      <c r="I543"/>
    </row>
    <row r="544" spans="1:9">
      <c r="A544"/>
      <c r="B544"/>
      <c r="C544"/>
      <c r="D544"/>
      <c r="E544"/>
      <c r="F544"/>
      <c r="G544"/>
      <c r="H544"/>
      <c r="I544"/>
    </row>
    <row r="545" spans="1:9">
      <c r="A545"/>
      <c r="B545"/>
      <c r="C545"/>
      <c r="D545"/>
      <c r="E545"/>
      <c r="F545"/>
      <c r="G545"/>
      <c r="H545"/>
      <c r="I545"/>
    </row>
    <row r="546" spans="1:9">
      <c r="A546"/>
      <c r="B546"/>
      <c r="C546"/>
      <c r="D546"/>
      <c r="E546"/>
      <c r="F546"/>
      <c r="G546"/>
      <c r="H546"/>
      <c r="I546"/>
    </row>
    <row r="547" spans="1:9">
      <c r="A547"/>
      <c r="B547"/>
      <c r="C547"/>
      <c r="D547"/>
      <c r="E547"/>
      <c r="F547"/>
      <c r="G547"/>
      <c r="H547"/>
      <c r="I547"/>
    </row>
    <row r="548" spans="1:9">
      <c r="A548"/>
      <c r="B548"/>
      <c r="C548"/>
      <c r="D548"/>
      <c r="E548"/>
      <c r="F548"/>
      <c r="G548"/>
      <c r="H548"/>
      <c r="I548"/>
    </row>
    <row r="549" spans="1:9">
      <c r="A549"/>
      <c r="B549"/>
      <c r="C549"/>
      <c r="D549"/>
      <c r="E549"/>
      <c r="F549"/>
      <c r="G549"/>
      <c r="H549"/>
      <c r="I549"/>
    </row>
    <row r="550" spans="1:9">
      <c r="A550"/>
      <c r="B550"/>
      <c r="C550"/>
      <c r="D550"/>
      <c r="E550"/>
      <c r="F550"/>
      <c r="G550"/>
      <c r="H550"/>
      <c r="I550"/>
    </row>
    <row r="551" spans="1:9">
      <c r="A551"/>
      <c r="B551"/>
      <c r="C551"/>
      <c r="D551"/>
      <c r="E551"/>
      <c r="F551"/>
      <c r="G551"/>
      <c r="H551"/>
      <c r="I551"/>
    </row>
    <row r="552" spans="1:9">
      <c r="A552"/>
      <c r="B552"/>
      <c r="C552"/>
      <c r="D552"/>
      <c r="E552"/>
      <c r="F552"/>
      <c r="G552"/>
      <c r="H552"/>
      <c r="I552"/>
    </row>
    <row r="553" spans="1:9">
      <c r="A553"/>
      <c r="B553"/>
      <c r="C553"/>
      <c r="D553"/>
      <c r="E553"/>
      <c r="F553"/>
      <c r="G553"/>
      <c r="H553"/>
      <c r="I553"/>
    </row>
    <row r="554" spans="1:9">
      <c r="A554"/>
      <c r="B554"/>
      <c r="C554"/>
      <c r="D554"/>
      <c r="E554"/>
      <c r="F554"/>
      <c r="G554"/>
      <c r="H554"/>
      <c r="I554"/>
    </row>
    <row r="555" spans="1:9">
      <c r="A555"/>
      <c r="B555"/>
      <c r="C555"/>
      <c r="D555"/>
      <c r="E555"/>
      <c r="F555"/>
      <c r="G555"/>
      <c r="H555"/>
      <c r="I555"/>
    </row>
    <row r="556" spans="1:9">
      <c r="A556"/>
      <c r="B556"/>
      <c r="C556"/>
      <c r="D556"/>
      <c r="E556"/>
      <c r="F556"/>
      <c r="G556"/>
      <c r="H556"/>
      <c r="I556"/>
    </row>
    <row r="557" spans="1:9">
      <c r="A557"/>
      <c r="B557"/>
      <c r="C557"/>
      <c r="D557"/>
      <c r="E557"/>
      <c r="F557"/>
      <c r="G557"/>
      <c r="H557"/>
      <c r="I557"/>
    </row>
    <row r="558" spans="1:9">
      <c r="A558"/>
      <c r="B558"/>
      <c r="C558"/>
      <c r="D558"/>
      <c r="E558"/>
      <c r="F558"/>
      <c r="G558"/>
      <c r="H558"/>
      <c r="I558"/>
    </row>
    <row r="559" spans="1:9">
      <c r="A559"/>
      <c r="B559"/>
      <c r="C559"/>
      <c r="D559"/>
      <c r="E559"/>
      <c r="F559"/>
      <c r="G559"/>
      <c r="H559"/>
      <c r="I559"/>
    </row>
    <row r="560" spans="1:9">
      <c r="A560"/>
      <c r="B560"/>
      <c r="C560"/>
      <c r="D560"/>
      <c r="E560"/>
      <c r="F560"/>
      <c r="G560"/>
      <c r="H560"/>
      <c r="I560"/>
    </row>
    <row r="561" spans="1:9">
      <c r="A561"/>
      <c r="B561"/>
      <c r="C561"/>
      <c r="D561"/>
      <c r="E561"/>
      <c r="F561"/>
      <c r="G561"/>
      <c r="H561"/>
      <c r="I561"/>
    </row>
    <row r="562" spans="1:9">
      <c r="A562"/>
      <c r="B562"/>
      <c r="C562"/>
      <c r="D562"/>
      <c r="E562"/>
      <c r="F562"/>
      <c r="G562"/>
      <c r="H562"/>
      <c r="I562"/>
    </row>
    <row r="563" spans="1:9">
      <c r="A563"/>
      <c r="B563"/>
      <c r="C563"/>
      <c r="D563"/>
      <c r="E563"/>
      <c r="F563"/>
      <c r="G563"/>
      <c r="H563"/>
      <c r="I563"/>
    </row>
    <row r="564" spans="1:9">
      <c r="A564"/>
      <c r="B564"/>
      <c r="C564"/>
      <c r="D564"/>
      <c r="E564"/>
      <c r="F564"/>
      <c r="G564"/>
      <c r="H564"/>
      <c r="I564"/>
    </row>
    <row r="565" spans="1:9">
      <c r="A565"/>
      <c r="B565"/>
      <c r="C565"/>
      <c r="D565"/>
      <c r="E565"/>
      <c r="F565"/>
      <c r="G565"/>
      <c r="H565"/>
      <c r="I565"/>
    </row>
    <row r="566" spans="1:9">
      <c r="A566"/>
      <c r="B566"/>
      <c r="C566"/>
      <c r="D566"/>
      <c r="E566"/>
      <c r="F566"/>
      <c r="G566"/>
      <c r="H566"/>
      <c r="I566"/>
    </row>
    <row r="567" spans="1:9">
      <c r="A567"/>
      <c r="B567"/>
      <c r="C567"/>
      <c r="D567"/>
      <c r="E567"/>
      <c r="F567"/>
      <c r="G567"/>
      <c r="H567"/>
      <c r="I567"/>
    </row>
    <row r="568" spans="1:9">
      <c r="A568"/>
      <c r="B568"/>
      <c r="C568"/>
      <c r="D568"/>
      <c r="E568"/>
      <c r="F568"/>
      <c r="G568"/>
      <c r="H568"/>
      <c r="I568"/>
    </row>
    <row r="569" spans="1:9">
      <c r="A569"/>
      <c r="B569"/>
      <c r="C569"/>
      <c r="D569"/>
      <c r="E569"/>
      <c r="F569"/>
      <c r="G569"/>
      <c r="H569"/>
      <c r="I569"/>
    </row>
    <row r="570" spans="1:9">
      <c r="A570"/>
      <c r="B570"/>
      <c r="C570"/>
      <c r="D570"/>
      <c r="E570"/>
      <c r="F570"/>
      <c r="G570"/>
      <c r="H570"/>
      <c r="I570"/>
    </row>
    <row r="571" spans="1:9">
      <c r="A571"/>
      <c r="B571"/>
      <c r="C571"/>
      <c r="D571"/>
      <c r="E571"/>
      <c r="F571"/>
      <c r="G571"/>
      <c r="H571"/>
      <c r="I571"/>
    </row>
    <row r="572" spans="1:9">
      <c r="A572"/>
      <c r="B572"/>
      <c r="C572"/>
      <c r="D572"/>
      <c r="E572"/>
      <c r="F572"/>
      <c r="G572"/>
      <c r="H572"/>
      <c r="I572"/>
    </row>
    <row r="573" spans="1:9">
      <c r="A573"/>
      <c r="B573"/>
      <c r="C573"/>
      <c r="D573"/>
      <c r="E573"/>
      <c r="F573"/>
      <c r="G573"/>
      <c r="H573"/>
      <c r="I573"/>
    </row>
    <row r="574" spans="1:9">
      <c r="A574"/>
      <c r="B574"/>
      <c r="C574"/>
      <c r="D574"/>
      <c r="E574"/>
      <c r="F574"/>
      <c r="G574"/>
      <c r="H574"/>
      <c r="I574"/>
    </row>
    <row r="575" spans="1:9">
      <c r="A575"/>
      <c r="B575"/>
      <c r="C575"/>
      <c r="D575"/>
      <c r="E575"/>
      <c r="F575"/>
      <c r="G575"/>
      <c r="H575"/>
      <c r="I575"/>
    </row>
    <row r="576" spans="1:9">
      <c r="A576"/>
      <c r="B576"/>
      <c r="C576"/>
      <c r="D576"/>
      <c r="E576"/>
      <c r="F576"/>
      <c r="G576"/>
      <c r="H576"/>
      <c r="I576"/>
    </row>
    <row r="577" spans="1:9">
      <c r="A577"/>
      <c r="B577"/>
      <c r="C577"/>
      <c r="D577"/>
      <c r="E577"/>
      <c r="F577"/>
      <c r="G577"/>
      <c r="H577"/>
      <c r="I577"/>
    </row>
    <row r="578" spans="1:9">
      <c r="A578"/>
      <c r="B578"/>
      <c r="C578"/>
      <c r="D578"/>
      <c r="E578"/>
      <c r="F578"/>
      <c r="G578"/>
      <c r="H578"/>
      <c r="I578"/>
    </row>
    <row r="579" spans="1:9">
      <c r="A579"/>
      <c r="B579"/>
      <c r="C579"/>
      <c r="D579"/>
      <c r="E579"/>
      <c r="F579"/>
      <c r="G579"/>
      <c r="H579"/>
      <c r="I579"/>
    </row>
    <row r="580" spans="1:9">
      <c r="A580"/>
      <c r="B580"/>
      <c r="C580"/>
      <c r="D580"/>
      <c r="E580"/>
      <c r="F580"/>
      <c r="G580"/>
      <c r="H580"/>
      <c r="I580"/>
    </row>
    <row r="581" spans="1:9">
      <c r="A581"/>
      <c r="B581"/>
      <c r="C581"/>
      <c r="D581"/>
      <c r="E581"/>
      <c r="F581"/>
      <c r="G581"/>
      <c r="H581"/>
      <c r="I581"/>
    </row>
    <row r="582" spans="1:9">
      <c r="A582"/>
      <c r="B582"/>
      <c r="C582"/>
      <c r="D582"/>
      <c r="E582"/>
      <c r="F582"/>
      <c r="G582"/>
      <c r="H582"/>
      <c r="I582"/>
    </row>
    <row r="583" spans="1:9">
      <c r="A583"/>
      <c r="B583"/>
      <c r="C583"/>
      <c r="D583"/>
      <c r="E583"/>
      <c r="F583"/>
      <c r="G583"/>
      <c r="H583"/>
      <c r="I583"/>
    </row>
    <row r="584" spans="1:9">
      <c r="A584"/>
      <c r="B584"/>
      <c r="C584"/>
      <c r="D584"/>
      <c r="E584"/>
      <c r="F584"/>
      <c r="G584"/>
      <c r="H584"/>
      <c r="I584"/>
    </row>
    <row r="585" spans="1:9">
      <c r="A585"/>
      <c r="B585"/>
      <c r="C585"/>
      <c r="D585"/>
      <c r="E585"/>
      <c r="F585"/>
      <c r="G585"/>
      <c r="H585"/>
      <c r="I585"/>
    </row>
    <row r="586" spans="1:9">
      <c r="A586"/>
      <c r="B586"/>
      <c r="C586"/>
      <c r="D586"/>
      <c r="E586"/>
      <c r="F586"/>
      <c r="G586"/>
      <c r="H586"/>
      <c r="I586"/>
    </row>
    <row r="587" spans="1:9">
      <c r="A587"/>
      <c r="B587"/>
      <c r="C587"/>
      <c r="D587"/>
      <c r="E587"/>
      <c r="F587"/>
      <c r="G587"/>
      <c r="H587"/>
      <c r="I587"/>
    </row>
    <row r="588" spans="1:9">
      <c r="A588"/>
      <c r="B588"/>
      <c r="C588"/>
      <c r="D588"/>
      <c r="E588"/>
      <c r="F588"/>
      <c r="G588"/>
      <c r="H588"/>
      <c r="I588"/>
    </row>
    <row r="589" spans="1:9">
      <c r="A589"/>
      <c r="B589"/>
      <c r="C589"/>
      <c r="D589"/>
      <c r="E589"/>
      <c r="F589"/>
      <c r="G589"/>
      <c r="H589"/>
      <c r="I589"/>
    </row>
    <row r="590" spans="1:9">
      <c r="A590"/>
      <c r="B590"/>
      <c r="C590"/>
      <c r="D590"/>
      <c r="E590"/>
      <c r="F590"/>
      <c r="G590"/>
      <c r="H590"/>
      <c r="I590"/>
    </row>
    <row r="591" spans="1:9">
      <c r="A591"/>
      <c r="B591"/>
      <c r="C591"/>
      <c r="D591"/>
      <c r="E591"/>
      <c r="F591"/>
      <c r="G591"/>
      <c r="H591"/>
      <c r="I591"/>
    </row>
    <row r="592" spans="1:9">
      <c r="A592"/>
      <c r="B592"/>
      <c r="C592"/>
      <c r="D592"/>
      <c r="E592"/>
      <c r="F592"/>
      <c r="G592"/>
      <c r="H592"/>
      <c r="I592"/>
    </row>
    <row r="593" spans="1:9">
      <c r="A593"/>
      <c r="B593"/>
      <c r="C593"/>
      <c r="D593"/>
      <c r="E593"/>
      <c r="F593"/>
      <c r="G593"/>
      <c r="H593"/>
      <c r="I593"/>
    </row>
    <row r="594" spans="1:9">
      <c r="A594"/>
      <c r="B594"/>
      <c r="C594"/>
      <c r="D594"/>
      <c r="E594"/>
      <c r="F594"/>
      <c r="G594"/>
      <c r="H594"/>
      <c r="I594"/>
    </row>
    <row r="595" spans="1:9">
      <c r="A595"/>
      <c r="B595"/>
      <c r="C595"/>
      <c r="D595"/>
      <c r="E595"/>
      <c r="F595"/>
      <c r="G595"/>
      <c r="H595"/>
      <c r="I595"/>
    </row>
    <row r="596" spans="1:9">
      <c r="A596"/>
      <c r="B596"/>
      <c r="C596"/>
      <c r="D596"/>
      <c r="E596"/>
      <c r="F596"/>
      <c r="G596"/>
      <c r="H596"/>
      <c r="I596"/>
    </row>
    <row r="597" spans="1:9">
      <c r="A597"/>
      <c r="B597"/>
      <c r="C597"/>
      <c r="D597"/>
      <c r="E597"/>
      <c r="F597"/>
      <c r="G597"/>
      <c r="H597"/>
      <c r="I597"/>
    </row>
    <row r="598" spans="1:9">
      <c r="A598"/>
      <c r="B598"/>
      <c r="C598"/>
      <c r="D598"/>
      <c r="E598"/>
      <c r="F598"/>
      <c r="G598"/>
      <c r="H598"/>
      <c r="I598"/>
    </row>
    <row r="599" spans="1:9">
      <c r="A599"/>
      <c r="B599"/>
      <c r="C599"/>
      <c r="D599"/>
      <c r="E599"/>
      <c r="F599"/>
      <c r="G599"/>
      <c r="H599"/>
      <c r="I599"/>
    </row>
    <row r="600" spans="1:9">
      <c r="A600"/>
      <c r="B600"/>
      <c r="C600"/>
      <c r="D600"/>
      <c r="E600"/>
      <c r="F600"/>
      <c r="G600"/>
      <c r="H600"/>
      <c r="I600"/>
    </row>
    <row r="601" spans="1:9">
      <c r="A601"/>
      <c r="B601"/>
      <c r="C601"/>
      <c r="D601"/>
      <c r="E601"/>
      <c r="F601"/>
      <c r="G601"/>
      <c r="H601"/>
      <c r="I601"/>
    </row>
    <row r="602" spans="1:9">
      <c r="A602"/>
      <c r="B602"/>
      <c r="C602"/>
      <c r="D602"/>
      <c r="E602"/>
      <c r="F602"/>
      <c r="G602"/>
      <c r="H602"/>
      <c r="I602"/>
    </row>
    <row r="603" spans="1:9">
      <c r="A603"/>
      <c r="B603"/>
      <c r="C603"/>
      <c r="D603"/>
      <c r="E603"/>
      <c r="F603"/>
      <c r="G603"/>
      <c r="H603"/>
      <c r="I603"/>
    </row>
    <row r="604" spans="1:9">
      <c r="A604"/>
      <c r="B604"/>
      <c r="C604"/>
      <c r="D604"/>
      <c r="E604"/>
      <c r="F604"/>
      <c r="G604"/>
      <c r="H604"/>
      <c r="I604"/>
    </row>
    <row r="605" spans="1:9">
      <c r="A605"/>
      <c r="B605"/>
      <c r="C605"/>
      <c r="D605"/>
      <c r="E605"/>
      <c r="F605"/>
      <c r="G605"/>
      <c r="H605"/>
      <c r="I605"/>
    </row>
    <row r="606" spans="1:9">
      <c r="A606"/>
      <c r="B606"/>
      <c r="C606"/>
      <c r="D606"/>
      <c r="E606"/>
      <c r="F606"/>
      <c r="G606"/>
      <c r="H606"/>
      <c r="I606"/>
    </row>
    <row r="607" spans="1:9">
      <c r="A607"/>
      <c r="B607"/>
      <c r="C607"/>
      <c r="D607"/>
      <c r="E607"/>
      <c r="F607"/>
      <c r="G607"/>
      <c r="H607"/>
      <c r="I607"/>
    </row>
    <row r="608" spans="1:9">
      <c r="A608"/>
      <c r="B608"/>
      <c r="C608"/>
      <c r="D608"/>
      <c r="E608"/>
      <c r="F608"/>
      <c r="G608"/>
      <c r="H608"/>
      <c r="I608"/>
    </row>
    <row r="609" spans="1:9">
      <c r="A609"/>
      <c r="B609"/>
      <c r="C609"/>
      <c r="D609"/>
      <c r="E609"/>
      <c r="F609"/>
      <c r="G609"/>
      <c r="H609"/>
      <c r="I609"/>
    </row>
    <row r="610" spans="1:9">
      <c r="A610"/>
      <c r="B610"/>
      <c r="C610"/>
      <c r="D610"/>
      <c r="E610"/>
      <c r="F610"/>
      <c r="G610"/>
      <c r="H610"/>
      <c r="I610"/>
    </row>
    <row r="611" spans="1:9">
      <c r="A611"/>
      <c r="B611"/>
      <c r="C611"/>
      <c r="D611"/>
      <c r="E611"/>
      <c r="F611"/>
      <c r="G611"/>
      <c r="H611"/>
      <c r="I611"/>
    </row>
    <row r="612" spans="1:9">
      <c r="A612"/>
      <c r="B612"/>
      <c r="C612"/>
      <c r="D612"/>
      <c r="E612"/>
      <c r="F612"/>
      <c r="G612"/>
      <c r="H612"/>
      <c r="I612"/>
    </row>
    <row r="613" spans="1:9">
      <c r="A613"/>
      <c r="B613"/>
      <c r="C613"/>
      <c r="D613"/>
      <c r="E613"/>
      <c r="F613"/>
      <c r="G613"/>
      <c r="H613"/>
      <c r="I613"/>
    </row>
    <row r="614" spans="1:9">
      <c r="A614"/>
      <c r="B614"/>
      <c r="C614"/>
      <c r="D614"/>
      <c r="E614"/>
      <c r="F614"/>
      <c r="G614"/>
      <c r="H614"/>
      <c r="I614"/>
    </row>
    <row r="615" spans="1:9">
      <c r="A615"/>
      <c r="B615"/>
      <c r="C615"/>
      <c r="D615"/>
      <c r="E615"/>
      <c r="F615"/>
      <c r="G615"/>
      <c r="H615"/>
      <c r="I615"/>
    </row>
    <row r="616" spans="1:9">
      <c r="A616"/>
      <c r="B616"/>
      <c r="C616"/>
      <c r="D616"/>
      <c r="E616"/>
      <c r="F616"/>
      <c r="G616"/>
      <c r="H616"/>
      <c r="I616"/>
    </row>
    <row r="617" spans="1:9">
      <c r="A617"/>
      <c r="B617"/>
      <c r="C617"/>
      <c r="D617"/>
      <c r="E617"/>
      <c r="F617"/>
      <c r="G617"/>
      <c r="H617"/>
      <c r="I617"/>
    </row>
    <row r="618" spans="1:9">
      <c r="A618"/>
      <c r="B618"/>
      <c r="C618"/>
      <c r="D618"/>
      <c r="E618"/>
      <c r="F618"/>
      <c r="G618"/>
      <c r="H618"/>
      <c r="I618"/>
    </row>
    <row r="619" spans="1:9">
      <c r="A619"/>
      <c r="B619"/>
      <c r="C619"/>
      <c r="D619"/>
      <c r="E619"/>
      <c r="F619"/>
      <c r="G619"/>
      <c r="H619"/>
      <c r="I619"/>
    </row>
    <row r="620" spans="1:9">
      <c r="A620"/>
      <c r="B620"/>
      <c r="C620"/>
      <c r="D620"/>
      <c r="E620"/>
      <c r="F620"/>
      <c r="G620"/>
      <c r="H620"/>
      <c r="I620"/>
    </row>
    <row r="621" spans="1:9">
      <c r="A621"/>
      <c r="B621"/>
      <c r="C621"/>
      <c r="D621"/>
      <c r="E621"/>
      <c r="F621"/>
      <c r="G621"/>
      <c r="H621"/>
      <c r="I621"/>
    </row>
    <row r="622" spans="1:9">
      <c r="A622"/>
      <c r="B622"/>
      <c r="C622"/>
      <c r="D622"/>
      <c r="E622"/>
      <c r="F622"/>
      <c r="G622"/>
      <c r="H622"/>
      <c r="I622"/>
    </row>
    <row r="623" spans="1:9">
      <c r="A623"/>
      <c r="B623"/>
      <c r="C623"/>
      <c r="D623"/>
      <c r="E623"/>
      <c r="F623"/>
      <c r="G623"/>
      <c r="H623"/>
      <c r="I623"/>
    </row>
    <row r="624" spans="1:9">
      <c r="A624"/>
      <c r="B624"/>
      <c r="C624"/>
      <c r="D624"/>
      <c r="E624"/>
      <c r="F624"/>
      <c r="G624"/>
      <c r="H624"/>
      <c r="I624"/>
    </row>
    <row r="625" spans="1:9">
      <c r="A625"/>
      <c r="B625"/>
      <c r="C625"/>
      <c r="D625"/>
      <c r="E625"/>
      <c r="F625"/>
      <c r="G625"/>
      <c r="H625"/>
      <c r="I625"/>
    </row>
    <row r="626" spans="1:9">
      <c r="A626"/>
      <c r="B626"/>
      <c r="C626"/>
      <c r="D626"/>
      <c r="E626"/>
      <c r="F626"/>
      <c r="G626"/>
      <c r="H626"/>
      <c r="I626"/>
    </row>
    <row r="627" spans="1:9">
      <c r="A627"/>
      <c r="B627"/>
      <c r="C627"/>
      <c r="D627"/>
      <c r="E627"/>
      <c r="F627"/>
      <c r="G627"/>
      <c r="H627"/>
      <c r="I627"/>
    </row>
    <row r="628" spans="1:9">
      <c r="A628"/>
      <c r="B628"/>
      <c r="C628"/>
      <c r="D628"/>
      <c r="E628"/>
      <c r="F628"/>
      <c r="G628"/>
      <c r="H628"/>
      <c r="I628"/>
    </row>
    <row r="629" spans="1:9">
      <c r="A629"/>
      <c r="B629"/>
      <c r="C629"/>
      <c r="D629"/>
      <c r="E629"/>
      <c r="F629"/>
      <c r="G629"/>
      <c r="H629"/>
      <c r="I629"/>
    </row>
    <row r="630" spans="1:9">
      <c r="A630"/>
      <c r="B630"/>
      <c r="C630"/>
      <c r="D630"/>
      <c r="E630"/>
      <c r="F630"/>
      <c r="G630"/>
      <c r="H630"/>
      <c r="I630"/>
    </row>
    <row r="631" spans="1:9">
      <c r="A631"/>
      <c r="B631"/>
      <c r="C631"/>
      <c r="D631"/>
      <c r="E631"/>
      <c r="F631"/>
      <c r="G631"/>
      <c r="H631"/>
      <c r="I631"/>
    </row>
    <row r="632" spans="1:9">
      <c r="A632"/>
      <c r="B632"/>
      <c r="C632"/>
      <c r="D632"/>
      <c r="E632"/>
      <c r="F632"/>
      <c r="G632"/>
      <c r="H632"/>
      <c r="I632"/>
    </row>
    <row r="633" spans="1:9">
      <c r="A633"/>
      <c r="B633"/>
      <c r="C633"/>
      <c r="D633"/>
      <c r="E633"/>
      <c r="F633"/>
      <c r="G633"/>
      <c r="H633"/>
      <c r="I633"/>
    </row>
    <row r="634" spans="1:9">
      <c r="A634"/>
      <c r="B634"/>
      <c r="C634"/>
      <c r="D634"/>
      <c r="E634"/>
      <c r="F634"/>
      <c r="G634"/>
      <c r="H634"/>
      <c r="I634"/>
    </row>
    <row r="635" spans="1:9">
      <c r="A635"/>
      <c r="B635"/>
      <c r="C635"/>
      <c r="D635"/>
      <c r="E635"/>
      <c r="F635"/>
      <c r="G635"/>
      <c r="H635"/>
      <c r="I635"/>
    </row>
    <row r="636" spans="1:9">
      <c r="A636"/>
      <c r="B636"/>
      <c r="C636"/>
      <c r="D636"/>
      <c r="E636"/>
      <c r="F636"/>
      <c r="G636"/>
      <c r="H636"/>
      <c r="I636"/>
    </row>
    <row r="637" spans="1:9">
      <c r="A637"/>
      <c r="B637"/>
      <c r="C637"/>
      <c r="D637"/>
      <c r="E637"/>
      <c r="F637"/>
      <c r="G637"/>
      <c r="H637"/>
      <c r="I637"/>
    </row>
    <row r="638" spans="1:9">
      <c r="A638"/>
      <c r="B638"/>
      <c r="C638"/>
      <c r="D638"/>
      <c r="E638"/>
      <c r="F638"/>
      <c r="G638"/>
      <c r="H638"/>
      <c r="I638"/>
    </row>
    <row r="639" spans="1:9">
      <c r="A639"/>
      <c r="B639"/>
      <c r="C639"/>
      <c r="D639"/>
      <c r="E639"/>
      <c r="F639"/>
      <c r="G639"/>
      <c r="H639"/>
      <c r="I639"/>
    </row>
    <row r="640" spans="1:9">
      <c r="A640"/>
      <c r="B640"/>
      <c r="C640"/>
      <c r="D640"/>
      <c r="E640"/>
      <c r="F640"/>
      <c r="G640"/>
      <c r="H640"/>
      <c r="I640"/>
    </row>
    <row r="641" spans="1:9">
      <c r="A641"/>
      <c r="B641"/>
      <c r="C641"/>
      <c r="D641"/>
      <c r="E641"/>
      <c r="F641"/>
      <c r="G641"/>
      <c r="H641"/>
      <c r="I641"/>
    </row>
    <row r="642" spans="1:9">
      <c r="A642"/>
      <c r="B642"/>
      <c r="C642"/>
      <c r="D642"/>
      <c r="E642"/>
      <c r="F642"/>
      <c r="G642"/>
      <c r="H642"/>
      <c r="I642"/>
    </row>
    <row r="643" spans="1:9">
      <c r="A643"/>
      <c r="B643"/>
      <c r="C643"/>
      <c r="D643"/>
      <c r="E643"/>
      <c r="F643"/>
      <c r="G643"/>
      <c r="H643"/>
      <c r="I643"/>
    </row>
    <row r="644" spans="1:9">
      <c r="A644"/>
      <c r="B644"/>
      <c r="C644"/>
      <c r="D644"/>
      <c r="E644"/>
      <c r="F644"/>
      <c r="G644"/>
      <c r="H644"/>
      <c r="I644"/>
    </row>
    <row r="645" spans="1:9">
      <c r="A645"/>
      <c r="B645"/>
      <c r="C645"/>
      <c r="D645"/>
      <c r="E645"/>
      <c r="F645"/>
      <c r="G645"/>
      <c r="H645"/>
      <c r="I645"/>
    </row>
    <row r="646" spans="1:9">
      <c r="A646"/>
      <c r="B646"/>
      <c r="C646"/>
      <c r="D646"/>
      <c r="E646"/>
      <c r="F646"/>
      <c r="G646"/>
      <c r="H646"/>
      <c r="I646"/>
    </row>
    <row r="647" spans="1:9">
      <c r="A647"/>
      <c r="B647"/>
      <c r="C647"/>
      <c r="D647"/>
      <c r="E647"/>
      <c r="F647"/>
      <c r="G647"/>
      <c r="H647"/>
      <c r="I647"/>
    </row>
    <row r="648" spans="1:9">
      <c r="A648"/>
      <c r="B648"/>
      <c r="C648"/>
      <c r="D648"/>
      <c r="E648"/>
      <c r="F648"/>
      <c r="G648"/>
      <c r="H648"/>
      <c r="I648"/>
    </row>
    <row r="649" spans="1:9">
      <c r="A649"/>
      <c r="B649"/>
      <c r="C649"/>
      <c r="D649"/>
      <c r="E649"/>
      <c r="F649"/>
      <c r="G649"/>
      <c r="H649"/>
      <c r="I649"/>
    </row>
    <row r="650" spans="1:9">
      <c r="A650"/>
      <c r="B650"/>
      <c r="C650"/>
      <c r="D650"/>
      <c r="E650"/>
      <c r="F650"/>
      <c r="G650"/>
      <c r="H650"/>
      <c r="I650"/>
    </row>
    <row r="651" spans="1:9">
      <c r="A651"/>
      <c r="B651"/>
      <c r="C651"/>
      <c r="D651"/>
      <c r="E651"/>
      <c r="F651"/>
      <c r="G651"/>
      <c r="H651"/>
      <c r="I651"/>
    </row>
    <row r="652" spans="1:9">
      <c r="A652"/>
      <c r="B652"/>
      <c r="C652"/>
      <c r="D652"/>
      <c r="E652"/>
      <c r="F652"/>
      <c r="G652"/>
      <c r="H652"/>
      <c r="I652"/>
    </row>
    <row r="653" spans="1:9">
      <c r="A653"/>
      <c r="B653"/>
      <c r="C653"/>
      <c r="D653"/>
      <c r="E653"/>
      <c r="F653"/>
      <c r="G653"/>
      <c r="H653"/>
      <c r="I653"/>
    </row>
    <row r="654" spans="1:9">
      <c r="A654"/>
      <c r="B654"/>
      <c r="C654"/>
      <c r="D654"/>
      <c r="E654"/>
      <c r="F654"/>
      <c r="G654"/>
      <c r="H654"/>
      <c r="I654"/>
    </row>
    <row r="655" spans="1:9">
      <c r="A655"/>
      <c r="B655"/>
      <c r="C655"/>
      <c r="D655"/>
      <c r="E655"/>
      <c r="F655"/>
      <c r="G655"/>
      <c r="H655"/>
      <c r="I655"/>
    </row>
    <row r="656" spans="1:9">
      <c r="A656"/>
      <c r="B656"/>
      <c r="C656"/>
      <c r="D656"/>
      <c r="E656"/>
      <c r="F656"/>
      <c r="G656"/>
      <c r="H656"/>
      <c r="I656"/>
    </row>
    <row r="657" spans="1:9">
      <c r="A657"/>
      <c r="B657"/>
      <c r="C657"/>
      <c r="D657"/>
      <c r="E657"/>
      <c r="F657"/>
      <c r="G657"/>
      <c r="H657"/>
      <c r="I657"/>
    </row>
    <row r="658" spans="1:9">
      <c r="A658"/>
      <c r="B658"/>
      <c r="C658"/>
      <c r="D658"/>
      <c r="E658"/>
      <c r="F658"/>
      <c r="G658"/>
      <c r="H658"/>
      <c r="I658"/>
    </row>
    <row r="659" spans="1:9">
      <c r="A659"/>
      <c r="B659"/>
      <c r="C659"/>
      <c r="D659"/>
      <c r="E659"/>
      <c r="F659"/>
      <c r="G659"/>
      <c r="H659"/>
      <c r="I659"/>
    </row>
    <row r="660" spans="1:9">
      <c r="A660"/>
      <c r="B660"/>
      <c r="C660"/>
      <c r="D660"/>
      <c r="E660"/>
      <c r="F660"/>
      <c r="G660"/>
      <c r="H660"/>
      <c r="I660"/>
    </row>
    <row r="661" spans="1:9">
      <c r="A661"/>
      <c r="B661"/>
      <c r="C661"/>
      <c r="D661"/>
      <c r="E661"/>
      <c r="F661"/>
      <c r="G661"/>
      <c r="H661"/>
      <c r="I661"/>
    </row>
    <row r="662" spans="1:9">
      <c r="A662"/>
      <c r="B662"/>
      <c r="C662"/>
      <c r="D662"/>
      <c r="E662"/>
      <c r="F662"/>
      <c r="G662"/>
      <c r="H662"/>
      <c r="I662"/>
    </row>
    <row r="663" spans="1:9">
      <c r="A663"/>
      <c r="B663"/>
      <c r="C663"/>
      <c r="D663"/>
      <c r="E663"/>
      <c r="F663"/>
      <c r="G663"/>
      <c r="H663"/>
      <c r="I663"/>
    </row>
    <row r="664" spans="1:9">
      <c r="A664"/>
      <c r="B664"/>
      <c r="C664"/>
      <c r="D664"/>
      <c r="E664"/>
      <c r="F664"/>
      <c r="G664"/>
      <c r="H664"/>
      <c r="I664"/>
    </row>
    <row r="665" spans="1:9">
      <c r="A665"/>
      <c r="B665"/>
      <c r="C665"/>
      <c r="D665"/>
      <c r="E665"/>
      <c r="F665"/>
      <c r="G665"/>
      <c r="H665"/>
      <c r="I665"/>
    </row>
    <row r="666" spans="1:9">
      <c r="A666"/>
      <c r="B666"/>
      <c r="C666"/>
      <c r="D666"/>
      <c r="E666"/>
      <c r="F666"/>
      <c r="G666"/>
      <c r="H666"/>
      <c r="I666"/>
    </row>
    <row r="667" spans="1:9">
      <c r="A667"/>
      <c r="B667"/>
      <c r="C667"/>
      <c r="D667"/>
      <c r="E667"/>
      <c r="F667"/>
      <c r="G667"/>
      <c r="H667"/>
      <c r="I667"/>
    </row>
    <row r="668" spans="1:9">
      <c r="A668"/>
      <c r="B668"/>
      <c r="C668"/>
      <c r="D668"/>
      <c r="E668"/>
      <c r="F668"/>
      <c r="G668"/>
      <c r="H668"/>
      <c r="I668"/>
    </row>
    <row r="669" spans="1:9">
      <c r="A669"/>
      <c r="B669"/>
      <c r="C669"/>
      <c r="D669"/>
      <c r="E669"/>
      <c r="F669"/>
      <c r="G669"/>
      <c r="H669"/>
      <c r="I669"/>
    </row>
    <row r="670" spans="1:9">
      <c r="A670"/>
      <c r="B670"/>
      <c r="C670"/>
      <c r="D670"/>
      <c r="E670"/>
      <c r="F670"/>
      <c r="G670"/>
      <c r="H670"/>
      <c r="I670"/>
    </row>
    <row r="671" spans="1:9">
      <c r="A671"/>
      <c r="B671"/>
      <c r="C671"/>
      <c r="D671"/>
      <c r="E671"/>
      <c r="F671"/>
      <c r="G671"/>
      <c r="H671"/>
      <c r="I671"/>
    </row>
    <row r="672" spans="1:9">
      <c r="A672"/>
      <c r="B672"/>
      <c r="C672"/>
      <c r="D672"/>
      <c r="E672"/>
      <c r="F672"/>
      <c r="G672"/>
      <c r="H672"/>
      <c r="I672"/>
    </row>
    <row r="673" spans="1:9">
      <c r="A673"/>
      <c r="B673"/>
      <c r="C673"/>
      <c r="D673"/>
      <c r="E673"/>
      <c r="F673"/>
      <c r="G673"/>
      <c r="H673"/>
      <c r="I673"/>
    </row>
    <row r="674" spans="1:9">
      <c r="A674"/>
      <c r="B674"/>
      <c r="C674"/>
      <c r="D674"/>
      <c r="E674"/>
      <c r="F674"/>
      <c r="G674"/>
      <c r="H674"/>
      <c r="I674"/>
    </row>
    <row r="675" spans="1:9">
      <c r="A675"/>
      <c r="B675"/>
      <c r="C675"/>
      <c r="D675"/>
      <c r="E675"/>
      <c r="F675"/>
      <c r="G675"/>
      <c r="H675"/>
      <c r="I675"/>
    </row>
    <row r="676" spans="1:9">
      <c r="A676"/>
      <c r="B676"/>
      <c r="C676"/>
      <c r="D676"/>
      <c r="E676"/>
      <c r="F676"/>
      <c r="G676"/>
      <c r="H676"/>
      <c r="I676"/>
    </row>
    <row r="677" spans="1:9">
      <c r="A677"/>
      <c r="B677"/>
      <c r="C677"/>
      <c r="D677"/>
      <c r="E677"/>
      <c r="F677"/>
      <c r="G677"/>
      <c r="H677"/>
      <c r="I677"/>
    </row>
    <row r="678" spans="1:9">
      <c r="A678"/>
      <c r="B678"/>
      <c r="C678"/>
      <c r="D678"/>
      <c r="E678"/>
      <c r="F678"/>
      <c r="G678"/>
      <c r="H678"/>
      <c r="I678"/>
    </row>
    <row r="679" spans="1:9">
      <c r="A679"/>
      <c r="B679"/>
      <c r="C679"/>
      <c r="D679"/>
      <c r="E679"/>
      <c r="F679"/>
      <c r="G679"/>
      <c r="H679"/>
      <c r="I679"/>
    </row>
    <row r="680" spans="1:9">
      <c r="A680"/>
      <c r="B680"/>
      <c r="C680"/>
      <c r="D680"/>
      <c r="E680"/>
      <c r="F680"/>
      <c r="G680"/>
      <c r="H680"/>
      <c r="I680"/>
    </row>
    <row r="681" spans="1:9">
      <c r="A681"/>
      <c r="B681"/>
      <c r="C681"/>
      <c r="D681"/>
      <c r="E681"/>
      <c r="F681"/>
      <c r="G681"/>
      <c r="H681"/>
      <c r="I681"/>
    </row>
    <row r="682" spans="1:9">
      <c r="A682"/>
      <c r="B682"/>
      <c r="C682"/>
      <c r="D682"/>
      <c r="E682"/>
      <c r="F682"/>
      <c r="G682"/>
      <c r="H682"/>
      <c r="I682"/>
    </row>
    <row r="683" spans="1:9">
      <c r="A683"/>
      <c r="B683"/>
      <c r="C683"/>
      <c r="D683"/>
      <c r="E683"/>
      <c r="F683"/>
      <c r="G683"/>
      <c r="H683"/>
      <c r="I683"/>
    </row>
    <row r="684" spans="1:9">
      <c r="A684"/>
      <c r="B684"/>
      <c r="C684"/>
      <c r="D684"/>
      <c r="E684"/>
      <c r="F684"/>
      <c r="G684"/>
      <c r="H684"/>
      <c r="I684"/>
    </row>
    <row r="685" spans="1:9">
      <c r="A685"/>
      <c r="B685"/>
      <c r="C685"/>
      <c r="D685"/>
      <c r="E685"/>
      <c r="F685"/>
      <c r="G685"/>
      <c r="H685"/>
      <c r="I685"/>
    </row>
    <row r="686" spans="1:9">
      <c r="A686"/>
      <c r="B686"/>
      <c r="C686"/>
      <c r="D686"/>
      <c r="E686"/>
      <c r="F686"/>
      <c r="G686"/>
      <c r="H686"/>
      <c r="I686"/>
    </row>
    <row r="687" spans="1:9">
      <c r="A687"/>
      <c r="B687"/>
      <c r="C687"/>
      <c r="D687"/>
      <c r="E687"/>
      <c r="F687"/>
      <c r="G687"/>
      <c r="H687"/>
      <c r="I687"/>
    </row>
    <row r="688" spans="1:9">
      <c r="A688"/>
      <c r="B688"/>
      <c r="C688"/>
      <c r="D688"/>
      <c r="E688"/>
      <c r="F688"/>
      <c r="G688"/>
      <c r="H688"/>
      <c r="I688"/>
    </row>
    <row r="689" spans="1:9">
      <c r="A689"/>
      <c r="B689"/>
      <c r="C689"/>
      <c r="D689"/>
      <c r="E689"/>
      <c r="F689"/>
      <c r="G689"/>
      <c r="H689"/>
      <c r="I689"/>
    </row>
    <row r="690" spans="1:9">
      <c r="A690"/>
      <c r="B690"/>
      <c r="C690"/>
      <c r="D690"/>
      <c r="E690"/>
      <c r="F690"/>
      <c r="G690"/>
      <c r="H690"/>
      <c r="I690"/>
    </row>
    <row r="691" spans="1:9">
      <c r="A691"/>
      <c r="B691"/>
      <c r="C691"/>
      <c r="D691"/>
      <c r="E691"/>
      <c r="F691"/>
      <c r="G691"/>
      <c r="H691"/>
      <c r="I691"/>
    </row>
    <row r="692" spans="1:9">
      <c r="A692"/>
      <c r="B692"/>
      <c r="C692"/>
      <c r="D692"/>
      <c r="E692"/>
      <c r="F692"/>
      <c r="G692"/>
      <c r="H692"/>
      <c r="I692"/>
    </row>
    <row r="693" spans="1:9">
      <c r="A693"/>
      <c r="B693"/>
      <c r="C693"/>
      <c r="D693"/>
      <c r="E693"/>
      <c r="F693"/>
      <c r="G693"/>
      <c r="H693"/>
      <c r="I693"/>
    </row>
    <row r="694" spans="1:9">
      <c r="A694"/>
      <c r="B694"/>
      <c r="C694"/>
      <c r="D694"/>
      <c r="E694"/>
      <c r="F694"/>
      <c r="G694"/>
      <c r="H694"/>
      <c r="I694"/>
    </row>
    <row r="695" spans="1:9">
      <c r="A695"/>
      <c r="B695"/>
      <c r="C695"/>
      <c r="D695"/>
      <c r="E695"/>
      <c r="F695"/>
      <c r="G695"/>
      <c r="H695"/>
      <c r="I695"/>
    </row>
    <row r="696" spans="1:9">
      <c r="A696"/>
      <c r="B696"/>
      <c r="C696"/>
      <c r="D696"/>
      <c r="E696"/>
      <c r="F696"/>
      <c r="G696"/>
      <c r="H696"/>
      <c r="I696"/>
    </row>
    <row r="697" spans="1:9">
      <c r="A697"/>
      <c r="B697"/>
      <c r="C697"/>
      <c r="D697"/>
      <c r="E697"/>
      <c r="F697"/>
      <c r="G697"/>
      <c r="H697"/>
      <c r="I697"/>
    </row>
    <row r="698" spans="1:9">
      <c r="A698"/>
      <c r="B698"/>
      <c r="C698"/>
      <c r="D698"/>
      <c r="E698"/>
      <c r="F698"/>
      <c r="G698"/>
      <c r="H698"/>
      <c r="I698"/>
    </row>
    <row r="699" spans="1:9">
      <c r="A699"/>
      <c r="B699"/>
      <c r="C699"/>
      <c r="D699"/>
      <c r="E699"/>
      <c r="F699"/>
      <c r="G699"/>
      <c r="H699"/>
      <c r="I699"/>
    </row>
    <row r="700" spans="1:9">
      <c r="A700"/>
      <c r="B700"/>
      <c r="C700"/>
      <c r="D700"/>
      <c r="E700"/>
      <c r="F700"/>
      <c r="G700"/>
      <c r="H700"/>
      <c r="I700"/>
    </row>
    <row r="701" spans="1:9">
      <c r="A701"/>
      <c r="B701"/>
      <c r="C701"/>
      <c r="D701"/>
      <c r="E701"/>
      <c r="F701"/>
      <c r="G701"/>
      <c r="H701"/>
      <c r="I701"/>
    </row>
    <row r="702" spans="1:9">
      <c r="A702"/>
      <c r="B702"/>
      <c r="C702"/>
      <c r="D702"/>
      <c r="E702"/>
      <c r="F702"/>
      <c r="G702"/>
      <c r="H702"/>
      <c r="I702"/>
    </row>
    <row r="703" spans="1:9">
      <c r="A703"/>
      <c r="B703"/>
      <c r="C703"/>
      <c r="D703"/>
      <c r="E703"/>
      <c r="F703"/>
      <c r="G703"/>
      <c r="H703"/>
      <c r="I703"/>
    </row>
    <row r="704" spans="1:9">
      <c r="A704"/>
      <c r="B704"/>
      <c r="C704"/>
      <c r="D704"/>
      <c r="E704"/>
      <c r="F704"/>
      <c r="G704"/>
      <c r="H704"/>
      <c r="I704"/>
    </row>
    <row r="705" spans="1:9">
      <c r="A705"/>
      <c r="B705"/>
      <c r="C705"/>
      <c r="D705"/>
      <c r="E705"/>
      <c r="F705"/>
      <c r="G705"/>
      <c r="H705"/>
      <c r="I705"/>
    </row>
    <row r="706" spans="1:9">
      <c r="A706"/>
      <c r="B706"/>
      <c r="C706"/>
      <c r="D706"/>
      <c r="E706"/>
      <c r="F706"/>
      <c r="G706"/>
      <c r="H706"/>
      <c r="I706"/>
    </row>
    <row r="707" spans="1:9">
      <c r="A707"/>
      <c r="B707"/>
      <c r="C707"/>
      <c r="D707"/>
      <c r="E707"/>
      <c r="F707"/>
      <c r="G707"/>
      <c r="H707"/>
      <c r="I707"/>
    </row>
    <row r="708" spans="1:9">
      <c r="A708"/>
      <c r="B708"/>
      <c r="C708"/>
      <c r="D708"/>
      <c r="E708"/>
      <c r="F708"/>
      <c r="G708"/>
      <c r="H708"/>
      <c r="I708"/>
    </row>
    <row r="709" spans="1:9">
      <c r="A709"/>
      <c r="B709"/>
      <c r="C709"/>
      <c r="D709"/>
      <c r="E709"/>
      <c r="F709"/>
      <c r="G709"/>
      <c r="H709"/>
      <c r="I709"/>
    </row>
    <row r="710" spans="1:9">
      <c r="A710"/>
      <c r="B710"/>
      <c r="C710"/>
      <c r="D710"/>
      <c r="E710"/>
      <c r="F710"/>
      <c r="G710"/>
      <c r="H710"/>
      <c r="I710"/>
    </row>
    <row r="711" spans="1:9">
      <c r="A711"/>
      <c r="B711"/>
      <c r="C711"/>
      <c r="D711"/>
      <c r="E711"/>
      <c r="F711"/>
      <c r="G711"/>
      <c r="H711"/>
      <c r="I711"/>
    </row>
    <row r="712" spans="1:9">
      <c r="A712"/>
      <c r="B712"/>
      <c r="C712"/>
      <c r="D712"/>
      <c r="E712"/>
      <c r="F712"/>
      <c r="G712"/>
      <c r="H712"/>
      <c r="I712"/>
    </row>
    <row r="713" spans="1:9">
      <c r="A713"/>
      <c r="B713"/>
      <c r="C713"/>
      <c r="D713"/>
      <c r="E713"/>
      <c r="F713"/>
      <c r="G713"/>
      <c r="H713"/>
      <c r="I713"/>
    </row>
    <row r="714" spans="1:9">
      <c r="A714"/>
      <c r="B714"/>
      <c r="C714"/>
      <c r="D714"/>
      <c r="E714"/>
      <c r="F714"/>
      <c r="G714"/>
      <c r="H714"/>
      <c r="I714"/>
    </row>
    <row r="715" spans="1:9">
      <c r="A715"/>
      <c r="B715"/>
      <c r="C715"/>
      <c r="D715"/>
      <c r="E715"/>
      <c r="F715"/>
      <c r="G715"/>
      <c r="H715"/>
      <c r="I715"/>
    </row>
    <row r="716" spans="1:9">
      <c r="A716"/>
      <c r="B716"/>
      <c r="C716"/>
      <c r="D716"/>
      <c r="E716"/>
      <c r="F716"/>
      <c r="G716"/>
      <c r="H716"/>
      <c r="I716"/>
    </row>
    <row r="717" spans="1:9">
      <c r="A717"/>
      <c r="B717"/>
      <c r="C717"/>
      <c r="D717"/>
      <c r="E717"/>
      <c r="F717"/>
      <c r="G717"/>
      <c r="H717"/>
      <c r="I717"/>
    </row>
    <row r="718" spans="1:9">
      <c r="A718"/>
      <c r="B718"/>
      <c r="C718"/>
      <c r="D718"/>
      <c r="E718"/>
      <c r="F718"/>
      <c r="G718"/>
      <c r="H718"/>
      <c r="I718"/>
    </row>
    <row r="719" spans="1:9">
      <c r="A719"/>
      <c r="B719"/>
      <c r="C719"/>
      <c r="D719"/>
      <c r="E719"/>
      <c r="F719"/>
      <c r="G719"/>
      <c r="H719"/>
      <c r="I719"/>
    </row>
    <row r="720" spans="1:9">
      <c r="A720"/>
      <c r="B720"/>
      <c r="C720"/>
      <c r="D720"/>
      <c r="E720"/>
      <c r="F720"/>
      <c r="G720"/>
      <c r="H720"/>
      <c r="I720"/>
    </row>
    <row r="721" spans="1:9">
      <c r="A721"/>
      <c r="B721"/>
      <c r="C721"/>
      <c r="D721"/>
      <c r="E721"/>
      <c r="F721"/>
      <c r="G721"/>
      <c r="H721"/>
      <c r="I721"/>
    </row>
    <row r="722" spans="1:9">
      <c r="A722"/>
      <c r="B722"/>
      <c r="C722"/>
      <c r="D722"/>
      <c r="E722"/>
      <c r="F722"/>
      <c r="G722"/>
      <c r="H722"/>
      <c r="I722"/>
    </row>
    <row r="723" spans="1:9">
      <c r="A723"/>
      <c r="B723"/>
      <c r="C723"/>
      <c r="D723"/>
      <c r="E723"/>
      <c r="F723"/>
      <c r="G723"/>
      <c r="H723"/>
      <c r="I723"/>
    </row>
    <row r="724" spans="1:9">
      <c r="A724"/>
      <c r="B724"/>
      <c r="C724"/>
      <c r="D724"/>
      <c r="E724"/>
      <c r="F724"/>
      <c r="G724"/>
      <c r="H724"/>
      <c r="I724"/>
    </row>
    <row r="725" spans="1:9">
      <c r="A725"/>
      <c r="B725"/>
      <c r="C725"/>
      <c r="D725"/>
      <c r="E725"/>
      <c r="F725"/>
      <c r="G725"/>
      <c r="H725"/>
      <c r="I725"/>
    </row>
    <row r="726" spans="1:9">
      <c r="A726"/>
      <c r="B726"/>
      <c r="C726"/>
      <c r="D726"/>
      <c r="E726"/>
      <c r="F726"/>
      <c r="G726"/>
      <c r="H726"/>
      <c r="I726"/>
    </row>
    <row r="727" spans="1:9">
      <c r="A727"/>
      <c r="B727"/>
      <c r="C727"/>
      <c r="D727"/>
      <c r="E727"/>
      <c r="F727"/>
      <c r="G727"/>
      <c r="H727"/>
      <c r="I727"/>
    </row>
    <row r="728" spans="1:9">
      <c r="A728"/>
      <c r="B728"/>
      <c r="C728"/>
      <c r="D728"/>
      <c r="E728"/>
      <c r="F728"/>
      <c r="G728"/>
      <c r="H728"/>
      <c r="I728"/>
    </row>
    <row r="729" spans="1:9">
      <c r="A729"/>
      <c r="B729"/>
      <c r="C729"/>
      <c r="D729"/>
      <c r="E729"/>
      <c r="F729"/>
      <c r="G729"/>
      <c r="H729"/>
      <c r="I729"/>
    </row>
    <row r="730" spans="1:9">
      <c r="A730"/>
      <c r="B730"/>
      <c r="C730"/>
      <c r="D730"/>
      <c r="E730"/>
      <c r="F730"/>
      <c r="G730"/>
      <c r="H730"/>
      <c r="I730"/>
    </row>
    <row r="731" spans="1:9">
      <c r="A731"/>
      <c r="B731"/>
      <c r="C731"/>
      <c r="D731"/>
      <c r="E731"/>
      <c r="F731"/>
      <c r="G731"/>
      <c r="H731"/>
      <c r="I731"/>
    </row>
    <row r="732" spans="1:9">
      <c r="A732"/>
      <c r="B732"/>
      <c r="C732"/>
      <c r="D732"/>
      <c r="E732"/>
      <c r="F732"/>
      <c r="G732"/>
      <c r="H732"/>
      <c r="I732"/>
    </row>
    <row r="733" spans="1:9">
      <c r="A733"/>
      <c r="B733"/>
      <c r="C733"/>
      <c r="D733"/>
      <c r="E733"/>
      <c r="F733"/>
      <c r="G733"/>
      <c r="H733"/>
      <c r="I733"/>
    </row>
    <row r="734" spans="1:9">
      <c r="A734"/>
      <c r="B734"/>
      <c r="C734"/>
      <c r="D734"/>
      <c r="E734"/>
      <c r="F734"/>
      <c r="G734"/>
      <c r="H734"/>
      <c r="I734"/>
    </row>
    <row r="735" spans="1:9">
      <c r="A735"/>
      <c r="B735"/>
      <c r="C735"/>
      <c r="D735"/>
      <c r="E735"/>
      <c r="F735"/>
      <c r="G735"/>
      <c r="H735"/>
      <c r="I735"/>
    </row>
    <row r="736" spans="1:9">
      <c r="A736"/>
      <c r="B736"/>
      <c r="C736"/>
      <c r="D736"/>
      <c r="E736"/>
      <c r="F736"/>
      <c r="G736"/>
      <c r="H736"/>
      <c r="I736"/>
    </row>
    <row r="737" spans="1:9">
      <c r="A737"/>
      <c r="B737"/>
      <c r="C737"/>
      <c r="D737"/>
      <c r="E737"/>
      <c r="F737"/>
      <c r="G737"/>
      <c r="H737"/>
      <c r="I737"/>
    </row>
    <row r="738" spans="1:9">
      <c r="A738"/>
      <c r="B738"/>
      <c r="C738"/>
      <c r="D738"/>
      <c r="E738"/>
      <c r="F738"/>
      <c r="G738"/>
      <c r="H738"/>
      <c r="I738"/>
    </row>
    <row r="739" spans="1:9">
      <c r="A739"/>
      <c r="B739"/>
      <c r="C739"/>
      <c r="D739"/>
      <c r="E739"/>
      <c r="F739"/>
      <c r="G739"/>
      <c r="H739"/>
      <c r="I739"/>
    </row>
    <row r="740" spans="1:9">
      <c r="A740"/>
      <c r="B740"/>
      <c r="C740"/>
      <c r="D740"/>
      <c r="E740"/>
      <c r="F740"/>
      <c r="G740"/>
      <c r="H740"/>
      <c r="I740"/>
    </row>
    <row r="741" spans="1:9">
      <c r="A741"/>
      <c r="B741"/>
      <c r="C741"/>
      <c r="D741"/>
      <c r="E741"/>
      <c r="F741"/>
      <c r="G741"/>
      <c r="H741"/>
      <c r="I741"/>
    </row>
    <row r="742" spans="1:9">
      <c r="A742"/>
      <c r="B742"/>
      <c r="C742"/>
      <c r="D742"/>
      <c r="E742"/>
      <c r="F742"/>
      <c r="G742"/>
      <c r="H742"/>
      <c r="I742"/>
    </row>
    <row r="743" spans="1:9">
      <c r="A743"/>
      <c r="B743"/>
      <c r="C743"/>
      <c r="D743"/>
      <c r="E743"/>
      <c r="F743"/>
      <c r="G743"/>
      <c r="H743"/>
      <c r="I743"/>
    </row>
    <row r="744" spans="1:9">
      <c r="A744"/>
      <c r="B744"/>
      <c r="C744"/>
      <c r="D744"/>
      <c r="E744"/>
      <c r="F744"/>
      <c r="G744"/>
      <c r="H744"/>
      <c r="I744"/>
    </row>
    <row r="745" spans="1:9">
      <c r="A745"/>
      <c r="B745"/>
      <c r="C745"/>
      <c r="D745"/>
      <c r="E745"/>
      <c r="F745"/>
      <c r="G745"/>
      <c r="H745"/>
      <c r="I745"/>
    </row>
    <row r="746" spans="1:9">
      <c r="A746"/>
      <c r="B746"/>
      <c r="C746"/>
      <c r="D746"/>
      <c r="E746"/>
      <c r="F746"/>
      <c r="G746"/>
      <c r="H746"/>
      <c r="I746"/>
    </row>
    <row r="747" spans="1:9">
      <c r="A747"/>
      <c r="B747"/>
      <c r="C747"/>
      <c r="D747"/>
      <c r="E747"/>
      <c r="F747"/>
      <c r="G747"/>
      <c r="H747"/>
      <c r="I747"/>
    </row>
    <row r="748" spans="1:9">
      <c r="A748"/>
      <c r="B748"/>
      <c r="C748"/>
      <c r="D748"/>
      <c r="E748"/>
      <c r="F748"/>
      <c r="G748"/>
      <c r="H748"/>
      <c r="I748"/>
    </row>
    <row r="749" spans="1:9">
      <c r="A749"/>
      <c r="B749"/>
      <c r="C749"/>
      <c r="D749"/>
      <c r="E749"/>
      <c r="F749"/>
      <c r="G749"/>
      <c r="H749"/>
      <c r="I749"/>
    </row>
    <row r="750" spans="1:9">
      <c r="A750"/>
      <c r="B750"/>
      <c r="C750"/>
      <c r="D750"/>
      <c r="E750"/>
      <c r="F750"/>
      <c r="G750"/>
      <c r="H750"/>
      <c r="I750"/>
    </row>
    <row r="751" spans="1:9">
      <c r="A751"/>
      <c r="B751"/>
      <c r="C751"/>
      <c r="D751"/>
      <c r="E751"/>
      <c r="F751"/>
      <c r="G751"/>
      <c r="H751"/>
      <c r="I751"/>
    </row>
    <row r="752" spans="1:9">
      <c r="A752"/>
      <c r="B752"/>
      <c r="C752"/>
      <c r="D752"/>
      <c r="E752"/>
      <c r="F752"/>
      <c r="G752"/>
      <c r="H752"/>
      <c r="I752"/>
    </row>
    <row r="753" spans="1:9">
      <c r="A753"/>
      <c r="B753"/>
      <c r="C753"/>
      <c r="D753"/>
      <c r="E753"/>
      <c r="F753"/>
      <c r="G753"/>
      <c r="H753"/>
      <c r="I753"/>
    </row>
    <row r="754" spans="1:9">
      <c r="A754"/>
      <c r="B754"/>
      <c r="C754"/>
      <c r="D754"/>
      <c r="E754"/>
      <c r="F754"/>
      <c r="G754"/>
      <c r="H754"/>
      <c r="I754"/>
    </row>
    <row r="755" spans="1:9">
      <c r="A755"/>
      <c r="B755"/>
      <c r="C755"/>
      <c r="D755"/>
      <c r="E755"/>
      <c r="F755"/>
      <c r="G755"/>
      <c r="H755"/>
      <c r="I755"/>
    </row>
    <row r="756" spans="1:9">
      <c r="A756"/>
      <c r="B756"/>
      <c r="C756"/>
      <c r="D756"/>
      <c r="E756"/>
      <c r="F756"/>
      <c r="G756"/>
      <c r="H756"/>
      <c r="I756"/>
    </row>
    <row r="757" spans="1:9">
      <c r="A757"/>
      <c r="B757"/>
      <c r="C757"/>
      <c r="D757"/>
      <c r="E757"/>
      <c r="F757"/>
      <c r="G757"/>
      <c r="H757"/>
      <c r="I757"/>
    </row>
    <row r="758" spans="1:9">
      <c r="A758"/>
      <c r="B758"/>
      <c r="C758"/>
      <c r="D758"/>
      <c r="E758"/>
      <c r="F758"/>
      <c r="G758"/>
      <c r="H758"/>
      <c r="I758"/>
    </row>
    <row r="759" spans="1:9">
      <c r="A759"/>
      <c r="B759"/>
      <c r="C759"/>
      <c r="D759"/>
      <c r="E759"/>
      <c r="F759"/>
      <c r="G759"/>
      <c r="H759"/>
      <c r="I759"/>
    </row>
    <row r="760" spans="1:9">
      <c r="A760"/>
      <c r="B760"/>
      <c r="C760"/>
      <c r="D760"/>
      <c r="E760"/>
      <c r="F760"/>
      <c r="G760"/>
      <c r="H760"/>
      <c r="I760"/>
    </row>
    <row r="761" spans="1:9">
      <c r="A761"/>
      <c r="B761"/>
      <c r="C761"/>
      <c r="D761"/>
      <c r="E761"/>
      <c r="F761"/>
      <c r="G761"/>
      <c r="H761"/>
      <c r="I761"/>
    </row>
    <row r="762" spans="1:9">
      <c r="A762"/>
      <c r="B762"/>
      <c r="C762"/>
      <c r="D762"/>
      <c r="E762"/>
      <c r="F762"/>
      <c r="G762"/>
      <c r="H762"/>
      <c r="I762"/>
    </row>
    <row r="763" spans="1:9">
      <c r="A763"/>
      <c r="B763"/>
      <c r="C763"/>
      <c r="D763"/>
      <c r="E763"/>
      <c r="F763"/>
      <c r="G763"/>
      <c r="H763"/>
      <c r="I763"/>
    </row>
    <row r="764" spans="1:9">
      <c r="A764"/>
      <c r="B764"/>
      <c r="C764"/>
      <c r="D764"/>
      <c r="E764"/>
      <c r="F764"/>
      <c r="G764"/>
      <c r="H764"/>
      <c r="I764"/>
    </row>
    <row r="765" spans="1:9">
      <c r="A765"/>
      <c r="B765"/>
      <c r="C765"/>
      <c r="D765"/>
      <c r="E765"/>
      <c r="F765"/>
      <c r="G765"/>
      <c r="H765"/>
      <c r="I765"/>
    </row>
    <row r="766" spans="1:9">
      <c r="A766"/>
      <c r="B766"/>
      <c r="C766"/>
      <c r="D766"/>
      <c r="E766"/>
      <c r="F766"/>
      <c r="G766"/>
      <c r="H766"/>
      <c r="I766"/>
    </row>
    <row r="767" spans="1:9">
      <c r="A767"/>
      <c r="B767"/>
      <c r="C767"/>
      <c r="D767"/>
      <c r="E767"/>
      <c r="F767"/>
      <c r="G767"/>
      <c r="H767"/>
      <c r="I767"/>
    </row>
    <row r="768" spans="1:9">
      <c r="A768"/>
      <c r="B768"/>
      <c r="C768"/>
      <c r="D768"/>
      <c r="E768"/>
      <c r="F768"/>
      <c r="G768"/>
      <c r="H768"/>
      <c r="I768"/>
    </row>
    <row r="769" spans="1:9">
      <c r="A769"/>
      <c r="B769"/>
      <c r="C769"/>
      <c r="D769"/>
      <c r="E769"/>
      <c r="F769"/>
      <c r="G769"/>
      <c r="H769"/>
      <c r="I769"/>
    </row>
    <row r="770" spans="1:9">
      <c r="A770"/>
      <c r="B770"/>
      <c r="C770"/>
      <c r="D770"/>
      <c r="E770"/>
      <c r="F770"/>
      <c r="G770"/>
      <c r="H770"/>
      <c r="I770"/>
    </row>
    <row r="771" spans="1:9">
      <c r="A771"/>
      <c r="B771"/>
      <c r="C771"/>
      <c r="D771"/>
      <c r="E771"/>
      <c r="F771"/>
      <c r="G771"/>
      <c r="H771"/>
      <c r="I771"/>
    </row>
    <row r="772" spans="1:9">
      <c r="A772"/>
      <c r="B772"/>
      <c r="C772"/>
      <c r="D772"/>
      <c r="E772"/>
      <c r="F772"/>
      <c r="G772"/>
      <c r="H772"/>
      <c r="I772"/>
    </row>
    <row r="773" spans="1:9">
      <c r="A773"/>
      <c r="B773"/>
      <c r="C773"/>
      <c r="D773"/>
      <c r="E773"/>
      <c r="F773"/>
      <c r="G773"/>
      <c r="H773"/>
      <c r="I773"/>
    </row>
    <row r="774" spans="1:9">
      <c r="A774"/>
      <c r="B774"/>
      <c r="C774"/>
      <c r="D774"/>
      <c r="E774"/>
      <c r="F774"/>
      <c r="G774"/>
      <c r="H774"/>
      <c r="I774"/>
    </row>
    <row r="775" spans="1:9">
      <c r="A775"/>
      <c r="B775"/>
      <c r="C775"/>
      <c r="D775"/>
      <c r="E775"/>
      <c r="F775"/>
      <c r="G775"/>
      <c r="H775"/>
      <c r="I775"/>
    </row>
    <row r="776" spans="1:9">
      <c r="A776"/>
      <c r="B776"/>
      <c r="C776"/>
      <c r="D776"/>
      <c r="E776"/>
      <c r="F776"/>
      <c r="G776"/>
      <c r="H776"/>
      <c r="I776"/>
    </row>
    <row r="777" spans="1:9">
      <c r="A777"/>
      <c r="B777"/>
      <c r="C777"/>
      <c r="D777"/>
      <c r="E777"/>
      <c r="F777"/>
      <c r="G777"/>
      <c r="H777"/>
      <c r="I777"/>
    </row>
    <row r="778" spans="1:9">
      <c r="A778"/>
      <c r="B778"/>
      <c r="C778"/>
      <c r="D778"/>
      <c r="E778"/>
      <c r="F778"/>
      <c r="G778"/>
      <c r="H778"/>
      <c r="I778"/>
    </row>
    <row r="779" spans="1:9">
      <c r="A779"/>
      <c r="B779"/>
      <c r="C779"/>
      <c r="D779"/>
      <c r="E779"/>
      <c r="F779"/>
      <c r="G779"/>
      <c r="H779"/>
      <c r="I779"/>
    </row>
    <row r="780" spans="1:9">
      <c r="A780"/>
      <c r="B780"/>
      <c r="C780"/>
      <c r="D780"/>
      <c r="E780"/>
      <c r="F780"/>
      <c r="G780"/>
      <c r="H780"/>
      <c r="I780"/>
    </row>
    <row r="781" spans="1:9">
      <c r="A781"/>
      <c r="B781"/>
      <c r="C781"/>
      <c r="D781"/>
      <c r="E781"/>
      <c r="F781"/>
      <c r="G781"/>
      <c r="H781"/>
      <c r="I781"/>
    </row>
    <row r="782" spans="1:9">
      <c r="A782"/>
      <c r="B782"/>
      <c r="C782"/>
      <c r="D782"/>
      <c r="E782"/>
      <c r="F782"/>
      <c r="G782"/>
      <c r="H782"/>
      <c r="I782"/>
    </row>
    <row r="783" spans="1:9">
      <c r="A783"/>
      <c r="B783"/>
      <c r="C783"/>
      <c r="D783"/>
      <c r="E783"/>
      <c r="F783"/>
      <c r="G783"/>
      <c r="H783"/>
      <c r="I783"/>
    </row>
    <row r="784" spans="1:9">
      <c r="A784"/>
      <c r="B784"/>
      <c r="C784"/>
      <c r="D784"/>
      <c r="E784"/>
      <c r="F784"/>
      <c r="G784"/>
      <c r="H784"/>
      <c r="I784"/>
    </row>
    <row r="785" spans="1:9">
      <c r="A785"/>
      <c r="B785"/>
      <c r="C785"/>
      <c r="D785"/>
      <c r="E785"/>
      <c r="F785"/>
      <c r="G785"/>
      <c r="H785"/>
      <c r="I785"/>
    </row>
    <row r="786" spans="1:9">
      <c r="A786"/>
      <c r="B786"/>
      <c r="C786"/>
      <c r="D786"/>
      <c r="E786"/>
      <c r="F786"/>
      <c r="G786"/>
      <c r="H786"/>
      <c r="I786"/>
    </row>
    <row r="787" spans="1:9">
      <c r="A787"/>
      <c r="B787"/>
      <c r="C787"/>
      <c r="D787"/>
      <c r="E787"/>
      <c r="F787"/>
      <c r="G787"/>
      <c r="H787"/>
      <c r="I787"/>
    </row>
    <row r="788" spans="1:9">
      <c r="A788"/>
      <c r="B788"/>
      <c r="C788"/>
      <c r="D788"/>
      <c r="E788"/>
      <c r="F788"/>
      <c r="G788"/>
      <c r="H788"/>
      <c r="I788"/>
    </row>
    <row r="789" spans="1:9">
      <c r="A789"/>
      <c r="B789"/>
      <c r="C789"/>
      <c r="D789"/>
      <c r="E789"/>
      <c r="F789"/>
      <c r="G789"/>
      <c r="H789"/>
      <c r="I789"/>
    </row>
    <row r="790" spans="1:9">
      <c r="A790"/>
      <c r="B790"/>
      <c r="C790"/>
      <c r="D790"/>
      <c r="E790"/>
      <c r="F790"/>
      <c r="G790"/>
      <c r="H790"/>
      <c r="I790"/>
    </row>
    <row r="791" spans="1:9">
      <c r="A791"/>
      <c r="B791"/>
      <c r="C791"/>
      <c r="D791"/>
      <c r="E791"/>
      <c r="F791"/>
      <c r="G791"/>
      <c r="H791"/>
      <c r="I791"/>
    </row>
    <row r="792" spans="1:9">
      <c r="A792"/>
      <c r="B792"/>
      <c r="C792"/>
      <c r="D792"/>
      <c r="E792"/>
      <c r="F792"/>
      <c r="G792"/>
      <c r="H792"/>
      <c r="I792"/>
    </row>
    <row r="793" spans="1:9">
      <c r="A793"/>
      <c r="B793"/>
      <c r="C793"/>
      <c r="D793"/>
      <c r="E793"/>
      <c r="F793"/>
      <c r="G793"/>
      <c r="H793"/>
      <c r="I793"/>
    </row>
    <row r="794" spans="1:9">
      <c r="A794"/>
      <c r="B794"/>
      <c r="C794"/>
      <c r="D794"/>
      <c r="E794"/>
      <c r="F794"/>
      <c r="G794"/>
      <c r="H794"/>
      <c r="I794"/>
    </row>
    <row r="795" spans="1:9">
      <c r="A795"/>
      <c r="B795"/>
      <c r="C795"/>
      <c r="D795"/>
      <c r="E795"/>
      <c r="F795"/>
      <c r="G795"/>
      <c r="H795"/>
      <c r="I795"/>
    </row>
    <row r="796" spans="1:9">
      <c r="A796"/>
      <c r="B796"/>
      <c r="C796"/>
      <c r="D796"/>
      <c r="E796"/>
      <c r="F796"/>
      <c r="G796"/>
      <c r="H796"/>
      <c r="I796"/>
    </row>
    <row r="797" spans="1:9">
      <c r="A797"/>
      <c r="B797"/>
      <c r="C797"/>
      <c r="D797"/>
      <c r="E797"/>
      <c r="F797"/>
      <c r="G797"/>
      <c r="H797"/>
      <c r="I797"/>
    </row>
    <row r="798" spans="1:9">
      <c r="A798"/>
      <c r="B798"/>
      <c r="C798"/>
      <c r="D798"/>
      <c r="E798"/>
      <c r="F798"/>
      <c r="G798"/>
      <c r="H798"/>
      <c r="I798"/>
    </row>
    <row r="799" spans="1:9">
      <c r="A799"/>
      <c r="B799"/>
      <c r="C799"/>
      <c r="D799"/>
      <c r="E799"/>
      <c r="F799"/>
      <c r="G799"/>
      <c r="H799"/>
      <c r="I799"/>
    </row>
    <row r="800" spans="1:9">
      <c r="A800"/>
      <c r="B800"/>
      <c r="C800"/>
      <c r="D800"/>
      <c r="E800"/>
      <c r="F800"/>
      <c r="G800"/>
      <c r="H800"/>
      <c r="I800"/>
    </row>
    <row r="801" spans="1:9">
      <c r="A801"/>
      <c r="B801"/>
      <c r="C801"/>
      <c r="D801"/>
      <c r="E801"/>
      <c r="F801"/>
      <c r="G801"/>
      <c r="H801"/>
      <c r="I801"/>
    </row>
    <row r="802" spans="1:9">
      <c r="A802"/>
      <c r="B802"/>
      <c r="C802"/>
      <c r="D802"/>
      <c r="E802"/>
      <c r="F802"/>
      <c r="G802"/>
      <c r="H802"/>
      <c r="I802"/>
    </row>
    <row r="803" spans="1:9">
      <c r="A803"/>
      <c r="B803"/>
      <c r="C803"/>
      <c r="D803"/>
      <c r="E803"/>
      <c r="F803"/>
      <c r="G803"/>
      <c r="H803"/>
      <c r="I803"/>
    </row>
    <row r="804" spans="1:9">
      <c r="A804"/>
      <c r="B804"/>
      <c r="C804"/>
      <c r="D804"/>
      <c r="E804"/>
      <c r="F804"/>
      <c r="G804"/>
      <c r="H804"/>
      <c r="I804"/>
    </row>
    <row r="805" spans="1:9">
      <c r="A805"/>
      <c r="B805"/>
      <c r="C805"/>
      <c r="D805"/>
      <c r="E805"/>
      <c r="F805"/>
      <c r="G805"/>
      <c r="H805"/>
      <c r="I805"/>
    </row>
    <row r="806" spans="1:9">
      <c r="A806"/>
      <c r="B806"/>
      <c r="C806"/>
      <c r="D806"/>
      <c r="E806"/>
      <c r="F806"/>
      <c r="G806"/>
      <c r="H806"/>
      <c r="I806"/>
    </row>
    <row r="807" spans="1:9">
      <c r="A807"/>
      <c r="B807"/>
      <c r="C807"/>
      <c r="D807"/>
      <c r="E807"/>
      <c r="F807"/>
      <c r="G807"/>
      <c r="H807"/>
      <c r="I807"/>
    </row>
    <row r="808" spans="1:9">
      <c r="A808"/>
      <c r="B808"/>
      <c r="C808"/>
      <c r="D808"/>
      <c r="E808"/>
      <c r="F808"/>
      <c r="G808"/>
      <c r="H808"/>
      <c r="I808"/>
    </row>
    <row r="809" spans="1:9">
      <c r="A809"/>
      <c r="B809"/>
      <c r="C809"/>
      <c r="D809"/>
      <c r="E809"/>
      <c r="F809"/>
      <c r="G809"/>
      <c r="H809"/>
      <c r="I809"/>
    </row>
    <row r="810" spans="1:9">
      <c r="A810"/>
      <c r="B810"/>
      <c r="C810"/>
      <c r="D810"/>
      <c r="E810"/>
      <c r="F810"/>
      <c r="G810"/>
      <c r="H810"/>
      <c r="I810"/>
    </row>
    <row r="811" spans="1:9">
      <c r="A811"/>
      <c r="B811"/>
      <c r="C811"/>
      <c r="D811"/>
      <c r="E811"/>
      <c r="F811"/>
      <c r="G811"/>
      <c r="H811"/>
      <c r="I811"/>
    </row>
    <row r="812" spans="1:9">
      <c r="A812"/>
      <c r="B812"/>
      <c r="C812"/>
      <c r="D812"/>
      <c r="E812"/>
      <c r="F812"/>
      <c r="G812"/>
      <c r="H812"/>
      <c r="I812"/>
    </row>
    <row r="813" spans="1:9">
      <c r="A813"/>
      <c r="B813"/>
      <c r="C813"/>
      <c r="D813"/>
      <c r="E813"/>
      <c r="F813"/>
      <c r="G813"/>
      <c r="H813"/>
      <c r="I813"/>
    </row>
    <row r="814" spans="1:9">
      <c r="A814"/>
      <c r="B814"/>
      <c r="C814"/>
      <c r="D814"/>
      <c r="E814"/>
      <c r="F814"/>
      <c r="G814"/>
      <c r="H814"/>
      <c r="I814"/>
    </row>
    <row r="815" spans="1:9">
      <c r="A815"/>
      <c r="B815"/>
      <c r="C815"/>
      <c r="D815"/>
      <c r="E815"/>
      <c r="F815"/>
      <c r="G815"/>
      <c r="H815"/>
      <c r="I815"/>
    </row>
    <row r="816" spans="1:9">
      <c r="A816"/>
      <c r="B816"/>
      <c r="C816"/>
      <c r="D816"/>
      <c r="E816"/>
      <c r="F816"/>
      <c r="G816"/>
      <c r="H816"/>
      <c r="I816"/>
    </row>
    <row r="817" spans="1:9">
      <c r="A817"/>
      <c r="B817"/>
      <c r="C817"/>
      <c r="D817"/>
      <c r="E817"/>
      <c r="F817"/>
      <c r="G817"/>
      <c r="H817"/>
      <c r="I817"/>
    </row>
    <row r="818" spans="1:9">
      <c r="A818"/>
      <c r="B818"/>
      <c r="C818"/>
      <c r="D818"/>
      <c r="E818"/>
      <c r="F818"/>
      <c r="G818"/>
      <c r="H818"/>
      <c r="I818"/>
    </row>
    <row r="819" spans="1:9">
      <c r="A819"/>
      <c r="B819"/>
      <c r="C819"/>
      <c r="D819"/>
      <c r="E819"/>
      <c r="F819"/>
      <c r="G819"/>
      <c r="H819"/>
      <c r="I819"/>
    </row>
    <row r="820" spans="1:9">
      <c r="A820"/>
      <c r="B820"/>
      <c r="C820"/>
      <c r="D820"/>
      <c r="E820"/>
      <c r="F820"/>
      <c r="G820"/>
      <c r="H820"/>
      <c r="I820"/>
    </row>
    <row r="821" spans="1:9">
      <c r="A821"/>
      <c r="B821"/>
      <c r="C821"/>
      <c r="D821"/>
      <c r="E821"/>
      <c r="F821"/>
      <c r="G821"/>
      <c r="H821"/>
      <c r="I821"/>
    </row>
    <row r="822" spans="1:9">
      <c r="A822"/>
      <c r="B822"/>
      <c r="C822"/>
      <c r="D822"/>
      <c r="E822"/>
      <c r="F822"/>
      <c r="G822"/>
      <c r="H822"/>
      <c r="I822"/>
    </row>
    <row r="823" spans="1:9">
      <c r="A823"/>
      <c r="B823"/>
      <c r="C823"/>
      <c r="D823"/>
      <c r="E823"/>
      <c r="F823"/>
      <c r="G823"/>
      <c r="H823"/>
      <c r="I823"/>
    </row>
    <row r="824" spans="1:9">
      <c r="A824"/>
      <c r="B824"/>
      <c r="C824"/>
      <c r="D824"/>
      <c r="E824"/>
      <c r="F824"/>
      <c r="G824"/>
      <c r="H824"/>
      <c r="I824"/>
    </row>
    <row r="825" spans="1:9">
      <c r="A825"/>
      <c r="B825"/>
      <c r="C825"/>
      <c r="D825"/>
      <c r="E825"/>
      <c r="F825"/>
      <c r="G825"/>
      <c r="H825"/>
      <c r="I825"/>
    </row>
    <row r="826" spans="1:9">
      <c r="A826"/>
      <c r="B826"/>
      <c r="C826"/>
      <c r="D826"/>
      <c r="E826"/>
      <c r="F826"/>
      <c r="G826"/>
      <c r="H826"/>
      <c r="I826"/>
    </row>
    <row r="827" spans="1:9">
      <c r="A827"/>
      <c r="B827"/>
      <c r="C827"/>
      <c r="D827"/>
      <c r="E827"/>
      <c r="F827"/>
      <c r="G827"/>
      <c r="H827"/>
      <c r="I827"/>
    </row>
    <row r="828" spans="1:9">
      <c r="A828"/>
      <c r="B828"/>
      <c r="C828"/>
      <c r="D828"/>
      <c r="E828"/>
      <c r="F828"/>
      <c r="G828"/>
      <c r="H828"/>
      <c r="I828"/>
    </row>
    <row r="829" spans="1:9">
      <c r="A829"/>
      <c r="B829"/>
      <c r="C829"/>
      <c r="D829"/>
      <c r="E829"/>
      <c r="F829"/>
      <c r="G829"/>
      <c r="H829"/>
      <c r="I829"/>
    </row>
    <row r="830" spans="1:9">
      <c r="A830"/>
      <c r="B830"/>
      <c r="C830"/>
      <c r="D830"/>
      <c r="E830"/>
      <c r="F830"/>
      <c r="G830"/>
      <c r="H830"/>
      <c r="I830"/>
    </row>
    <row r="831" spans="1:9">
      <c r="A831"/>
      <c r="B831"/>
      <c r="C831"/>
      <c r="D831"/>
      <c r="E831"/>
      <c r="F831"/>
      <c r="G831"/>
      <c r="H831"/>
      <c r="I831"/>
    </row>
    <row r="832" spans="1:9">
      <c r="A832"/>
      <c r="B832"/>
      <c r="C832"/>
      <c r="D832"/>
      <c r="E832"/>
      <c r="F832"/>
      <c r="G832"/>
      <c r="H832"/>
      <c r="I832"/>
    </row>
    <row r="833" spans="1:9">
      <c r="A833"/>
      <c r="B833"/>
      <c r="C833"/>
      <c r="D833"/>
      <c r="E833"/>
      <c r="F833"/>
      <c r="G833"/>
      <c r="H833"/>
      <c r="I833"/>
    </row>
    <row r="834" spans="1:9">
      <c r="A834"/>
      <c r="B834"/>
      <c r="C834"/>
      <c r="D834"/>
      <c r="E834"/>
      <c r="F834"/>
      <c r="G834"/>
      <c r="H834"/>
      <c r="I834"/>
    </row>
    <row r="835" spans="1:9">
      <c r="A835"/>
      <c r="B835"/>
      <c r="C835"/>
      <c r="D835"/>
      <c r="E835"/>
      <c r="F835"/>
      <c r="G835"/>
      <c r="H835"/>
      <c r="I835"/>
    </row>
    <row r="836" spans="1:9">
      <c r="A836"/>
      <c r="B836"/>
      <c r="C836"/>
      <c r="D836"/>
      <c r="E836"/>
      <c r="F836"/>
      <c r="G836"/>
      <c r="H836"/>
      <c r="I836"/>
    </row>
    <row r="837" spans="1:9">
      <c r="A837"/>
      <c r="B837"/>
      <c r="C837"/>
      <c r="D837"/>
      <c r="E837"/>
      <c r="F837"/>
      <c r="G837"/>
      <c r="H837"/>
      <c r="I837"/>
    </row>
    <row r="838" spans="1:9">
      <c r="A838"/>
      <c r="B838"/>
      <c r="C838"/>
      <c r="D838"/>
      <c r="E838"/>
      <c r="F838"/>
      <c r="G838"/>
      <c r="H838"/>
      <c r="I838"/>
    </row>
    <row r="839" spans="1:9">
      <c r="A839"/>
      <c r="B839"/>
      <c r="C839"/>
      <c r="D839"/>
      <c r="E839"/>
      <c r="F839"/>
      <c r="G839"/>
      <c r="H839"/>
      <c r="I839"/>
    </row>
    <row r="840" spans="1:9">
      <c r="A840"/>
      <c r="B840"/>
      <c r="C840"/>
      <c r="D840"/>
      <c r="E840"/>
      <c r="F840"/>
      <c r="G840"/>
      <c r="H840"/>
      <c r="I840"/>
    </row>
    <row r="841" spans="1:9">
      <c r="A841"/>
      <c r="B841"/>
      <c r="C841"/>
      <c r="D841"/>
      <c r="E841"/>
      <c r="F841"/>
      <c r="G841"/>
      <c r="H841"/>
      <c r="I841"/>
    </row>
    <row r="842" spans="1:9">
      <c r="A842"/>
      <c r="B842"/>
      <c r="C842"/>
      <c r="D842"/>
      <c r="E842"/>
      <c r="F842"/>
      <c r="G842"/>
      <c r="H842"/>
      <c r="I842"/>
    </row>
    <row r="843" spans="1:9">
      <c r="A843"/>
      <c r="B843"/>
      <c r="C843"/>
      <c r="D843"/>
      <c r="E843"/>
      <c r="F843"/>
      <c r="G843"/>
      <c r="H843"/>
      <c r="I843"/>
    </row>
    <row r="844" spans="1:9">
      <c r="A844"/>
      <c r="B844"/>
      <c r="C844"/>
      <c r="D844"/>
      <c r="E844"/>
      <c r="F844"/>
      <c r="G844"/>
      <c r="H844"/>
      <c r="I844"/>
    </row>
    <row r="845" spans="1:9">
      <c r="A845"/>
      <c r="B845"/>
      <c r="C845"/>
      <c r="D845"/>
      <c r="E845"/>
      <c r="F845"/>
      <c r="G845"/>
      <c r="H845"/>
      <c r="I845"/>
    </row>
    <row r="846" spans="1:9">
      <c r="A846"/>
      <c r="B846"/>
      <c r="C846"/>
      <c r="D846"/>
      <c r="E846"/>
      <c r="F846"/>
      <c r="G846"/>
      <c r="H846"/>
      <c r="I846"/>
    </row>
    <row r="847" spans="1:9">
      <c r="A847"/>
      <c r="B847"/>
      <c r="C847"/>
      <c r="D847"/>
      <c r="E847"/>
      <c r="F847"/>
      <c r="G847"/>
      <c r="H847"/>
      <c r="I847"/>
    </row>
    <row r="848" spans="1:9">
      <c r="A848"/>
      <c r="B848"/>
      <c r="C848"/>
      <c r="D848"/>
      <c r="E848"/>
      <c r="F848"/>
      <c r="G848"/>
      <c r="H848"/>
      <c r="I848"/>
    </row>
    <row r="849" spans="1:9">
      <c r="A849"/>
      <c r="B849"/>
      <c r="C849"/>
      <c r="D849"/>
      <c r="E849"/>
      <c r="F849"/>
      <c r="G849"/>
      <c r="H849"/>
      <c r="I849"/>
    </row>
    <row r="850" spans="1:9">
      <c r="A850"/>
      <c r="B850"/>
      <c r="C850"/>
      <c r="D850"/>
      <c r="E850"/>
      <c r="F850"/>
      <c r="G850"/>
      <c r="H850"/>
      <c r="I850"/>
    </row>
    <row r="851" spans="1:9">
      <c r="A851"/>
      <c r="B851"/>
      <c r="C851"/>
      <c r="D851"/>
      <c r="E851"/>
      <c r="F851"/>
      <c r="G851"/>
      <c r="H851"/>
      <c r="I851"/>
    </row>
    <row r="852" spans="1:9">
      <c r="A852"/>
      <c r="B852"/>
      <c r="C852"/>
      <c r="D852"/>
      <c r="E852"/>
      <c r="F852"/>
      <c r="G852"/>
      <c r="H852"/>
      <c r="I852"/>
    </row>
    <row r="853" spans="1:9">
      <c r="A853"/>
      <c r="B853"/>
      <c r="C853"/>
      <c r="D853"/>
      <c r="E853"/>
      <c r="F853"/>
      <c r="G853"/>
      <c r="H853"/>
      <c r="I853"/>
    </row>
    <row r="854" spans="1:9">
      <c r="A854"/>
      <c r="B854"/>
      <c r="C854"/>
      <c r="D854"/>
      <c r="E854"/>
      <c r="F854"/>
      <c r="G854"/>
      <c r="H854"/>
      <c r="I854"/>
    </row>
    <row r="855" spans="1:9">
      <c r="A855"/>
      <c r="B855"/>
      <c r="C855"/>
      <c r="D855"/>
      <c r="E855"/>
      <c r="F855"/>
      <c r="G855"/>
      <c r="H855"/>
      <c r="I855"/>
    </row>
    <row r="856" spans="1:9">
      <c r="A856"/>
      <c r="B856"/>
      <c r="C856"/>
      <c r="D856"/>
      <c r="E856"/>
      <c r="F856"/>
      <c r="G856"/>
      <c r="H856"/>
      <c r="I856"/>
    </row>
    <row r="857" spans="1:9">
      <c r="A857"/>
      <c r="B857"/>
      <c r="C857"/>
      <c r="D857"/>
      <c r="E857"/>
      <c r="F857"/>
      <c r="G857"/>
      <c r="H857"/>
      <c r="I857"/>
    </row>
    <row r="858" spans="1:9">
      <c r="A858"/>
      <c r="B858"/>
      <c r="C858"/>
      <c r="D858"/>
      <c r="E858"/>
      <c r="F858"/>
      <c r="G858"/>
      <c r="H858"/>
      <c r="I858"/>
    </row>
    <row r="859" spans="1:9">
      <c r="A859"/>
      <c r="B859"/>
      <c r="C859"/>
      <c r="D859"/>
      <c r="E859"/>
      <c r="F859"/>
      <c r="G859"/>
      <c r="H859"/>
      <c r="I859"/>
    </row>
    <row r="860" spans="1:9">
      <c r="A860"/>
      <c r="B860"/>
      <c r="C860"/>
      <c r="D860"/>
      <c r="E860"/>
      <c r="F860"/>
      <c r="G860"/>
      <c r="H860"/>
      <c r="I860"/>
    </row>
    <row r="861" spans="1:9">
      <c r="A861"/>
      <c r="B861"/>
      <c r="C861"/>
      <c r="D861"/>
      <c r="E861"/>
      <c r="F861"/>
      <c r="G861"/>
      <c r="H861"/>
      <c r="I861"/>
    </row>
    <row r="862" spans="1:9">
      <c r="A862"/>
      <c r="B862"/>
      <c r="C862"/>
      <c r="D862"/>
      <c r="E862"/>
      <c r="F862"/>
      <c r="G862"/>
      <c r="H862"/>
      <c r="I862"/>
    </row>
    <row r="863" spans="1:9">
      <c r="A863"/>
      <c r="B863"/>
      <c r="C863"/>
      <c r="D863"/>
      <c r="E863"/>
      <c r="F863"/>
      <c r="G863"/>
      <c r="H863"/>
      <c r="I863"/>
    </row>
    <row r="864" spans="1:9">
      <c r="A864"/>
      <c r="B864"/>
      <c r="C864"/>
      <c r="D864"/>
      <c r="E864"/>
      <c r="F864"/>
      <c r="G864"/>
      <c r="H864"/>
      <c r="I864"/>
    </row>
    <row r="865" spans="1:9">
      <c r="A865"/>
      <c r="B865"/>
      <c r="C865"/>
      <c r="D865"/>
      <c r="E865"/>
      <c r="F865"/>
      <c r="G865"/>
      <c r="H865"/>
      <c r="I865"/>
    </row>
    <row r="866" spans="1:9">
      <c r="A866"/>
      <c r="B866"/>
      <c r="C866"/>
      <c r="D866"/>
      <c r="E866"/>
      <c r="F866"/>
      <c r="G866"/>
      <c r="H866"/>
      <c r="I866"/>
    </row>
    <row r="867" spans="1:9">
      <c r="A867"/>
      <c r="B867"/>
      <c r="C867"/>
      <c r="D867"/>
      <c r="E867"/>
      <c r="F867"/>
      <c r="G867"/>
      <c r="H867"/>
      <c r="I867"/>
    </row>
    <row r="868" spans="1:9">
      <c r="A868"/>
      <c r="B868"/>
      <c r="C868"/>
      <c r="D868"/>
      <c r="E868"/>
      <c r="F868"/>
      <c r="G868"/>
      <c r="H868"/>
      <c r="I868"/>
    </row>
    <row r="869" spans="1:9">
      <c r="A869"/>
      <c r="B869"/>
      <c r="C869"/>
      <c r="D869"/>
      <c r="E869"/>
      <c r="F869"/>
      <c r="G869"/>
      <c r="H869"/>
      <c r="I869"/>
    </row>
    <row r="870" spans="1:9">
      <c r="A870"/>
      <c r="B870"/>
      <c r="C870"/>
      <c r="D870"/>
      <c r="E870"/>
      <c r="F870"/>
      <c r="G870"/>
      <c r="H870"/>
      <c r="I870"/>
    </row>
    <row r="871" spans="1:9">
      <c r="A871"/>
      <c r="B871"/>
      <c r="C871"/>
      <c r="D871"/>
      <c r="E871"/>
      <c r="F871"/>
      <c r="G871"/>
      <c r="H871"/>
      <c r="I871"/>
    </row>
    <row r="872" spans="1:9">
      <c r="A872"/>
      <c r="B872"/>
      <c r="C872"/>
      <c r="D872"/>
      <c r="E872"/>
      <c r="F872"/>
      <c r="G872"/>
      <c r="H872"/>
      <c r="I872"/>
    </row>
    <row r="873" spans="1:9">
      <c r="A873"/>
      <c r="B873"/>
      <c r="C873"/>
      <c r="D873"/>
      <c r="E873"/>
      <c r="F873"/>
      <c r="G873"/>
      <c r="H873"/>
      <c r="I873"/>
    </row>
    <row r="874" spans="1:9">
      <c r="A874"/>
      <c r="B874"/>
      <c r="C874"/>
      <c r="D874"/>
      <c r="E874"/>
      <c r="F874"/>
      <c r="G874"/>
      <c r="H874"/>
      <c r="I874"/>
    </row>
    <row r="875" spans="1:9">
      <c r="A875"/>
      <c r="B875"/>
      <c r="C875"/>
      <c r="D875"/>
      <c r="E875"/>
      <c r="F875"/>
      <c r="G875"/>
      <c r="H875"/>
      <c r="I875"/>
    </row>
    <row r="876" spans="1:9">
      <c r="A876"/>
      <c r="B876"/>
      <c r="C876"/>
      <c r="D876"/>
      <c r="E876"/>
      <c r="F876"/>
      <c r="G876"/>
      <c r="H876"/>
      <c r="I876"/>
    </row>
    <row r="877" spans="1:9">
      <c r="A877"/>
      <c r="B877"/>
      <c r="C877"/>
      <c r="D877"/>
      <c r="E877"/>
      <c r="F877"/>
      <c r="G877"/>
      <c r="H877"/>
      <c r="I877"/>
    </row>
    <row r="878" spans="1:9">
      <c r="A878"/>
      <c r="B878"/>
      <c r="C878"/>
      <c r="D878"/>
      <c r="E878"/>
      <c r="F878"/>
      <c r="G878"/>
      <c r="H878"/>
      <c r="I878"/>
    </row>
    <row r="879" spans="1:9">
      <c r="A879"/>
      <c r="B879"/>
      <c r="C879"/>
      <c r="D879"/>
      <c r="E879"/>
      <c r="F879"/>
      <c r="G879"/>
      <c r="H879"/>
      <c r="I879"/>
    </row>
    <row r="880" spans="1:9">
      <c r="A880"/>
      <c r="B880"/>
      <c r="C880"/>
      <c r="D880"/>
      <c r="E880"/>
      <c r="F880"/>
      <c r="G880"/>
      <c r="H880"/>
      <c r="I880"/>
    </row>
    <row r="881" spans="1:9">
      <c r="A881"/>
      <c r="B881"/>
      <c r="C881"/>
      <c r="D881"/>
      <c r="E881"/>
      <c r="F881"/>
      <c r="G881"/>
      <c r="H881"/>
      <c r="I881"/>
    </row>
    <row r="882" spans="1:9">
      <c r="A882"/>
      <c r="B882"/>
      <c r="C882"/>
      <c r="D882"/>
      <c r="E882"/>
      <c r="F882"/>
      <c r="G882"/>
      <c r="H882"/>
      <c r="I882"/>
    </row>
    <row r="883" spans="1:9">
      <c r="A883"/>
      <c r="B883"/>
      <c r="C883"/>
      <c r="D883"/>
      <c r="E883"/>
      <c r="F883"/>
      <c r="G883"/>
      <c r="H883"/>
      <c r="I883"/>
    </row>
    <row r="884" spans="1:9">
      <c r="A884"/>
      <c r="B884"/>
      <c r="C884"/>
      <c r="D884"/>
      <c r="E884"/>
      <c r="F884"/>
      <c r="G884"/>
      <c r="H884"/>
      <c r="I884"/>
    </row>
    <row r="885" spans="1:9">
      <c r="A885"/>
      <c r="B885"/>
      <c r="C885"/>
      <c r="D885"/>
      <c r="E885"/>
      <c r="F885"/>
      <c r="G885"/>
      <c r="H885"/>
      <c r="I885"/>
    </row>
    <row r="886" spans="1:9">
      <c r="A886"/>
      <c r="B886"/>
      <c r="C886"/>
      <c r="D886"/>
      <c r="E886"/>
      <c r="F886"/>
      <c r="G886"/>
      <c r="H886"/>
      <c r="I886"/>
    </row>
    <row r="887" spans="1:9">
      <c r="A887"/>
      <c r="B887"/>
      <c r="C887"/>
      <c r="D887"/>
      <c r="E887"/>
      <c r="F887"/>
      <c r="G887"/>
      <c r="H887"/>
      <c r="I887"/>
    </row>
    <row r="888" spans="1:9">
      <c r="A888"/>
      <c r="B888"/>
      <c r="C888"/>
      <c r="D888"/>
      <c r="E888"/>
      <c r="F888"/>
      <c r="G888"/>
      <c r="H888"/>
      <c r="I888"/>
    </row>
    <row r="889" spans="1:9">
      <c r="A889"/>
      <c r="B889"/>
      <c r="C889"/>
      <c r="D889"/>
      <c r="E889"/>
      <c r="F889"/>
      <c r="G889"/>
      <c r="H889"/>
      <c r="I889"/>
    </row>
    <row r="890" spans="1:9">
      <c r="A890"/>
      <c r="B890"/>
      <c r="C890"/>
      <c r="D890"/>
      <c r="E890"/>
      <c r="F890"/>
      <c r="G890"/>
      <c r="H890"/>
      <c r="I890"/>
    </row>
    <row r="891" spans="1:9">
      <c r="A891"/>
      <c r="B891"/>
      <c r="C891"/>
      <c r="D891"/>
      <c r="E891"/>
      <c r="F891"/>
      <c r="G891"/>
      <c r="H891"/>
      <c r="I891"/>
    </row>
    <row r="892" spans="1:9">
      <c r="A892"/>
      <c r="B892"/>
      <c r="C892"/>
      <c r="D892"/>
      <c r="E892"/>
      <c r="F892"/>
      <c r="G892"/>
      <c r="H892"/>
      <c r="I892"/>
    </row>
    <row r="893" spans="1:9">
      <c r="A893"/>
      <c r="B893"/>
      <c r="C893"/>
      <c r="D893"/>
      <c r="E893"/>
      <c r="F893"/>
      <c r="G893"/>
      <c r="H893"/>
      <c r="I893"/>
    </row>
    <row r="894" spans="1:9">
      <c r="A894"/>
      <c r="B894"/>
      <c r="C894"/>
      <c r="D894"/>
      <c r="E894"/>
      <c r="F894"/>
      <c r="G894"/>
      <c r="H894"/>
      <c r="I894"/>
    </row>
    <row r="895" spans="1:9">
      <c r="A895"/>
      <c r="B895"/>
      <c r="C895"/>
      <c r="D895"/>
      <c r="E895"/>
      <c r="F895"/>
      <c r="G895"/>
      <c r="H895"/>
      <c r="I895"/>
    </row>
    <row r="896" spans="1:9">
      <c r="A896"/>
      <c r="B896"/>
      <c r="C896"/>
      <c r="D896"/>
      <c r="E896"/>
      <c r="F896"/>
      <c r="G896"/>
      <c r="H896"/>
      <c r="I896"/>
    </row>
    <row r="897" spans="1:9">
      <c r="A897"/>
      <c r="B897"/>
      <c r="C897"/>
      <c r="D897"/>
      <c r="E897"/>
      <c r="F897"/>
      <c r="G897"/>
      <c r="H897"/>
      <c r="I897"/>
    </row>
    <row r="898" spans="1:9">
      <c r="A898"/>
      <c r="B898"/>
      <c r="C898"/>
      <c r="D898"/>
      <c r="E898"/>
      <c r="F898"/>
      <c r="G898"/>
      <c r="H898"/>
      <c r="I898"/>
    </row>
    <row r="899" spans="1:9">
      <c r="A899"/>
      <c r="B899"/>
      <c r="C899"/>
      <c r="D899"/>
      <c r="E899"/>
      <c r="F899"/>
      <c r="G899"/>
      <c r="H899"/>
      <c r="I899"/>
    </row>
    <row r="900" spans="1:9">
      <c r="A900"/>
      <c r="B900"/>
      <c r="C900"/>
      <c r="D900"/>
      <c r="E900"/>
      <c r="F900"/>
      <c r="G900"/>
      <c r="H900"/>
      <c r="I900"/>
    </row>
    <row r="901" spans="1:9">
      <c r="A901"/>
      <c r="B901"/>
      <c r="C901"/>
      <c r="D901"/>
      <c r="E901"/>
      <c r="F901"/>
      <c r="G901"/>
      <c r="H901"/>
      <c r="I901"/>
    </row>
    <row r="902" spans="1:9">
      <c r="A902"/>
      <c r="B902"/>
      <c r="C902"/>
      <c r="D902"/>
      <c r="E902"/>
      <c r="F902"/>
      <c r="G902"/>
      <c r="H902"/>
      <c r="I902"/>
    </row>
    <row r="903" spans="1:9">
      <c r="A903"/>
      <c r="B903"/>
      <c r="C903"/>
      <c r="D903"/>
      <c r="E903"/>
      <c r="F903"/>
      <c r="G903"/>
      <c r="H903"/>
      <c r="I903"/>
    </row>
    <row r="904" spans="1:9">
      <c r="A904"/>
      <c r="B904"/>
      <c r="C904"/>
      <c r="D904"/>
      <c r="E904"/>
      <c r="F904"/>
      <c r="G904"/>
      <c r="H904"/>
      <c r="I904"/>
    </row>
    <row r="905" spans="1:9">
      <c r="A905"/>
      <c r="B905"/>
      <c r="C905"/>
      <c r="D905"/>
      <c r="E905"/>
      <c r="F905"/>
      <c r="G905"/>
      <c r="H905"/>
      <c r="I905"/>
    </row>
    <row r="906" spans="1:9">
      <c r="A906"/>
      <c r="B906"/>
      <c r="C906"/>
      <c r="D906"/>
      <c r="E906"/>
      <c r="F906"/>
      <c r="G906"/>
      <c r="H906"/>
      <c r="I906"/>
    </row>
    <row r="907" spans="1:9">
      <c r="A907"/>
      <c r="B907"/>
      <c r="C907"/>
      <c r="D907"/>
      <c r="E907"/>
      <c r="F907"/>
      <c r="G907"/>
      <c r="H907"/>
      <c r="I907"/>
    </row>
    <row r="908" spans="1:9">
      <c r="A908"/>
      <c r="B908"/>
      <c r="C908"/>
      <c r="D908"/>
      <c r="E908"/>
      <c r="F908"/>
      <c r="G908"/>
      <c r="H908"/>
      <c r="I908"/>
    </row>
    <row r="909" spans="1:9">
      <c r="A909"/>
      <c r="B909"/>
      <c r="C909"/>
      <c r="D909"/>
      <c r="E909"/>
      <c r="F909"/>
      <c r="G909"/>
      <c r="H909"/>
      <c r="I909"/>
    </row>
    <row r="910" spans="1:9">
      <c r="A910"/>
      <c r="B910"/>
      <c r="C910"/>
      <c r="D910"/>
      <c r="E910"/>
      <c r="F910"/>
      <c r="G910"/>
      <c r="H910"/>
      <c r="I910"/>
    </row>
    <row r="911" spans="1:9">
      <c r="A911"/>
      <c r="B911"/>
      <c r="C911"/>
      <c r="D911"/>
      <c r="E911"/>
      <c r="F911"/>
      <c r="G911"/>
      <c r="H911"/>
      <c r="I911"/>
    </row>
    <row r="912" spans="1:9">
      <c r="A912"/>
      <c r="B912"/>
      <c r="C912"/>
      <c r="D912"/>
      <c r="E912"/>
      <c r="F912"/>
      <c r="G912"/>
      <c r="H912"/>
      <c r="I912"/>
    </row>
    <row r="913" spans="1:9">
      <c r="A913"/>
      <c r="B913"/>
      <c r="C913"/>
      <c r="D913"/>
      <c r="E913"/>
      <c r="F913"/>
      <c r="G913"/>
      <c r="H913"/>
      <c r="I913"/>
    </row>
    <row r="914" spans="1:9">
      <c r="A914"/>
      <c r="B914"/>
      <c r="C914"/>
      <c r="D914"/>
      <c r="E914"/>
      <c r="F914"/>
      <c r="G914"/>
      <c r="H914"/>
      <c r="I914"/>
    </row>
    <row r="915" spans="1:9">
      <c r="A915"/>
      <c r="B915"/>
      <c r="C915"/>
      <c r="D915"/>
      <c r="E915"/>
      <c r="F915"/>
      <c r="G915"/>
      <c r="H915"/>
      <c r="I915"/>
    </row>
    <row r="916" spans="1:9">
      <c r="A916"/>
      <c r="B916"/>
      <c r="C916"/>
      <c r="D916"/>
      <c r="E916"/>
      <c r="F916"/>
      <c r="G916"/>
      <c r="H916"/>
      <c r="I916"/>
    </row>
    <row r="917" spans="1:9">
      <c r="A917"/>
      <c r="B917"/>
      <c r="C917"/>
      <c r="D917"/>
      <c r="E917"/>
      <c r="F917"/>
      <c r="G917"/>
      <c r="H917"/>
      <c r="I917"/>
    </row>
    <row r="918" spans="1:9">
      <c r="A918"/>
      <c r="B918"/>
      <c r="C918"/>
      <c r="D918"/>
      <c r="E918"/>
      <c r="F918"/>
      <c r="G918"/>
      <c r="H918"/>
      <c r="I918"/>
    </row>
    <row r="919" spans="1:9">
      <c r="A919"/>
      <c r="B919"/>
      <c r="C919"/>
      <c r="D919"/>
      <c r="E919"/>
      <c r="F919"/>
      <c r="G919"/>
      <c r="H919"/>
      <c r="I919"/>
    </row>
    <row r="920" spans="1:9">
      <c r="A920"/>
      <c r="B920"/>
      <c r="C920"/>
      <c r="D920"/>
      <c r="E920"/>
      <c r="F920"/>
      <c r="G920"/>
      <c r="H920"/>
      <c r="I920"/>
    </row>
    <row r="921" spans="1:9">
      <c r="A921"/>
      <c r="B921"/>
      <c r="C921"/>
      <c r="D921"/>
      <c r="E921"/>
      <c r="F921"/>
      <c r="G921"/>
      <c r="H921"/>
      <c r="I921"/>
    </row>
    <row r="922" spans="1:9">
      <c r="A922"/>
      <c r="B922"/>
      <c r="C922"/>
      <c r="D922"/>
      <c r="E922"/>
      <c r="F922"/>
      <c r="G922"/>
      <c r="H922"/>
      <c r="I922"/>
    </row>
    <row r="923" spans="1:9">
      <c r="A923"/>
      <c r="B923"/>
      <c r="C923"/>
      <c r="D923"/>
      <c r="E923"/>
      <c r="F923"/>
      <c r="G923"/>
      <c r="H923"/>
      <c r="I923"/>
    </row>
    <row r="924" spans="1:9">
      <c r="A924"/>
      <c r="B924"/>
      <c r="C924"/>
      <c r="D924"/>
      <c r="E924"/>
      <c r="F924"/>
      <c r="G924"/>
      <c r="H924"/>
      <c r="I924"/>
    </row>
    <row r="925" spans="1:9">
      <c r="A925"/>
      <c r="B925"/>
      <c r="C925"/>
      <c r="D925"/>
      <c r="E925"/>
      <c r="F925"/>
      <c r="G925"/>
      <c r="H925"/>
      <c r="I925"/>
    </row>
    <row r="926" spans="1:9">
      <c r="A926"/>
      <c r="B926"/>
      <c r="C926"/>
      <c r="D926"/>
      <c r="E926"/>
      <c r="F926"/>
      <c r="G926"/>
      <c r="H926"/>
      <c r="I926"/>
    </row>
    <row r="927" spans="1:9">
      <c r="A927"/>
      <c r="B927"/>
      <c r="C927"/>
      <c r="D927"/>
      <c r="E927"/>
      <c r="F927"/>
      <c r="G927"/>
      <c r="H927"/>
      <c r="I927"/>
    </row>
    <row r="928" spans="1:9">
      <c r="A928"/>
      <c r="B928"/>
      <c r="C928"/>
      <c r="D928"/>
      <c r="E928"/>
      <c r="F928"/>
      <c r="G928"/>
      <c r="H928"/>
      <c r="I928"/>
    </row>
    <row r="929" spans="1:9">
      <c r="A929"/>
      <c r="B929"/>
      <c r="C929"/>
      <c r="D929"/>
      <c r="E929"/>
      <c r="F929"/>
      <c r="G929"/>
      <c r="H929"/>
      <c r="I929"/>
    </row>
    <row r="930" spans="1:9">
      <c r="A930"/>
      <c r="B930"/>
      <c r="C930"/>
      <c r="D930"/>
      <c r="E930"/>
      <c r="F930"/>
      <c r="G930"/>
      <c r="H930"/>
      <c r="I930"/>
    </row>
    <row r="931" spans="1:9">
      <c r="A931"/>
      <c r="B931"/>
      <c r="C931"/>
      <c r="D931"/>
      <c r="E931"/>
      <c r="F931"/>
      <c r="G931"/>
      <c r="H931"/>
      <c r="I931"/>
    </row>
    <row r="932" spans="1:9">
      <c r="A932"/>
      <c r="B932"/>
      <c r="C932"/>
      <c r="D932"/>
      <c r="E932"/>
      <c r="F932"/>
      <c r="G932"/>
      <c r="H932"/>
      <c r="I932"/>
    </row>
    <row r="933" spans="1:9">
      <c r="A933"/>
      <c r="B933"/>
      <c r="C933"/>
      <c r="D933"/>
      <c r="E933"/>
      <c r="F933"/>
      <c r="G933"/>
      <c r="H933"/>
      <c r="I933"/>
    </row>
    <row r="934" spans="1:9">
      <c r="A934"/>
      <c r="B934"/>
      <c r="C934"/>
      <c r="D934"/>
      <c r="E934"/>
      <c r="F934"/>
      <c r="G934"/>
      <c r="H934"/>
      <c r="I934"/>
    </row>
    <row r="935" spans="1:9">
      <c r="A935"/>
      <c r="B935"/>
      <c r="C935"/>
      <c r="D935"/>
      <c r="E935"/>
      <c r="F935"/>
      <c r="G935"/>
      <c r="H935"/>
      <c r="I935"/>
    </row>
    <row r="936" spans="1:9">
      <c r="A936"/>
      <c r="B936"/>
      <c r="C936"/>
      <c r="D936"/>
      <c r="E936"/>
      <c r="F936"/>
      <c r="G936"/>
      <c r="H936"/>
      <c r="I936"/>
    </row>
    <row r="937" spans="1:9">
      <c r="A937"/>
      <c r="B937"/>
      <c r="C937"/>
      <c r="D937"/>
      <c r="E937"/>
      <c r="F937"/>
      <c r="G937"/>
      <c r="H937"/>
      <c r="I937"/>
    </row>
    <row r="938" spans="1:9">
      <c r="A938"/>
      <c r="B938"/>
      <c r="C938"/>
      <c r="D938"/>
      <c r="E938"/>
      <c r="F938"/>
      <c r="G938"/>
      <c r="H938"/>
      <c r="I938"/>
    </row>
    <row r="939" spans="1:9">
      <c r="A939"/>
      <c r="B939"/>
      <c r="C939"/>
      <c r="D939"/>
      <c r="E939"/>
      <c r="F939"/>
      <c r="G939"/>
      <c r="H939"/>
      <c r="I939"/>
    </row>
    <row r="940" spans="1:9">
      <c r="A940"/>
      <c r="B940"/>
      <c r="C940"/>
      <c r="D940"/>
      <c r="E940"/>
      <c r="F940"/>
      <c r="G940"/>
      <c r="H940"/>
      <c r="I940"/>
    </row>
    <row r="941" spans="1:9">
      <c r="A941"/>
      <c r="B941"/>
      <c r="C941"/>
      <c r="D941"/>
      <c r="E941"/>
      <c r="F941"/>
      <c r="G941"/>
      <c r="H941"/>
      <c r="I941"/>
    </row>
    <row r="942" spans="1:9">
      <c r="A942"/>
      <c r="B942"/>
      <c r="C942"/>
      <c r="D942"/>
      <c r="E942"/>
      <c r="F942"/>
      <c r="G942"/>
      <c r="H942"/>
      <c r="I942"/>
    </row>
    <row r="943" spans="1:9">
      <c r="A943"/>
      <c r="B943"/>
      <c r="C943"/>
      <c r="D943"/>
      <c r="E943"/>
      <c r="F943"/>
      <c r="G943"/>
      <c r="H943"/>
      <c r="I943"/>
    </row>
    <row r="944" spans="1:9">
      <c r="A944"/>
      <c r="B944"/>
      <c r="C944"/>
      <c r="D944"/>
      <c r="E944"/>
      <c r="F944"/>
      <c r="G944"/>
      <c r="H944"/>
      <c r="I944"/>
    </row>
    <row r="945" spans="1:9">
      <c r="A945"/>
      <c r="B945"/>
      <c r="C945"/>
      <c r="D945"/>
      <c r="E945"/>
      <c r="F945"/>
      <c r="G945"/>
      <c r="H945"/>
      <c r="I945"/>
    </row>
    <row r="946" spans="1:9">
      <c r="A946"/>
      <c r="B946"/>
      <c r="C946"/>
      <c r="D946"/>
      <c r="E946"/>
      <c r="F946"/>
      <c r="G946"/>
      <c r="H946"/>
      <c r="I946"/>
    </row>
    <row r="947" spans="1:9">
      <c r="A947"/>
      <c r="B947"/>
      <c r="C947"/>
      <c r="D947"/>
      <c r="E947"/>
      <c r="F947"/>
      <c r="G947"/>
      <c r="H947"/>
      <c r="I947"/>
    </row>
    <row r="948" spans="1:9">
      <c r="A948"/>
      <c r="B948"/>
      <c r="C948"/>
      <c r="D948"/>
      <c r="E948"/>
      <c r="F948"/>
      <c r="G948"/>
      <c r="H948"/>
      <c r="I948"/>
    </row>
    <row r="949" spans="1:9">
      <c r="A949"/>
      <c r="B949"/>
      <c r="C949"/>
      <c r="D949"/>
      <c r="E949"/>
      <c r="F949"/>
      <c r="G949"/>
      <c r="H949"/>
      <c r="I949"/>
    </row>
    <row r="950" spans="1:9">
      <c r="A950"/>
      <c r="B950"/>
      <c r="C950"/>
      <c r="D950"/>
      <c r="E950"/>
      <c r="F950"/>
      <c r="G950"/>
      <c r="H950"/>
      <c r="I950"/>
    </row>
    <row r="951" spans="1:9">
      <c r="A951"/>
      <c r="B951"/>
      <c r="C951"/>
      <c r="D951"/>
      <c r="E951"/>
      <c r="F951"/>
      <c r="G951"/>
      <c r="H951"/>
      <c r="I951"/>
    </row>
    <row r="952" spans="1:9">
      <c r="A952"/>
      <c r="B952"/>
      <c r="C952"/>
      <c r="D952"/>
      <c r="E952"/>
      <c r="F952"/>
      <c r="G952"/>
      <c r="H952"/>
      <c r="I952"/>
    </row>
    <row r="953" spans="1:9">
      <c r="A953"/>
      <c r="B953"/>
      <c r="C953"/>
      <c r="D953"/>
      <c r="E953"/>
      <c r="F953"/>
      <c r="G953"/>
      <c r="H953"/>
      <c r="I953"/>
    </row>
    <row r="954" spans="1:9">
      <c r="A954"/>
      <c r="B954"/>
      <c r="C954"/>
      <c r="D954"/>
      <c r="E954"/>
      <c r="F954"/>
      <c r="G954"/>
      <c r="H954"/>
      <c r="I954"/>
    </row>
    <row r="955" spans="1:9">
      <c r="A955"/>
      <c r="B955"/>
      <c r="C955"/>
      <c r="D955"/>
      <c r="E955"/>
      <c r="F955"/>
      <c r="G955"/>
      <c r="H955"/>
      <c r="I955"/>
    </row>
    <row r="956" spans="1:9">
      <c r="A956"/>
      <c r="B956"/>
      <c r="C956"/>
      <c r="D956"/>
      <c r="E956"/>
      <c r="F956"/>
      <c r="G956"/>
      <c r="H956"/>
      <c r="I956"/>
    </row>
    <row r="957" spans="1:9">
      <c r="A957"/>
      <c r="B957"/>
      <c r="C957"/>
      <c r="D957"/>
      <c r="E957"/>
      <c r="F957"/>
      <c r="G957"/>
      <c r="H957"/>
      <c r="I957"/>
    </row>
    <row r="958" spans="1:9">
      <c r="A958"/>
      <c r="B958"/>
      <c r="C958"/>
      <c r="D958"/>
      <c r="E958"/>
      <c r="F958"/>
      <c r="G958"/>
      <c r="H958"/>
      <c r="I958"/>
    </row>
    <row r="959" spans="1:9">
      <c r="A959"/>
      <c r="B959"/>
      <c r="C959"/>
      <c r="D959"/>
      <c r="E959"/>
      <c r="F959"/>
      <c r="G959"/>
      <c r="H959"/>
      <c r="I959"/>
    </row>
    <row r="960" spans="1:9">
      <c r="A960"/>
      <c r="B960"/>
      <c r="C960"/>
      <c r="D960"/>
      <c r="E960"/>
      <c r="F960"/>
      <c r="G960"/>
      <c r="H960"/>
      <c r="I960"/>
    </row>
    <row r="961" spans="1:9">
      <c r="A961"/>
      <c r="B961"/>
      <c r="C961"/>
      <c r="D961"/>
      <c r="E961"/>
      <c r="F961"/>
      <c r="G961"/>
      <c r="H961"/>
      <c r="I961"/>
    </row>
    <row r="962" spans="1:9">
      <c r="A962"/>
      <c r="B962"/>
      <c r="C962"/>
      <c r="D962"/>
      <c r="E962"/>
      <c r="F962"/>
      <c r="G962"/>
      <c r="H962"/>
      <c r="I962"/>
    </row>
    <row r="963" spans="1:9">
      <c r="A963"/>
      <c r="B963"/>
      <c r="C963"/>
      <c r="D963"/>
      <c r="E963"/>
      <c r="F963"/>
      <c r="G963"/>
      <c r="H963"/>
      <c r="I963"/>
    </row>
    <row r="964" spans="1:9">
      <c r="A964"/>
      <c r="B964"/>
      <c r="C964"/>
      <c r="D964"/>
      <c r="E964"/>
      <c r="F964"/>
      <c r="G964"/>
      <c r="H964"/>
      <c r="I964"/>
    </row>
    <row r="965" spans="1:9">
      <c r="A965"/>
      <c r="B965"/>
      <c r="C965"/>
      <c r="D965"/>
      <c r="E965"/>
      <c r="F965"/>
      <c r="G965"/>
      <c r="H965"/>
      <c r="I965"/>
    </row>
    <row r="966" spans="1:9">
      <c r="A966"/>
      <c r="B966"/>
      <c r="C966"/>
      <c r="D966"/>
      <c r="E966"/>
      <c r="F966"/>
      <c r="G966"/>
      <c r="H966"/>
      <c r="I966"/>
    </row>
    <row r="967" spans="1:9">
      <c r="A967"/>
      <c r="B967"/>
      <c r="C967"/>
      <c r="D967"/>
      <c r="E967"/>
      <c r="F967"/>
      <c r="G967"/>
      <c r="H967"/>
      <c r="I967"/>
    </row>
    <row r="968" spans="1:9">
      <c r="A968"/>
      <c r="B968"/>
      <c r="C968"/>
      <c r="D968"/>
      <c r="E968"/>
      <c r="F968"/>
      <c r="G968"/>
      <c r="H968"/>
      <c r="I968"/>
    </row>
    <row r="969" spans="1:9">
      <c r="A969"/>
      <c r="B969"/>
      <c r="C969"/>
      <c r="D969"/>
      <c r="E969"/>
      <c r="F969"/>
      <c r="G969"/>
      <c r="H969"/>
      <c r="I969"/>
    </row>
    <row r="970" spans="1:9">
      <c r="A970"/>
      <c r="B970"/>
      <c r="C970"/>
      <c r="D970"/>
      <c r="E970"/>
      <c r="F970"/>
      <c r="G970"/>
      <c r="H970"/>
      <c r="I970"/>
    </row>
    <row r="971" spans="1:9">
      <c r="A971"/>
      <c r="B971"/>
      <c r="C971"/>
      <c r="D971"/>
      <c r="E971"/>
      <c r="F971"/>
      <c r="G971"/>
      <c r="H971"/>
      <c r="I971"/>
    </row>
    <row r="972" spans="1:9">
      <c r="A972"/>
      <c r="B972"/>
      <c r="C972"/>
      <c r="D972"/>
      <c r="E972"/>
      <c r="F972"/>
      <c r="G972"/>
      <c r="H972"/>
      <c r="I972"/>
    </row>
    <row r="973" spans="1:9">
      <c r="A973"/>
      <c r="B973"/>
      <c r="C973"/>
      <c r="D973"/>
      <c r="E973"/>
      <c r="F973"/>
      <c r="G973"/>
      <c r="H973"/>
      <c r="I973"/>
    </row>
    <row r="974" spans="1:9">
      <c r="A974"/>
      <c r="B974"/>
      <c r="C974"/>
      <c r="D974"/>
      <c r="E974"/>
      <c r="F974"/>
      <c r="G974"/>
      <c r="H974"/>
      <c r="I974"/>
    </row>
    <row r="975" spans="1:9">
      <c r="A975"/>
      <c r="B975"/>
      <c r="C975"/>
      <c r="D975"/>
      <c r="E975"/>
      <c r="F975"/>
      <c r="G975"/>
      <c r="H975"/>
      <c r="I975"/>
    </row>
    <row r="976" spans="1:9">
      <c r="A976"/>
      <c r="B976"/>
      <c r="C976"/>
      <c r="D976"/>
      <c r="E976"/>
      <c r="F976"/>
      <c r="G976"/>
      <c r="H976"/>
      <c r="I976"/>
    </row>
    <row r="977" spans="1:9">
      <c r="A977"/>
      <c r="B977"/>
      <c r="C977"/>
      <c r="D977"/>
      <c r="E977"/>
      <c r="F977"/>
      <c r="G977"/>
      <c r="H977"/>
      <c r="I977"/>
    </row>
    <row r="978" spans="1:9">
      <c r="A978"/>
      <c r="B978"/>
      <c r="C978"/>
      <c r="D978"/>
      <c r="E978"/>
      <c r="F978"/>
      <c r="G978"/>
      <c r="H978"/>
      <c r="I978"/>
    </row>
    <row r="979" spans="1:9">
      <c r="A979"/>
      <c r="B979"/>
      <c r="C979"/>
      <c r="D979"/>
      <c r="E979"/>
      <c r="F979"/>
      <c r="G979"/>
      <c r="H979"/>
      <c r="I979"/>
    </row>
    <row r="980" spans="1:9">
      <c r="A980"/>
      <c r="B980"/>
      <c r="C980"/>
      <c r="D980"/>
      <c r="E980"/>
      <c r="F980"/>
      <c r="G980"/>
      <c r="H980"/>
      <c r="I980"/>
    </row>
    <row r="981" spans="1:9">
      <c r="A981"/>
      <c r="B981"/>
      <c r="C981"/>
      <c r="D981"/>
      <c r="E981"/>
      <c r="F981"/>
      <c r="G981"/>
      <c r="H981"/>
      <c r="I981"/>
    </row>
    <row r="982" spans="1:9">
      <c r="A982"/>
      <c r="B982"/>
      <c r="C982"/>
      <c r="D982"/>
      <c r="E982"/>
      <c r="F982"/>
      <c r="G982"/>
      <c r="H982"/>
      <c r="I982"/>
    </row>
    <row r="983" spans="1:9">
      <c r="A983"/>
      <c r="B983"/>
      <c r="C983"/>
      <c r="D983"/>
      <c r="E983"/>
      <c r="F983"/>
      <c r="G983"/>
      <c r="H983"/>
      <c r="I983"/>
    </row>
    <row r="984" spans="1:9">
      <c r="A984"/>
      <c r="B984"/>
      <c r="C984"/>
      <c r="D984"/>
      <c r="E984"/>
      <c r="F984"/>
      <c r="G984"/>
      <c r="H984"/>
      <c r="I984"/>
    </row>
    <row r="985" spans="1:9">
      <c r="A985"/>
      <c r="B985"/>
      <c r="C985"/>
      <c r="D985"/>
      <c r="E985"/>
      <c r="F985"/>
      <c r="G985"/>
      <c r="H985"/>
      <c r="I985"/>
    </row>
    <row r="986" spans="1:9">
      <c r="A986"/>
      <c r="B986"/>
      <c r="C986"/>
      <c r="D986"/>
      <c r="E986"/>
      <c r="F986"/>
      <c r="G986"/>
      <c r="H986"/>
      <c r="I986"/>
    </row>
    <row r="987" spans="1:9">
      <c r="A987"/>
      <c r="B987"/>
      <c r="C987"/>
      <c r="D987"/>
      <c r="E987"/>
      <c r="F987"/>
      <c r="G987"/>
      <c r="H987"/>
      <c r="I987"/>
    </row>
    <row r="988" spans="1:9">
      <c r="A988"/>
      <c r="B988"/>
      <c r="C988"/>
      <c r="D988"/>
      <c r="E988"/>
      <c r="F988"/>
      <c r="G988"/>
      <c r="H988"/>
      <c r="I988"/>
    </row>
    <row r="989" spans="1:9">
      <c r="A989"/>
      <c r="B989"/>
      <c r="C989"/>
      <c r="D989"/>
      <c r="E989"/>
      <c r="F989"/>
      <c r="G989"/>
      <c r="H989"/>
      <c r="I989"/>
    </row>
    <row r="990" spans="1:9">
      <c r="A990"/>
      <c r="B990"/>
      <c r="C990"/>
      <c r="D990"/>
      <c r="E990"/>
      <c r="F990"/>
      <c r="G990"/>
      <c r="H990"/>
      <c r="I990"/>
    </row>
    <row r="991" spans="1:9">
      <c r="A991"/>
      <c r="B991"/>
      <c r="C991"/>
      <c r="D991"/>
      <c r="E991"/>
      <c r="F991"/>
      <c r="G991"/>
      <c r="H991"/>
      <c r="I991"/>
    </row>
    <row r="992" spans="1:9">
      <c r="A992"/>
      <c r="B992"/>
      <c r="C992"/>
      <c r="D992"/>
      <c r="E992"/>
      <c r="F992"/>
      <c r="G992"/>
      <c r="H992"/>
      <c r="I992"/>
    </row>
    <row r="993" spans="1:9">
      <c r="A993"/>
      <c r="B993"/>
      <c r="C993"/>
      <c r="D993"/>
      <c r="E993"/>
      <c r="F993"/>
      <c r="G993"/>
      <c r="H993"/>
      <c r="I993"/>
    </row>
    <row r="994" spans="1:9">
      <c r="A994"/>
      <c r="B994"/>
      <c r="C994"/>
      <c r="D994"/>
      <c r="E994"/>
      <c r="F994"/>
      <c r="G994"/>
      <c r="H994"/>
      <c r="I994"/>
    </row>
    <row r="995" spans="1:9">
      <c r="A995"/>
      <c r="B995"/>
      <c r="C995"/>
      <c r="D995"/>
      <c r="E995"/>
      <c r="F995"/>
      <c r="G995"/>
      <c r="H995"/>
      <c r="I995"/>
    </row>
    <row r="996" spans="1:9">
      <c r="A996"/>
      <c r="B996"/>
      <c r="C996"/>
      <c r="D996"/>
      <c r="E996"/>
      <c r="F996"/>
      <c r="G996"/>
      <c r="H996"/>
      <c r="I996"/>
    </row>
    <row r="997" spans="1:9">
      <c r="A997"/>
      <c r="B997"/>
      <c r="C997"/>
      <c r="D997"/>
      <c r="E997"/>
      <c r="F997"/>
      <c r="G997"/>
      <c r="H997"/>
      <c r="I997"/>
    </row>
    <row r="998" spans="1:9">
      <c r="A998"/>
      <c r="B998"/>
      <c r="C998"/>
      <c r="D998"/>
      <c r="E998"/>
      <c r="F998"/>
      <c r="G998"/>
      <c r="H998"/>
      <c r="I998"/>
    </row>
    <row r="999" spans="1:9">
      <c r="A999"/>
      <c r="B999"/>
      <c r="C999"/>
      <c r="D999"/>
      <c r="E999"/>
      <c r="F999"/>
      <c r="G999"/>
      <c r="H999"/>
      <c r="I999"/>
    </row>
    <row r="1000" spans="1:9">
      <c r="A1000"/>
      <c r="B1000"/>
      <c r="C1000"/>
      <c r="D1000"/>
      <c r="E1000"/>
      <c r="F1000"/>
      <c r="G1000"/>
      <c r="H1000"/>
      <c r="I1000"/>
    </row>
    <row r="1001" spans="1:9">
      <c r="A1001"/>
      <c r="B1001"/>
      <c r="C1001"/>
      <c r="D1001"/>
      <c r="E1001"/>
      <c r="F1001"/>
      <c r="G1001"/>
      <c r="H1001"/>
      <c r="I1001"/>
    </row>
    <row r="1002" spans="1:9">
      <c r="A1002"/>
      <c r="B1002"/>
      <c r="C1002"/>
      <c r="D1002"/>
      <c r="E1002"/>
      <c r="F1002"/>
      <c r="G1002"/>
      <c r="H1002"/>
      <c r="I1002"/>
    </row>
    <row r="1003" spans="1:9">
      <c r="A1003"/>
      <c r="B1003"/>
      <c r="C1003"/>
      <c r="D1003"/>
      <c r="E1003"/>
      <c r="F1003"/>
      <c r="G1003"/>
      <c r="H1003"/>
      <c r="I1003"/>
    </row>
    <row r="1004" spans="1:9">
      <c r="A1004"/>
      <c r="B1004"/>
      <c r="C1004"/>
      <c r="D1004"/>
      <c r="E1004"/>
      <c r="F1004"/>
      <c r="G1004"/>
      <c r="H1004"/>
      <c r="I1004"/>
    </row>
    <row r="1005" spans="1:9">
      <c r="A1005"/>
      <c r="B1005"/>
      <c r="C1005"/>
      <c r="D1005"/>
      <c r="E1005"/>
      <c r="F1005"/>
      <c r="G1005"/>
      <c r="H1005"/>
      <c r="I1005"/>
    </row>
    <row r="1006" spans="1:9">
      <c r="A1006"/>
      <c r="B1006"/>
      <c r="C1006"/>
      <c r="D1006"/>
      <c r="E1006"/>
      <c r="F1006"/>
      <c r="G1006"/>
      <c r="H1006"/>
      <c r="I1006"/>
    </row>
    <row r="1007" spans="1:9">
      <c r="A1007"/>
      <c r="B1007"/>
      <c r="C1007"/>
      <c r="D1007"/>
      <c r="E1007"/>
      <c r="F1007"/>
      <c r="G1007"/>
      <c r="H1007"/>
      <c r="I1007"/>
    </row>
    <row r="1008" spans="1:9">
      <c r="A1008"/>
      <c r="B1008"/>
      <c r="C1008"/>
      <c r="D1008"/>
      <c r="E1008"/>
      <c r="F1008"/>
      <c r="G1008"/>
      <c r="H1008"/>
      <c r="I1008"/>
    </row>
    <row r="1009" spans="1:9">
      <c r="A1009"/>
      <c r="B1009"/>
      <c r="C1009"/>
      <c r="D1009"/>
      <c r="E1009"/>
      <c r="F1009"/>
      <c r="G1009"/>
      <c r="H1009"/>
      <c r="I1009"/>
    </row>
    <row r="1010" spans="1:9">
      <c r="A1010"/>
      <c r="B1010"/>
      <c r="C1010"/>
      <c r="D1010"/>
      <c r="E1010"/>
      <c r="F1010"/>
      <c r="G1010"/>
      <c r="H1010"/>
      <c r="I1010"/>
    </row>
    <row r="1011" spans="1:9">
      <c r="A1011"/>
      <c r="B1011"/>
      <c r="C1011"/>
      <c r="D1011"/>
      <c r="E1011"/>
      <c r="F1011"/>
      <c r="G1011"/>
      <c r="H1011"/>
      <c r="I1011"/>
    </row>
    <row r="1012" spans="1:9">
      <c r="A1012"/>
      <c r="B1012"/>
      <c r="C1012"/>
      <c r="D1012"/>
      <c r="E1012"/>
      <c r="F1012"/>
      <c r="G1012"/>
      <c r="H1012"/>
      <c r="I1012"/>
    </row>
    <row r="1013" spans="1:9">
      <c r="A1013"/>
      <c r="B1013"/>
      <c r="C1013"/>
      <c r="D1013"/>
      <c r="E1013"/>
      <c r="F1013"/>
      <c r="G1013"/>
      <c r="H1013"/>
      <c r="I1013"/>
    </row>
    <row r="1014" spans="1:9">
      <c r="A1014"/>
      <c r="B1014"/>
      <c r="C1014"/>
      <c r="D1014"/>
      <c r="E1014"/>
      <c r="F1014"/>
      <c r="G1014"/>
      <c r="H1014"/>
      <c r="I1014"/>
    </row>
    <row r="1015" spans="1:9">
      <c r="A1015"/>
      <c r="B1015"/>
      <c r="C1015"/>
      <c r="D1015"/>
      <c r="E1015"/>
      <c r="F1015"/>
      <c r="G1015"/>
      <c r="H1015"/>
      <c r="I1015"/>
    </row>
    <row r="1016" spans="1:9">
      <c r="A1016"/>
      <c r="B1016"/>
      <c r="C1016"/>
      <c r="D1016"/>
      <c r="E1016"/>
      <c r="F1016"/>
      <c r="G1016"/>
      <c r="H1016"/>
      <c r="I1016"/>
    </row>
    <row r="1017" spans="1:9">
      <c r="A1017"/>
      <c r="B1017"/>
      <c r="C1017"/>
      <c r="D1017"/>
      <c r="E1017"/>
      <c r="F1017"/>
      <c r="G1017"/>
      <c r="H1017"/>
      <c r="I1017"/>
    </row>
    <row r="1018" spans="1:9">
      <c r="A1018"/>
      <c r="B1018"/>
      <c r="C1018"/>
      <c r="D1018"/>
      <c r="E1018"/>
      <c r="F1018"/>
      <c r="G1018"/>
      <c r="H1018"/>
      <c r="I1018"/>
    </row>
    <row r="1019" spans="1:9">
      <c r="A1019"/>
      <c r="B1019"/>
      <c r="C1019"/>
      <c r="D1019"/>
      <c r="E1019"/>
      <c r="F1019"/>
      <c r="G1019"/>
      <c r="H1019"/>
      <c r="I1019"/>
    </row>
    <row r="1020" spans="1:9">
      <c r="A1020"/>
      <c r="B1020"/>
      <c r="C1020"/>
      <c r="D1020"/>
      <c r="E1020"/>
      <c r="F1020"/>
      <c r="G1020"/>
      <c r="H1020"/>
      <c r="I1020"/>
    </row>
    <row r="1021" spans="1:9">
      <c r="A1021"/>
      <c r="B1021"/>
      <c r="C1021"/>
      <c r="D1021"/>
      <c r="E1021"/>
      <c r="F1021"/>
      <c r="G1021"/>
      <c r="H1021"/>
      <c r="I1021"/>
    </row>
    <row r="1022" spans="1:9">
      <c r="A1022"/>
      <c r="B1022"/>
      <c r="C1022"/>
      <c r="D1022"/>
      <c r="E1022"/>
      <c r="F1022"/>
      <c r="G1022"/>
      <c r="H1022"/>
      <c r="I1022"/>
    </row>
    <row r="1023" spans="1:9">
      <c r="A1023"/>
      <c r="B1023"/>
      <c r="C1023"/>
      <c r="D1023"/>
      <c r="E1023"/>
      <c r="F1023"/>
      <c r="G1023"/>
      <c r="H1023"/>
      <c r="I1023"/>
    </row>
    <row r="1024" spans="1:9">
      <c r="A1024"/>
      <c r="B1024"/>
      <c r="C1024"/>
      <c r="D1024"/>
      <c r="E1024"/>
      <c r="F1024"/>
      <c r="G1024"/>
      <c r="H1024"/>
      <c r="I1024"/>
    </row>
    <row r="1025" spans="1:9">
      <c r="A1025"/>
      <c r="B1025"/>
      <c r="C1025"/>
      <c r="D1025"/>
      <c r="E1025"/>
      <c r="F1025"/>
      <c r="G1025"/>
      <c r="H1025"/>
      <c r="I1025"/>
    </row>
    <row r="1026" spans="1:9">
      <c r="A1026"/>
      <c r="B1026"/>
      <c r="C1026"/>
      <c r="D1026"/>
      <c r="E1026"/>
      <c r="F1026"/>
      <c r="G1026"/>
      <c r="H1026"/>
      <c r="I1026"/>
    </row>
    <row r="1027" spans="1:9">
      <c r="A1027"/>
      <c r="B1027"/>
      <c r="C1027"/>
      <c r="D1027"/>
      <c r="E1027"/>
      <c r="F1027"/>
      <c r="G1027"/>
      <c r="H1027"/>
      <c r="I1027"/>
    </row>
    <row r="1028" spans="1:9">
      <c r="A1028"/>
      <c r="B1028"/>
      <c r="C1028"/>
      <c r="D1028"/>
      <c r="E1028"/>
      <c r="F1028"/>
      <c r="G1028"/>
      <c r="H1028"/>
      <c r="I1028"/>
    </row>
    <row r="1029" spans="1:9">
      <c r="A1029"/>
      <c r="B1029"/>
      <c r="C1029"/>
      <c r="D1029"/>
      <c r="E1029"/>
      <c r="F1029"/>
      <c r="G1029"/>
      <c r="H1029"/>
      <c r="I1029"/>
    </row>
    <row r="1030" spans="1:9">
      <c r="A1030"/>
      <c r="B1030"/>
      <c r="C1030"/>
      <c r="D1030"/>
      <c r="E1030"/>
      <c r="F1030"/>
      <c r="G1030"/>
      <c r="H1030"/>
      <c r="I1030"/>
    </row>
    <row r="1031" spans="1:9">
      <c r="A1031"/>
      <c r="B1031"/>
      <c r="C1031"/>
      <c r="D1031"/>
      <c r="E1031"/>
      <c r="F1031"/>
      <c r="G1031"/>
      <c r="H1031"/>
      <c r="I1031"/>
    </row>
    <row r="1032" spans="1:9">
      <c r="A1032"/>
      <c r="B1032"/>
      <c r="C1032"/>
      <c r="D1032"/>
      <c r="E1032"/>
      <c r="F1032"/>
      <c r="G1032"/>
      <c r="H1032"/>
      <c r="I1032"/>
    </row>
    <row r="1033" spans="1:9">
      <c r="A1033"/>
      <c r="B1033"/>
      <c r="C1033"/>
      <c r="D1033"/>
      <c r="E1033"/>
      <c r="F1033"/>
      <c r="G1033"/>
      <c r="H1033"/>
      <c r="I1033"/>
    </row>
    <row r="1034" spans="1:9">
      <c r="A1034"/>
      <c r="B1034"/>
      <c r="C1034"/>
      <c r="D1034"/>
      <c r="E1034"/>
      <c r="F1034"/>
      <c r="G1034"/>
      <c r="H1034"/>
      <c r="I1034"/>
    </row>
    <row r="1035" spans="1:9">
      <c r="A1035"/>
      <c r="B1035"/>
      <c r="C1035"/>
      <c r="D1035"/>
      <c r="E1035"/>
      <c r="F1035"/>
      <c r="G1035"/>
      <c r="H1035"/>
      <c r="I1035"/>
    </row>
    <row r="1036" spans="1:9">
      <c r="A1036"/>
      <c r="B1036"/>
      <c r="C1036"/>
      <c r="D1036"/>
      <c r="E1036"/>
      <c r="F1036"/>
      <c r="G1036"/>
      <c r="H1036"/>
      <c r="I1036"/>
    </row>
    <row r="1037" spans="1:9">
      <c r="A1037"/>
      <c r="B1037"/>
      <c r="C1037"/>
      <c r="D1037"/>
      <c r="E1037"/>
      <c r="F1037"/>
      <c r="G1037"/>
      <c r="H1037"/>
      <c r="I1037"/>
    </row>
    <row r="1038" spans="1:9">
      <c r="A1038"/>
      <c r="B1038"/>
      <c r="C1038"/>
      <c r="D1038"/>
      <c r="E1038"/>
      <c r="F1038"/>
      <c r="G1038"/>
      <c r="H1038"/>
      <c r="I1038"/>
    </row>
    <row r="1039" spans="1:9">
      <c r="A1039"/>
      <c r="B1039"/>
      <c r="C1039"/>
      <c r="D1039"/>
      <c r="E1039"/>
      <c r="F1039"/>
      <c r="G1039"/>
      <c r="H1039"/>
      <c r="I1039"/>
    </row>
    <row r="1040" spans="1:9">
      <c r="A1040"/>
      <c r="B1040"/>
      <c r="C1040"/>
      <c r="D1040"/>
      <c r="E1040"/>
      <c r="F1040"/>
      <c r="G1040"/>
      <c r="H1040"/>
      <c r="I1040"/>
    </row>
    <row r="1041" spans="1:9">
      <c r="A1041"/>
      <c r="B1041"/>
      <c r="C1041"/>
      <c r="D1041"/>
      <c r="E1041"/>
      <c r="F1041"/>
      <c r="G1041"/>
      <c r="H1041"/>
      <c r="I1041"/>
    </row>
    <row r="1042" spans="1:9">
      <c r="A1042"/>
      <c r="B1042"/>
      <c r="C1042"/>
      <c r="D1042"/>
      <c r="E1042"/>
      <c r="F1042"/>
      <c r="G1042"/>
      <c r="H1042"/>
      <c r="I1042"/>
    </row>
    <row r="1043" spans="1:9">
      <c r="A1043"/>
      <c r="B1043"/>
      <c r="C1043"/>
      <c r="D1043"/>
      <c r="E1043"/>
      <c r="F1043"/>
      <c r="G1043"/>
      <c r="H1043"/>
      <c r="I1043"/>
    </row>
    <row r="1044" spans="1:9">
      <c r="A1044"/>
      <c r="B1044"/>
      <c r="C1044"/>
      <c r="D1044"/>
      <c r="E1044"/>
      <c r="F1044"/>
      <c r="G1044"/>
      <c r="H1044"/>
      <c r="I1044"/>
    </row>
    <row r="1045" spans="1:9">
      <c r="A1045"/>
      <c r="B1045"/>
      <c r="C1045"/>
      <c r="D1045"/>
      <c r="E1045"/>
      <c r="F1045"/>
      <c r="G1045"/>
      <c r="H1045"/>
      <c r="I1045"/>
    </row>
    <row r="1046" spans="1:9">
      <c r="A1046"/>
      <c r="B1046"/>
      <c r="C1046"/>
      <c r="D1046"/>
      <c r="E1046"/>
      <c r="F1046"/>
      <c r="G1046"/>
      <c r="H1046"/>
      <c r="I1046"/>
    </row>
    <row r="1047" spans="1:9">
      <c r="A1047"/>
      <c r="B1047"/>
      <c r="C1047"/>
      <c r="D1047"/>
      <c r="E1047"/>
      <c r="F1047"/>
      <c r="G1047"/>
      <c r="H1047"/>
      <c r="I1047"/>
    </row>
    <row r="1048" spans="1:9">
      <c r="A1048"/>
      <c r="B1048"/>
      <c r="C1048"/>
      <c r="D1048"/>
      <c r="E1048"/>
      <c r="F1048"/>
      <c r="G1048"/>
      <c r="H1048"/>
      <c r="I1048"/>
    </row>
    <row r="1049" spans="1:9">
      <c r="A1049"/>
      <c r="B1049"/>
      <c r="C1049"/>
      <c r="D1049"/>
      <c r="E1049"/>
      <c r="F1049"/>
      <c r="G1049"/>
      <c r="H1049"/>
      <c r="I1049"/>
    </row>
    <row r="1050" spans="1:9">
      <c r="A1050"/>
      <c r="B1050"/>
      <c r="C1050"/>
      <c r="D1050"/>
      <c r="E1050"/>
      <c r="F1050"/>
      <c r="G1050"/>
      <c r="H1050"/>
      <c r="I1050"/>
    </row>
    <row r="1051" spans="1:9">
      <c r="A1051"/>
      <c r="B1051"/>
      <c r="C1051"/>
      <c r="D1051"/>
      <c r="E1051"/>
      <c r="F1051"/>
      <c r="G1051"/>
      <c r="H1051"/>
      <c r="I1051"/>
    </row>
    <row r="1052" spans="1:9">
      <c r="A1052"/>
      <c r="B1052"/>
      <c r="C1052"/>
      <c r="D1052"/>
      <c r="E1052"/>
      <c r="F1052"/>
      <c r="G1052"/>
      <c r="H1052"/>
      <c r="I1052"/>
    </row>
    <row r="1053" spans="1:9">
      <c r="A1053"/>
      <c r="B1053"/>
      <c r="C1053"/>
      <c r="D1053"/>
      <c r="E1053"/>
      <c r="F1053"/>
      <c r="G1053"/>
      <c r="H1053"/>
      <c r="I1053"/>
    </row>
    <row r="1054" spans="1:9">
      <c r="A1054"/>
      <c r="B1054"/>
      <c r="C1054"/>
      <c r="D1054"/>
      <c r="E1054"/>
      <c r="F1054"/>
      <c r="G1054"/>
      <c r="H1054"/>
      <c r="I1054"/>
    </row>
    <row r="1055" spans="1:9">
      <c r="A1055"/>
      <c r="B1055"/>
      <c r="C1055"/>
      <c r="D1055"/>
      <c r="E1055"/>
      <c r="F1055"/>
      <c r="G1055"/>
      <c r="H1055"/>
      <c r="I1055"/>
    </row>
    <row r="1056" spans="1:9">
      <c r="A1056"/>
      <c r="B1056"/>
      <c r="C1056"/>
      <c r="D1056"/>
      <c r="E1056"/>
      <c r="F1056"/>
      <c r="G1056"/>
      <c r="H1056"/>
      <c r="I1056"/>
    </row>
    <row r="1057" spans="1:9">
      <c r="A1057"/>
      <c r="B1057"/>
      <c r="C1057"/>
      <c r="D1057"/>
      <c r="E1057"/>
      <c r="F1057"/>
      <c r="G1057"/>
      <c r="H1057"/>
      <c r="I1057"/>
    </row>
    <row r="1058" spans="1:9">
      <c r="A1058"/>
      <c r="B1058"/>
      <c r="C1058"/>
      <c r="D1058"/>
      <c r="E1058"/>
      <c r="F1058"/>
      <c r="G1058"/>
      <c r="H1058"/>
      <c r="I1058"/>
    </row>
    <row r="1059" spans="1:9">
      <c r="A1059"/>
      <c r="B1059"/>
      <c r="C1059"/>
      <c r="D1059"/>
      <c r="E1059"/>
      <c r="F1059"/>
      <c r="G1059"/>
      <c r="H1059"/>
      <c r="I1059"/>
    </row>
    <row r="1060" spans="1:9">
      <c r="A1060"/>
      <c r="B1060"/>
      <c r="C1060"/>
      <c r="D1060"/>
      <c r="E1060"/>
      <c r="F1060"/>
      <c r="G1060"/>
      <c r="H1060"/>
      <c r="I1060"/>
    </row>
    <row r="1061" spans="1:9">
      <c r="A1061"/>
      <c r="B1061"/>
      <c r="C1061"/>
      <c r="D1061"/>
      <c r="E1061"/>
      <c r="F1061"/>
      <c r="G1061"/>
      <c r="H1061"/>
      <c r="I1061"/>
    </row>
    <row r="1062" spans="1:9">
      <c r="A1062"/>
      <c r="B1062"/>
      <c r="C1062"/>
      <c r="D1062"/>
      <c r="E1062"/>
      <c r="F1062"/>
      <c r="G1062"/>
      <c r="H1062"/>
      <c r="I1062"/>
    </row>
    <row r="1063" spans="1:9">
      <c r="A1063"/>
      <c r="B1063"/>
      <c r="C1063"/>
      <c r="D1063"/>
      <c r="E1063"/>
      <c r="F1063"/>
      <c r="G1063"/>
      <c r="H1063"/>
      <c r="I1063"/>
    </row>
    <row r="1064" spans="1:9">
      <c r="A1064"/>
      <c r="B1064"/>
      <c r="C1064"/>
      <c r="D1064"/>
      <c r="E1064"/>
      <c r="F1064"/>
      <c r="G1064"/>
      <c r="H1064"/>
      <c r="I1064"/>
    </row>
    <row r="1065" spans="1:9">
      <c r="A1065"/>
      <c r="B1065"/>
      <c r="C1065"/>
      <c r="D1065"/>
      <c r="E1065"/>
      <c r="F1065"/>
      <c r="G1065"/>
      <c r="H1065"/>
      <c r="I1065"/>
    </row>
    <row r="1066" spans="1:9">
      <c r="A1066"/>
      <c r="B1066"/>
      <c r="C1066"/>
      <c r="D1066"/>
      <c r="E1066"/>
      <c r="F1066"/>
      <c r="G1066"/>
      <c r="H1066"/>
      <c r="I1066"/>
    </row>
    <row r="1067" spans="1:9">
      <c r="A1067"/>
      <c r="B1067"/>
      <c r="C1067"/>
      <c r="D1067"/>
      <c r="E1067"/>
      <c r="F1067"/>
      <c r="G1067"/>
      <c r="H1067"/>
      <c r="I1067"/>
    </row>
    <row r="1068" spans="1:9">
      <c r="A1068"/>
      <c r="B1068"/>
      <c r="C1068"/>
      <c r="D1068"/>
      <c r="E1068"/>
      <c r="F1068"/>
      <c r="G1068"/>
      <c r="H1068"/>
      <c r="I1068"/>
    </row>
    <row r="1069" spans="1:9">
      <c r="A1069"/>
      <c r="B1069"/>
      <c r="C1069"/>
      <c r="D1069"/>
      <c r="E1069"/>
      <c r="F1069"/>
      <c r="G1069"/>
      <c r="H1069"/>
      <c r="I1069"/>
    </row>
    <row r="1070" spans="1:9">
      <c r="A1070"/>
      <c r="B1070"/>
      <c r="C1070"/>
      <c r="D1070"/>
      <c r="E1070"/>
      <c r="F1070"/>
      <c r="G1070"/>
      <c r="H1070"/>
      <c r="I1070"/>
    </row>
    <row r="1071" spans="1:9">
      <c r="A1071"/>
      <c r="B1071"/>
      <c r="C1071"/>
      <c r="D1071"/>
      <c r="E1071"/>
      <c r="F1071"/>
      <c r="G1071"/>
      <c r="H1071"/>
      <c r="I1071"/>
    </row>
    <row r="1072" spans="1:9">
      <c r="A1072"/>
      <c r="B1072"/>
      <c r="C1072"/>
      <c r="D1072"/>
      <c r="E1072"/>
      <c r="F1072"/>
      <c r="G1072"/>
      <c r="H1072"/>
      <c r="I1072"/>
    </row>
    <row r="1073" spans="1:9">
      <c r="A1073"/>
      <c r="B1073"/>
      <c r="C1073"/>
      <c r="D1073"/>
      <c r="E1073"/>
      <c r="F1073"/>
      <c r="G1073"/>
      <c r="H1073"/>
      <c r="I1073"/>
    </row>
    <row r="1074" spans="1:9">
      <c r="A1074"/>
      <c r="B1074"/>
      <c r="C1074"/>
      <c r="D1074"/>
      <c r="E1074"/>
      <c r="F1074"/>
      <c r="G1074"/>
      <c r="H1074"/>
      <c r="I1074"/>
    </row>
    <row r="1075" spans="1:9">
      <c r="A1075"/>
      <c r="B1075"/>
      <c r="C1075"/>
      <c r="D1075"/>
      <c r="E1075"/>
      <c r="F1075"/>
      <c r="G1075"/>
      <c r="H1075"/>
      <c r="I1075"/>
    </row>
    <row r="1076" spans="1:9">
      <c r="A1076"/>
      <c r="B1076"/>
      <c r="C1076"/>
      <c r="D1076"/>
      <c r="E1076"/>
      <c r="F1076"/>
      <c r="G1076"/>
      <c r="H1076"/>
      <c r="I1076"/>
    </row>
    <row r="1077" spans="1:9">
      <c r="A1077"/>
      <c r="B1077"/>
      <c r="C1077"/>
      <c r="D1077"/>
      <c r="E1077"/>
      <c r="F1077"/>
      <c r="G1077"/>
      <c r="H1077"/>
      <c r="I1077"/>
    </row>
    <row r="1078" spans="1:9">
      <c r="A1078"/>
      <c r="B1078"/>
      <c r="C1078"/>
      <c r="D1078"/>
      <c r="E1078"/>
      <c r="F1078"/>
      <c r="G1078"/>
      <c r="H1078"/>
      <c r="I1078"/>
    </row>
    <row r="1079" spans="1:9">
      <c r="A1079"/>
      <c r="B1079"/>
      <c r="C1079"/>
      <c r="D1079"/>
      <c r="E1079"/>
      <c r="F1079"/>
      <c r="G1079"/>
      <c r="H1079"/>
      <c r="I1079"/>
    </row>
    <row r="1080" spans="1:9">
      <c r="A1080"/>
      <c r="B1080"/>
      <c r="C1080"/>
      <c r="D1080"/>
      <c r="E1080"/>
      <c r="F1080"/>
      <c r="G1080"/>
      <c r="H1080"/>
      <c r="I1080"/>
    </row>
    <row r="1081" spans="1:9">
      <c r="A1081"/>
      <c r="B1081"/>
      <c r="C1081"/>
      <c r="D1081"/>
      <c r="E1081"/>
      <c r="F1081"/>
      <c r="G1081"/>
      <c r="H1081"/>
      <c r="I1081"/>
    </row>
    <row r="1082" spans="1:9">
      <c r="A1082"/>
      <c r="B1082"/>
      <c r="C1082"/>
      <c r="D1082"/>
      <c r="E1082"/>
      <c r="F1082"/>
      <c r="G1082"/>
      <c r="H1082"/>
      <c r="I1082"/>
    </row>
    <row r="1083" spans="1:9">
      <c r="A1083"/>
      <c r="B1083"/>
      <c r="C1083"/>
      <c r="D1083"/>
      <c r="E1083"/>
      <c r="F1083"/>
      <c r="G1083"/>
      <c r="H1083"/>
      <c r="I1083"/>
    </row>
    <row r="1084" spans="1:9">
      <c r="A1084"/>
      <c r="B1084"/>
      <c r="C1084"/>
      <c r="D1084"/>
      <c r="E1084"/>
      <c r="F1084"/>
      <c r="G1084"/>
      <c r="H1084"/>
      <c r="I1084"/>
    </row>
    <row r="1085" spans="1:9">
      <c r="A1085"/>
      <c r="B1085"/>
      <c r="C1085"/>
      <c r="D1085"/>
      <c r="E1085"/>
      <c r="F1085"/>
      <c r="G1085"/>
      <c r="H1085"/>
      <c r="I1085"/>
    </row>
    <row r="1086" spans="1:9">
      <c r="A1086"/>
      <c r="B1086"/>
      <c r="C1086"/>
      <c r="D1086"/>
      <c r="E1086"/>
      <c r="F1086"/>
      <c r="G1086"/>
      <c r="H1086"/>
      <c r="I1086"/>
    </row>
    <row r="1087" spans="1:9">
      <c r="A1087"/>
      <c r="B1087"/>
      <c r="C1087"/>
      <c r="D1087"/>
      <c r="E1087"/>
      <c r="F1087"/>
      <c r="G1087"/>
      <c r="H1087"/>
      <c r="I1087"/>
    </row>
    <row r="1088" spans="1:9">
      <c r="A1088"/>
      <c r="B1088"/>
      <c r="C1088"/>
      <c r="D1088"/>
      <c r="E1088"/>
      <c r="F1088"/>
      <c r="G1088"/>
      <c r="H1088"/>
      <c r="I1088"/>
    </row>
    <row r="1089" spans="1:9">
      <c r="A1089"/>
      <c r="B1089"/>
      <c r="C1089"/>
      <c r="D1089"/>
      <c r="E1089"/>
      <c r="F1089"/>
      <c r="G1089"/>
      <c r="H1089"/>
      <c r="I1089"/>
    </row>
    <row r="1090" spans="1:9">
      <c r="A1090"/>
      <c r="B1090"/>
      <c r="C1090"/>
      <c r="D1090"/>
      <c r="E1090"/>
      <c r="F1090"/>
      <c r="G1090"/>
      <c r="H1090"/>
      <c r="I1090"/>
    </row>
    <row r="1091" spans="1:9">
      <c r="A1091"/>
      <c r="B1091"/>
      <c r="C1091"/>
      <c r="D1091"/>
      <c r="E1091"/>
      <c r="F1091"/>
      <c r="G1091"/>
      <c r="H1091"/>
      <c r="I1091"/>
    </row>
    <row r="1092" spans="1:9">
      <c r="A1092"/>
      <c r="B1092"/>
      <c r="C1092"/>
      <c r="D1092"/>
      <c r="E1092"/>
      <c r="F1092"/>
      <c r="G1092"/>
      <c r="H1092"/>
      <c r="I1092"/>
    </row>
    <row r="1093" spans="1:9">
      <c r="A1093"/>
      <c r="B1093"/>
      <c r="C1093"/>
      <c r="D1093"/>
      <c r="E1093"/>
      <c r="F1093"/>
      <c r="G1093"/>
      <c r="H1093"/>
      <c r="I1093"/>
    </row>
    <row r="1094" spans="1:9">
      <c r="A1094"/>
      <c r="B1094"/>
      <c r="C1094"/>
      <c r="D1094"/>
      <c r="E1094"/>
      <c r="F1094"/>
      <c r="G1094"/>
      <c r="H1094"/>
      <c r="I1094"/>
    </row>
    <row r="1095" spans="1:9">
      <c r="A1095"/>
      <c r="B1095"/>
      <c r="C1095"/>
      <c r="D1095"/>
      <c r="E1095"/>
      <c r="F1095"/>
      <c r="G1095"/>
      <c r="H1095"/>
      <c r="I1095"/>
    </row>
    <row r="1096" spans="1:9">
      <c r="A1096"/>
      <c r="B1096"/>
      <c r="C1096"/>
      <c r="D1096"/>
      <c r="E1096"/>
      <c r="F1096"/>
      <c r="G1096"/>
      <c r="H1096"/>
      <c r="I1096"/>
    </row>
    <row r="1097" spans="1:9">
      <c r="A1097"/>
      <c r="B1097"/>
      <c r="C1097"/>
      <c r="D1097"/>
      <c r="E1097"/>
      <c r="F1097"/>
      <c r="G1097"/>
      <c r="H1097"/>
      <c r="I1097"/>
    </row>
    <row r="1098" spans="1:9">
      <c r="A1098"/>
      <c r="B1098"/>
      <c r="C1098"/>
      <c r="D1098"/>
      <c r="E1098"/>
      <c r="F1098"/>
      <c r="G1098"/>
      <c r="H1098"/>
      <c r="I1098"/>
    </row>
    <row r="1099" spans="1:9">
      <c r="A1099"/>
      <c r="B1099"/>
      <c r="C1099"/>
      <c r="D1099"/>
      <c r="E1099"/>
      <c r="F1099"/>
      <c r="G1099"/>
      <c r="H1099"/>
      <c r="I1099"/>
    </row>
    <row r="1100" spans="1:9">
      <c r="A1100"/>
      <c r="B1100"/>
      <c r="C1100"/>
      <c r="D1100"/>
      <c r="E1100"/>
      <c r="F1100"/>
      <c r="G1100"/>
      <c r="H1100"/>
      <c r="I1100"/>
    </row>
    <row r="1101" spans="1:9">
      <c r="A1101"/>
      <c r="B1101"/>
      <c r="C1101"/>
      <c r="D1101"/>
      <c r="E1101"/>
      <c r="F1101"/>
      <c r="G1101"/>
      <c r="H1101"/>
      <c r="I1101"/>
    </row>
    <row r="1102" spans="1:9">
      <c r="A1102"/>
      <c r="B1102"/>
      <c r="C1102"/>
      <c r="D1102"/>
      <c r="E1102"/>
      <c r="F1102"/>
      <c r="G1102"/>
      <c r="H1102"/>
      <c r="I1102"/>
    </row>
    <row r="1103" spans="1:9">
      <c r="A1103"/>
      <c r="B1103"/>
      <c r="C1103"/>
      <c r="D1103"/>
      <c r="E1103"/>
      <c r="F1103"/>
      <c r="G1103"/>
      <c r="H1103"/>
      <c r="I1103"/>
    </row>
    <row r="1104" spans="1:9">
      <c r="A1104"/>
      <c r="B1104"/>
      <c r="C1104"/>
      <c r="D1104"/>
      <c r="E1104"/>
      <c r="F1104"/>
      <c r="G1104"/>
      <c r="H1104"/>
      <c r="I1104"/>
    </row>
    <row r="1105" spans="1:9">
      <c r="A1105"/>
      <c r="B1105"/>
      <c r="C1105"/>
      <c r="D1105"/>
      <c r="E1105"/>
      <c r="F1105"/>
      <c r="G1105"/>
      <c r="H1105"/>
      <c r="I1105"/>
    </row>
    <row r="1106" spans="1:9">
      <c r="A1106"/>
      <c r="B1106"/>
      <c r="C1106"/>
      <c r="D1106"/>
      <c r="E1106"/>
      <c r="F1106"/>
      <c r="G1106"/>
      <c r="H1106"/>
      <c r="I1106"/>
    </row>
    <row r="1107" spans="1:9">
      <c r="A1107"/>
      <c r="B1107"/>
      <c r="C1107"/>
      <c r="D1107"/>
      <c r="E1107"/>
      <c r="F1107"/>
      <c r="G1107"/>
      <c r="H1107"/>
      <c r="I1107"/>
    </row>
    <row r="1108" spans="1:9">
      <c r="A1108"/>
      <c r="B1108"/>
      <c r="C1108"/>
      <c r="D1108"/>
      <c r="E1108"/>
      <c r="F1108"/>
      <c r="G1108"/>
      <c r="H1108"/>
      <c r="I1108"/>
    </row>
    <row r="1109" spans="1:9">
      <c r="A1109"/>
      <c r="B1109"/>
      <c r="C1109"/>
      <c r="D1109"/>
      <c r="E1109"/>
      <c r="F1109"/>
      <c r="G1109"/>
      <c r="H1109"/>
      <c r="I1109"/>
    </row>
    <row r="1110" spans="1:9">
      <c r="A1110"/>
      <c r="B1110"/>
      <c r="C1110"/>
      <c r="D1110"/>
      <c r="E1110"/>
      <c r="F1110"/>
      <c r="G1110"/>
      <c r="H1110"/>
      <c r="I1110"/>
    </row>
    <row r="1111" spans="1:9">
      <c r="A1111"/>
      <c r="B1111"/>
      <c r="C1111"/>
      <c r="D1111"/>
      <c r="E1111"/>
      <c r="F1111"/>
      <c r="G1111"/>
      <c r="H1111"/>
      <c r="I1111"/>
    </row>
    <row r="1112" spans="1:9">
      <c r="A1112"/>
      <c r="B1112"/>
      <c r="C1112"/>
      <c r="D1112"/>
      <c r="E1112"/>
      <c r="F1112"/>
      <c r="G1112"/>
      <c r="H1112"/>
      <c r="I1112"/>
    </row>
    <row r="1113" spans="1:9">
      <c r="A1113"/>
      <c r="B1113"/>
      <c r="C1113"/>
      <c r="D1113"/>
      <c r="E1113"/>
      <c r="F1113"/>
      <c r="G1113"/>
      <c r="H1113"/>
      <c r="I1113"/>
    </row>
    <row r="1114" spans="1:9">
      <c r="A1114"/>
      <c r="B1114"/>
      <c r="C1114"/>
      <c r="D1114"/>
      <c r="E1114"/>
      <c r="F1114"/>
      <c r="G1114"/>
      <c r="H1114"/>
      <c r="I1114"/>
    </row>
    <row r="1115" spans="1:9">
      <c r="A1115"/>
      <c r="B1115"/>
      <c r="C1115"/>
      <c r="D1115"/>
      <c r="E1115"/>
      <c r="F1115"/>
      <c r="G1115"/>
      <c r="H1115"/>
      <c r="I1115"/>
    </row>
    <row r="1116" spans="1:9">
      <c r="A1116"/>
      <c r="B1116"/>
      <c r="C1116"/>
      <c r="D1116"/>
      <c r="E1116"/>
      <c r="F1116"/>
      <c r="G1116"/>
      <c r="H1116"/>
      <c r="I1116"/>
    </row>
    <row r="1117" spans="1:9">
      <c r="A1117"/>
      <c r="B1117"/>
      <c r="C1117"/>
      <c r="D1117"/>
      <c r="E1117"/>
      <c r="F1117"/>
      <c r="G1117"/>
      <c r="H1117"/>
      <c r="I1117"/>
    </row>
    <row r="1118" spans="1:9">
      <c r="A1118"/>
      <c r="B1118"/>
      <c r="C1118"/>
      <c r="D1118"/>
      <c r="E1118"/>
      <c r="F1118"/>
      <c r="G1118"/>
      <c r="H1118"/>
      <c r="I1118"/>
    </row>
    <row r="1119" spans="1:9">
      <c r="A1119"/>
      <c r="B1119"/>
      <c r="C1119"/>
      <c r="D1119"/>
      <c r="E1119"/>
      <c r="F1119"/>
      <c r="G1119"/>
      <c r="H1119"/>
      <c r="I1119"/>
    </row>
    <row r="1120" spans="1:9">
      <c r="A1120"/>
      <c r="B1120"/>
      <c r="C1120"/>
      <c r="D1120"/>
      <c r="E1120"/>
      <c r="F1120"/>
      <c r="G1120"/>
      <c r="H1120"/>
      <c r="I1120"/>
    </row>
    <row r="1121" spans="1:9">
      <c r="A1121"/>
      <c r="B1121"/>
      <c r="C1121"/>
      <c r="D1121"/>
      <c r="E1121"/>
      <c r="F1121"/>
      <c r="G1121"/>
      <c r="H1121"/>
      <c r="I1121"/>
    </row>
    <row r="1122" spans="1:9">
      <c r="A1122"/>
      <c r="B1122"/>
      <c r="C1122"/>
      <c r="D1122"/>
      <c r="E1122"/>
      <c r="F1122"/>
      <c r="G1122"/>
      <c r="H1122"/>
      <c r="I1122"/>
    </row>
    <row r="1123" spans="1:9">
      <c r="A1123"/>
      <c r="B1123"/>
      <c r="C1123"/>
      <c r="D1123"/>
      <c r="E1123"/>
      <c r="F1123"/>
      <c r="G1123"/>
      <c r="H1123"/>
      <c r="I1123"/>
    </row>
    <row r="1124" spans="1:9">
      <c r="A1124"/>
      <c r="B1124"/>
      <c r="C1124"/>
      <c r="D1124"/>
      <c r="E1124"/>
      <c r="F1124"/>
      <c r="G1124"/>
      <c r="H1124"/>
      <c r="I1124"/>
    </row>
    <row r="1125" spans="1:9">
      <c r="A1125"/>
      <c r="B1125"/>
      <c r="C1125"/>
      <c r="D1125"/>
      <c r="E1125"/>
      <c r="F1125"/>
      <c r="G1125"/>
      <c r="H1125"/>
      <c r="I1125"/>
    </row>
    <row r="1126" spans="1:9">
      <c r="A1126"/>
      <c r="B1126"/>
      <c r="C1126"/>
      <c r="D1126"/>
      <c r="E1126"/>
      <c r="F1126"/>
      <c r="G1126"/>
      <c r="H1126"/>
      <c r="I1126"/>
    </row>
    <row r="1127" spans="1:9">
      <c r="A1127"/>
      <c r="B1127"/>
      <c r="C1127"/>
      <c r="D1127"/>
      <c r="E1127"/>
      <c r="F1127"/>
      <c r="G1127"/>
      <c r="H1127"/>
      <c r="I1127"/>
    </row>
    <row r="1128" spans="1:9">
      <c r="A1128"/>
      <c r="B1128"/>
      <c r="C1128"/>
      <c r="D1128"/>
      <c r="E1128"/>
      <c r="F1128"/>
      <c r="G1128"/>
      <c r="H1128"/>
      <c r="I1128"/>
    </row>
    <row r="1129" spans="1:9">
      <c r="A1129"/>
      <c r="B1129"/>
      <c r="C1129"/>
      <c r="D1129"/>
      <c r="E1129"/>
      <c r="F1129"/>
      <c r="G1129"/>
      <c r="H1129"/>
      <c r="I1129"/>
    </row>
    <row r="1130" spans="1:9">
      <c r="A1130"/>
      <c r="B1130"/>
      <c r="C1130"/>
      <c r="D1130"/>
      <c r="E1130"/>
      <c r="F1130"/>
      <c r="G1130"/>
      <c r="H1130"/>
      <c r="I1130"/>
    </row>
    <row r="1131" spans="1:9">
      <c r="A1131"/>
      <c r="B1131"/>
      <c r="C1131"/>
      <c r="D1131"/>
      <c r="E1131"/>
      <c r="F1131"/>
      <c r="G1131"/>
      <c r="H1131"/>
      <c r="I1131"/>
    </row>
    <row r="1132" spans="1:9">
      <c r="A1132"/>
      <c r="B1132"/>
      <c r="C1132"/>
      <c r="D1132"/>
      <c r="E1132"/>
      <c r="F1132"/>
      <c r="G1132"/>
      <c r="H1132"/>
      <c r="I1132"/>
    </row>
    <row r="1133" spans="1:9">
      <c r="A1133"/>
      <c r="B1133"/>
      <c r="C1133"/>
      <c r="D1133"/>
      <c r="E1133"/>
      <c r="F1133"/>
      <c r="G1133"/>
      <c r="H1133"/>
      <c r="I1133"/>
    </row>
    <row r="1134" spans="1:9">
      <c r="A1134"/>
      <c r="B1134"/>
      <c r="C1134"/>
      <c r="D1134"/>
      <c r="E1134"/>
      <c r="F1134"/>
      <c r="G1134"/>
      <c r="H1134"/>
      <c r="I1134"/>
    </row>
    <row r="1135" spans="1:9">
      <c r="A1135"/>
      <c r="B1135"/>
      <c r="C1135"/>
      <c r="D1135"/>
      <c r="E1135"/>
      <c r="F1135"/>
      <c r="G1135"/>
      <c r="H1135"/>
      <c r="I1135"/>
    </row>
    <row r="1136" spans="1:9">
      <c r="A1136"/>
      <c r="B1136"/>
      <c r="C1136"/>
      <c r="D1136"/>
      <c r="E1136"/>
      <c r="F1136"/>
      <c r="G1136"/>
      <c r="H1136"/>
      <c r="I1136"/>
    </row>
    <row r="1137" spans="1:9">
      <c r="A1137"/>
      <c r="B1137"/>
      <c r="C1137"/>
      <c r="D1137"/>
      <c r="E1137"/>
      <c r="F1137"/>
      <c r="G1137"/>
      <c r="H1137"/>
      <c r="I1137"/>
    </row>
    <row r="1138" spans="1:9">
      <c r="A1138"/>
      <c r="B1138"/>
      <c r="C1138"/>
      <c r="D1138"/>
      <c r="E1138"/>
      <c r="F1138"/>
      <c r="G1138"/>
      <c r="H1138"/>
      <c r="I1138"/>
    </row>
    <row r="1139" spans="1:9">
      <c r="A1139"/>
      <c r="B1139"/>
      <c r="C1139"/>
      <c r="D1139"/>
      <c r="E1139"/>
      <c r="F1139"/>
      <c r="G1139"/>
      <c r="H1139"/>
      <c r="I1139"/>
    </row>
    <row r="1140" spans="1:9">
      <c r="A1140"/>
      <c r="B1140"/>
      <c r="C1140"/>
      <c r="D1140"/>
      <c r="E1140"/>
      <c r="F1140"/>
      <c r="G1140"/>
      <c r="H1140"/>
      <c r="I1140"/>
    </row>
    <row r="1141" spans="1:9">
      <c r="A1141"/>
      <c r="B1141"/>
      <c r="C1141"/>
      <c r="D1141"/>
      <c r="E1141"/>
      <c r="F1141"/>
      <c r="G1141"/>
      <c r="H1141"/>
      <c r="I1141"/>
    </row>
    <row r="1142" spans="1:9">
      <c r="A1142"/>
      <c r="B1142"/>
      <c r="C1142"/>
      <c r="D1142"/>
      <c r="E1142"/>
      <c r="F1142"/>
      <c r="G1142"/>
      <c r="H1142"/>
      <c r="I1142"/>
    </row>
    <row r="1143" spans="1:9">
      <c r="A1143"/>
      <c r="B1143"/>
      <c r="C1143"/>
      <c r="D1143"/>
      <c r="E1143"/>
      <c r="F1143"/>
      <c r="G1143"/>
      <c r="H1143"/>
      <c r="I1143"/>
    </row>
    <row r="1144" spans="1:9">
      <c r="A1144"/>
      <c r="B1144"/>
      <c r="C1144"/>
      <c r="D1144"/>
      <c r="E1144"/>
      <c r="F1144"/>
      <c r="G1144"/>
      <c r="H1144"/>
      <c r="I1144"/>
    </row>
    <row r="1145" spans="1:9">
      <c r="A1145"/>
      <c r="B1145"/>
      <c r="C1145"/>
      <c r="D1145"/>
      <c r="E1145"/>
      <c r="F1145"/>
      <c r="G1145"/>
      <c r="H1145"/>
      <c r="I1145"/>
    </row>
    <row r="1146" spans="1:9">
      <c r="A1146"/>
      <c r="B1146"/>
      <c r="C1146"/>
      <c r="D1146"/>
      <c r="E1146"/>
      <c r="F1146"/>
      <c r="G1146"/>
      <c r="H1146"/>
      <c r="I1146"/>
    </row>
    <row r="1147" spans="1:9">
      <c r="A1147"/>
      <c r="B1147"/>
      <c r="C1147"/>
      <c r="D1147"/>
      <c r="E1147"/>
      <c r="F1147"/>
      <c r="G1147"/>
      <c r="H1147"/>
      <c r="I1147"/>
    </row>
    <row r="1148" spans="1:9">
      <c r="A1148"/>
      <c r="B1148"/>
      <c r="C1148"/>
      <c r="D1148"/>
      <c r="E1148"/>
      <c r="F1148"/>
      <c r="G1148"/>
      <c r="H1148"/>
      <c r="I1148"/>
    </row>
    <row r="1149" spans="1:9">
      <c r="A1149"/>
      <c r="B1149"/>
      <c r="C1149"/>
      <c r="D1149"/>
      <c r="E1149"/>
      <c r="F1149"/>
      <c r="G1149"/>
      <c r="H1149"/>
      <c r="I1149"/>
    </row>
    <row r="1150" spans="1:9">
      <c r="A1150"/>
      <c r="B1150"/>
      <c r="C1150"/>
      <c r="D1150"/>
      <c r="E1150"/>
      <c r="F1150"/>
      <c r="G1150"/>
      <c r="H1150"/>
      <c r="I1150"/>
    </row>
    <row r="1151" spans="1:9">
      <c r="A1151"/>
      <c r="B1151"/>
      <c r="C1151"/>
      <c r="D1151"/>
      <c r="E1151"/>
      <c r="F1151"/>
      <c r="G1151"/>
      <c r="H1151"/>
      <c r="I1151"/>
    </row>
    <row r="1152" spans="1:9">
      <c r="A1152"/>
      <c r="B1152"/>
      <c r="C1152"/>
      <c r="D1152"/>
      <c r="E1152"/>
      <c r="F1152"/>
      <c r="G1152"/>
      <c r="H1152"/>
      <c r="I1152"/>
    </row>
    <row r="1153" spans="1:9">
      <c r="A1153"/>
      <c r="B1153"/>
      <c r="C1153"/>
      <c r="D1153"/>
      <c r="E1153"/>
      <c r="F1153"/>
      <c r="G1153"/>
      <c r="H1153"/>
      <c r="I1153"/>
    </row>
    <row r="1154" spans="1:9">
      <c r="A1154"/>
      <c r="B1154"/>
      <c r="C1154"/>
      <c r="D1154"/>
      <c r="E1154"/>
      <c r="F1154"/>
      <c r="G1154"/>
      <c r="H1154"/>
      <c r="I1154"/>
    </row>
    <row r="1155" spans="1:9">
      <c r="A1155"/>
      <c r="B1155"/>
      <c r="C1155"/>
      <c r="D1155"/>
      <c r="E1155"/>
      <c r="F1155"/>
      <c r="G1155"/>
      <c r="H1155"/>
      <c r="I1155"/>
    </row>
    <row r="1156" spans="1:9">
      <c r="A1156"/>
      <c r="B1156"/>
      <c r="C1156"/>
      <c r="D1156"/>
      <c r="E1156"/>
      <c r="F1156"/>
      <c r="G1156"/>
      <c r="H1156"/>
      <c r="I1156"/>
    </row>
    <row r="1157" spans="1:9">
      <c r="A1157"/>
      <c r="B1157"/>
      <c r="C1157"/>
      <c r="D1157"/>
      <c r="E1157"/>
      <c r="F1157"/>
      <c r="G1157"/>
      <c r="H1157"/>
      <c r="I1157"/>
    </row>
    <row r="1158" spans="1:9">
      <c r="A1158"/>
      <c r="B1158"/>
      <c r="C1158"/>
      <c r="D1158"/>
      <c r="E1158"/>
      <c r="F1158"/>
      <c r="G1158"/>
      <c r="H1158"/>
      <c r="I1158"/>
    </row>
    <row r="1159" spans="1:9">
      <c r="A1159"/>
      <c r="B1159"/>
      <c r="C1159"/>
      <c r="D1159"/>
      <c r="E1159"/>
      <c r="F1159"/>
      <c r="G1159"/>
      <c r="H1159"/>
      <c r="I1159"/>
    </row>
    <row r="1160" spans="1:9">
      <c r="A1160"/>
      <c r="B1160"/>
      <c r="C1160"/>
      <c r="D1160"/>
      <c r="E1160"/>
      <c r="F1160"/>
      <c r="G1160"/>
      <c r="H1160"/>
      <c r="I1160"/>
    </row>
    <row r="1161" spans="1:9">
      <c r="A1161"/>
      <c r="B1161"/>
      <c r="C1161"/>
      <c r="D1161"/>
      <c r="E1161"/>
      <c r="F1161"/>
      <c r="G1161"/>
      <c r="H1161"/>
      <c r="I1161"/>
    </row>
    <row r="1162" spans="1:9">
      <c r="A1162"/>
      <c r="B1162"/>
      <c r="C1162"/>
      <c r="D1162"/>
      <c r="E1162"/>
      <c r="F1162"/>
      <c r="G1162"/>
      <c r="H1162"/>
      <c r="I1162"/>
    </row>
    <row r="1163" spans="1:9">
      <c r="A1163"/>
      <c r="B1163"/>
      <c r="C1163"/>
      <c r="D1163"/>
      <c r="E1163"/>
      <c r="F1163"/>
      <c r="G1163"/>
      <c r="H1163"/>
      <c r="I1163"/>
    </row>
    <row r="1164" spans="1:9">
      <c r="A1164"/>
      <c r="B1164"/>
      <c r="C1164"/>
      <c r="D1164"/>
      <c r="E1164"/>
      <c r="F1164"/>
      <c r="G1164"/>
      <c r="H1164"/>
      <c r="I1164"/>
    </row>
    <row r="1165" spans="1:9">
      <c r="A1165"/>
      <c r="B1165"/>
      <c r="C1165"/>
      <c r="D1165"/>
      <c r="E1165"/>
      <c r="F1165"/>
      <c r="G1165"/>
      <c r="H1165"/>
      <c r="I1165"/>
    </row>
    <row r="1166" spans="1:9">
      <c r="A1166"/>
      <c r="B1166"/>
      <c r="C1166"/>
      <c r="D1166"/>
      <c r="E1166"/>
      <c r="F1166"/>
      <c r="G1166"/>
      <c r="H1166"/>
      <c r="I1166"/>
    </row>
    <row r="1167" spans="1:9">
      <c r="A1167"/>
      <c r="B1167"/>
      <c r="C1167"/>
      <c r="D1167"/>
      <c r="E1167"/>
      <c r="F1167"/>
      <c r="G1167"/>
      <c r="H1167"/>
      <c r="I1167"/>
    </row>
    <row r="1168" spans="1:9">
      <c r="A1168"/>
      <c r="B1168"/>
      <c r="C1168"/>
      <c r="D1168"/>
      <c r="E1168"/>
      <c r="F1168"/>
      <c r="G1168"/>
      <c r="H1168"/>
      <c r="I1168"/>
    </row>
    <row r="1169" spans="1:9">
      <c r="A1169"/>
      <c r="B1169"/>
      <c r="C1169"/>
      <c r="D1169"/>
      <c r="E1169"/>
      <c r="F1169"/>
      <c r="G1169"/>
      <c r="H1169"/>
      <c r="I1169"/>
    </row>
    <row r="1170" spans="1:9">
      <c r="A1170"/>
      <c r="B1170"/>
      <c r="C1170"/>
      <c r="D1170"/>
      <c r="E1170"/>
      <c r="F1170"/>
      <c r="G1170"/>
      <c r="H1170"/>
      <c r="I1170"/>
    </row>
    <row r="1171" spans="1:9">
      <c r="A1171"/>
      <c r="B1171"/>
      <c r="C1171"/>
      <c r="D1171"/>
      <c r="E1171"/>
      <c r="F1171"/>
      <c r="G1171"/>
      <c r="H1171"/>
      <c r="I1171"/>
    </row>
    <row r="1172" spans="1:9">
      <c r="A1172"/>
      <c r="B1172"/>
      <c r="C1172"/>
      <c r="D1172"/>
      <c r="E1172"/>
      <c r="F1172"/>
      <c r="G1172"/>
      <c r="H1172"/>
      <c r="I1172"/>
    </row>
    <row r="1173" spans="1:9">
      <c r="A1173"/>
      <c r="B1173"/>
      <c r="C1173"/>
      <c r="D1173"/>
      <c r="E1173"/>
      <c r="F1173"/>
      <c r="G1173"/>
      <c r="H1173"/>
      <c r="I1173"/>
    </row>
    <row r="1174" spans="1:9">
      <c r="A1174"/>
      <c r="B1174"/>
      <c r="C1174"/>
      <c r="D1174"/>
      <c r="E1174"/>
      <c r="F1174"/>
      <c r="G1174"/>
      <c r="H1174"/>
      <c r="I1174"/>
    </row>
    <row r="1175" spans="1:9">
      <c r="A1175"/>
      <c r="B1175"/>
      <c r="C1175"/>
      <c r="D1175"/>
      <c r="E1175"/>
      <c r="F1175"/>
      <c r="G1175"/>
      <c r="H1175"/>
      <c r="I1175"/>
    </row>
    <row r="1176" spans="1:9">
      <c r="A1176"/>
      <c r="B1176"/>
      <c r="C1176"/>
      <c r="D1176"/>
      <c r="E1176"/>
      <c r="F1176"/>
      <c r="G1176"/>
      <c r="H1176"/>
      <c r="I1176"/>
    </row>
    <row r="1177" spans="1:9">
      <c r="A1177"/>
      <c r="B1177"/>
      <c r="C1177"/>
      <c r="D1177"/>
      <c r="E1177"/>
      <c r="F1177"/>
      <c r="G1177"/>
      <c r="H1177"/>
      <c r="I1177"/>
    </row>
    <row r="1178" spans="1:9">
      <c r="A1178"/>
      <c r="B1178"/>
      <c r="C1178"/>
      <c r="D1178"/>
      <c r="E1178"/>
      <c r="F1178"/>
      <c r="G1178"/>
      <c r="H1178"/>
      <c r="I1178"/>
    </row>
    <row r="1179" spans="1:9">
      <c r="A1179"/>
      <c r="B1179"/>
      <c r="C1179"/>
      <c r="D1179"/>
      <c r="E1179"/>
      <c r="F1179"/>
      <c r="G1179"/>
      <c r="H1179"/>
      <c r="I1179"/>
    </row>
    <row r="1180" spans="1:9">
      <c r="A1180"/>
      <c r="B1180"/>
      <c r="C1180"/>
      <c r="D1180"/>
      <c r="E1180"/>
      <c r="F1180"/>
      <c r="G1180"/>
      <c r="H1180"/>
      <c r="I1180"/>
    </row>
    <row r="1181" spans="1:9">
      <c r="A1181"/>
      <c r="B1181"/>
      <c r="C1181"/>
      <c r="D1181"/>
      <c r="E1181"/>
      <c r="F1181"/>
      <c r="G1181"/>
      <c r="H1181"/>
      <c r="I1181"/>
    </row>
    <row r="1182" spans="1:9">
      <c r="A1182"/>
      <c r="B1182"/>
      <c r="C1182"/>
      <c r="D1182"/>
      <c r="E1182"/>
      <c r="F1182"/>
      <c r="G1182"/>
      <c r="H1182"/>
      <c r="I1182"/>
    </row>
    <row r="1183" spans="1:9">
      <c r="A1183"/>
      <c r="B1183"/>
      <c r="C1183"/>
      <c r="D1183"/>
      <c r="E1183"/>
      <c r="F1183"/>
      <c r="G1183"/>
      <c r="H1183"/>
      <c r="I1183"/>
    </row>
    <row r="1184" spans="1:9">
      <c r="A1184"/>
      <c r="B1184"/>
      <c r="C1184"/>
      <c r="D1184"/>
      <c r="E1184"/>
      <c r="F1184"/>
      <c r="G1184"/>
      <c r="H1184"/>
      <c r="I1184"/>
    </row>
    <row r="1185" spans="1:9">
      <c r="A1185"/>
      <c r="B1185"/>
      <c r="C1185"/>
      <c r="D1185"/>
      <c r="E1185"/>
      <c r="F1185"/>
      <c r="G1185"/>
      <c r="H1185"/>
      <c r="I1185"/>
    </row>
    <row r="1186" spans="1:9">
      <c r="A1186"/>
      <c r="B1186"/>
      <c r="C1186"/>
      <c r="D1186"/>
      <c r="E1186"/>
      <c r="F1186"/>
      <c r="G1186"/>
      <c r="H1186"/>
      <c r="I1186"/>
    </row>
    <row r="1187" spans="1:9">
      <c r="A1187"/>
      <c r="B1187"/>
      <c r="C1187"/>
      <c r="D1187"/>
      <c r="E1187"/>
      <c r="F1187"/>
      <c r="G1187"/>
      <c r="H1187"/>
      <c r="I1187"/>
    </row>
    <row r="1188" spans="1:9">
      <c r="A1188"/>
      <c r="B1188"/>
      <c r="C1188"/>
      <c r="D1188"/>
      <c r="E1188"/>
      <c r="F1188"/>
      <c r="G1188"/>
      <c r="H1188"/>
      <c r="I1188"/>
    </row>
    <row r="1189" spans="1:9">
      <c r="A1189"/>
      <c r="B1189"/>
      <c r="C1189"/>
      <c r="D1189"/>
      <c r="E1189"/>
      <c r="F1189"/>
      <c r="G1189"/>
      <c r="H1189"/>
      <c r="I1189"/>
    </row>
    <row r="1190" spans="1:9">
      <c r="A1190"/>
      <c r="B1190"/>
      <c r="C1190"/>
      <c r="D1190"/>
      <c r="E1190"/>
      <c r="F1190"/>
      <c r="G1190"/>
      <c r="H1190"/>
      <c r="I1190"/>
    </row>
    <row r="1191" spans="1:9">
      <c r="A1191"/>
      <c r="B1191"/>
      <c r="C1191"/>
      <c r="D1191"/>
      <c r="E1191"/>
      <c r="F1191"/>
      <c r="G1191"/>
      <c r="H1191"/>
      <c r="I1191"/>
    </row>
    <row r="1192" spans="1:9">
      <c r="A1192"/>
      <c r="B1192"/>
      <c r="C1192"/>
      <c r="D1192"/>
      <c r="E1192"/>
      <c r="F1192"/>
      <c r="G1192"/>
      <c r="H1192"/>
      <c r="I1192"/>
    </row>
    <row r="1193" spans="1:9">
      <c r="A1193"/>
      <c r="B1193"/>
      <c r="C1193"/>
      <c r="D1193"/>
      <c r="E1193"/>
      <c r="F1193"/>
      <c r="G1193"/>
      <c r="H1193"/>
      <c r="I1193"/>
    </row>
    <row r="1194" spans="1:9">
      <c r="A1194"/>
      <c r="B1194"/>
      <c r="C1194"/>
      <c r="D1194"/>
      <c r="E1194"/>
      <c r="F1194"/>
      <c r="G1194"/>
      <c r="H1194"/>
      <c r="I1194"/>
    </row>
    <row r="1195" spans="1:9">
      <c r="A1195"/>
      <c r="B1195"/>
      <c r="C1195"/>
      <c r="D1195"/>
      <c r="E1195"/>
      <c r="F1195"/>
      <c r="G1195"/>
      <c r="H1195"/>
      <c r="I1195"/>
    </row>
    <row r="1196" spans="1:9">
      <c r="A1196"/>
      <c r="B1196"/>
      <c r="C1196"/>
      <c r="D1196"/>
      <c r="E1196"/>
      <c r="F1196"/>
      <c r="G1196"/>
      <c r="H1196"/>
      <c r="I1196"/>
    </row>
    <row r="1197" spans="1:9">
      <c r="A1197"/>
      <c r="B1197"/>
      <c r="C1197"/>
      <c r="D1197"/>
      <c r="E1197"/>
      <c r="F1197"/>
      <c r="G1197"/>
      <c r="H1197"/>
      <c r="I1197"/>
    </row>
    <row r="1198" spans="1:9">
      <c r="A1198"/>
      <c r="B1198"/>
      <c r="C1198"/>
      <c r="D1198"/>
      <c r="E1198"/>
      <c r="F1198"/>
      <c r="G1198"/>
      <c r="H1198"/>
      <c r="I1198"/>
    </row>
    <row r="1199" spans="1:9">
      <c r="A1199"/>
      <c r="B1199"/>
      <c r="C1199"/>
      <c r="D1199"/>
      <c r="E1199"/>
      <c r="F1199"/>
      <c r="G1199"/>
      <c r="H1199"/>
      <c r="I1199"/>
    </row>
    <row r="1200" spans="1:9">
      <c r="A1200"/>
      <c r="B1200"/>
      <c r="C1200"/>
      <c r="D1200"/>
      <c r="E1200"/>
      <c r="F1200"/>
      <c r="G1200"/>
      <c r="H1200"/>
      <c r="I1200"/>
    </row>
    <row r="1201" spans="1:9">
      <c r="A1201"/>
      <c r="B1201"/>
      <c r="C1201"/>
      <c r="D1201"/>
      <c r="E1201"/>
      <c r="F1201"/>
      <c r="G1201"/>
      <c r="H1201"/>
      <c r="I1201"/>
    </row>
    <row r="1202" spans="1:9">
      <c r="A1202"/>
      <c r="B1202"/>
      <c r="C1202"/>
      <c r="D1202"/>
      <c r="E1202"/>
      <c r="F1202"/>
      <c r="G1202"/>
      <c r="H1202"/>
      <c r="I1202"/>
    </row>
    <row r="1203" spans="1:9">
      <c r="A1203"/>
      <c r="B1203"/>
      <c r="C1203"/>
      <c r="D1203"/>
      <c r="E1203"/>
      <c r="F1203"/>
      <c r="G1203"/>
      <c r="H1203"/>
      <c r="I1203"/>
    </row>
    <row r="1204" spans="1:9">
      <c r="A1204"/>
      <c r="B1204"/>
      <c r="C1204"/>
      <c r="D1204"/>
      <c r="E1204"/>
      <c r="F1204"/>
      <c r="G1204"/>
      <c r="H1204"/>
      <c r="I1204"/>
    </row>
    <row r="1205" spans="1:9">
      <c r="A1205"/>
      <c r="B1205"/>
      <c r="C1205"/>
      <c r="D1205"/>
      <c r="E1205"/>
      <c r="F1205"/>
      <c r="G1205"/>
      <c r="H1205"/>
      <c r="I1205"/>
    </row>
    <row r="1206" spans="1:9">
      <c r="A1206"/>
      <c r="B1206"/>
      <c r="C1206"/>
      <c r="D1206"/>
      <c r="E1206"/>
      <c r="F1206"/>
      <c r="G1206"/>
      <c r="H1206"/>
      <c r="I1206"/>
    </row>
    <row r="1207" spans="1:9">
      <c r="A1207"/>
      <c r="B1207"/>
      <c r="C1207"/>
      <c r="D1207"/>
      <c r="E1207"/>
      <c r="F1207"/>
      <c r="G1207"/>
      <c r="H1207"/>
      <c r="I1207"/>
    </row>
    <row r="1208" spans="1:9">
      <c r="A1208"/>
      <c r="B1208"/>
      <c r="C1208"/>
      <c r="D1208"/>
      <c r="E1208"/>
      <c r="F1208"/>
      <c r="G1208"/>
      <c r="H1208"/>
      <c r="I1208"/>
    </row>
    <row r="1209" spans="1:9">
      <c r="A1209"/>
      <c r="B1209"/>
      <c r="C1209"/>
      <c r="D1209"/>
      <c r="E1209"/>
      <c r="F1209"/>
      <c r="G1209"/>
      <c r="H1209"/>
      <c r="I1209"/>
    </row>
    <row r="1210" spans="1:9">
      <c r="A1210"/>
      <c r="B1210"/>
      <c r="C1210"/>
      <c r="D1210"/>
      <c r="E1210"/>
      <c r="F1210"/>
      <c r="G1210"/>
      <c r="H1210"/>
      <c r="I1210"/>
    </row>
    <row r="1211" spans="1:9">
      <c r="A1211"/>
      <c r="B1211"/>
      <c r="C1211"/>
      <c r="D1211"/>
      <c r="E1211"/>
      <c r="F1211"/>
      <c r="G1211"/>
      <c r="H1211"/>
      <c r="I1211"/>
    </row>
    <row r="1212" spans="1:9">
      <c r="A1212"/>
      <c r="B1212"/>
      <c r="C1212"/>
      <c r="D1212"/>
      <c r="E1212"/>
      <c r="F1212"/>
      <c r="G1212"/>
      <c r="H1212"/>
      <c r="I1212"/>
    </row>
    <row r="1213" spans="1:9">
      <c r="A1213"/>
      <c r="B1213"/>
      <c r="C1213"/>
      <c r="D1213"/>
      <c r="E1213"/>
      <c r="F1213"/>
      <c r="G1213"/>
      <c r="H1213"/>
      <c r="I1213"/>
    </row>
    <row r="1214" spans="1:9">
      <c r="A1214"/>
      <c r="B1214"/>
      <c r="C1214"/>
      <c r="D1214"/>
      <c r="E1214"/>
      <c r="F1214"/>
      <c r="G1214"/>
      <c r="H1214"/>
      <c r="I1214"/>
    </row>
    <row r="1215" spans="1:9">
      <c r="A1215"/>
      <c r="B1215"/>
      <c r="C1215"/>
      <c r="D1215"/>
      <c r="E1215"/>
      <c r="F1215"/>
      <c r="G1215"/>
      <c r="H1215"/>
      <c r="I1215"/>
    </row>
    <row r="1216" spans="1:9">
      <c r="A1216"/>
      <c r="B1216"/>
      <c r="C1216"/>
      <c r="D1216"/>
      <c r="E1216"/>
      <c r="F1216"/>
      <c r="G1216"/>
      <c r="H1216"/>
      <c r="I1216"/>
    </row>
    <row r="1217" spans="1:9">
      <c r="A1217"/>
      <c r="B1217"/>
      <c r="C1217"/>
      <c r="D1217"/>
      <c r="E1217"/>
      <c r="F1217"/>
      <c r="G1217"/>
      <c r="H1217"/>
      <c r="I1217"/>
    </row>
    <row r="1218" spans="1:9">
      <c r="A1218"/>
      <c r="B1218"/>
      <c r="C1218"/>
      <c r="D1218"/>
      <c r="E1218"/>
      <c r="F1218"/>
      <c r="G1218"/>
      <c r="H1218"/>
      <c r="I1218"/>
    </row>
    <row r="1219" spans="1:9">
      <c r="A1219"/>
      <c r="B1219"/>
      <c r="C1219"/>
      <c r="D1219"/>
      <c r="E1219"/>
      <c r="F1219"/>
      <c r="G1219"/>
      <c r="H1219"/>
      <c r="I1219"/>
    </row>
    <row r="1220" spans="1:9">
      <c r="A1220"/>
      <c r="B1220"/>
      <c r="C1220"/>
      <c r="D1220"/>
      <c r="E1220"/>
      <c r="F1220"/>
      <c r="G1220"/>
      <c r="H1220"/>
      <c r="I1220"/>
    </row>
    <row r="1221" spans="1:9">
      <c r="A1221"/>
      <c r="B1221"/>
      <c r="C1221"/>
      <c r="D1221"/>
      <c r="E1221"/>
      <c r="F1221"/>
      <c r="G1221"/>
      <c r="H1221"/>
      <c r="I1221"/>
    </row>
    <row r="1222" spans="1:9">
      <c r="A1222"/>
      <c r="B1222"/>
      <c r="C1222"/>
      <c r="D1222"/>
      <c r="E1222"/>
      <c r="F1222"/>
      <c r="G1222"/>
      <c r="H1222"/>
      <c r="I1222"/>
    </row>
    <row r="1223" spans="1:9">
      <c r="A1223"/>
      <c r="B1223"/>
      <c r="C1223"/>
      <c r="D1223"/>
      <c r="E1223"/>
      <c r="F1223"/>
      <c r="G1223"/>
      <c r="H1223"/>
      <c r="I1223"/>
    </row>
    <row r="1224" spans="1:9">
      <c r="A1224"/>
      <c r="B1224"/>
      <c r="C1224"/>
      <c r="D1224"/>
      <c r="E1224"/>
      <c r="F1224"/>
      <c r="G1224"/>
      <c r="H1224"/>
      <c r="I1224"/>
    </row>
    <row r="1225" spans="1:9">
      <c r="A1225"/>
      <c r="B1225"/>
      <c r="C1225"/>
      <c r="D1225"/>
      <c r="E1225"/>
      <c r="F1225"/>
      <c r="G1225"/>
      <c r="H1225"/>
      <c r="I1225"/>
    </row>
    <row r="1226" spans="1:9">
      <c r="A1226"/>
      <c r="B1226"/>
      <c r="C1226"/>
      <c r="D1226"/>
      <c r="E1226"/>
      <c r="F1226"/>
      <c r="G1226"/>
      <c r="H1226"/>
      <c r="I1226"/>
    </row>
    <row r="1227" spans="1:9">
      <c r="A1227"/>
      <c r="B1227"/>
      <c r="C1227"/>
      <c r="D1227"/>
      <c r="E1227"/>
      <c r="F1227"/>
      <c r="G1227"/>
      <c r="H1227"/>
      <c r="I1227"/>
    </row>
    <row r="1228" spans="1:9">
      <c r="A1228"/>
      <c r="B1228"/>
      <c r="C1228"/>
      <c r="D1228"/>
      <c r="E1228"/>
      <c r="F1228"/>
      <c r="G1228"/>
      <c r="H1228"/>
      <c r="I1228"/>
    </row>
    <row r="1229" spans="1:9">
      <c r="A1229"/>
      <c r="B1229"/>
      <c r="C1229"/>
      <c r="D1229"/>
      <c r="E1229"/>
      <c r="F1229"/>
      <c r="G1229"/>
      <c r="H1229"/>
      <c r="I1229"/>
    </row>
    <row r="1230" spans="1:9">
      <c r="A1230"/>
      <c r="B1230"/>
      <c r="C1230"/>
      <c r="D1230"/>
      <c r="E1230"/>
      <c r="F1230"/>
      <c r="G1230"/>
      <c r="H1230"/>
      <c r="I1230"/>
    </row>
    <row r="1231" spans="1:9">
      <c r="A1231"/>
      <c r="B1231"/>
      <c r="C1231"/>
      <c r="D1231"/>
      <c r="E1231"/>
      <c r="F1231"/>
      <c r="G1231"/>
      <c r="H1231"/>
      <c r="I1231"/>
    </row>
    <row r="1232" spans="1:9">
      <c r="A1232"/>
      <c r="B1232"/>
      <c r="C1232"/>
      <c r="D1232"/>
      <c r="E1232"/>
      <c r="F1232"/>
      <c r="G1232"/>
      <c r="H1232"/>
      <c r="I1232"/>
    </row>
    <row r="1233" spans="1:9">
      <c r="A1233"/>
      <c r="B1233"/>
      <c r="C1233"/>
      <c r="D1233"/>
      <c r="E1233"/>
      <c r="F1233"/>
      <c r="G1233"/>
      <c r="H1233"/>
      <c r="I1233"/>
    </row>
    <row r="1234" spans="1:9">
      <c r="A1234"/>
      <c r="B1234"/>
      <c r="C1234"/>
      <c r="D1234"/>
      <c r="E1234"/>
      <c r="F1234"/>
      <c r="G1234"/>
      <c r="H1234"/>
      <c r="I1234"/>
    </row>
    <row r="1235" spans="1:9">
      <c r="A1235"/>
      <c r="B1235"/>
      <c r="C1235"/>
      <c r="D1235"/>
      <c r="E1235"/>
      <c r="F1235"/>
      <c r="G1235"/>
      <c r="H1235"/>
      <c r="I1235"/>
    </row>
    <row r="1236" spans="1:9">
      <c r="A1236"/>
      <c r="B1236"/>
      <c r="C1236"/>
      <c r="D1236"/>
      <c r="E1236"/>
      <c r="F1236"/>
      <c r="G1236"/>
      <c r="H1236"/>
      <c r="I1236"/>
    </row>
    <row r="1237" spans="1:9">
      <c r="A1237"/>
      <c r="B1237"/>
      <c r="C1237"/>
      <c r="D1237"/>
      <c r="E1237"/>
      <c r="F1237"/>
      <c r="G1237"/>
      <c r="H1237"/>
      <c r="I1237"/>
    </row>
    <row r="1238" spans="1:9">
      <c r="A1238"/>
      <c r="B1238"/>
      <c r="C1238"/>
      <c r="D1238"/>
      <c r="E1238"/>
      <c r="F1238"/>
      <c r="G1238"/>
      <c r="H1238"/>
      <c r="I1238"/>
    </row>
    <row r="1239" spans="1:9">
      <c r="A1239"/>
      <c r="B1239"/>
      <c r="C1239"/>
      <c r="D1239"/>
      <c r="E1239"/>
      <c r="F1239"/>
      <c r="G1239"/>
      <c r="H1239"/>
      <c r="I1239"/>
    </row>
    <row r="1240" spans="1:9">
      <c r="A1240"/>
      <c r="B1240"/>
      <c r="C1240"/>
      <c r="D1240"/>
      <c r="E1240"/>
      <c r="F1240"/>
      <c r="G1240"/>
      <c r="H1240"/>
      <c r="I1240"/>
    </row>
    <row r="1241" spans="1:9">
      <c r="A1241"/>
      <c r="B1241"/>
      <c r="C1241"/>
      <c r="D1241"/>
      <c r="E1241"/>
      <c r="F1241"/>
      <c r="G1241"/>
      <c r="H1241"/>
      <c r="I1241"/>
    </row>
    <row r="1242" spans="1:9">
      <c r="A1242"/>
      <c r="B1242"/>
      <c r="C1242"/>
      <c r="D1242"/>
      <c r="E1242"/>
      <c r="F1242"/>
      <c r="G1242"/>
      <c r="H1242"/>
      <c r="I1242"/>
    </row>
    <row r="1243" spans="1:9">
      <c r="A1243"/>
      <c r="B1243"/>
      <c r="C1243"/>
      <c r="D1243"/>
      <c r="E1243"/>
      <c r="F1243"/>
      <c r="G1243"/>
      <c r="H1243"/>
      <c r="I1243"/>
    </row>
    <row r="1244" spans="1:9">
      <c r="A1244"/>
      <c r="B1244"/>
      <c r="C1244"/>
      <c r="D1244"/>
      <c r="E1244"/>
      <c r="F1244"/>
      <c r="G1244"/>
      <c r="H1244"/>
      <c r="I1244"/>
    </row>
    <row r="1245" spans="1:9">
      <c r="A1245"/>
      <c r="B1245"/>
      <c r="C1245"/>
      <c r="D1245"/>
      <c r="E1245"/>
      <c r="F1245"/>
      <c r="G1245"/>
      <c r="H1245"/>
      <c r="I1245"/>
    </row>
    <row r="1246" spans="1:9">
      <c r="A1246"/>
      <c r="B1246"/>
      <c r="C1246"/>
      <c r="D1246"/>
      <c r="E1246"/>
      <c r="F1246"/>
      <c r="G1246"/>
      <c r="H1246"/>
      <c r="I1246"/>
    </row>
    <row r="1247" spans="1:9">
      <c r="A1247"/>
      <c r="B1247"/>
      <c r="C1247"/>
      <c r="D1247"/>
      <c r="E1247"/>
      <c r="F1247"/>
      <c r="G1247"/>
      <c r="H1247"/>
      <c r="I1247"/>
    </row>
    <row r="1248" spans="1:9">
      <c r="A1248"/>
      <c r="B1248"/>
      <c r="C1248"/>
      <c r="D1248"/>
      <c r="E1248"/>
      <c r="F1248"/>
      <c r="G1248"/>
      <c r="H1248"/>
      <c r="I1248"/>
    </row>
    <row r="1249" spans="1:9">
      <c r="A1249"/>
      <c r="B1249"/>
      <c r="C1249"/>
      <c r="D1249"/>
      <c r="E1249"/>
      <c r="F1249"/>
      <c r="G1249"/>
      <c r="H1249"/>
      <c r="I1249"/>
    </row>
    <row r="1250" spans="1:9">
      <c r="A1250"/>
      <c r="B1250"/>
      <c r="C1250"/>
      <c r="D1250"/>
      <c r="E1250"/>
      <c r="F1250"/>
      <c r="G1250"/>
      <c r="H1250"/>
      <c r="I1250"/>
    </row>
    <row r="1251" spans="1:9">
      <c r="A1251"/>
      <c r="B1251"/>
      <c r="C1251"/>
      <c r="D1251"/>
      <c r="E1251"/>
      <c r="F1251"/>
      <c r="G1251"/>
      <c r="H1251"/>
      <c r="I1251"/>
    </row>
    <row r="1252" spans="1:9">
      <c r="A1252"/>
      <c r="B1252"/>
      <c r="C1252"/>
      <c r="D1252"/>
      <c r="E1252"/>
      <c r="F1252"/>
      <c r="G1252"/>
      <c r="H1252"/>
      <c r="I1252"/>
    </row>
    <row r="1253" spans="1:9">
      <c r="A1253"/>
      <c r="B1253"/>
      <c r="C1253"/>
      <c r="D1253"/>
      <c r="E1253"/>
      <c r="F1253"/>
      <c r="G1253"/>
      <c r="H1253"/>
      <c r="I1253"/>
    </row>
    <row r="1254" spans="1:9">
      <c r="A1254"/>
      <c r="B1254"/>
      <c r="C1254"/>
      <c r="D1254"/>
      <c r="E1254"/>
      <c r="F1254"/>
      <c r="G1254"/>
      <c r="H1254"/>
      <c r="I1254"/>
    </row>
    <row r="1255" spans="1:9">
      <c r="A1255"/>
      <c r="B1255"/>
      <c r="C1255"/>
      <c r="D1255"/>
      <c r="E1255"/>
      <c r="F1255"/>
      <c r="G1255"/>
      <c r="H1255"/>
      <c r="I1255"/>
    </row>
    <row r="1256" spans="1:9">
      <c r="A1256"/>
      <c r="B1256"/>
      <c r="C1256"/>
      <c r="D1256"/>
      <c r="E1256"/>
      <c r="F1256"/>
      <c r="G1256"/>
      <c r="H1256"/>
      <c r="I1256"/>
    </row>
    <row r="1257" spans="1:9">
      <c r="A1257"/>
      <c r="B1257"/>
      <c r="C1257"/>
      <c r="D1257"/>
      <c r="E1257"/>
      <c r="F1257"/>
      <c r="G1257"/>
      <c r="H1257"/>
      <c r="I1257"/>
    </row>
    <row r="1258" spans="1:9">
      <c r="A1258"/>
      <c r="B1258"/>
      <c r="C1258"/>
      <c r="D1258"/>
      <c r="E1258"/>
      <c r="F1258"/>
      <c r="G1258"/>
      <c r="H1258"/>
      <c r="I1258"/>
    </row>
    <row r="1259" spans="1:9">
      <c r="A1259"/>
      <c r="B1259"/>
      <c r="C1259"/>
      <c r="D1259"/>
      <c r="E1259"/>
      <c r="F1259"/>
      <c r="G1259"/>
      <c r="H1259"/>
      <c r="I1259"/>
    </row>
    <row r="1260" spans="1:9">
      <c r="A1260"/>
      <c r="B1260"/>
      <c r="C1260"/>
      <c r="D1260"/>
      <c r="E1260"/>
      <c r="F1260"/>
      <c r="G1260"/>
      <c r="H1260"/>
      <c r="I1260"/>
    </row>
    <row r="1261" spans="1:9">
      <c r="A1261"/>
      <c r="B1261"/>
      <c r="C1261"/>
      <c r="D1261"/>
      <c r="E1261"/>
      <c r="F1261"/>
      <c r="G1261"/>
      <c r="H1261"/>
      <c r="I1261"/>
    </row>
    <row r="1262" spans="1:9">
      <c r="A1262"/>
      <c r="B1262"/>
      <c r="C1262"/>
      <c r="D1262"/>
      <c r="E1262"/>
      <c r="F1262"/>
      <c r="G1262"/>
      <c r="H1262"/>
      <c r="I1262"/>
    </row>
    <row r="1263" spans="1:9">
      <c r="A1263"/>
      <c r="B1263"/>
      <c r="C1263"/>
      <c r="D1263"/>
      <c r="E1263"/>
      <c r="F1263"/>
      <c r="G1263"/>
      <c r="H1263"/>
      <c r="I1263"/>
    </row>
    <row r="1264" spans="1:9">
      <c r="A1264"/>
      <c r="B1264"/>
      <c r="C1264"/>
      <c r="D1264"/>
      <c r="E1264"/>
      <c r="F1264"/>
      <c r="G1264"/>
      <c r="H1264"/>
      <c r="I1264"/>
    </row>
    <row r="1265" spans="1:9">
      <c r="A1265"/>
      <c r="B1265"/>
      <c r="C1265"/>
      <c r="D1265"/>
      <c r="E1265"/>
      <c r="F1265"/>
      <c r="G1265"/>
      <c r="H1265"/>
      <c r="I1265"/>
    </row>
    <row r="1266" spans="1:9">
      <c r="A1266"/>
      <c r="B1266"/>
      <c r="C1266"/>
      <c r="D1266"/>
      <c r="E1266"/>
      <c r="F1266"/>
      <c r="G1266"/>
      <c r="H1266"/>
      <c r="I1266"/>
    </row>
    <row r="1267" spans="1:9">
      <c r="A1267"/>
      <c r="B1267"/>
      <c r="C1267"/>
      <c r="D1267"/>
      <c r="E1267"/>
      <c r="F1267"/>
      <c r="G1267"/>
      <c r="H1267"/>
      <c r="I1267"/>
    </row>
    <row r="1268" spans="1:9">
      <c r="A1268"/>
      <c r="B1268"/>
      <c r="C1268"/>
      <c r="D1268"/>
      <c r="E1268"/>
      <c r="F1268"/>
      <c r="G1268"/>
      <c r="H1268"/>
      <c r="I1268"/>
    </row>
    <row r="1269" spans="1:9">
      <c r="A1269"/>
      <c r="B1269"/>
      <c r="C1269"/>
      <c r="D1269"/>
      <c r="E1269"/>
      <c r="F1269"/>
      <c r="G1269"/>
      <c r="H1269"/>
      <c r="I1269"/>
    </row>
    <row r="1270" spans="1:9">
      <c r="A1270"/>
      <c r="B1270"/>
      <c r="C1270"/>
      <c r="D1270"/>
      <c r="E1270"/>
      <c r="F1270"/>
      <c r="G1270"/>
      <c r="H1270"/>
      <c r="I1270"/>
    </row>
    <row r="1271" spans="1:9">
      <c r="A1271"/>
      <c r="B1271"/>
      <c r="C1271"/>
      <c r="D1271"/>
      <c r="E1271"/>
      <c r="F1271"/>
      <c r="G1271"/>
      <c r="H1271"/>
      <c r="I1271"/>
    </row>
    <row r="1272" spans="1:9">
      <c r="A1272"/>
      <c r="B1272"/>
      <c r="C1272"/>
      <c r="D1272"/>
      <c r="E1272"/>
      <c r="F1272"/>
      <c r="G1272"/>
      <c r="H1272"/>
      <c r="I1272"/>
    </row>
    <row r="1273" spans="1:9">
      <c r="A1273"/>
      <c r="B1273"/>
      <c r="C1273"/>
      <c r="D1273"/>
      <c r="E1273"/>
      <c r="F1273"/>
      <c r="G1273"/>
      <c r="H1273"/>
      <c r="I1273"/>
    </row>
    <row r="1274" spans="1:9">
      <c r="A1274"/>
      <c r="B1274"/>
      <c r="C1274"/>
      <c r="D1274"/>
      <c r="E1274"/>
      <c r="F1274"/>
      <c r="G1274"/>
      <c r="H1274"/>
      <c r="I1274"/>
    </row>
    <row r="1275" spans="1:9">
      <c r="A1275"/>
      <c r="B1275"/>
      <c r="C1275"/>
      <c r="D1275"/>
      <c r="E1275"/>
      <c r="F1275"/>
      <c r="G1275"/>
      <c r="H1275"/>
      <c r="I1275"/>
    </row>
    <row r="1276" spans="1:9">
      <c r="A1276"/>
      <c r="B1276"/>
      <c r="C1276"/>
      <c r="D1276"/>
      <c r="E1276"/>
      <c r="F1276"/>
      <c r="G1276"/>
      <c r="H1276"/>
      <c r="I1276"/>
    </row>
    <row r="1277" spans="1:9">
      <c r="A1277"/>
      <c r="B1277"/>
      <c r="C1277"/>
      <c r="D1277"/>
      <c r="E1277"/>
      <c r="F1277"/>
      <c r="G1277"/>
      <c r="H1277"/>
      <c r="I1277"/>
    </row>
    <row r="1278" spans="1:9">
      <c r="A1278"/>
      <c r="B1278"/>
      <c r="C1278"/>
      <c r="D1278"/>
      <c r="E1278"/>
      <c r="F1278"/>
      <c r="G1278"/>
      <c r="H1278"/>
      <c r="I1278"/>
    </row>
    <row r="1279" spans="1:9">
      <c r="A1279"/>
      <c r="B1279"/>
      <c r="C1279"/>
      <c r="D1279"/>
      <c r="E1279"/>
      <c r="F1279"/>
      <c r="G1279"/>
      <c r="H1279"/>
      <c r="I1279"/>
    </row>
    <row r="1280" spans="1:9">
      <c r="A1280"/>
      <c r="B1280"/>
      <c r="C1280"/>
      <c r="D1280"/>
      <c r="E1280"/>
      <c r="F1280"/>
      <c r="G1280"/>
      <c r="H1280"/>
      <c r="I1280"/>
    </row>
    <row r="1281" spans="1:9">
      <c r="A1281"/>
      <c r="B1281"/>
      <c r="C1281"/>
      <c r="D1281"/>
      <c r="E1281"/>
      <c r="F1281"/>
      <c r="G1281"/>
      <c r="H1281"/>
      <c r="I1281"/>
    </row>
    <row r="1282" spans="1:9">
      <c r="A1282"/>
      <c r="B1282"/>
      <c r="C1282"/>
      <c r="D1282"/>
      <c r="E1282"/>
      <c r="F1282"/>
      <c r="G1282"/>
      <c r="H1282"/>
      <c r="I1282"/>
    </row>
    <row r="1283" spans="1:9">
      <c r="A1283"/>
      <c r="B1283"/>
      <c r="C1283"/>
      <c r="D1283"/>
      <c r="E1283"/>
      <c r="F1283"/>
      <c r="G1283"/>
      <c r="H1283"/>
      <c r="I1283"/>
    </row>
    <row r="1284" spans="1:9">
      <c r="A1284"/>
      <c r="B1284"/>
      <c r="C1284"/>
      <c r="D1284"/>
      <c r="E1284"/>
      <c r="F1284"/>
      <c r="G1284"/>
      <c r="H1284"/>
      <c r="I1284"/>
    </row>
    <row r="1285" spans="1:9">
      <c r="A1285"/>
      <c r="B1285"/>
      <c r="C1285"/>
      <c r="D1285"/>
      <c r="E1285"/>
      <c r="F1285"/>
      <c r="G1285"/>
      <c r="H1285"/>
      <c r="I1285"/>
    </row>
    <row r="1286" spans="1:9">
      <c r="A1286"/>
      <c r="B1286"/>
      <c r="C1286"/>
      <c r="D1286"/>
      <c r="E1286"/>
      <c r="F1286"/>
      <c r="G1286"/>
      <c r="H1286"/>
      <c r="I1286"/>
    </row>
    <row r="1287" spans="1:9">
      <c r="A1287"/>
      <c r="B1287"/>
      <c r="C1287"/>
      <c r="D1287"/>
      <c r="E1287"/>
      <c r="F1287"/>
      <c r="G1287"/>
      <c r="H1287"/>
      <c r="I1287"/>
    </row>
    <row r="1288" spans="1:9">
      <c r="A1288"/>
      <c r="B1288"/>
      <c r="C1288"/>
      <c r="D1288"/>
      <c r="E1288"/>
      <c r="F1288"/>
      <c r="G1288"/>
      <c r="H1288"/>
      <c r="I1288"/>
    </row>
    <row r="1289" spans="1:9">
      <c r="A1289"/>
      <c r="B1289"/>
      <c r="C1289"/>
      <c r="D1289"/>
      <c r="E1289"/>
      <c r="F1289"/>
      <c r="G1289"/>
      <c r="H1289"/>
      <c r="I1289"/>
    </row>
    <row r="1290" spans="1:9">
      <c r="A1290"/>
      <c r="B1290"/>
      <c r="C1290"/>
      <c r="D1290"/>
      <c r="E1290"/>
      <c r="F1290"/>
      <c r="G1290"/>
      <c r="H1290"/>
      <c r="I1290"/>
    </row>
    <row r="1291" spans="1:9">
      <c r="A1291"/>
      <c r="B1291"/>
      <c r="C1291"/>
      <c r="D1291"/>
      <c r="E1291"/>
      <c r="F1291"/>
      <c r="G1291"/>
      <c r="H1291"/>
      <c r="I1291"/>
    </row>
    <row r="1292" spans="1:9">
      <c r="A1292"/>
      <c r="B1292"/>
      <c r="C1292"/>
      <c r="D1292"/>
      <c r="E1292"/>
      <c r="F1292"/>
      <c r="G1292"/>
      <c r="H1292"/>
      <c r="I1292"/>
    </row>
    <row r="1293" spans="1:9">
      <c r="A1293"/>
      <c r="B1293"/>
      <c r="C1293"/>
      <c r="D1293"/>
      <c r="E1293"/>
      <c r="F1293"/>
      <c r="G1293"/>
      <c r="H1293"/>
      <c r="I1293"/>
    </row>
    <row r="1294" spans="1:9">
      <c r="A1294"/>
      <c r="B1294"/>
      <c r="C1294"/>
      <c r="D1294"/>
      <c r="E1294"/>
      <c r="F1294"/>
      <c r="G1294"/>
      <c r="H1294"/>
      <c r="I1294"/>
    </row>
    <row r="1295" spans="1:9">
      <c r="A1295"/>
      <c r="B1295"/>
      <c r="C1295"/>
      <c r="D1295"/>
      <c r="E1295"/>
      <c r="F1295"/>
      <c r="G1295"/>
      <c r="H1295"/>
      <c r="I1295"/>
    </row>
    <row r="1296" spans="1:9">
      <c r="A1296"/>
      <c r="B1296"/>
      <c r="C1296"/>
      <c r="D1296"/>
      <c r="E1296"/>
      <c r="F1296"/>
      <c r="G1296"/>
      <c r="H1296"/>
      <c r="I1296"/>
    </row>
    <row r="1297" spans="1:9">
      <c r="A1297"/>
      <c r="B1297"/>
      <c r="C1297"/>
      <c r="D1297"/>
      <c r="E1297"/>
      <c r="F1297"/>
      <c r="G1297"/>
      <c r="H1297"/>
      <c r="I1297"/>
    </row>
    <row r="1298" spans="1:9">
      <c r="A1298"/>
      <c r="B1298"/>
      <c r="C1298"/>
      <c r="D1298"/>
      <c r="E1298"/>
      <c r="F1298"/>
      <c r="G1298"/>
      <c r="H1298"/>
      <c r="I1298"/>
    </row>
    <row r="1299" spans="1:9">
      <c r="A1299"/>
      <c r="B1299"/>
      <c r="C1299"/>
      <c r="D1299"/>
      <c r="E1299"/>
      <c r="F1299"/>
      <c r="G1299"/>
      <c r="H1299"/>
      <c r="I1299"/>
    </row>
    <row r="1300" spans="1:9">
      <c r="A1300"/>
      <c r="B1300"/>
      <c r="C1300"/>
      <c r="D1300"/>
      <c r="E1300"/>
      <c r="F1300"/>
      <c r="G1300"/>
      <c r="H1300"/>
      <c r="I1300"/>
    </row>
    <row r="1301" spans="1:9">
      <c r="A1301"/>
      <c r="B1301"/>
      <c r="C1301"/>
      <c r="D1301"/>
      <c r="E1301"/>
      <c r="F1301"/>
      <c r="G1301"/>
      <c r="H1301"/>
      <c r="I1301"/>
    </row>
    <row r="1302" spans="1:9">
      <c r="A1302"/>
      <c r="B1302"/>
      <c r="C1302"/>
      <c r="D1302"/>
      <c r="E1302"/>
      <c r="F1302"/>
      <c r="G1302"/>
      <c r="H1302"/>
      <c r="I1302"/>
    </row>
    <row r="1303" spans="1:9">
      <c r="A1303"/>
      <c r="B1303"/>
      <c r="C1303"/>
      <c r="D1303"/>
      <c r="E1303"/>
      <c r="F1303"/>
      <c r="G1303"/>
      <c r="H1303"/>
      <c r="I1303"/>
    </row>
    <row r="1304" spans="1:9">
      <c r="A1304"/>
      <c r="B1304"/>
      <c r="C1304"/>
      <c r="D1304"/>
      <c r="E1304"/>
      <c r="F1304"/>
      <c r="G1304"/>
      <c r="H1304"/>
      <c r="I1304"/>
    </row>
    <row r="1305" spans="1:9">
      <c r="A1305"/>
      <c r="B1305"/>
      <c r="C1305"/>
      <c r="D1305"/>
      <c r="E1305"/>
      <c r="F1305"/>
      <c r="G1305"/>
      <c r="H1305"/>
      <c r="I1305"/>
    </row>
    <row r="1306" spans="1:9">
      <c r="A1306"/>
      <c r="B1306"/>
      <c r="C1306"/>
      <c r="D1306"/>
      <c r="E1306"/>
      <c r="F1306"/>
      <c r="G1306"/>
      <c r="H1306"/>
      <c r="I1306"/>
    </row>
    <row r="1307" spans="1:9">
      <c r="A1307"/>
      <c r="B1307"/>
      <c r="C1307"/>
      <c r="D1307"/>
      <c r="E1307"/>
      <c r="F1307"/>
      <c r="G1307"/>
      <c r="H1307"/>
      <c r="I1307"/>
    </row>
    <row r="1308" spans="1:9">
      <c r="A1308"/>
      <c r="B1308"/>
      <c r="C1308"/>
      <c r="D1308"/>
      <c r="E1308"/>
      <c r="F1308"/>
      <c r="G1308"/>
      <c r="H1308"/>
      <c r="I1308"/>
    </row>
    <row r="1309" spans="1:9">
      <c r="A1309"/>
      <c r="B1309"/>
      <c r="C1309"/>
      <c r="D1309"/>
      <c r="E1309"/>
      <c r="F1309"/>
      <c r="G1309"/>
      <c r="H1309"/>
      <c r="I1309"/>
    </row>
    <row r="1310" spans="1:9">
      <c r="A1310"/>
      <c r="B1310"/>
      <c r="C1310"/>
      <c r="D1310"/>
      <c r="E1310"/>
      <c r="F1310"/>
      <c r="G1310"/>
      <c r="H1310"/>
      <c r="I1310"/>
    </row>
    <row r="1311" spans="1:9">
      <c r="A1311"/>
      <c r="B1311"/>
      <c r="C1311"/>
      <c r="D1311"/>
      <c r="E1311"/>
      <c r="F1311"/>
      <c r="G1311"/>
      <c r="H1311"/>
      <c r="I1311"/>
    </row>
    <row r="1312" spans="1:9">
      <c r="A1312"/>
      <c r="B1312"/>
      <c r="C1312"/>
      <c r="D1312"/>
      <c r="E1312"/>
      <c r="F1312"/>
      <c r="G1312"/>
      <c r="H1312"/>
      <c r="I1312"/>
    </row>
    <row r="1313" spans="1:9">
      <c r="A1313"/>
      <c r="B1313"/>
      <c r="C1313"/>
      <c r="D1313"/>
      <c r="E1313"/>
      <c r="F1313"/>
      <c r="G1313"/>
      <c r="H1313"/>
      <c r="I1313"/>
    </row>
    <row r="1314" spans="1:9">
      <c r="A1314"/>
      <c r="B1314"/>
      <c r="C1314"/>
      <c r="D1314"/>
      <c r="E1314"/>
      <c r="F1314"/>
      <c r="G1314"/>
      <c r="H1314"/>
      <c r="I1314"/>
    </row>
    <row r="1315" spans="1:9">
      <c r="A1315"/>
      <c r="B1315"/>
      <c r="C1315"/>
      <c r="D1315"/>
      <c r="E1315"/>
      <c r="F1315"/>
      <c r="G1315"/>
      <c r="H1315"/>
      <c r="I1315"/>
    </row>
    <row r="1316" spans="1:9">
      <c r="A1316"/>
      <c r="B1316"/>
      <c r="C1316"/>
      <c r="D1316"/>
      <c r="E1316"/>
      <c r="F1316"/>
      <c r="G1316"/>
      <c r="H1316"/>
      <c r="I1316"/>
    </row>
    <row r="1317" spans="1:9">
      <c r="A1317"/>
      <c r="B1317"/>
      <c r="C1317"/>
      <c r="D1317"/>
      <c r="E1317"/>
      <c r="F1317"/>
      <c r="G1317"/>
      <c r="H1317"/>
      <c r="I1317"/>
    </row>
    <row r="1318" spans="1:9">
      <c r="A1318"/>
      <c r="B1318"/>
      <c r="C1318"/>
      <c r="D1318"/>
      <c r="E1318"/>
      <c r="F1318"/>
      <c r="G1318"/>
      <c r="H1318"/>
      <c r="I1318"/>
    </row>
    <row r="1319" spans="1:9">
      <c r="A1319"/>
      <c r="B1319"/>
      <c r="C1319"/>
      <c r="D1319"/>
      <c r="E1319"/>
      <c r="F1319"/>
      <c r="G1319"/>
      <c r="H1319"/>
      <c r="I1319"/>
    </row>
    <row r="1320" spans="1:9">
      <c r="A1320"/>
      <c r="B1320"/>
      <c r="C1320"/>
      <c r="D1320"/>
      <c r="E1320"/>
      <c r="F1320"/>
      <c r="G1320"/>
      <c r="H1320"/>
      <c r="I1320"/>
    </row>
    <row r="1321" spans="1:9">
      <c r="A1321"/>
      <c r="B1321"/>
      <c r="C1321"/>
      <c r="D1321"/>
      <c r="E1321"/>
      <c r="F1321"/>
      <c r="G1321"/>
      <c r="H1321"/>
      <c r="I1321"/>
    </row>
    <row r="1322" spans="1:9">
      <c r="A1322"/>
      <c r="B1322"/>
      <c r="C1322"/>
      <c r="D1322"/>
      <c r="E1322"/>
      <c r="F1322"/>
      <c r="G1322"/>
      <c r="H1322"/>
      <c r="I1322"/>
    </row>
    <row r="1323" spans="1:9">
      <c r="A1323"/>
      <c r="B1323"/>
      <c r="C1323"/>
      <c r="D1323"/>
      <c r="E1323"/>
      <c r="F1323"/>
      <c r="G1323"/>
      <c r="H1323"/>
      <c r="I1323"/>
    </row>
    <row r="1324" spans="1:9">
      <c r="A1324"/>
      <c r="B1324"/>
      <c r="C1324"/>
      <c r="D1324"/>
      <c r="E1324"/>
      <c r="F1324"/>
      <c r="G1324"/>
      <c r="H1324"/>
      <c r="I1324"/>
    </row>
    <row r="1325" spans="1:9">
      <c r="A1325"/>
      <c r="B1325"/>
      <c r="C1325"/>
      <c r="D1325"/>
      <c r="E1325"/>
      <c r="F1325"/>
      <c r="G1325"/>
      <c r="H1325"/>
      <c r="I1325"/>
    </row>
    <row r="1326" spans="1:9">
      <c r="A1326"/>
      <c r="B1326"/>
      <c r="C1326"/>
      <c r="D1326"/>
      <c r="E1326"/>
      <c r="F1326"/>
      <c r="G1326"/>
      <c r="H1326"/>
      <c r="I1326"/>
    </row>
    <row r="1327" spans="1:9">
      <c r="A1327"/>
      <c r="B1327"/>
      <c r="C1327"/>
      <c r="D1327"/>
      <c r="E1327"/>
      <c r="F1327"/>
      <c r="G1327"/>
      <c r="H1327"/>
      <c r="I1327"/>
    </row>
    <row r="1328" spans="1:9">
      <c r="A1328"/>
      <c r="B1328"/>
      <c r="C1328"/>
      <c r="D1328"/>
      <c r="E1328"/>
      <c r="F1328"/>
      <c r="G1328"/>
      <c r="H1328"/>
      <c r="I1328"/>
    </row>
    <row r="1329" spans="1:9">
      <c r="A1329"/>
      <c r="B1329"/>
      <c r="C1329"/>
      <c r="D1329"/>
      <c r="E1329"/>
      <c r="F1329"/>
      <c r="G1329"/>
      <c r="H1329"/>
      <c r="I1329"/>
    </row>
    <row r="1330" spans="1:9">
      <c r="A1330"/>
      <c r="B1330"/>
      <c r="C1330"/>
      <c r="D1330"/>
      <c r="E1330"/>
      <c r="F1330"/>
      <c r="G1330"/>
      <c r="H1330"/>
      <c r="I1330"/>
    </row>
    <row r="1331" spans="1:9">
      <c r="A1331"/>
      <c r="B1331"/>
      <c r="C1331"/>
      <c r="D1331"/>
      <c r="E1331"/>
      <c r="F1331"/>
      <c r="G1331"/>
      <c r="H1331"/>
      <c r="I1331"/>
    </row>
    <row r="1332" spans="1:9">
      <c r="A1332"/>
      <c r="B1332"/>
      <c r="C1332"/>
      <c r="D1332"/>
      <c r="E1332"/>
      <c r="F1332"/>
      <c r="G1332"/>
      <c r="H1332"/>
      <c r="I1332"/>
    </row>
    <row r="1333" spans="1:9">
      <c r="A1333"/>
      <c r="B1333"/>
      <c r="C1333"/>
      <c r="D1333"/>
      <c r="E1333"/>
      <c r="F1333"/>
      <c r="G1333"/>
      <c r="H1333"/>
      <c r="I1333"/>
    </row>
    <row r="1334" spans="1:9">
      <c r="A1334"/>
      <c r="B1334"/>
      <c r="C1334"/>
      <c r="D1334"/>
      <c r="E1334"/>
      <c r="F1334"/>
      <c r="G1334"/>
      <c r="H1334"/>
      <c r="I1334"/>
    </row>
    <row r="1335" spans="1:9">
      <c r="A1335"/>
      <c r="B1335"/>
      <c r="C1335"/>
      <c r="D1335"/>
      <c r="E1335"/>
      <c r="F1335"/>
      <c r="G1335"/>
      <c r="H1335"/>
      <c r="I1335"/>
    </row>
    <row r="1336" spans="1:9">
      <c r="A1336"/>
      <c r="B1336"/>
      <c r="C1336"/>
      <c r="D1336"/>
      <c r="E1336"/>
      <c r="F1336"/>
      <c r="G1336"/>
      <c r="H1336"/>
      <c r="I1336"/>
    </row>
    <row r="1337" spans="1:9">
      <c r="A1337"/>
      <c r="B1337"/>
      <c r="C1337"/>
      <c r="D1337"/>
      <c r="E1337"/>
      <c r="F1337"/>
      <c r="G1337"/>
      <c r="H1337"/>
      <c r="I1337"/>
    </row>
    <row r="1338" spans="1:9">
      <c r="A1338"/>
      <c r="B1338"/>
      <c r="C1338"/>
      <c r="D1338"/>
      <c r="E1338"/>
      <c r="F1338"/>
      <c r="G1338"/>
      <c r="H1338"/>
      <c r="I1338"/>
    </row>
    <row r="1339" spans="1:9">
      <c r="A1339"/>
      <c r="B1339"/>
      <c r="C1339"/>
      <c r="D1339"/>
      <c r="E1339"/>
      <c r="F1339"/>
      <c r="G1339"/>
      <c r="H1339"/>
      <c r="I1339"/>
    </row>
    <row r="1340" spans="1:9">
      <c r="A1340"/>
      <c r="B1340"/>
      <c r="C1340"/>
      <c r="D1340"/>
      <c r="E1340"/>
      <c r="F1340"/>
      <c r="G1340"/>
      <c r="H1340"/>
      <c r="I1340"/>
    </row>
    <row r="1341" spans="1:9">
      <c r="A1341"/>
      <c r="B1341"/>
      <c r="C1341"/>
      <c r="D1341"/>
      <c r="E1341"/>
      <c r="F1341"/>
      <c r="G1341"/>
      <c r="H1341"/>
      <c r="I1341"/>
    </row>
    <row r="1342" spans="1:9">
      <c r="A1342"/>
      <c r="B1342"/>
      <c r="C1342"/>
      <c r="D1342"/>
      <c r="E1342"/>
      <c r="F1342"/>
      <c r="G1342"/>
      <c r="H1342"/>
      <c r="I1342"/>
    </row>
    <row r="1343" spans="1:9">
      <c r="A1343"/>
      <c r="B1343"/>
      <c r="C1343"/>
      <c r="D1343"/>
      <c r="E1343"/>
      <c r="F1343"/>
      <c r="G1343"/>
      <c r="H1343"/>
      <c r="I1343"/>
    </row>
    <row r="1344" spans="1:9">
      <c r="A1344"/>
      <c r="B1344"/>
      <c r="C1344"/>
      <c r="D1344"/>
      <c r="E1344"/>
      <c r="F1344"/>
      <c r="G1344"/>
      <c r="H1344"/>
      <c r="I1344"/>
    </row>
    <row r="1345" spans="1:9">
      <c r="A1345"/>
      <c r="B1345"/>
      <c r="C1345"/>
      <c r="D1345"/>
      <c r="E1345"/>
      <c r="F1345"/>
      <c r="G1345"/>
      <c r="H1345"/>
      <c r="I1345"/>
    </row>
    <row r="1346" spans="1:9">
      <c r="A1346"/>
      <c r="B1346"/>
      <c r="C1346"/>
      <c r="D1346"/>
      <c r="E1346"/>
      <c r="F1346"/>
      <c r="G1346"/>
      <c r="H1346"/>
      <c r="I1346"/>
    </row>
    <row r="1347" spans="1:9">
      <c r="A1347"/>
      <c r="B1347"/>
      <c r="C1347"/>
      <c r="D1347"/>
      <c r="E1347"/>
      <c r="F1347"/>
      <c r="G1347"/>
      <c r="H1347"/>
      <c r="I1347"/>
    </row>
    <row r="1348" spans="1:9">
      <c r="A1348"/>
      <c r="B1348"/>
      <c r="C1348"/>
      <c r="D1348"/>
      <c r="E1348"/>
      <c r="F1348"/>
      <c r="G1348"/>
      <c r="H1348"/>
      <c r="I1348"/>
    </row>
    <row r="1349" spans="1:9">
      <c r="A1349"/>
      <c r="B1349"/>
      <c r="C1349"/>
      <c r="D1349"/>
      <c r="E1349"/>
      <c r="F1349"/>
      <c r="G1349"/>
      <c r="H1349"/>
      <c r="I1349"/>
    </row>
    <row r="1350" spans="1:9">
      <c r="A1350"/>
      <c r="B1350"/>
      <c r="C1350"/>
      <c r="D1350"/>
      <c r="E1350"/>
      <c r="F1350"/>
      <c r="G1350"/>
      <c r="H1350"/>
      <c r="I1350"/>
    </row>
    <row r="1351" spans="1:9">
      <c r="A1351"/>
      <c r="B1351"/>
      <c r="C1351"/>
      <c r="D1351"/>
      <c r="E1351"/>
      <c r="F1351"/>
      <c r="G1351"/>
      <c r="H1351"/>
      <c r="I1351"/>
    </row>
    <row r="1352" spans="1:9">
      <c r="A1352"/>
      <c r="B1352"/>
      <c r="C1352"/>
      <c r="D1352"/>
      <c r="E1352"/>
      <c r="F1352"/>
      <c r="G1352"/>
      <c r="H1352"/>
      <c r="I1352"/>
    </row>
    <row r="1353" spans="1:9">
      <c r="A1353"/>
      <c r="B1353"/>
      <c r="C1353"/>
      <c r="D1353"/>
      <c r="E1353"/>
      <c r="F1353"/>
      <c r="G1353"/>
      <c r="H1353"/>
      <c r="I1353"/>
    </row>
    <row r="1354" spans="1:9">
      <c r="A1354"/>
      <c r="B1354"/>
      <c r="C1354"/>
      <c r="D1354"/>
      <c r="E1354"/>
      <c r="F1354"/>
      <c r="G1354"/>
      <c r="H1354"/>
      <c r="I1354"/>
    </row>
    <row r="1355" spans="1:9">
      <c r="A1355"/>
      <c r="B1355"/>
      <c r="C1355"/>
      <c r="D1355"/>
      <c r="E1355"/>
      <c r="F1355"/>
      <c r="G1355"/>
      <c r="H1355"/>
      <c r="I1355"/>
    </row>
    <row r="1356" spans="1:9">
      <c r="A1356"/>
      <c r="B1356"/>
      <c r="C1356"/>
      <c r="D1356"/>
      <c r="E1356"/>
      <c r="F1356"/>
      <c r="G1356"/>
      <c r="H1356"/>
      <c r="I1356"/>
    </row>
    <row r="1357" spans="1:9">
      <c r="A1357"/>
      <c r="B1357"/>
      <c r="C1357"/>
      <c r="D1357"/>
      <c r="E1357"/>
      <c r="F1357"/>
      <c r="G1357"/>
      <c r="H1357"/>
      <c r="I1357"/>
    </row>
    <row r="1358" spans="1:9">
      <c r="A1358"/>
      <c r="B1358"/>
      <c r="C1358"/>
      <c r="D1358"/>
      <c r="E1358"/>
      <c r="F1358"/>
      <c r="G1358"/>
      <c r="H1358"/>
      <c r="I1358"/>
    </row>
    <row r="1359" spans="1:9">
      <c r="A1359"/>
      <c r="B1359"/>
      <c r="C1359"/>
      <c r="D1359"/>
      <c r="E1359"/>
      <c r="F1359"/>
      <c r="G1359"/>
      <c r="H1359"/>
      <c r="I1359"/>
    </row>
    <row r="1360" spans="1:9">
      <c r="A1360"/>
      <c r="B1360"/>
      <c r="C1360"/>
      <c r="D1360"/>
      <c r="E1360"/>
      <c r="F1360"/>
      <c r="G1360"/>
      <c r="H1360"/>
      <c r="I1360"/>
    </row>
    <row r="1361" spans="1:9">
      <c r="A1361"/>
      <c r="B1361"/>
      <c r="C1361"/>
      <c r="D1361"/>
      <c r="E1361"/>
      <c r="F1361"/>
      <c r="G1361"/>
      <c r="H1361"/>
      <c r="I1361"/>
    </row>
    <row r="1362" spans="1:9">
      <c r="A1362"/>
      <c r="B1362"/>
      <c r="C1362"/>
      <c r="D1362"/>
      <c r="E1362"/>
      <c r="F1362"/>
      <c r="G1362"/>
      <c r="H1362"/>
      <c r="I1362"/>
    </row>
    <row r="1363" spans="1:9">
      <c r="A1363"/>
      <c r="B1363"/>
      <c r="C1363"/>
      <c r="D1363"/>
      <c r="E1363"/>
      <c r="F1363"/>
      <c r="G1363"/>
      <c r="H1363"/>
      <c r="I1363"/>
    </row>
    <row r="1364" spans="1:9">
      <c r="A1364"/>
      <c r="B1364"/>
      <c r="C1364"/>
      <c r="D1364"/>
      <c r="E1364"/>
      <c r="F1364"/>
      <c r="G1364"/>
      <c r="H1364"/>
      <c r="I1364"/>
    </row>
    <row r="1365" spans="1:9">
      <c r="A1365"/>
      <c r="B1365"/>
      <c r="C1365"/>
      <c r="D1365"/>
      <c r="E1365"/>
      <c r="F1365"/>
      <c r="G1365"/>
      <c r="H1365"/>
      <c r="I1365"/>
    </row>
    <row r="1366" spans="1:9">
      <c r="A1366"/>
      <c r="B1366"/>
      <c r="C1366"/>
      <c r="D1366"/>
      <c r="E1366"/>
      <c r="F1366"/>
      <c r="G1366"/>
      <c r="H1366"/>
      <c r="I1366"/>
    </row>
    <row r="1367" spans="1:9">
      <c r="A1367"/>
      <c r="B1367"/>
      <c r="C1367"/>
      <c r="D1367"/>
      <c r="E1367"/>
      <c r="F1367"/>
      <c r="G1367"/>
      <c r="H1367"/>
      <c r="I1367"/>
    </row>
    <row r="1368" spans="1:9">
      <c r="A1368"/>
      <c r="B1368"/>
      <c r="C1368"/>
      <c r="D1368"/>
      <c r="E1368"/>
      <c r="F1368"/>
      <c r="G1368"/>
      <c r="H1368"/>
      <c r="I1368"/>
    </row>
    <row r="1369" spans="1:9">
      <c r="A1369"/>
      <c r="B1369"/>
      <c r="C1369"/>
      <c r="D1369"/>
      <c r="E1369"/>
      <c r="F1369"/>
      <c r="G1369"/>
      <c r="H1369"/>
      <c r="I1369"/>
    </row>
    <row r="1370" spans="1:9">
      <c r="A1370"/>
      <c r="B1370"/>
      <c r="C1370"/>
      <c r="D1370"/>
      <c r="E1370"/>
      <c r="F1370"/>
      <c r="G1370"/>
      <c r="H1370"/>
      <c r="I1370"/>
    </row>
    <row r="1371" spans="1:9">
      <c r="A1371"/>
      <c r="B1371"/>
      <c r="C1371"/>
      <c r="D1371"/>
      <c r="E1371"/>
      <c r="F1371"/>
      <c r="G1371"/>
      <c r="H1371"/>
      <c r="I1371"/>
    </row>
    <row r="1372" spans="1:9">
      <c r="A1372"/>
      <c r="B1372"/>
      <c r="C1372"/>
      <c r="D1372"/>
      <c r="E1372"/>
      <c r="F1372"/>
      <c r="G1372"/>
      <c r="H1372"/>
      <c r="I1372"/>
    </row>
    <row r="1373" spans="1:9">
      <c r="A1373"/>
      <c r="B1373"/>
      <c r="C1373"/>
      <c r="D1373"/>
      <c r="E1373"/>
      <c r="F1373"/>
      <c r="G1373"/>
      <c r="H1373"/>
      <c r="I1373"/>
    </row>
    <row r="1374" spans="1:9">
      <c r="A1374"/>
      <c r="B1374"/>
      <c r="C1374"/>
      <c r="D1374"/>
      <c r="E1374"/>
      <c r="F1374"/>
      <c r="G1374"/>
      <c r="H1374"/>
      <c r="I1374"/>
    </row>
    <row r="1375" spans="1:9">
      <c r="A1375"/>
      <c r="B1375"/>
      <c r="C1375"/>
      <c r="D1375"/>
      <c r="E1375"/>
      <c r="F1375"/>
      <c r="G1375"/>
      <c r="H1375"/>
      <c r="I1375"/>
    </row>
    <row r="1376" spans="1:9">
      <c r="A1376"/>
      <c r="B1376"/>
      <c r="C1376"/>
      <c r="D1376"/>
      <c r="E1376"/>
      <c r="F1376"/>
      <c r="G1376"/>
      <c r="H1376"/>
      <c r="I1376"/>
    </row>
    <row r="1377" spans="1:9">
      <c r="A1377"/>
      <c r="B1377"/>
      <c r="C1377"/>
      <c r="D1377"/>
      <c r="E1377"/>
      <c r="F1377"/>
      <c r="G1377"/>
      <c r="H1377"/>
      <c r="I1377"/>
    </row>
    <row r="1378" spans="1:9">
      <c r="A1378"/>
      <c r="B1378"/>
      <c r="C1378"/>
      <c r="D1378"/>
      <c r="E1378"/>
      <c r="F1378"/>
      <c r="G1378"/>
      <c r="H1378"/>
      <c r="I1378"/>
    </row>
    <row r="1379" spans="1:9">
      <c r="A1379"/>
      <c r="B1379"/>
      <c r="C1379"/>
      <c r="D1379"/>
      <c r="E1379"/>
      <c r="F1379"/>
      <c r="G1379"/>
      <c r="H1379"/>
      <c r="I1379"/>
    </row>
    <row r="1380" spans="1:9">
      <c r="A1380"/>
      <c r="B1380"/>
      <c r="C1380"/>
      <c r="D1380"/>
      <c r="E1380"/>
      <c r="F1380"/>
      <c r="G1380"/>
      <c r="H1380"/>
      <c r="I1380"/>
    </row>
    <row r="1381" spans="1:9">
      <c r="A1381"/>
      <c r="B1381"/>
      <c r="C1381"/>
      <c r="D1381"/>
      <c r="E1381"/>
      <c r="F1381"/>
      <c r="G1381"/>
      <c r="H1381"/>
      <c r="I1381"/>
    </row>
    <row r="1382" spans="1:9">
      <c r="A1382"/>
      <c r="B1382"/>
      <c r="C1382"/>
      <c r="D1382"/>
      <c r="E1382"/>
      <c r="F1382"/>
      <c r="G1382"/>
      <c r="H1382"/>
      <c r="I1382"/>
    </row>
    <row r="1383" spans="1:9">
      <c r="A1383"/>
      <c r="B1383"/>
      <c r="C1383"/>
      <c r="D1383"/>
      <c r="E1383"/>
      <c r="F1383"/>
      <c r="G1383"/>
      <c r="H1383"/>
      <c r="I1383"/>
    </row>
    <row r="1384" spans="1:9">
      <c r="A1384"/>
      <c r="B1384"/>
      <c r="C1384"/>
      <c r="D1384"/>
      <c r="E1384"/>
      <c r="F1384"/>
      <c r="G1384"/>
      <c r="H1384"/>
      <c r="I1384"/>
    </row>
    <row r="1385" spans="1:9">
      <c r="A1385"/>
      <c r="B1385"/>
      <c r="C1385"/>
      <c r="D1385"/>
      <c r="E1385"/>
      <c r="F1385"/>
      <c r="G1385"/>
      <c r="H1385"/>
      <c r="I1385"/>
    </row>
    <row r="1386" spans="1:9">
      <c r="A1386"/>
      <c r="B1386"/>
      <c r="C1386"/>
      <c r="D1386"/>
      <c r="E1386"/>
      <c r="F1386"/>
      <c r="G1386"/>
      <c r="H1386"/>
      <c r="I1386"/>
    </row>
    <row r="1387" spans="1:9">
      <c r="A1387"/>
      <c r="B1387"/>
      <c r="C1387"/>
      <c r="D1387"/>
      <c r="E1387"/>
      <c r="F1387"/>
      <c r="G1387"/>
      <c r="H1387"/>
      <c r="I1387"/>
    </row>
    <row r="1388" spans="1:9">
      <c r="A1388"/>
      <c r="B1388"/>
      <c r="C1388"/>
      <c r="D1388"/>
      <c r="E1388"/>
      <c r="F1388"/>
      <c r="G1388"/>
      <c r="H1388"/>
      <c r="I1388"/>
    </row>
    <row r="1389" spans="1:9">
      <c r="A1389"/>
      <c r="B1389"/>
      <c r="C1389"/>
      <c r="D1389"/>
      <c r="E1389"/>
      <c r="F1389"/>
      <c r="G1389"/>
      <c r="H1389"/>
      <c r="I1389"/>
    </row>
    <row r="1390" spans="1:9">
      <c r="A1390"/>
      <c r="B1390"/>
      <c r="C1390"/>
      <c r="D1390"/>
      <c r="E1390"/>
      <c r="F1390"/>
      <c r="G1390"/>
      <c r="H1390"/>
      <c r="I1390"/>
    </row>
    <row r="1391" spans="1:9">
      <c r="A1391"/>
      <c r="B1391"/>
      <c r="C1391"/>
      <c r="D1391"/>
      <c r="E1391"/>
      <c r="F1391"/>
      <c r="G1391"/>
      <c r="H1391"/>
      <c r="I1391"/>
    </row>
    <row r="1392" spans="1:9">
      <c r="A1392"/>
      <c r="B1392"/>
      <c r="C1392"/>
      <c r="D1392"/>
      <c r="E1392"/>
      <c r="F1392"/>
      <c r="G1392"/>
      <c r="H1392"/>
      <c r="I1392"/>
    </row>
    <row r="1393" spans="1:9">
      <c r="A1393"/>
      <c r="B1393"/>
      <c r="C1393"/>
      <c r="D1393"/>
      <c r="E1393"/>
      <c r="F1393"/>
      <c r="G1393"/>
      <c r="H1393"/>
      <c r="I1393"/>
    </row>
    <row r="1394" spans="1:9">
      <c r="A1394"/>
      <c r="B1394"/>
      <c r="C1394"/>
      <c r="D1394"/>
      <c r="E1394"/>
      <c r="F1394"/>
      <c r="G1394"/>
      <c r="H1394"/>
      <c r="I1394"/>
    </row>
    <row r="1395" spans="1:9">
      <c r="A1395"/>
      <c r="B1395"/>
      <c r="C1395"/>
      <c r="D1395"/>
      <c r="E1395"/>
      <c r="F1395"/>
      <c r="G1395"/>
      <c r="H1395"/>
      <c r="I1395"/>
    </row>
    <row r="1396" spans="1:9">
      <c r="A1396"/>
      <c r="B1396"/>
      <c r="C1396"/>
      <c r="D1396"/>
      <c r="E1396"/>
      <c r="F1396"/>
      <c r="G1396"/>
      <c r="H1396"/>
      <c r="I1396"/>
    </row>
    <row r="1397" spans="1:9">
      <c r="A1397"/>
      <c r="B1397"/>
      <c r="C1397"/>
      <c r="D1397"/>
      <c r="E1397"/>
      <c r="F1397"/>
      <c r="G1397"/>
      <c r="H1397"/>
      <c r="I1397"/>
    </row>
    <row r="1398" spans="1:9">
      <c r="A1398"/>
      <c r="B1398"/>
      <c r="C1398"/>
      <c r="D1398"/>
      <c r="E1398"/>
      <c r="F1398"/>
      <c r="G1398"/>
      <c r="H1398"/>
      <c r="I1398"/>
    </row>
    <row r="1399" spans="1:9">
      <c r="A1399"/>
      <c r="B1399"/>
      <c r="C1399"/>
      <c r="D1399"/>
      <c r="E1399"/>
      <c r="F1399"/>
      <c r="G1399"/>
      <c r="H1399"/>
      <c r="I1399"/>
    </row>
    <row r="1400" spans="1:9">
      <c r="A1400"/>
      <c r="B1400"/>
      <c r="C1400"/>
      <c r="D1400"/>
      <c r="E1400"/>
      <c r="F1400"/>
      <c r="G1400"/>
      <c r="H1400"/>
      <c r="I1400"/>
    </row>
    <row r="1401" spans="1:9">
      <c r="A1401"/>
      <c r="B1401"/>
      <c r="C1401"/>
      <c r="D1401"/>
      <c r="E1401"/>
      <c r="F1401"/>
      <c r="G1401"/>
      <c r="H1401"/>
      <c r="I1401"/>
    </row>
    <row r="1402" spans="1:9">
      <c r="A1402"/>
      <c r="B1402"/>
      <c r="C1402"/>
      <c r="D1402"/>
      <c r="E1402"/>
      <c r="F1402"/>
      <c r="G1402"/>
      <c r="H1402"/>
      <c r="I1402"/>
    </row>
    <row r="1403" spans="1:9">
      <c r="A1403"/>
      <c r="B1403"/>
      <c r="C1403"/>
      <c r="D1403"/>
      <c r="E1403"/>
      <c r="F1403"/>
      <c r="G1403"/>
      <c r="H1403"/>
      <c r="I1403"/>
    </row>
    <row r="1404" spans="1:9">
      <c r="A1404"/>
      <c r="B1404"/>
      <c r="C1404"/>
      <c r="D1404"/>
      <c r="E1404"/>
      <c r="F1404"/>
      <c r="G1404"/>
      <c r="H1404"/>
      <c r="I1404"/>
    </row>
    <row r="1405" spans="1:9">
      <c r="A1405"/>
      <c r="B1405"/>
      <c r="C1405"/>
      <c r="D1405"/>
      <c r="E1405"/>
      <c r="F1405"/>
      <c r="G1405"/>
      <c r="H1405"/>
      <c r="I1405"/>
    </row>
    <row r="1406" spans="1:9">
      <c r="A1406"/>
      <c r="B1406"/>
      <c r="C1406"/>
      <c r="D1406"/>
      <c r="E1406"/>
      <c r="F1406"/>
      <c r="G1406"/>
      <c r="H1406"/>
      <c r="I1406"/>
    </row>
    <row r="1407" spans="1:9">
      <c r="A1407"/>
      <c r="B1407"/>
      <c r="C1407"/>
      <c r="D1407"/>
      <c r="E1407"/>
      <c r="F1407"/>
      <c r="G1407"/>
      <c r="H1407"/>
      <c r="I1407"/>
    </row>
    <row r="1408" spans="1:9">
      <c r="A1408"/>
      <c r="B1408"/>
      <c r="C1408"/>
      <c r="D1408"/>
      <c r="E1408"/>
      <c r="F1408"/>
      <c r="G1408"/>
      <c r="H1408"/>
      <c r="I1408"/>
    </row>
    <row r="1409" spans="1:9">
      <c r="A1409"/>
      <c r="B1409"/>
      <c r="C1409"/>
      <c r="D1409"/>
      <c r="E1409"/>
      <c r="F1409"/>
      <c r="G1409"/>
      <c r="H1409"/>
      <c r="I1409"/>
    </row>
    <row r="1410" spans="1:9">
      <c r="A1410"/>
      <c r="B1410"/>
      <c r="C1410"/>
      <c r="D1410"/>
      <c r="E1410"/>
      <c r="F1410"/>
      <c r="G1410"/>
      <c r="H1410"/>
      <c r="I1410"/>
    </row>
    <row r="1411" spans="1:9">
      <c r="A1411"/>
      <c r="B1411"/>
      <c r="C1411"/>
      <c r="D1411"/>
      <c r="E1411"/>
      <c r="F1411"/>
      <c r="G1411"/>
      <c r="H1411"/>
      <c r="I1411"/>
    </row>
    <row r="1412" spans="1:9">
      <c r="A1412"/>
      <c r="B1412"/>
      <c r="C1412"/>
      <c r="D1412"/>
      <c r="E1412"/>
      <c r="F1412"/>
      <c r="G1412"/>
      <c r="H1412"/>
      <c r="I1412"/>
    </row>
    <row r="1413" spans="1:9">
      <c r="A1413"/>
      <c r="B1413"/>
      <c r="C1413"/>
      <c r="D1413"/>
      <c r="E1413"/>
      <c r="F1413"/>
      <c r="G1413"/>
      <c r="H1413"/>
      <c r="I1413"/>
    </row>
    <row r="1414" spans="1:9">
      <c r="A1414"/>
      <c r="B1414"/>
      <c r="C1414"/>
      <c r="D1414"/>
      <c r="E1414"/>
      <c r="F1414"/>
      <c r="G1414"/>
      <c r="H1414"/>
      <c r="I1414"/>
    </row>
    <row r="1415" spans="1:9">
      <c r="A1415"/>
      <c r="B1415"/>
      <c r="C1415"/>
      <c r="D1415"/>
      <c r="E1415"/>
      <c r="F1415"/>
      <c r="G1415"/>
      <c r="H1415"/>
      <c r="I1415"/>
    </row>
    <row r="1416" spans="1:9">
      <c r="A1416"/>
      <c r="B1416"/>
      <c r="C1416"/>
      <c r="D1416"/>
      <c r="E1416"/>
      <c r="F1416"/>
      <c r="G1416"/>
      <c r="H1416"/>
      <c r="I1416"/>
    </row>
    <row r="1417" spans="1:9">
      <c r="A1417"/>
      <c r="B1417"/>
      <c r="C1417"/>
      <c r="D1417"/>
      <c r="E1417"/>
      <c r="F1417"/>
      <c r="G1417"/>
      <c r="H1417"/>
      <c r="I1417"/>
    </row>
    <row r="1418" spans="1:9">
      <c r="A1418"/>
      <c r="B1418"/>
      <c r="C1418"/>
      <c r="D1418"/>
      <c r="E1418"/>
      <c r="F1418"/>
      <c r="G1418"/>
      <c r="H1418"/>
      <c r="I1418"/>
    </row>
    <row r="1419" spans="1:9">
      <c r="A1419"/>
      <c r="B1419"/>
      <c r="C1419"/>
      <c r="D1419"/>
      <c r="E1419"/>
      <c r="F1419"/>
      <c r="G1419"/>
      <c r="H1419"/>
      <c r="I1419"/>
    </row>
    <row r="1420" spans="1:9">
      <c r="A1420"/>
      <c r="B1420"/>
      <c r="C1420"/>
      <c r="D1420"/>
      <c r="E1420"/>
      <c r="F1420"/>
      <c r="G1420"/>
      <c r="H1420"/>
      <c r="I1420"/>
    </row>
    <row r="1421" spans="1:9">
      <c r="A1421"/>
      <c r="B1421"/>
      <c r="C1421"/>
      <c r="D1421"/>
      <c r="E1421"/>
      <c r="F1421"/>
      <c r="G1421"/>
      <c r="H1421"/>
      <c r="I1421"/>
    </row>
    <row r="1422" spans="1:9">
      <c r="A1422"/>
      <c r="B1422"/>
      <c r="C1422"/>
      <c r="D1422"/>
      <c r="E1422"/>
      <c r="F1422"/>
      <c r="G1422"/>
      <c r="H1422"/>
      <c r="I1422"/>
    </row>
    <row r="1423" spans="1:9">
      <c r="A1423"/>
      <c r="B1423"/>
      <c r="C1423"/>
      <c r="D1423"/>
      <c r="E1423"/>
      <c r="F1423"/>
      <c r="G1423"/>
      <c r="H1423"/>
      <c r="I1423"/>
    </row>
    <row r="1424" spans="1:9">
      <c r="A1424"/>
      <c r="B1424"/>
      <c r="C1424"/>
      <c r="D1424"/>
      <c r="E1424"/>
      <c r="F1424"/>
      <c r="G1424"/>
      <c r="H1424"/>
      <c r="I1424"/>
    </row>
    <row r="1425" spans="1:9">
      <c r="A1425"/>
      <c r="B1425"/>
      <c r="C1425"/>
      <c r="D1425"/>
      <c r="E1425"/>
      <c r="F1425"/>
      <c r="G1425"/>
      <c r="H1425"/>
      <c r="I1425"/>
    </row>
    <row r="1426" spans="1:9">
      <c r="A1426"/>
      <c r="B1426"/>
      <c r="C1426"/>
      <c r="D1426"/>
      <c r="E1426"/>
      <c r="F1426"/>
      <c r="G1426"/>
      <c r="H1426"/>
      <c r="I1426"/>
    </row>
    <row r="1427" spans="1:9">
      <c r="A1427"/>
      <c r="B1427"/>
      <c r="C1427"/>
      <c r="D1427"/>
      <c r="E1427"/>
      <c r="F1427"/>
      <c r="G1427"/>
      <c r="H1427"/>
      <c r="I1427"/>
    </row>
    <row r="1428" spans="1:9">
      <c r="A1428"/>
      <c r="B1428"/>
      <c r="C1428"/>
      <c r="D1428"/>
      <c r="E1428"/>
      <c r="F1428"/>
      <c r="G1428"/>
      <c r="H1428"/>
      <c r="I1428"/>
    </row>
    <row r="1429" spans="1:9">
      <c r="A1429"/>
      <c r="B1429"/>
      <c r="C1429"/>
      <c r="D1429"/>
      <c r="E1429"/>
      <c r="F1429"/>
      <c r="G1429"/>
      <c r="H1429"/>
      <c r="I1429"/>
    </row>
    <row r="1430" spans="1:9">
      <c r="A1430"/>
      <c r="B1430"/>
      <c r="C1430"/>
      <c r="D1430"/>
      <c r="E1430"/>
      <c r="F1430"/>
      <c r="G1430"/>
      <c r="H1430"/>
      <c r="I1430"/>
    </row>
    <row r="1431" spans="1:9">
      <c r="A1431"/>
      <c r="B1431"/>
      <c r="C1431"/>
      <c r="D1431"/>
      <c r="E1431"/>
      <c r="F1431"/>
      <c r="G1431"/>
      <c r="H1431"/>
      <c r="I1431"/>
    </row>
    <row r="1432" spans="1:9">
      <c r="A1432"/>
      <c r="B1432"/>
      <c r="C1432"/>
      <c r="D1432"/>
      <c r="E1432"/>
      <c r="F1432"/>
      <c r="G1432"/>
      <c r="H1432"/>
      <c r="I1432"/>
    </row>
    <row r="1433" spans="1:9">
      <c r="A1433"/>
      <c r="B1433"/>
      <c r="C1433"/>
      <c r="D1433"/>
      <c r="E1433"/>
      <c r="F1433"/>
      <c r="G1433"/>
      <c r="H1433"/>
      <c r="I1433"/>
    </row>
    <row r="1434" spans="1:9">
      <c r="A1434"/>
      <c r="B1434"/>
      <c r="C1434"/>
      <c r="D1434"/>
      <c r="E1434"/>
      <c r="F1434"/>
      <c r="G1434"/>
      <c r="H1434"/>
      <c r="I1434"/>
    </row>
    <row r="1435" spans="1:9">
      <c r="A1435"/>
      <c r="B1435"/>
      <c r="C1435"/>
      <c r="D1435"/>
      <c r="E1435"/>
      <c r="F1435"/>
      <c r="G1435"/>
      <c r="H1435"/>
      <c r="I1435"/>
    </row>
    <row r="1436" spans="1:9">
      <c r="A1436"/>
      <c r="B1436"/>
      <c r="C1436"/>
      <c r="D1436"/>
      <c r="E1436"/>
      <c r="F1436"/>
      <c r="G1436"/>
      <c r="H1436"/>
      <c r="I1436"/>
    </row>
    <row r="1437" spans="1:9">
      <c r="A1437"/>
      <c r="B1437"/>
      <c r="C1437"/>
      <c r="D1437"/>
      <c r="E1437"/>
      <c r="F1437"/>
      <c r="G1437"/>
      <c r="H1437"/>
      <c r="I1437"/>
    </row>
    <row r="1438" spans="1:9">
      <c r="A1438"/>
      <c r="B1438"/>
      <c r="C1438"/>
      <c r="D1438"/>
      <c r="E1438"/>
      <c r="F1438"/>
      <c r="G1438"/>
      <c r="H1438"/>
      <c r="I1438"/>
    </row>
    <row r="1439" spans="1:9">
      <c r="A1439"/>
      <c r="B1439"/>
      <c r="C1439"/>
      <c r="D1439"/>
      <c r="E1439"/>
      <c r="F1439"/>
      <c r="G1439"/>
      <c r="H1439"/>
      <c r="I1439"/>
    </row>
    <row r="1440" spans="1:9">
      <c r="A1440"/>
      <c r="B1440"/>
      <c r="C1440"/>
      <c r="D1440"/>
      <c r="E1440"/>
      <c r="F1440"/>
      <c r="G1440"/>
      <c r="H1440"/>
      <c r="I1440"/>
    </row>
    <row r="1441" spans="1:9">
      <c r="A1441"/>
      <c r="B1441"/>
      <c r="C1441"/>
      <c r="D1441"/>
      <c r="E1441"/>
      <c r="F1441"/>
      <c r="G1441"/>
      <c r="H1441"/>
      <c r="I1441"/>
    </row>
    <row r="1442" spans="1:9">
      <c r="A1442"/>
      <c r="B1442"/>
      <c r="C1442"/>
      <c r="D1442"/>
      <c r="E1442"/>
      <c r="F1442"/>
      <c r="G1442"/>
      <c r="H1442"/>
      <c r="I1442"/>
    </row>
    <row r="1443" spans="1:9">
      <c r="A1443"/>
      <c r="B1443"/>
      <c r="C1443"/>
      <c r="D1443"/>
      <c r="E1443"/>
      <c r="F1443"/>
      <c r="G1443"/>
      <c r="H1443"/>
      <c r="I1443"/>
    </row>
    <row r="1444" spans="1:9">
      <c r="A1444"/>
      <c r="B1444"/>
      <c r="C1444"/>
      <c r="D1444"/>
      <c r="E1444"/>
      <c r="F1444"/>
      <c r="G1444"/>
      <c r="H1444"/>
      <c r="I1444"/>
    </row>
    <row r="1445" spans="1:9">
      <c r="A1445"/>
      <c r="B1445"/>
      <c r="C1445"/>
      <c r="D1445"/>
      <c r="E1445"/>
      <c r="F1445"/>
      <c r="G1445"/>
      <c r="H1445"/>
      <c r="I1445"/>
    </row>
    <row r="1446" spans="1:9">
      <c r="A1446"/>
      <c r="B1446"/>
      <c r="C1446"/>
      <c r="D1446"/>
      <c r="E1446"/>
      <c r="F1446"/>
      <c r="G1446"/>
      <c r="H1446"/>
      <c r="I1446"/>
    </row>
    <row r="1447" spans="1:9">
      <c r="A1447"/>
      <c r="B1447"/>
      <c r="C1447"/>
      <c r="D1447"/>
      <c r="E1447"/>
      <c r="F1447"/>
      <c r="G1447"/>
      <c r="H1447"/>
      <c r="I1447"/>
    </row>
    <row r="1448" spans="1:9">
      <c r="A1448"/>
      <c r="B1448"/>
      <c r="C1448"/>
      <c r="D1448"/>
      <c r="E1448"/>
      <c r="F1448"/>
      <c r="G1448"/>
      <c r="H1448"/>
      <c r="I1448"/>
    </row>
    <row r="1449" spans="1:9">
      <c r="A1449"/>
      <c r="B1449"/>
      <c r="C1449"/>
      <c r="D1449"/>
      <c r="E1449"/>
      <c r="F1449"/>
      <c r="G1449"/>
      <c r="H1449"/>
      <c r="I1449"/>
    </row>
    <row r="1450" spans="1:9">
      <c r="A1450"/>
      <c r="B1450"/>
      <c r="C1450"/>
      <c r="D1450"/>
      <c r="E1450"/>
      <c r="F1450"/>
      <c r="G1450"/>
      <c r="H1450"/>
      <c r="I1450"/>
    </row>
    <row r="1451" spans="1:9">
      <c r="A1451"/>
      <c r="B1451"/>
      <c r="C1451"/>
      <c r="D1451"/>
      <c r="E1451"/>
      <c r="F1451"/>
      <c r="G1451"/>
      <c r="H1451"/>
      <c r="I1451"/>
    </row>
    <row r="1452" spans="1:9">
      <c r="A1452"/>
      <c r="B1452"/>
      <c r="C1452"/>
      <c r="D1452"/>
      <c r="E1452"/>
      <c r="F1452"/>
      <c r="G1452"/>
      <c r="H1452"/>
      <c r="I1452"/>
    </row>
    <row r="1453" spans="1:9">
      <c r="A1453"/>
      <c r="B1453"/>
      <c r="C1453"/>
      <c r="D1453"/>
      <c r="E1453"/>
      <c r="F1453"/>
      <c r="G1453"/>
      <c r="H1453"/>
      <c r="I1453"/>
    </row>
    <row r="1454" spans="1:9">
      <c r="A1454"/>
      <c r="B1454"/>
      <c r="C1454"/>
      <c r="D1454"/>
      <c r="E1454"/>
      <c r="F1454"/>
      <c r="G1454"/>
      <c r="H1454"/>
      <c r="I1454"/>
    </row>
    <row r="1455" spans="1:9">
      <c r="A1455"/>
      <c r="B1455"/>
      <c r="C1455"/>
      <c r="D1455"/>
      <c r="E1455"/>
      <c r="F1455"/>
      <c r="G1455"/>
      <c r="H1455"/>
      <c r="I1455"/>
    </row>
    <row r="1456" spans="1:9">
      <c r="A1456"/>
      <c r="B1456"/>
      <c r="C1456"/>
      <c r="D1456"/>
      <c r="E1456"/>
      <c r="F1456"/>
      <c r="G1456"/>
      <c r="H1456"/>
      <c r="I1456"/>
    </row>
    <row r="1457" spans="1:9">
      <c r="A1457"/>
      <c r="B1457"/>
      <c r="C1457"/>
      <c r="D1457"/>
      <c r="E1457"/>
      <c r="F1457"/>
      <c r="G1457"/>
      <c r="H1457"/>
      <c r="I1457"/>
    </row>
    <row r="1458" spans="1:9">
      <c r="A1458"/>
      <c r="B1458"/>
      <c r="C1458"/>
      <c r="D1458"/>
      <c r="E1458"/>
      <c r="F1458"/>
      <c r="G1458"/>
      <c r="H1458"/>
      <c r="I1458"/>
    </row>
    <row r="1459" spans="1:9">
      <c r="A1459"/>
      <c r="B1459"/>
      <c r="C1459"/>
      <c r="D1459"/>
      <c r="E1459"/>
      <c r="F1459"/>
      <c r="G1459"/>
      <c r="H1459"/>
      <c r="I1459"/>
    </row>
    <row r="1460" spans="1:9">
      <c r="A1460"/>
      <c r="B1460"/>
      <c r="C1460"/>
      <c r="D1460"/>
      <c r="E1460"/>
      <c r="F1460"/>
      <c r="G1460"/>
      <c r="H1460"/>
      <c r="I1460"/>
    </row>
    <row r="1461" spans="1:9">
      <c r="A1461"/>
      <c r="B1461"/>
      <c r="C1461"/>
      <c r="D1461"/>
      <c r="E1461"/>
      <c r="F1461"/>
      <c r="G1461"/>
      <c r="H1461"/>
      <c r="I1461"/>
    </row>
    <row r="1462" spans="1:9">
      <c r="A1462"/>
      <c r="B1462"/>
      <c r="C1462"/>
      <c r="D1462"/>
      <c r="E1462"/>
      <c r="F1462"/>
      <c r="G1462"/>
      <c r="H1462"/>
      <c r="I1462"/>
    </row>
    <row r="1463" spans="1:9">
      <c r="A1463"/>
      <c r="B1463"/>
      <c r="C1463"/>
      <c r="D1463"/>
      <c r="E1463"/>
      <c r="F1463"/>
      <c r="G1463"/>
      <c r="H1463"/>
      <c r="I1463"/>
    </row>
    <row r="1464" spans="1:9">
      <c r="A1464"/>
      <c r="B1464"/>
      <c r="C1464"/>
      <c r="D1464"/>
      <c r="E1464"/>
      <c r="F1464"/>
      <c r="G1464"/>
      <c r="H1464"/>
      <c r="I1464"/>
    </row>
    <row r="1465" spans="1:9">
      <c r="A1465"/>
      <c r="B1465"/>
      <c r="C1465"/>
      <c r="D1465"/>
      <c r="E1465"/>
      <c r="F1465"/>
      <c r="G1465"/>
      <c r="H1465"/>
      <c r="I1465"/>
    </row>
    <row r="1466" spans="1:9">
      <c r="A1466"/>
      <c r="B1466"/>
      <c r="C1466"/>
      <c r="D1466"/>
      <c r="E1466"/>
      <c r="F1466"/>
      <c r="G1466"/>
      <c r="H1466"/>
      <c r="I1466"/>
    </row>
    <row r="1467" spans="1:9">
      <c r="A1467"/>
      <c r="B1467"/>
      <c r="C1467"/>
      <c r="D1467"/>
      <c r="E1467"/>
      <c r="F1467"/>
      <c r="G1467"/>
      <c r="H1467"/>
      <c r="I1467"/>
    </row>
    <row r="1468" spans="1:9">
      <c r="A1468"/>
      <c r="B1468"/>
      <c r="C1468"/>
      <c r="D1468"/>
      <c r="E1468"/>
      <c r="F1468"/>
      <c r="G1468"/>
      <c r="H1468"/>
      <c r="I1468"/>
    </row>
    <row r="1469" spans="1:9">
      <c r="A1469"/>
      <c r="B1469"/>
      <c r="C1469"/>
      <c r="D1469"/>
      <c r="E1469"/>
      <c r="F1469"/>
      <c r="G1469"/>
      <c r="H1469"/>
      <c r="I1469"/>
    </row>
    <row r="1470" spans="1:9">
      <c r="A1470"/>
      <c r="B1470"/>
      <c r="C1470"/>
      <c r="D1470"/>
      <c r="E1470"/>
      <c r="F1470"/>
      <c r="G1470"/>
      <c r="H1470"/>
      <c r="I1470"/>
    </row>
    <row r="1471" spans="1:9">
      <c r="A1471"/>
      <c r="B1471"/>
      <c r="C1471"/>
      <c r="D1471"/>
      <c r="E1471"/>
      <c r="F1471"/>
      <c r="G1471"/>
      <c r="H1471"/>
      <c r="I1471"/>
    </row>
    <row r="1472" spans="1:9">
      <c r="A1472"/>
      <c r="B1472"/>
      <c r="C1472"/>
      <c r="D1472"/>
      <c r="E1472"/>
      <c r="F1472"/>
      <c r="G1472"/>
      <c r="H1472"/>
      <c r="I1472"/>
    </row>
    <row r="1473" spans="1:9">
      <c r="A1473"/>
      <c r="B1473"/>
      <c r="C1473"/>
      <c r="D1473"/>
      <c r="E1473"/>
      <c r="F1473"/>
      <c r="G1473"/>
      <c r="H1473"/>
      <c r="I1473"/>
    </row>
    <row r="1474" spans="1:9">
      <c r="A1474"/>
      <c r="B1474"/>
      <c r="C1474"/>
      <c r="D1474"/>
      <c r="E1474"/>
      <c r="F1474"/>
      <c r="G1474"/>
      <c r="H1474"/>
      <c r="I1474"/>
    </row>
    <row r="1475" spans="1:9">
      <c r="A1475"/>
      <c r="B1475"/>
      <c r="C1475"/>
      <c r="D1475"/>
      <c r="E1475"/>
      <c r="F1475"/>
      <c r="G1475"/>
      <c r="H1475"/>
      <c r="I1475"/>
    </row>
    <row r="1476" spans="1:9">
      <c r="A1476"/>
      <c r="B1476"/>
      <c r="C1476"/>
      <c r="D1476"/>
      <c r="E1476"/>
      <c r="F1476"/>
      <c r="G1476"/>
      <c r="H1476"/>
      <c r="I1476"/>
    </row>
    <row r="1477" spans="1:9">
      <c r="A1477"/>
      <c r="B1477"/>
      <c r="C1477"/>
      <c r="D1477"/>
      <c r="E1477"/>
      <c r="F1477"/>
      <c r="G1477"/>
      <c r="H1477"/>
      <c r="I1477"/>
    </row>
    <row r="1478" spans="1:9">
      <c r="A1478"/>
      <c r="B1478"/>
      <c r="C1478"/>
      <c r="D1478"/>
      <c r="E1478"/>
      <c r="F1478"/>
      <c r="G1478"/>
      <c r="H1478"/>
      <c r="I1478"/>
    </row>
    <row r="1479" spans="1:9">
      <c r="A1479"/>
      <c r="B1479"/>
      <c r="C1479"/>
      <c r="D1479"/>
      <c r="E1479"/>
      <c r="F1479"/>
      <c r="G1479"/>
      <c r="H1479"/>
      <c r="I1479"/>
    </row>
    <row r="1480" spans="1:9">
      <c r="A1480"/>
      <c r="B1480"/>
      <c r="C1480"/>
      <c r="D1480"/>
      <c r="E1480"/>
      <c r="F1480"/>
      <c r="G1480"/>
      <c r="H1480"/>
      <c r="I1480"/>
    </row>
    <row r="1481" spans="1:9">
      <c r="A1481"/>
      <c r="B1481"/>
      <c r="C1481"/>
      <c r="D1481"/>
      <c r="E1481"/>
      <c r="F1481"/>
      <c r="G1481"/>
      <c r="H1481"/>
      <c r="I1481"/>
    </row>
    <row r="1482" spans="1:9">
      <c r="A1482"/>
      <c r="B1482"/>
      <c r="C1482"/>
      <c r="D1482"/>
      <c r="E1482"/>
      <c r="F1482"/>
      <c r="G1482"/>
      <c r="H1482"/>
      <c r="I1482"/>
    </row>
    <row r="1483" spans="1:9">
      <c r="A1483"/>
      <c r="B1483"/>
      <c r="C1483"/>
      <c r="D1483"/>
      <c r="E1483"/>
      <c r="F1483"/>
      <c r="G1483"/>
      <c r="H1483"/>
      <c r="I1483"/>
    </row>
    <row r="1484" spans="1:9">
      <c r="A1484"/>
      <c r="B1484"/>
      <c r="C1484"/>
      <c r="D1484"/>
      <c r="E1484"/>
      <c r="F1484"/>
      <c r="G1484"/>
      <c r="H1484"/>
      <c r="I1484"/>
    </row>
    <row r="1485" spans="1:9">
      <c r="A1485"/>
      <c r="B1485"/>
      <c r="C1485"/>
      <c r="D1485"/>
      <c r="E1485"/>
      <c r="F1485"/>
      <c r="G1485"/>
      <c r="H1485"/>
      <c r="I1485"/>
    </row>
    <row r="1486" spans="1:9">
      <c r="A1486"/>
      <c r="B1486"/>
      <c r="C1486"/>
      <c r="D1486"/>
      <c r="E1486"/>
      <c r="F1486"/>
      <c r="G1486"/>
      <c r="H1486"/>
      <c r="I1486"/>
    </row>
    <row r="1487" spans="1:9">
      <c r="A1487"/>
      <c r="B1487"/>
      <c r="C1487"/>
      <c r="D1487"/>
      <c r="E1487"/>
      <c r="F1487"/>
      <c r="G1487"/>
      <c r="H1487"/>
      <c r="I1487"/>
    </row>
    <row r="1488" spans="1:9">
      <c r="A1488"/>
      <c r="B1488"/>
      <c r="C1488"/>
      <c r="D1488"/>
      <c r="E1488"/>
      <c r="F1488"/>
      <c r="G1488"/>
      <c r="H1488"/>
      <c r="I1488"/>
    </row>
    <row r="1489" spans="1:9">
      <c r="A1489"/>
      <c r="B1489"/>
      <c r="C1489"/>
      <c r="D1489"/>
      <c r="E1489"/>
      <c r="F1489"/>
      <c r="G1489"/>
      <c r="H1489"/>
      <c r="I1489"/>
    </row>
    <row r="1490" spans="1:9">
      <c r="A1490"/>
      <c r="B1490"/>
      <c r="C1490"/>
      <c r="D1490"/>
      <c r="E1490"/>
      <c r="F1490"/>
      <c r="G1490"/>
      <c r="H1490"/>
      <c r="I1490"/>
    </row>
    <row r="1491" spans="1:9">
      <c r="A1491"/>
      <c r="B1491"/>
      <c r="C1491"/>
      <c r="D1491"/>
      <c r="E1491"/>
      <c r="F1491"/>
      <c r="G1491"/>
      <c r="H1491"/>
      <c r="I1491"/>
    </row>
    <row r="1492" spans="1:9">
      <c r="A1492"/>
      <c r="B1492"/>
      <c r="C1492"/>
      <c r="D1492"/>
      <c r="E1492"/>
      <c r="F1492"/>
      <c r="G1492"/>
      <c r="H1492"/>
      <c r="I1492"/>
    </row>
    <row r="1493" spans="1:9">
      <c r="A1493"/>
      <c r="B1493"/>
      <c r="C1493"/>
      <c r="D1493"/>
      <c r="E1493"/>
      <c r="F1493"/>
      <c r="G1493"/>
      <c r="H1493"/>
      <c r="I1493"/>
    </row>
    <row r="1494" spans="1:9">
      <c r="A1494"/>
      <c r="B1494"/>
      <c r="C1494"/>
      <c r="D1494"/>
      <c r="E1494"/>
      <c r="F1494"/>
      <c r="G1494"/>
      <c r="H1494"/>
      <c r="I1494"/>
    </row>
    <row r="1495" spans="1:9">
      <c r="A1495"/>
      <c r="B1495"/>
      <c r="C1495"/>
      <c r="D1495"/>
      <c r="E1495"/>
      <c r="F1495"/>
      <c r="G1495"/>
      <c r="H1495"/>
      <c r="I1495"/>
    </row>
    <row r="1496" spans="1:9">
      <c r="A1496"/>
      <c r="B1496"/>
      <c r="C1496"/>
      <c r="D1496"/>
      <c r="E1496"/>
      <c r="F1496"/>
      <c r="G1496"/>
      <c r="H1496"/>
      <c r="I1496"/>
    </row>
    <row r="1497" spans="1:9">
      <c r="A1497"/>
      <c r="B1497"/>
      <c r="C1497"/>
      <c r="D1497"/>
      <c r="E1497"/>
      <c r="F1497"/>
      <c r="G1497"/>
      <c r="H1497"/>
      <c r="I1497"/>
    </row>
    <row r="1498" spans="1:9">
      <c r="A1498"/>
      <c r="B1498"/>
      <c r="C1498"/>
      <c r="D1498"/>
      <c r="E1498"/>
      <c r="F1498"/>
      <c r="G1498"/>
      <c r="H1498"/>
      <c r="I1498"/>
    </row>
    <row r="1499" spans="1:9">
      <c r="A1499"/>
      <c r="B1499"/>
      <c r="C1499"/>
      <c r="D1499"/>
      <c r="E1499"/>
      <c r="F1499"/>
      <c r="G1499"/>
      <c r="H1499"/>
      <c r="I1499"/>
    </row>
    <row r="1500" spans="1:9">
      <c r="A1500"/>
      <c r="B1500"/>
      <c r="C1500"/>
      <c r="D1500"/>
      <c r="E1500"/>
      <c r="F1500"/>
      <c r="G1500"/>
      <c r="H1500"/>
      <c r="I1500"/>
    </row>
    <row r="1501" spans="1:9">
      <c r="A1501"/>
      <c r="B1501"/>
      <c r="C1501"/>
      <c r="D1501"/>
      <c r="E1501"/>
      <c r="F1501"/>
      <c r="G1501"/>
      <c r="H1501"/>
      <c r="I1501"/>
    </row>
    <row r="1502" spans="1:9">
      <c r="A1502"/>
      <c r="B1502"/>
      <c r="C1502"/>
      <c r="D1502"/>
      <c r="E1502"/>
      <c r="F1502"/>
      <c r="G1502"/>
      <c r="H1502"/>
      <c r="I1502"/>
    </row>
    <row r="1503" spans="1:9">
      <c r="A1503"/>
      <c r="B1503"/>
      <c r="C1503"/>
      <c r="D1503"/>
      <c r="E1503"/>
      <c r="F1503"/>
      <c r="G1503"/>
      <c r="H1503"/>
      <c r="I1503"/>
    </row>
    <row r="1504" spans="1:9">
      <c r="A1504"/>
      <c r="B1504"/>
      <c r="C1504"/>
      <c r="D1504"/>
      <c r="E1504"/>
      <c r="F1504"/>
      <c r="G1504"/>
      <c r="H1504"/>
      <c r="I1504"/>
    </row>
    <row r="1505" spans="1:9">
      <c r="A1505"/>
      <c r="B1505"/>
      <c r="C1505"/>
      <c r="D1505"/>
      <c r="E1505"/>
      <c r="F1505"/>
      <c r="G1505"/>
      <c r="H1505"/>
      <c r="I1505"/>
    </row>
    <row r="1506" spans="1:9">
      <c r="A1506"/>
      <c r="B1506"/>
      <c r="C1506"/>
      <c r="D1506"/>
      <c r="E1506"/>
      <c r="F1506"/>
      <c r="G1506"/>
      <c r="H1506"/>
      <c r="I1506"/>
    </row>
    <row r="1507" spans="1:9">
      <c r="A1507"/>
      <c r="B1507"/>
      <c r="C1507"/>
      <c r="D1507"/>
      <c r="E1507"/>
      <c r="F1507"/>
      <c r="G1507"/>
      <c r="H1507"/>
      <c r="I1507"/>
    </row>
    <row r="1508" spans="1:9">
      <c r="A1508"/>
      <c r="B1508"/>
      <c r="C1508"/>
      <c r="D1508"/>
      <c r="E1508"/>
      <c r="F1508"/>
      <c r="G1508"/>
      <c r="H1508"/>
      <c r="I1508"/>
    </row>
    <row r="1509" spans="1:9">
      <c r="A1509"/>
      <c r="B1509"/>
      <c r="C1509"/>
      <c r="D1509"/>
      <c r="E1509"/>
      <c r="F1509"/>
      <c r="G1509"/>
      <c r="H1509"/>
      <c r="I1509"/>
    </row>
    <row r="1510" spans="1:9">
      <c r="A1510"/>
      <c r="B1510"/>
      <c r="C1510"/>
      <c r="D1510"/>
      <c r="E1510"/>
      <c r="F1510"/>
      <c r="G1510"/>
      <c r="H1510"/>
      <c r="I1510"/>
    </row>
    <row r="1511" spans="1:9">
      <c r="A1511"/>
      <c r="B1511"/>
      <c r="C1511"/>
      <c r="D1511"/>
      <c r="E1511"/>
      <c r="F1511"/>
      <c r="G1511"/>
      <c r="H1511"/>
      <c r="I1511"/>
    </row>
    <row r="1512" spans="1:9">
      <c r="A1512"/>
      <c r="B1512"/>
      <c r="C1512"/>
      <c r="D1512"/>
      <c r="E1512"/>
      <c r="F1512"/>
      <c r="G1512"/>
      <c r="H1512"/>
      <c r="I1512"/>
    </row>
    <row r="1513" spans="1:9">
      <c r="A1513"/>
      <c r="B1513"/>
      <c r="C1513"/>
      <c r="D1513"/>
      <c r="E1513"/>
      <c r="F1513"/>
      <c r="G1513"/>
      <c r="H1513"/>
      <c r="I1513"/>
    </row>
    <row r="1514" spans="1:9">
      <c r="A1514"/>
      <c r="B1514"/>
      <c r="C1514"/>
      <c r="D1514"/>
      <c r="E1514"/>
      <c r="F1514"/>
      <c r="G1514"/>
      <c r="H1514"/>
      <c r="I1514"/>
    </row>
    <row r="1515" spans="1:9">
      <c r="A1515"/>
      <c r="B1515"/>
      <c r="C1515"/>
      <c r="D1515"/>
      <c r="E1515"/>
      <c r="F1515"/>
      <c r="G1515"/>
      <c r="H1515"/>
      <c r="I1515"/>
    </row>
    <row r="1516" spans="1:9">
      <c r="A1516"/>
      <c r="B1516"/>
      <c r="C1516"/>
      <c r="D1516"/>
      <c r="E1516"/>
      <c r="F1516"/>
      <c r="G1516"/>
      <c r="H1516"/>
      <c r="I1516"/>
    </row>
    <row r="1517" spans="1:9">
      <c r="A1517"/>
      <c r="B1517"/>
      <c r="C1517"/>
      <c r="D1517"/>
      <c r="E1517"/>
      <c r="F1517"/>
      <c r="G1517"/>
      <c r="H1517"/>
      <c r="I1517"/>
    </row>
    <row r="1518" spans="1:9">
      <c r="A1518"/>
      <c r="B1518"/>
      <c r="C1518"/>
      <c r="D1518"/>
      <c r="E1518"/>
      <c r="F1518"/>
      <c r="G1518"/>
      <c r="H1518"/>
      <c r="I1518"/>
    </row>
    <row r="1519" spans="1:9">
      <c r="A1519"/>
      <c r="B1519"/>
      <c r="C1519"/>
      <c r="D1519"/>
      <c r="E1519"/>
      <c r="F1519"/>
      <c r="G1519"/>
      <c r="H1519"/>
      <c r="I1519"/>
    </row>
    <row r="1520" spans="1:9">
      <c r="A1520"/>
      <c r="B1520"/>
      <c r="C1520"/>
      <c r="D1520"/>
      <c r="E1520"/>
      <c r="F1520"/>
      <c r="G1520"/>
      <c r="H1520"/>
      <c r="I1520"/>
    </row>
    <row r="1521" spans="1:9">
      <c r="A1521"/>
      <c r="B1521"/>
      <c r="C1521"/>
      <c r="D1521"/>
      <c r="E1521"/>
      <c r="F1521"/>
      <c r="G1521"/>
      <c r="H1521"/>
      <c r="I1521"/>
    </row>
    <row r="1522" spans="1:9">
      <c r="A1522"/>
      <c r="B1522"/>
      <c r="C1522"/>
      <c r="D1522"/>
      <c r="E1522"/>
      <c r="F1522"/>
      <c r="G1522"/>
      <c r="H1522"/>
      <c r="I1522"/>
    </row>
    <row r="1523" spans="1:9">
      <c r="A1523"/>
      <c r="B1523"/>
      <c r="C1523"/>
      <c r="D1523"/>
      <c r="E1523"/>
      <c r="F1523"/>
      <c r="G1523"/>
      <c r="H1523"/>
      <c r="I1523"/>
    </row>
    <row r="1524" spans="1:9">
      <c r="A1524"/>
      <c r="B1524"/>
      <c r="C1524"/>
      <c r="D1524"/>
      <c r="E1524"/>
      <c r="F1524"/>
      <c r="G1524"/>
      <c r="H1524"/>
      <c r="I1524"/>
    </row>
    <row r="1525" spans="1:9">
      <c r="A1525"/>
      <c r="B1525"/>
      <c r="C1525"/>
      <c r="D1525"/>
      <c r="E1525"/>
      <c r="F1525"/>
      <c r="G1525"/>
      <c r="H1525"/>
      <c r="I1525"/>
    </row>
    <row r="1526" spans="1:9">
      <c r="A1526"/>
      <c r="B1526"/>
      <c r="C1526"/>
      <c r="D1526"/>
      <c r="E1526"/>
      <c r="F1526"/>
      <c r="G1526"/>
      <c r="H1526"/>
      <c r="I1526"/>
    </row>
    <row r="1527" spans="1:9">
      <c r="A1527"/>
      <c r="B1527"/>
      <c r="C1527"/>
      <c r="D1527"/>
      <c r="E1527"/>
      <c r="F1527"/>
      <c r="G1527"/>
      <c r="H1527"/>
      <c r="I1527"/>
    </row>
    <row r="1528" spans="1:9">
      <c r="A1528"/>
      <c r="B1528"/>
      <c r="C1528"/>
      <c r="D1528"/>
      <c r="E1528"/>
      <c r="F1528"/>
      <c r="G1528"/>
      <c r="H1528"/>
      <c r="I1528"/>
    </row>
    <row r="1529" spans="1:9">
      <c r="A1529"/>
      <c r="B1529"/>
      <c r="C1529"/>
      <c r="D1529"/>
      <c r="E1529"/>
      <c r="F1529"/>
      <c r="G1529"/>
      <c r="H1529"/>
      <c r="I1529"/>
    </row>
    <row r="1530" spans="1:9">
      <c r="A1530"/>
      <c r="B1530"/>
      <c r="C1530"/>
      <c r="D1530"/>
      <c r="E1530"/>
      <c r="F1530"/>
      <c r="G1530"/>
      <c r="H1530"/>
      <c r="I1530"/>
    </row>
    <row r="1531" spans="1:9">
      <c r="A1531"/>
      <c r="B1531"/>
      <c r="C1531"/>
      <c r="D1531"/>
      <c r="E1531"/>
      <c r="F1531"/>
      <c r="G1531"/>
      <c r="H1531"/>
      <c r="I1531"/>
    </row>
    <row r="1532" spans="1:9">
      <c r="A1532"/>
      <c r="B1532"/>
      <c r="C1532"/>
      <c r="D1532"/>
      <c r="E1532"/>
      <c r="F1532"/>
      <c r="G1532"/>
      <c r="H1532"/>
      <c r="I1532"/>
    </row>
    <row r="1533" spans="1:9">
      <c r="A1533"/>
      <c r="B1533"/>
      <c r="C1533"/>
      <c r="D1533"/>
      <c r="E1533"/>
      <c r="F1533"/>
      <c r="G1533"/>
      <c r="H1533"/>
      <c r="I1533"/>
    </row>
    <row r="1534" spans="1:9">
      <c r="A1534"/>
      <c r="B1534"/>
      <c r="C1534"/>
      <c r="D1534"/>
      <c r="E1534"/>
      <c r="F1534"/>
      <c r="G1534"/>
      <c r="H1534"/>
      <c r="I1534"/>
    </row>
    <row r="1535" spans="1:9">
      <c r="A1535"/>
      <c r="B1535"/>
      <c r="C1535"/>
      <c r="D1535"/>
      <c r="E1535"/>
      <c r="F1535"/>
      <c r="G1535"/>
      <c r="H1535"/>
      <c r="I1535"/>
    </row>
    <row r="1536" spans="1:9">
      <c r="A1536"/>
      <c r="B1536"/>
      <c r="C1536"/>
      <c r="D1536"/>
      <c r="E1536"/>
      <c r="F1536"/>
      <c r="G1536"/>
      <c r="H1536"/>
      <c r="I1536"/>
    </row>
    <row r="1537" spans="1:9">
      <c r="A1537"/>
      <c r="B1537"/>
      <c r="C1537"/>
      <c r="D1537"/>
      <c r="E1537"/>
      <c r="F1537"/>
      <c r="G1537"/>
      <c r="H1537"/>
      <c r="I1537"/>
    </row>
    <row r="1538" spans="1:9">
      <c r="A1538"/>
      <c r="B1538"/>
      <c r="C1538"/>
      <c r="D1538"/>
      <c r="E1538"/>
      <c r="F1538"/>
      <c r="G1538"/>
      <c r="H1538"/>
      <c r="I1538"/>
    </row>
    <row r="1539" spans="1:9">
      <c r="A1539"/>
      <c r="B1539"/>
      <c r="C1539"/>
      <c r="D1539"/>
      <c r="E1539"/>
      <c r="F1539"/>
      <c r="G1539"/>
      <c r="H1539"/>
      <c r="I1539"/>
    </row>
    <row r="1540" spans="1:9">
      <c r="A1540"/>
      <c r="B1540"/>
      <c r="C1540"/>
      <c r="D1540"/>
      <c r="E1540"/>
      <c r="F1540"/>
      <c r="G1540"/>
      <c r="H1540"/>
      <c r="I1540"/>
    </row>
    <row r="1541" spans="1:9">
      <c r="A1541"/>
      <c r="B1541"/>
      <c r="C1541"/>
      <c r="D1541"/>
      <c r="E1541"/>
      <c r="F1541"/>
      <c r="G1541"/>
      <c r="H1541"/>
      <c r="I1541"/>
    </row>
    <row r="1542" spans="1:9">
      <c r="A1542"/>
      <c r="B1542"/>
      <c r="C1542"/>
      <c r="D1542"/>
      <c r="E1542"/>
      <c r="F1542"/>
      <c r="G1542"/>
      <c r="H1542"/>
      <c r="I1542"/>
    </row>
    <row r="1543" spans="1:9">
      <c r="A1543"/>
      <c r="B1543"/>
      <c r="C1543"/>
      <c r="D1543"/>
      <c r="E1543"/>
      <c r="F1543"/>
      <c r="G1543"/>
      <c r="H1543"/>
      <c r="I1543"/>
    </row>
    <row r="1544" spans="1:9">
      <c r="A1544"/>
      <c r="B1544"/>
      <c r="C1544"/>
      <c r="D1544"/>
      <c r="E1544"/>
      <c r="F1544"/>
      <c r="G1544"/>
      <c r="H1544"/>
      <c r="I1544"/>
    </row>
    <row r="1545" spans="1:9">
      <c r="A1545"/>
      <c r="B1545"/>
      <c r="C1545"/>
      <c r="D1545"/>
      <c r="E1545"/>
      <c r="F1545"/>
      <c r="G1545"/>
      <c r="H1545"/>
      <c r="I1545"/>
    </row>
    <row r="1546" spans="1:9">
      <c r="A1546"/>
      <c r="B1546"/>
      <c r="C1546"/>
      <c r="D1546"/>
      <c r="E1546"/>
      <c r="F1546"/>
      <c r="G1546"/>
      <c r="H1546"/>
      <c r="I1546"/>
    </row>
    <row r="1547" spans="1:9">
      <c r="A1547"/>
      <c r="B1547"/>
      <c r="C1547"/>
      <c r="D1547"/>
      <c r="E1547"/>
      <c r="F1547"/>
      <c r="G1547"/>
      <c r="H1547"/>
      <c r="I1547"/>
    </row>
    <row r="1548" spans="1:9">
      <c r="A1548"/>
      <c r="B1548"/>
      <c r="C1548"/>
      <c r="D1548"/>
      <c r="E1548"/>
      <c r="F1548"/>
      <c r="G1548"/>
      <c r="H1548"/>
      <c r="I1548"/>
    </row>
    <row r="1549" spans="1:9">
      <c r="A1549"/>
      <c r="B1549"/>
      <c r="C1549"/>
      <c r="D1549"/>
      <c r="E1549"/>
      <c r="F1549"/>
      <c r="G1549"/>
      <c r="H1549"/>
      <c r="I1549"/>
    </row>
    <row r="1550" spans="1:9">
      <c r="A1550"/>
      <c r="B1550"/>
      <c r="C1550"/>
      <c r="D1550"/>
      <c r="E1550"/>
      <c r="F1550"/>
      <c r="G1550"/>
      <c r="H1550"/>
      <c r="I1550"/>
    </row>
    <row r="1551" spans="1:9">
      <c r="A1551"/>
      <c r="B1551"/>
      <c r="C1551"/>
      <c r="D1551"/>
      <c r="E1551"/>
      <c r="F1551"/>
      <c r="G1551"/>
      <c r="H1551"/>
      <c r="I1551"/>
    </row>
    <row r="1552" spans="1:9">
      <c r="A1552"/>
      <c r="B1552"/>
      <c r="C1552"/>
      <c r="D1552"/>
      <c r="E1552"/>
      <c r="F1552"/>
      <c r="G1552"/>
      <c r="H1552"/>
      <c r="I1552"/>
    </row>
    <row r="1553" spans="1:9">
      <c r="A1553"/>
      <c r="B1553"/>
      <c r="C1553"/>
      <c r="D1553"/>
      <c r="E1553"/>
      <c r="F1553"/>
      <c r="G1553"/>
      <c r="H1553"/>
      <c r="I1553"/>
    </row>
    <row r="1554" spans="1:9">
      <c r="A1554"/>
      <c r="B1554"/>
      <c r="C1554"/>
      <c r="D1554"/>
      <c r="E1554"/>
      <c r="F1554"/>
      <c r="G1554"/>
      <c r="H1554"/>
      <c r="I1554"/>
    </row>
    <row r="1555" spans="1:9">
      <c r="A1555"/>
      <c r="B1555"/>
      <c r="C1555"/>
      <c r="D1555"/>
      <c r="E1555"/>
      <c r="F1555"/>
      <c r="G1555"/>
      <c r="H1555"/>
      <c r="I1555"/>
    </row>
    <row r="1556" spans="1:9">
      <c r="A1556"/>
      <c r="B1556"/>
      <c r="C1556"/>
      <c r="D1556"/>
      <c r="E1556"/>
      <c r="F1556"/>
      <c r="G1556"/>
      <c r="H1556"/>
      <c r="I1556"/>
    </row>
    <row r="1557" spans="1:9">
      <c r="A1557"/>
      <c r="B1557"/>
      <c r="C1557"/>
      <c r="D1557"/>
      <c r="E1557"/>
      <c r="F1557"/>
      <c r="G1557"/>
      <c r="H1557"/>
      <c r="I1557"/>
    </row>
    <row r="1558" spans="1:9">
      <c r="A1558"/>
      <c r="B1558"/>
      <c r="C1558"/>
      <c r="D1558"/>
      <c r="E1558"/>
      <c r="F1558"/>
      <c r="G1558"/>
      <c r="H1558"/>
      <c r="I1558"/>
    </row>
    <row r="1559" spans="1:9">
      <c r="A1559"/>
      <c r="B1559"/>
      <c r="C1559"/>
      <c r="D1559"/>
      <c r="E1559"/>
      <c r="F1559"/>
      <c r="G1559"/>
      <c r="H1559"/>
      <c r="I1559"/>
    </row>
    <row r="1560" spans="1:9">
      <c r="A1560"/>
      <c r="B1560"/>
      <c r="C1560"/>
      <c r="D1560"/>
      <c r="E1560"/>
      <c r="F1560"/>
      <c r="G1560"/>
      <c r="H1560"/>
      <c r="I1560"/>
    </row>
    <row r="1561" spans="1:9">
      <c r="A1561"/>
      <c r="B1561"/>
      <c r="C1561"/>
      <c r="D1561"/>
      <c r="E1561"/>
      <c r="F1561"/>
      <c r="G1561"/>
      <c r="H1561"/>
      <c r="I1561"/>
    </row>
    <row r="1562" spans="1:9">
      <c r="A1562"/>
      <c r="B1562"/>
      <c r="C1562"/>
      <c r="D1562"/>
      <c r="E1562"/>
      <c r="F1562"/>
      <c r="G1562"/>
      <c r="H1562"/>
      <c r="I1562"/>
    </row>
    <row r="1563" spans="1:9">
      <c r="A1563"/>
      <c r="B1563"/>
      <c r="C1563"/>
      <c r="D1563"/>
      <c r="E1563"/>
      <c r="F1563"/>
      <c r="G1563"/>
      <c r="H1563"/>
      <c r="I1563"/>
    </row>
    <row r="1564" spans="1:9">
      <c r="A1564"/>
      <c r="B1564"/>
      <c r="C1564"/>
      <c r="D1564"/>
      <c r="E1564"/>
      <c r="F1564"/>
      <c r="G1564"/>
      <c r="H1564"/>
      <c r="I1564"/>
    </row>
    <row r="1565" spans="1:9">
      <c r="A1565"/>
      <c r="B1565"/>
      <c r="C1565"/>
      <c r="D1565"/>
      <c r="E1565"/>
      <c r="F1565"/>
      <c r="G1565"/>
      <c r="H1565"/>
      <c r="I1565"/>
    </row>
    <row r="1566" spans="1:9">
      <c r="A1566"/>
      <c r="B1566"/>
      <c r="C1566"/>
      <c r="D1566"/>
      <c r="E1566"/>
      <c r="F1566"/>
      <c r="G1566"/>
      <c r="H1566"/>
      <c r="I1566"/>
    </row>
    <row r="1567" spans="1:9">
      <c r="A1567"/>
      <c r="B1567"/>
      <c r="C1567"/>
      <c r="D1567"/>
      <c r="E1567"/>
      <c r="F1567"/>
      <c r="G1567"/>
      <c r="H1567"/>
      <c r="I1567"/>
    </row>
    <row r="1568" spans="1:9">
      <c r="A1568"/>
      <c r="B1568"/>
      <c r="C1568"/>
      <c r="D1568"/>
      <c r="E1568"/>
      <c r="F1568"/>
      <c r="G1568"/>
      <c r="H1568"/>
      <c r="I1568"/>
    </row>
    <row r="1569" spans="1:9">
      <c r="A1569"/>
      <c r="B1569"/>
      <c r="C1569"/>
      <c r="D1569"/>
      <c r="E1569"/>
      <c r="F1569"/>
      <c r="G1569"/>
      <c r="H1569"/>
      <c r="I1569"/>
    </row>
    <row r="1570" spans="1:9">
      <c r="A1570"/>
      <c r="B1570"/>
      <c r="C1570"/>
      <c r="D1570"/>
      <c r="E1570"/>
      <c r="F1570"/>
      <c r="G1570"/>
      <c r="H1570"/>
      <c r="I1570"/>
    </row>
    <row r="1571" spans="1:9">
      <c r="A1571"/>
      <c r="B1571"/>
      <c r="C1571"/>
      <c r="D1571"/>
      <c r="E1571"/>
      <c r="F1571"/>
      <c r="G1571"/>
      <c r="H1571"/>
      <c r="I1571"/>
    </row>
    <row r="1572" spans="1:9">
      <c r="A1572"/>
      <c r="B1572"/>
      <c r="C1572"/>
      <c r="D1572"/>
      <c r="E1572"/>
      <c r="F1572"/>
      <c r="G1572"/>
      <c r="H1572"/>
      <c r="I1572"/>
    </row>
    <row r="1573" spans="1:9">
      <c r="A1573"/>
      <c r="B1573"/>
      <c r="C1573"/>
      <c r="D1573"/>
      <c r="E1573"/>
      <c r="F1573"/>
      <c r="G1573"/>
      <c r="H1573"/>
      <c r="I1573"/>
    </row>
    <row r="1574" spans="1:9">
      <c r="A1574"/>
      <c r="B1574"/>
      <c r="C1574"/>
      <c r="D1574"/>
      <c r="E1574"/>
      <c r="F1574"/>
      <c r="G1574"/>
      <c r="H1574"/>
      <c r="I1574"/>
    </row>
    <row r="1575" spans="1:9">
      <c r="A1575"/>
      <c r="B1575"/>
      <c r="C1575"/>
      <c r="D1575"/>
      <c r="E1575"/>
      <c r="F1575"/>
      <c r="G1575"/>
      <c r="H1575"/>
      <c r="I1575"/>
    </row>
    <row r="1576" spans="1:9">
      <c r="A1576"/>
      <c r="B1576"/>
      <c r="C1576"/>
      <c r="D1576"/>
      <c r="E1576"/>
      <c r="F1576"/>
      <c r="G1576"/>
      <c r="H1576"/>
      <c r="I1576"/>
    </row>
    <row r="1577" spans="1:9">
      <c r="A1577"/>
      <c r="B1577"/>
      <c r="C1577"/>
      <c r="D1577"/>
      <c r="E1577"/>
      <c r="F1577"/>
      <c r="G1577"/>
      <c r="H1577"/>
      <c r="I1577"/>
    </row>
    <row r="1578" spans="1:9">
      <c r="A1578"/>
      <c r="B1578"/>
      <c r="C1578"/>
      <c r="D1578"/>
      <c r="E1578"/>
      <c r="F1578"/>
      <c r="G1578"/>
      <c r="H1578"/>
      <c r="I1578"/>
    </row>
    <row r="1579" spans="1:9">
      <c r="A1579"/>
      <c r="B1579"/>
      <c r="C1579"/>
      <c r="D1579"/>
      <c r="E1579"/>
      <c r="F1579"/>
      <c r="G1579"/>
      <c r="H1579"/>
      <c r="I1579"/>
    </row>
    <row r="1580" spans="1:9">
      <c r="A1580"/>
      <c r="B1580"/>
      <c r="C1580"/>
      <c r="D1580"/>
      <c r="E1580"/>
      <c r="F1580"/>
      <c r="G1580"/>
      <c r="H1580"/>
      <c r="I1580"/>
    </row>
    <row r="1581" spans="1:9">
      <c r="A1581"/>
      <c r="B1581"/>
      <c r="C1581"/>
      <c r="D1581"/>
      <c r="E1581"/>
      <c r="F1581"/>
      <c r="G1581"/>
      <c r="H1581"/>
      <c r="I1581"/>
    </row>
    <row r="1582" spans="1:9">
      <c r="A1582"/>
      <c r="B1582"/>
      <c r="C1582"/>
      <c r="D1582"/>
      <c r="E1582"/>
      <c r="F1582"/>
      <c r="G1582"/>
      <c r="H1582"/>
      <c r="I1582"/>
    </row>
    <row r="1583" spans="1:9">
      <c r="A1583"/>
      <c r="B1583"/>
      <c r="C1583"/>
      <c r="D1583"/>
      <c r="E1583"/>
      <c r="F1583"/>
      <c r="G1583"/>
      <c r="H1583"/>
      <c r="I1583"/>
    </row>
    <row r="1584" spans="1:9">
      <c r="A1584"/>
      <c r="B1584"/>
      <c r="C1584"/>
      <c r="D1584"/>
      <c r="E1584"/>
      <c r="F1584"/>
      <c r="G1584"/>
      <c r="H1584"/>
      <c r="I1584"/>
    </row>
    <row r="1585" spans="1:9">
      <c r="A1585"/>
      <c r="B1585"/>
      <c r="C1585"/>
      <c r="D1585"/>
      <c r="E1585"/>
      <c r="F1585"/>
      <c r="G1585"/>
      <c r="H1585"/>
      <c r="I1585"/>
    </row>
    <row r="1586" spans="1:9">
      <c r="A1586"/>
      <c r="B1586"/>
      <c r="C1586"/>
      <c r="D1586"/>
      <c r="E1586"/>
      <c r="F1586"/>
      <c r="G1586"/>
      <c r="H1586"/>
      <c r="I1586"/>
    </row>
    <row r="1587" spans="1:9">
      <c r="A1587"/>
      <c r="B1587"/>
      <c r="C1587"/>
      <c r="D1587"/>
      <c r="E1587"/>
      <c r="F1587"/>
      <c r="G1587"/>
      <c r="H1587"/>
      <c r="I1587"/>
    </row>
    <row r="1588" spans="1:9">
      <c r="A1588"/>
      <c r="B1588"/>
      <c r="C1588"/>
      <c r="D1588"/>
      <c r="E1588"/>
      <c r="F1588"/>
      <c r="G1588"/>
      <c r="H1588"/>
      <c r="I1588"/>
    </row>
    <row r="1589" spans="1:9">
      <c r="A1589"/>
      <c r="B1589"/>
      <c r="C1589"/>
      <c r="D1589"/>
      <c r="E1589"/>
      <c r="F1589"/>
      <c r="G1589"/>
      <c r="H1589"/>
      <c r="I1589"/>
    </row>
    <row r="1590" spans="1:9">
      <c r="A1590"/>
      <c r="B1590"/>
      <c r="C1590"/>
      <c r="D1590"/>
      <c r="E1590"/>
      <c r="F1590"/>
      <c r="G1590"/>
      <c r="H1590"/>
      <c r="I1590"/>
    </row>
    <row r="1591" spans="1:9">
      <c r="A1591"/>
      <c r="B1591"/>
      <c r="C1591"/>
      <c r="D1591"/>
      <c r="E1591"/>
      <c r="F1591"/>
      <c r="G1591"/>
      <c r="H1591"/>
      <c r="I1591"/>
    </row>
    <row r="1592" spans="1:9">
      <c r="A1592"/>
      <c r="B1592"/>
      <c r="C1592"/>
      <c r="D1592"/>
      <c r="E1592"/>
      <c r="F1592"/>
      <c r="G1592"/>
      <c r="H1592"/>
      <c r="I1592"/>
    </row>
    <row r="1593" spans="1:9">
      <c r="A1593"/>
      <c r="B1593"/>
      <c r="C1593"/>
      <c r="D1593"/>
      <c r="E1593"/>
      <c r="F1593"/>
      <c r="G1593"/>
      <c r="H1593"/>
      <c r="I1593"/>
    </row>
    <row r="1594" spans="1:9">
      <c r="A1594"/>
      <c r="B1594"/>
      <c r="C1594"/>
      <c r="D1594"/>
      <c r="E1594"/>
      <c r="F1594"/>
      <c r="G1594"/>
      <c r="H1594"/>
      <c r="I1594"/>
    </row>
    <row r="1595" spans="1:9">
      <c r="A1595"/>
      <c r="B1595"/>
      <c r="C1595"/>
      <c r="D1595"/>
      <c r="E1595"/>
      <c r="F1595"/>
      <c r="G1595"/>
      <c r="H1595"/>
      <c r="I1595"/>
    </row>
    <row r="1596" spans="1:9">
      <c r="A1596"/>
      <c r="B1596"/>
      <c r="C1596"/>
      <c r="D1596"/>
      <c r="E1596"/>
      <c r="F1596"/>
      <c r="G1596"/>
      <c r="H1596"/>
      <c r="I1596"/>
    </row>
    <row r="1597" spans="1:9">
      <c r="A1597"/>
      <c r="B1597"/>
      <c r="C1597"/>
      <c r="D1597"/>
      <c r="E1597"/>
      <c r="F1597"/>
      <c r="G1597"/>
      <c r="H1597"/>
      <c r="I1597"/>
    </row>
    <row r="1598" spans="1:9">
      <c r="A1598"/>
      <c r="B1598"/>
      <c r="C1598"/>
      <c r="D1598"/>
      <c r="E1598"/>
      <c r="F1598"/>
      <c r="G1598"/>
      <c r="H1598"/>
      <c r="I1598"/>
    </row>
    <row r="1599" spans="1:9">
      <c r="A1599"/>
      <c r="B1599"/>
      <c r="C1599"/>
      <c r="D1599"/>
      <c r="E1599"/>
      <c r="F1599"/>
      <c r="G1599"/>
      <c r="H1599"/>
      <c r="I1599"/>
    </row>
    <row r="1600" spans="1:9">
      <c r="A1600"/>
      <c r="B1600"/>
      <c r="C1600"/>
      <c r="D1600"/>
      <c r="E1600"/>
      <c r="F1600"/>
      <c r="G1600"/>
      <c r="H1600"/>
      <c r="I1600"/>
    </row>
    <row r="1601" spans="1:9">
      <c r="A1601"/>
      <c r="B1601"/>
      <c r="C1601"/>
      <c r="D1601"/>
      <c r="E1601"/>
      <c r="F1601"/>
      <c r="G1601"/>
      <c r="H1601"/>
      <c r="I1601"/>
    </row>
    <row r="1602" spans="1:9">
      <c r="A1602"/>
      <c r="B1602"/>
      <c r="C1602"/>
      <c r="D1602"/>
      <c r="E1602"/>
      <c r="F1602"/>
      <c r="G1602"/>
      <c r="H1602"/>
      <c r="I1602"/>
    </row>
    <row r="1603" spans="1:9">
      <c r="A1603"/>
      <c r="B1603"/>
      <c r="C1603"/>
      <c r="D1603"/>
      <c r="E1603"/>
      <c r="F1603"/>
      <c r="G1603"/>
      <c r="H1603"/>
      <c r="I1603"/>
    </row>
    <row r="1604" spans="1:9">
      <c r="A1604"/>
      <c r="B1604"/>
      <c r="C1604"/>
      <c r="D1604"/>
      <c r="E1604"/>
      <c r="F1604"/>
      <c r="G1604"/>
      <c r="H1604"/>
      <c r="I1604"/>
    </row>
    <row r="1605" spans="1:9">
      <c r="A1605"/>
      <c r="B1605"/>
      <c r="C1605"/>
      <c r="D1605"/>
      <c r="E1605"/>
      <c r="F1605"/>
      <c r="G1605"/>
      <c r="H1605"/>
      <c r="I1605"/>
    </row>
    <row r="1606" spans="1:9">
      <c r="A1606"/>
      <c r="B1606"/>
      <c r="C1606"/>
      <c r="D1606"/>
      <c r="E1606"/>
      <c r="F1606"/>
      <c r="G1606"/>
      <c r="H1606"/>
      <c r="I1606"/>
    </row>
    <row r="1607" spans="1:9">
      <c r="A1607"/>
      <c r="B1607"/>
      <c r="C1607"/>
      <c r="D1607"/>
      <c r="E1607"/>
      <c r="F1607"/>
      <c r="G1607"/>
      <c r="H1607"/>
      <c r="I1607"/>
    </row>
    <row r="1608" spans="1:9">
      <c r="A1608"/>
      <c r="B1608"/>
      <c r="C1608"/>
      <c r="D1608"/>
      <c r="E1608"/>
      <c r="F1608"/>
      <c r="G1608"/>
      <c r="H1608"/>
      <c r="I1608"/>
    </row>
    <row r="1609" spans="1:9">
      <c r="A1609"/>
      <c r="B1609"/>
      <c r="C1609"/>
      <c r="D1609"/>
      <c r="E1609"/>
      <c r="F1609"/>
      <c r="G1609"/>
      <c r="H1609"/>
      <c r="I1609"/>
    </row>
    <row r="1610" spans="1:9">
      <c r="A1610"/>
      <c r="B1610"/>
      <c r="C1610"/>
      <c r="D1610"/>
      <c r="E1610"/>
      <c r="F1610"/>
      <c r="G1610"/>
      <c r="H1610"/>
      <c r="I1610"/>
    </row>
    <row r="1611" spans="1:9">
      <c r="A1611"/>
      <c r="B1611"/>
      <c r="C1611"/>
      <c r="D1611"/>
      <c r="E1611"/>
      <c r="F1611"/>
      <c r="G1611"/>
      <c r="H1611"/>
      <c r="I1611"/>
    </row>
    <row r="1612" spans="1:9">
      <c r="A1612"/>
      <c r="B1612"/>
      <c r="C1612"/>
      <c r="D1612"/>
      <c r="E1612"/>
      <c r="F1612"/>
      <c r="G1612"/>
      <c r="H1612"/>
      <c r="I1612"/>
    </row>
    <row r="1613" spans="1:9">
      <c r="A1613"/>
      <c r="B1613"/>
      <c r="C1613"/>
      <c r="D1613"/>
      <c r="E1613"/>
      <c r="F1613"/>
      <c r="G1613"/>
      <c r="H1613"/>
      <c r="I1613"/>
    </row>
    <row r="1614" spans="1:9">
      <c r="A1614"/>
      <c r="B1614"/>
      <c r="C1614"/>
      <c r="D1614"/>
      <c r="E1614"/>
      <c r="F1614"/>
      <c r="G1614"/>
      <c r="H1614"/>
      <c r="I1614"/>
    </row>
    <row r="1615" spans="1:9">
      <c r="A1615"/>
      <c r="B1615"/>
      <c r="C1615"/>
      <c r="D1615"/>
      <c r="E1615"/>
      <c r="F1615"/>
      <c r="G1615"/>
      <c r="H1615"/>
      <c r="I1615"/>
    </row>
    <row r="1616" spans="1:9">
      <c r="A1616"/>
      <c r="B1616"/>
      <c r="C1616"/>
      <c r="D1616"/>
      <c r="E1616"/>
      <c r="F1616"/>
      <c r="G1616"/>
      <c r="H1616"/>
      <c r="I1616"/>
    </row>
    <row r="1617" spans="1:9">
      <c r="A1617"/>
      <c r="B1617"/>
      <c r="C1617"/>
      <c r="D1617"/>
      <c r="E1617"/>
      <c r="F1617"/>
      <c r="G1617"/>
      <c r="H1617"/>
      <c r="I1617"/>
    </row>
    <row r="1618" spans="1:9">
      <c r="A1618"/>
      <c r="B1618"/>
      <c r="C1618"/>
      <c r="D1618"/>
      <c r="E1618"/>
      <c r="F1618"/>
      <c r="G1618"/>
      <c r="H1618"/>
      <c r="I1618"/>
    </row>
    <row r="1619" spans="1:9">
      <c r="A1619"/>
      <c r="B1619"/>
      <c r="C1619"/>
      <c r="D1619"/>
      <c r="E1619"/>
      <c r="F1619"/>
      <c r="G1619"/>
      <c r="H1619"/>
      <c r="I1619"/>
    </row>
    <row r="1620" spans="1:9">
      <c r="A1620"/>
      <c r="B1620"/>
      <c r="C1620"/>
      <c r="D1620"/>
      <c r="E1620"/>
      <c r="F1620"/>
      <c r="G1620"/>
      <c r="H1620"/>
      <c r="I1620"/>
    </row>
    <row r="1621" spans="1:9">
      <c r="A1621"/>
      <c r="B1621"/>
      <c r="C1621"/>
      <c r="D1621"/>
      <c r="E1621"/>
      <c r="F1621"/>
      <c r="G1621"/>
      <c r="H1621"/>
      <c r="I1621"/>
    </row>
    <row r="1622" spans="1:9">
      <c r="A1622"/>
      <c r="B1622"/>
      <c r="C1622"/>
      <c r="D1622"/>
      <c r="E1622"/>
      <c r="F1622"/>
      <c r="G1622"/>
      <c r="H1622"/>
      <c r="I1622"/>
    </row>
    <row r="1623" spans="1:9">
      <c r="A1623"/>
      <c r="B1623"/>
      <c r="C1623"/>
      <c r="D1623"/>
      <c r="E1623"/>
      <c r="F1623"/>
      <c r="G1623"/>
      <c r="H1623"/>
      <c r="I1623"/>
    </row>
    <row r="1624" spans="1:9">
      <c r="A1624"/>
      <c r="B1624"/>
      <c r="C1624"/>
      <c r="D1624"/>
      <c r="E1624"/>
      <c r="F1624"/>
      <c r="G1624"/>
      <c r="H1624"/>
      <c r="I1624"/>
    </row>
    <row r="1625" spans="1:9">
      <c r="A1625"/>
      <c r="B1625"/>
      <c r="C1625"/>
      <c r="D1625"/>
      <c r="E1625"/>
      <c r="F1625"/>
      <c r="G1625"/>
      <c r="H1625"/>
      <c r="I1625"/>
    </row>
    <row r="1626" spans="1:9">
      <c r="A1626"/>
      <c r="B1626"/>
      <c r="C1626"/>
      <c r="D1626"/>
      <c r="E1626"/>
      <c r="F1626"/>
      <c r="G1626"/>
      <c r="H1626"/>
      <c r="I1626"/>
    </row>
    <row r="1627" spans="1:9">
      <c r="A1627"/>
      <c r="B1627"/>
      <c r="C1627"/>
      <c r="D1627"/>
      <c r="E1627"/>
      <c r="F1627"/>
      <c r="G1627"/>
      <c r="H1627"/>
      <c r="I1627"/>
    </row>
    <row r="1628" spans="1:9">
      <c r="A1628"/>
      <c r="B1628"/>
      <c r="C1628"/>
      <c r="D1628"/>
      <c r="E1628"/>
      <c r="F1628"/>
      <c r="G1628"/>
      <c r="H1628"/>
      <c r="I1628"/>
    </row>
    <row r="1629" spans="1:9">
      <c r="A1629"/>
      <c r="B1629"/>
      <c r="C1629"/>
      <c r="D1629"/>
      <c r="E1629"/>
      <c r="F1629"/>
      <c r="G1629"/>
      <c r="H1629"/>
      <c r="I1629"/>
    </row>
    <row r="1630" spans="1:9">
      <c r="A1630"/>
      <c r="B1630"/>
      <c r="C1630"/>
      <c r="D1630"/>
      <c r="E1630"/>
      <c r="F1630"/>
      <c r="G1630"/>
      <c r="H1630"/>
      <c r="I1630"/>
    </row>
    <row r="1631" spans="1:9">
      <c r="A1631"/>
      <c r="B1631"/>
      <c r="C1631"/>
      <c r="D1631"/>
      <c r="E1631"/>
      <c r="F1631"/>
      <c r="G1631"/>
      <c r="H1631"/>
      <c r="I1631"/>
    </row>
    <row r="1632" spans="1:9">
      <c r="A1632"/>
      <c r="B1632"/>
      <c r="C1632"/>
      <c r="D1632"/>
      <c r="E1632"/>
      <c r="F1632"/>
      <c r="G1632"/>
      <c r="H1632"/>
      <c r="I1632"/>
    </row>
    <row r="1633" spans="1:9">
      <c r="A1633"/>
      <c r="B1633"/>
      <c r="C1633"/>
      <c r="D1633"/>
      <c r="E1633"/>
      <c r="F1633"/>
      <c r="G1633"/>
      <c r="H1633"/>
      <c r="I1633"/>
    </row>
    <row r="1634" spans="1:9">
      <c r="A1634"/>
      <c r="B1634"/>
      <c r="C1634"/>
      <c r="D1634"/>
      <c r="E1634"/>
      <c r="F1634"/>
      <c r="G1634"/>
      <c r="H1634"/>
      <c r="I1634"/>
    </row>
    <row r="1635" spans="1:9">
      <c r="A1635"/>
      <c r="B1635"/>
      <c r="C1635"/>
      <c r="D1635"/>
      <c r="E1635"/>
      <c r="F1635"/>
      <c r="G1635"/>
      <c r="H1635"/>
      <c r="I1635"/>
    </row>
    <row r="1636" spans="1:9">
      <c r="A1636"/>
      <c r="B1636"/>
      <c r="C1636"/>
      <c r="D1636"/>
      <c r="E1636"/>
      <c r="F1636"/>
      <c r="G1636"/>
      <c r="H1636"/>
      <c r="I1636"/>
    </row>
    <row r="1637" spans="1:9">
      <c r="A1637"/>
      <c r="B1637"/>
      <c r="C1637"/>
      <c r="D1637"/>
      <c r="E1637"/>
      <c r="F1637"/>
      <c r="G1637"/>
      <c r="H1637"/>
      <c r="I1637"/>
    </row>
    <row r="1638" spans="1:9">
      <c r="A1638"/>
      <c r="B1638"/>
      <c r="C1638"/>
      <c r="D1638"/>
      <c r="E1638"/>
      <c r="F1638"/>
      <c r="G1638"/>
      <c r="H1638"/>
      <c r="I1638"/>
    </row>
    <row r="1639" spans="1:9">
      <c r="A1639"/>
      <c r="B1639"/>
      <c r="C1639"/>
      <c r="D1639"/>
      <c r="E1639"/>
      <c r="F1639"/>
      <c r="G1639"/>
      <c r="H1639"/>
      <c r="I1639"/>
    </row>
    <row r="1640" spans="1:9">
      <c r="A1640"/>
      <c r="B1640"/>
      <c r="C1640"/>
      <c r="D1640"/>
      <c r="E1640"/>
      <c r="F1640"/>
      <c r="G1640"/>
      <c r="H1640"/>
      <c r="I1640"/>
    </row>
    <row r="1641" spans="1:9">
      <c r="A1641"/>
      <c r="B1641"/>
      <c r="C1641"/>
      <c r="D1641"/>
      <c r="E1641"/>
      <c r="F1641"/>
      <c r="G1641"/>
      <c r="H1641"/>
      <c r="I1641"/>
    </row>
    <row r="1642" spans="1:9">
      <c r="A1642"/>
      <c r="B1642"/>
      <c r="C1642"/>
      <c r="D1642"/>
      <c r="E1642"/>
      <c r="F1642"/>
      <c r="G1642"/>
      <c r="H1642"/>
      <c r="I1642"/>
    </row>
    <row r="1643" spans="1:9">
      <c r="A1643"/>
      <c r="B1643"/>
      <c r="C1643"/>
      <c r="D1643"/>
      <c r="E1643"/>
      <c r="F1643"/>
      <c r="G1643"/>
      <c r="H1643"/>
      <c r="I1643"/>
    </row>
    <row r="1644" spans="1:9">
      <c r="A1644"/>
      <c r="B1644"/>
      <c r="C1644"/>
      <c r="D1644"/>
      <c r="E1644"/>
      <c r="F1644"/>
      <c r="G1644"/>
      <c r="H1644"/>
      <c r="I1644"/>
    </row>
    <row r="1645" spans="1:9">
      <c r="A1645"/>
      <c r="B1645"/>
      <c r="C1645"/>
      <c r="D1645"/>
      <c r="E1645"/>
      <c r="F1645"/>
      <c r="G1645"/>
      <c r="H1645"/>
      <c r="I1645"/>
    </row>
    <row r="1646" spans="1:9">
      <c r="A1646"/>
      <c r="B1646"/>
      <c r="C1646"/>
      <c r="D1646"/>
      <c r="E1646"/>
      <c r="F1646"/>
      <c r="G1646"/>
      <c r="H1646"/>
      <c r="I1646"/>
    </row>
    <row r="1647" spans="1:9">
      <c r="A1647"/>
      <c r="B1647"/>
      <c r="C1647"/>
      <c r="D1647"/>
      <c r="E1647"/>
      <c r="F1647"/>
      <c r="G1647"/>
      <c r="H1647"/>
      <c r="I1647"/>
    </row>
    <row r="1648" spans="1:9">
      <c r="A1648"/>
      <c r="B1648"/>
      <c r="C1648"/>
      <c r="D1648"/>
      <c r="E1648"/>
      <c r="F1648"/>
      <c r="G1648"/>
      <c r="H1648"/>
      <c r="I1648"/>
    </row>
    <row r="1649" spans="1:9">
      <c r="A1649"/>
      <c r="B1649"/>
      <c r="C1649"/>
      <c r="D1649"/>
      <c r="E1649"/>
      <c r="F1649"/>
      <c r="G1649"/>
      <c r="H1649"/>
      <c r="I1649"/>
    </row>
    <row r="1650" spans="1:9">
      <c r="A1650"/>
      <c r="B1650"/>
      <c r="C1650"/>
      <c r="D1650"/>
      <c r="E1650"/>
      <c r="F1650"/>
      <c r="G1650"/>
      <c r="H1650"/>
      <c r="I1650"/>
    </row>
    <row r="1651" spans="1:9">
      <c r="A1651"/>
      <c r="B1651"/>
      <c r="C1651"/>
      <c r="D1651"/>
      <c r="E1651"/>
      <c r="F1651"/>
      <c r="G1651"/>
      <c r="H1651"/>
      <c r="I1651"/>
    </row>
    <row r="1652" spans="1:9">
      <c r="A1652"/>
      <c r="B1652"/>
      <c r="C1652"/>
      <c r="D1652"/>
      <c r="E1652"/>
      <c r="F1652"/>
      <c r="G1652"/>
      <c r="H1652"/>
      <c r="I1652"/>
    </row>
    <row r="1653" spans="1:9">
      <c r="A1653"/>
      <c r="B1653"/>
      <c r="C1653"/>
      <c r="D1653"/>
      <c r="E1653"/>
      <c r="F1653"/>
      <c r="G1653"/>
      <c r="H1653"/>
      <c r="I1653"/>
    </row>
    <row r="1654" spans="1:9">
      <c r="A1654"/>
      <c r="B1654"/>
      <c r="C1654"/>
      <c r="D1654"/>
      <c r="E1654"/>
      <c r="F1654"/>
      <c r="G1654"/>
      <c r="H1654"/>
      <c r="I1654"/>
    </row>
    <row r="1655" spans="1:9">
      <c r="A1655"/>
      <c r="B1655"/>
      <c r="C1655"/>
      <c r="D1655"/>
      <c r="E1655"/>
      <c r="F1655"/>
      <c r="G1655"/>
      <c r="H1655"/>
      <c r="I1655"/>
    </row>
    <row r="1656" spans="1:9">
      <c r="A1656"/>
      <c r="B1656"/>
      <c r="C1656"/>
      <c r="D1656"/>
      <c r="E1656"/>
      <c r="F1656"/>
      <c r="G1656"/>
      <c r="H1656"/>
      <c r="I1656"/>
    </row>
    <row r="1657" spans="1:9">
      <c r="A1657"/>
      <c r="B1657"/>
      <c r="C1657"/>
      <c r="D1657"/>
      <c r="E1657"/>
      <c r="F1657"/>
      <c r="G1657"/>
      <c r="H1657"/>
      <c r="I1657"/>
    </row>
    <row r="1658" spans="1:9">
      <c r="A1658"/>
      <c r="B1658"/>
      <c r="C1658"/>
      <c r="D1658"/>
      <c r="E1658"/>
      <c r="F1658"/>
      <c r="G1658"/>
      <c r="H1658"/>
      <c r="I1658"/>
    </row>
    <row r="1659" spans="1:9">
      <c r="A1659"/>
      <c r="B1659"/>
      <c r="C1659"/>
      <c r="D1659"/>
      <c r="E1659"/>
      <c r="F1659"/>
      <c r="G1659"/>
      <c r="H1659"/>
      <c r="I1659"/>
    </row>
    <row r="1660" spans="1:9">
      <c r="A1660"/>
      <c r="B1660"/>
      <c r="C1660"/>
      <c r="D1660"/>
      <c r="E1660"/>
      <c r="F1660"/>
      <c r="G1660"/>
      <c r="H1660"/>
      <c r="I1660"/>
    </row>
    <row r="1661" spans="1:9">
      <c r="A1661"/>
      <c r="B1661"/>
      <c r="C1661"/>
      <c r="D1661"/>
      <c r="E1661"/>
      <c r="F1661"/>
      <c r="G1661"/>
      <c r="H1661"/>
      <c r="I1661"/>
    </row>
    <row r="1662" spans="1:9">
      <c r="A1662"/>
      <c r="B1662"/>
      <c r="C1662"/>
      <c r="D1662"/>
      <c r="E1662"/>
      <c r="F1662"/>
      <c r="G1662"/>
      <c r="H1662"/>
      <c r="I1662"/>
    </row>
    <row r="1663" spans="1:9">
      <c r="A1663"/>
      <c r="B1663"/>
      <c r="C1663"/>
      <c r="D1663"/>
      <c r="E1663"/>
      <c r="F1663"/>
      <c r="G1663"/>
      <c r="H1663"/>
      <c r="I1663"/>
    </row>
    <row r="1664" spans="1:9">
      <c r="A1664"/>
      <c r="B1664"/>
      <c r="C1664"/>
      <c r="D1664"/>
      <c r="E1664"/>
      <c r="F1664"/>
      <c r="G1664"/>
      <c r="H1664"/>
      <c r="I1664"/>
    </row>
    <row r="1665" spans="1:9">
      <c r="A1665"/>
      <c r="B1665"/>
      <c r="C1665"/>
      <c r="D1665"/>
      <c r="E1665"/>
      <c r="F1665"/>
      <c r="G1665"/>
      <c r="H1665"/>
      <c r="I1665"/>
    </row>
    <row r="1666" spans="1:9">
      <c r="A1666"/>
      <c r="B1666"/>
      <c r="C1666"/>
      <c r="D1666"/>
      <c r="E1666"/>
      <c r="F1666"/>
      <c r="G1666"/>
      <c r="H1666"/>
      <c r="I1666"/>
    </row>
    <row r="1667" spans="1:9">
      <c r="A1667"/>
      <c r="B1667"/>
      <c r="C1667"/>
      <c r="D1667"/>
      <c r="E1667"/>
      <c r="F1667"/>
      <c r="G1667"/>
      <c r="H1667"/>
      <c r="I1667"/>
    </row>
    <row r="1668" spans="1:9">
      <c r="A1668"/>
      <c r="B1668"/>
      <c r="C1668"/>
      <c r="D1668"/>
      <c r="E1668"/>
      <c r="F1668"/>
      <c r="G1668"/>
      <c r="H1668"/>
      <c r="I1668"/>
    </row>
    <row r="1669" spans="1:9">
      <c r="A1669"/>
      <c r="B1669"/>
      <c r="C1669"/>
      <c r="D1669"/>
      <c r="E1669"/>
      <c r="F1669"/>
      <c r="G1669"/>
      <c r="H1669"/>
      <c r="I1669"/>
    </row>
    <row r="1670" spans="1:9">
      <c r="A1670"/>
      <c r="B1670"/>
      <c r="C1670"/>
      <c r="D1670"/>
      <c r="E1670"/>
      <c r="F1670"/>
      <c r="G1670"/>
      <c r="H1670"/>
      <c r="I1670"/>
    </row>
    <row r="1671" spans="1:9">
      <c r="A1671"/>
      <c r="B1671"/>
      <c r="C1671"/>
      <c r="D1671"/>
      <c r="E1671"/>
      <c r="F1671"/>
      <c r="G1671"/>
      <c r="H1671"/>
      <c r="I1671"/>
    </row>
    <row r="1672" spans="1:9">
      <c r="A1672"/>
      <c r="B1672"/>
      <c r="C1672"/>
      <c r="D1672"/>
      <c r="E1672"/>
      <c r="F1672"/>
      <c r="G1672"/>
      <c r="H1672"/>
      <c r="I1672"/>
    </row>
    <row r="1673" spans="1:9">
      <c r="A1673"/>
      <c r="B1673"/>
      <c r="C1673"/>
      <c r="D1673"/>
      <c r="E1673"/>
      <c r="F1673"/>
      <c r="G1673"/>
      <c r="H1673"/>
      <c r="I1673"/>
    </row>
    <row r="1674" spans="1:9">
      <c r="A1674"/>
      <c r="B1674"/>
      <c r="C1674"/>
      <c r="D1674"/>
      <c r="E1674"/>
      <c r="F1674"/>
      <c r="G1674"/>
      <c r="H1674"/>
      <c r="I1674"/>
    </row>
    <row r="1675" spans="1:9">
      <c r="A1675"/>
      <c r="B1675"/>
      <c r="C1675"/>
      <c r="D1675"/>
      <c r="E1675"/>
      <c r="F1675"/>
      <c r="G1675"/>
      <c r="H1675"/>
      <c r="I1675"/>
    </row>
    <row r="1676" spans="1:9">
      <c r="A1676"/>
      <c r="B1676"/>
      <c r="C1676"/>
      <c r="D1676"/>
      <c r="E1676"/>
      <c r="F1676"/>
      <c r="G1676"/>
      <c r="H1676"/>
      <c r="I1676"/>
    </row>
    <row r="1677" spans="1:9">
      <c r="A1677"/>
      <c r="B1677"/>
      <c r="C1677"/>
      <c r="D1677"/>
      <c r="E1677"/>
      <c r="F1677"/>
      <c r="G1677"/>
      <c r="H1677"/>
      <c r="I1677"/>
    </row>
    <row r="1678" spans="1:9">
      <c r="A1678"/>
      <c r="B1678"/>
      <c r="C1678"/>
      <c r="D1678"/>
      <c r="E1678"/>
      <c r="F1678"/>
      <c r="G1678"/>
      <c r="H1678"/>
      <c r="I1678"/>
    </row>
    <row r="1679" spans="1:9">
      <c r="A1679"/>
      <c r="B1679"/>
      <c r="C1679"/>
      <c r="D1679"/>
      <c r="E1679"/>
      <c r="F1679"/>
      <c r="G1679"/>
      <c r="H1679"/>
      <c r="I1679"/>
    </row>
    <row r="1680" spans="1:9">
      <c r="A1680"/>
      <c r="B1680"/>
      <c r="C1680"/>
      <c r="D1680"/>
      <c r="E1680"/>
      <c r="F1680"/>
      <c r="G1680"/>
      <c r="H1680"/>
      <c r="I1680"/>
    </row>
    <row r="1681" spans="1:9">
      <c r="A1681"/>
      <c r="B1681"/>
      <c r="C1681"/>
      <c r="D1681"/>
      <c r="E1681"/>
      <c r="F1681"/>
      <c r="G1681"/>
      <c r="H1681"/>
      <c r="I1681"/>
    </row>
    <row r="1682" spans="1:9">
      <c r="A1682"/>
      <c r="B1682"/>
      <c r="C1682"/>
      <c r="D1682"/>
      <c r="E1682"/>
      <c r="F1682"/>
      <c r="G1682"/>
      <c r="H1682"/>
      <c r="I1682"/>
    </row>
    <row r="1683" spans="1:9">
      <c r="A1683"/>
      <c r="B1683"/>
      <c r="C1683"/>
      <c r="D1683"/>
      <c r="E1683"/>
      <c r="F1683"/>
      <c r="G1683"/>
      <c r="H1683"/>
      <c r="I1683"/>
    </row>
    <row r="1684" spans="1:9">
      <c r="A1684"/>
      <c r="B1684"/>
      <c r="C1684"/>
      <c r="D1684"/>
      <c r="E1684"/>
      <c r="F1684"/>
      <c r="G1684"/>
      <c r="H1684"/>
      <c r="I1684"/>
    </row>
    <row r="1685" spans="1:9">
      <c r="A1685"/>
      <c r="B1685"/>
      <c r="C1685"/>
      <c r="D1685"/>
      <c r="E1685"/>
      <c r="F1685"/>
      <c r="G1685"/>
      <c r="H1685"/>
      <c r="I1685"/>
    </row>
    <row r="1686" spans="1:9">
      <c r="A1686"/>
      <c r="B1686"/>
      <c r="C1686"/>
      <c r="D1686"/>
      <c r="E1686"/>
      <c r="F1686"/>
      <c r="G1686"/>
      <c r="H1686"/>
      <c r="I1686"/>
    </row>
    <row r="1687" spans="1:9">
      <c r="A1687"/>
      <c r="B1687"/>
      <c r="C1687"/>
      <c r="D1687"/>
      <c r="E1687"/>
      <c r="F1687"/>
      <c r="G1687"/>
      <c r="H1687"/>
      <c r="I1687"/>
    </row>
    <row r="1688" spans="1:9">
      <c r="A1688"/>
      <c r="B1688"/>
      <c r="C1688"/>
      <c r="D1688"/>
      <c r="E1688"/>
      <c r="F1688"/>
      <c r="G1688"/>
      <c r="H1688"/>
      <c r="I1688"/>
    </row>
    <row r="1689" spans="1:9">
      <c r="A1689"/>
      <c r="B1689"/>
      <c r="C1689"/>
      <c r="D1689"/>
      <c r="E1689"/>
      <c r="F1689"/>
      <c r="G1689"/>
      <c r="H1689"/>
      <c r="I1689"/>
    </row>
    <row r="1690" spans="1:9">
      <c r="A1690"/>
      <c r="B1690"/>
      <c r="C1690"/>
      <c r="D1690"/>
      <c r="E1690"/>
      <c r="F1690"/>
      <c r="G1690"/>
      <c r="H1690"/>
      <c r="I1690"/>
    </row>
    <row r="1691" spans="1:9">
      <c r="A1691"/>
      <c r="B1691"/>
      <c r="C1691"/>
      <c r="D1691"/>
      <c r="E1691"/>
      <c r="F1691"/>
      <c r="G1691"/>
      <c r="H1691"/>
      <c r="I1691"/>
    </row>
    <row r="1692" spans="1:9">
      <c r="A1692"/>
      <c r="B1692"/>
      <c r="C1692"/>
      <c r="D1692"/>
      <c r="E1692"/>
      <c r="F1692"/>
      <c r="G1692"/>
      <c r="H1692"/>
      <c r="I1692"/>
    </row>
    <row r="1693" spans="1:9">
      <c r="A1693"/>
      <c r="B1693"/>
      <c r="C1693"/>
      <c r="D1693"/>
      <c r="E1693"/>
      <c r="F1693"/>
      <c r="G1693"/>
      <c r="H1693"/>
      <c r="I1693"/>
    </row>
    <row r="1694" spans="1:9">
      <c r="A1694"/>
      <c r="B1694"/>
      <c r="C1694"/>
      <c r="D1694"/>
      <c r="E1694"/>
      <c r="F1694"/>
      <c r="G1694"/>
      <c r="H1694"/>
      <c r="I1694"/>
    </row>
    <row r="1695" spans="1:9">
      <c r="A1695"/>
      <c r="B1695"/>
      <c r="C1695"/>
      <c r="D1695"/>
      <c r="E1695"/>
      <c r="F1695"/>
      <c r="G1695"/>
      <c r="H1695"/>
      <c r="I1695"/>
    </row>
    <row r="1696" spans="1:9">
      <c r="A1696"/>
      <c r="B1696"/>
      <c r="C1696"/>
      <c r="D1696"/>
      <c r="E1696"/>
      <c r="F1696"/>
      <c r="G1696"/>
      <c r="H1696"/>
      <c r="I1696"/>
    </row>
    <row r="1697" spans="1:9">
      <c r="A1697"/>
      <c r="B1697"/>
      <c r="C1697"/>
      <c r="D1697"/>
      <c r="E1697"/>
      <c r="F1697"/>
      <c r="G1697"/>
      <c r="H1697"/>
      <c r="I1697"/>
    </row>
    <row r="1698" spans="1:9">
      <c r="A1698"/>
      <c r="B1698"/>
      <c r="C1698"/>
      <c r="D1698"/>
      <c r="E1698"/>
      <c r="F1698"/>
      <c r="G1698"/>
      <c r="H1698"/>
      <c r="I1698"/>
    </row>
    <row r="1699" spans="1:9">
      <c r="A1699"/>
      <c r="B1699"/>
      <c r="C1699"/>
      <c r="D1699"/>
      <c r="E1699"/>
      <c r="F1699"/>
      <c r="G1699"/>
      <c r="H1699"/>
      <c r="I1699"/>
    </row>
    <row r="1700" spans="1:9">
      <c r="A1700"/>
      <c r="B1700"/>
      <c r="C1700"/>
      <c r="D1700"/>
      <c r="E1700"/>
      <c r="F1700"/>
      <c r="G1700"/>
      <c r="H1700"/>
      <c r="I1700"/>
    </row>
    <row r="1701" spans="1:9">
      <c r="A1701"/>
      <c r="B1701"/>
      <c r="C1701"/>
      <c r="D1701"/>
      <c r="E1701"/>
      <c r="F1701"/>
      <c r="G1701"/>
      <c r="H1701"/>
      <c r="I1701"/>
    </row>
    <row r="1702" spans="1:9">
      <c r="A1702"/>
      <c r="B1702"/>
      <c r="C1702"/>
      <c r="D1702"/>
      <c r="E1702"/>
      <c r="F1702"/>
      <c r="G1702"/>
      <c r="H1702"/>
      <c r="I1702"/>
    </row>
    <row r="1703" spans="1:9">
      <c r="A1703"/>
      <c r="B1703"/>
      <c r="C1703"/>
      <c r="D1703"/>
      <c r="E1703"/>
      <c r="F1703"/>
      <c r="G1703"/>
      <c r="H1703"/>
      <c r="I1703"/>
    </row>
    <row r="1704" spans="1:9">
      <c r="A1704"/>
      <c r="B1704"/>
      <c r="C1704"/>
      <c r="D1704"/>
      <c r="E1704"/>
      <c r="F1704"/>
      <c r="G1704"/>
      <c r="H1704"/>
      <c r="I1704"/>
    </row>
    <row r="1705" spans="1:9">
      <c r="A1705"/>
      <c r="B1705"/>
      <c r="C1705"/>
      <c r="D1705"/>
      <c r="E1705"/>
      <c r="F1705"/>
      <c r="G1705"/>
      <c r="H1705"/>
      <c r="I1705"/>
    </row>
    <row r="1706" spans="1:9">
      <c r="A1706"/>
      <c r="B1706"/>
      <c r="C1706"/>
      <c r="D1706"/>
      <c r="E1706"/>
      <c r="F1706"/>
      <c r="G1706"/>
      <c r="H1706"/>
      <c r="I1706"/>
    </row>
    <row r="1707" spans="1:9">
      <c r="A1707"/>
      <c r="B1707"/>
      <c r="C1707"/>
      <c r="D1707"/>
      <c r="E1707"/>
      <c r="F1707"/>
      <c r="G1707"/>
      <c r="H1707"/>
      <c r="I1707"/>
    </row>
    <row r="1708" spans="1:9">
      <c r="A1708"/>
      <c r="B1708"/>
      <c r="C1708"/>
      <c r="D1708"/>
      <c r="E1708"/>
      <c r="F1708"/>
      <c r="G1708"/>
      <c r="H1708"/>
      <c r="I1708"/>
    </row>
    <row r="1709" spans="1:9">
      <c r="A1709"/>
      <c r="B1709"/>
      <c r="C1709"/>
      <c r="D1709"/>
      <c r="E1709"/>
      <c r="F1709"/>
      <c r="G1709"/>
      <c r="H1709"/>
      <c r="I1709"/>
    </row>
    <row r="1710" spans="1:9">
      <c r="A1710"/>
      <c r="B1710"/>
      <c r="C1710"/>
      <c r="D1710"/>
      <c r="E1710"/>
      <c r="F1710"/>
      <c r="G1710"/>
      <c r="H1710"/>
      <c r="I1710"/>
    </row>
    <row r="1711" spans="1:9">
      <c r="A1711"/>
      <c r="B1711"/>
      <c r="C1711"/>
      <c r="D1711"/>
      <c r="E1711"/>
      <c r="F1711"/>
      <c r="G1711"/>
      <c r="H1711"/>
      <c r="I1711"/>
    </row>
    <row r="1712" spans="1:9">
      <c r="A1712"/>
      <c r="B1712"/>
      <c r="C1712"/>
      <c r="D1712"/>
      <c r="E1712"/>
      <c r="F1712"/>
      <c r="G1712"/>
      <c r="H1712"/>
      <c r="I1712"/>
    </row>
    <row r="1713" spans="1:9">
      <c r="A1713"/>
      <c r="B1713"/>
      <c r="C1713"/>
      <c r="D1713"/>
      <c r="E1713"/>
      <c r="F1713"/>
      <c r="G1713"/>
      <c r="H1713"/>
      <c r="I1713"/>
    </row>
    <row r="1714" spans="1:9">
      <c r="A1714"/>
      <c r="B1714"/>
      <c r="C1714"/>
      <c r="D1714"/>
      <c r="E1714"/>
      <c r="F1714"/>
      <c r="G1714"/>
      <c r="H1714"/>
      <c r="I1714"/>
    </row>
    <row r="1715" spans="1:9">
      <c r="A1715"/>
      <c r="B1715"/>
      <c r="C1715"/>
      <c r="D1715"/>
      <c r="E1715"/>
      <c r="F1715"/>
      <c r="G1715"/>
      <c r="H1715"/>
      <c r="I1715"/>
    </row>
    <row r="1716" spans="1:9">
      <c r="A1716"/>
      <c r="B1716"/>
      <c r="C1716"/>
      <c r="D1716"/>
      <c r="E1716"/>
      <c r="F1716"/>
      <c r="G1716"/>
      <c r="H1716"/>
      <c r="I1716"/>
    </row>
    <row r="1717" spans="1:9">
      <c r="A1717"/>
      <c r="B1717"/>
      <c r="C1717"/>
      <c r="D1717"/>
      <c r="E1717"/>
      <c r="F1717"/>
      <c r="G1717"/>
      <c r="H1717"/>
      <c r="I1717"/>
    </row>
    <row r="1718" spans="1:9">
      <c r="A1718"/>
      <c r="B1718"/>
      <c r="C1718"/>
      <c r="D1718"/>
      <c r="E1718"/>
      <c r="F1718"/>
      <c r="G1718"/>
      <c r="H1718"/>
      <c r="I1718"/>
    </row>
    <row r="1719" spans="1:9">
      <c r="A1719"/>
      <c r="B1719"/>
      <c r="C1719"/>
      <c r="D1719"/>
      <c r="E1719"/>
      <c r="F1719"/>
      <c r="G1719"/>
      <c r="H1719"/>
      <c r="I1719"/>
    </row>
    <row r="1720" spans="1:9">
      <c r="A1720"/>
      <c r="B1720"/>
      <c r="C1720"/>
      <c r="D1720"/>
      <c r="E1720"/>
      <c r="F1720"/>
      <c r="G1720"/>
      <c r="H1720"/>
      <c r="I1720"/>
    </row>
    <row r="1721" spans="1:9">
      <c r="A1721"/>
      <c r="B1721"/>
      <c r="C1721"/>
      <c r="D1721"/>
      <c r="E1721"/>
      <c r="F1721"/>
      <c r="G1721"/>
      <c r="H1721"/>
      <c r="I1721"/>
    </row>
    <row r="1722" spans="1:9">
      <c r="A1722"/>
      <c r="B1722"/>
      <c r="C1722"/>
      <c r="D1722"/>
      <c r="E1722"/>
      <c r="F1722"/>
      <c r="G1722"/>
      <c r="H1722"/>
      <c r="I1722"/>
    </row>
    <row r="1723" spans="1:9">
      <c r="A1723"/>
      <c r="B1723"/>
      <c r="C1723"/>
      <c r="D1723"/>
      <c r="E1723"/>
      <c r="F1723"/>
      <c r="G1723"/>
      <c r="H1723"/>
      <c r="I1723"/>
    </row>
    <row r="1724" spans="1:9">
      <c r="A1724"/>
      <c r="B1724"/>
      <c r="C1724"/>
      <c r="D1724"/>
      <c r="E1724"/>
      <c r="F1724"/>
      <c r="G1724"/>
      <c r="H1724"/>
      <c r="I1724"/>
    </row>
    <row r="1725" spans="1:9">
      <c r="A1725"/>
      <c r="B1725"/>
      <c r="C1725"/>
      <c r="D1725"/>
      <c r="E1725"/>
      <c r="F1725"/>
      <c r="G1725"/>
      <c r="H1725"/>
      <c r="I1725"/>
    </row>
    <row r="1726" spans="1:9">
      <c r="A1726"/>
      <c r="B1726"/>
      <c r="C1726"/>
      <c r="D1726"/>
      <c r="E1726"/>
      <c r="F1726"/>
      <c r="G1726"/>
      <c r="H1726"/>
      <c r="I1726"/>
    </row>
    <row r="1727" spans="1:9">
      <c r="A1727"/>
      <c r="B1727"/>
      <c r="C1727"/>
      <c r="D1727"/>
      <c r="E1727"/>
      <c r="F1727"/>
      <c r="G1727"/>
      <c r="H1727"/>
      <c r="I1727"/>
    </row>
    <row r="1728" spans="1:9">
      <c r="A1728"/>
      <c r="B1728"/>
      <c r="C1728"/>
      <c r="D1728"/>
      <c r="E1728"/>
      <c r="F1728"/>
      <c r="G1728"/>
      <c r="H1728"/>
      <c r="I1728"/>
    </row>
    <row r="1729" spans="1:9">
      <c r="A1729"/>
      <c r="B1729"/>
      <c r="C1729"/>
      <c r="D1729"/>
      <c r="E1729"/>
      <c r="F1729"/>
      <c r="G1729"/>
      <c r="H1729"/>
      <c r="I1729"/>
    </row>
    <row r="1730" spans="1:9">
      <c r="A1730"/>
      <c r="B1730"/>
      <c r="C1730"/>
      <c r="D1730"/>
      <c r="E1730"/>
      <c r="F1730"/>
      <c r="G1730"/>
      <c r="H1730"/>
      <c r="I1730"/>
    </row>
    <row r="1731" spans="1:9">
      <c r="A1731"/>
      <c r="B1731"/>
      <c r="C1731"/>
      <c r="D1731"/>
      <c r="E1731"/>
      <c r="F1731"/>
      <c r="G1731"/>
      <c r="H1731"/>
      <c r="I1731"/>
    </row>
    <row r="1732" spans="1:9">
      <c r="A1732"/>
      <c r="B1732"/>
      <c r="C1732"/>
      <c r="D1732"/>
      <c r="E1732"/>
      <c r="F1732"/>
      <c r="G1732"/>
      <c r="H1732"/>
      <c r="I1732"/>
    </row>
    <row r="1733" spans="1:9">
      <c r="A1733"/>
      <c r="B1733"/>
      <c r="C1733"/>
      <c r="D1733"/>
      <c r="E1733"/>
      <c r="F1733"/>
      <c r="G1733"/>
      <c r="H1733"/>
      <c r="I1733"/>
    </row>
    <row r="1734" spans="1:9">
      <c r="A1734"/>
      <c r="B1734"/>
      <c r="C1734"/>
      <c r="D1734"/>
      <c r="E1734"/>
      <c r="F1734"/>
      <c r="G1734"/>
      <c r="H1734"/>
      <c r="I1734"/>
    </row>
    <row r="1735" spans="1:9">
      <c r="A1735"/>
      <c r="B1735"/>
      <c r="C1735"/>
      <c r="D1735"/>
      <c r="E1735"/>
      <c r="F1735"/>
      <c r="G1735"/>
      <c r="H1735"/>
      <c r="I1735"/>
    </row>
    <row r="1736" spans="1:9">
      <c r="A1736"/>
      <c r="B1736"/>
      <c r="C1736"/>
      <c r="D1736"/>
      <c r="E1736"/>
      <c r="F1736"/>
      <c r="G1736"/>
      <c r="H1736"/>
      <c r="I1736"/>
    </row>
    <row r="1737" spans="1:9">
      <c r="A1737"/>
      <c r="B1737"/>
      <c r="C1737"/>
      <c r="D1737"/>
      <c r="E1737"/>
      <c r="F1737"/>
      <c r="G1737"/>
      <c r="H1737"/>
      <c r="I1737"/>
    </row>
    <row r="1738" spans="1:9">
      <c r="A1738"/>
      <c r="B1738"/>
      <c r="C1738"/>
      <c r="D1738"/>
      <c r="E1738"/>
      <c r="F1738"/>
      <c r="G1738"/>
      <c r="H1738"/>
      <c r="I1738"/>
    </row>
    <row r="1739" spans="1:9">
      <c r="A1739"/>
      <c r="B1739"/>
      <c r="C1739"/>
      <c r="D1739"/>
      <c r="E1739"/>
      <c r="F1739"/>
      <c r="G1739"/>
      <c r="H1739"/>
      <c r="I1739"/>
    </row>
    <row r="1740" spans="1:9">
      <c r="A1740"/>
      <c r="B1740"/>
      <c r="C1740"/>
      <c r="D1740"/>
      <c r="E1740"/>
      <c r="F1740"/>
      <c r="G1740"/>
      <c r="H1740"/>
      <c r="I1740"/>
    </row>
    <row r="1741" spans="1:9">
      <c r="A1741"/>
      <c r="B1741"/>
      <c r="C1741"/>
      <c r="D1741"/>
      <c r="E1741"/>
      <c r="F1741"/>
      <c r="G1741"/>
      <c r="H1741"/>
      <c r="I1741"/>
    </row>
    <row r="1742" spans="1:9">
      <c r="A1742"/>
      <c r="B1742"/>
      <c r="C1742"/>
      <c r="D1742"/>
      <c r="E1742"/>
      <c r="F1742"/>
      <c r="G1742"/>
      <c r="H1742"/>
      <c r="I1742"/>
    </row>
    <row r="1743" spans="1:9">
      <c r="A1743"/>
      <c r="B1743"/>
      <c r="C1743"/>
      <c r="D1743"/>
      <c r="E1743"/>
      <c r="F1743"/>
      <c r="G1743"/>
      <c r="H1743"/>
      <c r="I1743"/>
    </row>
    <row r="1744" spans="1:9">
      <c r="A1744"/>
      <c r="B1744"/>
      <c r="C1744"/>
      <c r="D1744"/>
      <c r="E1744"/>
      <c r="F1744"/>
      <c r="G1744"/>
      <c r="H1744"/>
      <c r="I1744"/>
    </row>
    <row r="1745" spans="1:9">
      <c r="A1745"/>
      <c r="B1745"/>
      <c r="C1745"/>
      <c r="D1745"/>
      <c r="E1745"/>
      <c r="F1745"/>
      <c r="G1745"/>
      <c r="H1745"/>
      <c r="I1745"/>
    </row>
    <row r="1746" spans="1:9">
      <c r="A1746"/>
      <c r="B1746"/>
      <c r="C1746"/>
      <c r="D1746"/>
      <c r="E1746"/>
      <c r="F1746"/>
      <c r="G1746"/>
      <c r="H1746"/>
      <c r="I1746"/>
    </row>
    <row r="1747" spans="1:9">
      <c r="A1747"/>
      <c r="B1747"/>
      <c r="C1747"/>
      <c r="D1747"/>
      <c r="E1747"/>
      <c r="F1747"/>
      <c r="G1747"/>
      <c r="H1747"/>
      <c r="I1747"/>
    </row>
    <row r="1748" spans="1:9">
      <c r="A1748"/>
      <c r="B1748"/>
      <c r="C1748"/>
      <c r="D1748"/>
      <c r="E1748"/>
      <c r="F1748"/>
      <c r="G1748"/>
      <c r="H1748"/>
      <c r="I1748"/>
    </row>
    <row r="1749" spans="1:9">
      <c r="A1749"/>
      <c r="B1749"/>
      <c r="C1749"/>
      <c r="D1749"/>
      <c r="E1749"/>
      <c r="F1749"/>
      <c r="G1749"/>
      <c r="H1749"/>
      <c r="I1749"/>
    </row>
    <row r="1750" spans="1:9">
      <c r="A1750"/>
      <c r="B1750"/>
      <c r="C1750"/>
      <c r="D1750"/>
      <c r="E1750"/>
      <c r="F1750"/>
      <c r="G1750"/>
      <c r="H1750"/>
      <c r="I1750"/>
    </row>
    <row r="1751" spans="1:9">
      <c r="A1751"/>
      <c r="B1751"/>
      <c r="C1751"/>
      <c r="D1751"/>
      <c r="E1751"/>
      <c r="F1751"/>
      <c r="G1751"/>
      <c r="H1751"/>
      <c r="I1751"/>
    </row>
    <row r="1752" spans="1:9">
      <c r="A1752"/>
      <c r="B1752"/>
      <c r="C1752"/>
      <c r="D1752"/>
      <c r="E1752"/>
      <c r="F1752"/>
      <c r="G1752"/>
      <c r="H1752"/>
      <c r="I1752"/>
    </row>
    <row r="1753" spans="1:9">
      <c r="A1753"/>
      <c r="B1753"/>
      <c r="C1753"/>
      <c r="D1753"/>
      <c r="E1753"/>
      <c r="F1753"/>
      <c r="G1753"/>
      <c r="H1753"/>
      <c r="I1753"/>
    </row>
    <row r="1754" spans="1:9">
      <c r="A1754"/>
      <c r="B1754"/>
      <c r="C1754"/>
      <c r="D1754"/>
      <c r="E1754"/>
      <c r="F1754"/>
      <c r="G1754"/>
      <c r="H1754"/>
      <c r="I1754"/>
    </row>
    <row r="1755" spans="1:9">
      <c r="A1755"/>
      <c r="B1755"/>
      <c r="C1755"/>
      <c r="D1755"/>
      <c r="E1755"/>
      <c r="F1755"/>
      <c r="G1755"/>
      <c r="H1755"/>
      <c r="I1755"/>
    </row>
    <row r="1756" spans="1:9">
      <c r="A1756"/>
      <c r="B1756"/>
      <c r="C1756"/>
      <c r="D1756"/>
      <c r="E1756"/>
      <c r="F1756"/>
      <c r="G1756"/>
      <c r="H1756"/>
      <c r="I1756"/>
    </row>
    <row r="1757" spans="1:9">
      <c r="A1757"/>
      <c r="B1757"/>
      <c r="C1757"/>
      <c r="D1757"/>
      <c r="E1757"/>
      <c r="F1757"/>
      <c r="G1757"/>
      <c r="H1757"/>
      <c r="I1757"/>
    </row>
    <row r="1758" spans="1:9">
      <c r="A1758"/>
      <c r="B1758"/>
      <c r="C1758"/>
      <c r="D1758"/>
      <c r="E1758"/>
      <c r="F1758"/>
      <c r="G1758"/>
      <c r="H1758"/>
      <c r="I1758"/>
    </row>
    <row r="1759" spans="1:9">
      <c r="A1759"/>
      <c r="B1759"/>
      <c r="C1759"/>
      <c r="D1759"/>
      <c r="E1759"/>
      <c r="F1759"/>
      <c r="G1759"/>
      <c r="H1759"/>
      <c r="I1759"/>
    </row>
    <row r="1760" spans="1:9">
      <c r="A1760"/>
      <c r="B1760"/>
      <c r="C1760"/>
      <c r="D1760"/>
      <c r="E1760"/>
      <c r="F1760"/>
      <c r="G1760"/>
      <c r="H1760"/>
      <c r="I1760"/>
    </row>
    <row r="1761" spans="1:9">
      <c r="A1761"/>
      <c r="B1761"/>
      <c r="C1761"/>
      <c r="D1761"/>
      <c r="E1761"/>
      <c r="F1761"/>
      <c r="G1761"/>
      <c r="H1761"/>
      <c r="I1761"/>
    </row>
    <row r="1762" spans="1:9">
      <c r="A1762"/>
      <c r="B1762"/>
      <c r="C1762"/>
      <c r="D1762"/>
      <c r="E1762"/>
      <c r="F1762"/>
      <c r="G1762"/>
      <c r="H1762"/>
      <c r="I1762"/>
    </row>
    <row r="1763" spans="1:9">
      <c r="A1763"/>
      <c r="B1763"/>
      <c r="C1763"/>
      <c r="D1763"/>
      <c r="E1763"/>
      <c r="F1763"/>
      <c r="G1763"/>
      <c r="H1763"/>
      <c r="I1763"/>
    </row>
    <row r="1764" spans="1:9">
      <c r="A1764"/>
      <c r="B1764"/>
      <c r="C1764"/>
      <c r="D1764"/>
      <c r="E1764"/>
      <c r="F1764"/>
      <c r="G1764"/>
      <c r="H1764"/>
      <c r="I1764"/>
    </row>
    <row r="1765" spans="1:9">
      <c r="A1765"/>
      <c r="B1765"/>
      <c r="C1765"/>
      <c r="D1765"/>
      <c r="E1765"/>
      <c r="F1765"/>
      <c r="G1765"/>
      <c r="H1765"/>
      <c r="I1765"/>
    </row>
    <row r="1766" spans="1:9">
      <c r="A1766"/>
      <c r="B1766"/>
      <c r="C1766"/>
      <c r="D1766"/>
      <c r="E1766"/>
      <c r="F1766"/>
      <c r="G1766"/>
      <c r="H1766"/>
      <c r="I1766"/>
    </row>
    <row r="1767" spans="1:9">
      <c r="A1767"/>
      <c r="B1767"/>
      <c r="C1767"/>
      <c r="D1767"/>
      <c r="E1767"/>
      <c r="F1767"/>
      <c r="G1767"/>
      <c r="H1767"/>
      <c r="I1767"/>
    </row>
    <row r="1768" spans="1:9">
      <c r="A1768"/>
      <c r="B1768"/>
      <c r="C1768"/>
      <c r="D1768"/>
      <c r="E1768"/>
      <c r="F1768"/>
      <c r="G1768"/>
      <c r="H1768"/>
      <c r="I1768"/>
    </row>
    <row r="1769" spans="1:9">
      <c r="A1769"/>
      <c r="B1769"/>
      <c r="C1769"/>
      <c r="D1769"/>
      <c r="E1769"/>
      <c r="F1769"/>
      <c r="G1769"/>
      <c r="H1769"/>
      <c r="I1769"/>
    </row>
    <row r="1770" spans="1:9">
      <c r="A1770"/>
      <c r="B1770"/>
      <c r="C1770"/>
      <c r="D1770"/>
      <c r="E1770"/>
      <c r="F1770"/>
      <c r="G1770"/>
      <c r="H1770"/>
      <c r="I1770"/>
    </row>
    <row r="1771" spans="1:9">
      <c r="A1771"/>
      <c r="B1771"/>
      <c r="C1771"/>
      <c r="D1771"/>
      <c r="E1771"/>
      <c r="F1771"/>
      <c r="G1771"/>
      <c r="H1771"/>
      <c r="I1771"/>
    </row>
    <row r="1772" spans="1:9">
      <c r="A1772"/>
      <c r="B1772"/>
      <c r="C1772"/>
      <c r="D1772"/>
      <c r="E1772"/>
      <c r="F1772"/>
      <c r="G1772"/>
      <c r="H1772"/>
      <c r="I1772"/>
    </row>
    <row r="1773" spans="1:9">
      <c r="A1773"/>
      <c r="B1773"/>
      <c r="C1773"/>
      <c r="D1773"/>
      <c r="E1773"/>
      <c r="F1773"/>
      <c r="G1773"/>
      <c r="H1773"/>
      <c r="I1773"/>
    </row>
    <row r="1774" spans="1:9">
      <c r="A1774"/>
      <c r="B1774"/>
      <c r="C1774"/>
      <c r="D1774"/>
      <c r="E1774"/>
      <c r="F1774"/>
      <c r="G1774"/>
      <c r="H1774"/>
      <c r="I1774"/>
    </row>
    <row r="1775" spans="1:9">
      <c r="A1775"/>
      <c r="B1775"/>
      <c r="C1775"/>
      <c r="D1775"/>
      <c r="E1775"/>
      <c r="F1775"/>
      <c r="G1775"/>
      <c r="H1775"/>
      <c r="I1775"/>
    </row>
    <row r="1776" spans="1:9">
      <c r="A1776"/>
      <c r="B1776"/>
      <c r="C1776"/>
      <c r="D1776"/>
      <c r="E1776"/>
      <c r="F1776"/>
      <c r="G1776"/>
      <c r="H1776"/>
      <c r="I1776"/>
    </row>
    <row r="1777" spans="1:9">
      <c r="A1777"/>
      <c r="B1777"/>
      <c r="C1777"/>
      <c r="D1777"/>
      <c r="E1777"/>
      <c r="F1777"/>
      <c r="G1777"/>
      <c r="H1777"/>
      <c r="I1777"/>
    </row>
    <row r="1778" spans="1:9">
      <c r="A1778"/>
      <c r="B1778"/>
      <c r="C1778"/>
      <c r="D1778"/>
      <c r="E1778"/>
      <c r="F1778"/>
      <c r="G1778"/>
      <c r="H1778"/>
      <c r="I1778"/>
    </row>
    <row r="1779" spans="1:9">
      <c r="A1779"/>
      <c r="B1779"/>
      <c r="C1779"/>
      <c r="D1779"/>
      <c r="E1779"/>
      <c r="F1779"/>
      <c r="G1779"/>
      <c r="H1779"/>
      <c r="I1779"/>
    </row>
    <row r="1780" spans="1:9">
      <c r="A1780"/>
      <c r="B1780"/>
      <c r="C1780"/>
      <c r="D1780"/>
      <c r="E1780"/>
      <c r="F1780"/>
      <c r="G1780"/>
      <c r="H1780"/>
      <c r="I1780"/>
    </row>
    <row r="1781" spans="1:9">
      <c r="A1781"/>
      <c r="B1781"/>
      <c r="C1781"/>
      <c r="D1781"/>
      <c r="E1781"/>
      <c r="F1781"/>
      <c r="G1781"/>
      <c r="H1781"/>
      <c r="I1781"/>
    </row>
    <row r="1782" spans="1:9">
      <c r="A1782"/>
      <c r="B1782"/>
      <c r="C1782"/>
      <c r="D1782"/>
      <c r="E1782"/>
      <c r="F1782"/>
      <c r="G1782"/>
      <c r="H1782"/>
      <c r="I1782"/>
    </row>
    <row r="1783" spans="1:9">
      <c r="A1783"/>
      <c r="B1783"/>
      <c r="C1783"/>
      <c r="D1783"/>
      <c r="E1783"/>
      <c r="F1783"/>
      <c r="G1783"/>
      <c r="H1783"/>
      <c r="I1783"/>
    </row>
    <row r="1784" spans="1:9">
      <c r="A1784"/>
      <c r="B1784"/>
      <c r="C1784"/>
      <c r="D1784"/>
      <c r="E1784"/>
      <c r="F1784"/>
      <c r="G1784"/>
      <c r="H1784"/>
      <c r="I1784"/>
    </row>
    <row r="1785" spans="1:9">
      <c r="A1785"/>
      <c r="B1785"/>
      <c r="C1785"/>
      <c r="D1785"/>
      <c r="E1785"/>
      <c r="F1785"/>
      <c r="G1785"/>
      <c r="H1785"/>
      <c r="I1785"/>
    </row>
    <row r="1786" spans="1:9">
      <c r="A1786"/>
      <c r="B1786"/>
      <c r="C1786"/>
      <c r="D1786"/>
      <c r="E1786"/>
      <c r="F1786"/>
      <c r="G1786"/>
      <c r="H1786"/>
      <c r="I1786"/>
    </row>
    <row r="1787" spans="1:9">
      <c r="A1787"/>
      <c r="B1787"/>
      <c r="C1787"/>
      <c r="D1787"/>
      <c r="E1787"/>
      <c r="F1787"/>
      <c r="G1787"/>
      <c r="H1787"/>
      <c r="I1787"/>
    </row>
    <row r="1788" spans="1:9">
      <c r="A1788"/>
      <c r="B1788"/>
      <c r="C1788"/>
      <c r="D1788"/>
      <c r="E1788"/>
      <c r="F1788"/>
      <c r="G1788"/>
      <c r="H1788"/>
      <c r="I1788"/>
    </row>
    <row r="1789" spans="1:9">
      <c r="A1789"/>
      <c r="B1789"/>
      <c r="C1789"/>
      <c r="D1789"/>
      <c r="E1789"/>
      <c r="F1789"/>
      <c r="G1789"/>
      <c r="H1789"/>
      <c r="I1789"/>
    </row>
    <row r="1790" spans="1:9">
      <c r="A1790"/>
      <c r="B1790"/>
      <c r="C1790"/>
      <c r="D1790"/>
      <c r="E1790"/>
      <c r="F1790"/>
      <c r="G1790"/>
      <c r="H1790"/>
      <c r="I1790"/>
    </row>
    <row r="1791" spans="1:9">
      <c r="A1791"/>
      <c r="B1791"/>
      <c r="C1791"/>
      <c r="D1791"/>
      <c r="E1791"/>
      <c r="F1791"/>
      <c r="G1791"/>
      <c r="H1791"/>
      <c r="I1791"/>
    </row>
    <row r="1792" spans="1:9">
      <c r="A1792"/>
      <c r="B1792"/>
      <c r="C1792"/>
      <c r="D1792"/>
      <c r="E1792"/>
      <c r="F1792"/>
      <c r="G1792"/>
      <c r="H1792"/>
      <c r="I1792"/>
    </row>
    <row r="1793" spans="1:9">
      <c r="A1793"/>
      <c r="B1793"/>
      <c r="C1793"/>
      <c r="D1793"/>
      <c r="E1793"/>
      <c r="F1793"/>
      <c r="G1793"/>
      <c r="H1793"/>
      <c r="I1793"/>
    </row>
    <row r="1794" spans="1:9">
      <c r="A1794"/>
      <c r="B1794"/>
      <c r="C1794"/>
      <c r="D1794"/>
      <c r="E1794"/>
      <c r="F1794"/>
      <c r="G1794"/>
      <c r="H1794"/>
      <c r="I1794"/>
    </row>
    <row r="1795" spans="1:9">
      <c r="A1795"/>
      <c r="B1795"/>
      <c r="C1795"/>
      <c r="D1795"/>
      <c r="E1795"/>
      <c r="F1795"/>
      <c r="G1795"/>
      <c r="H1795"/>
      <c r="I1795"/>
    </row>
    <row r="1796" spans="1:9">
      <c r="A1796"/>
      <c r="B1796"/>
      <c r="C1796"/>
      <c r="D1796"/>
      <c r="E1796"/>
      <c r="F1796"/>
      <c r="G1796"/>
      <c r="H1796"/>
      <c r="I1796"/>
    </row>
    <row r="1797" spans="1:9">
      <c r="A1797"/>
      <c r="B1797"/>
      <c r="C1797"/>
      <c r="D1797"/>
      <c r="E1797"/>
      <c r="F1797"/>
      <c r="G1797"/>
      <c r="H1797"/>
      <c r="I1797"/>
    </row>
    <row r="1798" spans="1:9">
      <c r="A1798"/>
      <c r="B1798"/>
      <c r="C1798"/>
      <c r="D1798"/>
      <c r="E1798"/>
      <c r="F1798"/>
      <c r="G1798"/>
      <c r="H1798"/>
      <c r="I1798"/>
    </row>
    <row r="1799" spans="1:9">
      <c r="A1799"/>
      <c r="B1799"/>
      <c r="C1799"/>
      <c r="D1799"/>
      <c r="E1799"/>
      <c r="F1799"/>
      <c r="G1799"/>
      <c r="H1799"/>
      <c r="I1799"/>
    </row>
    <row r="1800" spans="1:9">
      <c r="A1800"/>
      <c r="B1800"/>
      <c r="C1800"/>
      <c r="D1800"/>
      <c r="E1800"/>
      <c r="F1800"/>
      <c r="G1800"/>
      <c r="H1800"/>
      <c r="I1800"/>
    </row>
    <row r="1801" spans="1:9">
      <c r="A1801"/>
      <c r="B1801"/>
      <c r="C1801"/>
      <c r="D1801"/>
      <c r="E1801"/>
      <c r="F1801"/>
      <c r="G1801"/>
      <c r="H1801"/>
      <c r="I1801"/>
    </row>
    <row r="1802" spans="1:9">
      <c r="A1802"/>
      <c r="B1802"/>
      <c r="C1802"/>
      <c r="D1802"/>
      <c r="E1802"/>
      <c r="F1802"/>
      <c r="G1802"/>
      <c r="H1802"/>
      <c r="I1802"/>
    </row>
    <row r="1803" spans="1:9">
      <c r="A1803"/>
      <c r="B1803"/>
      <c r="C1803"/>
      <c r="D1803"/>
      <c r="E1803"/>
      <c r="F1803"/>
      <c r="G1803"/>
      <c r="H1803"/>
      <c r="I1803"/>
    </row>
    <row r="1804" spans="1:9">
      <c r="A1804"/>
      <c r="B1804"/>
      <c r="C1804"/>
      <c r="D1804"/>
      <c r="E1804"/>
      <c r="F1804"/>
      <c r="G1804"/>
      <c r="H1804"/>
      <c r="I1804"/>
    </row>
    <row r="1805" spans="1:9">
      <c r="A1805"/>
      <c r="B1805"/>
      <c r="C1805"/>
      <c r="D1805"/>
      <c r="E1805"/>
      <c r="F1805"/>
      <c r="G1805"/>
      <c r="H1805"/>
      <c r="I1805"/>
    </row>
    <row r="1806" spans="1:9">
      <c r="A1806"/>
      <c r="B1806"/>
      <c r="C1806"/>
      <c r="D1806"/>
      <c r="E1806"/>
      <c r="F1806"/>
      <c r="G1806"/>
      <c r="H1806"/>
      <c r="I1806"/>
    </row>
    <row r="1807" spans="1:9">
      <c r="A1807"/>
      <c r="B1807"/>
      <c r="C1807"/>
      <c r="D1807"/>
      <c r="E1807"/>
      <c r="F1807"/>
      <c r="G1807"/>
      <c r="H1807"/>
      <c r="I1807"/>
    </row>
    <row r="1808" spans="1:9">
      <c r="A1808"/>
      <c r="B1808"/>
      <c r="C1808"/>
      <c r="D1808"/>
      <c r="E1808"/>
      <c r="F1808"/>
      <c r="G1808"/>
      <c r="H1808"/>
      <c r="I1808"/>
    </row>
    <row r="1809" spans="1:9">
      <c r="A1809"/>
      <c r="B1809"/>
      <c r="C1809"/>
      <c r="D1809"/>
      <c r="E1809"/>
      <c r="F1809"/>
      <c r="G1809"/>
      <c r="H1809"/>
      <c r="I1809"/>
    </row>
    <row r="1810" spans="1:9">
      <c r="A1810"/>
      <c r="B1810"/>
      <c r="C1810"/>
      <c r="D1810"/>
      <c r="E1810"/>
      <c r="F1810"/>
      <c r="G1810"/>
      <c r="H1810"/>
      <c r="I1810"/>
    </row>
    <row r="1811" spans="1:9">
      <c r="A1811"/>
      <c r="B1811"/>
      <c r="C1811"/>
      <c r="D1811"/>
      <c r="E1811"/>
      <c r="F1811"/>
      <c r="G1811"/>
      <c r="H1811"/>
      <c r="I1811"/>
    </row>
    <row r="1812" spans="1:9">
      <c r="A1812"/>
      <c r="B1812"/>
      <c r="C1812"/>
      <c r="D1812"/>
      <c r="E1812"/>
      <c r="F1812"/>
      <c r="G1812"/>
      <c r="H1812"/>
      <c r="I1812"/>
    </row>
    <row r="1813" spans="1:9">
      <c r="A1813"/>
      <c r="B1813"/>
      <c r="C1813"/>
      <c r="D1813"/>
      <c r="E1813"/>
      <c r="F1813"/>
      <c r="G1813"/>
      <c r="H1813"/>
      <c r="I1813"/>
    </row>
    <row r="1814" spans="1:9">
      <c r="A1814"/>
      <c r="B1814"/>
      <c r="C1814"/>
      <c r="D1814"/>
      <c r="E1814"/>
      <c r="F1814"/>
      <c r="G1814"/>
      <c r="H1814"/>
      <c r="I1814"/>
    </row>
    <row r="1815" spans="1:9">
      <c r="A1815"/>
      <c r="B1815"/>
      <c r="C1815"/>
      <c r="D1815"/>
      <c r="E1815"/>
      <c r="F1815"/>
      <c r="G1815"/>
      <c r="H1815"/>
      <c r="I1815"/>
    </row>
    <row r="1816" spans="1:9">
      <c r="A1816"/>
      <c r="B1816"/>
      <c r="C1816"/>
      <c r="D1816"/>
      <c r="E1816"/>
      <c r="F1816"/>
      <c r="G1816"/>
      <c r="H1816"/>
      <c r="I1816"/>
    </row>
    <row r="1817" spans="1:9">
      <c r="A1817"/>
      <c r="B1817"/>
      <c r="C1817"/>
      <c r="D1817"/>
      <c r="E1817"/>
      <c r="F1817"/>
      <c r="G1817"/>
      <c r="H1817"/>
      <c r="I1817"/>
    </row>
    <row r="1818" spans="1:9">
      <c r="A1818"/>
      <c r="B1818"/>
      <c r="C1818"/>
      <c r="D1818"/>
      <c r="E1818"/>
      <c r="F1818"/>
      <c r="G1818"/>
      <c r="H1818"/>
      <c r="I1818"/>
    </row>
    <row r="1819" spans="1:9">
      <c r="A1819"/>
      <c r="B1819"/>
      <c r="C1819"/>
      <c r="D1819"/>
      <c r="E1819"/>
      <c r="F1819"/>
      <c r="G1819"/>
      <c r="H1819"/>
      <c r="I1819"/>
    </row>
    <row r="1820" spans="1:9">
      <c r="A1820"/>
      <c r="B1820"/>
      <c r="C1820"/>
      <c r="D1820"/>
      <c r="E1820"/>
      <c r="F1820"/>
      <c r="G1820"/>
      <c r="H1820"/>
      <c r="I1820"/>
    </row>
    <row r="1821" spans="1:9">
      <c r="A1821"/>
      <c r="B1821"/>
      <c r="C1821"/>
      <c r="D1821"/>
      <c r="E1821"/>
      <c r="F1821"/>
      <c r="G1821"/>
      <c r="H1821"/>
      <c r="I1821"/>
    </row>
    <row r="1822" spans="1:9">
      <c r="A1822"/>
      <c r="B1822"/>
      <c r="C1822"/>
      <c r="D1822"/>
      <c r="E1822"/>
      <c r="F1822"/>
      <c r="G1822"/>
      <c r="H1822"/>
      <c r="I1822"/>
    </row>
    <row r="1823" spans="1:9">
      <c r="A1823"/>
      <c r="B1823"/>
      <c r="C1823"/>
      <c r="D1823"/>
      <c r="E1823"/>
      <c r="F1823"/>
      <c r="G1823"/>
      <c r="H1823"/>
      <c r="I1823"/>
    </row>
    <row r="1824" spans="1:9">
      <c r="A1824"/>
      <c r="B1824"/>
      <c r="C1824"/>
      <c r="D1824"/>
      <c r="E1824"/>
      <c r="F1824"/>
      <c r="G1824"/>
      <c r="H1824"/>
      <c r="I1824"/>
    </row>
    <row r="1825" spans="1:9">
      <c r="A1825"/>
      <c r="B1825"/>
      <c r="C1825"/>
      <c r="D1825"/>
      <c r="E1825"/>
      <c r="F1825"/>
      <c r="G1825"/>
      <c r="H1825"/>
      <c r="I1825"/>
    </row>
    <row r="1826" spans="1:9">
      <c r="A1826"/>
      <c r="B1826"/>
      <c r="C1826"/>
      <c r="D1826"/>
      <c r="E1826"/>
      <c r="F1826"/>
      <c r="G1826"/>
      <c r="H1826"/>
      <c r="I1826"/>
    </row>
    <row r="1827" spans="1:9">
      <c r="A1827"/>
      <c r="B1827"/>
      <c r="C1827"/>
      <c r="D1827"/>
      <c r="E1827"/>
      <c r="F1827"/>
      <c r="G1827"/>
      <c r="H1827"/>
      <c r="I1827"/>
    </row>
    <row r="1828" spans="1:9">
      <c r="A1828"/>
      <c r="B1828"/>
      <c r="C1828"/>
      <c r="D1828"/>
      <c r="E1828"/>
      <c r="F1828"/>
      <c r="G1828"/>
      <c r="H1828"/>
      <c r="I1828"/>
    </row>
    <row r="1829" spans="1:9">
      <c r="A1829"/>
      <c r="B1829"/>
      <c r="C1829"/>
      <c r="D1829"/>
      <c r="E1829"/>
      <c r="F1829"/>
      <c r="G1829"/>
      <c r="H1829"/>
      <c r="I1829"/>
    </row>
    <row r="1830" spans="1:9">
      <c r="A1830"/>
      <c r="B1830"/>
      <c r="C1830"/>
      <c r="D1830"/>
      <c r="E1830"/>
      <c r="F1830"/>
      <c r="G1830"/>
      <c r="H1830"/>
      <c r="I1830"/>
    </row>
    <row r="1831" spans="1:9">
      <c r="A1831"/>
      <c r="B1831"/>
      <c r="C1831"/>
      <c r="D1831"/>
      <c r="E1831"/>
      <c r="F1831"/>
      <c r="G1831"/>
      <c r="H1831"/>
      <c r="I1831"/>
    </row>
    <row r="1832" spans="1:9">
      <c r="A1832"/>
      <c r="B1832"/>
      <c r="C1832"/>
      <c r="D1832"/>
      <c r="E1832"/>
      <c r="F1832"/>
      <c r="G1832"/>
      <c r="H1832"/>
      <c r="I1832"/>
    </row>
    <row r="1833" spans="1:9">
      <c r="A1833"/>
      <c r="B1833"/>
      <c r="C1833"/>
      <c r="D1833"/>
      <c r="E1833"/>
      <c r="F1833"/>
      <c r="G1833"/>
      <c r="H1833"/>
      <c r="I1833"/>
    </row>
    <row r="1834" spans="1:9">
      <c r="A1834"/>
      <c r="B1834"/>
      <c r="C1834"/>
      <c r="D1834"/>
      <c r="E1834"/>
      <c r="F1834"/>
      <c r="G1834"/>
      <c r="H1834"/>
      <c r="I1834"/>
    </row>
    <row r="1835" spans="1:9">
      <c r="A1835"/>
      <c r="B1835"/>
      <c r="C1835"/>
      <c r="D1835"/>
      <c r="E1835"/>
      <c r="F1835"/>
      <c r="G1835"/>
      <c r="H1835"/>
      <c r="I1835"/>
    </row>
    <row r="1836" spans="1:9">
      <c r="A1836"/>
      <c r="B1836"/>
      <c r="C1836"/>
      <c r="D1836"/>
      <c r="E1836"/>
      <c r="F1836"/>
      <c r="G1836"/>
      <c r="H1836"/>
      <c r="I1836"/>
    </row>
    <row r="1837" spans="1:9">
      <c r="A1837"/>
      <c r="B1837"/>
      <c r="C1837"/>
      <c r="D1837"/>
      <c r="E1837"/>
      <c r="F1837"/>
      <c r="G1837"/>
      <c r="H1837"/>
      <c r="I1837"/>
    </row>
    <row r="1838" spans="1:9">
      <c r="A1838"/>
      <c r="B1838"/>
      <c r="C1838"/>
      <c r="D1838"/>
      <c r="E1838"/>
      <c r="F1838"/>
      <c r="G1838"/>
      <c r="H1838"/>
      <c r="I1838"/>
    </row>
    <row r="1839" spans="1:9">
      <c r="A1839"/>
      <c r="B1839"/>
      <c r="C1839"/>
      <c r="D1839"/>
      <c r="E1839"/>
      <c r="F1839"/>
      <c r="G1839"/>
      <c r="H1839"/>
      <c r="I1839"/>
    </row>
    <row r="1840" spans="1:9">
      <c r="A1840"/>
      <c r="B1840"/>
      <c r="C1840"/>
      <c r="D1840"/>
      <c r="E1840"/>
      <c r="F1840"/>
      <c r="G1840"/>
      <c r="H1840"/>
      <c r="I1840"/>
    </row>
    <row r="1841" spans="1:9">
      <c r="A1841"/>
      <c r="B1841"/>
      <c r="C1841"/>
      <c r="D1841"/>
      <c r="E1841"/>
      <c r="F1841"/>
      <c r="G1841"/>
      <c r="H1841"/>
      <c r="I1841"/>
    </row>
    <row r="1842" spans="1:9">
      <c r="A1842"/>
      <c r="B1842"/>
      <c r="C1842"/>
      <c r="D1842"/>
      <c r="E1842"/>
      <c r="F1842"/>
      <c r="G1842"/>
      <c r="H1842"/>
      <c r="I1842"/>
    </row>
    <row r="1843" spans="1:9">
      <c r="A1843"/>
      <c r="B1843"/>
      <c r="C1843"/>
      <c r="D1843"/>
      <c r="E1843"/>
      <c r="F1843"/>
      <c r="G1843"/>
      <c r="H1843"/>
      <c r="I1843"/>
    </row>
    <row r="1844" spans="1:9">
      <c r="A1844"/>
      <c r="B1844"/>
      <c r="C1844"/>
      <c r="D1844"/>
      <c r="E1844"/>
      <c r="F1844"/>
      <c r="G1844"/>
      <c r="H1844"/>
      <c r="I1844"/>
    </row>
    <row r="1845" spans="1:9">
      <c r="A1845"/>
      <c r="B1845"/>
      <c r="C1845"/>
      <c r="D1845"/>
      <c r="E1845"/>
      <c r="F1845"/>
      <c r="G1845"/>
      <c r="H1845"/>
      <c r="I1845"/>
    </row>
    <row r="1846" spans="1:9">
      <c r="A1846"/>
      <c r="B1846"/>
      <c r="C1846"/>
      <c r="D1846"/>
      <c r="E1846"/>
      <c r="F1846"/>
      <c r="G1846"/>
      <c r="H1846"/>
      <c r="I1846"/>
    </row>
    <row r="1847" spans="1:9">
      <c r="A1847"/>
      <c r="B1847"/>
      <c r="C1847"/>
      <c r="D1847"/>
      <c r="E1847"/>
      <c r="F1847"/>
      <c r="G1847"/>
      <c r="H1847"/>
      <c r="I1847"/>
    </row>
    <row r="1848" spans="1:9">
      <c r="A1848"/>
      <c r="B1848"/>
      <c r="C1848"/>
      <c r="D1848"/>
      <c r="E1848"/>
      <c r="F1848"/>
      <c r="G1848"/>
      <c r="H1848"/>
      <c r="I1848"/>
    </row>
    <row r="1849" spans="1:9">
      <c r="A1849"/>
      <c r="B1849"/>
      <c r="C1849"/>
      <c r="D1849"/>
      <c r="E1849"/>
      <c r="F1849"/>
      <c r="G1849"/>
      <c r="H1849"/>
      <c r="I1849"/>
    </row>
    <row r="1850" spans="1:9">
      <c r="A1850"/>
      <c r="B1850"/>
      <c r="C1850"/>
      <c r="D1850"/>
      <c r="E1850"/>
      <c r="F1850"/>
      <c r="G1850"/>
      <c r="H1850"/>
      <c r="I1850"/>
    </row>
    <row r="1851" spans="1:9">
      <c r="A1851"/>
      <c r="B1851"/>
      <c r="C1851"/>
      <c r="D1851"/>
      <c r="E1851"/>
      <c r="F1851"/>
      <c r="G1851"/>
      <c r="H1851"/>
      <c r="I1851"/>
    </row>
    <row r="1852" spans="1:9">
      <c r="A1852"/>
      <c r="B1852"/>
      <c r="C1852"/>
      <c r="D1852"/>
      <c r="E1852"/>
      <c r="F1852"/>
      <c r="G1852"/>
      <c r="H1852"/>
      <c r="I1852"/>
    </row>
    <row r="1853" spans="1:9">
      <c r="A1853"/>
      <c r="B1853"/>
      <c r="C1853"/>
      <c r="D1853"/>
      <c r="E1853"/>
      <c r="F1853"/>
      <c r="G1853"/>
      <c r="H1853"/>
      <c r="I1853"/>
    </row>
    <row r="1854" spans="1:9">
      <c r="A1854"/>
      <c r="B1854"/>
      <c r="C1854"/>
      <c r="D1854"/>
      <c r="E1854"/>
      <c r="F1854"/>
      <c r="G1854"/>
      <c r="H1854"/>
      <c r="I1854"/>
    </row>
    <row r="1855" spans="1:9">
      <c r="A1855"/>
      <c r="B1855"/>
      <c r="C1855"/>
      <c r="D1855"/>
      <c r="E1855"/>
      <c r="F1855"/>
      <c r="G1855"/>
      <c r="H1855"/>
      <c r="I1855"/>
    </row>
    <row r="1856" spans="1:9">
      <c r="A1856"/>
      <c r="B1856"/>
      <c r="C1856"/>
      <c r="D1856"/>
      <c r="E1856"/>
      <c r="F1856"/>
      <c r="G1856"/>
      <c r="H1856"/>
      <c r="I1856"/>
    </row>
    <row r="1857" spans="1:9">
      <c r="A1857"/>
      <c r="B1857"/>
      <c r="C1857"/>
      <c r="D1857"/>
      <c r="E1857"/>
      <c r="F1857"/>
      <c r="G1857"/>
      <c r="H1857"/>
      <c r="I1857"/>
    </row>
    <row r="1858" spans="1:9">
      <c r="A1858"/>
      <c r="B1858"/>
      <c r="C1858"/>
      <c r="D1858"/>
      <c r="E1858"/>
      <c r="F1858"/>
      <c r="G1858"/>
      <c r="H1858"/>
      <c r="I1858"/>
    </row>
    <row r="1859" spans="1:9">
      <c r="A1859"/>
      <c r="B1859"/>
      <c r="C1859"/>
      <c r="D1859"/>
      <c r="E1859"/>
      <c r="F1859"/>
      <c r="G1859"/>
      <c r="H1859"/>
      <c r="I1859"/>
    </row>
    <row r="1860" spans="1:9">
      <c r="A1860"/>
      <c r="B1860"/>
      <c r="C1860"/>
      <c r="D1860"/>
      <c r="E1860"/>
      <c r="F1860"/>
      <c r="G1860"/>
      <c r="H1860"/>
      <c r="I1860"/>
    </row>
    <row r="1861" spans="1:9">
      <c r="A1861"/>
      <c r="B1861"/>
      <c r="C1861"/>
      <c r="D1861"/>
      <c r="E1861"/>
      <c r="F1861"/>
      <c r="G1861"/>
      <c r="H1861"/>
      <c r="I1861"/>
    </row>
    <row r="1862" spans="1:9">
      <c r="A1862"/>
      <c r="B1862"/>
      <c r="C1862"/>
      <c r="D1862"/>
      <c r="E1862"/>
      <c r="F1862"/>
      <c r="G1862"/>
      <c r="H1862"/>
      <c r="I1862"/>
    </row>
    <row r="1863" spans="1:9">
      <c r="A1863"/>
      <c r="B1863"/>
      <c r="C1863"/>
      <c r="D1863"/>
      <c r="E1863"/>
      <c r="F1863"/>
      <c r="G1863"/>
      <c r="H1863"/>
      <c r="I1863"/>
    </row>
    <row r="1864" spans="1:9">
      <c r="A1864"/>
      <c r="B1864"/>
      <c r="C1864"/>
      <c r="D1864"/>
      <c r="E1864"/>
      <c r="F1864"/>
      <c r="G1864"/>
      <c r="H1864"/>
      <c r="I1864"/>
    </row>
    <row r="1865" spans="1:9">
      <c r="A1865"/>
      <c r="B1865"/>
      <c r="C1865"/>
      <c r="D1865"/>
      <c r="E1865"/>
      <c r="F1865"/>
      <c r="G1865"/>
      <c r="H1865"/>
      <c r="I1865"/>
    </row>
    <row r="1866" spans="1:9">
      <c r="A1866"/>
      <c r="B1866"/>
      <c r="C1866"/>
      <c r="D1866"/>
      <c r="E1866"/>
      <c r="F1866"/>
      <c r="G1866"/>
      <c r="H1866"/>
      <c r="I1866"/>
    </row>
    <row r="1867" spans="1:9">
      <c r="A1867"/>
      <c r="B1867"/>
      <c r="C1867"/>
      <c r="D1867"/>
      <c r="E1867"/>
      <c r="F1867"/>
      <c r="G1867"/>
      <c r="H1867"/>
      <c r="I1867"/>
    </row>
    <row r="1868" spans="1:9">
      <c r="A1868"/>
      <c r="B1868"/>
      <c r="C1868"/>
      <c r="D1868"/>
      <c r="E1868"/>
      <c r="F1868"/>
      <c r="G1868"/>
      <c r="H1868"/>
      <c r="I1868"/>
    </row>
    <row r="1869" spans="1:9">
      <c r="A1869"/>
      <c r="B1869"/>
      <c r="C1869"/>
      <c r="D1869"/>
      <c r="E1869"/>
      <c r="F1869"/>
      <c r="G1869"/>
      <c r="H1869"/>
      <c r="I1869"/>
    </row>
    <row r="1870" spans="1:9">
      <c r="A1870"/>
      <c r="B1870"/>
      <c r="C1870"/>
      <c r="D1870"/>
      <c r="E1870"/>
      <c r="F1870"/>
      <c r="G1870"/>
      <c r="H1870"/>
      <c r="I1870"/>
    </row>
    <row r="1871" spans="1:9">
      <c r="A1871"/>
      <c r="B1871"/>
      <c r="C1871"/>
      <c r="D1871"/>
      <c r="E1871"/>
      <c r="F1871"/>
      <c r="G1871"/>
      <c r="H1871"/>
      <c r="I1871"/>
    </row>
    <row r="1872" spans="1:9">
      <c r="A1872"/>
      <c r="B1872"/>
      <c r="C1872"/>
      <c r="D1872"/>
      <c r="E1872"/>
      <c r="F1872"/>
      <c r="G1872"/>
      <c r="H1872"/>
      <c r="I1872"/>
    </row>
    <row r="1873" spans="1:9">
      <c r="A1873"/>
      <c r="B1873"/>
      <c r="C1873"/>
      <c r="D1873"/>
      <c r="E1873"/>
      <c r="F1873"/>
      <c r="G1873"/>
      <c r="H1873"/>
      <c r="I1873"/>
    </row>
    <row r="1874" spans="1:9">
      <c r="A1874"/>
      <c r="B1874"/>
      <c r="C1874"/>
      <c r="D1874"/>
      <c r="E1874"/>
      <c r="F1874"/>
      <c r="G1874"/>
      <c r="H1874"/>
      <c r="I1874"/>
    </row>
    <row r="1875" spans="1:9">
      <c r="A1875"/>
      <c r="B1875"/>
      <c r="C1875"/>
      <c r="D1875"/>
      <c r="E1875"/>
      <c r="F1875"/>
      <c r="G1875"/>
      <c r="H1875"/>
      <c r="I1875"/>
    </row>
    <row r="1876" spans="1:9">
      <c r="A1876"/>
      <c r="B1876"/>
      <c r="C1876"/>
      <c r="D1876"/>
      <c r="E1876"/>
      <c r="F1876"/>
      <c r="G1876"/>
      <c r="H1876"/>
      <c r="I1876"/>
    </row>
    <row r="1877" spans="1:9">
      <c r="A1877"/>
      <c r="B1877"/>
      <c r="C1877"/>
      <c r="D1877"/>
      <c r="E1877"/>
      <c r="F1877"/>
      <c r="G1877"/>
      <c r="H1877"/>
      <c r="I1877"/>
    </row>
    <row r="1878" spans="1:9">
      <c r="A1878"/>
      <c r="B1878"/>
      <c r="C1878"/>
      <c r="D1878"/>
      <c r="E1878"/>
      <c r="F1878"/>
      <c r="G1878"/>
      <c r="H1878"/>
      <c r="I1878"/>
    </row>
    <row r="1879" spans="1:9">
      <c r="A1879"/>
      <c r="B1879"/>
      <c r="C1879"/>
      <c r="D1879"/>
      <c r="E1879"/>
      <c r="F1879"/>
      <c r="G1879"/>
      <c r="H1879"/>
      <c r="I1879"/>
    </row>
    <row r="1880" spans="1:9">
      <c r="A1880"/>
      <c r="B1880"/>
      <c r="C1880"/>
      <c r="D1880"/>
      <c r="E1880"/>
      <c r="F1880"/>
      <c r="G1880"/>
      <c r="H1880"/>
      <c r="I1880"/>
    </row>
    <row r="1881" spans="1:9">
      <c r="A1881"/>
      <c r="B1881"/>
      <c r="C1881"/>
      <c r="D1881"/>
      <c r="E1881"/>
      <c r="F1881"/>
      <c r="G1881"/>
      <c r="H1881"/>
      <c r="I1881"/>
    </row>
    <row r="1882" spans="1:9">
      <c r="A1882"/>
      <c r="B1882"/>
      <c r="C1882"/>
      <c r="D1882"/>
      <c r="E1882"/>
      <c r="F1882"/>
      <c r="G1882"/>
      <c r="H1882"/>
      <c r="I1882"/>
    </row>
    <row r="1883" spans="1:9">
      <c r="A1883"/>
      <c r="B1883"/>
      <c r="C1883"/>
      <c r="D1883"/>
      <c r="E1883"/>
      <c r="F1883"/>
      <c r="G1883"/>
      <c r="H1883"/>
      <c r="I1883"/>
    </row>
    <row r="1884" spans="1:9">
      <c r="A1884"/>
      <c r="B1884"/>
      <c r="C1884"/>
      <c r="D1884"/>
      <c r="E1884"/>
      <c r="F1884"/>
      <c r="G1884"/>
      <c r="H1884"/>
      <c r="I1884"/>
    </row>
    <row r="1885" spans="1:9">
      <c r="A1885"/>
      <c r="B1885"/>
      <c r="C1885"/>
      <c r="D1885"/>
      <c r="E1885"/>
      <c r="F1885"/>
      <c r="G1885"/>
      <c r="H1885"/>
      <c r="I1885"/>
    </row>
    <row r="1886" spans="1:9">
      <c r="A1886"/>
      <c r="B1886"/>
      <c r="C1886"/>
      <c r="D1886"/>
      <c r="E1886"/>
      <c r="F1886"/>
      <c r="G1886"/>
      <c r="H1886"/>
      <c r="I1886"/>
    </row>
    <row r="1887" spans="1:9">
      <c r="A1887"/>
      <c r="B1887"/>
      <c r="C1887"/>
      <c r="D1887"/>
      <c r="E1887"/>
      <c r="F1887"/>
      <c r="G1887"/>
      <c r="H1887"/>
      <c r="I1887"/>
    </row>
    <row r="1888" spans="1:9">
      <c r="A1888"/>
      <c r="B1888"/>
      <c r="C1888"/>
      <c r="D1888"/>
      <c r="E1888"/>
      <c r="F1888"/>
      <c r="G1888"/>
      <c r="H1888"/>
      <c r="I1888"/>
    </row>
    <row r="1889" spans="1:9">
      <c r="A1889"/>
      <c r="B1889"/>
      <c r="C1889"/>
      <c r="D1889"/>
      <c r="E1889"/>
      <c r="F1889"/>
      <c r="G1889"/>
      <c r="H1889"/>
      <c r="I1889"/>
    </row>
    <row r="1890" spans="1:9">
      <c r="A1890"/>
      <c r="B1890"/>
      <c r="C1890"/>
      <c r="D1890"/>
      <c r="E1890"/>
      <c r="F1890"/>
      <c r="G1890"/>
      <c r="H1890"/>
      <c r="I1890"/>
    </row>
    <row r="1891" spans="1:9">
      <c r="A1891"/>
      <c r="B1891"/>
      <c r="C1891"/>
      <c r="D1891"/>
      <c r="E1891"/>
      <c r="F1891"/>
      <c r="G1891"/>
      <c r="H1891"/>
      <c r="I1891"/>
    </row>
    <row r="1892" spans="1:9">
      <c r="A1892"/>
      <c r="B1892"/>
      <c r="C1892"/>
      <c r="D1892"/>
      <c r="E1892"/>
      <c r="F1892"/>
      <c r="G1892"/>
      <c r="H1892"/>
      <c r="I1892"/>
    </row>
    <row r="1893" spans="1:9">
      <c r="A1893"/>
      <c r="B1893"/>
      <c r="C1893"/>
      <c r="D1893"/>
      <c r="E1893"/>
      <c r="F1893"/>
      <c r="G1893"/>
      <c r="H1893"/>
      <c r="I1893"/>
    </row>
    <row r="1894" spans="1:9">
      <c r="A1894"/>
      <c r="B1894"/>
      <c r="C1894"/>
      <c r="D1894"/>
      <c r="E1894"/>
      <c r="F1894"/>
      <c r="G1894"/>
      <c r="H1894"/>
      <c r="I1894"/>
    </row>
    <row r="1895" spans="1:9">
      <c r="A1895"/>
      <c r="B1895"/>
      <c r="C1895"/>
      <c r="D1895"/>
      <c r="E1895"/>
      <c r="F1895"/>
      <c r="G1895"/>
      <c r="H1895"/>
      <c r="I1895"/>
    </row>
    <row r="1896" spans="1:9">
      <c r="A1896"/>
      <c r="B1896"/>
      <c r="C1896"/>
      <c r="D1896"/>
      <c r="E1896"/>
      <c r="F1896"/>
      <c r="G1896"/>
      <c r="H1896"/>
      <c r="I1896"/>
    </row>
    <row r="1897" spans="1:9">
      <c r="A1897"/>
      <c r="B1897"/>
      <c r="C1897"/>
      <c r="D1897"/>
      <c r="E1897"/>
      <c r="F1897"/>
      <c r="G1897"/>
      <c r="H1897"/>
      <c r="I1897"/>
    </row>
    <row r="1898" spans="1:9">
      <c r="A1898"/>
      <c r="B1898"/>
      <c r="C1898"/>
      <c r="D1898"/>
      <c r="E1898"/>
      <c r="F1898"/>
      <c r="G1898"/>
      <c r="H1898"/>
      <c r="I1898"/>
    </row>
    <row r="1899" spans="1:9">
      <c r="A1899"/>
      <c r="B1899"/>
      <c r="C1899"/>
      <c r="D1899"/>
      <c r="E1899"/>
      <c r="F1899"/>
      <c r="G1899"/>
      <c r="H1899"/>
      <c r="I1899"/>
    </row>
    <row r="1900" spans="1:9">
      <c r="A1900"/>
      <c r="B1900"/>
      <c r="C1900"/>
      <c r="D1900"/>
      <c r="E1900"/>
      <c r="F1900"/>
      <c r="G1900"/>
      <c r="H1900"/>
      <c r="I1900"/>
    </row>
    <row r="1901" spans="1:9">
      <c r="A1901"/>
      <c r="B1901"/>
      <c r="C1901"/>
      <c r="D1901"/>
      <c r="E1901"/>
      <c r="F1901"/>
      <c r="G1901"/>
      <c r="H1901"/>
      <c r="I1901"/>
    </row>
    <row r="1902" spans="1:9">
      <c r="A1902"/>
      <c r="B1902"/>
      <c r="C1902"/>
      <c r="D1902"/>
      <c r="E1902"/>
      <c r="F1902"/>
      <c r="G1902"/>
      <c r="H1902"/>
      <c r="I1902"/>
    </row>
    <row r="1903" spans="1:9">
      <c r="A1903"/>
      <c r="B1903"/>
      <c r="C1903"/>
      <c r="D1903"/>
      <c r="E1903"/>
      <c r="F1903"/>
      <c r="G1903"/>
      <c r="H1903"/>
      <c r="I1903"/>
    </row>
    <row r="1904" spans="1:9">
      <c r="A1904"/>
      <c r="B1904"/>
      <c r="C1904"/>
      <c r="D1904"/>
      <c r="E1904"/>
      <c r="F1904"/>
      <c r="G1904"/>
      <c r="H1904"/>
      <c r="I1904"/>
    </row>
    <row r="1905" spans="1:9">
      <c r="A1905"/>
      <c r="B1905"/>
      <c r="C1905"/>
      <c r="D1905"/>
      <c r="E1905"/>
      <c r="F1905"/>
      <c r="G1905"/>
      <c r="H1905"/>
      <c r="I1905"/>
    </row>
    <row r="1906" spans="1:9">
      <c r="A1906"/>
      <c r="B1906"/>
      <c r="C1906"/>
      <c r="D1906"/>
      <c r="E1906"/>
      <c r="F1906"/>
      <c r="G1906"/>
      <c r="H1906"/>
      <c r="I1906"/>
    </row>
    <row r="1907" spans="1:9">
      <c r="A1907"/>
      <c r="B1907"/>
      <c r="C1907"/>
      <c r="D1907"/>
      <c r="E1907"/>
      <c r="F1907"/>
      <c r="G1907"/>
      <c r="H1907"/>
      <c r="I1907"/>
    </row>
    <row r="1908" spans="1:9">
      <c r="A1908"/>
      <c r="B1908"/>
      <c r="C1908"/>
      <c r="D1908"/>
      <c r="E1908"/>
      <c r="F1908"/>
      <c r="G1908"/>
      <c r="H1908"/>
      <c r="I1908"/>
    </row>
    <row r="1909" spans="1:9">
      <c r="A1909"/>
      <c r="B1909"/>
      <c r="C1909"/>
      <c r="D1909"/>
      <c r="E1909"/>
      <c r="F1909"/>
      <c r="G1909"/>
      <c r="H1909"/>
      <c r="I1909"/>
    </row>
    <row r="1910" spans="1:9">
      <c r="A1910"/>
      <c r="B1910"/>
      <c r="C1910"/>
      <c r="D1910"/>
      <c r="E1910"/>
      <c r="F1910"/>
      <c r="G1910"/>
      <c r="H1910"/>
      <c r="I1910"/>
    </row>
    <row r="1911" spans="1:9">
      <c r="A1911"/>
      <c r="B1911"/>
      <c r="C1911"/>
      <c r="D1911"/>
      <c r="E1911"/>
      <c r="F1911"/>
      <c r="G1911"/>
      <c r="H1911"/>
      <c r="I1911"/>
    </row>
    <row r="1912" spans="1:9">
      <c r="A1912"/>
      <c r="B1912"/>
      <c r="C1912"/>
      <c r="D1912"/>
      <c r="E1912"/>
      <c r="F1912"/>
      <c r="G1912"/>
      <c r="H1912"/>
      <c r="I1912"/>
    </row>
    <row r="1913" spans="1:9">
      <c r="A1913"/>
      <c r="B1913"/>
      <c r="C1913"/>
      <c r="D1913"/>
      <c r="E1913"/>
      <c r="F1913"/>
      <c r="G1913"/>
      <c r="H1913"/>
      <c r="I1913"/>
    </row>
    <row r="1914" spans="1:9">
      <c r="A1914"/>
      <c r="B1914"/>
      <c r="C1914"/>
      <c r="D1914"/>
      <c r="E1914"/>
      <c r="F1914"/>
      <c r="G1914"/>
      <c r="H1914"/>
      <c r="I1914"/>
    </row>
    <row r="1915" spans="1:9">
      <c r="A1915"/>
      <c r="B1915"/>
      <c r="C1915"/>
      <c r="D1915"/>
      <c r="E1915"/>
      <c r="F1915"/>
      <c r="G1915"/>
      <c r="H1915"/>
      <c r="I1915"/>
    </row>
    <row r="1916" spans="1:9">
      <c r="A1916"/>
      <c r="B1916"/>
      <c r="C1916"/>
      <c r="D1916"/>
      <c r="E1916"/>
      <c r="F1916"/>
      <c r="G1916"/>
      <c r="H1916"/>
      <c r="I1916"/>
    </row>
    <row r="1917" spans="1:9">
      <c r="A1917"/>
      <c r="B1917"/>
      <c r="C1917"/>
      <c r="D1917"/>
      <c r="E1917"/>
      <c r="F1917"/>
      <c r="G1917"/>
      <c r="H1917"/>
      <c r="I1917"/>
    </row>
    <row r="1918" spans="1:9">
      <c r="A1918"/>
      <c r="B1918"/>
      <c r="C1918"/>
      <c r="D1918"/>
      <c r="E1918"/>
      <c r="F1918"/>
      <c r="G1918"/>
      <c r="H1918"/>
      <c r="I1918"/>
    </row>
    <row r="1919" spans="1:9">
      <c r="A1919"/>
      <c r="B1919"/>
      <c r="C1919"/>
      <c r="D1919"/>
      <c r="E1919"/>
      <c r="F1919"/>
      <c r="G1919"/>
      <c r="H1919"/>
      <c r="I1919"/>
    </row>
    <row r="1920" spans="1:9">
      <c r="A1920"/>
      <c r="B1920"/>
      <c r="C1920"/>
      <c r="D1920"/>
      <c r="E1920"/>
      <c r="F1920"/>
      <c r="G1920"/>
      <c r="H1920"/>
      <c r="I1920"/>
    </row>
    <row r="1921" spans="1:9">
      <c r="A1921"/>
      <c r="B1921"/>
      <c r="C1921"/>
      <c r="D1921"/>
      <c r="E1921"/>
      <c r="F1921"/>
      <c r="G1921"/>
      <c r="H1921"/>
      <c r="I1921"/>
    </row>
    <row r="1922" spans="1:9">
      <c r="A1922"/>
      <c r="B1922"/>
      <c r="C1922"/>
      <c r="D1922"/>
      <c r="E1922"/>
      <c r="F1922"/>
      <c r="G1922"/>
      <c r="H1922"/>
      <c r="I1922"/>
    </row>
    <row r="1923" spans="1:9">
      <c r="A1923"/>
      <c r="B1923"/>
      <c r="C1923"/>
      <c r="D1923"/>
      <c r="E1923"/>
      <c r="F1923"/>
      <c r="G1923"/>
      <c r="H1923"/>
      <c r="I1923"/>
    </row>
    <row r="1924" spans="1:9">
      <c r="A1924"/>
      <c r="B1924"/>
      <c r="C1924"/>
      <c r="D1924"/>
      <c r="E1924"/>
      <c r="F1924"/>
      <c r="G1924"/>
      <c r="H1924"/>
      <c r="I1924"/>
    </row>
    <row r="1925" spans="1:9">
      <c r="A1925"/>
      <c r="B1925"/>
      <c r="C1925"/>
      <c r="D1925"/>
      <c r="E1925"/>
      <c r="F1925"/>
      <c r="G1925"/>
      <c r="H1925"/>
      <c r="I1925"/>
    </row>
    <row r="1926" spans="1:9">
      <c r="A1926"/>
      <c r="B1926"/>
      <c r="C1926"/>
      <c r="D1926"/>
      <c r="E1926"/>
      <c r="F1926"/>
      <c r="G1926"/>
      <c r="H1926"/>
      <c r="I1926"/>
    </row>
    <row r="1927" spans="1:9">
      <c r="A1927"/>
      <c r="B1927"/>
      <c r="C1927"/>
      <c r="D1927"/>
      <c r="E1927"/>
      <c r="F1927"/>
      <c r="G1927"/>
      <c r="H1927"/>
      <c r="I1927"/>
    </row>
    <row r="1928" spans="1:9">
      <c r="A1928"/>
      <c r="B1928"/>
      <c r="C1928"/>
      <c r="D1928"/>
      <c r="E1928"/>
      <c r="F1928"/>
      <c r="G1928"/>
      <c r="H1928"/>
      <c r="I1928"/>
    </row>
    <row r="1929" spans="1:9">
      <c r="A1929"/>
      <c r="B1929"/>
      <c r="C1929"/>
      <c r="D1929"/>
      <c r="E1929"/>
      <c r="F1929"/>
      <c r="G1929"/>
      <c r="H1929"/>
      <c r="I1929"/>
    </row>
    <row r="1930" spans="1:9">
      <c r="A1930"/>
      <c r="B1930"/>
      <c r="C1930"/>
      <c r="D1930"/>
      <c r="E1930"/>
      <c r="F1930"/>
      <c r="G1930"/>
      <c r="H1930"/>
      <c r="I1930"/>
    </row>
    <row r="1931" spans="1:9">
      <c r="A1931"/>
      <c r="B1931"/>
      <c r="C1931"/>
      <c r="D1931"/>
      <c r="E1931"/>
      <c r="F1931"/>
      <c r="G1931"/>
      <c r="H1931"/>
      <c r="I1931"/>
    </row>
    <row r="1932" spans="1:9">
      <c r="A1932"/>
      <c r="B1932"/>
      <c r="C1932"/>
      <c r="D1932"/>
      <c r="E1932"/>
      <c r="F1932"/>
      <c r="G1932"/>
      <c r="H1932"/>
      <c r="I1932"/>
    </row>
    <row r="1933" spans="1:9">
      <c r="A1933"/>
      <c r="B1933"/>
      <c r="C1933"/>
      <c r="D1933"/>
      <c r="E1933"/>
      <c r="F1933"/>
      <c r="G1933"/>
      <c r="H1933"/>
      <c r="I1933"/>
    </row>
    <row r="1934" spans="1:9">
      <c r="A1934"/>
      <c r="B1934"/>
      <c r="C1934"/>
      <c r="D1934"/>
      <c r="E1934"/>
      <c r="F1934"/>
      <c r="G1934"/>
      <c r="H1934"/>
      <c r="I1934"/>
    </row>
    <row r="1935" spans="1:9">
      <c r="A1935"/>
      <c r="B1935"/>
      <c r="C1935"/>
      <c r="D1935"/>
      <c r="E1935"/>
      <c r="F1935"/>
      <c r="G1935"/>
      <c r="H1935"/>
      <c r="I1935"/>
    </row>
    <row r="1936" spans="1:9">
      <c r="A1936"/>
      <c r="B1936"/>
      <c r="C1936"/>
      <c r="D1936"/>
      <c r="E1936"/>
      <c r="F1936"/>
      <c r="G1936"/>
      <c r="H1936"/>
      <c r="I1936"/>
    </row>
    <row r="1937" spans="1:9">
      <c r="A1937"/>
      <c r="B1937"/>
      <c r="C1937"/>
      <c r="D1937"/>
      <c r="E1937"/>
      <c r="F1937"/>
      <c r="G1937"/>
      <c r="H1937"/>
      <c r="I1937"/>
    </row>
    <row r="1938" spans="1:9">
      <c r="A1938"/>
      <c r="B1938"/>
      <c r="C1938"/>
      <c r="D1938"/>
      <c r="E1938"/>
      <c r="F1938"/>
      <c r="G1938"/>
      <c r="H1938"/>
      <c r="I1938"/>
    </row>
    <row r="1939" spans="1:9">
      <c r="A1939"/>
      <c r="B1939"/>
      <c r="C1939"/>
      <c r="D1939"/>
      <c r="E1939"/>
      <c r="F1939"/>
      <c r="G1939"/>
      <c r="H1939"/>
      <c r="I1939"/>
    </row>
    <row r="1940" spans="1:9">
      <c r="A1940"/>
      <c r="B1940"/>
      <c r="C1940"/>
      <c r="D1940"/>
      <c r="E1940"/>
      <c r="F1940"/>
      <c r="G1940"/>
      <c r="H1940"/>
      <c r="I1940"/>
    </row>
    <row r="1941" spans="1:9">
      <c r="A1941"/>
      <c r="B1941"/>
      <c r="C1941"/>
      <c r="D1941"/>
      <c r="E1941"/>
      <c r="F1941"/>
      <c r="G1941"/>
      <c r="H1941"/>
      <c r="I1941"/>
    </row>
    <row r="1942" spans="1:9">
      <c r="A1942"/>
      <c r="B1942"/>
      <c r="C1942"/>
      <c r="D1942"/>
      <c r="E1942"/>
      <c r="F1942"/>
      <c r="G1942"/>
      <c r="H1942"/>
      <c r="I1942"/>
    </row>
    <row r="1943" spans="1:9">
      <c r="A1943"/>
      <c r="B1943"/>
      <c r="C1943"/>
      <c r="D1943"/>
      <c r="E1943"/>
      <c r="F1943"/>
      <c r="G1943"/>
      <c r="H1943"/>
      <c r="I1943"/>
    </row>
    <row r="1944" spans="1:9">
      <c r="A1944"/>
      <c r="B1944"/>
      <c r="C1944"/>
      <c r="D1944"/>
      <c r="E1944"/>
      <c r="F1944"/>
      <c r="G1944"/>
      <c r="H1944"/>
      <c r="I1944"/>
    </row>
    <row r="1945" spans="1:9">
      <c r="A1945"/>
      <c r="B1945"/>
      <c r="C1945"/>
      <c r="D1945"/>
      <c r="E1945"/>
      <c r="F1945"/>
      <c r="G1945"/>
      <c r="H1945"/>
      <c r="I1945"/>
    </row>
    <row r="1946" spans="1:9">
      <c r="A1946"/>
      <c r="B1946"/>
      <c r="C1946"/>
      <c r="D1946"/>
      <c r="E1946"/>
      <c r="F1946"/>
      <c r="G1946"/>
      <c r="H1946"/>
      <c r="I1946"/>
    </row>
    <row r="1947" spans="1:9">
      <c r="A1947"/>
      <c r="B1947"/>
      <c r="C1947"/>
      <c r="D1947"/>
      <c r="E1947"/>
      <c r="F1947"/>
      <c r="G1947"/>
      <c r="H1947"/>
      <c r="I1947"/>
    </row>
    <row r="1948" spans="1:9">
      <c r="A1948"/>
      <c r="B1948"/>
      <c r="C1948"/>
      <c r="D1948"/>
      <c r="E1948"/>
      <c r="F1948"/>
      <c r="G1948"/>
      <c r="H1948"/>
      <c r="I1948"/>
    </row>
    <row r="1949" spans="1:9">
      <c r="A1949"/>
      <c r="B1949"/>
      <c r="C1949"/>
      <c r="D1949"/>
      <c r="E1949"/>
      <c r="F1949"/>
      <c r="G1949"/>
      <c r="H1949"/>
      <c r="I1949"/>
    </row>
    <row r="1950" spans="1:9">
      <c r="A1950"/>
      <c r="B1950"/>
      <c r="C1950"/>
      <c r="D1950"/>
      <c r="E1950"/>
      <c r="F1950"/>
      <c r="G1950"/>
      <c r="H1950"/>
      <c r="I1950"/>
    </row>
    <row r="1951" spans="1:9">
      <c r="A1951"/>
      <c r="B1951"/>
      <c r="C1951"/>
      <c r="D1951"/>
      <c r="E1951"/>
      <c r="F1951"/>
      <c r="G1951"/>
      <c r="H1951"/>
      <c r="I1951"/>
    </row>
    <row r="1952" spans="1:9">
      <c r="A1952"/>
      <c r="B1952"/>
      <c r="C1952"/>
      <c r="D1952"/>
      <c r="E1952"/>
      <c r="F1952"/>
      <c r="G1952"/>
      <c r="H1952"/>
      <c r="I1952"/>
    </row>
    <row r="1953" spans="1:9">
      <c r="A1953"/>
      <c r="B1953"/>
      <c r="C1953"/>
      <c r="D1953"/>
      <c r="E1953"/>
      <c r="F1953"/>
      <c r="G1953"/>
      <c r="H1953"/>
      <c r="I1953"/>
    </row>
    <row r="1954" spans="1:9">
      <c r="A1954"/>
      <c r="B1954"/>
      <c r="C1954"/>
      <c r="D1954"/>
      <c r="E1954"/>
      <c r="F1954"/>
      <c r="G1954"/>
      <c r="H1954"/>
      <c r="I1954"/>
    </row>
    <row r="1955" spans="1:9">
      <c r="A1955"/>
      <c r="B1955"/>
      <c r="C1955"/>
      <c r="D1955"/>
      <c r="E1955"/>
      <c r="F1955"/>
      <c r="G1955"/>
      <c r="H1955"/>
      <c r="I1955"/>
    </row>
    <row r="1956" spans="1:9">
      <c r="A1956"/>
      <c r="B1956"/>
      <c r="C1956"/>
      <c r="D1956"/>
      <c r="E1956"/>
      <c r="F1956"/>
      <c r="G1956"/>
      <c r="H1956"/>
      <c r="I1956"/>
    </row>
    <row r="1957" spans="1:9">
      <c r="A1957"/>
      <c r="B1957"/>
      <c r="C1957"/>
      <c r="D1957"/>
      <c r="E1957"/>
      <c r="F1957"/>
      <c r="G1957"/>
      <c r="H1957"/>
      <c r="I1957"/>
    </row>
    <row r="1958" spans="1:9">
      <c r="A1958"/>
      <c r="B1958"/>
      <c r="C1958"/>
      <c r="D1958"/>
      <c r="E1958"/>
      <c r="F1958"/>
      <c r="G1958"/>
      <c r="H1958"/>
      <c r="I1958"/>
    </row>
    <row r="1959" spans="1:9">
      <c r="A1959"/>
      <c r="B1959"/>
      <c r="C1959"/>
      <c r="D1959"/>
      <c r="E1959"/>
      <c r="F1959"/>
      <c r="G1959"/>
      <c r="H1959"/>
      <c r="I1959"/>
    </row>
    <row r="1960" spans="1:9">
      <c r="A1960"/>
      <c r="B1960"/>
      <c r="C1960"/>
      <c r="D1960"/>
      <c r="E1960"/>
      <c r="F1960"/>
      <c r="G1960"/>
      <c r="H1960"/>
      <c r="I1960"/>
    </row>
    <row r="1961" spans="1:9">
      <c r="A1961"/>
      <c r="B1961"/>
      <c r="C1961"/>
      <c r="D1961"/>
      <c r="E1961"/>
      <c r="F1961"/>
      <c r="G1961"/>
      <c r="H1961"/>
      <c r="I1961"/>
    </row>
    <row r="1962" spans="1:9">
      <c r="A1962"/>
      <c r="B1962"/>
      <c r="C1962"/>
      <c r="D1962"/>
      <c r="E1962"/>
      <c r="F1962"/>
      <c r="G1962"/>
      <c r="H1962"/>
      <c r="I1962"/>
    </row>
    <row r="1963" spans="1:9">
      <c r="A1963"/>
      <c r="B1963"/>
      <c r="C1963"/>
      <c r="D1963"/>
      <c r="E1963"/>
      <c r="F1963"/>
      <c r="G1963"/>
      <c r="H1963"/>
      <c r="I1963"/>
    </row>
    <row r="1964" spans="1:9">
      <c r="A1964"/>
      <c r="B1964"/>
      <c r="C1964"/>
      <c r="D1964"/>
      <c r="E1964"/>
      <c r="F1964"/>
      <c r="G1964"/>
      <c r="H1964"/>
      <c r="I1964"/>
    </row>
    <row r="1965" spans="1:9">
      <c r="A1965"/>
      <c r="B1965"/>
      <c r="C1965"/>
      <c r="D1965"/>
      <c r="E1965"/>
      <c r="F1965"/>
      <c r="G1965"/>
      <c r="H1965"/>
      <c r="I1965"/>
    </row>
    <row r="1966" spans="1:9">
      <c r="A1966"/>
      <c r="B1966"/>
      <c r="C1966"/>
      <c r="D1966"/>
      <c r="E1966"/>
      <c r="F1966"/>
      <c r="G1966"/>
      <c r="H1966"/>
      <c r="I1966"/>
    </row>
    <row r="1967" spans="1:9">
      <c r="A1967"/>
      <c r="B1967"/>
      <c r="C1967"/>
      <c r="D1967"/>
      <c r="E1967"/>
      <c r="F1967"/>
      <c r="G1967"/>
      <c r="H1967"/>
      <c r="I1967"/>
    </row>
    <row r="1968" spans="1:9">
      <c r="A1968"/>
      <c r="B1968"/>
      <c r="C1968"/>
      <c r="D1968"/>
      <c r="E1968"/>
      <c r="F1968"/>
      <c r="G1968"/>
      <c r="H1968"/>
      <c r="I1968"/>
    </row>
    <row r="1969" spans="1:9">
      <c r="A1969"/>
      <c r="B1969"/>
      <c r="C1969"/>
      <c r="D1969"/>
      <c r="E1969"/>
      <c r="F1969"/>
      <c r="G1969"/>
      <c r="H1969"/>
      <c r="I1969"/>
    </row>
    <row r="1970" spans="1:9">
      <c r="A1970"/>
      <c r="B1970"/>
      <c r="C1970"/>
      <c r="D1970"/>
      <c r="E1970"/>
      <c r="F1970"/>
      <c r="G1970"/>
      <c r="H1970"/>
      <c r="I1970"/>
    </row>
    <row r="1971" spans="1:9">
      <c r="A1971"/>
      <c r="B1971"/>
      <c r="C1971"/>
      <c r="D1971"/>
      <c r="E1971"/>
      <c r="F1971"/>
      <c r="G1971"/>
      <c r="H1971"/>
      <c r="I1971"/>
    </row>
    <row r="1972" spans="1:9">
      <c r="A1972"/>
      <c r="B1972"/>
      <c r="C1972"/>
      <c r="D1972"/>
      <c r="E1972"/>
      <c r="F1972"/>
      <c r="G1972"/>
      <c r="H1972"/>
      <c r="I1972"/>
    </row>
    <row r="1973" spans="1:9">
      <c r="A1973"/>
      <c r="B1973"/>
      <c r="C1973"/>
      <c r="D1973"/>
      <c r="E1973"/>
      <c r="F1973"/>
      <c r="G1973"/>
      <c r="H1973"/>
      <c r="I1973"/>
    </row>
    <row r="1974" spans="1:9">
      <c r="A1974"/>
      <c r="B1974"/>
      <c r="C1974"/>
      <c r="D1974"/>
      <c r="E1974"/>
      <c r="F1974"/>
      <c r="G1974"/>
      <c r="H1974"/>
      <c r="I1974"/>
    </row>
    <row r="1975" spans="1:9">
      <c r="A1975"/>
      <c r="B1975"/>
      <c r="C1975"/>
      <c r="D1975"/>
      <c r="E1975"/>
      <c r="F1975"/>
      <c r="G1975"/>
      <c r="H1975"/>
      <c r="I1975"/>
    </row>
    <row r="1976" spans="1:9">
      <c r="A1976"/>
      <c r="B1976"/>
      <c r="C1976"/>
      <c r="D1976"/>
      <c r="E1976"/>
      <c r="F1976"/>
      <c r="G1976"/>
      <c r="H1976"/>
      <c r="I1976"/>
    </row>
    <row r="1977" spans="1:9">
      <c r="A1977"/>
      <c r="B1977"/>
      <c r="C1977"/>
      <c r="D1977"/>
      <c r="E1977"/>
      <c r="F1977"/>
      <c r="G1977"/>
      <c r="H1977"/>
      <c r="I1977"/>
    </row>
    <row r="1978" spans="1:9">
      <c r="A1978"/>
      <c r="B1978"/>
      <c r="C1978"/>
      <c r="D1978"/>
      <c r="E1978"/>
      <c r="F1978"/>
      <c r="G1978"/>
      <c r="H1978"/>
      <c r="I1978"/>
    </row>
    <row r="1979" spans="1:9">
      <c r="A1979"/>
      <c r="B1979"/>
      <c r="C1979"/>
      <c r="D1979"/>
      <c r="E1979"/>
      <c r="F1979"/>
      <c r="G1979"/>
      <c r="H1979"/>
      <c r="I1979"/>
    </row>
    <row r="1980" spans="1:9">
      <c r="A1980"/>
      <c r="B1980"/>
      <c r="C1980"/>
      <c r="D1980"/>
      <c r="E1980"/>
      <c r="F1980"/>
      <c r="G1980"/>
      <c r="H1980"/>
      <c r="I1980"/>
    </row>
    <row r="1981" spans="1:9">
      <c r="A1981"/>
      <c r="B1981"/>
      <c r="C1981"/>
      <c r="D1981"/>
      <c r="E1981"/>
      <c r="F1981"/>
      <c r="G1981"/>
      <c r="H1981"/>
      <c r="I1981"/>
    </row>
    <row r="1982" spans="1:9">
      <c r="A1982"/>
      <c r="B1982"/>
      <c r="C1982"/>
      <c r="D1982"/>
      <c r="E1982"/>
      <c r="F1982"/>
      <c r="G1982"/>
      <c r="H1982"/>
      <c r="I1982"/>
    </row>
    <row r="1983" spans="1:9">
      <c r="A1983"/>
      <c r="B1983"/>
      <c r="C1983"/>
      <c r="D1983"/>
      <c r="E1983"/>
      <c r="F1983"/>
      <c r="G1983"/>
      <c r="H1983"/>
      <c r="I1983"/>
    </row>
    <row r="1984" spans="1:9">
      <c r="A1984"/>
      <c r="B1984"/>
      <c r="C1984"/>
      <c r="D1984"/>
      <c r="E1984"/>
      <c r="F1984"/>
      <c r="G1984"/>
      <c r="H1984"/>
      <c r="I1984"/>
    </row>
    <row r="1985" spans="1:9">
      <c r="A1985"/>
      <c r="B1985"/>
      <c r="C1985"/>
      <c r="D1985"/>
      <c r="E1985"/>
      <c r="F1985"/>
      <c r="G1985"/>
      <c r="H1985"/>
      <c r="I1985"/>
    </row>
    <row r="1986" spans="1:9">
      <c r="A1986"/>
      <c r="B1986"/>
      <c r="C1986"/>
      <c r="D1986"/>
      <c r="E1986"/>
      <c r="F1986"/>
      <c r="G1986"/>
      <c r="H1986"/>
      <c r="I1986"/>
    </row>
    <row r="1987" spans="1:9">
      <c r="A1987"/>
      <c r="B1987"/>
      <c r="C1987"/>
      <c r="D1987"/>
      <c r="E1987"/>
      <c r="F1987"/>
      <c r="G1987"/>
      <c r="H1987"/>
      <c r="I1987"/>
    </row>
    <row r="1988" spans="1:9">
      <c r="A1988"/>
      <c r="B1988"/>
      <c r="C1988"/>
      <c r="D1988"/>
      <c r="E1988"/>
      <c r="F1988"/>
      <c r="G1988"/>
      <c r="H1988"/>
      <c r="I1988"/>
    </row>
    <row r="1989" spans="1:9">
      <c r="A1989"/>
      <c r="B1989"/>
      <c r="C1989"/>
      <c r="D1989"/>
      <c r="E1989"/>
      <c r="F1989"/>
      <c r="G1989"/>
      <c r="H1989"/>
      <c r="I1989"/>
    </row>
    <row r="1990" spans="1:9">
      <c r="A1990"/>
      <c r="B1990"/>
      <c r="C1990"/>
      <c r="D1990"/>
      <c r="E1990"/>
      <c r="F1990"/>
      <c r="G1990"/>
      <c r="H1990"/>
      <c r="I1990"/>
    </row>
    <row r="1991" spans="1:9">
      <c r="A1991"/>
      <c r="B1991"/>
      <c r="C1991"/>
      <c r="D1991"/>
      <c r="E1991"/>
      <c r="F1991"/>
      <c r="G1991"/>
      <c r="H1991"/>
      <c r="I1991"/>
    </row>
    <row r="1992" spans="1:9">
      <c r="A1992"/>
      <c r="B1992"/>
      <c r="C1992"/>
      <c r="D1992"/>
      <c r="E1992"/>
      <c r="F1992"/>
      <c r="G1992"/>
      <c r="H1992"/>
      <c r="I1992"/>
    </row>
    <row r="1993" spans="1:9">
      <c r="A1993"/>
      <c r="B1993"/>
      <c r="C1993"/>
      <c r="D1993"/>
      <c r="E1993"/>
      <c r="F1993"/>
      <c r="G1993"/>
      <c r="H1993"/>
      <c r="I1993"/>
    </row>
    <row r="1994" spans="1:9">
      <c r="A1994"/>
      <c r="B1994"/>
      <c r="C1994"/>
      <c r="D1994"/>
      <c r="E1994"/>
      <c r="F1994"/>
      <c r="G1994"/>
      <c r="H1994"/>
      <c r="I1994"/>
    </row>
    <row r="1995" spans="1:9">
      <c r="A1995"/>
      <c r="B1995"/>
      <c r="C1995"/>
      <c r="D1995"/>
      <c r="E1995"/>
      <c r="F1995"/>
      <c r="G1995"/>
      <c r="H1995"/>
      <c r="I1995"/>
    </row>
    <row r="1996" spans="1:9">
      <c r="A1996"/>
      <c r="B1996"/>
      <c r="C1996"/>
      <c r="D1996"/>
      <c r="E1996"/>
      <c r="F1996"/>
      <c r="G1996"/>
      <c r="H1996"/>
      <c r="I1996"/>
    </row>
    <row r="1997" spans="1:9">
      <c r="A1997"/>
      <c r="B1997"/>
      <c r="C1997"/>
      <c r="D1997"/>
      <c r="E1997"/>
      <c r="F1997"/>
      <c r="G1997"/>
      <c r="H1997"/>
      <c r="I1997"/>
    </row>
    <row r="1998" spans="1:9">
      <c r="A1998"/>
      <c r="B1998"/>
      <c r="C1998"/>
      <c r="D1998"/>
      <c r="E1998"/>
      <c r="F1998"/>
      <c r="G1998"/>
      <c r="H1998"/>
      <c r="I1998"/>
    </row>
    <row r="1999" spans="1:9">
      <c r="A1999"/>
      <c r="B1999"/>
      <c r="C1999"/>
      <c r="D1999"/>
      <c r="E1999"/>
      <c r="F1999"/>
      <c r="G1999"/>
      <c r="H1999"/>
      <c r="I1999"/>
    </row>
    <row r="2000" spans="1:9">
      <c r="A2000"/>
      <c r="B2000"/>
      <c r="C2000"/>
      <c r="D2000"/>
      <c r="E2000"/>
      <c r="F2000"/>
      <c r="G2000"/>
      <c r="H2000"/>
      <c r="I2000"/>
    </row>
    <row r="2001" spans="1:9">
      <c r="A2001"/>
      <c r="B2001"/>
      <c r="C2001"/>
      <c r="D2001"/>
      <c r="E2001"/>
      <c r="F2001"/>
      <c r="G2001"/>
      <c r="H2001"/>
      <c r="I2001"/>
    </row>
    <row r="2002" spans="1:9">
      <c r="A2002"/>
      <c r="B2002"/>
      <c r="C2002"/>
      <c r="D2002"/>
      <c r="E2002"/>
      <c r="F2002"/>
      <c r="G2002"/>
      <c r="H2002"/>
      <c r="I2002"/>
    </row>
    <row r="2003" spans="1:9">
      <c r="A2003"/>
      <c r="B2003"/>
      <c r="C2003"/>
      <c r="D2003"/>
      <c r="E2003"/>
      <c r="F2003"/>
      <c r="G2003"/>
      <c r="H2003"/>
      <c r="I2003"/>
    </row>
    <row r="2004" spans="1:9">
      <c r="A2004"/>
      <c r="B2004"/>
      <c r="C2004"/>
      <c r="D2004"/>
      <c r="E2004"/>
      <c r="F2004"/>
      <c r="G2004"/>
      <c r="H2004"/>
      <c r="I2004"/>
    </row>
    <row r="2005" spans="1:9">
      <c r="A2005"/>
      <c r="B2005"/>
      <c r="C2005"/>
      <c r="D2005"/>
      <c r="E2005"/>
      <c r="F2005"/>
      <c r="G2005"/>
      <c r="H2005"/>
      <c r="I2005"/>
    </row>
    <row r="2006" spans="1:9">
      <c r="A2006"/>
      <c r="B2006"/>
      <c r="C2006"/>
      <c r="D2006"/>
      <c r="E2006"/>
      <c r="F2006"/>
      <c r="G2006"/>
      <c r="H2006"/>
      <c r="I2006"/>
    </row>
    <row r="2007" spans="1:9">
      <c r="A2007"/>
      <c r="B2007"/>
      <c r="C2007"/>
      <c r="D2007"/>
      <c r="E2007"/>
      <c r="F2007"/>
      <c r="G2007"/>
      <c r="H2007"/>
      <c r="I2007"/>
    </row>
    <row r="2008" spans="1:9">
      <c r="A2008"/>
      <c r="B2008"/>
      <c r="C2008"/>
      <c r="D2008"/>
      <c r="E2008"/>
      <c r="F2008"/>
      <c r="G2008"/>
      <c r="H2008"/>
      <c r="I2008"/>
    </row>
    <row r="2009" spans="1:9">
      <c r="A2009"/>
      <c r="B2009"/>
      <c r="C2009"/>
      <c r="D2009"/>
      <c r="E2009"/>
      <c r="F2009"/>
      <c r="G2009"/>
      <c r="H2009"/>
      <c r="I2009"/>
    </row>
    <row r="2010" spans="1:9">
      <c r="A2010"/>
      <c r="B2010"/>
      <c r="C2010"/>
      <c r="D2010"/>
      <c r="E2010"/>
      <c r="F2010"/>
      <c r="G2010"/>
      <c r="H2010"/>
      <c r="I2010"/>
    </row>
    <row r="2011" spans="1:9">
      <c r="A2011"/>
      <c r="B2011"/>
      <c r="C2011"/>
      <c r="D2011"/>
      <c r="E2011"/>
      <c r="F2011"/>
      <c r="G2011"/>
      <c r="H2011"/>
      <c r="I2011"/>
    </row>
    <row r="2012" spans="1:9">
      <c r="A2012"/>
      <c r="B2012"/>
      <c r="C2012"/>
      <c r="D2012"/>
      <c r="E2012"/>
      <c r="F2012"/>
      <c r="G2012"/>
      <c r="H2012"/>
      <c r="I2012"/>
    </row>
    <row r="2013" spans="1:9">
      <c r="A2013"/>
      <c r="B2013"/>
      <c r="C2013"/>
      <c r="D2013"/>
      <c r="E2013"/>
      <c r="F2013"/>
      <c r="G2013"/>
      <c r="H2013"/>
      <c r="I2013"/>
    </row>
    <row r="2014" spans="1:9">
      <c r="A2014"/>
      <c r="B2014"/>
      <c r="C2014"/>
      <c r="D2014"/>
      <c r="E2014"/>
      <c r="F2014"/>
      <c r="G2014"/>
      <c r="H2014"/>
      <c r="I2014"/>
    </row>
    <row r="2015" spans="1:9">
      <c r="A2015"/>
      <c r="B2015"/>
      <c r="C2015"/>
      <c r="D2015"/>
      <c r="E2015"/>
      <c r="F2015"/>
      <c r="G2015"/>
      <c r="H2015"/>
      <c r="I2015"/>
    </row>
    <row r="2016" spans="1:9">
      <c r="A2016"/>
      <c r="B2016"/>
      <c r="C2016"/>
      <c r="D2016"/>
      <c r="E2016"/>
      <c r="F2016"/>
      <c r="G2016"/>
      <c r="H2016"/>
      <c r="I2016"/>
    </row>
    <row r="2017" spans="1:9">
      <c r="A2017"/>
      <c r="B2017"/>
      <c r="C2017"/>
      <c r="D2017"/>
      <c r="E2017"/>
      <c r="F2017"/>
      <c r="G2017"/>
      <c r="H2017"/>
      <c r="I2017"/>
    </row>
    <row r="2018" spans="1:9">
      <c r="A2018"/>
      <c r="B2018"/>
      <c r="C2018"/>
      <c r="D2018"/>
      <c r="E2018"/>
      <c r="F2018"/>
      <c r="G2018"/>
      <c r="H2018"/>
      <c r="I2018"/>
    </row>
    <row r="2019" spans="1:9">
      <c r="A2019"/>
      <c r="B2019"/>
      <c r="C2019"/>
      <c r="D2019"/>
      <c r="E2019"/>
      <c r="F2019"/>
      <c r="G2019"/>
      <c r="H2019"/>
      <c r="I2019"/>
    </row>
    <row r="2020" spans="1:9">
      <c r="A2020"/>
      <c r="B2020"/>
      <c r="C2020"/>
      <c r="D2020"/>
      <c r="E2020"/>
      <c r="F2020"/>
      <c r="G2020"/>
      <c r="H2020"/>
      <c r="I2020"/>
    </row>
    <row r="2021" spans="1:9">
      <c r="A2021"/>
      <c r="B2021"/>
      <c r="C2021"/>
      <c r="D2021"/>
      <c r="E2021"/>
      <c r="F2021"/>
      <c r="G2021"/>
      <c r="H2021"/>
      <c r="I2021"/>
    </row>
    <row r="2022" spans="1:9">
      <c r="A2022"/>
      <c r="B2022"/>
      <c r="C2022"/>
      <c r="D2022"/>
      <c r="E2022"/>
      <c r="F2022"/>
      <c r="G2022"/>
      <c r="H2022"/>
      <c r="I2022"/>
    </row>
    <row r="2023" spans="1:9">
      <c r="A2023"/>
      <c r="B2023"/>
      <c r="C2023"/>
      <c r="D2023"/>
      <c r="E2023"/>
      <c r="F2023"/>
      <c r="G2023"/>
      <c r="H2023"/>
      <c r="I2023"/>
    </row>
    <row r="2024" spans="1:9">
      <c r="A2024"/>
      <c r="B2024"/>
      <c r="C2024"/>
      <c r="D2024"/>
      <c r="E2024"/>
      <c r="F2024"/>
      <c r="G2024"/>
      <c r="H2024"/>
      <c r="I2024"/>
    </row>
    <row r="2025" spans="1:9">
      <c r="A2025"/>
      <c r="B2025"/>
      <c r="C2025"/>
      <c r="D2025"/>
      <c r="E2025"/>
      <c r="F2025"/>
      <c r="G2025"/>
      <c r="H2025"/>
      <c r="I2025"/>
    </row>
    <row r="2026" spans="1:9">
      <c r="A2026"/>
      <c r="B2026"/>
      <c r="C2026"/>
      <c r="D2026"/>
      <c r="E2026"/>
      <c r="F2026"/>
      <c r="G2026"/>
      <c r="H2026"/>
      <c r="I2026"/>
    </row>
    <row r="2027" spans="1:9">
      <c r="A2027"/>
      <c r="B2027"/>
      <c r="C2027"/>
      <c r="D2027"/>
      <c r="E2027"/>
      <c r="F2027"/>
      <c r="G2027"/>
      <c r="H2027"/>
      <c r="I2027"/>
    </row>
    <row r="2028" spans="1:9">
      <c r="A2028"/>
      <c r="B2028"/>
      <c r="C2028"/>
      <c r="D2028"/>
      <c r="E2028"/>
      <c r="F2028"/>
      <c r="G2028"/>
      <c r="H2028"/>
      <c r="I2028"/>
    </row>
    <row r="2029" spans="1:9">
      <c r="A2029"/>
      <c r="B2029"/>
      <c r="C2029"/>
      <c r="D2029"/>
      <c r="E2029"/>
      <c r="F2029"/>
      <c r="G2029"/>
      <c r="H2029"/>
      <c r="I2029"/>
    </row>
    <row r="2030" spans="1:9">
      <c r="A2030"/>
      <c r="B2030"/>
      <c r="C2030"/>
      <c r="D2030"/>
      <c r="E2030"/>
      <c r="F2030"/>
      <c r="G2030"/>
      <c r="H2030"/>
      <c r="I2030"/>
    </row>
    <row r="2031" spans="1:9">
      <c r="A2031"/>
      <c r="B2031"/>
      <c r="C2031"/>
      <c r="D2031"/>
      <c r="E2031"/>
      <c r="F2031"/>
      <c r="G2031"/>
      <c r="H2031"/>
      <c r="I2031"/>
    </row>
    <row r="2032" spans="1:9">
      <c r="A2032"/>
      <c r="B2032"/>
      <c r="C2032"/>
      <c r="D2032"/>
      <c r="E2032"/>
      <c r="F2032"/>
      <c r="G2032"/>
      <c r="H2032"/>
      <c r="I2032"/>
    </row>
    <row r="2033" spans="1:9">
      <c r="A2033"/>
      <c r="B2033"/>
      <c r="C2033"/>
      <c r="D2033"/>
      <c r="E2033"/>
      <c r="F2033"/>
      <c r="G2033"/>
      <c r="H2033"/>
      <c r="I2033"/>
    </row>
    <row r="2034" spans="1:9">
      <c r="A2034"/>
      <c r="B2034"/>
      <c r="C2034"/>
      <c r="D2034"/>
      <c r="E2034"/>
      <c r="F2034"/>
      <c r="G2034"/>
      <c r="H2034"/>
      <c r="I2034"/>
    </row>
    <row r="2035" spans="1:9">
      <c r="A2035"/>
      <c r="B2035"/>
      <c r="C2035"/>
      <c r="D2035"/>
      <c r="E2035"/>
      <c r="F2035"/>
      <c r="G2035"/>
      <c r="H2035"/>
      <c r="I2035"/>
    </row>
    <row r="2036" spans="1:9">
      <c r="A2036"/>
      <c r="B2036"/>
      <c r="C2036"/>
      <c r="D2036"/>
      <c r="E2036"/>
      <c r="F2036"/>
      <c r="G2036"/>
      <c r="H2036"/>
      <c r="I2036"/>
    </row>
    <row r="2037" spans="1:9">
      <c r="A2037"/>
      <c r="B2037"/>
      <c r="C2037"/>
      <c r="D2037"/>
      <c r="E2037"/>
      <c r="F2037"/>
      <c r="G2037"/>
      <c r="H2037"/>
      <c r="I2037"/>
    </row>
    <row r="2038" spans="1:9">
      <c r="A2038"/>
      <c r="B2038"/>
      <c r="C2038"/>
      <c r="D2038"/>
      <c r="E2038"/>
      <c r="F2038"/>
      <c r="G2038"/>
      <c r="H2038"/>
      <c r="I2038"/>
    </row>
    <row r="2039" spans="1:9">
      <c r="A2039"/>
      <c r="B2039"/>
      <c r="C2039"/>
      <c r="D2039"/>
      <c r="E2039"/>
      <c r="F2039"/>
      <c r="G2039"/>
      <c r="H2039"/>
      <c r="I2039"/>
    </row>
    <row r="2040" spans="1:9">
      <c r="A2040"/>
      <c r="B2040"/>
      <c r="C2040"/>
      <c r="D2040"/>
      <c r="E2040"/>
      <c r="F2040"/>
      <c r="G2040"/>
      <c r="H2040"/>
      <c r="I2040"/>
    </row>
    <row r="2041" spans="1:9">
      <c r="A2041"/>
      <c r="B2041"/>
      <c r="C2041"/>
      <c r="D2041"/>
      <c r="E2041"/>
      <c r="F2041"/>
      <c r="G2041"/>
      <c r="H2041"/>
      <c r="I2041"/>
    </row>
    <row r="2042" spans="1:9">
      <c r="A2042"/>
      <c r="B2042"/>
      <c r="C2042"/>
      <c r="D2042"/>
      <c r="E2042"/>
      <c r="F2042"/>
      <c r="G2042"/>
      <c r="H2042"/>
      <c r="I2042"/>
    </row>
    <row r="2043" spans="1:9">
      <c r="A2043"/>
      <c r="B2043"/>
      <c r="C2043"/>
      <c r="D2043"/>
      <c r="E2043"/>
      <c r="F2043"/>
      <c r="G2043"/>
      <c r="H2043"/>
      <c r="I2043"/>
    </row>
    <row r="2044" spans="1:9">
      <c r="A2044"/>
      <c r="B2044"/>
      <c r="C2044"/>
      <c r="D2044"/>
      <c r="E2044"/>
      <c r="F2044"/>
      <c r="G2044"/>
      <c r="H2044"/>
      <c r="I2044"/>
    </row>
    <row r="2045" spans="1:9">
      <c r="A2045"/>
      <c r="B2045"/>
      <c r="C2045"/>
      <c r="D2045"/>
      <c r="E2045"/>
      <c r="F2045"/>
      <c r="G2045"/>
      <c r="H2045"/>
      <c r="I2045"/>
    </row>
    <row r="2046" spans="1:9">
      <c r="A2046"/>
      <c r="B2046"/>
      <c r="C2046"/>
      <c r="D2046"/>
      <c r="E2046"/>
      <c r="F2046"/>
      <c r="G2046"/>
      <c r="H2046"/>
      <c r="I2046"/>
    </row>
    <row r="2047" spans="1:9">
      <c r="A2047"/>
      <c r="B2047"/>
      <c r="C2047"/>
      <c r="D2047"/>
      <c r="E2047"/>
      <c r="F2047"/>
      <c r="G2047"/>
      <c r="H2047"/>
      <c r="I2047"/>
    </row>
    <row r="2048" spans="1:9">
      <c r="A2048"/>
      <c r="B2048"/>
      <c r="C2048"/>
      <c r="D2048"/>
      <c r="E2048"/>
      <c r="F2048"/>
      <c r="G2048"/>
      <c r="H2048"/>
      <c r="I2048"/>
    </row>
    <row r="2049" spans="1:9">
      <c r="A2049"/>
      <c r="B2049"/>
      <c r="C2049"/>
      <c r="D2049"/>
      <c r="E2049"/>
      <c r="F2049"/>
      <c r="G2049"/>
      <c r="H2049"/>
      <c r="I2049"/>
    </row>
    <row r="2050" spans="1:9">
      <c r="A2050"/>
      <c r="B2050"/>
      <c r="C2050"/>
      <c r="D2050"/>
      <c r="E2050"/>
      <c r="F2050"/>
      <c r="G2050"/>
      <c r="H2050"/>
      <c r="I2050"/>
    </row>
    <row r="2051" spans="1:9">
      <c r="A2051"/>
      <c r="B2051"/>
      <c r="C2051"/>
      <c r="D2051"/>
      <c r="E2051"/>
      <c r="F2051"/>
      <c r="G2051"/>
      <c r="H2051"/>
      <c r="I2051"/>
    </row>
    <row r="2052" spans="1:9">
      <c r="A2052"/>
      <c r="B2052"/>
      <c r="C2052"/>
      <c r="D2052"/>
      <c r="E2052"/>
      <c r="F2052"/>
      <c r="G2052"/>
      <c r="H2052"/>
      <c r="I2052"/>
    </row>
    <row r="2053" spans="1:9">
      <c r="A2053"/>
      <c r="B2053"/>
      <c r="C2053"/>
      <c r="D2053"/>
      <c r="E2053"/>
      <c r="F2053"/>
      <c r="G2053"/>
      <c r="H2053"/>
      <c r="I2053"/>
    </row>
    <row r="2054" spans="1:9">
      <c r="A2054"/>
      <c r="B2054"/>
      <c r="C2054"/>
      <c r="D2054"/>
      <c r="E2054"/>
      <c r="F2054"/>
      <c r="G2054"/>
      <c r="H2054"/>
      <c r="I2054"/>
    </row>
    <row r="2055" spans="1:9">
      <c r="A2055"/>
      <c r="B2055"/>
      <c r="C2055"/>
      <c r="D2055"/>
      <c r="E2055"/>
      <c r="F2055"/>
      <c r="G2055"/>
      <c r="H2055"/>
      <c r="I2055"/>
    </row>
    <row r="2056" spans="1:9">
      <c r="A2056"/>
      <c r="B2056"/>
      <c r="C2056"/>
      <c r="D2056"/>
      <c r="E2056"/>
      <c r="F2056"/>
      <c r="G2056"/>
      <c r="H2056"/>
      <c r="I2056"/>
    </row>
    <row r="2057" spans="1:9">
      <c r="A2057"/>
      <c r="B2057"/>
      <c r="C2057"/>
      <c r="D2057"/>
      <c r="E2057"/>
      <c r="F2057"/>
      <c r="G2057"/>
      <c r="H2057"/>
      <c r="I2057"/>
    </row>
    <row r="2058" spans="1:9">
      <c r="A2058"/>
      <c r="B2058"/>
      <c r="C2058"/>
      <c r="D2058"/>
      <c r="E2058"/>
      <c r="F2058"/>
      <c r="G2058"/>
      <c r="H2058"/>
      <c r="I2058"/>
    </row>
    <row r="2059" spans="1:9">
      <c r="A2059"/>
      <c r="B2059"/>
      <c r="C2059"/>
      <c r="D2059"/>
      <c r="E2059"/>
      <c r="F2059"/>
      <c r="G2059"/>
      <c r="H2059"/>
      <c r="I2059"/>
    </row>
    <row r="2060" spans="1:9">
      <c r="A2060"/>
      <c r="B2060"/>
      <c r="C2060"/>
      <c r="D2060"/>
      <c r="E2060"/>
      <c r="F2060"/>
      <c r="G2060"/>
      <c r="H2060"/>
      <c r="I2060"/>
    </row>
    <row r="2061" spans="1:9">
      <c r="A2061"/>
      <c r="B2061"/>
      <c r="C2061"/>
      <c r="D2061"/>
      <c r="E2061"/>
      <c r="F2061"/>
      <c r="G2061"/>
      <c r="H2061"/>
      <c r="I2061"/>
    </row>
    <row r="2062" spans="1:9">
      <c r="A2062"/>
      <c r="B2062"/>
      <c r="C2062"/>
      <c r="D2062"/>
      <c r="E2062"/>
      <c r="F2062"/>
      <c r="G2062"/>
      <c r="H2062"/>
      <c r="I2062"/>
    </row>
    <row r="2063" spans="1:9">
      <c r="A2063"/>
      <c r="B2063"/>
      <c r="C2063"/>
      <c r="D2063"/>
      <c r="E2063"/>
      <c r="F2063"/>
      <c r="G2063"/>
      <c r="H2063"/>
      <c r="I2063"/>
    </row>
    <row r="2064" spans="1:9">
      <c r="A2064"/>
      <c r="B2064"/>
      <c r="C2064"/>
      <c r="D2064"/>
      <c r="E2064"/>
      <c r="F2064"/>
      <c r="G2064"/>
      <c r="H2064"/>
      <c r="I2064"/>
    </row>
    <row r="2065" spans="1:9">
      <c r="A2065"/>
      <c r="B2065"/>
      <c r="C2065"/>
      <c r="D2065"/>
      <c r="E2065"/>
      <c r="F2065"/>
      <c r="G2065"/>
      <c r="H2065"/>
      <c r="I2065"/>
    </row>
    <row r="2066" spans="1:9">
      <c r="A2066"/>
      <c r="B2066"/>
      <c r="C2066"/>
      <c r="D2066"/>
      <c r="E2066"/>
      <c r="F2066"/>
      <c r="G2066"/>
      <c r="H2066"/>
      <c r="I2066"/>
    </row>
    <row r="2067" spans="1:9">
      <c r="A2067"/>
      <c r="B2067"/>
      <c r="C2067"/>
      <c r="D2067"/>
      <c r="E2067"/>
      <c r="F2067"/>
      <c r="G2067"/>
      <c r="H2067"/>
      <c r="I2067"/>
    </row>
    <row r="2068" spans="1:9">
      <c r="A2068"/>
      <c r="B2068"/>
      <c r="C2068"/>
      <c r="D2068"/>
      <c r="E2068"/>
      <c r="F2068"/>
      <c r="G2068"/>
      <c r="H2068"/>
      <c r="I2068"/>
    </row>
    <row r="2069" spans="1:9">
      <c r="A2069"/>
      <c r="B2069"/>
      <c r="C2069"/>
      <c r="D2069"/>
      <c r="E2069"/>
      <c r="F2069"/>
      <c r="G2069"/>
      <c r="H2069"/>
      <c r="I2069"/>
    </row>
    <row r="2070" spans="1:9">
      <c r="A2070"/>
      <c r="B2070"/>
      <c r="C2070"/>
      <c r="D2070"/>
      <c r="E2070"/>
      <c r="F2070"/>
      <c r="G2070"/>
      <c r="H2070"/>
      <c r="I2070"/>
    </row>
    <row r="2071" spans="1:9">
      <c r="A2071"/>
      <c r="B2071"/>
      <c r="C2071"/>
      <c r="D2071"/>
      <c r="E2071"/>
      <c r="F2071"/>
      <c r="G2071"/>
      <c r="H2071"/>
      <c r="I2071"/>
    </row>
    <row r="2072" spans="1:9">
      <c r="A2072"/>
      <c r="B2072"/>
      <c r="C2072"/>
      <c r="D2072"/>
      <c r="E2072"/>
      <c r="F2072"/>
      <c r="G2072"/>
      <c r="H2072"/>
      <c r="I2072"/>
    </row>
    <row r="2073" spans="1:9">
      <c r="A2073"/>
      <c r="B2073"/>
      <c r="C2073"/>
      <c r="D2073"/>
      <c r="E2073"/>
      <c r="F2073"/>
      <c r="G2073"/>
      <c r="H2073"/>
      <c r="I2073"/>
    </row>
    <row r="2074" spans="1:9">
      <c r="A2074"/>
      <c r="B2074"/>
      <c r="C2074"/>
      <c r="D2074"/>
      <c r="E2074"/>
      <c r="F2074"/>
      <c r="G2074"/>
      <c r="H2074"/>
      <c r="I2074"/>
    </row>
    <row r="2075" spans="1:9">
      <c r="A2075"/>
      <c r="B2075"/>
      <c r="C2075"/>
      <c r="D2075"/>
      <c r="E2075"/>
      <c r="F2075"/>
      <c r="G2075"/>
      <c r="H2075"/>
      <c r="I2075"/>
    </row>
    <row r="2076" spans="1:9">
      <c r="A2076"/>
      <c r="B2076"/>
      <c r="C2076"/>
      <c r="D2076"/>
      <c r="E2076"/>
      <c r="F2076"/>
      <c r="G2076"/>
      <c r="H2076"/>
      <c r="I2076"/>
    </row>
    <row r="2077" spans="1:9">
      <c r="A2077"/>
      <c r="B2077"/>
      <c r="C2077"/>
      <c r="D2077"/>
      <c r="E2077"/>
      <c r="F2077"/>
      <c r="G2077"/>
      <c r="H2077"/>
      <c r="I2077"/>
    </row>
    <row r="2078" spans="1:9">
      <c r="A2078"/>
      <c r="B2078"/>
      <c r="C2078"/>
      <c r="D2078"/>
      <c r="E2078"/>
      <c r="F2078"/>
      <c r="G2078"/>
      <c r="H2078"/>
      <c r="I2078"/>
    </row>
    <row r="2079" spans="1:9">
      <c r="A2079"/>
      <c r="B2079"/>
      <c r="C2079"/>
      <c r="D2079"/>
      <c r="E2079"/>
      <c r="F2079"/>
      <c r="G2079"/>
      <c r="H2079"/>
      <c r="I2079"/>
    </row>
    <row r="2080" spans="1:9">
      <c r="A2080"/>
      <c r="B2080"/>
      <c r="C2080"/>
      <c r="D2080"/>
      <c r="E2080"/>
      <c r="F2080"/>
      <c r="G2080"/>
      <c r="H2080"/>
      <c r="I2080"/>
    </row>
    <row r="2081" spans="1:9">
      <c r="A2081"/>
      <c r="B2081"/>
      <c r="C2081"/>
      <c r="D2081"/>
      <c r="E2081"/>
      <c r="F2081"/>
      <c r="G2081"/>
      <c r="H2081"/>
      <c r="I2081"/>
    </row>
    <row r="2082" spans="1:9">
      <c r="A2082"/>
      <c r="B2082"/>
      <c r="C2082"/>
      <c r="D2082"/>
      <c r="E2082"/>
      <c r="F2082"/>
      <c r="G2082"/>
      <c r="H2082"/>
      <c r="I2082"/>
    </row>
    <row r="2083" spans="1:9">
      <c r="A2083"/>
      <c r="B2083"/>
      <c r="C2083"/>
      <c r="D2083"/>
      <c r="E2083"/>
      <c r="F2083"/>
      <c r="G2083"/>
      <c r="H2083"/>
      <c r="I2083"/>
    </row>
    <row r="2084" spans="1:9">
      <c r="A2084"/>
      <c r="B2084"/>
      <c r="C2084"/>
      <c r="D2084"/>
      <c r="E2084"/>
      <c r="F2084"/>
      <c r="G2084"/>
      <c r="H2084"/>
      <c r="I2084"/>
    </row>
    <row r="2085" spans="1:9">
      <c r="A2085"/>
      <c r="B2085"/>
      <c r="C2085"/>
      <c r="D2085"/>
      <c r="E2085"/>
      <c r="F2085"/>
      <c r="G2085"/>
      <c r="H2085"/>
      <c r="I2085"/>
    </row>
    <row r="2086" spans="1:9">
      <c r="A2086"/>
      <c r="B2086"/>
      <c r="C2086"/>
      <c r="D2086"/>
      <c r="E2086"/>
      <c r="F2086"/>
      <c r="G2086"/>
      <c r="H2086"/>
      <c r="I2086"/>
    </row>
    <row r="2087" spans="1:9">
      <c r="A2087"/>
      <c r="B2087"/>
      <c r="C2087"/>
      <c r="D2087"/>
      <c r="E2087"/>
      <c r="F2087"/>
      <c r="G2087"/>
      <c r="H2087"/>
      <c r="I2087"/>
    </row>
    <row r="2088" spans="1:9">
      <c r="A2088"/>
      <c r="B2088"/>
      <c r="C2088"/>
      <c r="D2088"/>
      <c r="E2088"/>
      <c r="F2088"/>
      <c r="G2088"/>
      <c r="H2088"/>
      <c r="I2088"/>
    </row>
    <row r="2089" spans="1:9">
      <c r="A2089"/>
      <c r="B2089"/>
      <c r="C2089"/>
      <c r="D2089"/>
      <c r="E2089"/>
      <c r="F2089"/>
      <c r="G2089"/>
      <c r="H2089"/>
      <c r="I2089"/>
    </row>
    <row r="2090" spans="1:9">
      <c r="A2090"/>
      <c r="B2090"/>
      <c r="C2090"/>
      <c r="D2090"/>
      <c r="E2090"/>
      <c r="F2090"/>
      <c r="G2090"/>
      <c r="H2090"/>
      <c r="I2090"/>
    </row>
    <row r="2091" spans="1:9">
      <c r="A2091"/>
      <c r="B2091"/>
      <c r="C2091"/>
      <c r="D2091"/>
      <c r="E2091"/>
      <c r="F2091"/>
      <c r="G2091"/>
      <c r="H2091"/>
      <c r="I2091"/>
    </row>
    <row r="2092" spans="1:9">
      <c r="A2092"/>
      <c r="B2092"/>
      <c r="C2092"/>
      <c r="D2092"/>
      <c r="E2092"/>
      <c r="F2092"/>
      <c r="G2092"/>
      <c r="H2092"/>
      <c r="I2092"/>
    </row>
    <row r="2093" spans="1:9">
      <c r="A2093"/>
      <c r="B2093"/>
      <c r="C2093"/>
      <c r="D2093"/>
      <c r="E2093"/>
      <c r="F2093"/>
      <c r="G2093"/>
      <c r="H2093"/>
      <c r="I2093"/>
    </row>
    <row r="2094" spans="1:9">
      <c r="A2094"/>
      <c r="B2094"/>
      <c r="C2094"/>
      <c r="D2094"/>
      <c r="E2094"/>
      <c r="F2094"/>
      <c r="G2094"/>
      <c r="H2094"/>
      <c r="I2094"/>
    </row>
    <row r="2095" spans="1:9">
      <c r="A2095"/>
      <c r="B2095"/>
      <c r="C2095"/>
      <c r="D2095"/>
      <c r="E2095"/>
      <c r="F2095"/>
      <c r="G2095"/>
      <c r="H2095"/>
      <c r="I2095"/>
    </row>
    <row r="2096" spans="1:9">
      <c r="A2096"/>
      <c r="B2096"/>
      <c r="C2096"/>
      <c r="D2096"/>
      <c r="E2096"/>
      <c r="F2096"/>
      <c r="G2096"/>
      <c r="H2096"/>
      <c r="I2096"/>
    </row>
    <row r="2097" spans="1:9">
      <c r="A2097"/>
      <c r="B2097"/>
      <c r="C2097"/>
      <c r="D2097"/>
      <c r="E2097"/>
      <c r="F2097"/>
      <c r="G2097"/>
      <c r="H2097"/>
      <c r="I2097"/>
    </row>
    <row r="2098" spans="1:9">
      <c r="A2098"/>
      <c r="B2098"/>
      <c r="C2098"/>
      <c r="D2098"/>
      <c r="E2098"/>
      <c r="F2098"/>
      <c r="G2098"/>
      <c r="H2098"/>
      <c r="I2098"/>
    </row>
    <row r="2099" spans="1:9">
      <c r="A2099"/>
      <c r="B2099"/>
      <c r="C2099"/>
      <c r="D2099"/>
      <c r="E2099"/>
      <c r="F2099"/>
      <c r="G2099"/>
      <c r="H2099"/>
      <c r="I2099"/>
    </row>
    <row r="2100" spans="1:9">
      <c r="A2100"/>
      <c r="B2100"/>
      <c r="C2100"/>
      <c r="D2100"/>
      <c r="E2100"/>
      <c r="F2100"/>
      <c r="G2100"/>
      <c r="H2100"/>
      <c r="I2100"/>
    </row>
    <row r="2101" spans="1:9">
      <c r="A2101"/>
      <c r="B2101"/>
      <c r="C2101"/>
      <c r="D2101"/>
      <c r="E2101"/>
      <c r="F2101"/>
      <c r="G2101"/>
      <c r="H2101"/>
      <c r="I2101"/>
    </row>
    <row r="2102" spans="1:9">
      <c r="A2102"/>
      <c r="B2102"/>
      <c r="C2102"/>
      <c r="D2102"/>
      <c r="E2102"/>
      <c r="F2102"/>
      <c r="G2102"/>
      <c r="H2102"/>
      <c r="I2102"/>
    </row>
    <row r="2103" spans="1:9">
      <c r="A2103"/>
      <c r="B2103"/>
      <c r="C2103"/>
      <c r="D2103"/>
      <c r="E2103"/>
      <c r="F2103"/>
      <c r="G2103"/>
      <c r="H2103"/>
      <c r="I2103"/>
    </row>
    <row r="2104" spans="1:9">
      <c r="A2104"/>
      <c r="B2104"/>
      <c r="C2104"/>
      <c r="D2104"/>
      <c r="E2104"/>
      <c r="F2104"/>
      <c r="G2104"/>
      <c r="H2104"/>
      <c r="I2104"/>
    </row>
    <row r="2105" spans="1:9">
      <c r="A2105"/>
      <c r="B2105"/>
      <c r="C2105"/>
      <c r="D2105"/>
      <c r="E2105"/>
      <c r="F2105"/>
      <c r="G2105"/>
      <c r="H2105"/>
      <c r="I2105"/>
    </row>
    <row r="2106" spans="1:9">
      <c r="A2106"/>
      <c r="B2106"/>
      <c r="C2106"/>
      <c r="D2106"/>
      <c r="E2106"/>
      <c r="F2106"/>
      <c r="G2106"/>
      <c r="H2106"/>
      <c r="I2106"/>
    </row>
    <row r="2107" spans="1:9">
      <c r="A2107"/>
      <c r="B2107"/>
      <c r="C2107"/>
      <c r="D2107"/>
      <c r="E2107"/>
      <c r="F2107"/>
      <c r="G2107"/>
      <c r="H2107"/>
      <c r="I2107"/>
    </row>
    <row r="2108" spans="1:9">
      <c r="A2108"/>
      <c r="B2108"/>
      <c r="C2108"/>
      <c r="D2108"/>
      <c r="E2108"/>
      <c r="F2108"/>
      <c r="G2108"/>
      <c r="H2108"/>
      <c r="I2108"/>
    </row>
    <row r="2109" spans="1:9">
      <c r="A2109"/>
      <c r="B2109"/>
      <c r="C2109"/>
      <c r="D2109"/>
      <c r="E2109"/>
      <c r="F2109"/>
      <c r="G2109"/>
      <c r="H2109"/>
      <c r="I2109"/>
    </row>
    <row r="2110" spans="1:9">
      <c r="A2110"/>
      <c r="B2110"/>
      <c r="C2110"/>
      <c r="D2110"/>
      <c r="E2110"/>
      <c r="F2110"/>
      <c r="G2110"/>
      <c r="H2110"/>
      <c r="I2110"/>
    </row>
    <row r="2111" spans="1:9">
      <c r="A2111"/>
      <c r="B2111"/>
      <c r="C2111"/>
      <c r="D2111"/>
      <c r="E2111"/>
      <c r="F2111"/>
      <c r="G2111"/>
      <c r="H2111"/>
      <c r="I2111"/>
    </row>
    <row r="2112" spans="1:9">
      <c r="A2112"/>
      <c r="B2112"/>
      <c r="C2112"/>
      <c r="D2112"/>
      <c r="E2112"/>
      <c r="F2112"/>
      <c r="G2112"/>
      <c r="H2112"/>
      <c r="I2112"/>
    </row>
    <row r="2113" spans="1:9">
      <c r="A2113"/>
      <c r="B2113"/>
      <c r="C2113"/>
      <c r="D2113"/>
      <c r="E2113"/>
      <c r="F2113"/>
      <c r="G2113"/>
      <c r="H2113"/>
      <c r="I2113"/>
    </row>
    <row r="2114" spans="1:9">
      <c r="A2114"/>
      <c r="B2114"/>
      <c r="C2114"/>
      <c r="D2114"/>
      <c r="E2114"/>
      <c r="F2114"/>
      <c r="G2114"/>
      <c r="H2114"/>
      <c r="I2114"/>
    </row>
    <row r="2115" spans="1:9">
      <c r="A2115"/>
      <c r="B2115"/>
      <c r="C2115"/>
      <c r="D2115"/>
      <c r="E2115"/>
      <c r="F2115"/>
      <c r="G2115"/>
      <c r="H2115"/>
      <c r="I2115"/>
    </row>
    <row r="2116" spans="1:9">
      <c r="A2116"/>
      <c r="B2116"/>
      <c r="C2116"/>
      <c r="D2116"/>
      <c r="E2116"/>
      <c r="F2116"/>
      <c r="G2116"/>
      <c r="H2116"/>
      <c r="I2116"/>
    </row>
    <row r="2117" spans="1:9">
      <c r="A2117"/>
      <c r="B2117"/>
      <c r="C2117"/>
      <c r="D2117"/>
      <c r="E2117"/>
      <c r="F2117"/>
      <c r="G2117"/>
      <c r="H2117"/>
      <c r="I2117"/>
    </row>
    <row r="2118" spans="1:9">
      <c r="A2118"/>
      <c r="B2118"/>
      <c r="C2118"/>
      <c r="D2118"/>
      <c r="E2118"/>
      <c r="F2118"/>
      <c r="G2118"/>
      <c r="H2118"/>
      <c r="I2118"/>
    </row>
    <row r="2119" spans="1:9">
      <c r="A2119"/>
      <c r="B2119"/>
      <c r="C2119"/>
      <c r="D2119"/>
      <c r="E2119"/>
      <c r="F2119"/>
      <c r="G2119"/>
      <c r="H2119"/>
      <c r="I2119"/>
    </row>
    <row r="2120" spans="1:9">
      <c r="A2120"/>
      <c r="B2120"/>
      <c r="C2120"/>
      <c r="D2120"/>
      <c r="E2120"/>
      <c r="F2120"/>
      <c r="G2120"/>
      <c r="H2120"/>
      <c r="I2120"/>
    </row>
    <row r="2121" spans="1:9">
      <c r="A2121"/>
      <c r="B2121"/>
      <c r="C2121"/>
      <c r="D2121"/>
      <c r="E2121"/>
      <c r="F2121"/>
      <c r="G2121"/>
      <c r="H2121"/>
      <c r="I2121"/>
    </row>
    <row r="2122" spans="1:9">
      <c r="A2122"/>
      <c r="B2122"/>
      <c r="C2122"/>
      <c r="D2122"/>
      <c r="E2122"/>
      <c r="F2122"/>
      <c r="G2122"/>
      <c r="H2122"/>
      <c r="I2122"/>
    </row>
    <row r="2123" spans="1:9">
      <c r="A2123"/>
      <c r="B2123"/>
      <c r="C2123"/>
      <c r="D2123"/>
      <c r="E2123"/>
      <c r="F2123"/>
      <c r="G2123"/>
      <c r="H2123"/>
      <c r="I2123"/>
    </row>
    <row r="2124" spans="1:9">
      <c r="A2124"/>
      <c r="B2124"/>
      <c r="C2124"/>
      <c r="D2124"/>
      <c r="E2124"/>
      <c r="F2124"/>
      <c r="G2124"/>
      <c r="H2124"/>
      <c r="I2124"/>
    </row>
    <row r="2125" spans="1:9">
      <c r="A2125"/>
      <c r="B2125"/>
      <c r="C2125"/>
      <c r="D2125"/>
      <c r="E2125"/>
      <c r="F2125"/>
      <c r="G2125"/>
      <c r="H2125"/>
      <c r="I2125"/>
    </row>
    <row r="2126" spans="1:9">
      <c r="A2126"/>
      <c r="B2126"/>
      <c r="C2126"/>
      <c r="D2126"/>
      <c r="E2126"/>
      <c r="F2126"/>
      <c r="G2126"/>
      <c r="H2126"/>
      <c r="I2126"/>
    </row>
    <row r="2127" spans="1:9">
      <c r="A2127"/>
      <c r="B2127"/>
      <c r="C2127"/>
      <c r="D2127"/>
      <c r="E2127"/>
      <c r="F2127"/>
      <c r="G2127"/>
      <c r="H2127"/>
      <c r="I2127"/>
    </row>
    <row r="2128" spans="1:9">
      <c r="A2128"/>
      <c r="B2128"/>
      <c r="C2128"/>
      <c r="D2128"/>
      <c r="E2128"/>
      <c r="F2128"/>
      <c r="G2128"/>
      <c r="H2128"/>
      <c r="I2128"/>
    </row>
    <row r="2129" spans="1:9">
      <c r="A2129"/>
      <c r="B2129"/>
      <c r="C2129"/>
      <c r="D2129"/>
      <c r="E2129"/>
      <c r="F2129"/>
      <c r="G2129"/>
      <c r="H2129"/>
      <c r="I2129"/>
    </row>
    <row r="2130" spans="1:9">
      <c r="A2130"/>
      <c r="B2130"/>
      <c r="C2130"/>
      <c r="D2130"/>
      <c r="E2130"/>
      <c r="F2130"/>
      <c r="G2130"/>
      <c r="H2130"/>
      <c r="I2130"/>
    </row>
    <row r="2131" spans="1:9">
      <c r="A2131"/>
      <c r="B2131"/>
      <c r="C2131"/>
      <c r="D2131"/>
      <c r="E2131"/>
      <c r="F2131"/>
      <c r="G2131"/>
      <c r="H2131"/>
      <c r="I2131"/>
    </row>
    <row r="2132" spans="1:9">
      <c r="A2132"/>
      <c r="B2132"/>
      <c r="C2132"/>
      <c r="D2132"/>
      <c r="E2132"/>
      <c r="F2132"/>
      <c r="G2132"/>
      <c r="H2132"/>
      <c r="I2132"/>
    </row>
    <row r="2133" spans="1:9">
      <c r="A2133"/>
      <c r="B2133"/>
      <c r="C2133"/>
      <c r="D2133"/>
      <c r="E2133"/>
      <c r="F2133"/>
      <c r="G2133"/>
      <c r="H2133"/>
      <c r="I2133"/>
    </row>
    <row r="2134" spans="1:9">
      <c r="A2134"/>
      <c r="B2134"/>
      <c r="C2134"/>
      <c r="D2134"/>
      <c r="E2134"/>
      <c r="F2134"/>
      <c r="G2134"/>
      <c r="H2134"/>
      <c r="I2134"/>
    </row>
    <row r="2135" spans="1:9">
      <c r="A2135"/>
      <c r="B2135"/>
      <c r="C2135"/>
      <c r="D2135"/>
      <c r="E2135"/>
      <c r="F2135"/>
      <c r="G2135"/>
      <c r="H2135"/>
      <c r="I2135"/>
    </row>
    <row r="2136" spans="1:9">
      <c r="A2136"/>
      <c r="B2136"/>
      <c r="C2136"/>
      <c r="D2136"/>
      <c r="E2136"/>
      <c r="F2136"/>
      <c r="G2136"/>
      <c r="H2136"/>
      <c r="I2136"/>
    </row>
    <row r="2137" spans="1:9">
      <c r="A2137"/>
      <c r="B2137"/>
      <c r="C2137"/>
      <c r="D2137"/>
      <c r="E2137"/>
      <c r="F2137"/>
      <c r="G2137"/>
      <c r="H2137"/>
      <c r="I2137"/>
    </row>
    <row r="2138" spans="1:9">
      <c r="A2138"/>
      <c r="B2138"/>
      <c r="C2138"/>
      <c r="D2138"/>
      <c r="E2138"/>
      <c r="F2138"/>
      <c r="G2138"/>
      <c r="H2138"/>
      <c r="I2138"/>
    </row>
    <row r="2139" spans="1:9">
      <c r="A2139"/>
      <c r="B2139"/>
      <c r="C2139"/>
      <c r="D2139"/>
      <c r="E2139"/>
      <c r="F2139"/>
      <c r="G2139"/>
      <c r="H2139"/>
      <c r="I2139"/>
    </row>
    <row r="2140" spans="1:9">
      <c r="A2140"/>
      <c r="B2140"/>
      <c r="C2140"/>
      <c r="D2140"/>
      <c r="E2140"/>
      <c r="F2140"/>
      <c r="G2140"/>
      <c r="H2140"/>
      <c r="I2140"/>
    </row>
    <row r="2141" spans="1:9">
      <c r="A2141"/>
      <c r="B2141"/>
      <c r="C2141"/>
      <c r="D2141"/>
      <c r="E2141"/>
      <c r="F2141"/>
      <c r="G2141"/>
      <c r="H2141"/>
      <c r="I2141"/>
    </row>
    <row r="2142" spans="1:9">
      <c r="A2142"/>
      <c r="B2142"/>
      <c r="C2142"/>
      <c r="D2142"/>
      <c r="E2142"/>
      <c r="F2142"/>
      <c r="G2142"/>
      <c r="H2142"/>
      <c r="I2142"/>
    </row>
    <row r="2143" spans="1:9">
      <c r="A2143"/>
      <c r="B2143"/>
      <c r="C2143"/>
      <c r="D2143"/>
      <c r="E2143"/>
      <c r="F2143"/>
      <c r="G2143"/>
      <c r="H2143"/>
      <c r="I2143"/>
    </row>
    <row r="2144" spans="1:9">
      <c r="A2144"/>
      <c r="B2144"/>
      <c r="C2144"/>
      <c r="D2144"/>
      <c r="E2144"/>
      <c r="F2144"/>
      <c r="G2144"/>
      <c r="H2144"/>
      <c r="I2144"/>
    </row>
    <row r="2145" spans="1:9">
      <c r="A2145"/>
      <c r="B2145"/>
      <c r="C2145"/>
      <c r="D2145"/>
      <c r="E2145"/>
      <c r="F2145"/>
      <c r="G2145"/>
      <c r="H2145"/>
      <c r="I2145"/>
    </row>
    <row r="2146" spans="1:9">
      <c r="A2146"/>
      <c r="B2146"/>
      <c r="C2146"/>
      <c r="D2146"/>
      <c r="E2146"/>
      <c r="F2146"/>
      <c r="G2146"/>
      <c r="H2146"/>
      <c r="I2146"/>
    </row>
    <row r="2147" spans="1:9">
      <c r="A2147"/>
      <c r="B2147"/>
      <c r="C2147"/>
      <c r="D2147"/>
      <c r="E2147"/>
      <c r="F2147"/>
      <c r="G2147"/>
      <c r="H2147"/>
      <c r="I2147"/>
    </row>
    <row r="2148" spans="1:9">
      <c r="A2148"/>
      <c r="B2148"/>
      <c r="C2148"/>
      <c r="D2148"/>
      <c r="E2148"/>
      <c r="F2148"/>
      <c r="G2148"/>
      <c r="H2148"/>
      <c r="I2148"/>
    </row>
    <row r="2149" spans="1:9">
      <c r="A2149"/>
      <c r="B2149"/>
      <c r="C2149"/>
      <c r="D2149"/>
      <c r="E2149"/>
      <c r="F2149"/>
      <c r="G2149"/>
      <c r="H2149"/>
      <c r="I2149"/>
    </row>
    <row r="2150" spans="1:9">
      <c r="A2150"/>
      <c r="B2150"/>
      <c r="C2150"/>
      <c r="D2150"/>
      <c r="E2150"/>
      <c r="F2150"/>
      <c r="G2150"/>
      <c r="H2150"/>
      <c r="I2150"/>
    </row>
    <row r="2151" spans="1:9">
      <c r="A2151"/>
      <c r="B2151"/>
      <c r="C2151"/>
      <c r="D2151"/>
      <c r="E2151"/>
      <c r="F2151"/>
      <c r="G2151"/>
      <c r="H2151"/>
      <c r="I2151"/>
    </row>
    <row r="2152" spans="1:9">
      <c r="A2152"/>
      <c r="B2152"/>
      <c r="C2152"/>
      <c r="D2152"/>
      <c r="E2152"/>
      <c r="F2152"/>
      <c r="G2152"/>
      <c r="H2152"/>
      <c r="I2152"/>
    </row>
    <row r="2153" spans="1:9">
      <c r="A2153"/>
      <c r="B2153"/>
      <c r="C2153"/>
      <c r="D2153"/>
      <c r="E2153"/>
      <c r="F2153"/>
      <c r="G2153"/>
      <c r="H2153"/>
      <c r="I2153"/>
    </row>
    <row r="2154" spans="1:9">
      <c r="A2154"/>
      <c r="B2154"/>
      <c r="C2154"/>
      <c r="D2154"/>
      <c r="E2154"/>
      <c r="F2154"/>
      <c r="G2154"/>
      <c r="H2154"/>
      <c r="I2154"/>
    </row>
    <row r="2155" spans="1:9">
      <c r="A2155"/>
      <c r="B2155"/>
      <c r="C2155"/>
      <c r="D2155"/>
      <c r="E2155"/>
      <c r="F2155"/>
      <c r="G2155"/>
      <c r="H2155"/>
      <c r="I2155"/>
    </row>
    <row r="2156" spans="1:9">
      <c r="A2156"/>
      <c r="B2156"/>
      <c r="C2156"/>
      <c r="D2156"/>
      <c r="E2156"/>
      <c r="F2156"/>
      <c r="G2156"/>
      <c r="H2156"/>
      <c r="I2156"/>
    </row>
    <row r="2157" spans="1:9">
      <c r="A2157"/>
      <c r="B2157"/>
      <c r="C2157"/>
      <c r="D2157"/>
      <c r="E2157"/>
      <c r="F2157"/>
      <c r="G2157"/>
      <c r="H2157"/>
      <c r="I2157"/>
    </row>
    <row r="2158" spans="1:9">
      <c r="A2158"/>
      <c r="B2158"/>
      <c r="C2158"/>
      <c r="D2158"/>
      <c r="E2158"/>
      <c r="F2158"/>
      <c r="G2158"/>
      <c r="H2158"/>
      <c r="I2158"/>
    </row>
    <row r="2159" spans="1:9">
      <c r="A2159"/>
      <c r="B2159"/>
      <c r="C2159"/>
      <c r="D2159"/>
      <c r="E2159"/>
      <c r="F2159"/>
      <c r="G2159"/>
      <c r="H2159"/>
      <c r="I2159"/>
    </row>
    <row r="2160" spans="1:9">
      <c r="A2160"/>
      <c r="B2160"/>
      <c r="C2160"/>
      <c r="D2160"/>
      <c r="E2160"/>
      <c r="F2160"/>
      <c r="G2160"/>
      <c r="H2160"/>
      <c r="I2160"/>
    </row>
    <row r="2161" spans="1:9">
      <c r="A2161"/>
      <c r="B2161"/>
      <c r="C2161"/>
      <c r="D2161"/>
      <c r="E2161"/>
      <c r="F2161"/>
      <c r="G2161"/>
      <c r="H2161"/>
      <c r="I2161"/>
    </row>
    <row r="2162" spans="1:9">
      <c r="A2162"/>
      <c r="B2162"/>
      <c r="C2162"/>
      <c r="D2162"/>
      <c r="E2162"/>
      <c r="F2162"/>
      <c r="G2162"/>
      <c r="H2162"/>
      <c r="I2162"/>
    </row>
    <row r="2163" spans="1:9">
      <c r="A2163"/>
      <c r="B2163"/>
      <c r="C2163"/>
      <c r="D2163"/>
      <c r="E2163"/>
      <c r="F2163"/>
      <c r="G2163"/>
      <c r="H2163"/>
      <c r="I2163"/>
    </row>
    <row r="2164" spans="1:9">
      <c r="A2164"/>
      <c r="B2164"/>
      <c r="C2164"/>
      <c r="D2164"/>
      <c r="E2164"/>
      <c r="F2164"/>
      <c r="G2164"/>
      <c r="H2164"/>
      <c r="I2164"/>
    </row>
    <row r="2165" spans="1:9">
      <c r="A2165"/>
      <c r="B2165"/>
      <c r="C2165"/>
      <c r="D2165"/>
      <c r="E2165"/>
      <c r="F2165"/>
      <c r="G2165"/>
      <c r="H2165"/>
      <c r="I2165"/>
    </row>
    <row r="2166" spans="1:9">
      <c r="A2166"/>
      <c r="B2166"/>
      <c r="C2166"/>
      <c r="D2166"/>
      <c r="E2166"/>
      <c r="F2166"/>
      <c r="G2166"/>
      <c r="H2166"/>
      <c r="I2166"/>
    </row>
    <row r="2167" spans="1:9">
      <c r="A2167"/>
      <c r="B2167"/>
      <c r="C2167"/>
      <c r="D2167"/>
      <c r="E2167"/>
      <c r="F2167"/>
      <c r="G2167"/>
      <c r="H2167"/>
      <c r="I2167"/>
    </row>
    <row r="2168" spans="1:9">
      <c r="A2168"/>
      <c r="B2168"/>
      <c r="C2168"/>
      <c r="D2168"/>
      <c r="E2168"/>
      <c r="F2168"/>
      <c r="G2168"/>
      <c r="H2168"/>
      <c r="I2168"/>
    </row>
    <row r="2169" spans="1:9">
      <c r="A2169"/>
      <c r="B2169"/>
      <c r="C2169"/>
      <c r="D2169"/>
      <c r="E2169"/>
      <c r="F2169"/>
      <c r="G2169"/>
      <c r="H2169"/>
      <c r="I2169"/>
    </row>
    <row r="2170" spans="1:9">
      <c r="A2170"/>
      <c r="B2170"/>
      <c r="C2170"/>
      <c r="D2170"/>
      <c r="E2170"/>
      <c r="F2170"/>
      <c r="G2170"/>
      <c r="H2170"/>
      <c r="I2170"/>
    </row>
    <row r="2171" spans="1:9">
      <c r="A2171"/>
      <c r="B2171"/>
      <c r="C2171"/>
      <c r="D2171"/>
      <c r="E2171"/>
      <c r="F2171"/>
      <c r="G2171"/>
      <c r="H2171"/>
      <c r="I2171"/>
    </row>
    <row r="2172" spans="1:9">
      <c r="A2172"/>
      <c r="B2172"/>
      <c r="C2172"/>
      <c r="D2172"/>
      <c r="E2172"/>
      <c r="F2172"/>
      <c r="G2172"/>
      <c r="H2172"/>
      <c r="I2172"/>
    </row>
    <row r="2173" spans="1:9">
      <c r="A2173"/>
      <c r="B2173"/>
      <c r="C2173"/>
      <c r="D2173"/>
      <c r="E2173"/>
      <c r="F2173"/>
      <c r="G2173"/>
      <c r="H2173"/>
      <c r="I2173"/>
    </row>
    <row r="2174" spans="1:9">
      <c r="A2174"/>
      <c r="B2174"/>
      <c r="C2174"/>
      <c r="D2174"/>
      <c r="E2174"/>
      <c r="F2174"/>
      <c r="G2174"/>
      <c r="H2174"/>
      <c r="I2174"/>
    </row>
    <row r="2175" spans="1:9">
      <c r="A2175"/>
      <c r="B2175"/>
      <c r="C2175"/>
      <c r="D2175"/>
      <c r="E2175"/>
      <c r="F2175"/>
      <c r="G2175"/>
      <c r="H2175"/>
      <c r="I2175"/>
    </row>
    <row r="2176" spans="1:9">
      <c r="A2176"/>
      <c r="B2176"/>
      <c r="C2176"/>
      <c r="D2176"/>
      <c r="E2176"/>
      <c r="F2176"/>
      <c r="G2176"/>
      <c r="H2176"/>
      <c r="I2176"/>
    </row>
    <row r="2177" spans="1:9">
      <c r="A2177"/>
      <c r="B2177"/>
      <c r="C2177"/>
      <c r="D2177"/>
      <c r="E2177"/>
      <c r="F2177"/>
      <c r="G2177"/>
      <c r="H2177"/>
      <c r="I2177"/>
    </row>
    <row r="2178" spans="1:9">
      <c r="A2178"/>
      <c r="B2178"/>
      <c r="C2178"/>
      <c r="D2178"/>
      <c r="E2178"/>
      <c r="F2178"/>
      <c r="G2178"/>
      <c r="H2178"/>
      <c r="I2178"/>
    </row>
    <row r="2179" spans="1:9">
      <c r="A2179"/>
      <c r="B2179"/>
      <c r="C2179"/>
      <c r="D2179"/>
      <c r="E2179"/>
      <c r="F2179"/>
      <c r="G2179"/>
      <c r="H2179"/>
      <c r="I2179"/>
    </row>
    <row r="2180" spans="1:9">
      <c r="A2180"/>
      <c r="B2180"/>
      <c r="C2180"/>
      <c r="D2180"/>
      <c r="E2180"/>
      <c r="F2180"/>
      <c r="G2180"/>
      <c r="H2180"/>
      <c r="I2180"/>
    </row>
    <row r="2181" spans="1:9">
      <c r="A2181"/>
      <c r="B2181"/>
      <c r="C2181"/>
      <c r="D2181"/>
      <c r="E2181"/>
      <c r="F2181"/>
      <c r="G2181"/>
      <c r="H2181"/>
      <c r="I2181"/>
    </row>
    <row r="2182" spans="1:9">
      <c r="A2182"/>
      <c r="B2182"/>
      <c r="C2182"/>
      <c r="D2182"/>
      <c r="E2182"/>
      <c r="F2182"/>
      <c r="G2182"/>
      <c r="H2182"/>
      <c r="I2182"/>
    </row>
    <row r="2183" spans="1:9">
      <c r="A2183"/>
      <c r="B2183"/>
      <c r="C2183"/>
      <c r="D2183"/>
      <c r="E2183"/>
      <c r="F2183"/>
      <c r="G2183"/>
      <c r="H2183"/>
      <c r="I2183"/>
    </row>
    <row r="2184" spans="1:9">
      <c r="A2184"/>
      <c r="B2184"/>
      <c r="C2184"/>
      <c r="D2184"/>
      <c r="E2184"/>
      <c r="F2184"/>
      <c r="G2184"/>
      <c r="H2184"/>
      <c r="I2184"/>
    </row>
    <row r="2185" spans="1:9">
      <c r="A2185"/>
      <c r="B2185"/>
      <c r="C2185"/>
      <c r="D2185"/>
      <c r="E2185"/>
      <c r="F2185"/>
      <c r="G2185"/>
      <c r="H2185"/>
      <c r="I2185"/>
    </row>
    <row r="2186" spans="1:9">
      <c r="A2186"/>
      <c r="B2186"/>
      <c r="C2186"/>
      <c r="D2186"/>
      <c r="E2186"/>
      <c r="F2186"/>
      <c r="G2186"/>
      <c r="H2186"/>
      <c r="I2186"/>
    </row>
    <row r="2187" spans="1:9">
      <c r="A2187"/>
      <c r="B2187"/>
      <c r="C2187"/>
      <c r="D2187"/>
      <c r="E2187"/>
      <c r="F2187"/>
      <c r="G2187"/>
      <c r="H2187"/>
      <c r="I2187"/>
    </row>
    <row r="2188" spans="1:9">
      <c r="A2188"/>
      <c r="B2188"/>
      <c r="C2188"/>
      <c r="D2188"/>
      <c r="E2188"/>
      <c r="F2188"/>
      <c r="G2188"/>
      <c r="H2188"/>
      <c r="I2188"/>
    </row>
    <row r="2189" spans="1:9">
      <c r="A2189"/>
      <c r="B2189"/>
      <c r="C2189"/>
      <c r="D2189"/>
      <c r="E2189"/>
      <c r="F2189"/>
      <c r="G2189"/>
      <c r="H2189"/>
      <c r="I2189"/>
    </row>
    <row r="2190" spans="1:9">
      <c r="A2190"/>
      <c r="B2190"/>
      <c r="C2190"/>
      <c r="D2190"/>
      <c r="E2190"/>
      <c r="F2190"/>
      <c r="G2190"/>
      <c r="H2190"/>
      <c r="I2190"/>
    </row>
    <row r="2191" spans="1:9">
      <c r="A2191"/>
      <c r="B2191"/>
      <c r="C2191"/>
      <c r="D2191"/>
      <c r="E2191"/>
      <c r="F2191"/>
      <c r="G2191"/>
      <c r="H2191"/>
      <c r="I2191"/>
    </row>
    <row r="2192" spans="1:9">
      <c r="A2192"/>
      <c r="B2192"/>
      <c r="C2192"/>
      <c r="D2192"/>
      <c r="E2192"/>
      <c r="F2192"/>
      <c r="G2192"/>
      <c r="H2192"/>
      <c r="I2192"/>
    </row>
    <row r="2193" spans="1:9">
      <c r="A2193"/>
      <c r="B2193"/>
      <c r="C2193"/>
      <c r="D2193"/>
      <c r="E2193"/>
      <c r="F2193"/>
      <c r="G2193"/>
      <c r="H2193"/>
      <c r="I2193"/>
    </row>
    <row r="2194" spans="1:9">
      <c r="A2194"/>
      <c r="B2194"/>
      <c r="C2194"/>
      <c r="D2194"/>
      <c r="E2194"/>
      <c r="F2194"/>
      <c r="G2194"/>
      <c r="H2194"/>
      <c r="I2194"/>
    </row>
    <row r="2195" spans="1:9">
      <c r="A2195"/>
      <c r="B2195"/>
      <c r="C2195"/>
      <c r="D2195"/>
      <c r="E2195"/>
      <c r="F2195"/>
      <c r="G2195"/>
      <c r="H2195"/>
      <c r="I2195"/>
    </row>
    <row r="2196" spans="1:9">
      <c r="A2196"/>
      <c r="B2196"/>
      <c r="C2196"/>
      <c r="D2196"/>
      <c r="E2196"/>
      <c r="F2196"/>
      <c r="G2196"/>
      <c r="H2196"/>
      <c r="I2196"/>
    </row>
    <row r="2197" spans="1:9">
      <c r="A2197"/>
      <c r="B2197"/>
      <c r="C2197"/>
      <c r="D2197"/>
      <c r="E2197"/>
      <c r="F2197"/>
      <c r="G2197"/>
      <c r="H2197"/>
      <c r="I2197"/>
    </row>
    <row r="2198" spans="1:9">
      <c r="A2198"/>
      <c r="B2198"/>
      <c r="C2198"/>
      <c r="D2198"/>
      <c r="E2198"/>
      <c r="F2198"/>
      <c r="G2198"/>
      <c r="H2198"/>
      <c r="I2198"/>
    </row>
    <row r="2199" spans="1:9">
      <c r="A2199"/>
      <c r="B2199"/>
      <c r="C2199"/>
      <c r="D2199"/>
      <c r="E2199"/>
      <c r="F2199"/>
      <c r="G2199"/>
      <c r="H2199"/>
      <c r="I2199"/>
    </row>
    <row r="2200" spans="1:9">
      <c r="A2200"/>
      <c r="B2200"/>
      <c r="C2200"/>
      <c r="D2200"/>
      <c r="E2200"/>
      <c r="F2200"/>
      <c r="G2200"/>
      <c r="H2200"/>
      <c r="I2200"/>
    </row>
    <row r="2201" spans="1:9">
      <c r="A2201"/>
      <c r="B2201"/>
      <c r="C2201"/>
      <c r="D2201"/>
      <c r="E2201"/>
      <c r="F2201"/>
      <c r="G2201"/>
      <c r="H2201"/>
      <c r="I2201"/>
    </row>
    <row r="2202" spans="1:9">
      <c r="A2202"/>
      <c r="B2202"/>
      <c r="C2202"/>
      <c r="D2202"/>
      <c r="E2202"/>
      <c r="F2202"/>
      <c r="G2202"/>
      <c r="H2202"/>
      <c r="I2202"/>
    </row>
    <row r="2203" spans="1:9">
      <c r="A2203"/>
      <c r="B2203"/>
      <c r="C2203"/>
      <c r="D2203"/>
      <c r="E2203"/>
      <c r="F2203"/>
      <c r="G2203"/>
      <c r="H2203"/>
      <c r="I2203"/>
    </row>
    <row r="2204" spans="1:9">
      <c r="A2204"/>
      <c r="B2204"/>
      <c r="C2204"/>
      <c r="D2204"/>
      <c r="E2204"/>
      <c r="F2204"/>
      <c r="G2204"/>
      <c r="H2204"/>
      <c r="I2204"/>
    </row>
    <row r="2205" spans="1:9">
      <c r="A2205"/>
      <c r="B2205"/>
      <c r="C2205"/>
      <c r="D2205"/>
      <c r="E2205"/>
      <c r="F2205"/>
      <c r="G2205"/>
      <c r="H2205"/>
      <c r="I2205"/>
    </row>
    <row r="2206" spans="1:9">
      <c r="A2206"/>
      <c r="B2206"/>
      <c r="C2206"/>
      <c r="D2206"/>
      <c r="E2206"/>
      <c r="F2206"/>
      <c r="G2206"/>
      <c r="H2206"/>
      <c r="I2206"/>
    </row>
    <row r="2207" spans="1:9">
      <c r="A2207"/>
      <c r="B2207"/>
      <c r="C2207"/>
      <c r="D2207"/>
      <c r="E2207"/>
      <c r="F2207"/>
      <c r="G2207"/>
      <c r="H2207"/>
      <c r="I2207"/>
    </row>
    <row r="2208" spans="1:9">
      <c r="A2208"/>
      <c r="B2208"/>
      <c r="C2208"/>
      <c r="D2208"/>
      <c r="E2208"/>
      <c r="F2208"/>
      <c r="G2208"/>
      <c r="H2208"/>
      <c r="I2208"/>
    </row>
    <row r="2209" spans="1:9">
      <c r="A2209"/>
      <c r="B2209"/>
      <c r="C2209"/>
      <c r="D2209"/>
      <c r="E2209"/>
      <c r="F2209"/>
      <c r="G2209"/>
      <c r="H2209"/>
      <c r="I2209"/>
    </row>
    <row r="2210" spans="1:9">
      <c r="A2210"/>
      <c r="B2210"/>
      <c r="C2210"/>
      <c r="D2210"/>
      <c r="E2210"/>
      <c r="F2210"/>
      <c r="G2210"/>
      <c r="H2210"/>
      <c r="I2210"/>
    </row>
    <row r="2211" spans="1:9">
      <c r="A2211"/>
      <c r="B2211"/>
      <c r="C2211"/>
      <c r="D2211"/>
      <c r="E2211"/>
      <c r="F2211"/>
      <c r="G2211"/>
      <c r="H2211"/>
      <c r="I2211"/>
    </row>
    <row r="2212" spans="1:9">
      <c r="A2212"/>
      <c r="B2212"/>
      <c r="C2212"/>
      <c r="D2212"/>
      <c r="E2212"/>
      <c r="F2212"/>
      <c r="G2212"/>
      <c r="H2212"/>
      <c r="I2212"/>
    </row>
    <row r="2213" spans="1:9">
      <c r="A2213"/>
      <c r="B2213"/>
      <c r="C2213"/>
      <c r="D2213"/>
      <c r="E2213"/>
      <c r="F2213"/>
      <c r="G2213"/>
      <c r="H2213"/>
      <c r="I2213"/>
    </row>
    <row r="2214" spans="1:9">
      <c r="A2214"/>
      <c r="B2214"/>
      <c r="C2214"/>
      <c r="D2214"/>
      <c r="E2214"/>
      <c r="F2214"/>
      <c r="G2214"/>
      <c r="H2214"/>
      <c r="I2214"/>
    </row>
    <row r="2215" spans="1:9">
      <c r="A2215"/>
      <c r="B2215"/>
      <c r="C2215"/>
      <c r="D2215"/>
      <c r="E2215"/>
      <c r="F2215"/>
      <c r="G2215"/>
      <c r="H2215"/>
      <c r="I2215"/>
    </row>
    <row r="2216" spans="1:9">
      <c r="A2216"/>
      <c r="B2216"/>
      <c r="C2216"/>
      <c r="D2216"/>
      <c r="E2216"/>
      <c r="F2216"/>
      <c r="G2216"/>
      <c r="H2216"/>
      <c r="I2216"/>
    </row>
    <row r="2217" spans="1:9">
      <c r="A2217"/>
      <c r="B2217"/>
      <c r="C2217"/>
      <c r="D2217"/>
      <c r="E2217"/>
      <c r="F2217"/>
      <c r="G2217"/>
      <c r="H2217"/>
      <c r="I2217"/>
    </row>
    <row r="2218" spans="1:9">
      <c r="A2218"/>
      <c r="B2218"/>
      <c r="C2218"/>
      <c r="D2218"/>
      <c r="E2218"/>
      <c r="F2218"/>
      <c r="G2218"/>
      <c r="H2218"/>
      <c r="I2218"/>
    </row>
    <row r="2219" spans="1:9">
      <c r="A2219"/>
      <c r="B2219"/>
      <c r="C2219"/>
      <c r="D2219"/>
      <c r="E2219"/>
      <c r="F2219"/>
      <c r="G2219"/>
      <c r="H2219"/>
      <c r="I2219"/>
    </row>
    <row r="2220" spans="1:9">
      <c r="A2220"/>
      <c r="B2220"/>
      <c r="C2220"/>
      <c r="D2220"/>
      <c r="E2220"/>
      <c r="F2220"/>
      <c r="G2220"/>
      <c r="H2220"/>
      <c r="I2220"/>
    </row>
    <row r="2221" spans="1:9">
      <c r="A2221"/>
      <c r="B2221"/>
      <c r="C2221"/>
      <c r="D2221"/>
      <c r="E2221"/>
      <c r="F2221"/>
      <c r="G2221"/>
      <c r="H2221"/>
      <c r="I2221"/>
    </row>
    <row r="2222" spans="1:9">
      <c r="A2222"/>
      <c r="B2222"/>
      <c r="C2222"/>
      <c r="D2222"/>
      <c r="E2222"/>
      <c r="F2222"/>
      <c r="G2222"/>
      <c r="H2222"/>
      <c r="I2222"/>
    </row>
    <row r="2223" spans="1:9">
      <c r="A2223"/>
      <c r="B2223"/>
      <c r="C2223"/>
      <c r="D2223"/>
      <c r="E2223"/>
      <c r="F2223"/>
      <c r="G2223"/>
      <c r="H2223"/>
      <c r="I2223"/>
    </row>
    <row r="2224" spans="1:9">
      <c r="A2224"/>
      <c r="B2224"/>
      <c r="C2224"/>
      <c r="D2224"/>
      <c r="E2224"/>
      <c r="F2224"/>
      <c r="G2224"/>
      <c r="H2224"/>
      <c r="I2224"/>
    </row>
    <row r="2225" spans="1:9">
      <c r="A2225"/>
      <c r="B2225"/>
      <c r="C2225"/>
      <c r="D2225"/>
      <c r="E2225"/>
      <c r="F2225"/>
      <c r="G2225"/>
      <c r="H2225"/>
      <c r="I2225"/>
    </row>
    <row r="2226" spans="1:9">
      <c r="A2226"/>
      <c r="B2226"/>
      <c r="C2226"/>
      <c r="D2226"/>
      <c r="E2226"/>
      <c r="F2226"/>
      <c r="G2226"/>
      <c r="H2226"/>
      <c r="I2226"/>
    </row>
    <row r="2227" spans="1:9">
      <c r="A2227"/>
      <c r="B2227"/>
      <c r="C2227"/>
      <c r="D2227"/>
      <c r="E2227"/>
      <c r="F2227"/>
      <c r="G2227"/>
      <c r="H2227"/>
      <c r="I2227"/>
    </row>
    <row r="2228" spans="1:9">
      <c r="A2228"/>
      <c r="B2228"/>
      <c r="C2228"/>
      <c r="D2228"/>
      <c r="E2228"/>
      <c r="F2228"/>
      <c r="G2228"/>
      <c r="H2228"/>
      <c r="I2228"/>
    </row>
    <row r="2229" spans="1:9">
      <c r="A2229"/>
      <c r="B2229"/>
      <c r="C2229"/>
      <c r="D2229"/>
      <c r="E2229"/>
      <c r="F2229"/>
      <c r="G2229"/>
      <c r="H2229"/>
      <c r="I2229"/>
    </row>
    <row r="2230" spans="1:9">
      <c r="A2230"/>
      <c r="B2230"/>
      <c r="C2230"/>
      <c r="D2230"/>
      <c r="E2230"/>
      <c r="F2230"/>
      <c r="G2230"/>
      <c r="H2230"/>
      <c r="I2230"/>
    </row>
    <row r="2231" spans="1:9">
      <c r="A2231"/>
      <c r="B2231"/>
      <c r="C2231"/>
      <c r="D2231"/>
      <c r="E2231"/>
      <c r="F2231"/>
      <c r="G2231"/>
      <c r="H2231"/>
      <c r="I2231"/>
    </row>
    <row r="2232" spans="1:9">
      <c r="A2232"/>
      <c r="B2232"/>
      <c r="C2232"/>
      <c r="D2232"/>
      <c r="E2232"/>
      <c r="F2232"/>
      <c r="G2232"/>
      <c r="H2232"/>
      <c r="I2232"/>
    </row>
    <row r="2233" spans="1:9">
      <c r="A2233"/>
      <c r="B2233"/>
      <c r="C2233"/>
      <c r="D2233"/>
      <c r="E2233"/>
      <c r="F2233"/>
      <c r="G2233"/>
      <c r="H2233"/>
      <c r="I2233"/>
    </row>
    <row r="2234" spans="1:9">
      <c r="A2234"/>
      <c r="B2234"/>
      <c r="C2234"/>
      <c r="D2234"/>
      <c r="E2234"/>
      <c r="F2234"/>
      <c r="G2234"/>
      <c r="H2234"/>
      <c r="I2234"/>
    </row>
    <row r="2235" spans="1:9">
      <c r="A2235"/>
      <c r="B2235"/>
      <c r="C2235"/>
      <c r="D2235"/>
      <c r="E2235"/>
      <c r="F2235"/>
      <c r="G2235"/>
      <c r="H2235"/>
      <c r="I2235"/>
    </row>
    <row r="2236" spans="1:9">
      <c r="A2236"/>
      <c r="B2236"/>
      <c r="C2236"/>
      <c r="D2236"/>
      <c r="E2236"/>
      <c r="F2236"/>
      <c r="G2236"/>
      <c r="H2236"/>
      <c r="I2236"/>
    </row>
    <row r="2237" spans="1:9">
      <c r="A2237"/>
      <c r="B2237"/>
      <c r="C2237"/>
      <c r="D2237"/>
      <c r="E2237"/>
      <c r="F2237"/>
      <c r="G2237"/>
      <c r="H2237"/>
      <c r="I2237"/>
    </row>
    <row r="2238" spans="1:9">
      <c r="A2238"/>
      <c r="B2238"/>
      <c r="C2238"/>
      <c r="D2238"/>
      <c r="E2238"/>
      <c r="F2238"/>
      <c r="G2238"/>
      <c r="H2238"/>
      <c r="I2238"/>
    </row>
    <row r="2239" spans="1:9">
      <c r="A2239"/>
      <c r="B2239"/>
      <c r="C2239"/>
      <c r="D2239"/>
      <c r="E2239"/>
      <c r="F2239"/>
      <c r="G2239"/>
      <c r="H2239"/>
      <c r="I2239"/>
    </row>
    <row r="2240" spans="1:9">
      <c r="A2240"/>
      <c r="B2240"/>
      <c r="C2240"/>
      <c r="D2240"/>
      <c r="E2240"/>
      <c r="F2240"/>
      <c r="G2240"/>
      <c r="H2240"/>
      <c r="I2240"/>
    </row>
    <row r="2241" spans="1:9">
      <c r="A2241"/>
      <c r="B2241"/>
      <c r="C2241"/>
      <c r="D2241"/>
      <c r="E2241"/>
      <c r="F2241"/>
      <c r="G2241"/>
      <c r="H2241"/>
      <c r="I2241"/>
    </row>
    <row r="2242" spans="1:9">
      <c r="A2242"/>
      <c r="B2242"/>
      <c r="C2242"/>
      <c r="D2242"/>
      <c r="E2242"/>
      <c r="F2242"/>
      <c r="G2242"/>
      <c r="H2242"/>
      <c r="I2242"/>
    </row>
    <row r="2243" spans="1:9">
      <c r="A2243"/>
      <c r="B2243"/>
      <c r="C2243"/>
      <c r="D2243"/>
      <c r="E2243"/>
      <c r="F2243"/>
      <c r="G2243"/>
      <c r="H2243"/>
      <c r="I2243"/>
    </row>
    <row r="2244" spans="1:9">
      <c r="A2244"/>
      <c r="B2244"/>
      <c r="C2244"/>
      <c r="D2244"/>
      <c r="E2244"/>
      <c r="F2244"/>
      <c r="G2244"/>
      <c r="H2244"/>
      <c r="I2244"/>
    </row>
    <row r="2245" spans="1:9">
      <c r="A2245"/>
      <c r="B2245"/>
      <c r="C2245"/>
      <c r="D2245"/>
      <c r="E2245"/>
      <c r="F2245"/>
      <c r="G2245"/>
      <c r="H2245"/>
      <c r="I2245"/>
    </row>
    <row r="2246" spans="1:9">
      <c r="A2246"/>
      <c r="B2246"/>
      <c r="C2246"/>
      <c r="D2246"/>
      <c r="E2246"/>
      <c r="F2246"/>
      <c r="G2246"/>
      <c r="H2246"/>
      <c r="I2246"/>
    </row>
    <row r="2247" spans="1:9">
      <c r="A2247"/>
      <c r="B2247"/>
      <c r="C2247"/>
      <c r="D2247"/>
      <c r="E2247"/>
      <c r="F2247"/>
      <c r="G2247"/>
      <c r="H2247"/>
      <c r="I2247"/>
    </row>
    <row r="2248" spans="1:9">
      <c r="A2248"/>
      <c r="B2248"/>
      <c r="C2248"/>
      <c r="D2248"/>
      <c r="E2248"/>
      <c r="F2248"/>
      <c r="G2248"/>
      <c r="H2248"/>
      <c r="I2248"/>
    </row>
    <row r="2249" spans="1:9">
      <c r="A2249"/>
      <c r="B2249"/>
      <c r="C2249"/>
      <c r="D2249"/>
      <c r="E2249"/>
      <c r="F2249"/>
      <c r="G2249"/>
      <c r="H2249"/>
      <c r="I2249"/>
    </row>
    <row r="2250" spans="1:9">
      <c r="A2250"/>
      <c r="B2250"/>
      <c r="C2250"/>
      <c r="D2250"/>
      <c r="E2250"/>
      <c r="F2250"/>
      <c r="G2250"/>
      <c r="H2250"/>
      <c r="I2250"/>
    </row>
    <row r="2251" spans="1:9">
      <c r="A2251"/>
      <c r="B2251"/>
      <c r="C2251"/>
      <c r="D2251"/>
      <c r="E2251"/>
      <c r="F2251"/>
      <c r="G2251"/>
      <c r="H2251"/>
      <c r="I2251"/>
    </row>
    <row r="2252" spans="1:9">
      <c r="A2252"/>
      <c r="B2252"/>
      <c r="C2252"/>
      <c r="D2252"/>
      <c r="E2252"/>
      <c r="F2252"/>
      <c r="G2252"/>
      <c r="H2252"/>
      <c r="I2252"/>
    </row>
    <row r="2253" spans="1:9">
      <c r="A2253"/>
      <c r="B2253"/>
      <c r="C2253"/>
      <c r="D2253"/>
      <c r="E2253"/>
      <c r="F2253"/>
      <c r="G2253"/>
      <c r="H2253"/>
      <c r="I2253"/>
    </row>
    <row r="2254" spans="1:9">
      <c r="A2254"/>
      <c r="B2254"/>
      <c r="C2254"/>
      <c r="D2254"/>
      <c r="E2254"/>
      <c r="F2254"/>
      <c r="G2254"/>
      <c r="H2254"/>
      <c r="I2254"/>
    </row>
    <row r="2255" spans="1:9">
      <c r="A2255"/>
      <c r="B2255"/>
      <c r="C2255"/>
      <c r="D2255"/>
      <c r="E2255"/>
      <c r="F2255"/>
      <c r="G2255"/>
      <c r="H2255"/>
      <c r="I2255"/>
    </row>
    <row r="2256" spans="1:9">
      <c r="A2256"/>
      <c r="B2256"/>
      <c r="C2256"/>
      <c r="D2256"/>
      <c r="E2256"/>
      <c r="F2256"/>
      <c r="G2256"/>
      <c r="H2256"/>
      <c r="I2256"/>
    </row>
    <row r="2257" spans="1:9">
      <c r="A2257"/>
      <c r="B2257"/>
      <c r="C2257"/>
      <c r="D2257"/>
      <c r="E2257"/>
      <c r="F2257"/>
      <c r="G2257"/>
      <c r="H2257"/>
      <c r="I2257"/>
    </row>
    <row r="2258" spans="1:9">
      <c r="A2258"/>
      <c r="B2258"/>
      <c r="C2258"/>
      <c r="D2258"/>
      <c r="E2258"/>
      <c r="F2258"/>
      <c r="G2258"/>
      <c r="H2258"/>
      <c r="I2258"/>
    </row>
    <row r="2259" spans="1:9">
      <c r="A2259"/>
      <c r="B2259"/>
      <c r="C2259"/>
      <c r="D2259"/>
      <c r="E2259"/>
      <c r="F2259"/>
      <c r="G2259"/>
      <c r="H2259"/>
      <c r="I2259"/>
    </row>
    <row r="2260" spans="1:9">
      <c r="A2260"/>
      <c r="B2260"/>
      <c r="C2260"/>
      <c r="D2260"/>
      <c r="E2260"/>
      <c r="F2260"/>
      <c r="G2260"/>
      <c r="H2260"/>
      <c r="I2260"/>
    </row>
    <row r="2261" spans="1:9">
      <c r="A2261"/>
      <c r="B2261"/>
      <c r="C2261"/>
      <c r="D2261"/>
      <c r="E2261"/>
      <c r="F2261"/>
      <c r="G2261"/>
      <c r="H2261"/>
      <c r="I2261"/>
    </row>
    <row r="2262" spans="1:9">
      <c r="A2262"/>
      <c r="B2262"/>
      <c r="C2262"/>
      <c r="D2262"/>
      <c r="E2262"/>
      <c r="F2262"/>
      <c r="G2262"/>
      <c r="H2262"/>
      <c r="I2262"/>
    </row>
    <row r="2263" spans="1:9">
      <c r="A2263"/>
      <c r="B2263"/>
      <c r="C2263"/>
      <c r="D2263"/>
      <c r="E2263"/>
      <c r="F2263"/>
      <c r="G2263"/>
      <c r="H2263"/>
      <c r="I2263"/>
    </row>
    <row r="2264" spans="1:9">
      <c r="A2264"/>
      <c r="B2264"/>
      <c r="C2264"/>
      <c r="D2264"/>
      <c r="E2264"/>
      <c r="F2264"/>
      <c r="G2264"/>
      <c r="H2264"/>
      <c r="I2264"/>
    </row>
    <row r="2265" spans="1:9">
      <c r="A2265"/>
      <c r="B2265"/>
      <c r="C2265"/>
      <c r="D2265"/>
      <c r="E2265"/>
      <c r="F2265"/>
      <c r="G2265"/>
      <c r="H2265"/>
      <c r="I2265"/>
    </row>
    <row r="2266" spans="1:9">
      <c r="A2266"/>
      <c r="B2266"/>
      <c r="C2266"/>
      <c r="D2266"/>
      <c r="E2266"/>
      <c r="F2266"/>
      <c r="G2266"/>
      <c r="H2266"/>
      <c r="I2266"/>
    </row>
    <row r="2267" spans="1:9">
      <c r="A2267"/>
      <c r="B2267"/>
      <c r="C2267"/>
      <c r="D2267"/>
      <c r="E2267"/>
      <c r="F2267"/>
      <c r="G2267"/>
      <c r="H2267"/>
      <c r="I2267"/>
    </row>
    <row r="2268" spans="1:9">
      <c r="A2268"/>
      <c r="B2268"/>
      <c r="C2268"/>
      <c r="D2268"/>
      <c r="E2268"/>
      <c r="F2268"/>
      <c r="G2268"/>
      <c r="H2268"/>
      <c r="I2268"/>
    </row>
    <row r="2269" spans="1:9">
      <c r="A2269"/>
      <c r="B2269"/>
      <c r="C2269"/>
      <c r="D2269"/>
      <c r="E2269"/>
      <c r="F2269"/>
      <c r="G2269"/>
      <c r="H2269"/>
      <c r="I2269"/>
    </row>
    <row r="2270" spans="1:9">
      <c r="A2270"/>
      <c r="B2270"/>
      <c r="C2270"/>
      <c r="D2270"/>
      <c r="E2270"/>
      <c r="F2270"/>
      <c r="G2270"/>
      <c r="H2270"/>
      <c r="I2270"/>
    </row>
    <row r="2271" spans="1:9">
      <c r="A2271"/>
      <c r="B2271"/>
      <c r="C2271"/>
      <c r="D2271"/>
      <c r="E2271"/>
      <c r="F2271"/>
      <c r="G2271"/>
      <c r="H2271"/>
      <c r="I2271"/>
    </row>
    <row r="2272" spans="1:9">
      <c r="A2272"/>
      <c r="B2272"/>
      <c r="C2272"/>
      <c r="D2272"/>
      <c r="E2272"/>
      <c r="F2272"/>
      <c r="G2272"/>
      <c r="H2272"/>
      <c r="I2272"/>
    </row>
    <row r="2273" spans="1:9">
      <c r="A2273"/>
      <c r="B2273"/>
      <c r="C2273"/>
      <c r="D2273"/>
      <c r="E2273"/>
      <c r="F2273"/>
      <c r="G2273"/>
      <c r="H2273"/>
      <c r="I2273"/>
    </row>
    <row r="2274" spans="1:9">
      <c r="A2274"/>
      <c r="B2274"/>
      <c r="C2274"/>
      <c r="D2274"/>
      <c r="E2274"/>
      <c r="F2274"/>
      <c r="G2274"/>
      <c r="H2274"/>
      <c r="I2274"/>
    </row>
    <row r="2275" spans="1:9">
      <c r="A2275"/>
      <c r="B2275"/>
      <c r="C2275"/>
      <c r="D2275"/>
      <c r="E2275"/>
      <c r="F2275"/>
      <c r="G2275"/>
      <c r="H2275"/>
      <c r="I2275"/>
    </row>
    <row r="2276" spans="1:9">
      <c r="A2276"/>
      <c r="B2276"/>
      <c r="C2276"/>
      <c r="D2276"/>
      <c r="E2276"/>
      <c r="F2276"/>
      <c r="G2276"/>
      <c r="H2276"/>
      <c r="I2276"/>
    </row>
    <row r="2277" spans="1:9">
      <c r="A2277"/>
      <c r="B2277"/>
      <c r="C2277"/>
      <c r="D2277"/>
      <c r="E2277"/>
      <c r="F2277"/>
      <c r="G2277"/>
      <c r="H2277"/>
      <c r="I2277"/>
    </row>
    <row r="2278" spans="1:9">
      <c r="A2278"/>
      <c r="B2278"/>
      <c r="C2278"/>
      <c r="D2278"/>
      <c r="E2278"/>
      <c r="F2278"/>
      <c r="G2278"/>
      <c r="H2278"/>
      <c r="I2278"/>
    </row>
    <row r="2279" spans="1:9">
      <c r="A2279"/>
      <c r="B2279"/>
      <c r="C2279"/>
      <c r="D2279"/>
      <c r="E2279"/>
      <c r="F2279"/>
      <c r="G2279"/>
      <c r="H2279"/>
      <c r="I2279"/>
    </row>
    <row r="2280" spans="1:9">
      <c r="A2280"/>
      <c r="B2280"/>
      <c r="C2280"/>
      <c r="D2280"/>
      <c r="E2280"/>
      <c r="F2280"/>
      <c r="G2280"/>
      <c r="H2280"/>
      <c r="I2280"/>
    </row>
    <row r="2281" spans="1:9">
      <c r="A2281"/>
      <c r="B2281"/>
      <c r="C2281"/>
      <c r="D2281"/>
      <c r="E2281"/>
      <c r="F2281"/>
      <c r="G2281"/>
      <c r="H2281"/>
      <c r="I2281"/>
    </row>
    <row r="2282" spans="1:9">
      <c r="A2282"/>
      <c r="B2282"/>
      <c r="C2282"/>
      <c r="D2282"/>
      <c r="E2282"/>
      <c r="F2282"/>
      <c r="G2282"/>
      <c r="H2282"/>
      <c r="I2282"/>
    </row>
    <row r="2283" spans="1:9">
      <c r="A2283"/>
      <c r="B2283"/>
      <c r="C2283"/>
      <c r="D2283"/>
      <c r="E2283"/>
      <c r="F2283"/>
      <c r="G2283"/>
      <c r="H2283"/>
      <c r="I2283"/>
    </row>
    <row r="2284" spans="1:9">
      <c r="A2284"/>
      <c r="B2284"/>
      <c r="C2284"/>
      <c r="D2284"/>
      <c r="E2284"/>
      <c r="F2284"/>
      <c r="G2284"/>
      <c r="H2284"/>
      <c r="I2284"/>
    </row>
    <row r="2285" spans="1:9">
      <c r="A2285"/>
      <c r="B2285"/>
      <c r="C2285"/>
      <c r="D2285"/>
      <c r="E2285"/>
      <c r="F2285"/>
      <c r="G2285"/>
      <c r="H2285"/>
      <c r="I2285"/>
    </row>
    <row r="2286" spans="1:9">
      <c r="A2286"/>
      <c r="B2286"/>
      <c r="C2286"/>
      <c r="D2286"/>
      <c r="E2286"/>
      <c r="F2286"/>
      <c r="G2286"/>
      <c r="H2286"/>
      <c r="I2286"/>
    </row>
    <row r="2287" spans="1:9">
      <c r="A2287"/>
      <c r="B2287"/>
      <c r="C2287"/>
      <c r="D2287"/>
      <c r="E2287"/>
      <c r="F2287"/>
      <c r="G2287"/>
      <c r="H2287"/>
      <c r="I2287"/>
    </row>
    <row r="2288" spans="1:9">
      <c r="A2288"/>
      <c r="B2288"/>
      <c r="C2288"/>
      <c r="D2288"/>
      <c r="E2288"/>
      <c r="F2288"/>
      <c r="G2288"/>
      <c r="H2288"/>
      <c r="I2288"/>
    </row>
    <row r="2289" spans="1:9">
      <c r="A2289"/>
      <c r="B2289"/>
      <c r="C2289"/>
      <c r="D2289"/>
      <c r="E2289"/>
      <c r="F2289"/>
      <c r="G2289"/>
      <c r="H2289"/>
      <c r="I2289"/>
    </row>
    <row r="2290" spans="1:9">
      <c r="A2290"/>
      <c r="B2290"/>
      <c r="C2290"/>
      <c r="D2290"/>
      <c r="E2290"/>
      <c r="F2290"/>
      <c r="G2290"/>
      <c r="H2290"/>
      <c r="I2290"/>
    </row>
    <row r="2291" spans="1:9">
      <c r="A2291"/>
      <c r="B2291"/>
      <c r="C2291"/>
      <c r="D2291"/>
      <c r="E2291"/>
      <c r="F2291"/>
      <c r="G2291"/>
      <c r="H2291"/>
      <c r="I2291"/>
    </row>
    <row r="2292" spans="1:9">
      <c r="A2292"/>
      <c r="B2292"/>
      <c r="C2292"/>
      <c r="D2292"/>
      <c r="E2292"/>
      <c r="F2292"/>
      <c r="G2292"/>
      <c r="H2292"/>
      <c r="I2292"/>
    </row>
    <row r="2293" spans="1:9">
      <c r="A2293"/>
      <c r="B2293"/>
      <c r="C2293"/>
      <c r="D2293"/>
      <c r="E2293"/>
      <c r="F2293"/>
      <c r="G2293"/>
      <c r="H2293"/>
      <c r="I2293"/>
    </row>
    <row r="2294" spans="1:9">
      <c r="A2294"/>
      <c r="B2294"/>
      <c r="C2294"/>
      <c r="D2294"/>
      <c r="E2294"/>
      <c r="F2294"/>
      <c r="G2294"/>
      <c r="H2294"/>
      <c r="I2294"/>
    </row>
    <row r="2295" spans="1:9">
      <c r="A2295"/>
      <c r="B2295"/>
      <c r="C2295"/>
      <c r="D2295"/>
      <c r="E2295"/>
      <c r="F2295"/>
      <c r="G2295"/>
      <c r="H2295"/>
      <c r="I2295"/>
    </row>
    <row r="2296" spans="1:9">
      <c r="A2296"/>
      <c r="B2296"/>
      <c r="C2296"/>
      <c r="D2296"/>
      <c r="E2296"/>
      <c r="F2296"/>
      <c r="G2296"/>
      <c r="H2296"/>
      <c r="I2296"/>
    </row>
    <row r="2297" spans="1:9">
      <c r="A2297"/>
      <c r="B2297"/>
      <c r="C2297"/>
      <c r="D2297"/>
      <c r="E2297"/>
      <c r="F2297"/>
      <c r="G2297"/>
      <c r="H2297"/>
      <c r="I2297"/>
    </row>
    <row r="2298" spans="1:9">
      <c r="A2298"/>
      <c r="B2298"/>
      <c r="C2298"/>
      <c r="D2298"/>
      <c r="E2298"/>
      <c r="F2298"/>
      <c r="G2298"/>
      <c r="H2298"/>
      <c r="I2298"/>
    </row>
    <row r="2299" spans="1:9">
      <c r="A2299"/>
      <c r="B2299"/>
      <c r="C2299"/>
      <c r="D2299"/>
      <c r="E2299"/>
      <c r="F2299"/>
      <c r="G2299"/>
      <c r="H2299"/>
      <c r="I2299"/>
    </row>
    <row r="2300" spans="1:9">
      <c r="A2300"/>
      <c r="B2300"/>
      <c r="C2300"/>
      <c r="D2300"/>
      <c r="E2300"/>
      <c r="F2300"/>
      <c r="G2300"/>
      <c r="H2300"/>
      <c r="I2300"/>
    </row>
    <row r="2301" spans="1:9">
      <c r="A2301"/>
      <c r="B2301"/>
      <c r="C2301"/>
      <c r="D2301"/>
      <c r="E2301"/>
      <c r="F2301"/>
      <c r="G2301"/>
      <c r="H2301"/>
      <c r="I2301"/>
    </row>
    <row r="2302" spans="1:9">
      <c r="A2302"/>
      <c r="B2302"/>
      <c r="C2302"/>
      <c r="D2302"/>
      <c r="E2302"/>
      <c r="F2302"/>
      <c r="G2302"/>
      <c r="H2302"/>
      <c r="I2302"/>
    </row>
    <row r="2303" spans="1:9">
      <c r="A2303"/>
      <c r="B2303"/>
      <c r="C2303"/>
      <c r="D2303"/>
      <c r="E2303"/>
      <c r="F2303"/>
      <c r="G2303"/>
      <c r="H2303"/>
      <c r="I2303"/>
    </row>
    <row r="2304" spans="1:9">
      <c r="A2304"/>
      <c r="B2304"/>
      <c r="C2304"/>
      <c r="D2304"/>
      <c r="E2304"/>
      <c r="F2304"/>
      <c r="G2304"/>
      <c r="H2304"/>
      <c r="I2304"/>
    </row>
    <row r="2305" spans="1:9">
      <c r="A2305"/>
      <c r="B2305"/>
      <c r="C2305"/>
      <c r="D2305"/>
      <c r="E2305"/>
      <c r="F2305"/>
      <c r="G2305"/>
      <c r="H2305"/>
      <c r="I2305"/>
    </row>
    <row r="2306" spans="1:9">
      <c r="A2306"/>
      <c r="B2306"/>
      <c r="C2306"/>
      <c r="D2306"/>
      <c r="E2306"/>
      <c r="F2306"/>
      <c r="G2306"/>
      <c r="H2306"/>
      <c r="I2306"/>
    </row>
    <row r="2307" spans="1:9">
      <c r="A2307"/>
      <c r="B2307"/>
      <c r="C2307"/>
      <c r="D2307"/>
      <c r="E2307"/>
      <c r="F2307"/>
      <c r="G2307"/>
      <c r="H2307"/>
      <c r="I2307"/>
    </row>
    <row r="2308" spans="1:9">
      <c r="A2308"/>
      <c r="B2308"/>
      <c r="C2308"/>
      <c r="D2308"/>
      <c r="E2308"/>
      <c r="F2308"/>
      <c r="G2308"/>
      <c r="H2308"/>
      <c r="I2308"/>
    </row>
    <row r="2309" spans="1:9">
      <c r="A2309"/>
      <c r="B2309"/>
      <c r="C2309"/>
      <c r="D2309"/>
      <c r="E2309"/>
      <c r="F2309"/>
      <c r="G2309"/>
      <c r="H2309"/>
      <c r="I2309"/>
    </row>
    <row r="2310" spans="1:9">
      <c r="A2310"/>
      <c r="B2310"/>
      <c r="C2310"/>
      <c r="D2310"/>
      <c r="E2310"/>
      <c r="F2310"/>
      <c r="G2310"/>
      <c r="H2310"/>
      <c r="I2310"/>
    </row>
    <row r="2311" spans="1:9">
      <c r="A2311"/>
      <c r="B2311"/>
      <c r="C2311"/>
      <c r="D2311"/>
      <c r="E2311"/>
      <c r="F2311"/>
      <c r="G2311"/>
      <c r="H2311"/>
      <c r="I2311"/>
    </row>
    <row r="2312" spans="1:9">
      <c r="A2312"/>
      <c r="B2312"/>
      <c r="C2312"/>
      <c r="D2312"/>
      <c r="E2312"/>
      <c r="F2312"/>
      <c r="G2312"/>
      <c r="H2312"/>
      <c r="I2312"/>
    </row>
    <row r="2313" spans="1:9">
      <c r="A2313"/>
      <c r="B2313"/>
      <c r="C2313"/>
      <c r="D2313"/>
      <c r="E2313"/>
      <c r="F2313"/>
      <c r="G2313"/>
      <c r="H2313"/>
      <c r="I2313"/>
    </row>
    <row r="2314" spans="1:9">
      <c r="A2314"/>
      <c r="B2314"/>
      <c r="C2314"/>
      <c r="D2314"/>
      <c r="E2314"/>
      <c r="F2314"/>
      <c r="G2314"/>
      <c r="H2314"/>
      <c r="I2314"/>
    </row>
    <row r="2315" spans="1:9">
      <c r="A2315"/>
      <c r="B2315"/>
      <c r="C2315"/>
      <c r="D2315"/>
      <c r="E2315"/>
      <c r="F2315"/>
      <c r="G2315"/>
      <c r="H2315"/>
      <c r="I2315"/>
    </row>
    <row r="2316" spans="1:9">
      <c r="A2316"/>
      <c r="B2316"/>
      <c r="C2316"/>
      <c r="D2316"/>
      <c r="E2316"/>
      <c r="F2316"/>
      <c r="G2316"/>
      <c r="H2316"/>
      <c r="I2316"/>
    </row>
    <row r="2317" spans="1:9">
      <c r="A2317"/>
      <c r="B2317"/>
      <c r="C2317"/>
      <c r="D2317"/>
      <c r="E2317"/>
      <c r="F2317"/>
      <c r="G2317"/>
      <c r="H2317"/>
      <c r="I2317"/>
    </row>
    <row r="2318" spans="1:9">
      <c r="A2318"/>
      <c r="B2318"/>
      <c r="C2318"/>
      <c r="D2318"/>
      <c r="E2318"/>
      <c r="F2318"/>
      <c r="G2318"/>
      <c r="H2318"/>
      <c r="I2318"/>
    </row>
    <row r="2319" spans="1:9">
      <c r="A2319"/>
      <c r="B2319"/>
      <c r="C2319"/>
      <c r="D2319"/>
      <c r="E2319"/>
      <c r="F2319"/>
      <c r="G2319"/>
      <c r="H2319"/>
      <c r="I2319"/>
    </row>
    <row r="2320" spans="1:9">
      <c r="A2320"/>
      <c r="B2320"/>
      <c r="C2320"/>
      <c r="D2320"/>
      <c r="E2320"/>
      <c r="F2320"/>
      <c r="G2320"/>
      <c r="H2320"/>
      <c r="I2320"/>
    </row>
    <row r="2321" spans="1:9">
      <c r="A2321"/>
      <c r="B2321"/>
      <c r="C2321"/>
      <c r="D2321"/>
      <c r="E2321"/>
      <c r="F2321"/>
      <c r="G2321"/>
      <c r="H2321"/>
      <c r="I2321"/>
    </row>
    <row r="2322" spans="1:9">
      <c r="A2322"/>
      <c r="B2322"/>
      <c r="C2322"/>
      <c r="D2322"/>
      <c r="E2322"/>
      <c r="F2322"/>
      <c r="G2322"/>
      <c r="H2322"/>
      <c r="I2322"/>
    </row>
    <row r="2323" spans="1:9">
      <c r="A2323"/>
      <c r="B2323"/>
      <c r="C2323"/>
      <c r="D2323"/>
      <c r="E2323"/>
      <c r="F2323"/>
      <c r="G2323"/>
      <c r="H2323"/>
      <c r="I2323"/>
    </row>
    <row r="2324" spans="1:9">
      <c r="A2324"/>
      <c r="B2324"/>
      <c r="C2324"/>
      <c r="D2324"/>
      <c r="E2324"/>
      <c r="F2324"/>
      <c r="G2324"/>
      <c r="H2324"/>
      <c r="I2324"/>
    </row>
    <row r="2325" spans="1:9">
      <c r="A2325"/>
      <c r="B2325"/>
      <c r="C2325"/>
      <c r="D2325"/>
      <c r="E2325"/>
      <c r="F2325"/>
      <c r="G2325"/>
      <c r="H2325"/>
      <c r="I2325"/>
    </row>
    <row r="2326" spans="1:9">
      <c r="A2326"/>
      <c r="B2326"/>
      <c r="C2326"/>
      <c r="D2326"/>
      <c r="E2326"/>
      <c r="F2326"/>
      <c r="G2326"/>
      <c r="H2326"/>
      <c r="I2326"/>
    </row>
    <row r="2327" spans="1:9">
      <c r="A2327"/>
      <c r="B2327"/>
      <c r="C2327"/>
      <c r="D2327"/>
      <c r="E2327"/>
      <c r="F2327"/>
      <c r="G2327"/>
      <c r="H2327"/>
      <c r="I2327"/>
    </row>
    <row r="2328" spans="1:9">
      <c r="A2328"/>
      <c r="B2328"/>
      <c r="C2328"/>
      <c r="D2328"/>
      <c r="E2328"/>
      <c r="F2328"/>
      <c r="G2328"/>
      <c r="H2328"/>
      <c r="I2328"/>
    </row>
    <row r="2329" spans="1:9">
      <c r="A2329"/>
      <c r="B2329"/>
      <c r="C2329"/>
      <c r="D2329"/>
      <c r="E2329"/>
      <c r="F2329"/>
      <c r="G2329"/>
      <c r="H2329"/>
      <c r="I2329"/>
    </row>
    <row r="2330" spans="1:9">
      <c r="A2330"/>
      <c r="B2330"/>
      <c r="C2330"/>
      <c r="D2330"/>
      <c r="E2330"/>
      <c r="F2330"/>
      <c r="G2330"/>
      <c r="H2330"/>
      <c r="I2330"/>
    </row>
    <row r="2331" spans="1:9">
      <c r="A2331"/>
      <c r="B2331"/>
      <c r="C2331"/>
      <c r="D2331"/>
      <c r="E2331"/>
      <c r="F2331"/>
      <c r="G2331"/>
      <c r="H2331"/>
      <c r="I2331"/>
    </row>
    <row r="2332" spans="1:9">
      <c r="A2332"/>
      <c r="B2332"/>
      <c r="C2332"/>
      <c r="D2332"/>
      <c r="E2332"/>
      <c r="F2332"/>
      <c r="G2332"/>
      <c r="H2332"/>
      <c r="I2332"/>
    </row>
    <row r="2333" spans="1:9">
      <c r="A2333"/>
      <c r="B2333"/>
      <c r="C2333"/>
      <c r="D2333"/>
      <c r="E2333"/>
      <c r="F2333"/>
      <c r="G2333"/>
      <c r="H2333"/>
      <c r="I2333"/>
    </row>
    <row r="2334" spans="1:9">
      <c r="A2334"/>
      <c r="B2334"/>
      <c r="C2334"/>
      <c r="D2334"/>
      <c r="E2334"/>
      <c r="F2334"/>
      <c r="G2334"/>
      <c r="H2334"/>
      <c r="I2334"/>
    </row>
    <row r="2335" spans="1:9">
      <c r="A2335"/>
      <c r="B2335"/>
      <c r="C2335"/>
      <c r="D2335"/>
      <c r="E2335"/>
      <c r="F2335"/>
      <c r="G2335"/>
      <c r="H2335"/>
      <c r="I2335"/>
    </row>
    <row r="2336" spans="1:9">
      <c r="A2336"/>
      <c r="B2336"/>
      <c r="C2336"/>
      <c r="D2336"/>
      <c r="E2336"/>
      <c r="F2336"/>
      <c r="G2336"/>
      <c r="H2336"/>
      <c r="I2336"/>
    </row>
    <row r="2337" spans="1:9">
      <c r="A2337"/>
      <c r="B2337"/>
      <c r="C2337"/>
      <c r="D2337"/>
      <c r="E2337"/>
      <c r="F2337"/>
      <c r="G2337"/>
      <c r="H2337"/>
      <c r="I2337"/>
    </row>
    <row r="2338" spans="1:9">
      <c r="A2338"/>
      <c r="B2338"/>
      <c r="C2338"/>
      <c r="D2338"/>
      <c r="E2338"/>
      <c r="F2338"/>
      <c r="G2338"/>
      <c r="H2338"/>
      <c r="I2338"/>
    </row>
    <row r="2339" spans="1:9">
      <c r="A2339"/>
      <c r="B2339"/>
      <c r="C2339"/>
      <c r="D2339"/>
      <c r="E2339"/>
      <c r="F2339"/>
      <c r="G2339"/>
      <c r="H2339"/>
      <c r="I2339"/>
    </row>
    <row r="2340" spans="1:9">
      <c r="A2340"/>
      <c r="B2340"/>
      <c r="C2340"/>
      <c r="D2340"/>
      <c r="E2340"/>
      <c r="F2340"/>
      <c r="G2340"/>
      <c r="H2340"/>
      <c r="I2340"/>
    </row>
    <row r="2341" spans="1:9">
      <c r="A2341"/>
      <c r="B2341"/>
      <c r="C2341"/>
      <c r="D2341"/>
      <c r="E2341"/>
      <c r="F2341"/>
      <c r="G2341"/>
      <c r="H2341"/>
      <c r="I2341"/>
    </row>
    <row r="2342" spans="1:9">
      <c r="A2342"/>
      <c r="B2342"/>
      <c r="C2342"/>
      <c r="D2342"/>
      <c r="E2342"/>
      <c r="F2342"/>
      <c r="G2342"/>
      <c r="H2342"/>
      <c r="I2342"/>
    </row>
    <row r="2343" spans="1:9">
      <c r="A2343"/>
      <c r="B2343"/>
      <c r="C2343"/>
      <c r="D2343"/>
      <c r="E2343"/>
      <c r="F2343"/>
      <c r="G2343"/>
      <c r="H2343"/>
      <c r="I2343"/>
    </row>
    <row r="2344" spans="1:9">
      <c r="A2344"/>
      <c r="B2344"/>
      <c r="C2344"/>
      <c r="D2344"/>
      <c r="E2344"/>
      <c r="F2344"/>
      <c r="G2344"/>
      <c r="H2344"/>
      <c r="I2344"/>
    </row>
    <row r="2345" spans="1:9">
      <c r="A2345"/>
      <c r="B2345"/>
      <c r="C2345"/>
      <c r="D2345"/>
      <c r="E2345"/>
      <c r="F2345"/>
      <c r="G2345"/>
      <c r="H2345"/>
      <c r="I2345"/>
    </row>
    <row r="2346" spans="1:9">
      <c r="A2346"/>
      <c r="B2346"/>
      <c r="C2346"/>
      <c r="D2346"/>
      <c r="E2346"/>
      <c r="F2346"/>
      <c r="G2346"/>
      <c r="H2346"/>
      <c r="I2346"/>
    </row>
    <row r="2347" spans="1:9">
      <c r="A2347"/>
      <c r="B2347"/>
      <c r="C2347"/>
      <c r="D2347"/>
      <c r="E2347"/>
      <c r="F2347"/>
      <c r="G2347"/>
      <c r="H2347"/>
      <c r="I2347"/>
    </row>
    <row r="2348" spans="1:9">
      <c r="A2348"/>
      <c r="B2348"/>
      <c r="C2348"/>
      <c r="D2348"/>
      <c r="E2348"/>
      <c r="F2348"/>
      <c r="G2348"/>
      <c r="H2348"/>
      <c r="I2348"/>
    </row>
    <row r="2349" spans="1:9">
      <c r="A2349"/>
      <c r="B2349"/>
      <c r="C2349"/>
      <c r="D2349"/>
      <c r="E2349"/>
      <c r="F2349"/>
      <c r="G2349"/>
      <c r="H2349"/>
      <c r="I2349"/>
    </row>
    <row r="2350" spans="1:9">
      <c r="A2350"/>
      <c r="B2350"/>
      <c r="C2350"/>
      <c r="D2350"/>
      <c r="E2350"/>
      <c r="F2350"/>
      <c r="G2350"/>
      <c r="H2350"/>
      <c r="I2350"/>
    </row>
    <row r="2351" spans="1:9">
      <c r="A2351"/>
      <c r="B2351"/>
      <c r="C2351"/>
      <c r="D2351"/>
      <c r="E2351"/>
      <c r="F2351"/>
      <c r="G2351"/>
      <c r="H2351"/>
      <c r="I2351"/>
    </row>
    <row r="2352" spans="1:9">
      <c r="A2352"/>
      <c r="B2352"/>
      <c r="C2352"/>
      <c r="D2352"/>
      <c r="E2352"/>
      <c r="F2352"/>
      <c r="G2352"/>
      <c r="H2352"/>
      <c r="I2352"/>
    </row>
    <row r="2353" spans="1:9">
      <c r="A2353"/>
      <c r="B2353"/>
      <c r="C2353"/>
      <c r="D2353"/>
      <c r="E2353"/>
      <c r="F2353"/>
      <c r="G2353"/>
      <c r="H2353"/>
      <c r="I2353"/>
    </row>
    <row r="2354" spans="1:9">
      <c r="A2354"/>
      <c r="B2354"/>
      <c r="C2354"/>
      <c r="D2354"/>
      <c r="E2354"/>
      <c r="F2354"/>
      <c r="G2354"/>
      <c r="H2354"/>
      <c r="I2354"/>
    </row>
    <row r="2355" spans="1:9">
      <c r="A2355"/>
      <c r="B2355"/>
      <c r="C2355"/>
      <c r="D2355"/>
      <c r="E2355"/>
      <c r="F2355"/>
      <c r="G2355"/>
      <c r="H2355"/>
      <c r="I2355"/>
    </row>
    <row r="2356" spans="1:9">
      <c r="A2356"/>
      <c r="B2356"/>
      <c r="C2356"/>
      <c r="D2356"/>
      <c r="E2356"/>
      <c r="F2356"/>
      <c r="G2356"/>
      <c r="H2356"/>
      <c r="I2356"/>
    </row>
    <row r="2357" spans="1:9">
      <c r="A2357"/>
      <c r="B2357"/>
      <c r="C2357"/>
      <c r="D2357"/>
      <c r="E2357"/>
      <c r="F2357"/>
      <c r="G2357"/>
      <c r="H2357"/>
      <c r="I2357"/>
    </row>
    <row r="2358" spans="1:9">
      <c r="A2358"/>
      <c r="B2358"/>
      <c r="C2358"/>
      <c r="D2358"/>
      <c r="E2358"/>
      <c r="F2358"/>
      <c r="G2358"/>
      <c r="H2358"/>
      <c r="I2358"/>
    </row>
    <row r="2359" spans="1:9">
      <c r="A2359"/>
      <c r="B2359"/>
      <c r="C2359"/>
      <c r="D2359"/>
      <c r="E2359"/>
      <c r="F2359"/>
      <c r="G2359"/>
      <c r="H2359"/>
      <c r="I2359"/>
    </row>
    <row r="2360" spans="1:9">
      <c r="A2360"/>
      <c r="B2360"/>
      <c r="C2360"/>
      <c r="D2360"/>
      <c r="E2360"/>
      <c r="F2360"/>
      <c r="G2360"/>
      <c r="H2360"/>
      <c r="I2360"/>
    </row>
    <row r="2361" spans="1:9">
      <c r="A2361"/>
      <c r="B2361"/>
      <c r="C2361"/>
      <c r="D2361"/>
      <c r="E2361"/>
      <c r="F2361"/>
      <c r="G2361"/>
      <c r="H2361"/>
      <c r="I2361"/>
    </row>
    <row r="2362" spans="1:9">
      <c r="A2362"/>
      <c r="B2362"/>
      <c r="C2362"/>
      <c r="D2362"/>
      <c r="E2362"/>
      <c r="F2362"/>
      <c r="G2362"/>
      <c r="H2362"/>
      <c r="I2362"/>
    </row>
    <row r="2363" spans="1:9">
      <c r="A2363"/>
      <c r="B2363"/>
      <c r="C2363"/>
      <c r="D2363"/>
      <c r="E2363"/>
      <c r="F2363"/>
      <c r="G2363"/>
      <c r="H2363"/>
      <c r="I2363"/>
    </row>
    <row r="2364" spans="1:9">
      <c r="A2364"/>
      <c r="B2364"/>
      <c r="C2364"/>
      <c r="D2364"/>
      <c r="E2364"/>
      <c r="F2364"/>
      <c r="G2364"/>
      <c r="H2364"/>
      <c r="I2364"/>
    </row>
    <row r="2365" spans="1:9">
      <c r="A2365"/>
      <c r="B2365"/>
      <c r="C2365"/>
      <c r="D2365"/>
      <c r="E2365"/>
      <c r="F2365"/>
      <c r="G2365"/>
      <c r="H2365"/>
      <c r="I2365"/>
    </row>
    <row r="2366" spans="1:9">
      <c r="A2366"/>
      <c r="B2366"/>
      <c r="C2366"/>
      <c r="D2366"/>
      <c r="E2366"/>
      <c r="F2366"/>
      <c r="G2366"/>
      <c r="H2366"/>
      <c r="I2366"/>
    </row>
    <row r="2367" spans="1:9">
      <c r="A2367"/>
      <c r="B2367"/>
      <c r="C2367"/>
      <c r="D2367"/>
      <c r="E2367"/>
      <c r="F2367"/>
      <c r="G2367"/>
      <c r="H2367"/>
      <c r="I2367"/>
    </row>
    <row r="2368" spans="1:9">
      <c r="A2368"/>
      <c r="B2368"/>
      <c r="C2368"/>
      <c r="D2368"/>
      <c r="E2368"/>
      <c r="F2368"/>
      <c r="G2368"/>
      <c r="H2368"/>
      <c r="I2368"/>
    </row>
    <row r="2369" spans="1:9">
      <c r="A2369"/>
      <c r="B2369"/>
      <c r="C2369"/>
      <c r="D2369"/>
      <c r="E2369"/>
      <c r="F2369"/>
      <c r="G2369"/>
      <c r="H2369"/>
      <c r="I2369"/>
    </row>
    <row r="2370" spans="1:9">
      <c r="A2370"/>
      <c r="B2370"/>
      <c r="C2370"/>
      <c r="D2370"/>
      <c r="E2370"/>
      <c r="F2370"/>
      <c r="G2370"/>
      <c r="H2370"/>
      <c r="I2370"/>
    </row>
    <row r="2371" spans="1:9">
      <c r="A2371"/>
      <c r="B2371"/>
      <c r="C2371"/>
      <c r="D2371"/>
      <c r="E2371"/>
      <c r="F2371"/>
      <c r="G2371"/>
      <c r="H2371"/>
      <c r="I2371"/>
    </row>
    <row r="2372" spans="1:9">
      <c r="A2372"/>
      <c r="B2372"/>
      <c r="C2372"/>
      <c r="D2372"/>
      <c r="E2372"/>
      <c r="F2372"/>
      <c r="G2372"/>
      <c r="H2372"/>
      <c r="I2372"/>
    </row>
    <row r="2373" spans="1:9">
      <c r="A2373"/>
      <c r="B2373"/>
      <c r="C2373"/>
      <c r="D2373"/>
      <c r="E2373"/>
      <c r="F2373"/>
      <c r="G2373"/>
      <c r="H2373"/>
      <c r="I2373"/>
    </row>
    <row r="2374" spans="1:9">
      <c r="A2374"/>
      <c r="B2374"/>
      <c r="C2374"/>
      <c r="D2374"/>
      <c r="E2374"/>
      <c r="F2374"/>
      <c r="G2374"/>
      <c r="H2374"/>
      <c r="I2374"/>
    </row>
    <row r="2375" spans="1:9">
      <c r="A2375"/>
      <c r="B2375"/>
      <c r="C2375"/>
      <c r="D2375"/>
      <c r="E2375"/>
      <c r="F2375"/>
      <c r="G2375"/>
      <c r="H2375"/>
      <c r="I2375"/>
    </row>
    <row r="2376" spans="1:9">
      <c r="A2376"/>
      <c r="B2376"/>
      <c r="C2376"/>
      <c r="D2376"/>
      <c r="E2376"/>
      <c r="F2376"/>
      <c r="G2376"/>
      <c r="H2376"/>
      <c r="I2376"/>
    </row>
    <row r="2377" spans="1:9">
      <c r="A2377"/>
      <c r="B2377"/>
      <c r="C2377"/>
      <c r="D2377"/>
      <c r="E2377"/>
      <c r="F2377"/>
      <c r="G2377"/>
      <c r="H2377"/>
      <c r="I2377"/>
    </row>
    <row r="2378" spans="1:9">
      <c r="A2378"/>
      <c r="B2378"/>
      <c r="C2378"/>
      <c r="D2378"/>
      <c r="E2378"/>
      <c r="F2378"/>
      <c r="G2378"/>
      <c r="H2378"/>
      <c r="I2378"/>
    </row>
    <row r="2379" spans="1:9">
      <c r="A2379"/>
      <c r="B2379"/>
      <c r="C2379"/>
      <c r="D2379"/>
      <c r="E2379"/>
      <c r="F2379"/>
      <c r="G2379"/>
      <c r="H2379"/>
      <c r="I2379"/>
    </row>
    <row r="2380" spans="1:9">
      <c r="A2380"/>
      <c r="B2380"/>
      <c r="C2380"/>
      <c r="D2380"/>
      <c r="E2380"/>
      <c r="F2380"/>
      <c r="G2380"/>
      <c r="H2380"/>
      <c r="I2380"/>
    </row>
    <row r="2381" spans="1:9">
      <c r="A2381"/>
      <c r="B2381"/>
      <c r="C2381"/>
      <c r="D2381"/>
      <c r="E2381"/>
      <c r="F2381"/>
      <c r="G2381"/>
      <c r="H2381"/>
      <c r="I2381"/>
    </row>
    <row r="2382" spans="1:9">
      <c r="A2382"/>
      <c r="B2382"/>
      <c r="C2382"/>
      <c r="D2382"/>
      <c r="E2382"/>
      <c r="F2382"/>
      <c r="G2382"/>
      <c r="H2382"/>
      <c r="I2382"/>
    </row>
    <row r="2383" spans="1:9">
      <c r="A2383"/>
      <c r="B2383"/>
      <c r="C2383"/>
      <c r="D2383"/>
      <c r="E2383"/>
      <c r="F2383"/>
      <c r="G2383"/>
      <c r="H2383"/>
      <c r="I2383"/>
    </row>
    <row r="2384" spans="1:9">
      <c r="A2384"/>
      <c r="B2384"/>
      <c r="C2384"/>
      <c r="D2384"/>
      <c r="E2384"/>
      <c r="F2384"/>
      <c r="G2384"/>
      <c r="H2384"/>
      <c r="I2384"/>
    </row>
    <row r="2385" spans="1:9">
      <c r="A2385"/>
      <c r="B2385"/>
      <c r="C2385"/>
      <c r="D2385"/>
      <c r="E2385"/>
      <c r="F2385"/>
      <c r="G2385"/>
      <c r="H2385"/>
      <c r="I2385"/>
    </row>
    <row r="2386" spans="1:9">
      <c r="A2386"/>
      <c r="B2386"/>
      <c r="C2386"/>
      <c r="D2386"/>
      <c r="E2386"/>
      <c r="F2386"/>
      <c r="G2386"/>
      <c r="H2386"/>
      <c r="I2386"/>
    </row>
    <row r="2387" spans="1:9">
      <c r="A2387"/>
      <c r="B2387"/>
      <c r="C2387"/>
      <c r="D2387"/>
      <c r="E2387"/>
      <c r="F2387"/>
      <c r="G2387"/>
      <c r="H2387"/>
      <c r="I2387"/>
    </row>
    <row r="2388" spans="1:9">
      <c r="A2388"/>
      <c r="B2388"/>
      <c r="C2388"/>
      <c r="D2388"/>
      <c r="E2388"/>
      <c r="F2388"/>
      <c r="G2388"/>
      <c r="H2388"/>
      <c r="I2388"/>
    </row>
    <row r="2389" spans="1:9">
      <c r="A2389"/>
      <c r="B2389"/>
      <c r="C2389"/>
      <c r="D2389"/>
      <c r="E2389"/>
      <c r="F2389"/>
      <c r="G2389"/>
      <c r="H2389"/>
      <c r="I2389"/>
    </row>
    <row r="2390" spans="1:9">
      <c r="A2390"/>
      <c r="B2390"/>
      <c r="C2390"/>
      <c r="D2390"/>
      <c r="E2390"/>
      <c r="F2390"/>
      <c r="G2390"/>
      <c r="H2390"/>
      <c r="I2390"/>
    </row>
    <row r="2391" spans="1:9">
      <c r="A2391"/>
      <c r="B2391"/>
      <c r="C2391"/>
      <c r="D2391"/>
      <c r="E2391"/>
      <c r="F2391"/>
      <c r="G2391"/>
      <c r="H2391"/>
      <c r="I2391"/>
    </row>
    <row r="2392" spans="1:9">
      <c r="A2392"/>
      <c r="B2392"/>
      <c r="C2392"/>
      <c r="D2392"/>
      <c r="E2392"/>
      <c r="F2392"/>
      <c r="G2392"/>
      <c r="H2392"/>
      <c r="I2392"/>
    </row>
    <row r="2393" spans="1:9">
      <c r="A2393"/>
      <c r="B2393"/>
      <c r="C2393"/>
      <c r="D2393"/>
      <c r="E2393"/>
      <c r="F2393"/>
      <c r="G2393"/>
      <c r="H2393"/>
      <c r="I2393"/>
    </row>
    <row r="2394" spans="1:9">
      <c r="A2394"/>
      <c r="B2394"/>
      <c r="C2394"/>
      <c r="D2394"/>
      <c r="E2394"/>
      <c r="F2394"/>
      <c r="G2394"/>
      <c r="H2394"/>
      <c r="I2394"/>
    </row>
    <row r="2395" spans="1:9">
      <c r="A2395"/>
      <c r="B2395"/>
      <c r="C2395"/>
      <c r="D2395"/>
      <c r="E2395"/>
      <c r="F2395"/>
      <c r="G2395"/>
      <c r="H2395"/>
      <c r="I2395"/>
    </row>
    <row r="2396" spans="1:9">
      <c r="A2396"/>
      <c r="B2396"/>
      <c r="C2396"/>
      <c r="D2396"/>
      <c r="E2396"/>
      <c r="F2396"/>
      <c r="G2396"/>
      <c r="H2396"/>
      <c r="I2396"/>
    </row>
    <row r="2397" spans="1:9">
      <c r="A2397"/>
      <c r="B2397"/>
      <c r="C2397"/>
      <c r="D2397"/>
      <c r="E2397"/>
      <c r="F2397"/>
      <c r="G2397"/>
      <c r="H2397"/>
      <c r="I2397"/>
    </row>
    <row r="2398" spans="1:9">
      <c r="A2398"/>
      <c r="B2398"/>
      <c r="C2398"/>
      <c r="D2398"/>
      <c r="E2398"/>
      <c r="F2398"/>
      <c r="G2398"/>
      <c r="H2398"/>
      <c r="I2398"/>
    </row>
    <row r="2399" spans="1:9">
      <c r="A2399"/>
      <c r="B2399"/>
      <c r="C2399"/>
      <c r="D2399"/>
      <c r="E2399"/>
      <c r="F2399"/>
      <c r="G2399"/>
      <c r="H2399"/>
      <c r="I2399"/>
    </row>
    <row r="2400" spans="1:9">
      <c r="A2400"/>
      <c r="B2400"/>
      <c r="C2400"/>
      <c r="D2400"/>
      <c r="E2400"/>
      <c r="F2400"/>
      <c r="G2400"/>
      <c r="H2400"/>
      <c r="I2400"/>
    </row>
    <row r="2401" spans="1:9">
      <c r="A2401"/>
      <c r="B2401"/>
      <c r="C2401"/>
      <c r="D2401"/>
      <c r="E2401"/>
      <c r="F2401"/>
      <c r="G2401"/>
      <c r="H2401"/>
      <c r="I2401"/>
    </row>
    <row r="2402" spans="1:9">
      <c r="A2402"/>
      <c r="B2402"/>
      <c r="C2402"/>
      <c r="D2402"/>
      <c r="E2402"/>
      <c r="F2402"/>
      <c r="G2402"/>
      <c r="H2402"/>
      <c r="I2402"/>
    </row>
    <row r="2403" spans="1:9">
      <c r="A2403"/>
      <c r="B2403"/>
      <c r="C2403"/>
      <c r="D2403"/>
      <c r="E2403"/>
      <c r="F2403"/>
      <c r="G2403"/>
      <c r="H2403"/>
      <c r="I2403"/>
    </row>
    <row r="2404" spans="1:9">
      <c r="A2404"/>
      <c r="B2404"/>
      <c r="C2404"/>
      <c r="D2404"/>
      <c r="E2404"/>
      <c r="F2404"/>
      <c r="G2404"/>
      <c r="H2404"/>
      <c r="I2404"/>
    </row>
    <row r="2405" spans="1:9">
      <c r="A2405"/>
      <c r="B2405"/>
      <c r="C2405"/>
      <c r="D2405"/>
      <c r="E2405"/>
      <c r="F2405"/>
      <c r="G2405"/>
      <c r="H2405"/>
      <c r="I2405"/>
    </row>
    <row r="2406" spans="1:9">
      <c r="A2406"/>
      <c r="B2406"/>
      <c r="C2406"/>
      <c r="D2406"/>
      <c r="E2406"/>
      <c r="F2406"/>
      <c r="G2406"/>
      <c r="H2406"/>
      <c r="I2406"/>
    </row>
    <row r="2407" spans="1:9">
      <c r="A2407"/>
      <c r="B2407"/>
      <c r="C2407"/>
      <c r="D2407"/>
      <c r="E2407"/>
      <c r="F2407"/>
      <c r="G2407"/>
      <c r="H2407"/>
      <c r="I2407"/>
    </row>
    <row r="2408" spans="1:9">
      <c r="A2408"/>
      <c r="B2408"/>
      <c r="C2408"/>
      <c r="D2408"/>
      <c r="E2408"/>
      <c r="F2408"/>
      <c r="G2408"/>
      <c r="H2408"/>
      <c r="I2408"/>
    </row>
    <row r="2409" spans="1:9">
      <c r="A2409"/>
      <c r="B2409"/>
      <c r="C2409"/>
      <c r="D2409"/>
      <c r="E2409"/>
      <c r="F2409"/>
      <c r="G2409"/>
      <c r="H2409"/>
      <c r="I2409"/>
    </row>
    <row r="2410" spans="1:9">
      <c r="A2410"/>
      <c r="B2410"/>
      <c r="C2410"/>
      <c r="D2410"/>
      <c r="E2410"/>
      <c r="F2410"/>
      <c r="G2410"/>
      <c r="H2410"/>
      <c r="I2410"/>
    </row>
    <row r="2411" spans="1:9">
      <c r="A2411"/>
      <c r="B2411"/>
      <c r="C2411"/>
      <c r="D2411"/>
      <c r="E2411"/>
      <c r="F2411"/>
      <c r="G2411"/>
      <c r="H2411"/>
      <c r="I2411"/>
    </row>
    <row r="2412" spans="1:9">
      <c r="A2412"/>
      <c r="B2412"/>
      <c r="C2412"/>
      <c r="D2412"/>
      <c r="E2412"/>
      <c r="F2412"/>
      <c r="G2412"/>
      <c r="H2412"/>
      <c r="I2412"/>
    </row>
    <row r="2413" spans="1:9">
      <c r="A2413"/>
      <c r="B2413"/>
      <c r="C2413"/>
      <c r="D2413"/>
      <c r="E2413"/>
      <c r="F2413"/>
      <c r="G2413"/>
      <c r="H2413"/>
      <c r="I2413"/>
    </row>
    <row r="2414" spans="1:9">
      <c r="A2414"/>
      <c r="B2414"/>
      <c r="C2414"/>
      <c r="D2414"/>
      <c r="E2414"/>
      <c r="F2414"/>
      <c r="G2414"/>
      <c r="H2414"/>
      <c r="I2414"/>
    </row>
    <row r="2415" spans="1:9">
      <c r="A2415"/>
      <c r="B2415"/>
      <c r="C2415"/>
      <c r="D2415"/>
      <c r="E2415"/>
      <c r="F2415"/>
      <c r="G2415"/>
      <c r="H2415"/>
      <c r="I2415"/>
    </row>
    <row r="2416" spans="1:9">
      <c r="A2416"/>
      <c r="B2416"/>
      <c r="C2416"/>
      <c r="D2416"/>
      <c r="E2416"/>
      <c r="F2416"/>
      <c r="G2416"/>
      <c r="H2416"/>
      <c r="I2416"/>
    </row>
    <row r="2417" spans="1:9">
      <c r="A2417"/>
      <c r="B2417"/>
      <c r="C2417"/>
      <c r="D2417"/>
      <c r="E2417"/>
      <c r="F2417"/>
      <c r="G2417"/>
      <c r="H2417"/>
      <c r="I2417"/>
    </row>
    <row r="2418" spans="1:9">
      <c r="A2418"/>
      <c r="B2418"/>
      <c r="C2418"/>
      <c r="D2418"/>
      <c r="E2418"/>
      <c r="F2418"/>
      <c r="G2418"/>
      <c r="H2418"/>
      <c r="I2418"/>
    </row>
    <row r="2419" spans="1:9">
      <c r="A2419"/>
      <c r="B2419"/>
      <c r="C2419"/>
      <c r="D2419"/>
      <c r="E2419"/>
      <c r="F2419"/>
      <c r="G2419"/>
      <c r="H2419"/>
      <c r="I2419"/>
    </row>
    <row r="2420" spans="1:9">
      <c r="A2420"/>
      <c r="B2420"/>
      <c r="C2420"/>
      <c r="D2420"/>
      <c r="E2420"/>
      <c r="F2420"/>
      <c r="G2420"/>
      <c r="H2420"/>
      <c r="I2420"/>
    </row>
    <row r="2421" spans="1:9">
      <c r="A2421"/>
      <c r="B2421"/>
      <c r="C2421"/>
      <c r="D2421"/>
      <c r="E2421"/>
      <c r="F2421"/>
      <c r="G2421"/>
      <c r="H2421"/>
      <c r="I2421"/>
    </row>
    <row r="2422" spans="1:9">
      <c r="A2422"/>
      <c r="B2422"/>
      <c r="C2422"/>
      <c r="D2422"/>
      <c r="E2422"/>
      <c r="F2422"/>
      <c r="G2422"/>
      <c r="H2422"/>
      <c r="I2422"/>
    </row>
    <row r="2423" spans="1:9">
      <c r="A2423"/>
      <c r="B2423"/>
      <c r="C2423"/>
      <c r="D2423"/>
      <c r="E2423"/>
      <c r="F2423"/>
      <c r="G2423"/>
      <c r="H2423"/>
      <c r="I2423"/>
    </row>
    <row r="2424" spans="1:9">
      <c r="A2424"/>
      <c r="B2424"/>
      <c r="C2424"/>
      <c r="D2424"/>
      <c r="E2424"/>
      <c r="F2424"/>
      <c r="G2424"/>
      <c r="H2424"/>
      <c r="I2424"/>
    </row>
    <row r="2425" spans="1:9">
      <c r="A2425"/>
      <c r="B2425"/>
      <c r="C2425"/>
      <c r="D2425"/>
      <c r="E2425"/>
      <c r="F2425"/>
      <c r="G2425"/>
      <c r="H2425"/>
      <c r="I2425"/>
    </row>
    <row r="2426" spans="1:9">
      <c r="A2426"/>
      <c r="B2426"/>
      <c r="C2426"/>
      <c r="D2426"/>
      <c r="E2426"/>
      <c r="F2426"/>
      <c r="G2426"/>
      <c r="H2426"/>
      <c r="I2426"/>
    </row>
    <row r="2427" spans="1:9">
      <c r="A2427"/>
      <c r="B2427"/>
      <c r="C2427"/>
      <c r="D2427"/>
      <c r="E2427"/>
      <c r="F2427"/>
      <c r="G2427"/>
      <c r="H2427"/>
      <c r="I2427"/>
    </row>
    <row r="2428" spans="1:9">
      <c r="A2428"/>
      <c r="B2428"/>
      <c r="C2428"/>
      <c r="D2428"/>
      <c r="E2428"/>
      <c r="F2428"/>
      <c r="G2428"/>
      <c r="H2428"/>
      <c r="I2428"/>
    </row>
    <row r="2429" spans="1:9">
      <c r="A2429"/>
      <c r="B2429"/>
      <c r="C2429"/>
      <c r="D2429"/>
      <c r="E2429"/>
      <c r="F2429"/>
      <c r="G2429"/>
      <c r="H2429"/>
      <c r="I2429"/>
    </row>
    <row r="2430" spans="1:9">
      <c r="A2430"/>
      <c r="B2430"/>
      <c r="C2430"/>
      <c r="D2430"/>
      <c r="E2430"/>
      <c r="F2430"/>
      <c r="G2430"/>
      <c r="H2430"/>
      <c r="I2430"/>
    </row>
    <row r="2431" spans="1:9">
      <c r="A2431"/>
      <c r="B2431"/>
      <c r="C2431"/>
      <c r="D2431"/>
      <c r="E2431"/>
      <c r="F2431"/>
      <c r="G2431"/>
      <c r="H2431"/>
      <c r="I2431"/>
    </row>
    <row r="2432" spans="1:9">
      <c r="A2432"/>
      <c r="B2432"/>
      <c r="C2432"/>
      <c r="D2432"/>
      <c r="E2432"/>
      <c r="F2432"/>
      <c r="G2432"/>
      <c r="H2432"/>
      <c r="I2432"/>
    </row>
    <row r="2433" spans="1:9">
      <c r="A2433"/>
      <c r="B2433"/>
      <c r="C2433"/>
      <c r="D2433"/>
      <c r="E2433"/>
      <c r="F2433"/>
      <c r="G2433"/>
      <c r="H2433"/>
      <c r="I2433"/>
    </row>
    <row r="2434" spans="1:9">
      <c r="A2434"/>
      <c r="B2434"/>
      <c r="C2434"/>
      <c r="D2434"/>
      <c r="E2434"/>
      <c r="F2434"/>
      <c r="G2434"/>
      <c r="H2434"/>
      <c r="I2434"/>
    </row>
    <row r="2435" spans="1:9">
      <c r="A2435"/>
      <c r="B2435"/>
      <c r="C2435"/>
      <c r="D2435"/>
      <c r="E2435"/>
      <c r="F2435"/>
      <c r="G2435"/>
      <c r="H2435"/>
      <c r="I2435"/>
    </row>
    <row r="2436" spans="1:9">
      <c r="A2436"/>
      <c r="B2436"/>
      <c r="C2436"/>
      <c r="D2436"/>
      <c r="E2436"/>
      <c r="F2436"/>
      <c r="G2436"/>
      <c r="H2436"/>
      <c r="I2436"/>
    </row>
    <row r="2437" spans="1:9">
      <c r="A2437"/>
      <c r="B2437"/>
      <c r="C2437"/>
      <c r="D2437"/>
      <c r="E2437"/>
      <c r="F2437"/>
      <c r="G2437"/>
      <c r="H2437"/>
      <c r="I2437"/>
    </row>
    <row r="2438" spans="1:9">
      <c r="A2438"/>
      <c r="B2438"/>
      <c r="C2438"/>
      <c r="D2438"/>
      <c r="E2438"/>
      <c r="F2438"/>
      <c r="G2438"/>
      <c r="H2438"/>
      <c r="I2438"/>
    </row>
    <row r="2439" spans="1:9">
      <c r="A2439"/>
      <c r="B2439"/>
      <c r="C2439"/>
      <c r="D2439"/>
      <c r="E2439"/>
      <c r="F2439"/>
      <c r="G2439"/>
      <c r="H2439"/>
      <c r="I2439"/>
    </row>
    <row r="2440" spans="1:9">
      <c r="A2440"/>
      <c r="B2440"/>
      <c r="C2440"/>
      <c r="D2440"/>
      <c r="E2440"/>
      <c r="F2440"/>
      <c r="G2440"/>
      <c r="H2440"/>
      <c r="I2440"/>
    </row>
    <row r="2441" spans="1:9">
      <c r="A2441"/>
      <c r="B2441"/>
      <c r="C2441"/>
      <c r="D2441"/>
      <c r="E2441"/>
      <c r="F2441"/>
      <c r="G2441"/>
      <c r="H2441"/>
      <c r="I2441"/>
    </row>
    <row r="2442" spans="1:9">
      <c r="A2442"/>
      <c r="B2442"/>
      <c r="C2442"/>
      <c r="D2442"/>
      <c r="E2442"/>
      <c r="F2442"/>
      <c r="G2442"/>
      <c r="H2442"/>
      <c r="I2442"/>
    </row>
    <row r="2443" spans="1:9">
      <c r="A2443"/>
      <c r="B2443"/>
      <c r="C2443"/>
      <c r="D2443"/>
      <c r="E2443"/>
      <c r="F2443"/>
      <c r="G2443"/>
      <c r="H2443"/>
      <c r="I2443"/>
    </row>
    <row r="2444" spans="1:9">
      <c r="A2444"/>
      <c r="B2444"/>
      <c r="C2444"/>
      <c r="D2444"/>
      <c r="E2444"/>
      <c r="F2444"/>
      <c r="G2444"/>
      <c r="H2444"/>
      <c r="I2444"/>
    </row>
    <row r="2445" spans="1:9">
      <c r="A2445"/>
      <c r="B2445"/>
      <c r="C2445"/>
      <c r="D2445"/>
      <c r="E2445"/>
      <c r="F2445"/>
      <c r="G2445"/>
      <c r="H2445"/>
      <c r="I2445"/>
    </row>
    <row r="2446" spans="1:9">
      <c r="A2446"/>
      <c r="B2446"/>
      <c r="C2446"/>
      <c r="D2446"/>
      <c r="E2446"/>
      <c r="F2446"/>
      <c r="G2446"/>
      <c r="H2446"/>
      <c r="I2446"/>
    </row>
    <row r="2447" spans="1:9">
      <c r="A2447"/>
      <c r="B2447"/>
      <c r="C2447"/>
      <c r="D2447"/>
      <c r="E2447"/>
      <c r="F2447"/>
      <c r="G2447"/>
      <c r="H2447"/>
      <c r="I2447"/>
    </row>
    <row r="2448" spans="1:9">
      <c r="A2448"/>
      <c r="B2448"/>
      <c r="C2448"/>
      <c r="D2448"/>
      <c r="E2448"/>
      <c r="F2448"/>
      <c r="G2448"/>
      <c r="H2448"/>
      <c r="I2448"/>
    </row>
    <row r="2449" spans="1:9">
      <c r="A2449"/>
      <c r="B2449"/>
      <c r="C2449"/>
      <c r="D2449"/>
      <c r="E2449"/>
      <c r="F2449"/>
      <c r="G2449"/>
      <c r="H2449"/>
      <c r="I2449"/>
    </row>
    <row r="2450" spans="1:9">
      <c r="A2450"/>
      <c r="B2450"/>
      <c r="C2450"/>
      <c r="D2450"/>
      <c r="E2450"/>
      <c r="F2450"/>
      <c r="G2450"/>
      <c r="H2450"/>
      <c r="I2450"/>
    </row>
    <row r="2451" spans="1:9">
      <c r="A2451"/>
      <c r="B2451"/>
      <c r="C2451"/>
      <c r="D2451"/>
      <c r="E2451"/>
      <c r="F2451"/>
      <c r="G2451"/>
      <c r="H2451"/>
      <c r="I2451"/>
    </row>
    <row r="2452" spans="1:9">
      <c r="A2452"/>
      <c r="B2452"/>
      <c r="C2452"/>
      <c r="D2452"/>
      <c r="E2452"/>
      <c r="F2452"/>
      <c r="G2452"/>
      <c r="H2452"/>
      <c r="I2452"/>
    </row>
    <row r="2453" spans="1:9">
      <c r="A2453"/>
      <c r="B2453"/>
      <c r="C2453"/>
      <c r="D2453"/>
      <c r="E2453"/>
      <c r="F2453"/>
      <c r="G2453"/>
      <c r="H2453"/>
      <c r="I2453"/>
    </row>
    <row r="2454" spans="1:9">
      <c r="A2454"/>
      <c r="B2454"/>
      <c r="C2454"/>
      <c r="D2454"/>
      <c r="E2454"/>
      <c r="F2454"/>
      <c r="G2454"/>
      <c r="H2454"/>
      <c r="I2454"/>
    </row>
    <row r="2455" spans="1:9">
      <c r="A2455"/>
      <c r="B2455"/>
      <c r="C2455"/>
      <c r="D2455"/>
      <c r="E2455"/>
      <c r="F2455"/>
      <c r="G2455"/>
      <c r="H2455"/>
      <c r="I2455"/>
    </row>
    <row r="2456" spans="1:9">
      <c r="A2456"/>
      <c r="B2456"/>
      <c r="C2456"/>
      <c r="D2456"/>
      <c r="E2456"/>
      <c r="F2456"/>
      <c r="G2456"/>
      <c r="H2456"/>
      <c r="I2456"/>
    </row>
    <row r="2457" spans="1:9">
      <c r="A2457"/>
      <c r="B2457"/>
      <c r="C2457"/>
      <c r="D2457"/>
      <c r="E2457"/>
      <c r="F2457"/>
      <c r="G2457"/>
      <c r="H2457"/>
      <c r="I2457"/>
    </row>
    <row r="2458" spans="1:9">
      <c r="A2458"/>
      <c r="B2458"/>
      <c r="C2458"/>
      <c r="D2458"/>
      <c r="E2458"/>
      <c r="F2458"/>
      <c r="G2458"/>
      <c r="H2458"/>
      <c r="I2458"/>
    </row>
    <row r="2459" spans="1:9">
      <c r="A2459"/>
      <c r="B2459"/>
      <c r="C2459"/>
      <c r="D2459"/>
      <c r="E2459"/>
      <c r="F2459"/>
      <c r="G2459"/>
      <c r="H2459"/>
      <c r="I2459"/>
    </row>
    <row r="2460" spans="1:9">
      <c r="A2460"/>
      <c r="B2460"/>
      <c r="C2460"/>
      <c r="D2460"/>
      <c r="E2460"/>
      <c r="F2460"/>
      <c r="G2460"/>
      <c r="H2460"/>
      <c r="I2460"/>
    </row>
    <row r="2461" spans="1:9">
      <c r="A2461"/>
      <c r="B2461"/>
      <c r="C2461"/>
      <c r="D2461"/>
      <c r="E2461"/>
      <c r="F2461"/>
      <c r="G2461"/>
      <c r="H2461"/>
      <c r="I2461"/>
    </row>
    <row r="2462" spans="1:9">
      <c r="A2462"/>
      <c r="B2462"/>
      <c r="C2462"/>
      <c r="D2462"/>
      <c r="E2462"/>
      <c r="F2462"/>
      <c r="G2462"/>
      <c r="H2462"/>
      <c r="I2462"/>
    </row>
    <row r="2463" spans="1:9">
      <c r="A2463"/>
      <c r="B2463"/>
      <c r="C2463"/>
      <c r="D2463"/>
      <c r="E2463"/>
      <c r="F2463"/>
      <c r="G2463"/>
      <c r="H2463"/>
      <c r="I2463"/>
    </row>
    <row r="2464" spans="1:9">
      <c r="A2464"/>
      <c r="B2464"/>
      <c r="C2464"/>
      <c r="D2464"/>
      <c r="E2464"/>
      <c r="F2464"/>
      <c r="G2464"/>
      <c r="H2464"/>
      <c r="I2464"/>
    </row>
    <row r="2465" spans="1:9">
      <c r="A2465"/>
      <c r="B2465"/>
      <c r="C2465"/>
      <c r="D2465"/>
      <c r="E2465"/>
      <c r="F2465"/>
      <c r="G2465"/>
      <c r="H2465"/>
      <c r="I2465"/>
    </row>
    <row r="2466" spans="1:9">
      <c r="A2466"/>
      <c r="B2466"/>
      <c r="C2466"/>
      <c r="D2466"/>
      <c r="E2466"/>
      <c r="F2466"/>
      <c r="G2466"/>
      <c r="H2466"/>
      <c r="I2466"/>
    </row>
    <row r="2467" spans="1:9">
      <c r="A2467"/>
      <c r="B2467"/>
      <c r="C2467"/>
      <c r="D2467"/>
      <c r="E2467"/>
      <c r="F2467"/>
      <c r="G2467"/>
      <c r="H2467"/>
      <c r="I2467"/>
    </row>
    <row r="2468" spans="1:9">
      <c r="A2468"/>
      <c r="B2468"/>
      <c r="C2468"/>
      <c r="D2468"/>
      <c r="E2468"/>
      <c r="F2468"/>
      <c r="G2468"/>
      <c r="H2468"/>
      <c r="I2468"/>
    </row>
    <row r="2469" spans="1:9">
      <c r="A2469"/>
      <c r="B2469"/>
      <c r="C2469"/>
      <c r="D2469"/>
      <c r="E2469"/>
      <c r="F2469"/>
      <c r="G2469"/>
      <c r="H2469"/>
      <c r="I2469"/>
    </row>
    <row r="2470" spans="1:9">
      <c r="A2470"/>
      <c r="B2470"/>
      <c r="C2470"/>
      <c r="D2470"/>
      <c r="E2470"/>
      <c r="F2470"/>
      <c r="G2470"/>
      <c r="H2470"/>
      <c r="I2470"/>
    </row>
    <row r="2471" spans="1:9">
      <c r="A2471"/>
      <c r="B2471"/>
      <c r="C2471"/>
      <c r="D2471"/>
      <c r="E2471"/>
      <c r="F2471"/>
      <c r="G2471"/>
      <c r="H2471"/>
      <c r="I2471"/>
    </row>
    <row r="2472" spans="1:9">
      <c r="A2472"/>
      <c r="B2472"/>
      <c r="C2472"/>
      <c r="D2472"/>
      <c r="E2472"/>
      <c r="F2472"/>
      <c r="G2472"/>
      <c r="H2472"/>
      <c r="I2472"/>
    </row>
    <row r="2473" spans="1:9">
      <c r="A2473"/>
      <c r="B2473"/>
      <c r="C2473"/>
      <c r="D2473"/>
      <c r="E2473"/>
      <c r="F2473"/>
      <c r="G2473"/>
      <c r="H2473"/>
      <c r="I2473"/>
    </row>
    <row r="2474" spans="1:9">
      <c r="A2474"/>
      <c r="B2474"/>
      <c r="C2474"/>
      <c r="D2474"/>
      <c r="E2474"/>
      <c r="F2474"/>
      <c r="G2474"/>
      <c r="H2474"/>
      <c r="I2474"/>
    </row>
    <row r="2475" spans="1:9">
      <c r="A2475"/>
      <c r="B2475"/>
      <c r="C2475"/>
      <c r="D2475"/>
      <c r="E2475"/>
      <c r="F2475"/>
      <c r="G2475"/>
      <c r="H2475"/>
      <c r="I2475"/>
    </row>
    <row r="2476" spans="1:9">
      <c r="A2476"/>
      <c r="B2476"/>
      <c r="C2476"/>
      <c r="D2476"/>
      <c r="E2476"/>
      <c r="F2476"/>
      <c r="G2476"/>
      <c r="H2476"/>
      <c r="I2476"/>
    </row>
    <row r="2477" spans="1:9">
      <c r="A2477"/>
      <c r="B2477"/>
      <c r="C2477"/>
      <c r="D2477"/>
      <c r="E2477"/>
      <c r="F2477"/>
      <c r="G2477"/>
      <c r="H2477"/>
      <c r="I2477"/>
    </row>
    <row r="2478" spans="1:9">
      <c r="A2478"/>
      <c r="B2478"/>
      <c r="C2478"/>
      <c r="D2478"/>
      <c r="E2478"/>
      <c r="F2478"/>
      <c r="G2478"/>
      <c r="H2478"/>
      <c r="I2478"/>
    </row>
    <row r="2479" spans="1:9">
      <c r="A2479"/>
      <c r="B2479"/>
      <c r="C2479"/>
      <c r="D2479"/>
      <c r="E2479"/>
      <c r="F2479"/>
      <c r="G2479"/>
      <c r="H2479"/>
      <c r="I2479"/>
    </row>
    <row r="2480" spans="1:9">
      <c r="A2480"/>
      <c r="B2480"/>
      <c r="C2480"/>
      <c r="D2480"/>
      <c r="E2480"/>
      <c r="F2480"/>
      <c r="G2480"/>
      <c r="H2480"/>
      <c r="I2480"/>
    </row>
    <row r="2481" spans="1:9">
      <c r="A2481"/>
      <c r="B2481"/>
      <c r="C2481"/>
      <c r="D2481"/>
      <c r="E2481"/>
      <c r="F2481"/>
      <c r="G2481"/>
      <c r="H2481"/>
      <c r="I2481"/>
    </row>
    <row r="2482" spans="1:9">
      <c r="A2482"/>
      <c r="B2482"/>
      <c r="C2482"/>
      <c r="D2482"/>
      <c r="E2482"/>
      <c r="F2482"/>
      <c r="G2482"/>
      <c r="H2482"/>
      <c r="I2482"/>
    </row>
    <row r="2483" spans="1:9">
      <c r="A2483"/>
      <c r="B2483"/>
      <c r="C2483"/>
      <c r="D2483"/>
      <c r="E2483"/>
      <c r="F2483"/>
      <c r="G2483"/>
      <c r="H2483"/>
      <c r="I2483"/>
    </row>
    <row r="2484" spans="1:9">
      <c r="A2484"/>
      <c r="B2484"/>
      <c r="C2484"/>
      <c r="D2484"/>
      <c r="E2484"/>
      <c r="F2484"/>
      <c r="G2484"/>
      <c r="H2484"/>
      <c r="I2484"/>
    </row>
    <row r="2485" spans="1:9">
      <c r="A2485"/>
      <c r="B2485"/>
      <c r="C2485"/>
      <c r="D2485"/>
      <c r="E2485"/>
      <c r="F2485"/>
      <c r="G2485"/>
      <c r="H2485"/>
      <c r="I2485"/>
    </row>
    <row r="2486" spans="1:9">
      <c r="A2486"/>
      <c r="B2486"/>
      <c r="C2486"/>
      <c r="D2486"/>
      <c r="E2486"/>
      <c r="F2486"/>
      <c r="G2486"/>
      <c r="H2486"/>
      <c r="I2486"/>
    </row>
    <row r="2487" spans="1:9">
      <c r="A2487"/>
      <c r="B2487"/>
      <c r="C2487"/>
      <c r="D2487"/>
      <c r="E2487"/>
      <c r="F2487"/>
      <c r="G2487"/>
      <c r="H2487"/>
      <c r="I2487"/>
    </row>
    <row r="2488" spans="1:9">
      <c r="A2488"/>
      <c r="B2488"/>
      <c r="C2488"/>
      <c r="D2488"/>
      <c r="E2488"/>
      <c r="F2488"/>
      <c r="G2488"/>
      <c r="H2488"/>
      <c r="I2488"/>
    </row>
    <row r="2489" spans="1:9">
      <c r="A2489"/>
      <c r="B2489"/>
      <c r="C2489"/>
      <c r="D2489"/>
      <c r="E2489"/>
      <c r="F2489"/>
      <c r="G2489"/>
      <c r="H2489"/>
      <c r="I2489"/>
    </row>
    <row r="2490" spans="1:9">
      <c r="A2490"/>
      <c r="B2490"/>
      <c r="C2490"/>
      <c r="D2490"/>
      <c r="E2490"/>
      <c r="F2490"/>
      <c r="G2490"/>
      <c r="H2490"/>
      <c r="I2490"/>
    </row>
    <row r="2491" spans="1:9">
      <c r="A2491"/>
      <c r="B2491"/>
      <c r="C2491"/>
      <c r="D2491"/>
      <c r="E2491"/>
      <c r="F2491"/>
      <c r="G2491"/>
      <c r="H2491"/>
      <c r="I2491"/>
    </row>
    <row r="2492" spans="1:9">
      <c r="A2492"/>
      <c r="B2492"/>
      <c r="C2492"/>
      <c r="D2492"/>
      <c r="E2492"/>
      <c r="F2492"/>
      <c r="G2492"/>
      <c r="H2492"/>
      <c r="I2492"/>
    </row>
    <row r="2493" spans="1:9">
      <c r="A2493"/>
      <c r="B2493"/>
      <c r="C2493"/>
      <c r="D2493"/>
      <c r="E2493"/>
      <c r="F2493"/>
      <c r="G2493"/>
      <c r="H2493"/>
      <c r="I2493"/>
    </row>
    <row r="2494" spans="1:9">
      <c r="A2494"/>
      <c r="B2494"/>
      <c r="C2494"/>
      <c r="D2494"/>
      <c r="E2494"/>
      <c r="F2494"/>
      <c r="G2494"/>
      <c r="H2494"/>
      <c r="I2494"/>
    </row>
    <row r="2495" spans="1:9">
      <c r="A2495"/>
      <c r="B2495"/>
      <c r="C2495"/>
      <c r="D2495"/>
      <c r="E2495"/>
      <c r="F2495"/>
      <c r="G2495"/>
      <c r="H2495"/>
      <c r="I2495"/>
    </row>
    <row r="2496" spans="1:9">
      <c r="A2496"/>
      <c r="B2496"/>
      <c r="C2496"/>
      <c r="D2496"/>
      <c r="E2496"/>
      <c r="F2496"/>
      <c r="G2496"/>
      <c r="H2496"/>
      <c r="I2496"/>
    </row>
    <row r="2497" spans="1:9">
      <c r="A2497"/>
      <c r="B2497"/>
      <c r="C2497"/>
      <c r="D2497"/>
      <c r="E2497"/>
      <c r="F2497"/>
      <c r="G2497"/>
      <c r="H2497"/>
      <c r="I2497"/>
    </row>
    <row r="2498" spans="1:9">
      <c r="A2498"/>
      <c r="B2498"/>
      <c r="C2498"/>
      <c r="D2498"/>
      <c r="E2498"/>
      <c r="F2498"/>
      <c r="G2498"/>
      <c r="H2498"/>
      <c r="I2498"/>
    </row>
    <row r="2499" spans="1:9">
      <c r="A2499"/>
      <c r="B2499"/>
      <c r="C2499"/>
      <c r="D2499"/>
      <c r="E2499"/>
      <c r="F2499"/>
      <c r="G2499"/>
      <c r="H2499"/>
      <c r="I2499"/>
    </row>
    <row r="2500" spans="1:9">
      <c r="A2500"/>
      <c r="B2500"/>
      <c r="C2500"/>
      <c r="D2500"/>
      <c r="E2500"/>
      <c r="F2500"/>
      <c r="G2500"/>
      <c r="H2500"/>
      <c r="I2500"/>
    </row>
    <row r="2501" spans="1:9">
      <c r="A2501"/>
      <c r="B2501"/>
      <c r="C2501"/>
      <c r="D2501"/>
      <c r="E2501"/>
      <c r="F2501"/>
      <c r="G2501"/>
      <c r="H2501"/>
      <c r="I2501"/>
    </row>
    <row r="2502" spans="1:9">
      <c r="A2502"/>
      <c r="B2502"/>
      <c r="C2502"/>
      <c r="D2502"/>
      <c r="E2502"/>
      <c r="F2502"/>
      <c r="G2502"/>
      <c r="H2502"/>
      <c r="I2502"/>
    </row>
    <row r="2503" spans="1:9">
      <c r="A2503"/>
      <c r="B2503"/>
      <c r="C2503"/>
      <c r="D2503"/>
      <c r="E2503"/>
      <c r="F2503"/>
      <c r="G2503"/>
      <c r="H2503"/>
      <c r="I2503"/>
    </row>
    <row r="2504" spans="1:9">
      <c r="A2504"/>
      <c r="B2504"/>
      <c r="C2504"/>
      <c r="D2504"/>
      <c r="E2504"/>
      <c r="F2504"/>
      <c r="G2504"/>
      <c r="H2504"/>
      <c r="I2504"/>
    </row>
    <row r="2505" spans="1:9">
      <c r="A2505"/>
      <c r="B2505"/>
      <c r="C2505"/>
      <c r="D2505"/>
      <c r="E2505"/>
      <c r="F2505"/>
      <c r="G2505"/>
      <c r="H2505"/>
      <c r="I2505"/>
    </row>
    <row r="2506" spans="1:9">
      <c r="A2506"/>
      <c r="B2506"/>
      <c r="C2506"/>
      <c r="D2506"/>
      <c r="E2506"/>
      <c r="F2506"/>
      <c r="G2506"/>
      <c r="H2506"/>
      <c r="I2506"/>
    </row>
    <row r="2507" spans="1:9">
      <c r="A2507"/>
      <c r="B2507"/>
      <c r="C2507"/>
      <c r="D2507"/>
      <c r="E2507"/>
      <c r="F2507"/>
      <c r="G2507"/>
      <c r="H2507"/>
      <c r="I2507"/>
    </row>
    <row r="2508" spans="1:9">
      <c r="A2508"/>
      <c r="B2508"/>
      <c r="C2508"/>
      <c r="D2508"/>
      <c r="E2508"/>
      <c r="F2508"/>
      <c r="G2508"/>
      <c r="H2508"/>
      <c r="I2508"/>
    </row>
    <row r="2509" spans="1:9">
      <c r="A2509"/>
      <c r="B2509"/>
      <c r="C2509"/>
      <c r="D2509"/>
      <c r="E2509"/>
      <c r="F2509"/>
      <c r="G2509"/>
      <c r="H2509"/>
      <c r="I2509"/>
    </row>
    <row r="2510" spans="1:9">
      <c r="A2510"/>
      <c r="B2510"/>
      <c r="C2510"/>
      <c r="D2510"/>
      <c r="E2510"/>
      <c r="F2510"/>
      <c r="G2510"/>
      <c r="H2510"/>
      <c r="I2510"/>
    </row>
    <row r="2511" spans="1:9">
      <c r="A2511"/>
      <c r="B2511"/>
      <c r="C2511"/>
      <c r="D2511"/>
      <c r="E2511"/>
      <c r="F2511"/>
      <c r="G2511"/>
      <c r="H2511"/>
      <c r="I2511"/>
    </row>
    <row r="2512" spans="1:9">
      <c r="A2512"/>
      <c r="B2512"/>
      <c r="C2512"/>
      <c r="D2512"/>
      <c r="E2512"/>
      <c r="F2512"/>
      <c r="G2512"/>
      <c r="H2512"/>
      <c r="I2512"/>
    </row>
    <row r="2513" spans="1:9">
      <c r="A2513"/>
      <c r="B2513"/>
      <c r="C2513"/>
      <c r="D2513"/>
      <c r="E2513"/>
      <c r="F2513"/>
      <c r="G2513"/>
      <c r="H2513"/>
      <c r="I2513"/>
    </row>
    <row r="2514" spans="1:9">
      <c r="A2514"/>
      <c r="B2514"/>
      <c r="C2514"/>
      <c r="D2514"/>
      <c r="E2514"/>
      <c r="F2514"/>
      <c r="G2514"/>
      <c r="H2514"/>
      <c r="I2514"/>
    </row>
    <row r="2515" spans="1:9">
      <c r="A2515"/>
      <c r="B2515"/>
      <c r="C2515"/>
      <c r="D2515"/>
      <c r="E2515"/>
      <c r="F2515"/>
      <c r="G2515"/>
      <c r="H2515"/>
      <c r="I2515"/>
    </row>
    <row r="2516" spans="1:9">
      <c r="A2516"/>
      <c r="B2516"/>
      <c r="C2516"/>
      <c r="D2516"/>
      <c r="E2516"/>
      <c r="F2516"/>
      <c r="G2516"/>
      <c r="H2516"/>
      <c r="I2516"/>
    </row>
    <row r="2517" spans="1:9">
      <c r="A2517"/>
      <c r="B2517"/>
      <c r="C2517"/>
      <c r="D2517"/>
      <c r="E2517"/>
      <c r="F2517"/>
      <c r="G2517"/>
      <c r="H2517"/>
      <c r="I2517"/>
    </row>
    <row r="2518" spans="1:9">
      <c r="A2518"/>
      <c r="B2518"/>
      <c r="C2518"/>
      <c r="D2518"/>
      <c r="E2518"/>
      <c r="F2518"/>
      <c r="G2518"/>
      <c r="H2518"/>
      <c r="I2518"/>
    </row>
    <row r="2519" spans="1:9">
      <c r="A2519"/>
      <c r="B2519"/>
      <c r="C2519"/>
      <c r="D2519"/>
      <c r="E2519"/>
      <c r="F2519"/>
      <c r="G2519"/>
      <c r="H2519"/>
      <c r="I2519"/>
    </row>
    <row r="2520" spans="1:9">
      <c r="A2520"/>
      <c r="B2520"/>
      <c r="C2520"/>
      <c r="D2520"/>
      <c r="E2520"/>
      <c r="F2520"/>
      <c r="G2520"/>
      <c r="H2520"/>
      <c r="I2520"/>
    </row>
    <row r="2521" spans="1:9">
      <c r="A2521"/>
      <c r="B2521"/>
      <c r="C2521"/>
      <c r="D2521"/>
      <c r="E2521"/>
      <c r="F2521"/>
      <c r="G2521"/>
      <c r="H2521"/>
      <c r="I2521"/>
    </row>
    <row r="2522" spans="1:9">
      <c r="A2522"/>
      <c r="B2522"/>
      <c r="C2522"/>
      <c r="D2522"/>
      <c r="E2522"/>
      <c r="F2522"/>
      <c r="G2522"/>
      <c r="H2522"/>
      <c r="I2522"/>
    </row>
    <row r="2523" spans="1:9">
      <c r="A2523"/>
      <c r="B2523"/>
      <c r="C2523"/>
      <c r="D2523"/>
      <c r="E2523"/>
      <c r="F2523"/>
      <c r="G2523"/>
      <c r="H2523"/>
      <c r="I2523"/>
    </row>
    <row r="2524" spans="1:9">
      <c r="A2524"/>
      <c r="B2524"/>
      <c r="C2524"/>
      <c r="D2524"/>
      <c r="E2524"/>
      <c r="F2524"/>
      <c r="G2524"/>
      <c r="H2524"/>
      <c r="I2524"/>
    </row>
    <row r="2525" spans="1:9">
      <c r="A2525"/>
      <c r="B2525"/>
      <c r="C2525"/>
      <c r="D2525"/>
      <c r="E2525"/>
      <c r="F2525"/>
      <c r="G2525"/>
      <c r="H2525"/>
      <c r="I2525"/>
    </row>
    <row r="2526" spans="1:9">
      <c r="A2526"/>
      <c r="B2526"/>
      <c r="C2526"/>
      <c r="D2526"/>
      <c r="E2526"/>
      <c r="F2526"/>
      <c r="G2526"/>
      <c r="H2526"/>
      <c r="I2526"/>
    </row>
    <row r="2527" spans="1:9">
      <c r="A2527"/>
      <c r="B2527"/>
      <c r="C2527"/>
      <c r="D2527"/>
      <c r="E2527"/>
      <c r="F2527"/>
      <c r="G2527"/>
      <c r="H2527"/>
      <c r="I2527"/>
    </row>
    <row r="2528" spans="1:9">
      <c r="A2528"/>
      <c r="B2528"/>
      <c r="C2528"/>
      <c r="D2528"/>
      <c r="E2528"/>
      <c r="F2528"/>
      <c r="G2528"/>
      <c r="H2528"/>
      <c r="I2528"/>
    </row>
    <row r="2529" spans="1:9">
      <c r="A2529"/>
      <c r="B2529"/>
      <c r="C2529"/>
      <c r="D2529"/>
      <c r="E2529"/>
      <c r="F2529"/>
      <c r="G2529"/>
      <c r="H2529"/>
      <c r="I2529"/>
    </row>
    <row r="2530" spans="1:9">
      <c r="A2530"/>
      <c r="B2530"/>
      <c r="C2530"/>
      <c r="D2530"/>
      <c r="E2530"/>
      <c r="F2530"/>
      <c r="G2530"/>
      <c r="H2530"/>
      <c r="I2530"/>
    </row>
    <row r="2531" spans="1:9">
      <c r="A2531"/>
      <c r="B2531"/>
      <c r="C2531"/>
      <c r="D2531"/>
      <c r="E2531"/>
      <c r="F2531"/>
      <c r="G2531"/>
      <c r="H2531"/>
      <c r="I2531"/>
    </row>
    <row r="2532" spans="1:9">
      <c r="A2532"/>
      <c r="B2532"/>
      <c r="C2532"/>
      <c r="D2532"/>
      <c r="E2532"/>
      <c r="F2532"/>
      <c r="G2532"/>
      <c r="H2532"/>
      <c r="I2532"/>
    </row>
    <row r="2533" spans="1:9">
      <c r="A2533"/>
      <c r="B2533"/>
      <c r="C2533"/>
      <c r="D2533"/>
      <c r="E2533"/>
      <c r="F2533"/>
      <c r="G2533"/>
      <c r="H2533"/>
      <c r="I2533"/>
    </row>
    <row r="2534" spans="1:9">
      <c r="A2534"/>
      <c r="B2534"/>
      <c r="C2534"/>
      <c r="D2534"/>
      <c r="E2534"/>
      <c r="F2534"/>
      <c r="G2534"/>
      <c r="H2534"/>
      <c r="I2534"/>
    </row>
    <row r="2535" spans="1:9">
      <c r="A2535"/>
      <c r="B2535"/>
      <c r="C2535"/>
      <c r="D2535"/>
      <c r="E2535"/>
      <c r="F2535"/>
      <c r="G2535"/>
      <c r="H2535"/>
      <c r="I2535"/>
    </row>
    <row r="2536" spans="1:9">
      <c r="A2536"/>
      <c r="B2536"/>
      <c r="C2536"/>
      <c r="D2536"/>
      <c r="E2536"/>
      <c r="F2536"/>
      <c r="G2536"/>
      <c r="H2536"/>
      <c r="I2536"/>
    </row>
    <row r="2537" spans="1:9">
      <c r="A2537"/>
      <c r="B2537"/>
      <c r="C2537"/>
      <c r="D2537"/>
      <c r="E2537"/>
      <c r="F2537"/>
      <c r="G2537"/>
      <c r="H2537"/>
      <c r="I2537"/>
    </row>
    <row r="2538" spans="1:9">
      <c r="A2538"/>
      <c r="B2538"/>
      <c r="C2538"/>
      <c r="D2538"/>
      <c r="E2538"/>
      <c r="F2538"/>
      <c r="G2538"/>
      <c r="H2538"/>
      <c r="I2538"/>
    </row>
    <row r="2539" spans="1:9">
      <c r="A2539"/>
      <c r="B2539"/>
      <c r="C2539"/>
      <c r="D2539"/>
      <c r="E2539"/>
      <c r="F2539"/>
      <c r="G2539"/>
      <c r="H2539"/>
      <c r="I2539"/>
    </row>
    <row r="2540" spans="1:9">
      <c r="A2540"/>
      <c r="B2540"/>
      <c r="C2540"/>
      <c r="D2540"/>
      <c r="E2540"/>
      <c r="F2540"/>
      <c r="G2540"/>
      <c r="H2540"/>
      <c r="I2540"/>
    </row>
    <row r="2541" spans="1:9">
      <c r="A2541"/>
      <c r="B2541"/>
      <c r="C2541"/>
      <c r="D2541"/>
      <c r="E2541"/>
      <c r="F2541"/>
      <c r="G2541"/>
      <c r="H2541"/>
      <c r="I2541"/>
    </row>
    <row r="2542" spans="1:9">
      <c r="A2542"/>
      <c r="B2542"/>
      <c r="C2542"/>
      <c r="D2542"/>
      <c r="E2542"/>
      <c r="F2542"/>
      <c r="G2542"/>
      <c r="H2542"/>
      <c r="I2542"/>
    </row>
    <row r="2543" spans="1:9">
      <c r="A2543"/>
      <c r="B2543"/>
      <c r="C2543"/>
      <c r="D2543"/>
      <c r="E2543"/>
      <c r="F2543"/>
      <c r="G2543"/>
      <c r="H2543"/>
      <c r="I2543"/>
    </row>
    <row r="2544" spans="1:9">
      <c r="A2544"/>
      <c r="B2544"/>
      <c r="C2544"/>
      <c r="D2544"/>
      <c r="E2544"/>
      <c r="F2544"/>
      <c r="G2544"/>
      <c r="H2544"/>
      <c r="I2544"/>
    </row>
    <row r="2545" spans="1:9">
      <c r="A2545"/>
      <c r="B2545"/>
      <c r="C2545"/>
      <c r="D2545"/>
      <c r="E2545"/>
      <c r="F2545"/>
      <c r="G2545"/>
      <c r="H2545"/>
      <c r="I2545"/>
    </row>
    <row r="2546" spans="1:9">
      <c r="A2546"/>
      <c r="B2546"/>
      <c r="C2546"/>
      <c r="D2546"/>
      <c r="E2546"/>
      <c r="F2546"/>
      <c r="G2546"/>
      <c r="H2546"/>
      <c r="I2546"/>
    </row>
    <row r="2547" spans="1:9">
      <c r="A2547"/>
      <c r="B2547"/>
      <c r="C2547"/>
      <c r="D2547"/>
      <c r="E2547"/>
      <c r="F2547"/>
      <c r="G2547"/>
      <c r="H2547"/>
      <c r="I2547"/>
    </row>
    <row r="2548" spans="1:9">
      <c r="A2548"/>
      <c r="B2548"/>
      <c r="C2548"/>
      <c r="D2548"/>
      <c r="E2548"/>
      <c r="F2548"/>
      <c r="G2548"/>
      <c r="H2548"/>
      <c r="I2548"/>
    </row>
    <row r="2549" spans="1:9">
      <c r="A2549"/>
      <c r="B2549"/>
      <c r="C2549"/>
      <c r="D2549"/>
      <c r="E2549"/>
      <c r="F2549"/>
      <c r="G2549"/>
      <c r="H2549"/>
      <c r="I2549"/>
    </row>
    <row r="2550" spans="1:9">
      <c r="A2550"/>
      <c r="B2550"/>
      <c r="C2550"/>
      <c r="D2550"/>
      <c r="E2550"/>
      <c r="F2550"/>
      <c r="G2550"/>
      <c r="H2550"/>
      <c r="I2550"/>
    </row>
    <row r="2551" spans="1:9">
      <c r="A2551"/>
      <c r="B2551"/>
      <c r="C2551"/>
      <c r="D2551"/>
      <c r="E2551"/>
      <c r="F2551"/>
      <c r="G2551"/>
      <c r="H2551"/>
      <c r="I2551"/>
    </row>
    <row r="2552" spans="1:9">
      <c r="A2552"/>
      <c r="B2552"/>
      <c r="C2552"/>
      <c r="D2552"/>
      <c r="E2552"/>
      <c r="F2552"/>
      <c r="G2552"/>
      <c r="H2552"/>
      <c r="I2552"/>
    </row>
    <row r="2553" spans="1:9">
      <c r="A2553"/>
      <c r="B2553"/>
      <c r="C2553"/>
      <c r="D2553"/>
      <c r="E2553"/>
      <c r="F2553"/>
      <c r="G2553"/>
      <c r="H2553"/>
      <c r="I2553"/>
    </row>
    <row r="2554" spans="1:9">
      <c r="A2554"/>
      <c r="B2554"/>
      <c r="C2554"/>
      <c r="D2554"/>
      <c r="E2554"/>
      <c r="F2554"/>
      <c r="G2554"/>
      <c r="H2554"/>
      <c r="I2554"/>
    </row>
    <row r="2555" spans="1:9">
      <c r="A2555"/>
      <c r="B2555"/>
      <c r="C2555"/>
      <c r="D2555"/>
      <c r="E2555"/>
      <c r="F2555"/>
      <c r="G2555"/>
      <c r="H2555"/>
      <c r="I2555"/>
    </row>
    <row r="2556" spans="1:9">
      <c r="A2556"/>
      <c r="B2556"/>
      <c r="C2556"/>
      <c r="D2556"/>
      <c r="E2556"/>
      <c r="F2556"/>
      <c r="G2556"/>
      <c r="H2556"/>
      <c r="I2556"/>
    </row>
    <row r="2557" spans="1:9">
      <c r="A2557"/>
      <c r="B2557"/>
      <c r="C2557"/>
      <c r="D2557"/>
      <c r="E2557"/>
      <c r="F2557"/>
      <c r="G2557"/>
      <c r="H2557"/>
      <c r="I2557"/>
    </row>
    <row r="2558" spans="1:9">
      <c r="A2558"/>
      <c r="B2558"/>
      <c r="C2558"/>
      <c r="D2558"/>
      <c r="E2558"/>
      <c r="F2558"/>
      <c r="G2558"/>
      <c r="H2558"/>
      <c r="I2558"/>
    </row>
    <row r="2559" spans="1:9">
      <c r="A2559"/>
      <c r="B2559"/>
      <c r="C2559"/>
      <c r="D2559"/>
      <c r="E2559"/>
      <c r="F2559"/>
      <c r="G2559"/>
      <c r="H2559"/>
      <c r="I2559"/>
    </row>
    <row r="2560" spans="1:9">
      <c r="A2560"/>
      <c r="B2560"/>
      <c r="C2560"/>
      <c r="D2560"/>
      <c r="E2560"/>
      <c r="F2560"/>
      <c r="G2560"/>
      <c r="H2560"/>
      <c r="I2560"/>
    </row>
    <row r="2561" spans="1:9">
      <c r="A2561"/>
      <c r="B2561"/>
      <c r="C2561"/>
      <c r="D2561"/>
      <c r="E2561"/>
      <c r="F2561"/>
      <c r="G2561"/>
      <c r="H2561"/>
      <c r="I2561"/>
    </row>
    <row r="2562" spans="1:9">
      <c r="A2562"/>
      <c r="B2562"/>
      <c r="C2562"/>
      <c r="D2562"/>
      <c r="E2562"/>
      <c r="F2562"/>
      <c r="G2562"/>
      <c r="H2562"/>
      <c r="I2562"/>
    </row>
    <row r="2563" spans="1:9">
      <c r="A2563"/>
      <c r="B2563"/>
      <c r="C2563"/>
      <c r="D2563"/>
      <c r="E2563"/>
      <c r="F2563"/>
      <c r="G2563"/>
      <c r="H2563"/>
      <c r="I2563"/>
    </row>
    <row r="2564" spans="1:9">
      <c r="A2564"/>
      <c r="B2564"/>
      <c r="C2564"/>
      <c r="D2564"/>
      <c r="E2564"/>
      <c r="F2564"/>
      <c r="G2564"/>
      <c r="H2564"/>
      <c r="I2564"/>
    </row>
    <row r="2565" spans="1:9">
      <c r="A2565"/>
      <c r="B2565"/>
      <c r="C2565"/>
      <c r="D2565"/>
      <c r="E2565"/>
      <c r="F2565"/>
      <c r="G2565"/>
      <c r="H2565"/>
      <c r="I2565"/>
    </row>
    <row r="2566" spans="1:9">
      <c r="A2566"/>
      <c r="B2566"/>
      <c r="C2566"/>
      <c r="D2566"/>
      <c r="E2566"/>
      <c r="F2566"/>
      <c r="G2566"/>
      <c r="H2566"/>
      <c r="I2566"/>
    </row>
    <row r="2567" spans="1:9">
      <c r="A2567"/>
      <c r="B2567"/>
      <c r="C2567"/>
      <c r="D2567"/>
      <c r="E2567"/>
      <c r="F2567"/>
      <c r="G2567"/>
      <c r="H2567"/>
      <c r="I2567"/>
    </row>
    <row r="2568" spans="1:9">
      <c r="A2568"/>
      <c r="B2568"/>
      <c r="C2568"/>
      <c r="D2568"/>
      <c r="E2568"/>
      <c r="F2568"/>
      <c r="G2568"/>
      <c r="H2568"/>
      <c r="I2568"/>
    </row>
    <row r="2569" spans="1:9">
      <c r="A2569"/>
      <c r="B2569"/>
      <c r="C2569"/>
      <c r="D2569"/>
      <c r="E2569"/>
      <c r="F2569"/>
      <c r="G2569"/>
      <c r="H2569"/>
      <c r="I2569"/>
    </row>
    <row r="2570" spans="1:9">
      <c r="A2570"/>
      <c r="B2570"/>
      <c r="C2570"/>
      <c r="D2570"/>
      <c r="E2570"/>
      <c r="F2570"/>
      <c r="G2570"/>
      <c r="H2570"/>
      <c r="I2570"/>
    </row>
    <row r="2571" spans="1:9">
      <c r="A2571"/>
      <c r="B2571"/>
      <c r="C2571"/>
      <c r="D2571"/>
      <c r="E2571"/>
      <c r="F2571"/>
      <c r="G2571"/>
      <c r="H2571"/>
      <c r="I2571"/>
    </row>
    <row r="2572" spans="1:9">
      <c r="A2572"/>
      <c r="B2572"/>
      <c r="C2572"/>
      <c r="D2572"/>
      <c r="E2572"/>
      <c r="F2572"/>
      <c r="G2572"/>
      <c r="H2572"/>
      <c r="I2572"/>
    </row>
    <row r="2573" spans="1:9">
      <c r="A2573"/>
      <c r="B2573"/>
      <c r="C2573"/>
      <c r="D2573"/>
      <c r="E2573"/>
      <c r="F2573"/>
      <c r="G2573"/>
      <c r="H2573"/>
      <c r="I2573"/>
    </row>
    <row r="2574" spans="1:9">
      <c r="A2574"/>
      <c r="B2574"/>
      <c r="C2574"/>
      <c r="D2574"/>
      <c r="E2574"/>
      <c r="F2574"/>
      <c r="G2574"/>
      <c r="H2574"/>
      <c r="I2574"/>
    </row>
    <row r="2575" spans="1:9">
      <c r="A2575"/>
      <c r="B2575"/>
      <c r="C2575"/>
      <c r="D2575"/>
      <c r="E2575"/>
      <c r="F2575"/>
      <c r="G2575"/>
      <c r="H2575"/>
      <c r="I2575"/>
    </row>
    <row r="2576" spans="1:9">
      <c r="A2576"/>
      <c r="B2576"/>
      <c r="C2576"/>
      <c r="D2576"/>
      <c r="E2576"/>
      <c r="F2576"/>
      <c r="G2576"/>
      <c r="H2576"/>
      <c r="I2576"/>
    </row>
    <row r="2577" spans="1:9">
      <c r="A2577"/>
      <c r="B2577"/>
      <c r="C2577"/>
      <c r="D2577"/>
      <c r="E2577"/>
      <c r="F2577"/>
      <c r="G2577"/>
      <c r="H2577"/>
      <c r="I2577"/>
    </row>
    <row r="2578" spans="1:9">
      <c r="A2578"/>
      <c r="B2578"/>
      <c r="C2578"/>
      <c r="D2578"/>
      <c r="E2578"/>
      <c r="F2578"/>
      <c r="G2578"/>
      <c r="H2578"/>
      <c r="I2578"/>
    </row>
    <row r="2579" spans="1:9">
      <c r="A2579"/>
      <c r="B2579"/>
      <c r="C2579"/>
      <c r="D2579"/>
      <c r="E2579"/>
      <c r="F2579"/>
      <c r="G2579"/>
      <c r="H2579"/>
      <c r="I2579"/>
    </row>
    <row r="2580" spans="1:9">
      <c r="A2580"/>
      <c r="B2580"/>
      <c r="C2580"/>
      <c r="D2580"/>
      <c r="E2580"/>
      <c r="F2580"/>
      <c r="G2580"/>
      <c r="H2580"/>
      <c r="I2580"/>
    </row>
    <row r="2581" spans="1:9">
      <c r="A2581"/>
      <c r="B2581"/>
      <c r="C2581"/>
      <c r="D2581"/>
      <c r="E2581"/>
      <c r="F2581"/>
      <c r="G2581"/>
      <c r="H2581"/>
      <c r="I2581"/>
    </row>
    <row r="2582" spans="1:9">
      <c r="A2582"/>
      <c r="B2582"/>
      <c r="C2582"/>
      <c r="D2582"/>
      <c r="E2582"/>
      <c r="F2582"/>
      <c r="G2582"/>
      <c r="H2582"/>
      <c r="I2582"/>
    </row>
    <row r="2583" spans="1:9">
      <c r="A2583"/>
      <c r="B2583"/>
      <c r="C2583"/>
      <c r="D2583"/>
      <c r="E2583"/>
      <c r="F2583"/>
      <c r="G2583"/>
      <c r="H2583"/>
      <c r="I2583"/>
    </row>
    <row r="2584" spans="1:9">
      <c r="A2584"/>
      <c r="B2584"/>
      <c r="C2584"/>
      <c r="D2584"/>
      <c r="E2584"/>
      <c r="F2584"/>
      <c r="G2584"/>
      <c r="H2584"/>
      <c r="I2584"/>
    </row>
    <row r="2585" spans="1:9">
      <c r="A2585"/>
      <c r="B2585"/>
      <c r="C2585"/>
      <c r="D2585"/>
      <c r="E2585"/>
      <c r="F2585"/>
      <c r="G2585"/>
      <c r="H2585"/>
      <c r="I2585"/>
    </row>
    <row r="2586" spans="1:9">
      <c r="A2586"/>
      <c r="B2586"/>
      <c r="C2586"/>
      <c r="D2586"/>
      <c r="E2586"/>
      <c r="F2586"/>
      <c r="G2586"/>
      <c r="H2586"/>
      <c r="I2586"/>
    </row>
    <row r="2587" spans="1:9">
      <c r="A2587"/>
      <c r="B2587"/>
      <c r="C2587"/>
      <c r="D2587"/>
      <c r="E2587"/>
      <c r="F2587"/>
      <c r="G2587"/>
      <c r="H2587"/>
      <c r="I2587"/>
    </row>
    <row r="2588" spans="1:9">
      <c r="A2588"/>
      <c r="B2588"/>
      <c r="C2588"/>
      <c r="D2588"/>
      <c r="E2588"/>
      <c r="F2588"/>
      <c r="G2588"/>
      <c r="H2588"/>
      <c r="I2588"/>
    </row>
    <row r="2589" spans="1:9">
      <c r="A2589"/>
      <c r="B2589"/>
      <c r="C2589"/>
      <c r="D2589"/>
      <c r="E2589"/>
      <c r="F2589"/>
      <c r="G2589"/>
      <c r="H2589"/>
      <c r="I2589"/>
    </row>
    <row r="2590" spans="1:9">
      <c r="A2590"/>
      <c r="B2590"/>
      <c r="C2590"/>
      <c r="D2590"/>
      <c r="E2590"/>
      <c r="F2590"/>
      <c r="G2590"/>
      <c r="H2590"/>
      <c r="I2590"/>
    </row>
    <row r="2591" spans="1:9">
      <c r="A2591"/>
      <c r="B2591"/>
      <c r="C2591"/>
      <c r="D2591"/>
      <c r="E2591"/>
      <c r="F2591"/>
      <c r="G2591"/>
      <c r="H2591"/>
      <c r="I2591"/>
    </row>
    <row r="2592" spans="1:9">
      <c r="A2592"/>
      <c r="B2592"/>
      <c r="C2592"/>
      <c r="D2592"/>
      <c r="E2592"/>
      <c r="F2592"/>
      <c r="G2592"/>
      <c r="H2592"/>
      <c r="I2592"/>
    </row>
    <row r="2593" spans="1:9">
      <c r="A2593"/>
      <c r="B2593"/>
      <c r="C2593"/>
      <c r="D2593"/>
      <c r="E2593"/>
      <c r="F2593"/>
      <c r="G2593"/>
      <c r="H2593"/>
      <c r="I2593"/>
    </row>
    <row r="2594" spans="1:9">
      <c r="A2594"/>
      <c r="B2594"/>
      <c r="C2594"/>
      <c r="D2594"/>
      <c r="E2594"/>
      <c r="F2594"/>
      <c r="G2594"/>
      <c r="H2594"/>
      <c r="I2594"/>
    </row>
    <row r="2595" spans="1:9">
      <c r="A2595"/>
      <c r="B2595"/>
      <c r="C2595"/>
      <c r="D2595"/>
      <c r="E2595"/>
      <c r="F2595"/>
      <c r="G2595"/>
      <c r="H2595"/>
      <c r="I2595"/>
    </row>
    <row r="2596" spans="1:9">
      <c r="A2596"/>
      <c r="B2596"/>
      <c r="C2596"/>
      <c r="D2596"/>
      <c r="E2596"/>
      <c r="F2596"/>
      <c r="G2596"/>
      <c r="H2596"/>
      <c r="I2596"/>
    </row>
    <row r="2597" spans="1:9">
      <c r="A2597"/>
      <c r="B2597"/>
      <c r="C2597"/>
      <c r="D2597"/>
      <c r="E2597"/>
      <c r="F2597"/>
      <c r="G2597"/>
      <c r="H2597"/>
      <c r="I2597"/>
    </row>
    <row r="2598" spans="1:9">
      <c r="A2598"/>
      <c r="B2598"/>
      <c r="C2598"/>
      <c r="D2598"/>
      <c r="E2598"/>
      <c r="F2598"/>
      <c r="G2598"/>
      <c r="H2598"/>
      <c r="I2598"/>
    </row>
    <row r="2599" spans="1:9">
      <c r="A2599"/>
      <c r="B2599"/>
      <c r="C2599"/>
      <c r="D2599"/>
      <c r="E2599"/>
      <c r="F2599"/>
      <c r="G2599"/>
      <c r="H2599"/>
      <c r="I2599"/>
    </row>
    <row r="2600" spans="1:9">
      <c r="A2600"/>
      <c r="B2600"/>
      <c r="C2600"/>
      <c r="D2600"/>
      <c r="E2600"/>
      <c r="F2600"/>
      <c r="G2600"/>
      <c r="H2600"/>
      <c r="I2600"/>
    </row>
    <row r="2601" spans="1:9">
      <c r="A2601"/>
      <c r="B2601"/>
      <c r="C2601"/>
      <c r="D2601"/>
      <c r="E2601"/>
      <c r="F2601"/>
      <c r="G2601"/>
      <c r="H2601"/>
      <c r="I2601"/>
    </row>
    <row r="2602" spans="1:9">
      <c r="A2602"/>
      <c r="B2602"/>
      <c r="C2602"/>
      <c r="D2602"/>
      <c r="E2602"/>
      <c r="F2602"/>
      <c r="G2602"/>
      <c r="H2602"/>
      <c r="I2602"/>
    </row>
    <row r="2603" spans="1:9">
      <c r="A2603"/>
      <c r="B2603"/>
      <c r="C2603"/>
      <c r="D2603"/>
      <c r="E2603"/>
      <c r="F2603"/>
      <c r="G2603"/>
      <c r="H2603"/>
      <c r="I2603"/>
    </row>
    <row r="2604" spans="1:9">
      <c r="A2604"/>
      <c r="B2604"/>
      <c r="C2604"/>
      <c r="D2604"/>
      <c r="E2604"/>
      <c r="F2604"/>
      <c r="G2604"/>
      <c r="H2604"/>
      <c r="I2604"/>
    </row>
    <row r="2605" spans="1:9">
      <c r="A2605"/>
      <c r="B2605"/>
      <c r="C2605"/>
      <c r="D2605"/>
      <c r="E2605"/>
      <c r="F2605"/>
      <c r="G2605"/>
      <c r="H2605"/>
      <c r="I2605"/>
    </row>
    <row r="2606" spans="1:9">
      <c r="A2606"/>
      <c r="B2606"/>
      <c r="C2606"/>
      <c r="D2606"/>
      <c r="E2606"/>
      <c r="F2606"/>
      <c r="G2606"/>
      <c r="H2606"/>
      <c r="I2606"/>
    </row>
    <row r="2607" spans="1:9">
      <c r="A2607"/>
      <c r="B2607"/>
      <c r="C2607"/>
      <c r="D2607"/>
      <c r="E2607"/>
      <c r="F2607"/>
      <c r="G2607"/>
      <c r="H2607"/>
      <c r="I2607"/>
    </row>
    <row r="2608" spans="1:9">
      <c r="A2608"/>
      <c r="B2608"/>
      <c r="C2608"/>
      <c r="D2608"/>
      <c r="E2608"/>
      <c r="F2608"/>
      <c r="G2608"/>
      <c r="H2608"/>
      <c r="I2608"/>
    </row>
    <row r="2609" spans="1:9">
      <c r="A2609"/>
      <c r="B2609"/>
      <c r="C2609"/>
      <c r="D2609"/>
      <c r="E2609"/>
      <c r="F2609"/>
      <c r="G2609"/>
      <c r="H2609"/>
      <c r="I2609"/>
    </row>
    <row r="2610" spans="1:9">
      <c r="A2610"/>
      <c r="B2610"/>
      <c r="C2610"/>
      <c r="D2610"/>
      <c r="E2610"/>
      <c r="F2610"/>
      <c r="G2610"/>
      <c r="H2610"/>
      <c r="I2610"/>
    </row>
    <row r="2611" spans="1:9">
      <c r="A2611"/>
      <c r="B2611"/>
      <c r="C2611"/>
      <c r="D2611"/>
      <c r="E2611"/>
      <c r="F2611"/>
      <c r="G2611"/>
      <c r="H2611"/>
      <c r="I2611"/>
    </row>
    <row r="2612" spans="1:9">
      <c r="A2612"/>
      <c r="B2612"/>
      <c r="C2612"/>
      <c r="D2612"/>
      <c r="E2612"/>
      <c r="F2612"/>
      <c r="G2612"/>
      <c r="H2612"/>
      <c r="I2612"/>
    </row>
    <row r="2613" spans="1:9">
      <c r="A2613"/>
      <c r="B2613"/>
      <c r="C2613"/>
      <c r="D2613"/>
      <c r="E2613"/>
      <c r="F2613"/>
      <c r="G2613"/>
      <c r="H2613"/>
      <c r="I2613"/>
    </row>
    <row r="2614" spans="1:9">
      <c r="A2614"/>
      <c r="B2614"/>
      <c r="C2614"/>
      <c r="D2614"/>
      <c r="E2614"/>
      <c r="F2614"/>
      <c r="G2614"/>
      <c r="H2614"/>
      <c r="I2614"/>
    </row>
    <row r="2615" spans="1:9">
      <c r="A2615"/>
      <c r="B2615"/>
      <c r="C2615"/>
      <c r="D2615"/>
      <c r="E2615"/>
      <c r="F2615"/>
      <c r="G2615"/>
      <c r="H2615"/>
      <c r="I2615"/>
    </row>
    <row r="2616" spans="1:9">
      <c r="A2616"/>
      <c r="B2616"/>
      <c r="C2616"/>
      <c r="D2616"/>
      <c r="E2616"/>
      <c r="F2616"/>
      <c r="G2616"/>
      <c r="H2616"/>
      <c r="I2616"/>
    </row>
    <row r="2617" spans="1:9">
      <c r="A2617"/>
      <c r="B2617"/>
      <c r="C2617"/>
      <c r="D2617"/>
      <c r="E2617"/>
      <c r="F2617"/>
      <c r="G2617"/>
      <c r="H2617"/>
      <c r="I2617"/>
    </row>
    <row r="2618" spans="1:9">
      <c r="A2618"/>
      <c r="B2618"/>
      <c r="C2618"/>
      <c r="D2618"/>
      <c r="E2618"/>
      <c r="F2618"/>
      <c r="G2618"/>
      <c r="H2618"/>
      <c r="I2618"/>
    </row>
    <row r="2619" spans="1:9">
      <c r="A2619"/>
      <c r="B2619"/>
      <c r="C2619"/>
      <c r="D2619"/>
      <c r="E2619"/>
      <c r="F2619"/>
      <c r="G2619"/>
      <c r="H2619"/>
      <c r="I2619"/>
    </row>
    <row r="2620" spans="1:9">
      <c r="A2620"/>
      <c r="B2620"/>
      <c r="C2620"/>
      <c r="D2620"/>
      <c r="E2620"/>
      <c r="F2620"/>
      <c r="G2620"/>
      <c r="H2620"/>
      <c r="I2620"/>
    </row>
    <row r="2621" spans="1:9">
      <c r="A2621"/>
      <c r="B2621"/>
      <c r="C2621"/>
      <c r="D2621"/>
      <c r="E2621"/>
      <c r="F2621"/>
      <c r="G2621"/>
      <c r="H2621"/>
      <c r="I2621"/>
    </row>
    <row r="2622" spans="1:9">
      <c r="A2622"/>
      <c r="B2622"/>
      <c r="C2622"/>
      <c r="D2622"/>
      <c r="E2622"/>
      <c r="F2622"/>
      <c r="G2622"/>
      <c r="H2622"/>
      <c r="I2622"/>
    </row>
    <row r="2623" spans="1:9">
      <c r="A2623"/>
      <c r="B2623"/>
      <c r="C2623"/>
      <c r="D2623"/>
      <c r="E2623"/>
      <c r="F2623"/>
      <c r="G2623"/>
      <c r="H2623"/>
      <c r="I2623"/>
    </row>
    <row r="2624" spans="1:9">
      <c r="A2624"/>
      <c r="B2624"/>
      <c r="C2624"/>
      <c r="D2624"/>
      <c r="E2624"/>
      <c r="F2624"/>
      <c r="G2624"/>
      <c r="H2624"/>
      <c r="I2624"/>
    </row>
    <row r="2625" spans="1:9">
      <c r="A2625"/>
      <c r="B2625"/>
      <c r="C2625"/>
      <c r="D2625"/>
      <c r="E2625"/>
      <c r="F2625"/>
      <c r="G2625"/>
      <c r="H2625"/>
      <c r="I2625"/>
    </row>
    <row r="2626" spans="1:9">
      <c r="A2626"/>
      <c r="B2626"/>
      <c r="C2626"/>
      <c r="D2626"/>
      <c r="E2626"/>
      <c r="F2626"/>
      <c r="G2626"/>
      <c r="H2626"/>
      <c r="I2626"/>
    </row>
    <row r="2627" spans="1:9">
      <c r="A2627"/>
      <c r="B2627"/>
      <c r="C2627"/>
      <c r="D2627"/>
      <c r="E2627"/>
      <c r="F2627"/>
      <c r="G2627"/>
      <c r="H2627"/>
      <c r="I2627"/>
    </row>
    <row r="2628" spans="1:9">
      <c r="A2628"/>
      <c r="B2628"/>
      <c r="C2628"/>
      <c r="D2628"/>
      <c r="E2628"/>
      <c r="F2628"/>
      <c r="G2628"/>
      <c r="H2628"/>
      <c r="I2628"/>
    </row>
    <row r="2629" spans="1:9">
      <c r="A2629"/>
      <c r="B2629"/>
      <c r="C2629"/>
      <c r="D2629"/>
      <c r="E2629"/>
      <c r="F2629"/>
      <c r="G2629"/>
      <c r="H2629"/>
      <c r="I2629"/>
    </row>
    <row r="2630" spans="1:9">
      <c r="A2630"/>
      <c r="B2630"/>
      <c r="C2630"/>
      <c r="D2630"/>
      <c r="E2630"/>
      <c r="F2630"/>
      <c r="G2630"/>
      <c r="H2630"/>
      <c r="I2630"/>
    </row>
    <row r="2631" spans="1:9">
      <c r="A2631"/>
      <c r="B2631"/>
      <c r="C2631"/>
      <c r="D2631"/>
      <c r="E2631"/>
      <c r="F2631"/>
      <c r="G2631"/>
      <c r="H2631"/>
      <c r="I2631"/>
    </row>
    <row r="2632" spans="1:9">
      <c r="A2632"/>
      <c r="B2632"/>
      <c r="C2632"/>
      <c r="D2632"/>
      <c r="E2632"/>
      <c r="F2632"/>
      <c r="G2632"/>
      <c r="H2632"/>
      <c r="I2632"/>
    </row>
    <row r="2633" spans="1:9">
      <c r="A2633"/>
      <c r="B2633"/>
      <c r="C2633"/>
      <c r="D2633"/>
      <c r="E2633"/>
      <c r="F2633"/>
      <c r="G2633"/>
      <c r="H2633"/>
      <c r="I2633"/>
    </row>
    <row r="2634" spans="1:9">
      <c r="A2634"/>
      <c r="B2634"/>
      <c r="C2634"/>
      <c r="D2634"/>
      <c r="E2634"/>
      <c r="F2634"/>
      <c r="G2634"/>
      <c r="H2634"/>
      <c r="I2634"/>
    </row>
    <row r="2635" spans="1:9">
      <c r="A2635"/>
      <c r="B2635"/>
      <c r="C2635"/>
      <c r="D2635"/>
      <c r="E2635"/>
      <c r="F2635"/>
      <c r="G2635"/>
      <c r="H2635"/>
      <c r="I2635"/>
    </row>
    <row r="2636" spans="1:9">
      <c r="A2636"/>
      <c r="B2636"/>
      <c r="C2636"/>
      <c r="D2636"/>
      <c r="E2636"/>
      <c r="F2636"/>
      <c r="G2636"/>
      <c r="H2636"/>
      <c r="I2636"/>
    </row>
    <row r="2637" spans="1:9">
      <c r="A2637"/>
      <c r="B2637"/>
      <c r="C2637"/>
      <c r="D2637"/>
      <c r="E2637"/>
      <c r="F2637"/>
      <c r="G2637"/>
      <c r="H2637"/>
      <c r="I2637"/>
    </row>
    <row r="2638" spans="1:9">
      <c r="A2638"/>
      <c r="B2638"/>
      <c r="C2638"/>
      <c r="D2638"/>
      <c r="E2638"/>
      <c r="F2638"/>
      <c r="G2638"/>
      <c r="H2638"/>
      <c r="I2638"/>
    </row>
    <row r="2639" spans="1:9">
      <c r="A2639"/>
      <c r="B2639"/>
      <c r="C2639"/>
      <c r="D2639"/>
      <c r="E2639"/>
      <c r="F2639"/>
      <c r="G2639"/>
      <c r="H2639"/>
      <c r="I2639"/>
    </row>
    <row r="2640" spans="1:9">
      <c r="A2640"/>
      <c r="B2640"/>
      <c r="C2640"/>
      <c r="D2640"/>
      <c r="E2640"/>
      <c r="F2640"/>
      <c r="G2640"/>
      <c r="H2640"/>
      <c r="I2640"/>
    </row>
    <row r="2641" spans="1:9">
      <c r="A2641"/>
      <c r="B2641"/>
      <c r="C2641"/>
      <c r="D2641"/>
      <c r="E2641"/>
      <c r="F2641"/>
      <c r="G2641"/>
      <c r="H2641"/>
      <c r="I2641"/>
    </row>
    <row r="2642" spans="1:9">
      <c r="A2642"/>
      <c r="B2642"/>
      <c r="C2642"/>
      <c r="D2642"/>
      <c r="E2642"/>
      <c r="F2642"/>
      <c r="G2642"/>
      <c r="H2642"/>
      <c r="I2642"/>
    </row>
    <row r="2643" spans="1:9">
      <c r="A2643"/>
      <c r="B2643"/>
      <c r="C2643"/>
      <c r="D2643"/>
      <c r="E2643"/>
      <c r="F2643"/>
      <c r="G2643"/>
      <c r="H2643"/>
      <c r="I2643"/>
    </row>
    <row r="2644" spans="1:9">
      <c r="A2644"/>
      <c r="B2644"/>
      <c r="C2644"/>
      <c r="D2644"/>
      <c r="E2644"/>
      <c r="F2644"/>
      <c r="G2644"/>
      <c r="H2644"/>
      <c r="I2644"/>
    </row>
    <row r="2645" spans="1:9">
      <c r="A2645"/>
      <c r="B2645"/>
      <c r="C2645"/>
      <c r="D2645"/>
      <c r="E2645"/>
      <c r="F2645"/>
      <c r="G2645"/>
      <c r="H2645"/>
      <c r="I2645"/>
    </row>
    <row r="2646" spans="1:9">
      <c r="A2646"/>
      <c r="B2646"/>
      <c r="C2646"/>
      <c r="D2646"/>
      <c r="E2646"/>
      <c r="F2646"/>
      <c r="G2646"/>
      <c r="H2646"/>
      <c r="I2646"/>
    </row>
    <row r="2647" spans="1:9">
      <c r="A2647"/>
      <c r="B2647"/>
      <c r="C2647"/>
      <c r="D2647"/>
      <c r="E2647"/>
      <c r="F2647"/>
      <c r="G2647"/>
      <c r="H2647"/>
      <c r="I2647"/>
    </row>
    <row r="2648" spans="1:9">
      <c r="A2648"/>
      <c r="B2648"/>
      <c r="C2648"/>
      <c r="D2648"/>
      <c r="E2648"/>
      <c r="F2648"/>
      <c r="G2648"/>
      <c r="H2648"/>
      <c r="I2648"/>
    </row>
    <row r="2649" spans="1:9">
      <c r="A2649"/>
      <c r="B2649"/>
      <c r="C2649"/>
      <c r="D2649"/>
      <c r="E2649"/>
      <c r="F2649"/>
      <c r="G2649"/>
      <c r="H2649"/>
      <c r="I2649"/>
    </row>
    <row r="2650" spans="1:9">
      <c r="A2650"/>
      <c r="B2650"/>
      <c r="C2650"/>
      <c r="D2650"/>
      <c r="E2650"/>
      <c r="F2650"/>
      <c r="G2650"/>
      <c r="H2650"/>
      <c r="I2650"/>
    </row>
    <row r="2651" spans="1:9">
      <c r="A2651"/>
      <c r="B2651"/>
      <c r="C2651"/>
      <c r="D2651"/>
      <c r="E2651"/>
      <c r="F2651"/>
      <c r="G2651"/>
      <c r="H2651"/>
      <c r="I2651"/>
    </row>
    <row r="2652" spans="1:9">
      <c r="A2652"/>
      <c r="B2652"/>
      <c r="C2652"/>
      <c r="D2652"/>
      <c r="E2652"/>
      <c r="F2652"/>
      <c r="G2652"/>
      <c r="H2652"/>
      <c r="I2652"/>
    </row>
    <row r="2653" spans="1:9">
      <c r="A2653"/>
      <c r="B2653"/>
      <c r="C2653"/>
      <c r="D2653"/>
      <c r="E2653"/>
      <c r="F2653"/>
      <c r="G2653"/>
      <c r="H2653"/>
      <c r="I2653"/>
    </row>
    <row r="2654" spans="1:9">
      <c r="A2654"/>
      <c r="B2654"/>
      <c r="C2654"/>
      <c r="D2654"/>
      <c r="E2654"/>
      <c r="F2654"/>
      <c r="G2654"/>
      <c r="H2654"/>
      <c r="I2654"/>
    </row>
    <row r="2655" spans="1:9">
      <c r="A2655"/>
      <c r="B2655"/>
      <c r="C2655"/>
      <c r="D2655"/>
      <c r="E2655"/>
      <c r="F2655"/>
      <c r="G2655"/>
      <c r="H2655"/>
      <c r="I2655"/>
    </row>
    <row r="2656" spans="1:9">
      <c r="A2656"/>
      <c r="B2656"/>
      <c r="C2656"/>
      <c r="D2656"/>
      <c r="E2656"/>
      <c r="F2656"/>
      <c r="G2656"/>
      <c r="H2656"/>
      <c r="I2656"/>
    </row>
    <row r="2657" spans="1:9">
      <c r="A2657"/>
      <c r="B2657"/>
      <c r="C2657"/>
      <c r="D2657"/>
      <c r="E2657"/>
      <c r="F2657"/>
      <c r="G2657"/>
      <c r="H2657"/>
      <c r="I2657"/>
    </row>
    <row r="2658" spans="1:9">
      <c r="A2658"/>
      <c r="B2658"/>
      <c r="C2658"/>
      <c r="D2658"/>
      <c r="E2658"/>
      <c r="F2658"/>
      <c r="G2658"/>
      <c r="H2658"/>
      <c r="I2658"/>
    </row>
    <row r="2659" spans="1:9">
      <c r="A2659"/>
      <c r="B2659"/>
      <c r="C2659"/>
      <c r="D2659"/>
      <c r="E2659"/>
      <c r="F2659"/>
      <c r="G2659"/>
      <c r="H2659"/>
      <c r="I2659"/>
    </row>
    <row r="2660" spans="1:9">
      <c r="A2660"/>
      <c r="B2660"/>
      <c r="C2660"/>
      <c r="D2660"/>
      <c r="E2660"/>
      <c r="F2660"/>
      <c r="G2660"/>
      <c r="H2660"/>
      <c r="I2660"/>
    </row>
    <row r="2661" spans="1:9">
      <c r="A2661"/>
      <c r="B2661"/>
      <c r="C2661"/>
      <c r="D2661"/>
      <c r="E2661"/>
      <c r="F2661"/>
      <c r="G2661"/>
      <c r="H2661"/>
      <c r="I2661"/>
    </row>
    <row r="2662" spans="1:9">
      <c r="A2662"/>
      <c r="B2662"/>
      <c r="C2662"/>
      <c r="D2662"/>
      <c r="E2662"/>
      <c r="F2662"/>
      <c r="G2662"/>
      <c r="H2662"/>
      <c r="I2662"/>
    </row>
    <row r="2663" spans="1:9">
      <c r="A2663"/>
      <c r="B2663"/>
      <c r="C2663"/>
      <c r="D2663"/>
      <c r="E2663"/>
      <c r="F2663"/>
      <c r="G2663"/>
      <c r="H2663"/>
      <c r="I2663"/>
    </row>
    <row r="2664" spans="1:9">
      <c r="A2664"/>
      <c r="B2664"/>
      <c r="C2664"/>
      <c r="D2664"/>
      <c r="E2664"/>
      <c r="F2664"/>
      <c r="G2664"/>
      <c r="H2664"/>
      <c r="I2664"/>
    </row>
    <row r="2665" spans="1:9">
      <c r="A2665"/>
      <c r="B2665"/>
      <c r="C2665"/>
      <c r="D2665"/>
      <c r="E2665"/>
      <c r="F2665"/>
      <c r="G2665"/>
      <c r="H2665"/>
      <c r="I2665"/>
    </row>
    <row r="2666" spans="1:9">
      <c r="A2666"/>
      <c r="B2666"/>
      <c r="C2666"/>
      <c r="D2666"/>
      <c r="E2666"/>
      <c r="F2666"/>
      <c r="G2666"/>
      <c r="H2666"/>
      <c r="I2666"/>
    </row>
    <row r="2667" spans="1:9">
      <c r="A2667"/>
      <c r="B2667"/>
      <c r="C2667"/>
      <c r="D2667"/>
      <c r="E2667"/>
      <c r="F2667"/>
      <c r="G2667"/>
      <c r="H2667"/>
      <c r="I2667"/>
    </row>
    <row r="2668" spans="1:9">
      <c r="A2668"/>
      <c r="B2668"/>
      <c r="C2668"/>
      <c r="D2668"/>
      <c r="E2668"/>
      <c r="F2668"/>
      <c r="G2668"/>
      <c r="H2668"/>
      <c r="I2668"/>
    </row>
    <row r="2669" spans="1:9">
      <c r="A2669"/>
      <c r="B2669"/>
      <c r="C2669"/>
      <c r="D2669"/>
      <c r="E2669"/>
      <c r="F2669"/>
      <c r="G2669"/>
      <c r="H2669"/>
      <c r="I2669"/>
    </row>
    <row r="2670" spans="1:9">
      <c r="A2670"/>
      <c r="B2670"/>
      <c r="C2670"/>
      <c r="D2670"/>
      <c r="E2670"/>
      <c r="F2670"/>
      <c r="G2670"/>
      <c r="H2670"/>
      <c r="I2670"/>
    </row>
    <row r="2671" spans="1:9">
      <c r="A2671"/>
      <c r="B2671"/>
      <c r="C2671"/>
      <c r="D2671"/>
      <c r="E2671"/>
      <c r="F2671"/>
      <c r="G2671"/>
      <c r="H2671"/>
      <c r="I2671"/>
    </row>
    <row r="2672" spans="1:9">
      <c r="A2672"/>
      <c r="B2672"/>
      <c r="C2672"/>
      <c r="D2672"/>
      <c r="E2672"/>
      <c r="F2672"/>
      <c r="G2672"/>
      <c r="H2672"/>
      <c r="I2672"/>
    </row>
    <row r="2673" spans="1:9">
      <c r="A2673"/>
      <c r="B2673"/>
      <c r="C2673"/>
      <c r="D2673"/>
      <c r="E2673"/>
      <c r="F2673"/>
      <c r="G2673"/>
      <c r="H2673"/>
      <c r="I2673"/>
    </row>
    <row r="2674" spans="1:9">
      <c r="A2674"/>
      <c r="B2674"/>
      <c r="C2674"/>
      <c r="D2674"/>
      <c r="E2674"/>
      <c r="F2674"/>
      <c r="G2674"/>
      <c r="H2674"/>
      <c r="I2674"/>
    </row>
    <row r="2675" spans="1:9">
      <c r="A2675"/>
      <c r="B2675"/>
      <c r="C2675"/>
      <c r="D2675"/>
      <c r="E2675"/>
      <c r="F2675"/>
      <c r="G2675"/>
      <c r="H2675"/>
      <c r="I2675"/>
    </row>
    <row r="2676" spans="1:9">
      <c r="A2676"/>
      <c r="B2676"/>
      <c r="C2676"/>
      <c r="D2676"/>
      <c r="E2676"/>
      <c r="F2676"/>
      <c r="G2676"/>
      <c r="H2676"/>
      <c r="I2676"/>
    </row>
    <row r="2677" spans="1:9">
      <c r="A2677"/>
      <c r="B2677"/>
      <c r="C2677"/>
      <c r="D2677"/>
      <c r="E2677"/>
      <c r="F2677"/>
      <c r="G2677"/>
      <c r="H2677"/>
      <c r="I2677"/>
    </row>
    <row r="2678" spans="1:9">
      <c r="A2678"/>
      <c r="B2678"/>
      <c r="C2678"/>
      <c r="D2678"/>
      <c r="E2678"/>
      <c r="F2678"/>
      <c r="G2678"/>
      <c r="H2678"/>
      <c r="I2678"/>
    </row>
    <row r="2679" spans="1:9">
      <c r="A2679"/>
      <c r="B2679"/>
      <c r="C2679"/>
      <c r="D2679"/>
      <c r="E2679"/>
      <c r="F2679"/>
      <c r="G2679"/>
      <c r="H2679"/>
      <c r="I2679"/>
    </row>
    <row r="2680" spans="1:9">
      <c r="A2680"/>
      <c r="B2680"/>
      <c r="C2680"/>
      <c r="D2680"/>
      <c r="E2680"/>
      <c r="F2680"/>
      <c r="G2680"/>
      <c r="H2680"/>
      <c r="I2680"/>
    </row>
    <row r="2681" spans="1:9">
      <c r="A2681"/>
      <c r="B2681"/>
      <c r="C2681"/>
      <c r="D2681"/>
      <c r="E2681"/>
      <c r="F2681"/>
      <c r="G2681"/>
      <c r="H2681"/>
      <c r="I2681"/>
    </row>
    <row r="2682" spans="1:9">
      <c r="A2682"/>
      <c r="B2682"/>
      <c r="C2682"/>
      <c r="D2682"/>
      <c r="E2682"/>
      <c r="F2682"/>
      <c r="G2682"/>
      <c r="H2682"/>
      <c r="I2682"/>
    </row>
    <row r="2683" spans="1:9">
      <c r="A2683"/>
      <c r="B2683"/>
      <c r="C2683"/>
      <c r="D2683"/>
      <c r="E2683"/>
      <c r="F2683"/>
      <c r="G2683"/>
      <c r="H2683"/>
      <c r="I2683"/>
    </row>
    <row r="2684" spans="1:9">
      <c r="A2684"/>
      <c r="B2684"/>
      <c r="C2684"/>
      <c r="D2684"/>
      <c r="E2684"/>
      <c r="F2684"/>
      <c r="G2684"/>
      <c r="H2684"/>
      <c r="I2684"/>
    </row>
    <row r="2685" spans="1:9">
      <c r="A2685"/>
      <c r="B2685"/>
      <c r="C2685"/>
      <c r="D2685"/>
      <c r="E2685"/>
      <c r="F2685"/>
      <c r="G2685"/>
      <c r="H2685"/>
      <c r="I2685"/>
    </row>
    <row r="2686" spans="1:9">
      <c r="A2686"/>
      <c r="B2686"/>
      <c r="C2686"/>
      <c r="D2686"/>
      <c r="E2686"/>
      <c r="F2686"/>
      <c r="G2686"/>
      <c r="H2686"/>
      <c r="I2686"/>
    </row>
    <row r="2687" spans="1:9">
      <c r="A2687"/>
      <c r="B2687"/>
      <c r="C2687"/>
      <c r="D2687"/>
      <c r="E2687"/>
      <c r="F2687"/>
      <c r="G2687"/>
      <c r="H2687"/>
      <c r="I2687"/>
    </row>
    <row r="2688" spans="1:9">
      <c r="A2688"/>
      <c r="B2688"/>
      <c r="C2688"/>
      <c r="D2688"/>
      <c r="E2688"/>
      <c r="F2688"/>
      <c r="G2688"/>
      <c r="H2688"/>
      <c r="I2688"/>
    </row>
    <row r="2689" spans="1:9">
      <c r="A2689"/>
      <c r="B2689"/>
      <c r="C2689"/>
      <c r="D2689"/>
      <c r="E2689"/>
      <c r="F2689"/>
      <c r="G2689"/>
      <c r="H2689"/>
      <c r="I2689"/>
    </row>
    <row r="2690" spans="1:9">
      <c r="A2690"/>
      <c r="B2690"/>
      <c r="C2690"/>
      <c r="D2690"/>
      <c r="E2690"/>
      <c r="F2690"/>
      <c r="G2690"/>
      <c r="H2690"/>
      <c r="I2690"/>
    </row>
    <row r="2691" spans="1:9">
      <c r="A2691"/>
      <c r="B2691"/>
      <c r="C2691"/>
      <c r="D2691"/>
      <c r="E2691"/>
      <c r="F2691"/>
      <c r="G2691"/>
      <c r="H2691"/>
      <c r="I2691"/>
    </row>
    <row r="2692" spans="1:9">
      <c r="A2692"/>
      <c r="B2692"/>
      <c r="C2692"/>
      <c r="D2692"/>
      <c r="E2692"/>
      <c r="F2692"/>
      <c r="G2692"/>
      <c r="H2692"/>
      <c r="I2692"/>
    </row>
    <row r="2693" spans="1:9">
      <c r="A2693"/>
      <c r="B2693"/>
      <c r="C2693"/>
      <c r="D2693"/>
      <c r="E2693"/>
      <c r="F2693"/>
      <c r="G2693"/>
      <c r="H2693"/>
      <c r="I2693"/>
    </row>
    <row r="2694" spans="1:9">
      <c r="A2694"/>
      <c r="B2694"/>
      <c r="C2694"/>
      <c r="D2694"/>
      <c r="E2694"/>
      <c r="F2694"/>
      <c r="G2694"/>
      <c r="H2694"/>
      <c r="I2694"/>
    </row>
    <row r="2695" spans="1:9">
      <c r="A2695"/>
      <c r="B2695"/>
      <c r="C2695"/>
      <c r="D2695"/>
      <c r="E2695"/>
      <c r="F2695"/>
      <c r="G2695"/>
      <c r="H2695"/>
      <c r="I2695"/>
    </row>
    <row r="2696" spans="1:9">
      <c r="A2696"/>
      <c r="B2696"/>
      <c r="C2696"/>
      <c r="D2696"/>
      <c r="E2696"/>
      <c r="F2696"/>
      <c r="G2696"/>
      <c r="H2696"/>
      <c r="I2696"/>
    </row>
    <row r="2697" spans="1:9">
      <c r="A2697"/>
      <c r="B2697"/>
      <c r="C2697"/>
      <c r="D2697"/>
      <c r="E2697"/>
      <c r="F2697"/>
      <c r="G2697"/>
      <c r="H2697"/>
      <c r="I2697"/>
    </row>
    <row r="2698" spans="1:9">
      <c r="A2698"/>
      <c r="B2698"/>
      <c r="C2698"/>
      <c r="D2698"/>
      <c r="E2698"/>
      <c r="F2698"/>
      <c r="G2698"/>
      <c r="H2698"/>
      <c r="I2698"/>
    </row>
    <row r="2699" spans="1:9">
      <c r="A2699"/>
      <c r="B2699"/>
      <c r="C2699"/>
      <c r="D2699"/>
      <c r="E2699"/>
      <c r="F2699"/>
      <c r="G2699"/>
      <c r="H2699"/>
      <c r="I2699"/>
    </row>
    <row r="2700" spans="1:9">
      <c r="A2700"/>
      <c r="B2700"/>
      <c r="C2700"/>
      <c r="D2700"/>
      <c r="E2700"/>
      <c r="F2700"/>
      <c r="G2700"/>
      <c r="H2700"/>
      <c r="I2700"/>
    </row>
    <row r="2701" spans="1:9">
      <c r="A2701"/>
      <c r="B2701"/>
      <c r="C2701"/>
      <c r="D2701"/>
      <c r="E2701"/>
      <c r="F2701"/>
      <c r="G2701"/>
      <c r="H2701"/>
      <c r="I2701"/>
    </row>
    <row r="2702" spans="1:9">
      <c r="A2702"/>
      <c r="B2702"/>
      <c r="C2702"/>
      <c r="D2702"/>
      <c r="E2702"/>
      <c r="F2702"/>
      <c r="G2702"/>
      <c r="H2702"/>
      <c r="I2702"/>
    </row>
    <row r="2703" spans="1:9">
      <c r="A2703"/>
      <c r="B2703"/>
      <c r="C2703"/>
      <c r="D2703"/>
      <c r="E2703"/>
      <c r="F2703"/>
      <c r="G2703"/>
      <c r="H2703"/>
      <c r="I2703"/>
    </row>
    <row r="2704" spans="1:9">
      <c r="A2704"/>
      <c r="B2704"/>
      <c r="C2704"/>
      <c r="D2704"/>
      <c r="E2704"/>
      <c r="F2704"/>
      <c r="G2704"/>
      <c r="H2704"/>
      <c r="I2704"/>
    </row>
    <row r="2705" spans="1:9">
      <c r="A2705"/>
      <c r="B2705"/>
      <c r="C2705"/>
      <c r="D2705"/>
      <c r="E2705"/>
      <c r="F2705"/>
      <c r="G2705"/>
      <c r="H2705"/>
      <c r="I2705"/>
    </row>
    <row r="2706" spans="1:9">
      <c r="A2706"/>
      <c r="B2706"/>
      <c r="C2706"/>
      <c r="D2706"/>
      <c r="E2706"/>
      <c r="F2706"/>
      <c r="G2706"/>
      <c r="H2706"/>
      <c r="I2706"/>
    </row>
    <row r="2707" spans="1:9">
      <c r="A2707"/>
      <c r="B2707"/>
      <c r="C2707"/>
      <c r="D2707"/>
      <c r="E2707"/>
      <c r="F2707"/>
      <c r="G2707"/>
      <c r="H2707"/>
      <c r="I2707"/>
    </row>
    <row r="2708" spans="1:9">
      <c r="A2708"/>
      <c r="B2708"/>
      <c r="C2708"/>
      <c r="D2708"/>
      <c r="E2708"/>
      <c r="F2708"/>
      <c r="G2708"/>
      <c r="H2708"/>
      <c r="I2708"/>
    </row>
    <row r="2709" spans="1:9">
      <c r="A2709"/>
      <c r="B2709"/>
      <c r="C2709"/>
      <c r="D2709"/>
      <c r="E2709"/>
      <c r="F2709"/>
      <c r="G2709"/>
      <c r="H2709"/>
      <c r="I2709"/>
    </row>
    <row r="2710" spans="1:9">
      <c r="A2710"/>
      <c r="B2710"/>
      <c r="C2710"/>
      <c r="D2710"/>
      <c r="E2710"/>
      <c r="F2710"/>
      <c r="G2710"/>
      <c r="H2710"/>
      <c r="I2710"/>
    </row>
    <row r="2711" spans="1:9">
      <c r="A2711"/>
      <c r="B2711"/>
      <c r="C2711"/>
      <c r="D2711"/>
      <c r="E2711"/>
      <c r="F2711"/>
      <c r="G2711"/>
      <c r="H2711"/>
      <c r="I2711"/>
    </row>
    <row r="2712" spans="1:9">
      <c r="A2712"/>
      <c r="B2712"/>
      <c r="C2712"/>
      <c r="D2712"/>
      <c r="E2712"/>
      <c r="F2712"/>
      <c r="G2712"/>
      <c r="H2712"/>
      <c r="I2712"/>
    </row>
    <row r="2713" spans="1:9">
      <c r="A2713"/>
      <c r="B2713"/>
      <c r="C2713"/>
      <c r="D2713"/>
      <c r="E2713"/>
      <c r="F2713"/>
      <c r="G2713"/>
      <c r="H2713"/>
      <c r="I2713"/>
    </row>
    <row r="2714" spans="1:9">
      <c r="A2714"/>
      <c r="B2714"/>
      <c r="C2714"/>
      <c r="D2714"/>
      <c r="E2714"/>
      <c r="F2714"/>
      <c r="G2714"/>
      <c r="H2714"/>
      <c r="I2714"/>
    </row>
    <row r="2715" spans="1:9">
      <c r="A2715"/>
      <c r="B2715"/>
      <c r="C2715"/>
      <c r="D2715"/>
      <c r="E2715"/>
      <c r="F2715"/>
      <c r="G2715"/>
      <c r="H2715"/>
      <c r="I2715"/>
    </row>
    <row r="2716" spans="1:9">
      <c r="A2716"/>
      <c r="B2716"/>
      <c r="C2716"/>
      <c r="D2716"/>
      <c r="E2716"/>
      <c r="F2716"/>
      <c r="G2716"/>
      <c r="H2716"/>
      <c r="I2716"/>
    </row>
    <row r="2717" spans="1:9">
      <c r="A2717"/>
      <c r="B2717"/>
      <c r="C2717"/>
      <c r="D2717"/>
      <c r="E2717"/>
      <c r="F2717"/>
      <c r="G2717"/>
      <c r="H2717"/>
      <c r="I2717"/>
    </row>
    <row r="2718" spans="1:9">
      <c r="A2718"/>
      <c r="B2718"/>
      <c r="C2718"/>
      <c r="D2718"/>
      <c r="E2718"/>
      <c r="F2718"/>
      <c r="G2718"/>
      <c r="H2718"/>
      <c r="I2718"/>
    </row>
    <row r="2719" spans="1:9">
      <c r="A2719"/>
      <c r="B2719"/>
      <c r="C2719"/>
      <c r="D2719"/>
      <c r="E2719"/>
      <c r="F2719"/>
      <c r="G2719"/>
      <c r="H2719"/>
      <c r="I2719"/>
    </row>
    <row r="2720" spans="1:9">
      <c r="A2720"/>
      <c r="B2720"/>
      <c r="C2720"/>
      <c r="D2720"/>
      <c r="E2720"/>
      <c r="F2720"/>
      <c r="G2720"/>
      <c r="H2720"/>
      <c r="I2720"/>
    </row>
    <row r="2721" spans="1:9">
      <c r="A2721"/>
      <c r="B2721"/>
      <c r="C2721"/>
      <c r="D2721"/>
      <c r="E2721"/>
      <c r="F2721"/>
      <c r="G2721"/>
      <c r="H2721"/>
      <c r="I2721"/>
    </row>
    <row r="2722" spans="1:9">
      <c r="A2722"/>
      <c r="B2722"/>
      <c r="C2722"/>
      <c r="D2722"/>
      <c r="E2722"/>
      <c r="F2722"/>
      <c r="G2722"/>
      <c r="H2722"/>
      <c r="I2722"/>
    </row>
    <row r="2723" spans="1:9">
      <c r="A2723"/>
      <c r="B2723"/>
      <c r="C2723"/>
      <c r="D2723"/>
      <c r="E2723"/>
      <c r="F2723"/>
      <c r="G2723"/>
      <c r="H2723"/>
      <c r="I2723"/>
    </row>
    <row r="2724" spans="1:9">
      <c r="A2724"/>
      <c r="B2724"/>
      <c r="C2724"/>
      <c r="D2724"/>
      <c r="E2724"/>
      <c r="F2724"/>
      <c r="G2724"/>
      <c r="H2724"/>
      <c r="I2724"/>
    </row>
    <row r="2725" spans="1:9">
      <c r="A2725"/>
      <c r="B2725"/>
      <c r="C2725"/>
      <c r="D2725"/>
      <c r="E2725"/>
      <c r="F2725"/>
      <c r="G2725"/>
      <c r="H2725"/>
      <c r="I2725"/>
    </row>
    <row r="2726" spans="1:9">
      <c r="A2726"/>
      <c r="B2726"/>
      <c r="C2726"/>
      <c r="D2726"/>
      <c r="E2726"/>
      <c r="F2726"/>
      <c r="G2726"/>
      <c r="H2726"/>
      <c r="I2726"/>
    </row>
    <row r="2727" spans="1:9">
      <c r="A2727"/>
      <c r="B2727"/>
      <c r="C2727"/>
      <c r="D2727"/>
      <c r="E2727"/>
      <c r="F2727"/>
      <c r="G2727"/>
      <c r="H2727"/>
      <c r="I2727"/>
    </row>
    <row r="2728" spans="1:9">
      <c r="A2728"/>
      <c r="B2728"/>
      <c r="C2728"/>
      <c r="D2728"/>
      <c r="E2728"/>
      <c r="F2728"/>
      <c r="G2728"/>
      <c r="H2728"/>
      <c r="I2728"/>
    </row>
    <row r="2729" spans="1:9">
      <c r="A2729"/>
      <c r="B2729"/>
      <c r="C2729"/>
      <c r="D2729"/>
      <c r="E2729"/>
      <c r="F2729"/>
      <c r="G2729"/>
      <c r="H2729"/>
      <c r="I2729"/>
    </row>
    <row r="2730" spans="1:9">
      <c r="A2730"/>
      <c r="B2730"/>
      <c r="C2730"/>
      <c r="D2730"/>
      <c r="E2730"/>
      <c r="F2730"/>
      <c r="G2730"/>
      <c r="H2730"/>
      <c r="I2730"/>
    </row>
    <row r="2731" spans="1:9">
      <c r="A2731"/>
      <c r="B2731"/>
      <c r="C2731"/>
      <c r="D2731"/>
      <c r="E2731"/>
      <c r="F2731"/>
      <c r="G2731"/>
      <c r="H2731"/>
      <c r="I2731"/>
    </row>
    <row r="2732" spans="1:9">
      <c r="A2732"/>
      <c r="B2732"/>
      <c r="C2732"/>
      <c r="D2732"/>
      <c r="E2732"/>
      <c r="F2732"/>
      <c r="G2732"/>
      <c r="H2732"/>
      <c r="I2732"/>
    </row>
    <row r="2733" spans="1:9">
      <c r="A2733"/>
      <c r="B2733"/>
      <c r="C2733"/>
      <c r="D2733"/>
      <c r="E2733"/>
      <c r="F2733"/>
      <c r="G2733"/>
      <c r="H2733"/>
      <c r="I2733"/>
    </row>
    <row r="2734" spans="1:9">
      <c r="A2734"/>
      <c r="B2734"/>
      <c r="C2734"/>
      <c r="D2734"/>
      <c r="E2734"/>
      <c r="F2734"/>
      <c r="G2734"/>
      <c r="H2734"/>
      <c r="I2734"/>
    </row>
    <row r="2735" spans="1:9">
      <c r="A2735"/>
      <c r="B2735"/>
      <c r="C2735"/>
      <c r="D2735"/>
      <c r="E2735"/>
      <c r="F2735"/>
      <c r="G2735"/>
      <c r="H2735"/>
      <c r="I2735"/>
    </row>
    <row r="2736" spans="1:9">
      <c r="A2736"/>
      <c r="B2736"/>
      <c r="C2736"/>
      <c r="D2736"/>
      <c r="E2736"/>
      <c r="F2736"/>
      <c r="G2736"/>
      <c r="H2736"/>
      <c r="I2736"/>
    </row>
    <row r="2737" spans="1:9">
      <c r="A2737"/>
      <c r="B2737"/>
      <c r="C2737"/>
      <c r="D2737"/>
      <c r="E2737"/>
      <c r="F2737"/>
      <c r="G2737"/>
      <c r="H2737"/>
      <c r="I2737"/>
    </row>
    <row r="2738" spans="1:9">
      <c r="A2738"/>
      <c r="B2738"/>
      <c r="C2738"/>
      <c r="D2738"/>
      <c r="E2738"/>
      <c r="F2738"/>
      <c r="G2738"/>
      <c r="H2738"/>
      <c r="I2738"/>
    </row>
    <row r="2739" spans="1:9">
      <c r="A2739"/>
      <c r="B2739"/>
      <c r="C2739"/>
      <c r="D2739"/>
      <c r="E2739"/>
      <c r="F2739"/>
      <c r="G2739"/>
      <c r="H2739"/>
      <c r="I2739"/>
    </row>
    <row r="2740" spans="1:9">
      <c r="A2740"/>
      <c r="B2740"/>
      <c r="C2740"/>
      <c r="D2740"/>
      <c r="E2740"/>
      <c r="F2740"/>
      <c r="G2740"/>
      <c r="H2740"/>
      <c r="I2740"/>
    </row>
    <row r="2741" spans="1:9">
      <c r="A2741"/>
      <c r="B2741"/>
      <c r="C2741"/>
      <c r="D2741"/>
      <c r="E2741"/>
      <c r="F2741"/>
      <c r="G2741"/>
      <c r="H2741"/>
      <c r="I2741"/>
    </row>
    <row r="2742" spans="1:9">
      <c r="A2742"/>
      <c r="B2742"/>
      <c r="C2742"/>
      <c r="D2742"/>
      <c r="E2742"/>
      <c r="F2742"/>
      <c r="G2742"/>
      <c r="H2742"/>
      <c r="I2742"/>
    </row>
    <row r="2743" spans="1:9">
      <c r="A2743"/>
      <c r="B2743"/>
      <c r="C2743"/>
      <c r="D2743"/>
      <c r="E2743"/>
      <c r="F2743"/>
      <c r="G2743"/>
      <c r="H2743"/>
      <c r="I2743"/>
    </row>
    <row r="2744" spans="1:9">
      <c r="A2744"/>
      <c r="B2744"/>
      <c r="C2744"/>
      <c r="D2744"/>
      <c r="E2744"/>
      <c r="F2744"/>
      <c r="G2744"/>
      <c r="H2744"/>
      <c r="I2744"/>
    </row>
    <row r="2745" spans="1:9">
      <c r="A2745"/>
      <c r="B2745"/>
      <c r="C2745"/>
      <c r="D2745"/>
      <c r="E2745"/>
      <c r="F2745"/>
      <c r="G2745"/>
      <c r="H2745"/>
      <c r="I2745"/>
    </row>
    <row r="2746" spans="1:9">
      <c r="A2746"/>
      <c r="B2746"/>
      <c r="C2746"/>
      <c r="D2746"/>
      <c r="E2746"/>
      <c r="F2746"/>
      <c r="G2746"/>
      <c r="H2746"/>
      <c r="I2746"/>
    </row>
    <row r="2747" spans="1:9">
      <c r="A2747"/>
      <c r="B2747"/>
      <c r="C2747"/>
      <c r="D2747"/>
      <c r="E2747"/>
      <c r="F2747"/>
      <c r="G2747"/>
      <c r="H2747"/>
      <c r="I2747"/>
    </row>
    <row r="2748" spans="1:9">
      <c r="A2748"/>
      <c r="B2748"/>
      <c r="C2748"/>
      <c r="D2748"/>
      <c r="E2748"/>
      <c r="F2748"/>
      <c r="G2748"/>
      <c r="H2748"/>
      <c r="I2748"/>
    </row>
    <row r="2749" spans="1:9">
      <c r="A2749"/>
      <c r="B2749"/>
      <c r="C2749"/>
      <c r="D2749"/>
      <c r="E2749"/>
      <c r="F2749"/>
      <c r="G2749"/>
      <c r="H2749"/>
      <c r="I2749"/>
    </row>
    <row r="2750" spans="1:9">
      <c r="A2750"/>
      <c r="B2750"/>
      <c r="C2750"/>
      <c r="D2750"/>
      <c r="E2750"/>
      <c r="F2750"/>
      <c r="G2750"/>
      <c r="H2750"/>
      <c r="I2750"/>
    </row>
    <row r="2751" spans="1:9">
      <c r="A2751"/>
      <c r="B2751"/>
      <c r="C2751"/>
      <c r="D2751"/>
      <c r="E2751"/>
      <c r="F2751"/>
      <c r="G2751"/>
      <c r="H2751"/>
      <c r="I2751"/>
    </row>
    <row r="2752" spans="1:9">
      <c r="A2752"/>
      <c r="B2752"/>
      <c r="C2752"/>
      <c r="D2752"/>
      <c r="E2752"/>
      <c r="F2752"/>
      <c r="G2752"/>
      <c r="H2752"/>
      <c r="I2752"/>
    </row>
    <row r="2753" spans="1:9">
      <c r="A2753"/>
      <c r="B2753"/>
      <c r="C2753"/>
      <c r="D2753"/>
      <c r="E2753"/>
      <c r="F2753"/>
      <c r="G2753"/>
      <c r="H2753"/>
      <c r="I2753"/>
    </row>
    <row r="2754" spans="1:9">
      <c r="A2754"/>
      <c r="B2754"/>
      <c r="C2754"/>
      <c r="D2754"/>
      <c r="E2754"/>
      <c r="F2754"/>
      <c r="G2754"/>
      <c r="H2754"/>
      <c r="I2754"/>
    </row>
    <row r="2755" spans="1:9">
      <c r="A2755"/>
      <c r="B2755"/>
      <c r="C2755"/>
      <c r="D2755"/>
      <c r="E2755"/>
      <c r="F2755"/>
      <c r="G2755"/>
      <c r="H2755"/>
      <c r="I2755"/>
    </row>
    <row r="2756" spans="1:9">
      <c r="A2756"/>
      <c r="B2756"/>
      <c r="C2756"/>
      <c r="D2756"/>
      <c r="E2756"/>
      <c r="F2756"/>
      <c r="G2756"/>
      <c r="H2756"/>
      <c r="I2756"/>
    </row>
    <row r="2757" spans="1:9">
      <c r="A2757"/>
      <c r="B2757"/>
      <c r="C2757"/>
      <c r="D2757"/>
      <c r="E2757"/>
      <c r="F2757"/>
      <c r="G2757"/>
      <c r="H2757"/>
      <c r="I2757"/>
    </row>
    <row r="2758" spans="1:9">
      <c r="A2758"/>
      <c r="B2758"/>
      <c r="C2758"/>
      <c r="D2758"/>
      <c r="E2758"/>
      <c r="F2758"/>
      <c r="G2758"/>
      <c r="H2758"/>
      <c r="I2758"/>
    </row>
    <row r="2759" spans="1:9">
      <c r="A2759"/>
      <c r="B2759"/>
      <c r="C2759"/>
      <c r="D2759"/>
      <c r="E2759"/>
      <c r="F2759"/>
      <c r="G2759"/>
      <c r="H2759"/>
      <c r="I2759"/>
    </row>
    <row r="2760" spans="1:9">
      <c r="A2760"/>
      <c r="B2760"/>
      <c r="C2760"/>
      <c r="D2760"/>
      <c r="E2760"/>
      <c r="F2760"/>
      <c r="G2760"/>
      <c r="H2760"/>
      <c r="I2760"/>
    </row>
    <row r="2761" spans="1:9">
      <c r="A2761"/>
      <c r="B2761"/>
      <c r="C2761"/>
      <c r="D2761"/>
      <c r="E2761"/>
      <c r="F2761"/>
      <c r="G2761"/>
      <c r="H2761"/>
      <c r="I2761"/>
    </row>
    <row r="2762" spans="1:9">
      <c r="A2762"/>
      <c r="B2762"/>
      <c r="C2762"/>
      <c r="D2762"/>
      <c r="E2762"/>
      <c r="F2762"/>
      <c r="G2762"/>
      <c r="H2762"/>
      <c r="I2762"/>
    </row>
    <row r="2763" spans="1:9">
      <c r="A2763"/>
      <c r="B2763"/>
      <c r="C2763"/>
      <c r="D2763"/>
      <c r="E2763"/>
      <c r="F2763"/>
      <c r="G2763"/>
      <c r="H2763"/>
      <c r="I2763"/>
    </row>
    <row r="2764" spans="1:9">
      <c r="A2764"/>
      <c r="B2764"/>
      <c r="C2764"/>
      <c r="D2764"/>
      <c r="E2764"/>
      <c r="F2764"/>
      <c r="G2764"/>
      <c r="H2764"/>
      <c r="I2764"/>
    </row>
    <row r="2765" spans="1:9">
      <c r="A2765"/>
      <c r="B2765"/>
      <c r="C2765"/>
      <c r="D2765"/>
      <c r="E2765"/>
      <c r="F2765"/>
      <c r="G2765"/>
      <c r="H2765"/>
      <c r="I2765"/>
    </row>
    <row r="2766" spans="1:9">
      <c r="A2766"/>
      <c r="B2766"/>
      <c r="C2766"/>
      <c r="D2766"/>
      <c r="E2766"/>
      <c r="F2766"/>
      <c r="G2766"/>
      <c r="H2766"/>
      <c r="I2766"/>
    </row>
    <row r="2767" spans="1:9">
      <c r="A2767"/>
      <c r="B2767"/>
      <c r="C2767"/>
      <c r="D2767"/>
      <c r="E2767"/>
      <c r="F2767"/>
      <c r="G2767"/>
      <c r="H2767"/>
      <c r="I2767"/>
    </row>
    <row r="2768" spans="1:9">
      <c r="A2768"/>
      <c r="B2768"/>
      <c r="C2768"/>
      <c r="D2768"/>
      <c r="E2768"/>
      <c r="F2768"/>
      <c r="G2768"/>
      <c r="H2768"/>
      <c r="I2768"/>
    </row>
    <row r="2769" spans="1:9">
      <c r="A2769"/>
      <c r="B2769"/>
      <c r="C2769"/>
      <c r="D2769"/>
      <c r="E2769"/>
      <c r="F2769"/>
      <c r="G2769"/>
      <c r="H2769"/>
      <c r="I2769"/>
    </row>
    <row r="2770" spans="1:9">
      <c r="A2770"/>
      <c r="B2770"/>
      <c r="C2770"/>
      <c r="D2770"/>
      <c r="E2770"/>
      <c r="F2770"/>
      <c r="G2770"/>
      <c r="H2770"/>
      <c r="I2770"/>
    </row>
    <row r="2771" spans="1:9">
      <c r="A2771"/>
      <c r="B2771"/>
      <c r="C2771"/>
      <c r="D2771"/>
      <c r="E2771"/>
      <c r="F2771"/>
      <c r="G2771"/>
      <c r="H2771"/>
      <c r="I2771"/>
    </row>
    <row r="2772" spans="1:9">
      <c r="A2772"/>
      <c r="B2772"/>
      <c r="C2772"/>
      <c r="D2772"/>
      <c r="E2772"/>
      <c r="F2772"/>
      <c r="G2772"/>
      <c r="H2772"/>
      <c r="I2772"/>
    </row>
    <row r="2773" spans="1:9">
      <c r="A2773"/>
      <c r="B2773"/>
      <c r="C2773"/>
      <c r="D2773"/>
      <c r="E2773"/>
      <c r="F2773"/>
      <c r="G2773"/>
      <c r="H2773"/>
      <c r="I2773"/>
    </row>
    <row r="2774" spans="1:9">
      <c r="A2774"/>
      <c r="B2774"/>
      <c r="C2774"/>
      <c r="D2774"/>
      <c r="E2774"/>
      <c r="F2774"/>
      <c r="G2774"/>
      <c r="H2774"/>
      <c r="I2774"/>
    </row>
    <row r="2775" spans="1:9">
      <c r="A2775"/>
      <c r="B2775"/>
      <c r="C2775"/>
      <c r="D2775"/>
      <c r="E2775"/>
      <c r="F2775"/>
      <c r="G2775"/>
      <c r="H2775"/>
      <c r="I2775"/>
    </row>
    <row r="2776" spans="1:9">
      <c r="A2776"/>
      <c r="B2776"/>
      <c r="C2776"/>
      <c r="D2776"/>
      <c r="E2776"/>
      <c r="F2776"/>
      <c r="G2776"/>
      <c r="H2776"/>
      <c r="I2776"/>
    </row>
    <row r="2777" spans="1:9">
      <c r="A2777"/>
      <c r="B2777"/>
      <c r="C2777"/>
      <c r="D2777"/>
      <c r="E2777"/>
      <c r="F2777"/>
      <c r="G2777"/>
      <c r="H2777"/>
      <c r="I2777"/>
    </row>
    <row r="2778" spans="1:9">
      <c r="A2778"/>
      <c r="B2778"/>
      <c r="C2778"/>
      <c r="D2778"/>
      <c r="E2778"/>
      <c r="F2778"/>
      <c r="G2778"/>
      <c r="H2778"/>
      <c r="I2778"/>
    </row>
    <row r="2779" spans="1:9">
      <c r="A2779"/>
      <c r="B2779"/>
      <c r="C2779"/>
      <c r="D2779"/>
      <c r="E2779"/>
      <c r="F2779"/>
      <c r="G2779"/>
      <c r="H2779"/>
      <c r="I2779"/>
    </row>
    <row r="2780" spans="1:9">
      <c r="A2780"/>
      <c r="B2780"/>
      <c r="C2780"/>
      <c r="D2780"/>
      <c r="E2780"/>
      <c r="F2780"/>
      <c r="G2780"/>
      <c r="H2780"/>
      <c r="I2780"/>
    </row>
    <row r="2781" spans="1:9">
      <c r="A2781"/>
      <c r="B2781"/>
      <c r="C2781"/>
      <c r="D2781"/>
      <c r="E2781"/>
      <c r="F2781"/>
      <c r="G2781"/>
      <c r="H2781"/>
      <c r="I2781"/>
    </row>
    <row r="2782" spans="1:9">
      <c r="A2782"/>
      <c r="B2782"/>
      <c r="C2782"/>
      <c r="D2782"/>
      <c r="E2782"/>
      <c r="F2782"/>
      <c r="G2782"/>
      <c r="H2782"/>
      <c r="I2782"/>
    </row>
    <row r="2783" spans="1:9">
      <c r="A2783"/>
      <c r="B2783"/>
      <c r="C2783"/>
      <c r="D2783"/>
      <c r="E2783"/>
      <c r="F2783"/>
      <c r="G2783"/>
      <c r="H2783"/>
      <c r="I2783"/>
    </row>
    <row r="2784" spans="1:9">
      <c r="A2784"/>
      <c r="B2784"/>
      <c r="C2784"/>
      <c r="D2784"/>
      <c r="E2784"/>
      <c r="F2784"/>
      <c r="G2784"/>
      <c r="H2784"/>
      <c r="I2784"/>
    </row>
    <row r="2785" spans="1:9">
      <c r="A2785"/>
      <c r="B2785"/>
      <c r="C2785"/>
      <c r="D2785"/>
      <c r="E2785"/>
      <c r="F2785"/>
      <c r="G2785"/>
      <c r="H2785"/>
      <c r="I2785"/>
    </row>
    <row r="2786" spans="1:9">
      <c r="A2786"/>
      <c r="B2786"/>
      <c r="C2786"/>
      <c r="D2786"/>
      <c r="E2786"/>
      <c r="F2786"/>
      <c r="G2786"/>
      <c r="H2786"/>
      <c r="I2786"/>
    </row>
    <row r="2787" spans="1:9">
      <c r="A2787"/>
      <c r="B2787"/>
      <c r="C2787"/>
      <c r="D2787"/>
      <c r="E2787"/>
      <c r="F2787"/>
      <c r="G2787"/>
      <c r="H2787"/>
      <c r="I2787"/>
    </row>
    <row r="2788" spans="1:9">
      <c r="A2788"/>
      <c r="B2788"/>
      <c r="C2788"/>
      <c r="D2788"/>
      <c r="E2788"/>
      <c r="F2788"/>
      <c r="G2788"/>
      <c r="H2788"/>
      <c r="I2788"/>
    </row>
    <row r="2789" spans="1:9">
      <c r="A2789"/>
      <c r="B2789"/>
      <c r="C2789"/>
      <c r="D2789"/>
      <c r="E2789"/>
      <c r="F2789"/>
      <c r="G2789"/>
      <c r="H2789"/>
      <c r="I2789"/>
    </row>
    <row r="2790" spans="1:9">
      <c r="A2790"/>
      <c r="B2790"/>
      <c r="C2790"/>
      <c r="D2790"/>
      <c r="E2790"/>
      <c r="F2790"/>
      <c r="G2790"/>
      <c r="H2790"/>
      <c r="I2790"/>
    </row>
    <row r="2791" spans="1:9">
      <c r="A2791"/>
      <c r="B2791"/>
      <c r="C2791"/>
      <c r="D2791"/>
      <c r="E2791"/>
      <c r="F2791"/>
      <c r="G2791"/>
      <c r="H2791"/>
      <c r="I2791"/>
    </row>
    <row r="2792" spans="1:9">
      <c r="A2792"/>
      <c r="B2792"/>
      <c r="C2792"/>
      <c r="D2792"/>
      <c r="E2792"/>
      <c r="F2792"/>
      <c r="G2792"/>
      <c r="H2792"/>
      <c r="I2792"/>
    </row>
    <row r="2793" spans="1:9">
      <c r="A2793"/>
      <c r="B2793"/>
      <c r="C2793"/>
      <c r="D2793"/>
      <c r="E2793"/>
      <c r="F2793"/>
      <c r="G2793"/>
      <c r="H2793"/>
      <c r="I2793"/>
    </row>
    <row r="2794" spans="1:9">
      <c r="A2794"/>
      <c r="B2794"/>
      <c r="C2794"/>
      <c r="D2794"/>
      <c r="E2794"/>
      <c r="F2794"/>
      <c r="G2794"/>
      <c r="H2794"/>
      <c r="I2794"/>
    </row>
    <row r="2795" spans="1:9">
      <c r="A2795"/>
      <c r="B2795"/>
      <c r="C2795"/>
      <c r="D2795"/>
      <c r="E2795"/>
      <c r="F2795"/>
      <c r="G2795"/>
      <c r="H2795"/>
      <c r="I2795"/>
    </row>
    <row r="2796" spans="1:9">
      <c r="A2796"/>
      <c r="B2796"/>
      <c r="C2796"/>
      <c r="D2796"/>
      <c r="E2796"/>
      <c r="F2796"/>
      <c r="G2796"/>
      <c r="H2796"/>
      <c r="I2796"/>
    </row>
    <row r="2797" spans="1:9">
      <c r="A2797"/>
      <c r="B2797"/>
      <c r="C2797"/>
      <c r="D2797"/>
      <c r="E2797"/>
      <c r="F2797"/>
      <c r="G2797"/>
      <c r="H2797"/>
      <c r="I2797"/>
    </row>
    <row r="2798" spans="1:9">
      <c r="A2798"/>
      <c r="B2798"/>
      <c r="C2798"/>
      <c r="D2798"/>
      <c r="E2798"/>
      <c r="F2798"/>
      <c r="G2798"/>
      <c r="H2798"/>
      <c r="I2798"/>
    </row>
    <row r="2799" spans="1:9">
      <c r="A2799"/>
      <c r="B2799"/>
      <c r="C2799"/>
      <c r="D2799"/>
      <c r="E2799"/>
      <c r="F2799"/>
      <c r="G2799"/>
      <c r="H2799"/>
      <c r="I2799"/>
    </row>
    <row r="2800" spans="1:9">
      <c r="A2800"/>
      <c r="B2800"/>
      <c r="C2800"/>
      <c r="D2800"/>
      <c r="E2800"/>
      <c r="F2800"/>
      <c r="G2800"/>
      <c r="H2800"/>
      <c r="I2800"/>
    </row>
    <row r="2801" spans="1:9">
      <c r="A2801"/>
      <c r="B2801"/>
      <c r="C2801"/>
      <c r="D2801"/>
      <c r="E2801"/>
      <c r="F2801"/>
      <c r="G2801"/>
      <c r="H2801"/>
      <c r="I2801"/>
    </row>
    <row r="2802" spans="1:9">
      <c r="A2802"/>
      <c r="B2802"/>
      <c r="C2802"/>
      <c r="D2802"/>
      <c r="E2802"/>
      <c r="F2802"/>
      <c r="G2802"/>
      <c r="H2802"/>
      <c r="I2802"/>
    </row>
    <row r="2803" spans="1:9">
      <c r="A2803"/>
      <c r="B2803"/>
      <c r="C2803"/>
      <c r="D2803"/>
      <c r="E2803"/>
      <c r="F2803"/>
      <c r="G2803"/>
      <c r="H2803"/>
      <c r="I2803"/>
    </row>
    <row r="2804" spans="1:9">
      <c r="A2804"/>
      <c r="B2804"/>
      <c r="C2804"/>
      <c r="D2804"/>
      <c r="E2804"/>
      <c r="F2804"/>
      <c r="G2804"/>
      <c r="H2804"/>
      <c r="I2804"/>
    </row>
    <row r="2805" spans="1:9">
      <c r="A2805"/>
      <c r="B2805"/>
      <c r="C2805"/>
      <c r="D2805"/>
      <c r="E2805"/>
      <c r="F2805"/>
      <c r="G2805"/>
      <c r="H2805"/>
      <c r="I2805"/>
    </row>
    <row r="2806" spans="1:9">
      <c r="A2806"/>
      <c r="B2806"/>
      <c r="C2806"/>
      <c r="D2806"/>
      <c r="E2806"/>
      <c r="F2806"/>
      <c r="G2806"/>
      <c r="H2806"/>
      <c r="I2806"/>
    </row>
    <row r="2807" spans="1:9">
      <c r="A2807"/>
      <c r="B2807"/>
      <c r="C2807"/>
      <c r="D2807"/>
      <c r="E2807"/>
      <c r="F2807"/>
      <c r="G2807"/>
      <c r="H2807"/>
      <c r="I2807"/>
    </row>
    <row r="2808" spans="1:9">
      <c r="A2808"/>
      <c r="B2808"/>
      <c r="C2808"/>
      <c r="D2808"/>
      <c r="E2808"/>
      <c r="F2808"/>
      <c r="G2808"/>
      <c r="H2808"/>
      <c r="I2808"/>
    </row>
    <row r="2809" spans="1:9">
      <c r="A2809"/>
      <c r="B2809"/>
      <c r="C2809"/>
      <c r="D2809"/>
      <c r="E2809"/>
      <c r="F2809"/>
      <c r="G2809"/>
      <c r="H2809"/>
      <c r="I2809"/>
    </row>
    <row r="2810" spans="1:9">
      <c r="A2810"/>
      <c r="B2810"/>
      <c r="C2810"/>
      <c r="D2810"/>
      <c r="E2810"/>
      <c r="F2810"/>
      <c r="G2810"/>
      <c r="H2810"/>
      <c r="I2810"/>
    </row>
    <row r="2811" spans="1:9">
      <c r="A2811"/>
      <c r="B2811"/>
      <c r="C2811"/>
      <c r="D2811"/>
      <c r="E2811"/>
      <c r="F2811"/>
      <c r="G2811"/>
      <c r="H2811"/>
      <c r="I2811"/>
    </row>
    <row r="2812" spans="1:9">
      <c r="A2812"/>
      <c r="B2812"/>
      <c r="C2812"/>
      <c r="D2812"/>
      <c r="E2812"/>
      <c r="F2812"/>
      <c r="G2812"/>
      <c r="H2812"/>
      <c r="I2812"/>
    </row>
    <row r="2813" spans="1:9">
      <c r="A2813"/>
      <c r="B2813"/>
      <c r="C2813"/>
      <c r="D2813"/>
      <c r="E2813"/>
      <c r="F2813"/>
      <c r="G2813"/>
      <c r="H2813"/>
      <c r="I2813"/>
    </row>
    <row r="2814" spans="1:9">
      <c r="A2814"/>
      <c r="B2814"/>
      <c r="C2814"/>
      <c r="D2814"/>
      <c r="E2814"/>
      <c r="F2814"/>
      <c r="G2814"/>
      <c r="H2814"/>
      <c r="I2814"/>
    </row>
    <row r="2815" spans="1:9">
      <c r="A2815"/>
      <c r="B2815"/>
      <c r="C2815"/>
      <c r="D2815"/>
      <c r="E2815"/>
      <c r="F2815"/>
      <c r="G2815"/>
      <c r="H2815"/>
      <c r="I2815"/>
    </row>
    <row r="2816" spans="1:9">
      <c r="A2816"/>
      <c r="B2816"/>
      <c r="C2816"/>
      <c r="D2816"/>
      <c r="E2816"/>
      <c r="F2816"/>
      <c r="G2816"/>
      <c r="H2816"/>
      <c r="I2816"/>
    </row>
    <row r="2817" spans="1:9">
      <c r="A2817"/>
      <c r="B2817"/>
      <c r="C2817"/>
      <c r="D2817"/>
      <c r="E2817"/>
      <c r="F2817"/>
      <c r="G2817"/>
      <c r="H2817"/>
      <c r="I2817"/>
    </row>
    <row r="2818" spans="1:9">
      <c r="A2818"/>
      <c r="B2818"/>
      <c r="C2818"/>
      <c r="D2818"/>
      <c r="E2818"/>
      <c r="F2818"/>
      <c r="G2818"/>
      <c r="H2818"/>
      <c r="I2818"/>
    </row>
    <row r="2819" spans="1:9">
      <c r="A2819"/>
      <c r="B2819"/>
      <c r="C2819"/>
      <c r="D2819"/>
      <c r="E2819"/>
      <c r="F2819"/>
      <c r="G2819"/>
      <c r="H2819"/>
      <c r="I2819"/>
    </row>
    <row r="2820" spans="1:9">
      <c r="A2820"/>
      <c r="B2820"/>
      <c r="C2820"/>
      <c r="D2820"/>
      <c r="E2820"/>
      <c r="F2820"/>
      <c r="G2820"/>
      <c r="H2820"/>
      <c r="I2820"/>
    </row>
    <row r="2821" spans="1:9">
      <c r="A2821"/>
      <c r="B2821"/>
      <c r="C2821"/>
      <c r="D2821"/>
      <c r="E2821"/>
      <c r="F2821"/>
      <c r="G2821"/>
      <c r="H2821"/>
      <c r="I2821"/>
    </row>
    <row r="2822" spans="1:9">
      <c r="A2822"/>
      <c r="B2822"/>
      <c r="C2822"/>
      <c r="D2822"/>
      <c r="E2822"/>
      <c r="F2822"/>
      <c r="G2822"/>
      <c r="H2822"/>
      <c r="I2822"/>
    </row>
    <row r="2823" spans="1:9">
      <c r="A2823"/>
      <c r="B2823"/>
      <c r="C2823"/>
      <c r="D2823"/>
      <c r="E2823"/>
      <c r="F2823"/>
      <c r="G2823"/>
      <c r="H2823"/>
      <c r="I2823"/>
    </row>
    <row r="2824" spans="1:9">
      <c r="A2824"/>
      <c r="B2824"/>
      <c r="C2824"/>
      <c r="D2824"/>
      <c r="E2824"/>
      <c r="F2824"/>
      <c r="G2824"/>
      <c r="H2824"/>
      <c r="I2824"/>
    </row>
    <row r="2825" spans="1:9">
      <c r="A2825"/>
      <c r="B2825"/>
      <c r="C2825"/>
      <c r="D2825"/>
      <c r="E2825"/>
      <c r="F2825"/>
      <c r="G2825"/>
      <c r="H2825"/>
      <c r="I2825"/>
    </row>
    <row r="2826" spans="1:9">
      <c r="A2826"/>
      <c r="B2826"/>
      <c r="C2826"/>
      <c r="D2826"/>
      <c r="E2826"/>
      <c r="F2826"/>
      <c r="G2826"/>
      <c r="H2826"/>
      <c r="I2826"/>
    </row>
    <row r="2827" spans="1:9">
      <c r="A2827"/>
      <c r="B2827"/>
      <c r="C2827"/>
      <c r="D2827"/>
      <c r="E2827"/>
      <c r="F2827"/>
      <c r="G2827"/>
      <c r="H2827"/>
      <c r="I2827"/>
    </row>
    <row r="2828" spans="1:9">
      <c r="A2828"/>
      <c r="B2828"/>
      <c r="C2828"/>
      <c r="D2828"/>
      <c r="E2828"/>
      <c r="F2828"/>
      <c r="G2828"/>
      <c r="H2828"/>
      <c r="I2828"/>
    </row>
    <row r="2829" spans="1:9">
      <c r="A2829"/>
      <c r="B2829"/>
      <c r="C2829"/>
      <c r="D2829"/>
      <c r="E2829"/>
      <c r="F2829"/>
      <c r="G2829"/>
      <c r="H2829"/>
      <c r="I2829"/>
    </row>
    <row r="2830" spans="1:9">
      <c r="A2830"/>
      <c r="B2830"/>
      <c r="C2830"/>
      <c r="D2830"/>
      <c r="E2830"/>
      <c r="F2830"/>
      <c r="G2830"/>
      <c r="H2830"/>
      <c r="I2830"/>
    </row>
    <row r="2831" spans="1:9">
      <c r="A2831"/>
      <c r="B2831"/>
      <c r="C2831"/>
      <c r="D2831"/>
      <c r="E2831"/>
      <c r="F2831"/>
      <c r="G2831"/>
      <c r="H2831"/>
      <c r="I2831"/>
    </row>
    <row r="2832" spans="1:9">
      <c r="A2832"/>
      <c r="B2832"/>
      <c r="C2832"/>
      <c r="D2832"/>
      <c r="E2832"/>
      <c r="F2832"/>
      <c r="G2832"/>
      <c r="H2832"/>
      <c r="I2832"/>
    </row>
    <row r="2833" spans="1:9">
      <c r="A2833"/>
      <c r="B2833"/>
      <c r="C2833"/>
      <c r="D2833"/>
      <c r="E2833"/>
      <c r="F2833"/>
      <c r="G2833"/>
      <c r="H2833"/>
      <c r="I2833"/>
    </row>
    <row r="2834" spans="1:9">
      <c r="A2834"/>
      <c r="B2834"/>
      <c r="C2834"/>
      <c r="D2834"/>
      <c r="E2834"/>
      <c r="F2834"/>
      <c r="G2834"/>
      <c r="H2834"/>
      <c r="I2834"/>
    </row>
    <row r="2835" spans="1:9">
      <c r="A2835"/>
      <c r="B2835"/>
      <c r="C2835"/>
      <c r="D2835"/>
      <c r="E2835"/>
      <c r="F2835"/>
      <c r="G2835"/>
      <c r="H2835"/>
      <c r="I2835"/>
    </row>
    <row r="2836" spans="1:9">
      <c r="A2836"/>
      <c r="B2836"/>
      <c r="C2836"/>
      <c r="D2836"/>
      <c r="E2836"/>
      <c r="F2836"/>
      <c r="G2836"/>
      <c r="H2836"/>
      <c r="I2836"/>
    </row>
    <row r="2837" spans="1:9">
      <c r="A2837"/>
      <c r="B2837"/>
      <c r="C2837"/>
      <c r="D2837"/>
      <c r="E2837"/>
      <c r="F2837"/>
      <c r="G2837"/>
      <c r="H2837"/>
      <c r="I2837"/>
    </row>
    <row r="2838" spans="1:9">
      <c r="A2838"/>
      <c r="B2838"/>
      <c r="C2838"/>
      <c r="D2838"/>
      <c r="E2838"/>
      <c r="F2838"/>
      <c r="G2838"/>
      <c r="H2838"/>
      <c r="I2838"/>
    </row>
    <row r="2839" spans="1:9">
      <c r="A2839"/>
      <c r="B2839"/>
      <c r="C2839"/>
      <c r="D2839"/>
      <c r="E2839"/>
      <c r="F2839"/>
      <c r="G2839"/>
      <c r="H2839"/>
      <c r="I2839"/>
    </row>
    <row r="2840" spans="1:9">
      <c r="A2840"/>
      <c r="B2840"/>
      <c r="C2840"/>
      <c r="D2840"/>
      <c r="E2840"/>
      <c r="F2840"/>
      <c r="G2840"/>
      <c r="H2840"/>
      <c r="I2840"/>
    </row>
    <row r="2841" spans="1:9">
      <c r="A2841"/>
      <c r="B2841"/>
      <c r="C2841"/>
      <c r="D2841"/>
      <c r="E2841"/>
      <c r="F2841"/>
      <c r="G2841"/>
      <c r="H2841"/>
      <c r="I2841"/>
    </row>
    <row r="2842" spans="1:9">
      <c r="A2842"/>
      <c r="B2842"/>
      <c r="C2842"/>
      <c r="D2842"/>
      <c r="E2842"/>
      <c r="F2842"/>
      <c r="G2842"/>
      <c r="H2842"/>
      <c r="I2842"/>
    </row>
    <row r="2843" spans="1:9">
      <c r="A2843"/>
      <c r="B2843"/>
      <c r="C2843"/>
      <c r="D2843"/>
      <c r="E2843"/>
      <c r="F2843"/>
      <c r="G2843"/>
      <c r="H2843"/>
      <c r="I2843"/>
    </row>
    <row r="2844" spans="1:9">
      <c r="A2844"/>
      <c r="B2844"/>
      <c r="C2844"/>
      <c r="D2844"/>
      <c r="E2844"/>
      <c r="F2844"/>
      <c r="G2844"/>
      <c r="H2844"/>
      <c r="I2844"/>
    </row>
    <row r="2845" spans="1:9">
      <c r="A2845"/>
      <c r="B2845"/>
      <c r="C2845"/>
      <c r="D2845"/>
      <c r="E2845"/>
      <c r="F2845"/>
      <c r="G2845"/>
      <c r="H2845"/>
      <c r="I2845"/>
    </row>
    <row r="2846" spans="1:9">
      <c r="A2846"/>
      <c r="B2846"/>
      <c r="C2846"/>
      <c r="D2846"/>
      <c r="E2846"/>
      <c r="F2846"/>
      <c r="G2846"/>
      <c r="H2846"/>
      <c r="I2846"/>
    </row>
    <row r="2847" spans="1:9">
      <c r="A2847"/>
      <c r="B2847"/>
      <c r="C2847"/>
      <c r="D2847"/>
      <c r="E2847"/>
      <c r="F2847"/>
      <c r="G2847"/>
      <c r="H2847"/>
      <c r="I2847"/>
    </row>
    <row r="2848" spans="1:9">
      <c r="A2848"/>
      <c r="B2848"/>
      <c r="C2848"/>
      <c r="D2848"/>
      <c r="E2848"/>
      <c r="F2848"/>
      <c r="G2848"/>
      <c r="H2848"/>
      <c r="I2848"/>
    </row>
    <row r="2849" spans="1:9">
      <c r="A2849"/>
      <c r="B2849"/>
      <c r="C2849"/>
      <c r="D2849"/>
      <c r="E2849"/>
      <c r="F2849"/>
      <c r="G2849"/>
      <c r="H2849"/>
      <c r="I2849"/>
    </row>
    <row r="2850" spans="1:9">
      <c r="A2850"/>
      <c r="B2850"/>
      <c r="C2850"/>
      <c r="D2850"/>
      <c r="E2850"/>
      <c r="F2850"/>
      <c r="G2850"/>
      <c r="H2850"/>
      <c r="I2850"/>
    </row>
    <row r="2851" spans="1:9">
      <c r="A2851"/>
      <c r="B2851"/>
      <c r="C2851"/>
      <c r="D2851"/>
      <c r="E2851"/>
      <c r="F2851"/>
      <c r="G2851"/>
      <c r="H2851"/>
      <c r="I2851"/>
    </row>
    <row r="2852" spans="1:9">
      <c r="A2852"/>
      <c r="B2852"/>
      <c r="C2852"/>
      <c r="D2852"/>
      <c r="E2852"/>
      <c r="F2852"/>
      <c r="G2852"/>
      <c r="H2852"/>
      <c r="I2852"/>
    </row>
    <row r="2853" spans="1:9">
      <c r="A2853"/>
      <c r="B2853"/>
      <c r="C2853"/>
      <c r="D2853"/>
      <c r="E2853"/>
      <c r="F2853"/>
      <c r="G2853"/>
      <c r="H2853"/>
      <c r="I2853"/>
    </row>
    <row r="2854" spans="1:9">
      <c r="A2854"/>
      <c r="B2854"/>
      <c r="C2854"/>
      <c r="D2854"/>
      <c r="E2854"/>
      <c r="F2854"/>
      <c r="G2854"/>
      <c r="H2854"/>
      <c r="I2854"/>
    </row>
    <row r="2855" spans="1:9">
      <c r="A2855"/>
      <c r="B2855"/>
      <c r="C2855"/>
      <c r="D2855"/>
      <c r="E2855"/>
      <c r="F2855"/>
      <c r="G2855"/>
      <c r="H2855"/>
      <c r="I2855"/>
    </row>
    <row r="2856" spans="1:9">
      <c r="A2856"/>
      <c r="B2856"/>
      <c r="C2856"/>
      <c r="D2856"/>
      <c r="E2856"/>
      <c r="F2856"/>
      <c r="G2856"/>
      <c r="H2856"/>
      <c r="I2856"/>
    </row>
    <row r="2857" spans="1:9">
      <c r="A2857"/>
      <c r="B2857"/>
      <c r="C2857"/>
      <c r="D2857"/>
      <c r="E2857"/>
      <c r="F2857"/>
      <c r="G2857"/>
      <c r="H2857"/>
      <c r="I2857"/>
    </row>
    <row r="2858" spans="1:9">
      <c r="A2858"/>
      <c r="B2858"/>
      <c r="C2858"/>
      <c r="D2858"/>
      <c r="E2858"/>
      <c r="F2858"/>
      <c r="G2858"/>
      <c r="H2858"/>
      <c r="I2858"/>
    </row>
    <row r="2859" spans="1:9">
      <c r="A2859"/>
      <c r="B2859"/>
      <c r="C2859"/>
      <c r="D2859"/>
      <c r="E2859"/>
      <c r="F2859"/>
      <c r="G2859"/>
      <c r="H2859"/>
      <c r="I2859"/>
    </row>
    <row r="2860" spans="1:9">
      <c r="A2860"/>
      <c r="B2860"/>
      <c r="C2860"/>
      <c r="D2860"/>
      <c r="E2860"/>
      <c r="F2860"/>
      <c r="G2860"/>
      <c r="H2860"/>
      <c r="I2860"/>
    </row>
    <row r="2861" spans="1:9">
      <c r="A2861"/>
      <c r="B2861"/>
      <c r="C2861"/>
      <c r="D2861"/>
      <c r="E2861"/>
      <c r="F2861"/>
      <c r="G2861"/>
      <c r="H2861"/>
      <c r="I2861"/>
    </row>
    <row r="2862" spans="1:9">
      <c r="A2862"/>
      <c r="B2862"/>
      <c r="C2862"/>
      <c r="D2862"/>
      <c r="E2862"/>
      <c r="F2862"/>
      <c r="G2862"/>
      <c r="H2862"/>
      <c r="I2862"/>
    </row>
    <row r="2863" spans="1:9">
      <c r="A2863"/>
      <c r="B2863"/>
      <c r="C2863"/>
      <c r="D2863"/>
      <c r="E2863"/>
      <c r="F2863"/>
      <c r="G2863"/>
      <c r="H2863"/>
      <c r="I2863"/>
    </row>
    <row r="2864" spans="1:9">
      <c r="A2864"/>
      <c r="B2864"/>
      <c r="C2864"/>
      <c r="D2864"/>
      <c r="E2864"/>
      <c r="F2864"/>
      <c r="G2864"/>
      <c r="H2864"/>
      <c r="I2864"/>
    </row>
    <row r="2865" spans="1:9">
      <c r="A2865"/>
      <c r="B2865"/>
      <c r="C2865"/>
      <c r="D2865"/>
      <c r="E2865"/>
      <c r="F2865"/>
      <c r="G2865"/>
      <c r="H2865"/>
      <c r="I2865"/>
    </row>
    <row r="2866" spans="1:9">
      <c r="A2866"/>
      <c r="B2866"/>
      <c r="C2866"/>
      <c r="D2866"/>
      <c r="E2866"/>
      <c r="F2866"/>
      <c r="G2866"/>
      <c r="H2866"/>
      <c r="I2866"/>
    </row>
    <row r="2867" spans="1:9">
      <c r="A2867"/>
      <c r="B2867"/>
      <c r="C2867"/>
      <c r="D2867"/>
      <c r="E2867"/>
      <c r="F2867"/>
      <c r="G2867"/>
      <c r="H2867"/>
      <c r="I2867"/>
    </row>
    <row r="2868" spans="1:9">
      <c r="A2868"/>
      <c r="B2868"/>
      <c r="C2868"/>
      <c r="D2868"/>
      <c r="E2868"/>
      <c r="F2868"/>
      <c r="G2868"/>
      <c r="H2868"/>
      <c r="I2868"/>
    </row>
    <row r="2869" spans="1:9">
      <c r="A2869"/>
      <c r="B2869"/>
      <c r="C2869"/>
      <c r="D2869"/>
      <c r="E2869"/>
      <c r="F2869"/>
      <c r="G2869"/>
      <c r="H2869"/>
      <c r="I2869"/>
    </row>
    <row r="2870" spans="1:9">
      <c r="A2870"/>
      <c r="B2870"/>
      <c r="C2870"/>
      <c r="D2870"/>
      <c r="E2870"/>
      <c r="F2870"/>
      <c r="G2870"/>
      <c r="H2870"/>
      <c r="I2870"/>
    </row>
    <row r="2871" spans="1:9">
      <c r="A2871"/>
      <c r="B2871"/>
      <c r="C2871"/>
      <c r="D2871"/>
      <c r="E2871"/>
      <c r="F2871"/>
      <c r="G2871"/>
      <c r="H2871"/>
      <c r="I2871"/>
    </row>
    <row r="2872" spans="1:9">
      <c r="A2872"/>
      <c r="B2872"/>
      <c r="C2872"/>
      <c r="D2872"/>
      <c r="E2872"/>
      <c r="F2872"/>
      <c r="G2872"/>
      <c r="H2872"/>
      <c r="I2872"/>
    </row>
    <row r="2873" spans="1:9">
      <c r="A2873"/>
      <c r="B2873"/>
      <c r="C2873"/>
      <c r="D2873"/>
      <c r="E2873"/>
      <c r="F2873"/>
      <c r="G2873"/>
      <c r="H2873"/>
      <c r="I2873"/>
    </row>
    <row r="2874" spans="1:9">
      <c r="A2874"/>
      <c r="B2874"/>
      <c r="C2874"/>
      <c r="D2874"/>
      <c r="E2874"/>
      <c r="F2874"/>
      <c r="G2874"/>
      <c r="H2874"/>
      <c r="I2874"/>
    </row>
    <row r="2875" spans="1:9">
      <c r="A2875"/>
      <c r="B2875"/>
      <c r="C2875"/>
      <c r="D2875"/>
      <c r="E2875"/>
      <c r="F2875"/>
      <c r="G2875"/>
      <c r="H2875"/>
      <c r="I2875"/>
    </row>
    <row r="2876" spans="1:9">
      <c r="A2876"/>
      <c r="B2876"/>
      <c r="C2876"/>
      <c r="D2876"/>
      <c r="E2876"/>
      <c r="F2876"/>
      <c r="G2876"/>
      <c r="H2876"/>
      <c r="I2876"/>
    </row>
    <row r="2877" spans="1:9">
      <c r="A2877"/>
      <c r="B2877"/>
      <c r="C2877"/>
      <c r="D2877"/>
      <c r="E2877"/>
      <c r="F2877"/>
      <c r="G2877"/>
      <c r="H2877"/>
      <c r="I2877"/>
    </row>
    <row r="2878" spans="1:9">
      <c r="A2878"/>
      <c r="B2878"/>
      <c r="C2878"/>
      <c r="D2878"/>
      <c r="E2878"/>
      <c r="F2878"/>
      <c r="G2878"/>
      <c r="H2878"/>
      <c r="I2878"/>
    </row>
    <row r="2879" spans="1:9">
      <c r="A2879"/>
      <c r="B2879"/>
      <c r="C2879"/>
      <c r="D2879"/>
      <c r="E2879"/>
      <c r="F2879"/>
      <c r="G2879"/>
      <c r="H2879"/>
      <c r="I2879"/>
    </row>
    <row r="2880" spans="1:9">
      <c r="A2880"/>
      <c r="B2880"/>
      <c r="C2880"/>
      <c r="D2880"/>
      <c r="E2880"/>
      <c r="F2880"/>
      <c r="G2880"/>
      <c r="H2880"/>
      <c r="I2880"/>
    </row>
    <row r="2881" spans="1:9">
      <c r="A2881"/>
      <c r="B2881"/>
      <c r="C2881"/>
      <c r="D2881"/>
      <c r="E2881"/>
      <c r="F2881"/>
      <c r="G2881"/>
      <c r="H2881"/>
      <c r="I2881"/>
    </row>
    <row r="2882" spans="1:9">
      <c r="A2882"/>
      <c r="B2882"/>
      <c r="C2882"/>
      <c r="D2882"/>
      <c r="E2882"/>
      <c r="F2882"/>
      <c r="G2882"/>
      <c r="H2882"/>
      <c r="I2882"/>
    </row>
    <row r="2883" spans="1:9">
      <c r="A2883"/>
      <c r="B2883"/>
      <c r="C2883"/>
      <c r="D2883"/>
      <c r="E2883"/>
      <c r="F2883"/>
      <c r="G2883"/>
      <c r="H2883"/>
      <c r="I2883"/>
    </row>
    <row r="2884" spans="1:9">
      <c r="A2884"/>
      <c r="B2884"/>
      <c r="C2884"/>
      <c r="D2884"/>
      <c r="E2884"/>
      <c r="F2884"/>
      <c r="G2884"/>
      <c r="H2884"/>
      <c r="I2884"/>
    </row>
    <row r="2885" spans="1:9">
      <c r="A2885"/>
      <c r="B2885"/>
      <c r="C2885"/>
      <c r="D2885"/>
      <c r="E2885"/>
      <c r="F2885"/>
      <c r="G2885"/>
      <c r="H2885"/>
      <c r="I2885"/>
    </row>
    <row r="2886" spans="1:9">
      <c r="A2886"/>
      <c r="B2886"/>
      <c r="C2886"/>
      <c r="D2886"/>
      <c r="E2886"/>
      <c r="F2886"/>
      <c r="G2886"/>
      <c r="H2886"/>
      <c r="I2886"/>
    </row>
    <row r="2887" spans="1:9">
      <c r="A2887"/>
      <c r="B2887"/>
      <c r="C2887"/>
      <c r="D2887"/>
      <c r="E2887"/>
      <c r="F2887"/>
      <c r="G2887"/>
      <c r="H2887"/>
      <c r="I2887"/>
    </row>
    <row r="2888" spans="1:9">
      <c r="A2888"/>
      <c r="B2888"/>
      <c r="C2888"/>
      <c r="D2888"/>
      <c r="E2888"/>
      <c r="F2888"/>
      <c r="G2888"/>
      <c r="H2888"/>
      <c r="I2888"/>
    </row>
    <row r="2889" spans="1:9">
      <c r="A2889"/>
      <c r="B2889"/>
      <c r="C2889"/>
      <c r="D2889"/>
      <c r="E2889"/>
      <c r="F2889"/>
      <c r="G2889"/>
      <c r="H2889"/>
      <c r="I2889"/>
    </row>
    <row r="2890" spans="1:9">
      <c r="A2890"/>
      <c r="B2890"/>
      <c r="C2890"/>
      <c r="D2890"/>
      <c r="E2890"/>
      <c r="F2890"/>
      <c r="G2890"/>
      <c r="H2890"/>
      <c r="I2890"/>
    </row>
    <row r="2891" spans="1:9">
      <c r="A2891"/>
      <c r="B2891"/>
      <c r="C2891"/>
      <c r="D2891"/>
      <c r="E2891"/>
      <c r="F2891"/>
      <c r="G2891"/>
      <c r="H2891"/>
      <c r="I2891"/>
    </row>
    <row r="2892" spans="1:9">
      <c r="A2892"/>
      <c r="B2892"/>
      <c r="C2892"/>
      <c r="D2892"/>
      <c r="E2892"/>
      <c r="F2892"/>
      <c r="G2892"/>
      <c r="H2892"/>
      <c r="I2892"/>
    </row>
    <row r="2893" spans="1:9">
      <c r="A2893"/>
      <c r="B2893"/>
      <c r="C2893"/>
      <c r="D2893"/>
      <c r="E2893"/>
      <c r="F2893"/>
      <c r="G2893"/>
      <c r="H2893"/>
      <c r="I2893"/>
    </row>
    <row r="2894" spans="1:9">
      <c r="A2894"/>
      <c r="B2894"/>
      <c r="C2894"/>
      <c r="D2894"/>
      <c r="E2894"/>
      <c r="F2894"/>
      <c r="G2894"/>
      <c r="H2894"/>
      <c r="I2894"/>
    </row>
    <row r="2895" spans="1:9">
      <c r="A2895"/>
      <c r="B2895"/>
      <c r="C2895"/>
      <c r="D2895"/>
      <c r="E2895"/>
      <c r="F2895"/>
      <c r="G2895"/>
      <c r="H2895"/>
      <c r="I2895"/>
    </row>
    <row r="2896" spans="1:9">
      <c r="A2896"/>
      <c r="B2896"/>
      <c r="C2896"/>
      <c r="D2896"/>
      <c r="E2896"/>
      <c r="F2896"/>
      <c r="G2896"/>
      <c r="H2896"/>
      <c r="I2896"/>
    </row>
    <row r="2897" spans="1:9">
      <c r="A2897"/>
      <c r="B2897"/>
      <c r="C2897"/>
      <c r="D2897"/>
      <c r="E2897"/>
      <c r="F2897"/>
      <c r="G2897"/>
      <c r="H2897"/>
      <c r="I2897"/>
    </row>
    <row r="2898" spans="1:9">
      <c r="A2898"/>
      <c r="B2898"/>
      <c r="C2898"/>
      <c r="D2898"/>
      <c r="E2898"/>
      <c r="F2898"/>
      <c r="G2898"/>
      <c r="H2898"/>
      <c r="I2898"/>
    </row>
    <row r="2899" spans="1:9">
      <c r="A2899"/>
      <c r="B2899"/>
      <c r="C2899"/>
      <c r="D2899"/>
      <c r="E2899"/>
      <c r="F2899"/>
      <c r="G2899"/>
      <c r="H2899"/>
      <c r="I2899"/>
    </row>
    <row r="2900" spans="1:9">
      <c r="A2900"/>
      <c r="B2900"/>
      <c r="C2900"/>
      <c r="D2900"/>
      <c r="E2900"/>
      <c r="F2900"/>
      <c r="G2900"/>
      <c r="H2900"/>
      <c r="I2900"/>
    </row>
    <row r="2901" spans="1:9">
      <c r="A2901"/>
      <c r="B2901"/>
      <c r="C2901"/>
      <c r="D2901"/>
      <c r="E2901"/>
      <c r="F2901"/>
      <c r="G2901"/>
      <c r="H2901"/>
      <c r="I2901"/>
    </row>
    <row r="2902" spans="1:9">
      <c r="A2902"/>
      <c r="B2902"/>
      <c r="C2902"/>
      <c r="D2902"/>
      <c r="E2902"/>
      <c r="F2902"/>
      <c r="G2902"/>
      <c r="H2902"/>
      <c r="I2902"/>
    </row>
    <row r="2903" spans="1:9">
      <c r="A2903"/>
      <c r="B2903"/>
      <c r="C2903"/>
      <c r="D2903"/>
      <c r="E2903"/>
      <c r="F2903"/>
      <c r="G2903"/>
      <c r="H2903"/>
      <c r="I2903"/>
    </row>
    <row r="2904" spans="1:9">
      <c r="A2904"/>
      <c r="B2904"/>
      <c r="C2904"/>
      <c r="D2904"/>
      <c r="E2904"/>
      <c r="F2904"/>
      <c r="G2904"/>
      <c r="H2904"/>
      <c r="I2904"/>
    </row>
    <row r="2905" spans="1:9">
      <c r="A2905"/>
      <c r="B2905"/>
      <c r="C2905"/>
      <c r="D2905"/>
      <c r="E2905"/>
      <c r="F2905"/>
      <c r="G2905"/>
      <c r="H2905"/>
      <c r="I2905"/>
    </row>
    <row r="2906" spans="1:9">
      <c r="A2906"/>
      <c r="B2906"/>
      <c r="C2906"/>
      <c r="D2906"/>
      <c r="E2906"/>
      <c r="F2906"/>
      <c r="G2906"/>
      <c r="H2906"/>
      <c r="I2906"/>
    </row>
    <row r="2907" spans="1:9">
      <c r="A2907"/>
      <c r="B2907"/>
      <c r="C2907"/>
      <c r="D2907"/>
      <c r="E2907"/>
      <c r="F2907"/>
      <c r="G2907"/>
      <c r="H2907"/>
      <c r="I2907"/>
    </row>
    <row r="2908" spans="1:9">
      <c r="A2908"/>
      <c r="B2908"/>
      <c r="C2908"/>
      <c r="D2908"/>
      <c r="E2908"/>
      <c r="F2908"/>
      <c r="G2908"/>
      <c r="H2908"/>
      <c r="I2908"/>
    </row>
    <row r="2909" spans="1:9">
      <c r="A2909"/>
      <c r="B2909"/>
      <c r="C2909"/>
      <c r="D2909"/>
      <c r="E2909"/>
      <c r="F2909"/>
      <c r="G2909"/>
      <c r="H2909"/>
      <c r="I2909"/>
    </row>
    <row r="2910" spans="1:9">
      <c r="A2910"/>
      <c r="B2910"/>
      <c r="C2910"/>
      <c r="D2910"/>
      <c r="E2910"/>
      <c r="F2910"/>
      <c r="G2910"/>
      <c r="H2910"/>
      <c r="I2910"/>
    </row>
    <row r="2911" spans="1:9">
      <c r="A2911"/>
      <c r="B2911"/>
      <c r="C2911"/>
      <c r="D2911"/>
      <c r="E2911"/>
      <c r="F2911"/>
      <c r="G2911"/>
      <c r="H2911"/>
      <c r="I2911"/>
    </row>
    <row r="2912" spans="1:9">
      <c r="A2912"/>
      <c r="B2912"/>
      <c r="C2912"/>
      <c r="D2912"/>
      <c r="E2912"/>
      <c r="F2912"/>
      <c r="G2912"/>
      <c r="H2912"/>
      <c r="I2912"/>
    </row>
    <row r="2913" spans="1:9">
      <c r="A2913"/>
      <c r="B2913"/>
      <c r="C2913"/>
      <c r="D2913"/>
      <c r="E2913"/>
      <c r="F2913"/>
      <c r="G2913"/>
      <c r="H2913"/>
      <c r="I2913"/>
    </row>
    <row r="2914" spans="1:9">
      <c r="A2914"/>
      <c r="B2914"/>
      <c r="C2914"/>
      <c r="D2914"/>
      <c r="E2914"/>
      <c r="F2914"/>
      <c r="G2914"/>
      <c r="H2914"/>
      <c r="I2914"/>
    </row>
    <row r="2915" spans="1:9">
      <c r="A2915"/>
      <c r="B2915"/>
      <c r="C2915"/>
      <c r="D2915"/>
      <c r="E2915"/>
      <c r="F2915"/>
      <c r="G2915"/>
      <c r="H2915"/>
      <c r="I2915"/>
    </row>
    <row r="2916" spans="1:9">
      <c r="A2916"/>
      <c r="B2916"/>
      <c r="C2916"/>
      <c r="D2916"/>
      <c r="E2916"/>
      <c r="F2916"/>
      <c r="G2916"/>
      <c r="H2916"/>
      <c r="I2916"/>
    </row>
    <row r="2917" spans="1:9">
      <c r="A2917"/>
      <c r="B2917"/>
      <c r="C2917"/>
      <c r="D2917"/>
      <c r="E2917"/>
      <c r="F2917"/>
      <c r="G2917"/>
      <c r="H2917"/>
      <c r="I2917"/>
    </row>
    <row r="2918" spans="1:9">
      <c r="A2918"/>
      <c r="B2918"/>
      <c r="C2918"/>
      <c r="D2918"/>
      <c r="E2918"/>
      <c r="F2918"/>
      <c r="G2918"/>
      <c r="H2918"/>
      <c r="I2918"/>
    </row>
    <row r="2919" spans="1:9">
      <c r="A2919"/>
      <c r="B2919"/>
      <c r="C2919"/>
      <c r="D2919"/>
      <c r="E2919"/>
      <c r="F2919"/>
      <c r="G2919"/>
      <c r="H2919"/>
      <c r="I2919"/>
    </row>
    <row r="2920" spans="1:9">
      <c r="A2920"/>
      <c r="B2920"/>
      <c r="C2920"/>
      <c r="D2920"/>
      <c r="E2920"/>
      <c r="F2920"/>
      <c r="G2920"/>
      <c r="H2920"/>
      <c r="I2920"/>
    </row>
    <row r="2921" spans="1:9">
      <c r="A2921"/>
      <c r="B2921"/>
      <c r="C2921"/>
      <c r="D2921"/>
      <c r="E2921"/>
      <c r="F2921"/>
      <c r="G2921"/>
      <c r="H2921"/>
      <c r="I2921"/>
    </row>
    <row r="2922" spans="1:9">
      <c r="A2922"/>
      <c r="B2922"/>
      <c r="C2922"/>
      <c r="D2922"/>
      <c r="E2922"/>
      <c r="F2922"/>
      <c r="G2922"/>
      <c r="H2922"/>
      <c r="I2922"/>
    </row>
    <row r="2923" spans="1:9">
      <c r="A2923"/>
      <c r="B2923"/>
      <c r="C2923"/>
      <c r="D2923"/>
      <c r="E2923"/>
      <c r="F2923"/>
      <c r="G2923"/>
      <c r="H2923"/>
      <c r="I2923"/>
    </row>
    <row r="2924" spans="1:9">
      <c r="A2924"/>
      <c r="B2924"/>
      <c r="C2924"/>
      <c r="D2924"/>
      <c r="E2924"/>
      <c r="F2924"/>
      <c r="G2924"/>
      <c r="H2924"/>
      <c r="I2924"/>
    </row>
    <row r="2925" spans="1:9">
      <c r="A2925"/>
      <c r="B2925"/>
      <c r="C2925"/>
      <c r="D2925"/>
      <c r="E2925"/>
      <c r="F2925"/>
      <c r="G2925"/>
      <c r="H2925"/>
      <c r="I2925"/>
    </row>
    <row r="2926" spans="1:9">
      <c r="A2926"/>
      <c r="B2926"/>
      <c r="C2926"/>
      <c r="D2926"/>
      <c r="E2926"/>
      <c r="F2926"/>
      <c r="G2926"/>
      <c r="H2926"/>
      <c r="I2926"/>
    </row>
    <row r="2927" spans="1:9">
      <c r="A2927"/>
      <c r="B2927"/>
      <c r="C2927"/>
      <c r="D2927"/>
      <c r="E2927"/>
      <c r="F2927"/>
      <c r="G2927"/>
      <c r="H2927"/>
      <c r="I2927"/>
    </row>
    <row r="2928" spans="1:9">
      <c r="A2928"/>
      <c r="B2928"/>
      <c r="C2928"/>
      <c r="D2928"/>
      <c r="E2928"/>
      <c r="F2928"/>
      <c r="G2928"/>
      <c r="H2928"/>
      <c r="I2928"/>
    </row>
    <row r="2929" spans="1:9">
      <c r="A2929"/>
      <c r="B2929"/>
      <c r="C2929"/>
      <c r="D2929"/>
      <c r="E2929"/>
      <c r="F2929"/>
      <c r="G2929"/>
      <c r="H2929"/>
      <c r="I2929"/>
    </row>
    <row r="2930" spans="1:9">
      <c r="A2930"/>
      <c r="B2930"/>
      <c r="C2930"/>
      <c r="D2930"/>
      <c r="E2930"/>
      <c r="F2930"/>
      <c r="G2930"/>
      <c r="H2930"/>
      <c r="I2930"/>
    </row>
    <row r="2931" spans="1:9">
      <c r="A2931"/>
      <c r="B2931"/>
      <c r="C2931"/>
      <c r="D2931"/>
      <c r="E2931"/>
      <c r="F2931"/>
      <c r="G2931"/>
      <c r="H2931"/>
      <c r="I2931"/>
    </row>
    <row r="2932" spans="1:9">
      <c r="A2932"/>
      <c r="B2932"/>
      <c r="C2932"/>
      <c r="D2932"/>
      <c r="E2932"/>
      <c r="F2932"/>
      <c r="G2932"/>
      <c r="H2932"/>
      <c r="I2932"/>
    </row>
    <row r="2933" spans="1:9">
      <c r="A2933"/>
      <c r="B2933"/>
      <c r="C2933"/>
      <c r="D2933"/>
      <c r="E2933"/>
      <c r="F2933"/>
      <c r="G2933"/>
      <c r="H2933"/>
      <c r="I2933"/>
    </row>
    <row r="2934" spans="1:9">
      <c r="A2934"/>
      <c r="B2934"/>
      <c r="C2934"/>
      <c r="D2934"/>
      <c r="E2934"/>
      <c r="F2934"/>
      <c r="G2934"/>
      <c r="H2934"/>
      <c r="I2934"/>
    </row>
    <row r="2935" spans="1:9">
      <c r="A2935"/>
      <c r="B2935"/>
      <c r="C2935"/>
      <c r="D2935"/>
      <c r="E2935"/>
      <c r="F2935"/>
      <c r="G2935"/>
      <c r="H2935"/>
      <c r="I2935"/>
    </row>
    <row r="2936" spans="1:9">
      <c r="A2936"/>
      <c r="B2936"/>
      <c r="C2936"/>
      <c r="D2936"/>
      <c r="E2936"/>
      <c r="F2936"/>
      <c r="G2936"/>
      <c r="H2936"/>
      <c r="I2936"/>
    </row>
    <row r="2937" spans="1:9">
      <c r="A2937"/>
      <c r="B2937"/>
      <c r="C2937"/>
      <c r="D2937"/>
      <c r="E2937"/>
      <c r="F2937"/>
      <c r="G2937"/>
      <c r="H2937"/>
      <c r="I2937"/>
    </row>
    <row r="2938" spans="1:9">
      <c r="A2938"/>
      <c r="B2938"/>
      <c r="C2938"/>
      <c r="D2938"/>
      <c r="E2938"/>
      <c r="F2938"/>
      <c r="G2938"/>
      <c r="H2938"/>
      <c r="I2938"/>
    </row>
    <row r="2939" spans="1:9">
      <c r="A2939"/>
      <c r="B2939"/>
      <c r="C2939"/>
      <c r="D2939"/>
      <c r="E2939"/>
      <c r="F2939"/>
      <c r="G2939"/>
      <c r="H2939"/>
      <c r="I2939"/>
    </row>
    <row r="2940" spans="1:9">
      <c r="A2940"/>
      <c r="B2940"/>
      <c r="C2940"/>
      <c r="D2940"/>
      <c r="E2940"/>
      <c r="F2940"/>
      <c r="G2940"/>
      <c r="H2940"/>
      <c r="I2940"/>
    </row>
    <row r="2941" spans="1:9">
      <c r="A2941"/>
      <c r="B2941"/>
      <c r="C2941"/>
      <c r="D2941"/>
      <c r="E2941"/>
      <c r="F2941"/>
      <c r="G2941"/>
      <c r="H2941"/>
      <c r="I2941"/>
    </row>
    <row r="2942" spans="1:9">
      <c r="A2942"/>
      <c r="B2942"/>
      <c r="C2942"/>
      <c r="D2942"/>
      <c r="E2942"/>
      <c r="F2942"/>
      <c r="G2942"/>
      <c r="H2942"/>
      <c r="I2942"/>
    </row>
    <row r="2943" spans="1:9">
      <c r="A2943"/>
      <c r="B2943"/>
      <c r="C2943"/>
      <c r="D2943"/>
      <c r="E2943"/>
      <c r="F2943"/>
      <c r="G2943"/>
      <c r="H2943"/>
      <c r="I2943"/>
    </row>
    <row r="2944" spans="1:9">
      <c r="A2944"/>
      <c r="B2944"/>
      <c r="C2944"/>
      <c r="D2944"/>
      <c r="E2944"/>
      <c r="F2944"/>
      <c r="G2944"/>
      <c r="H2944"/>
      <c r="I2944"/>
    </row>
    <row r="2945" spans="1:9">
      <c r="A2945"/>
      <c r="B2945"/>
      <c r="C2945"/>
      <c r="D2945"/>
      <c r="E2945"/>
      <c r="F2945"/>
      <c r="G2945"/>
      <c r="H2945"/>
      <c r="I2945"/>
    </row>
    <row r="2946" spans="1:9">
      <c r="A2946"/>
      <c r="B2946"/>
      <c r="C2946"/>
      <c r="D2946"/>
      <c r="E2946"/>
      <c r="F2946"/>
      <c r="G2946"/>
      <c r="H2946"/>
      <c r="I2946"/>
    </row>
    <row r="2947" spans="1:9">
      <c r="A2947"/>
      <c r="B2947"/>
      <c r="C2947"/>
      <c r="D2947"/>
      <c r="E2947"/>
      <c r="F2947"/>
      <c r="G2947"/>
      <c r="H2947"/>
      <c r="I2947"/>
    </row>
    <row r="2948" spans="1:9">
      <c r="A2948"/>
      <c r="B2948"/>
      <c r="C2948"/>
      <c r="D2948"/>
      <c r="E2948"/>
      <c r="F2948"/>
      <c r="G2948"/>
      <c r="H2948"/>
      <c r="I2948"/>
    </row>
    <row r="2949" spans="1:9">
      <c r="A2949"/>
      <c r="B2949"/>
      <c r="C2949"/>
      <c r="D2949"/>
      <c r="E2949"/>
      <c r="F2949"/>
      <c r="G2949"/>
      <c r="H2949"/>
      <c r="I2949"/>
    </row>
    <row r="2950" spans="1:9">
      <c r="A2950"/>
      <c r="B2950"/>
      <c r="C2950"/>
      <c r="D2950"/>
      <c r="E2950"/>
      <c r="F2950"/>
      <c r="G2950"/>
      <c r="H2950"/>
      <c r="I2950"/>
    </row>
    <row r="2951" spans="1:9">
      <c r="A2951"/>
      <c r="B2951"/>
      <c r="C2951"/>
      <c r="D2951"/>
      <c r="E2951"/>
      <c r="F2951"/>
      <c r="G2951"/>
      <c r="H2951"/>
      <c r="I2951"/>
    </row>
    <row r="2952" spans="1:9">
      <c r="A2952"/>
      <c r="B2952"/>
      <c r="C2952"/>
      <c r="D2952"/>
      <c r="E2952"/>
      <c r="F2952"/>
      <c r="G2952"/>
      <c r="H2952"/>
      <c r="I2952"/>
    </row>
    <row r="2953" spans="1:9">
      <c r="A2953"/>
      <c r="B2953"/>
      <c r="C2953"/>
      <c r="D2953"/>
      <c r="E2953"/>
      <c r="F2953"/>
      <c r="G2953"/>
      <c r="H2953"/>
      <c r="I2953"/>
    </row>
    <row r="2954" spans="1:9">
      <c r="A2954"/>
      <c r="B2954"/>
      <c r="C2954"/>
      <c r="D2954"/>
      <c r="E2954"/>
      <c r="F2954"/>
      <c r="G2954"/>
      <c r="H2954"/>
      <c r="I2954"/>
    </row>
    <row r="2955" spans="1:9">
      <c r="A2955"/>
      <c r="B2955"/>
      <c r="C2955"/>
      <c r="D2955"/>
      <c r="E2955"/>
      <c r="F2955"/>
      <c r="G2955"/>
      <c r="H2955"/>
      <c r="I2955"/>
    </row>
    <row r="2956" spans="1:9">
      <c r="A2956"/>
      <c r="B2956"/>
      <c r="C2956"/>
      <c r="D2956"/>
      <c r="E2956"/>
      <c r="F2956"/>
      <c r="G2956"/>
      <c r="H2956"/>
      <c r="I2956"/>
    </row>
    <row r="2957" spans="1:9">
      <c r="A2957"/>
      <c r="B2957"/>
      <c r="C2957"/>
      <c r="D2957"/>
      <c r="E2957"/>
      <c r="F2957"/>
      <c r="G2957"/>
      <c r="H2957"/>
      <c r="I2957"/>
    </row>
    <row r="2958" spans="1:9">
      <c r="A2958"/>
      <c r="B2958"/>
      <c r="C2958"/>
      <c r="D2958"/>
      <c r="E2958"/>
      <c r="F2958"/>
      <c r="G2958"/>
      <c r="H2958"/>
      <c r="I2958"/>
    </row>
    <row r="2959" spans="1:9">
      <c r="A2959"/>
      <c r="B2959"/>
      <c r="C2959"/>
      <c r="D2959"/>
      <c r="E2959"/>
      <c r="F2959"/>
      <c r="G2959"/>
      <c r="H2959"/>
      <c r="I2959"/>
    </row>
    <row r="2960" spans="1:9">
      <c r="A2960"/>
      <c r="B2960"/>
      <c r="C2960"/>
      <c r="D2960"/>
      <c r="E2960"/>
      <c r="F2960"/>
      <c r="G2960"/>
      <c r="H2960"/>
      <c r="I2960"/>
    </row>
    <row r="2961" spans="1:9">
      <c r="A2961"/>
      <c r="B2961"/>
      <c r="C2961"/>
      <c r="D2961"/>
      <c r="E2961"/>
      <c r="F2961"/>
      <c r="G2961"/>
      <c r="H2961"/>
      <c r="I2961"/>
    </row>
    <row r="2962" spans="1:9">
      <c r="A2962"/>
      <c r="B2962"/>
      <c r="C2962"/>
      <c r="D2962"/>
      <c r="E2962"/>
      <c r="F2962"/>
      <c r="G2962"/>
      <c r="H2962"/>
      <c r="I2962"/>
    </row>
    <row r="2963" spans="1:9">
      <c r="A2963"/>
      <c r="B2963"/>
      <c r="C2963"/>
      <c r="D2963"/>
      <c r="E2963"/>
      <c r="F2963"/>
      <c r="G2963"/>
      <c r="H2963"/>
      <c r="I2963"/>
    </row>
    <row r="2964" spans="1:9">
      <c r="A2964"/>
      <c r="B2964"/>
      <c r="C2964"/>
      <c r="D2964"/>
      <c r="E2964"/>
      <c r="F2964"/>
      <c r="G2964"/>
      <c r="H2964"/>
      <c r="I2964"/>
    </row>
    <row r="2965" spans="1:9">
      <c r="A2965"/>
      <c r="B2965"/>
      <c r="C2965"/>
      <c r="D2965"/>
      <c r="E2965"/>
      <c r="F2965"/>
      <c r="G2965"/>
      <c r="H2965"/>
      <c r="I2965"/>
    </row>
    <row r="2966" spans="1:9">
      <c r="A2966"/>
      <c r="B2966"/>
      <c r="C2966"/>
      <c r="D2966"/>
      <c r="E2966"/>
      <c r="F2966"/>
      <c r="G2966"/>
      <c r="H2966"/>
      <c r="I2966"/>
    </row>
    <row r="2967" spans="1:9">
      <c r="A2967"/>
      <c r="B2967"/>
      <c r="C2967"/>
      <c r="D2967"/>
      <c r="E2967"/>
      <c r="F2967"/>
      <c r="G2967"/>
      <c r="H2967"/>
      <c r="I2967"/>
    </row>
    <row r="2968" spans="1:9">
      <c r="A2968"/>
      <c r="B2968"/>
      <c r="C2968"/>
      <c r="D2968"/>
      <c r="E2968"/>
      <c r="F2968"/>
      <c r="G2968"/>
      <c r="H2968"/>
      <c r="I2968"/>
    </row>
    <row r="2969" spans="1:9">
      <c r="A2969"/>
      <c r="B2969"/>
      <c r="C2969"/>
      <c r="D2969"/>
      <c r="E2969"/>
      <c r="F2969"/>
      <c r="G2969"/>
      <c r="H2969"/>
      <c r="I2969"/>
    </row>
    <row r="2970" spans="1:9">
      <c r="A2970"/>
      <c r="B2970"/>
      <c r="C2970"/>
      <c r="D2970"/>
      <c r="E2970"/>
      <c r="F2970"/>
      <c r="G2970"/>
      <c r="H2970"/>
      <c r="I2970"/>
    </row>
    <row r="2971" spans="1:9">
      <c r="A2971"/>
      <c r="B2971"/>
      <c r="C2971"/>
      <c r="D2971"/>
      <c r="E2971"/>
      <c r="F2971"/>
      <c r="G2971"/>
      <c r="H2971"/>
      <c r="I2971"/>
    </row>
    <row r="2972" spans="1:9">
      <c r="A2972"/>
      <c r="B2972"/>
      <c r="C2972"/>
      <c r="D2972"/>
      <c r="E2972"/>
      <c r="F2972"/>
      <c r="G2972"/>
      <c r="H2972"/>
      <c r="I2972"/>
    </row>
    <row r="2973" spans="1:9">
      <c r="A2973"/>
      <c r="B2973"/>
      <c r="C2973"/>
      <c r="D2973"/>
      <c r="E2973"/>
      <c r="F2973"/>
      <c r="G2973"/>
      <c r="H2973"/>
      <c r="I2973"/>
    </row>
    <row r="2974" spans="1:9">
      <c r="A2974"/>
      <c r="B2974"/>
      <c r="C2974"/>
      <c r="D2974"/>
      <c r="E2974"/>
      <c r="F2974"/>
      <c r="G2974"/>
      <c r="H2974"/>
      <c r="I2974"/>
    </row>
    <row r="2975" spans="1:9">
      <c r="A2975"/>
      <c r="B2975"/>
      <c r="C2975"/>
      <c r="D2975"/>
      <c r="E2975"/>
      <c r="F2975"/>
      <c r="G2975"/>
      <c r="H2975"/>
      <c r="I2975"/>
    </row>
    <row r="2976" spans="1:9">
      <c r="A2976"/>
      <c r="B2976"/>
      <c r="C2976"/>
      <c r="D2976"/>
      <c r="E2976"/>
      <c r="F2976"/>
      <c r="G2976"/>
      <c r="H2976"/>
      <c r="I2976"/>
    </row>
    <row r="2977" spans="1:9">
      <c r="A2977"/>
      <c r="B2977"/>
      <c r="C2977"/>
      <c r="D2977"/>
      <c r="E2977"/>
      <c r="F2977"/>
      <c r="G2977"/>
      <c r="H2977"/>
      <c r="I2977"/>
    </row>
    <row r="2978" spans="1:9">
      <c r="A2978"/>
      <c r="B2978"/>
      <c r="C2978"/>
      <c r="D2978"/>
      <c r="E2978"/>
      <c r="F2978"/>
      <c r="G2978"/>
      <c r="H2978"/>
      <c r="I2978"/>
    </row>
    <row r="2979" spans="1:9">
      <c r="A2979"/>
      <c r="B2979"/>
      <c r="C2979"/>
      <c r="D2979"/>
      <c r="E2979"/>
      <c r="F2979"/>
      <c r="G2979"/>
      <c r="H2979"/>
      <c r="I2979"/>
    </row>
    <row r="2980" spans="1:9">
      <c r="A2980"/>
      <c r="B2980"/>
      <c r="C2980"/>
      <c r="D2980"/>
      <c r="E2980"/>
      <c r="F2980"/>
      <c r="G2980"/>
      <c r="H2980"/>
      <c r="I2980"/>
    </row>
    <row r="2981" spans="1:9">
      <c r="A2981"/>
      <c r="B2981"/>
      <c r="C2981"/>
      <c r="D2981"/>
      <c r="E2981"/>
      <c r="F2981"/>
      <c r="G2981"/>
      <c r="H2981"/>
      <c r="I2981"/>
    </row>
    <row r="2982" spans="1:9">
      <c r="A2982"/>
      <c r="B2982"/>
      <c r="C2982"/>
      <c r="D2982"/>
      <c r="E2982"/>
      <c r="F2982"/>
      <c r="G2982"/>
      <c r="H2982"/>
      <c r="I2982"/>
    </row>
    <row r="2983" spans="1:9">
      <c r="A2983"/>
      <c r="B2983"/>
      <c r="C2983"/>
      <c r="D2983"/>
      <c r="E2983"/>
      <c r="F2983"/>
      <c r="G2983"/>
      <c r="H2983"/>
      <c r="I2983"/>
    </row>
    <row r="2984" spans="1:9">
      <c r="A2984"/>
      <c r="B2984"/>
      <c r="C2984"/>
      <c r="D2984"/>
      <c r="E2984"/>
      <c r="F2984"/>
      <c r="G2984"/>
      <c r="H2984"/>
      <c r="I2984"/>
    </row>
    <row r="2985" spans="1:9">
      <c r="A2985"/>
      <c r="B2985"/>
      <c r="C2985"/>
      <c r="D2985"/>
      <c r="E2985"/>
      <c r="F2985"/>
      <c r="G2985"/>
      <c r="H2985"/>
      <c r="I2985"/>
    </row>
    <row r="2986" spans="1:9">
      <c r="A2986"/>
      <c r="B2986"/>
      <c r="C2986"/>
      <c r="D2986"/>
      <c r="E2986"/>
      <c r="F2986"/>
      <c r="G2986"/>
      <c r="H2986"/>
      <c r="I2986"/>
    </row>
    <row r="2987" spans="1:9">
      <c r="A2987"/>
      <c r="B2987"/>
      <c r="C2987"/>
      <c r="D2987"/>
      <c r="E2987"/>
      <c r="F2987"/>
      <c r="G2987"/>
      <c r="H2987"/>
      <c r="I2987"/>
    </row>
    <row r="2988" spans="1:9">
      <c r="A2988"/>
      <c r="B2988"/>
      <c r="C2988"/>
      <c r="D2988"/>
      <c r="E2988"/>
      <c r="F2988"/>
      <c r="G2988"/>
      <c r="H2988"/>
      <c r="I2988"/>
    </row>
    <row r="2989" spans="1:9">
      <c r="A2989"/>
      <c r="B2989"/>
      <c r="C2989"/>
      <c r="D2989"/>
      <c r="E2989"/>
      <c r="F2989"/>
      <c r="G2989"/>
      <c r="H2989"/>
      <c r="I2989"/>
    </row>
    <row r="2990" spans="1:9">
      <c r="A2990"/>
      <c r="B2990"/>
      <c r="C2990"/>
      <c r="D2990"/>
      <c r="E2990"/>
      <c r="F2990"/>
      <c r="G2990"/>
      <c r="H2990"/>
      <c r="I2990"/>
    </row>
    <row r="2991" spans="1:9">
      <c r="A2991"/>
      <c r="B2991"/>
      <c r="C2991"/>
      <c r="D2991"/>
      <c r="E2991"/>
      <c r="F2991"/>
      <c r="G2991"/>
      <c r="H2991"/>
      <c r="I2991"/>
    </row>
    <row r="2992" spans="1:9">
      <c r="A2992"/>
      <c r="B2992"/>
      <c r="C2992"/>
      <c r="D2992"/>
      <c r="E2992"/>
      <c r="F2992"/>
      <c r="G2992"/>
      <c r="H2992"/>
      <c r="I2992"/>
    </row>
    <row r="2993" spans="1:9">
      <c r="A2993"/>
      <c r="B2993"/>
      <c r="C2993"/>
      <c r="D2993"/>
      <c r="E2993"/>
      <c r="F2993"/>
      <c r="G2993"/>
      <c r="H2993"/>
      <c r="I2993"/>
    </row>
    <row r="2994" spans="1:9">
      <c r="A2994"/>
      <c r="B2994"/>
      <c r="C2994"/>
      <c r="D2994"/>
      <c r="E2994"/>
      <c r="F2994"/>
      <c r="G2994"/>
      <c r="H2994"/>
      <c r="I2994"/>
    </row>
    <row r="2995" spans="1:9">
      <c r="A2995"/>
      <c r="B2995"/>
      <c r="C2995"/>
      <c r="D2995"/>
      <c r="E2995"/>
      <c r="F2995"/>
      <c r="G2995"/>
      <c r="H2995"/>
      <c r="I2995"/>
    </row>
    <row r="2996" spans="1:9">
      <c r="A2996"/>
      <c r="B2996"/>
      <c r="C2996"/>
      <c r="D2996"/>
      <c r="E2996"/>
      <c r="F2996"/>
      <c r="G2996"/>
      <c r="H2996"/>
      <c r="I2996"/>
    </row>
    <row r="2997" spans="1:9">
      <c r="A2997"/>
      <c r="B2997"/>
      <c r="C2997"/>
      <c r="D2997"/>
      <c r="E2997"/>
      <c r="F2997"/>
      <c r="G2997"/>
      <c r="H2997"/>
      <c r="I2997"/>
    </row>
    <row r="2998" spans="1:9">
      <c r="A2998"/>
      <c r="B2998"/>
      <c r="C2998"/>
      <c r="D2998"/>
      <c r="E2998"/>
      <c r="F2998"/>
      <c r="G2998"/>
      <c r="H2998"/>
      <c r="I2998"/>
    </row>
    <row r="2999" spans="1:9">
      <c r="A2999"/>
      <c r="B2999"/>
      <c r="C2999"/>
      <c r="D2999"/>
      <c r="E2999"/>
      <c r="F2999"/>
      <c r="G2999"/>
      <c r="H2999"/>
      <c r="I2999"/>
    </row>
    <row r="3000" spans="1:9">
      <c r="A3000"/>
      <c r="B3000"/>
      <c r="C3000"/>
      <c r="D3000"/>
      <c r="E3000"/>
      <c r="F3000"/>
      <c r="G3000"/>
      <c r="H3000"/>
      <c r="I3000"/>
    </row>
    <row r="3001" spans="1:9">
      <c r="A3001"/>
      <c r="B3001"/>
      <c r="C3001"/>
      <c r="D3001"/>
      <c r="E3001"/>
      <c r="F3001"/>
      <c r="G3001"/>
      <c r="H3001"/>
      <c r="I3001"/>
    </row>
    <row r="3002" spans="1:9">
      <c r="A3002"/>
      <c r="B3002"/>
      <c r="C3002"/>
      <c r="D3002"/>
      <c r="E3002"/>
      <c r="F3002"/>
      <c r="G3002"/>
      <c r="H3002"/>
      <c r="I3002"/>
    </row>
    <row r="3003" spans="1:9">
      <c r="A3003"/>
      <c r="B3003"/>
      <c r="C3003"/>
      <c r="D3003"/>
      <c r="E3003"/>
      <c r="F3003"/>
      <c r="G3003"/>
      <c r="H3003"/>
      <c r="I3003"/>
    </row>
    <row r="3004" spans="1:9">
      <c r="A3004"/>
      <c r="B3004"/>
      <c r="C3004"/>
      <c r="D3004"/>
      <c r="E3004"/>
      <c r="F3004"/>
      <c r="G3004"/>
      <c r="H3004"/>
      <c r="I3004"/>
    </row>
    <row r="3005" spans="1:9">
      <c r="A3005"/>
      <c r="B3005"/>
      <c r="C3005"/>
      <c r="D3005"/>
      <c r="E3005"/>
      <c r="F3005"/>
      <c r="G3005"/>
      <c r="H3005"/>
      <c r="I3005"/>
    </row>
    <row r="3006" spans="1:9">
      <c r="A3006"/>
      <c r="B3006"/>
      <c r="C3006"/>
      <c r="D3006"/>
      <c r="E3006"/>
      <c r="F3006"/>
      <c r="G3006"/>
      <c r="H3006"/>
      <c r="I3006"/>
    </row>
    <row r="3007" spans="1:9">
      <c r="A3007"/>
      <c r="B3007"/>
      <c r="C3007"/>
      <c r="D3007"/>
      <c r="E3007"/>
      <c r="F3007"/>
      <c r="G3007"/>
      <c r="H3007"/>
      <c r="I3007"/>
    </row>
    <row r="3008" spans="1:9">
      <c r="A3008"/>
      <c r="B3008"/>
      <c r="C3008"/>
      <c r="D3008"/>
      <c r="E3008"/>
      <c r="F3008"/>
      <c r="G3008"/>
      <c r="H3008"/>
      <c r="I3008"/>
    </row>
    <row r="3009" spans="1:9">
      <c r="A3009"/>
      <c r="B3009"/>
      <c r="C3009"/>
      <c r="D3009"/>
      <c r="E3009"/>
      <c r="F3009"/>
      <c r="G3009"/>
      <c r="H3009"/>
      <c r="I3009"/>
    </row>
    <row r="3010" spans="1:9">
      <c r="A3010"/>
      <c r="B3010"/>
      <c r="C3010"/>
      <c r="D3010"/>
      <c r="E3010"/>
      <c r="F3010"/>
      <c r="G3010"/>
      <c r="H3010"/>
      <c r="I3010"/>
    </row>
    <row r="3011" spans="1:9">
      <c r="A3011"/>
      <c r="B3011"/>
      <c r="C3011"/>
      <c r="D3011"/>
      <c r="E3011"/>
      <c r="F3011"/>
      <c r="G3011"/>
      <c r="H3011"/>
      <c r="I3011"/>
    </row>
    <row r="3012" spans="1:9">
      <c r="A3012"/>
      <c r="B3012"/>
      <c r="C3012"/>
      <c r="D3012"/>
      <c r="E3012"/>
      <c r="F3012"/>
      <c r="G3012"/>
      <c r="H3012"/>
      <c r="I3012"/>
    </row>
    <row r="3013" spans="1:9">
      <c r="A3013"/>
      <c r="B3013"/>
      <c r="C3013"/>
      <c r="D3013"/>
      <c r="E3013"/>
      <c r="F3013"/>
      <c r="G3013"/>
      <c r="H3013"/>
      <c r="I3013"/>
    </row>
    <row r="3014" spans="1:9">
      <c r="A3014"/>
      <c r="B3014"/>
      <c r="C3014"/>
      <c r="D3014"/>
      <c r="E3014"/>
      <c r="F3014"/>
      <c r="G3014"/>
      <c r="H3014"/>
      <c r="I3014"/>
    </row>
    <row r="3015" spans="1:9">
      <c r="A3015"/>
      <c r="B3015"/>
      <c r="C3015"/>
      <c r="D3015"/>
      <c r="E3015"/>
      <c r="F3015"/>
      <c r="G3015"/>
      <c r="H3015"/>
      <c r="I3015"/>
    </row>
    <row r="3016" spans="1:9">
      <c r="A3016"/>
      <c r="B3016"/>
      <c r="C3016"/>
      <c r="D3016"/>
      <c r="E3016"/>
      <c r="F3016"/>
      <c r="G3016"/>
      <c r="H3016"/>
      <c r="I3016"/>
    </row>
    <row r="3017" spans="1:9">
      <c r="A3017"/>
      <c r="B3017"/>
      <c r="C3017"/>
      <c r="D3017"/>
      <c r="E3017"/>
      <c r="F3017"/>
      <c r="G3017"/>
      <c r="H3017"/>
      <c r="I3017"/>
    </row>
    <row r="3018" spans="1:9">
      <c r="A3018"/>
      <c r="B3018"/>
      <c r="C3018"/>
      <c r="D3018"/>
      <c r="E3018"/>
      <c r="F3018"/>
      <c r="G3018"/>
      <c r="H3018"/>
      <c r="I3018"/>
    </row>
    <row r="3019" spans="1:9">
      <c r="A3019"/>
      <c r="B3019"/>
      <c r="C3019"/>
      <c r="D3019"/>
      <c r="E3019"/>
      <c r="F3019"/>
      <c r="G3019"/>
      <c r="H3019"/>
      <c r="I3019"/>
    </row>
    <row r="3020" spans="1:9">
      <c r="A3020"/>
      <c r="B3020"/>
      <c r="C3020"/>
      <c r="D3020"/>
      <c r="E3020"/>
      <c r="F3020"/>
      <c r="G3020"/>
      <c r="H3020"/>
      <c r="I3020"/>
    </row>
    <row r="3021" spans="1:9">
      <c r="A3021"/>
      <c r="B3021"/>
      <c r="C3021"/>
      <c r="D3021"/>
      <c r="E3021"/>
      <c r="F3021"/>
      <c r="G3021"/>
      <c r="H3021"/>
      <c r="I3021"/>
    </row>
    <row r="3022" spans="1:9">
      <c r="A3022"/>
      <c r="B3022"/>
      <c r="C3022"/>
      <c r="D3022"/>
      <c r="E3022"/>
      <c r="F3022"/>
      <c r="G3022"/>
      <c r="H3022"/>
      <c r="I3022"/>
    </row>
    <row r="3023" spans="1:9">
      <c r="A3023"/>
      <c r="B3023"/>
      <c r="C3023"/>
      <c r="D3023"/>
      <c r="E3023"/>
      <c r="F3023"/>
      <c r="G3023"/>
      <c r="H3023"/>
      <c r="I3023"/>
    </row>
    <row r="3024" spans="1:9">
      <c r="A3024"/>
      <c r="B3024"/>
      <c r="C3024"/>
      <c r="D3024"/>
      <c r="E3024"/>
      <c r="F3024"/>
      <c r="G3024"/>
      <c r="H3024"/>
      <c r="I3024"/>
    </row>
    <row r="3025" spans="1:9">
      <c r="A3025"/>
      <c r="B3025"/>
      <c r="C3025"/>
      <c r="D3025"/>
      <c r="E3025"/>
      <c r="F3025"/>
      <c r="G3025"/>
      <c r="H3025"/>
      <c r="I3025"/>
    </row>
    <row r="3026" spans="1:9">
      <c r="A3026"/>
      <c r="B3026"/>
      <c r="C3026"/>
      <c r="D3026"/>
      <c r="E3026"/>
      <c r="F3026"/>
      <c r="G3026"/>
      <c r="H3026"/>
      <c r="I3026"/>
    </row>
    <row r="3027" spans="1:9">
      <c r="A3027"/>
      <c r="B3027"/>
      <c r="C3027"/>
      <c r="D3027"/>
      <c r="E3027"/>
      <c r="F3027"/>
      <c r="G3027"/>
      <c r="H3027"/>
      <c r="I3027"/>
    </row>
    <row r="3028" spans="1:9">
      <c r="A3028"/>
      <c r="B3028"/>
      <c r="C3028"/>
      <c r="D3028"/>
      <c r="E3028"/>
      <c r="F3028"/>
      <c r="G3028"/>
      <c r="H3028"/>
      <c r="I3028"/>
    </row>
    <row r="3029" spans="1:9">
      <c r="A3029"/>
      <c r="B3029"/>
      <c r="C3029"/>
      <c r="D3029"/>
      <c r="E3029"/>
      <c r="F3029"/>
      <c r="G3029"/>
      <c r="H3029"/>
      <c r="I3029"/>
    </row>
    <row r="3030" spans="1:9">
      <c r="A3030"/>
      <c r="B3030"/>
      <c r="C3030"/>
      <c r="D3030"/>
      <c r="E3030"/>
      <c r="F3030"/>
      <c r="G3030"/>
      <c r="H3030"/>
      <c r="I3030"/>
    </row>
    <row r="3031" spans="1:9">
      <c r="A3031"/>
      <c r="B3031"/>
      <c r="C3031"/>
      <c r="D3031"/>
      <c r="E3031"/>
      <c r="F3031"/>
      <c r="G3031"/>
      <c r="H3031"/>
      <c r="I3031"/>
    </row>
    <row r="3032" spans="1:9">
      <c r="A3032"/>
      <c r="B3032"/>
      <c r="C3032"/>
      <c r="D3032"/>
      <c r="E3032"/>
      <c r="F3032"/>
      <c r="G3032"/>
      <c r="H3032"/>
      <c r="I3032"/>
    </row>
    <row r="3033" spans="1:9">
      <c r="A3033"/>
      <c r="B3033"/>
      <c r="C3033"/>
      <c r="D3033"/>
      <c r="E3033"/>
      <c r="F3033"/>
      <c r="G3033"/>
      <c r="H3033"/>
      <c r="I3033"/>
    </row>
    <row r="3034" spans="1:9">
      <c r="A3034"/>
      <c r="B3034"/>
      <c r="C3034"/>
      <c r="D3034"/>
      <c r="E3034"/>
      <c r="F3034"/>
      <c r="G3034"/>
      <c r="H3034"/>
      <c r="I3034"/>
    </row>
    <row r="3035" spans="1:9">
      <c r="A3035"/>
      <c r="B3035"/>
      <c r="C3035"/>
      <c r="D3035"/>
      <c r="E3035"/>
      <c r="F3035"/>
      <c r="G3035"/>
      <c r="H3035"/>
      <c r="I3035"/>
    </row>
    <row r="3036" spans="1:9">
      <c r="A3036"/>
      <c r="B3036"/>
      <c r="C3036"/>
      <c r="D3036"/>
      <c r="E3036"/>
      <c r="F3036"/>
      <c r="G3036"/>
      <c r="H3036"/>
      <c r="I3036"/>
    </row>
    <row r="3037" spans="1:9">
      <c r="A3037"/>
      <c r="B3037"/>
      <c r="C3037"/>
      <c r="D3037"/>
      <c r="E3037"/>
      <c r="F3037"/>
      <c r="G3037"/>
      <c r="H3037"/>
      <c r="I3037"/>
    </row>
    <row r="3038" spans="1:9">
      <c r="A3038"/>
      <c r="B3038"/>
      <c r="C3038"/>
      <c r="D3038"/>
      <c r="E3038"/>
      <c r="F3038"/>
      <c r="G3038"/>
      <c r="H3038"/>
      <c r="I3038"/>
    </row>
    <row r="3039" spans="1:9">
      <c r="A3039"/>
      <c r="B3039"/>
      <c r="C3039"/>
      <c r="D3039"/>
      <c r="E3039"/>
      <c r="F3039"/>
      <c r="G3039"/>
      <c r="H3039"/>
      <c r="I3039"/>
    </row>
    <row r="3040" spans="1:9">
      <c r="A3040"/>
      <c r="B3040"/>
      <c r="C3040"/>
      <c r="D3040"/>
      <c r="E3040"/>
      <c r="F3040"/>
      <c r="G3040"/>
      <c r="H3040"/>
      <c r="I3040"/>
    </row>
    <row r="3041" spans="1:9">
      <c r="A3041"/>
      <c r="B3041"/>
      <c r="C3041"/>
      <c r="D3041"/>
      <c r="E3041"/>
      <c r="F3041"/>
      <c r="G3041"/>
      <c r="H3041"/>
      <c r="I3041"/>
    </row>
    <row r="3042" spans="1:9">
      <c r="A3042"/>
      <c r="B3042"/>
      <c r="C3042"/>
      <c r="D3042"/>
      <c r="E3042"/>
      <c r="F3042"/>
      <c r="G3042"/>
      <c r="H3042"/>
      <c r="I3042"/>
    </row>
    <row r="3043" spans="1:9">
      <c r="A3043"/>
      <c r="B3043"/>
      <c r="C3043"/>
      <c r="D3043"/>
      <c r="E3043"/>
      <c r="F3043"/>
      <c r="G3043"/>
      <c r="H3043"/>
      <c r="I3043"/>
    </row>
    <row r="3044" spans="1:9">
      <c r="A3044"/>
      <c r="B3044"/>
      <c r="C3044"/>
      <c r="D3044"/>
      <c r="E3044"/>
      <c r="F3044"/>
      <c r="G3044"/>
      <c r="H3044"/>
      <c r="I3044"/>
    </row>
    <row r="3045" spans="1:9">
      <c r="A3045"/>
      <c r="B3045"/>
      <c r="C3045"/>
      <c r="D3045"/>
      <c r="E3045"/>
      <c r="F3045"/>
      <c r="G3045"/>
      <c r="H3045"/>
      <c r="I3045"/>
    </row>
    <row r="3046" spans="1:9">
      <c r="A3046"/>
      <c r="B3046"/>
      <c r="C3046"/>
      <c r="D3046"/>
      <c r="E3046"/>
      <c r="F3046"/>
      <c r="G3046"/>
      <c r="H3046"/>
      <c r="I3046"/>
    </row>
    <row r="3047" spans="1:9">
      <c r="A3047"/>
      <c r="B3047"/>
      <c r="C3047"/>
      <c r="D3047"/>
      <c r="E3047"/>
      <c r="F3047"/>
      <c r="G3047"/>
      <c r="H3047"/>
      <c r="I3047"/>
    </row>
    <row r="3048" spans="1:9">
      <c r="A3048"/>
      <c r="B3048"/>
      <c r="C3048"/>
      <c r="D3048"/>
      <c r="E3048"/>
      <c r="F3048"/>
      <c r="G3048"/>
      <c r="H3048"/>
      <c r="I3048"/>
    </row>
    <row r="3049" spans="1:9">
      <c r="A3049"/>
      <c r="B3049"/>
      <c r="C3049"/>
      <c r="D3049"/>
      <c r="E3049"/>
      <c r="F3049"/>
      <c r="G3049"/>
      <c r="H3049"/>
      <c r="I3049"/>
    </row>
    <row r="3050" spans="1:9">
      <c r="A3050"/>
      <c r="B3050"/>
      <c r="C3050"/>
      <c r="D3050"/>
      <c r="E3050"/>
      <c r="F3050"/>
      <c r="G3050"/>
      <c r="H3050"/>
      <c r="I3050"/>
    </row>
    <row r="3051" spans="1:9">
      <c r="A3051"/>
      <c r="B3051"/>
      <c r="C3051"/>
      <c r="D3051"/>
      <c r="E3051"/>
      <c r="F3051"/>
      <c r="G3051"/>
      <c r="H3051"/>
      <c r="I3051"/>
    </row>
    <row r="3052" spans="1:9">
      <c r="A3052"/>
      <c r="B3052"/>
      <c r="C3052"/>
      <c r="D3052"/>
      <c r="E3052"/>
      <c r="F3052"/>
      <c r="G3052"/>
      <c r="H3052"/>
      <c r="I3052"/>
    </row>
    <row r="3053" spans="1:9">
      <c r="A3053"/>
      <c r="B3053"/>
      <c r="C3053"/>
      <c r="D3053"/>
      <c r="E3053"/>
      <c r="F3053"/>
      <c r="G3053"/>
      <c r="H3053"/>
      <c r="I3053"/>
    </row>
    <row r="3054" spans="1:9">
      <c r="A3054"/>
      <c r="B3054"/>
      <c r="C3054"/>
      <c r="D3054"/>
      <c r="E3054"/>
      <c r="F3054"/>
      <c r="G3054"/>
      <c r="H3054"/>
      <c r="I3054"/>
    </row>
    <row r="3055" spans="1:9">
      <c r="A3055"/>
      <c r="B3055"/>
      <c r="C3055"/>
      <c r="D3055"/>
      <c r="E3055"/>
      <c r="F3055"/>
      <c r="G3055"/>
      <c r="H3055"/>
      <c r="I3055"/>
    </row>
    <row r="3056" spans="1:9">
      <c r="A3056"/>
      <c r="B3056"/>
      <c r="C3056"/>
      <c r="D3056"/>
      <c r="E3056"/>
      <c r="F3056"/>
      <c r="G3056"/>
      <c r="H3056"/>
      <c r="I3056"/>
    </row>
    <row r="3057" spans="1:9">
      <c r="A3057"/>
      <c r="B3057"/>
      <c r="C3057"/>
      <c r="D3057"/>
      <c r="E3057"/>
      <c r="F3057"/>
      <c r="G3057"/>
      <c r="H3057"/>
      <c r="I3057"/>
    </row>
    <row r="3058" spans="1:9">
      <c r="A3058"/>
      <c r="B3058"/>
      <c r="C3058"/>
      <c r="D3058"/>
      <c r="E3058"/>
      <c r="F3058"/>
      <c r="G3058"/>
      <c r="H3058"/>
      <c r="I3058"/>
    </row>
    <row r="3059" spans="1:9">
      <c r="A3059"/>
      <c r="B3059"/>
      <c r="C3059"/>
      <c r="D3059"/>
      <c r="E3059"/>
      <c r="F3059"/>
      <c r="G3059"/>
      <c r="H3059"/>
      <c r="I3059"/>
    </row>
    <row r="3060" spans="1:9">
      <c r="A3060"/>
      <c r="B3060"/>
      <c r="C3060"/>
      <c r="D3060"/>
      <c r="E3060"/>
      <c r="F3060"/>
      <c r="G3060"/>
      <c r="H3060"/>
      <c r="I3060"/>
    </row>
    <row r="3061" spans="1:9">
      <c r="A3061"/>
      <c r="B3061"/>
      <c r="C3061"/>
      <c r="D3061"/>
      <c r="E3061"/>
      <c r="F3061"/>
      <c r="G3061"/>
      <c r="H3061"/>
      <c r="I3061"/>
    </row>
    <row r="3062" spans="1:9">
      <c r="A3062"/>
      <c r="B3062"/>
      <c r="C3062"/>
      <c r="D3062"/>
      <c r="E3062"/>
      <c r="F3062"/>
      <c r="G3062"/>
      <c r="H3062"/>
      <c r="I3062"/>
    </row>
    <row r="3063" spans="1:9">
      <c r="A3063"/>
      <c r="B3063"/>
      <c r="C3063"/>
      <c r="D3063"/>
      <c r="E3063"/>
      <c r="F3063"/>
      <c r="G3063"/>
      <c r="H3063"/>
      <c r="I3063"/>
    </row>
    <row r="3064" spans="1:9">
      <c r="A3064"/>
      <c r="B3064"/>
      <c r="C3064"/>
      <c r="D3064"/>
      <c r="E3064"/>
      <c r="F3064"/>
      <c r="G3064"/>
      <c r="H3064"/>
      <c r="I3064"/>
    </row>
    <row r="3065" spans="1:9">
      <c r="A3065"/>
      <c r="B3065"/>
      <c r="C3065"/>
      <c r="D3065"/>
      <c r="E3065"/>
      <c r="F3065"/>
      <c r="G3065"/>
      <c r="H3065"/>
      <c r="I3065"/>
    </row>
    <row r="3066" spans="1:9">
      <c r="A3066"/>
      <c r="B3066"/>
      <c r="C3066"/>
      <c r="D3066"/>
      <c r="E3066"/>
      <c r="F3066"/>
      <c r="G3066"/>
      <c r="H3066"/>
      <c r="I3066"/>
    </row>
    <row r="3067" spans="1:9">
      <c r="A3067"/>
      <c r="B3067"/>
      <c r="C3067"/>
      <c r="D3067"/>
      <c r="E3067"/>
      <c r="F3067"/>
      <c r="G3067"/>
      <c r="H3067"/>
      <c r="I3067"/>
    </row>
    <row r="3068" spans="1:9">
      <c r="A3068"/>
      <c r="B3068"/>
      <c r="C3068"/>
      <c r="D3068"/>
      <c r="E3068"/>
      <c r="F3068"/>
      <c r="G3068"/>
      <c r="H3068"/>
      <c r="I3068"/>
    </row>
    <row r="3069" spans="1:9">
      <c r="A3069"/>
      <c r="B3069"/>
      <c r="C3069"/>
      <c r="D3069"/>
      <c r="E3069"/>
      <c r="F3069"/>
      <c r="G3069"/>
      <c r="H3069"/>
      <c r="I3069"/>
    </row>
    <row r="3070" spans="1:9">
      <c r="A3070"/>
      <c r="B3070"/>
      <c r="C3070"/>
      <c r="D3070"/>
      <c r="E3070"/>
      <c r="F3070"/>
      <c r="G3070"/>
      <c r="H3070"/>
      <c r="I3070"/>
    </row>
    <row r="3071" spans="1:9">
      <c r="A3071"/>
      <c r="B3071"/>
      <c r="C3071"/>
      <c r="D3071"/>
      <c r="E3071"/>
      <c r="F3071"/>
      <c r="G3071"/>
      <c r="H3071"/>
      <c r="I3071"/>
    </row>
    <row r="3072" spans="1:9">
      <c r="A3072"/>
      <c r="B3072"/>
      <c r="C3072"/>
      <c r="D3072"/>
      <c r="E3072"/>
      <c r="F3072"/>
      <c r="G3072"/>
      <c r="H3072"/>
      <c r="I3072"/>
    </row>
    <row r="3073" spans="1:9">
      <c r="A3073"/>
      <c r="B3073"/>
      <c r="C3073"/>
      <c r="D3073"/>
      <c r="E3073"/>
      <c r="F3073"/>
      <c r="G3073"/>
      <c r="H3073"/>
      <c r="I3073"/>
    </row>
    <row r="3074" spans="1:9">
      <c r="A3074"/>
      <c r="B3074"/>
      <c r="C3074"/>
      <c r="D3074"/>
      <c r="E3074"/>
      <c r="F3074"/>
      <c r="G3074"/>
      <c r="H3074"/>
      <c r="I3074"/>
    </row>
    <row r="3075" spans="1:9">
      <c r="A3075"/>
      <c r="B3075"/>
      <c r="C3075"/>
      <c r="D3075"/>
      <c r="E3075"/>
      <c r="F3075"/>
      <c r="G3075"/>
      <c r="H3075"/>
      <c r="I3075"/>
    </row>
    <row r="3076" spans="1:9">
      <c r="A3076"/>
      <c r="B3076"/>
      <c r="C3076"/>
      <c r="D3076"/>
      <c r="E3076"/>
      <c r="F3076"/>
      <c r="G3076"/>
      <c r="H3076"/>
      <c r="I3076"/>
    </row>
    <row r="3077" spans="1:9">
      <c r="A3077"/>
      <c r="B3077"/>
      <c r="C3077"/>
      <c r="D3077"/>
      <c r="E3077"/>
      <c r="F3077"/>
      <c r="G3077"/>
      <c r="H3077"/>
      <c r="I3077"/>
    </row>
    <row r="3078" spans="1:9">
      <c r="A3078"/>
      <c r="B3078"/>
      <c r="C3078"/>
      <c r="D3078"/>
      <c r="E3078"/>
      <c r="F3078"/>
      <c r="G3078"/>
      <c r="H3078"/>
      <c r="I3078"/>
    </row>
    <row r="3079" spans="1:9">
      <c r="A3079"/>
      <c r="B3079"/>
      <c r="C3079"/>
      <c r="D3079"/>
      <c r="E3079"/>
      <c r="F3079"/>
      <c r="G3079"/>
      <c r="H3079"/>
      <c r="I3079"/>
    </row>
    <row r="3080" spans="1:9">
      <c r="A3080"/>
      <c r="B3080"/>
      <c r="C3080"/>
      <c r="D3080"/>
      <c r="E3080"/>
      <c r="F3080"/>
      <c r="G3080"/>
      <c r="H3080"/>
      <c r="I3080"/>
    </row>
    <row r="3081" spans="1:9">
      <c r="A3081"/>
      <c r="B3081"/>
      <c r="C3081"/>
      <c r="D3081"/>
      <c r="E3081"/>
      <c r="F3081"/>
      <c r="G3081"/>
      <c r="H3081"/>
      <c r="I3081"/>
    </row>
    <row r="3082" spans="1:9">
      <c r="A3082"/>
      <c r="B3082"/>
      <c r="C3082"/>
      <c r="D3082"/>
      <c r="E3082"/>
      <c r="F3082"/>
      <c r="G3082"/>
      <c r="H3082"/>
      <c r="I3082"/>
    </row>
    <row r="3083" spans="1:9">
      <c r="A3083"/>
      <c r="B3083"/>
      <c r="C3083"/>
      <c r="D3083"/>
      <c r="E3083"/>
      <c r="F3083"/>
      <c r="G3083"/>
      <c r="H3083"/>
      <c r="I3083"/>
    </row>
    <row r="3084" spans="1:9">
      <c r="A3084"/>
      <c r="B3084"/>
      <c r="C3084"/>
      <c r="D3084"/>
      <c r="E3084"/>
      <c r="F3084"/>
      <c r="G3084"/>
      <c r="H3084"/>
      <c r="I3084"/>
    </row>
    <row r="3085" spans="1:9">
      <c r="A3085"/>
      <c r="B3085"/>
      <c r="C3085"/>
      <c r="D3085"/>
      <c r="E3085"/>
      <c r="F3085"/>
      <c r="G3085"/>
      <c r="H3085"/>
      <c r="I3085"/>
    </row>
    <row r="3086" spans="1:9">
      <c r="A3086"/>
      <c r="B3086"/>
      <c r="C3086"/>
      <c r="D3086"/>
      <c r="E3086"/>
      <c r="F3086"/>
      <c r="G3086"/>
      <c r="H3086"/>
      <c r="I3086"/>
    </row>
    <row r="3087" spans="1:9">
      <c r="A3087"/>
      <c r="B3087"/>
      <c r="C3087"/>
      <c r="D3087"/>
      <c r="E3087"/>
      <c r="F3087"/>
      <c r="G3087"/>
      <c r="H3087"/>
      <c r="I3087"/>
    </row>
    <row r="3088" spans="1:9">
      <c r="A3088"/>
      <c r="B3088"/>
      <c r="C3088"/>
      <c r="D3088"/>
      <c r="E3088"/>
      <c r="F3088"/>
      <c r="G3088"/>
      <c r="H3088"/>
      <c r="I3088"/>
    </row>
    <row r="3089" spans="1:9">
      <c r="A3089"/>
      <c r="B3089"/>
      <c r="C3089"/>
      <c r="D3089"/>
      <c r="E3089"/>
      <c r="F3089"/>
      <c r="G3089"/>
      <c r="H3089"/>
      <c r="I3089"/>
    </row>
    <row r="3090" spans="1:9">
      <c r="A3090"/>
      <c r="B3090"/>
      <c r="C3090"/>
      <c r="D3090"/>
      <c r="E3090"/>
      <c r="F3090"/>
      <c r="G3090"/>
      <c r="H3090"/>
      <c r="I3090"/>
    </row>
    <row r="3091" spans="1:9">
      <c r="A3091"/>
      <c r="B3091"/>
      <c r="C3091"/>
      <c r="D3091"/>
      <c r="E3091"/>
      <c r="F3091"/>
      <c r="G3091"/>
      <c r="H3091"/>
      <c r="I3091"/>
    </row>
    <row r="3092" spans="1:9">
      <c r="A3092"/>
      <c r="B3092"/>
      <c r="C3092"/>
      <c r="D3092"/>
      <c r="E3092"/>
      <c r="F3092"/>
      <c r="G3092"/>
      <c r="H3092"/>
      <c r="I3092"/>
    </row>
    <row r="3093" spans="1:9">
      <c r="A3093"/>
      <c r="B3093"/>
      <c r="C3093"/>
      <c r="D3093"/>
      <c r="E3093"/>
      <c r="F3093"/>
      <c r="G3093"/>
      <c r="H3093"/>
      <c r="I3093"/>
    </row>
    <row r="3094" spans="1:9">
      <c r="A3094"/>
      <c r="B3094"/>
      <c r="C3094"/>
      <c r="D3094"/>
      <c r="E3094"/>
      <c r="F3094"/>
      <c r="G3094"/>
      <c r="H3094"/>
      <c r="I3094"/>
    </row>
    <row r="3095" spans="1:9">
      <c r="A3095"/>
      <c r="B3095"/>
      <c r="C3095"/>
      <c r="D3095"/>
      <c r="E3095"/>
      <c r="F3095"/>
      <c r="G3095"/>
      <c r="H3095"/>
      <c r="I3095"/>
    </row>
    <row r="3096" spans="1:9">
      <c r="A3096"/>
      <c r="B3096"/>
      <c r="C3096"/>
      <c r="D3096"/>
      <c r="E3096"/>
      <c r="F3096"/>
      <c r="G3096"/>
      <c r="H3096"/>
      <c r="I3096"/>
    </row>
    <row r="3097" spans="1:9">
      <c r="A3097"/>
      <c r="B3097"/>
      <c r="C3097"/>
      <c r="D3097"/>
      <c r="E3097"/>
      <c r="F3097"/>
      <c r="G3097"/>
      <c r="H3097"/>
      <c r="I3097"/>
    </row>
    <row r="3098" spans="1:9">
      <c r="A3098"/>
      <c r="B3098"/>
      <c r="C3098"/>
      <c r="D3098"/>
      <c r="E3098"/>
      <c r="F3098"/>
      <c r="G3098"/>
      <c r="H3098"/>
      <c r="I3098"/>
    </row>
    <row r="3099" spans="1:9">
      <c r="A3099"/>
      <c r="B3099"/>
      <c r="C3099"/>
      <c r="D3099"/>
      <c r="E3099"/>
      <c r="F3099"/>
      <c r="G3099"/>
      <c r="H3099"/>
      <c r="I3099"/>
    </row>
    <row r="3100" spans="1:9">
      <c r="A3100"/>
      <c r="B3100"/>
      <c r="C3100"/>
      <c r="D3100"/>
      <c r="E3100"/>
      <c r="F3100"/>
      <c r="G3100"/>
      <c r="H3100"/>
      <c r="I3100"/>
    </row>
    <row r="3101" spans="1:9">
      <c r="A3101"/>
      <c r="B3101"/>
      <c r="C3101"/>
      <c r="D3101"/>
      <c r="E3101"/>
      <c r="F3101"/>
      <c r="G3101"/>
      <c r="H3101"/>
      <c r="I3101"/>
    </row>
    <row r="3102" spans="1:9">
      <c r="A3102"/>
      <c r="B3102"/>
      <c r="C3102"/>
      <c r="D3102"/>
      <c r="E3102"/>
      <c r="F3102"/>
      <c r="G3102"/>
      <c r="H3102"/>
      <c r="I3102"/>
    </row>
    <row r="3103" spans="1:9">
      <c r="A3103"/>
      <c r="B3103"/>
      <c r="C3103"/>
      <c r="D3103"/>
      <c r="E3103"/>
      <c r="F3103"/>
      <c r="G3103"/>
      <c r="H3103"/>
      <c r="I3103"/>
    </row>
    <row r="3104" spans="1:9">
      <c r="A3104"/>
      <c r="B3104"/>
      <c r="C3104"/>
      <c r="D3104"/>
      <c r="E3104"/>
      <c r="F3104"/>
      <c r="G3104"/>
      <c r="H3104"/>
      <c r="I3104"/>
    </row>
    <row r="3105" spans="1:9">
      <c r="A3105"/>
      <c r="B3105"/>
      <c r="C3105"/>
      <c r="D3105"/>
      <c r="E3105"/>
      <c r="F3105"/>
      <c r="G3105"/>
      <c r="H3105"/>
      <c r="I3105"/>
    </row>
    <row r="3106" spans="1:9">
      <c r="A3106"/>
      <c r="B3106"/>
      <c r="C3106"/>
      <c r="D3106"/>
      <c r="E3106"/>
      <c r="F3106"/>
      <c r="G3106"/>
      <c r="H3106"/>
      <c r="I3106"/>
    </row>
    <row r="3107" spans="1:9">
      <c r="A3107"/>
      <c r="B3107"/>
      <c r="C3107"/>
      <c r="D3107"/>
      <c r="E3107"/>
      <c r="F3107"/>
      <c r="G3107"/>
      <c r="H3107"/>
      <c r="I3107"/>
    </row>
    <row r="3108" spans="1:9">
      <c r="A3108"/>
      <c r="B3108"/>
      <c r="C3108"/>
      <c r="D3108"/>
      <c r="E3108"/>
      <c r="F3108"/>
      <c r="G3108"/>
      <c r="H3108"/>
      <c r="I3108"/>
    </row>
    <row r="3109" spans="1:9">
      <c r="A3109"/>
      <c r="B3109"/>
      <c r="C3109"/>
      <c r="D3109"/>
      <c r="E3109"/>
      <c r="F3109"/>
      <c r="G3109"/>
      <c r="H3109"/>
      <c r="I3109"/>
    </row>
    <row r="3110" spans="1:9">
      <c r="A3110"/>
      <c r="B3110"/>
      <c r="C3110"/>
      <c r="D3110"/>
      <c r="E3110"/>
      <c r="F3110"/>
      <c r="G3110"/>
      <c r="H3110"/>
      <c r="I3110"/>
    </row>
    <row r="3111" spans="1:9">
      <c r="A3111"/>
      <c r="B3111"/>
      <c r="C3111"/>
      <c r="D3111"/>
      <c r="E3111"/>
      <c r="F3111"/>
      <c r="G3111"/>
      <c r="H3111"/>
      <c r="I3111"/>
    </row>
    <row r="3112" spans="1:9">
      <c r="A3112"/>
      <c r="B3112"/>
      <c r="C3112"/>
      <c r="D3112"/>
      <c r="E3112"/>
      <c r="F3112"/>
      <c r="G3112"/>
      <c r="H3112"/>
      <c r="I3112"/>
    </row>
    <row r="3113" spans="1:9">
      <c r="A3113"/>
      <c r="B3113"/>
      <c r="C3113"/>
      <c r="D3113"/>
      <c r="E3113"/>
      <c r="F3113"/>
      <c r="G3113"/>
      <c r="H3113"/>
      <c r="I3113"/>
    </row>
    <row r="3114" spans="1:9">
      <c r="A3114"/>
      <c r="B3114"/>
      <c r="C3114"/>
      <c r="D3114"/>
      <c r="E3114"/>
      <c r="F3114"/>
      <c r="G3114"/>
      <c r="H3114"/>
      <c r="I3114"/>
    </row>
    <row r="3115" spans="1:9">
      <c r="A3115"/>
      <c r="B3115"/>
      <c r="C3115"/>
      <c r="D3115"/>
      <c r="E3115"/>
      <c r="F3115"/>
      <c r="G3115"/>
      <c r="H3115"/>
      <c r="I3115"/>
    </row>
    <row r="3116" spans="1:9">
      <c r="A3116"/>
      <c r="B3116"/>
      <c r="C3116"/>
      <c r="D3116"/>
      <c r="E3116"/>
      <c r="F3116"/>
      <c r="G3116"/>
      <c r="H3116"/>
      <c r="I3116"/>
    </row>
    <row r="3117" spans="1:9">
      <c r="A3117"/>
      <c r="B3117"/>
      <c r="C3117"/>
      <c r="D3117"/>
      <c r="E3117"/>
      <c r="F3117"/>
      <c r="G3117"/>
      <c r="H3117"/>
      <c r="I3117"/>
    </row>
    <row r="3118" spans="1:9">
      <c r="A3118"/>
      <c r="B3118"/>
      <c r="C3118"/>
      <c r="D3118"/>
      <c r="E3118"/>
      <c r="F3118"/>
      <c r="G3118"/>
      <c r="H3118"/>
      <c r="I3118"/>
    </row>
    <row r="3119" spans="1:9">
      <c r="A3119"/>
      <c r="B3119"/>
      <c r="C3119"/>
      <c r="D3119"/>
      <c r="E3119"/>
      <c r="F3119"/>
      <c r="G3119"/>
      <c r="H3119"/>
      <c r="I3119"/>
    </row>
    <row r="3120" spans="1:9">
      <c r="A3120"/>
      <c r="B3120"/>
      <c r="C3120"/>
      <c r="D3120"/>
      <c r="E3120"/>
      <c r="F3120"/>
      <c r="G3120"/>
      <c r="H3120"/>
      <c r="I3120"/>
    </row>
    <row r="3121" spans="1:9">
      <c r="A3121"/>
      <c r="B3121"/>
      <c r="C3121"/>
      <c r="D3121"/>
      <c r="E3121"/>
      <c r="F3121"/>
      <c r="G3121"/>
      <c r="H3121"/>
      <c r="I3121"/>
    </row>
    <row r="3122" spans="1:9">
      <c r="A3122"/>
      <c r="B3122"/>
      <c r="C3122"/>
      <c r="D3122"/>
      <c r="E3122"/>
      <c r="F3122"/>
      <c r="G3122"/>
      <c r="H3122"/>
      <c r="I3122"/>
    </row>
    <row r="3123" spans="1:9">
      <c r="A3123"/>
      <c r="B3123"/>
      <c r="C3123"/>
      <c r="D3123"/>
      <c r="E3123"/>
      <c r="F3123"/>
      <c r="G3123"/>
      <c r="H3123"/>
      <c r="I3123"/>
    </row>
    <row r="3124" spans="1:9">
      <c r="A3124"/>
      <c r="B3124"/>
      <c r="C3124"/>
      <c r="D3124"/>
      <c r="E3124"/>
      <c r="F3124"/>
      <c r="G3124"/>
      <c r="H3124"/>
      <c r="I3124"/>
    </row>
    <row r="3125" spans="1:9">
      <c r="A3125"/>
      <c r="B3125"/>
      <c r="C3125"/>
      <c r="D3125"/>
      <c r="E3125"/>
      <c r="F3125"/>
      <c r="G3125"/>
      <c r="H3125"/>
      <c r="I3125"/>
    </row>
    <row r="3126" spans="1:9">
      <c r="A3126"/>
      <c r="B3126"/>
      <c r="C3126"/>
      <c r="D3126"/>
      <c r="E3126"/>
      <c r="F3126"/>
      <c r="G3126"/>
      <c r="H3126"/>
      <c r="I3126"/>
    </row>
    <row r="3127" spans="1:9">
      <c r="A3127"/>
      <c r="B3127"/>
      <c r="C3127"/>
      <c r="D3127"/>
      <c r="E3127"/>
      <c r="F3127"/>
      <c r="G3127"/>
      <c r="H3127"/>
      <c r="I3127"/>
    </row>
    <row r="3128" spans="1:9">
      <c r="A3128"/>
      <c r="B3128"/>
      <c r="C3128"/>
      <c r="D3128"/>
      <c r="E3128"/>
      <c r="F3128"/>
      <c r="G3128"/>
      <c r="H3128"/>
      <c r="I3128"/>
    </row>
    <row r="3129" spans="1:9">
      <c r="A3129"/>
      <c r="B3129"/>
      <c r="C3129"/>
      <c r="D3129"/>
      <c r="E3129"/>
      <c r="F3129"/>
      <c r="G3129"/>
      <c r="H3129"/>
      <c r="I3129"/>
    </row>
    <row r="3130" spans="1:9">
      <c r="A3130"/>
      <c r="B3130"/>
      <c r="C3130"/>
      <c r="D3130"/>
      <c r="E3130"/>
      <c r="F3130"/>
      <c r="G3130"/>
      <c r="H3130"/>
      <c r="I3130"/>
    </row>
    <row r="3131" spans="1:9">
      <c r="A3131"/>
      <c r="B3131"/>
      <c r="C3131"/>
      <c r="D3131"/>
      <c r="E3131"/>
      <c r="F3131"/>
      <c r="G3131"/>
      <c r="H3131"/>
      <c r="I3131"/>
    </row>
    <row r="3132" spans="1:9">
      <c r="A3132"/>
      <c r="B3132"/>
      <c r="C3132"/>
      <c r="D3132"/>
      <c r="E3132"/>
      <c r="F3132"/>
      <c r="G3132"/>
      <c r="H3132"/>
      <c r="I3132"/>
    </row>
    <row r="3133" spans="1:9">
      <c r="A3133"/>
      <c r="B3133"/>
      <c r="C3133"/>
      <c r="D3133"/>
      <c r="E3133"/>
      <c r="F3133"/>
      <c r="G3133"/>
      <c r="H3133"/>
      <c r="I3133"/>
    </row>
    <row r="3134" spans="1:9">
      <c r="A3134"/>
      <c r="B3134"/>
      <c r="C3134"/>
      <c r="D3134"/>
      <c r="E3134"/>
      <c r="F3134"/>
      <c r="G3134"/>
      <c r="H3134"/>
      <c r="I3134"/>
    </row>
    <row r="3135" spans="1:9">
      <c r="A3135"/>
      <c r="B3135"/>
      <c r="C3135"/>
      <c r="D3135"/>
      <c r="E3135"/>
      <c r="F3135"/>
      <c r="G3135"/>
      <c r="H3135"/>
      <c r="I3135"/>
    </row>
    <row r="3136" spans="1:9">
      <c r="A3136"/>
      <c r="B3136"/>
      <c r="C3136"/>
      <c r="D3136"/>
      <c r="E3136"/>
      <c r="F3136"/>
      <c r="G3136"/>
      <c r="H3136"/>
      <c r="I3136"/>
    </row>
    <row r="3137" spans="1:9">
      <c r="A3137"/>
      <c r="B3137"/>
      <c r="C3137"/>
      <c r="D3137"/>
      <c r="E3137"/>
      <c r="F3137"/>
      <c r="G3137"/>
      <c r="H3137"/>
      <c r="I3137"/>
    </row>
    <row r="3138" spans="1:9">
      <c r="A3138"/>
      <c r="B3138"/>
      <c r="C3138"/>
      <c r="D3138"/>
      <c r="E3138"/>
      <c r="F3138"/>
      <c r="G3138"/>
      <c r="H3138"/>
      <c r="I3138"/>
    </row>
    <row r="3139" spans="1:9">
      <c r="A3139"/>
      <c r="B3139"/>
      <c r="C3139"/>
      <c r="D3139"/>
      <c r="E3139"/>
      <c r="F3139"/>
      <c r="G3139"/>
      <c r="H3139"/>
      <c r="I3139"/>
    </row>
    <row r="3140" spans="1:9">
      <c r="A3140"/>
      <c r="B3140"/>
      <c r="C3140"/>
      <c r="D3140"/>
      <c r="E3140"/>
      <c r="F3140"/>
      <c r="G3140"/>
      <c r="H3140"/>
      <c r="I3140"/>
    </row>
    <row r="3141" spans="1:9">
      <c r="A3141"/>
      <c r="B3141"/>
      <c r="C3141"/>
      <c r="D3141"/>
      <c r="E3141"/>
      <c r="F3141"/>
      <c r="G3141"/>
      <c r="H3141"/>
      <c r="I3141"/>
    </row>
    <row r="3142" spans="1:9">
      <c r="A3142"/>
      <c r="B3142"/>
      <c r="C3142"/>
      <c r="D3142"/>
      <c r="E3142"/>
      <c r="F3142"/>
      <c r="G3142"/>
      <c r="H3142"/>
      <c r="I3142"/>
    </row>
    <row r="3143" spans="1:9">
      <c r="A3143"/>
      <c r="B3143"/>
      <c r="C3143"/>
      <c r="D3143"/>
      <c r="E3143"/>
      <c r="F3143"/>
      <c r="G3143"/>
      <c r="H3143"/>
      <c r="I3143"/>
    </row>
    <row r="3144" spans="1:9">
      <c r="A3144"/>
      <c r="B3144"/>
      <c r="C3144"/>
      <c r="D3144"/>
      <c r="E3144"/>
      <c r="F3144"/>
      <c r="G3144"/>
      <c r="H3144"/>
      <c r="I3144"/>
    </row>
    <row r="3145" spans="1:9">
      <c r="A3145"/>
      <c r="B3145"/>
      <c r="C3145"/>
      <c r="D3145"/>
      <c r="E3145"/>
      <c r="F3145"/>
      <c r="G3145"/>
      <c r="H3145"/>
      <c r="I3145"/>
    </row>
    <row r="3146" spans="1:9">
      <c r="A3146"/>
      <c r="B3146"/>
      <c r="C3146"/>
      <c r="D3146"/>
      <c r="E3146"/>
      <c r="F3146"/>
      <c r="G3146"/>
      <c r="H3146"/>
      <c r="I3146"/>
    </row>
    <row r="3147" spans="1:9">
      <c r="A3147"/>
      <c r="B3147"/>
      <c r="C3147"/>
      <c r="D3147"/>
      <c r="E3147"/>
      <c r="F3147"/>
      <c r="G3147"/>
      <c r="H3147"/>
      <c r="I3147"/>
    </row>
    <row r="3148" spans="1:9">
      <c r="A3148"/>
      <c r="B3148"/>
      <c r="C3148"/>
      <c r="D3148"/>
      <c r="E3148"/>
      <c r="F3148"/>
      <c r="G3148"/>
      <c r="H3148"/>
      <c r="I3148"/>
    </row>
    <row r="3149" spans="1:9">
      <c r="A3149"/>
      <c r="B3149"/>
      <c r="C3149"/>
      <c r="D3149"/>
      <c r="E3149"/>
      <c r="F3149"/>
      <c r="G3149"/>
      <c r="H3149"/>
      <c r="I3149"/>
    </row>
    <row r="3150" spans="1:9">
      <c r="A3150"/>
      <c r="B3150"/>
      <c r="C3150"/>
      <c r="D3150"/>
      <c r="E3150"/>
      <c r="F3150"/>
      <c r="G3150"/>
      <c r="H3150"/>
      <c r="I3150"/>
    </row>
    <row r="3151" spans="1:9">
      <c r="A3151"/>
      <c r="B3151"/>
      <c r="C3151"/>
      <c r="D3151"/>
      <c r="E3151"/>
      <c r="F3151"/>
      <c r="G3151"/>
      <c r="H3151"/>
      <c r="I3151"/>
    </row>
    <row r="3152" spans="1:9">
      <c r="A3152"/>
      <c r="B3152"/>
      <c r="C3152"/>
      <c r="D3152"/>
      <c r="E3152"/>
      <c r="F3152"/>
      <c r="G3152"/>
      <c r="H3152"/>
      <c r="I3152"/>
    </row>
    <row r="3153" spans="1:9">
      <c r="A3153"/>
      <c r="B3153"/>
      <c r="C3153"/>
      <c r="D3153"/>
      <c r="E3153"/>
      <c r="F3153"/>
      <c r="G3153"/>
      <c r="H3153"/>
      <c r="I3153"/>
    </row>
    <row r="3154" spans="1:9">
      <c r="A3154"/>
      <c r="B3154"/>
      <c r="C3154"/>
      <c r="D3154"/>
      <c r="E3154"/>
      <c r="F3154"/>
      <c r="G3154"/>
      <c r="H3154"/>
      <c r="I3154"/>
    </row>
    <row r="3155" spans="1:9">
      <c r="A3155"/>
      <c r="B3155"/>
      <c r="C3155"/>
      <c r="D3155"/>
      <c r="E3155"/>
      <c r="F3155"/>
      <c r="G3155"/>
      <c r="H3155"/>
      <c r="I3155"/>
    </row>
    <row r="3156" spans="1:9">
      <c r="A3156"/>
      <c r="B3156"/>
      <c r="C3156"/>
      <c r="D3156"/>
      <c r="E3156"/>
      <c r="F3156"/>
      <c r="G3156"/>
      <c r="H3156"/>
      <c r="I3156"/>
    </row>
    <row r="3157" spans="1:9">
      <c r="A3157"/>
      <c r="B3157"/>
      <c r="C3157"/>
      <c r="D3157"/>
      <c r="E3157"/>
      <c r="F3157"/>
      <c r="G3157"/>
      <c r="H3157"/>
      <c r="I3157"/>
    </row>
    <row r="3158" spans="1:9">
      <c r="A3158"/>
      <c r="B3158"/>
      <c r="C3158"/>
      <c r="D3158"/>
      <c r="E3158"/>
      <c r="F3158"/>
      <c r="G3158"/>
      <c r="H3158"/>
      <c r="I3158"/>
    </row>
    <row r="3159" spans="1:9">
      <c r="A3159"/>
      <c r="B3159"/>
      <c r="C3159"/>
      <c r="D3159"/>
      <c r="E3159"/>
      <c r="F3159"/>
      <c r="G3159"/>
      <c r="H3159"/>
      <c r="I3159"/>
    </row>
    <row r="3160" spans="1:9">
      <c r="A3160"/>
      <c r="B3160"/>
      <c r="C3160"/>
      <c r="D3160"/>
      <c r="E3160"/>
      <c r="F3160"/>
      <c r="G3160"/>
      <c r="H3160"/>
      <c r="I3160"/>
    </row>
    <row r="3161" spans="1:9">
      <c r="A3161"/>
      <c r="B3161"/>
      <c r="C3161"/>
      <c r="D3161"/>
      <c r="E3161"/>
      <c r="F3161"/>
      <c r="G3161"/>
      <c r="H3161"/>
      <c r="I3161"/>
    </row>
    <row r="3162" spans="1:9">
      <c r="A3162"/>
      <c r="B3162"/>
      <c r="C3162"/>
      <c r="D3162"/>
      <c r="E3162"/>
      <c r="F3162"/>
      <c r="G3162"/>
      <c r="H3162"/>
      <c r="I3162"/>
    </row>
    <row r="3163" spans="1:9">
      <c r="A3163"/>
      <c r="B3163"/>
      <c r="C3163"/>
      <c r="D3163"/>
      <c r="E3163"/>
      <c r="F3163"/>
      <c r="G3163"/>
      <c r="H3163"/>
      <c r="I3163"/>
    </row>
    <row r="3164" spans="1:9">
      <c r="A3164"/>
      <c r="B3164"/>
      <c r="C3164"/>
      <c r="D3164"/>
      <c r="E3164"/>
      <c r="F3164"/>
      <c r="G3164"/>
      <c r="H3164"/>
      <c r="I3164"/>
    </row>
    <row r="3165" spans="1:9">
      <c r="A3165"/>
      <c r="B3165"/>
      <c r="C3165"/>
      <c r="D3165"/>
      <c r="E3165"/>
      <c r="F3165"/>
      <c r="G3165"/>
      <c r="H3165"/>
      <c r="I3165"/>
    </row>
    <row r="3166" spans="1:9">
      <c r="A3166"/>
      <c r="B3166"/>
      <c r="C3166"/>
      <c r="D3166"/>
      <c r="E3166"/>
      <c r="F3166"/>
      <c r="G3166"/>
      <c r="H3166"/>
      <c r="I3166"/>
    </row>
    <row r="3167" spans="1:9">
      <c r="A3167"/>
      <c r="B3167"/>
      <c r="C3167"/>
      <c r="D3167"/>
      <c r="E3167"/>
      <c r="F3167"/>
      <c r="G3167"/>
      <c r="H3167"/>
      <c r="I3167"/>
    </row>
    <row r="3168" spans="1:9">
      <c r="A3168"/>
      <c r="B3168"/>
      <c r="C3168"/>
      <c r="D3168"/>
      <c r="E3168"/>
      <c r="F3168"/>
      <c r="G3168"/>
      <c r="H3168"/>
      <c r="I3168"/>
    </row>
    <row r="3169" spans="1:9">
      <c r="A3169"/>
      <c r="B3169"/>
      <c r="C3169"/>
      <c r="D3169"/>
      <c r="E3169"/>
      <c r="F3169"/>
      <c r="G3169"/>
      <c r="H3169"/>
      <c r="I3169"/>
    </row>
    <row r="3170" spans="1:9">
      <c r="A3170"/>
      <c r="B3170"/>
      <c r="C3170"/>
      <c r="D3170"/>
      <c r="E3170"/>
      <c r="F3170"/>
      <c r="G3170"/>
      <c r="H3170"/>
      <c r="I3170"/>
    </row>
    <row r="3171" spans="1:9">
      <c r="A3171"/>
      <c r="B3171"/>
      <c r="C3171"/>
      <c r="D3171"/>
      <c r="E3171"/>
      <c r="F3171"/>
      <c r="G3171"/>
      <c r="H3171"/>
      <c r="I3171"/>
    </row>
    <row r="3172" spans="1:9">
      <c r="A3172"/>
      <c r="B3172"/>
      <c r="C3172"/>
      <c r="D3172"/>
      <c r="E3172"/>
      <c r="F3172"/>
      <c r="G3172"/>
      <c r="H3172"/>
      <c r="I3172"/>
    </row>
    <row r="3173" spans="1:9">
      <c r="A3173"/>
      <c r="B3173"/>
      <c r="C3173"/>
      <c r="D3173"/>
      <c r="E3173"/>
      <c r="F3173"/>
      <c r="G3173"/>
      <c r="H3173"/>
      <c r="I3173"/>
    </row>
    <row r="3174" spans="1:9">
      <c r="A3174"/>
      <c r="B3174"/>
      <c r="C3174"/>
      <c r="D3174"/>
      <c r="E3174"/>
      <c r="F3174"/>
      <c r="G3174"/>
      <c r="H3174"/>
      <c r="I3174"/>
    </row>
    <row r="3175" spans="1:9">
      <c r="A3175"/>
      <c r="B3175"/>
      <c r="C3175"/>
      <c r="D3175"/>
      <c r="E3175"/>
      <c r="F3175"/>
      <c r="G3175"/>
      <c r="H3175"/>
      <c r="I3175"/>
    </row>
    <row r="3176" spans="1:9">
      <c r="A3176"/>
      <c r="B3176"/>
      <c r="C3176"/>
      <c r="D3176"/>
      <c r="E3176"/>
      <c r="F3176"/>
      <c r="G3176"/>
      <c r="H3176"/>
      <c r="I3176"/>
    </row>
    <row r="3177" spans="1:9">
      <c r="A3177"/>
      <c r="B3177"/>
      <c r="C3177"/>
      <c r="D3177"/>
      <c r="E3177"/>
      <c r="F3177"/>
      <c r="G3177"/>
      <c r="H3177"/>
      <c r="I3177"/>
    </row>
    <row r="3178" spans="1:9">
      <c r="A3178"/>
      <c r="B3178"/>
      <c r="C3178"/>
      <c r="D3178"/>
      <c r="E3178"/>
      <c r="F3178"/>
      <c r="G3178"/>
      <c r="H3178"/>
      <c r="I3178"/>
    </row>
    <row r="3179" spans="1:9">
      <c r="A3179"/>
      <c r="B3179"/>
      <c r="C3179"/>
      <c r="D3179"/>
      <c r="E3179"/>
      <c r="F3179"/>
      <c r="G3179"/>
      <c r="H3179"/>
      <c r="I3179"/>
    </row>
    <row r="3180" spans="1:9">
      <c r="A3180"/>
      <c r="B3180"/>
      <c r="C3180"/>
      <c r="D3180"/>
      <c r="E3180"/>
      <c r="F3180"/>
      <c r="G3180"/>
      <c r="H3180"/>
      <c r="I3180"/>
    </row>
    <row r="3181" spans="1:9">
      <c r="A3181"/>
      <c r="B3181"/>
      <c r="C3181"/>
      <c r="D3181"/>
      <c r="E3181"/>
      <c r="F3181"/>
      <c r="G3181"/>
      <c r="H3181"/>
      <c r="I3181"/>
    </row>
    <row r="3182" spans="1:9">
      <c r="A3182"/>
      <c r="B3182"/>
      <c r="C3182"/>
      <c r="D3182"/>
      <c r="E3182"/>
      <c r="F3182"/>
      <c r="G3182"/>
      <c r="H3182"/>
      <c r="I3182"/>
    </row>
    <row r="3183" spans="1:9">
      <c r="A3183"/>
      <c r="B3183"/>
      <c r="C3183"/>
      <c r="D3183"/>
      <c r="E3183"/>
      <c r="F3183"/>
      <c r="G3183"/>
      <c r="H3183"/>
      <c r="I3183"/>
    </row>
    <row r="3184" spans="1:9">
      <c r="A3184"/>
      <c r="B3184"/>
      <c r="C3184"/>
      <c r="D3184"/>
      <c r="E3184"/>
      <c r="F3184"/>
      <c r="G3184"/>
      <c r="H3184"/>
      <c r="I3184"/>
    </row>
    <row r="3185" spans="1:9">
      <c r="A3185"/>
      <c r="B3185"/>
      <c r="C3185"/>
      <c r="D3185"/>
      <c r="E3185"/>
      <c r="F3185"/>
      <c r="G3185"/>
      <c r="H3185"/>
      <c r="I3185"/>
    </row>
    <row r="3186" spans="1:9">
      <c r="A3186"/>
      <c r="B3186"/>
      <c r="C3186"/>
      <c r="D3186"/>
      <c r="E3186"/>
      <c r="F3186"/>
      <c r="G3186"/>
      <c r="H3186"/>
      <c r="I3186"/>
    </row>
    <row r="3187" spans="1:9">
      <c r="A3187"/>
      <c r="B3187"/>
      <c r="C3187"/>
      <c r="D3187"/>
      <c r="E3187"/>
      <c r="F3187"/>
      <c r="G3187"/>
      <c r="H3187"/>
      <c r="I3187"/>
    </row>
    <row r="3188" spans="1:9">
      <c r="A3188"/>
      <c r="B3188"/>
      <c r="C3188"/>
      <c r="D3188"/>
      <c r="E3188"/>
      <c r="F3188"/>
      <c r="G3188"/>
      <c r="H3188"/>
      <c r="I3188"/>
    </row>
    <row r="3189" spans="1:9">
      <c r="A3189"/>
      <c r="B3189"/>
      <c r="C3189"/>
      <c r="D3189"/>
      <c r="E3189"/>
      <c r="F3189"/>
      <c r="G3189"/>
      <c r="H3189"/>
      <c r="I3189"/>
    </row>
    <row r="3190" spans="1:9">
      <c r="A3190"/>
      <c r="B3190"/>
      <c r="C3190"/>
      <c r="D3190"/>
      <c r="E3190"/>
      <c r="F3190"/>
      <c r="G3190"/>
      <c r="H3190"/>
      <c r="I3190"/>
    </row>
    <row r="3191" spans="1:9">
      <c r="A3191"/>
      <c r="B3191"/>
      <c r="C3191"/>
      <c r="D3191"/>
      <c r="E3191"/>
      <c r="F3191"/>
      <c r="G3191"/>
      <c r="H3191"/>
      <c r="I3191"/>
    </row>
    <row r="3192" spans="1:9">
      <c r="A3192"/>
      <c r="B3192"/>
      <c r="C3192"/>
      <c r="D3192"/>
      <c r="E3192"/>
      <c r="F3192"/>
      <c r="G3192"/>
      <c r="H3192"/>
      <c r="I3192"/>
    </row>
    <row r="3193" spans="1:9">
      <c r="A3193"/>
      <c r="B3193"/>
      <c r="C3193"/>
      <c r="D3193"/>
      <c r="E3193"/>
      <c r="F3193"/>
      <c r="G3193"/>
      <c r="H3193"/>
      <c r="I3193"/>
    </row>
    <row r="3194" spans="1:9">
      <c r="A3194"/>
      <c r="B3194"/>
      <c r="C3194"/>
      <c r="D3194"/>
      <c r="E3194"/>
      <c r="F3194"/>
      <c r="G3194"/>
      <c r="H3194"/>
      <c r="I3194"/>
    </row>
    <row r="3195" spans="1:9">
      <c r="A3195"/>
      <c r="B3195"/>
      <c r="C3195"/>
      <c r="D3195"/>
      <c r="E3195"/>
      <c r="F3195"/>
      <c r="G3195"/>
      <c r="H3195"/>
      <c r="I3195"/>
    </row>
    <row r="3196" spans="1:9">
      <c r="A3196"/>
      <c r="B3196"/>
      <c r="C3196"/>
      <c r="D3196"/>
      <c r="E3196"/>
      <c r="F3196"/>
      <c r="G3196"/>
      <c r="H3196"/>
      <c r="I3196"/>
    </row>
    <row r="3197" spans="1:9">
      <c r="A3197"/>
      <c r="B3197"/>
      <c r="C3197"/>
      <c r="D3197"/>
      <c r="E3197"/>
      <c r="F3197"/>
      <c r="G3197"/>
      <c r="H3197"/>
      <c r="I3197"/>
    </row>
    <row r="3198" spans="1:9">
      <c r="A3198"/>
      <c r="B3198"/>
      <c r="C3198"/>
      <c r="D3198"/>
      <c r="E3198"/>
      <c r="F3198"/>
      <c r="G3198"/>
      <c r="H3198"/>
      <c r="I3198"/>
    </row>
    <row r="3199" spans="1:9">
      <c r="A3199"/>
      <c r="B3199"/>
      <c r="C3199"/>
      <c r="D3199"/>
      <c r="E3199"/>
      <c r="F3199"/>
      <c r="G3199"/>
      <c r="H3199"/>
      <c r="I3199"/>
    </row>
    <row r="3200" spans="1:9">
      <c r="A3200"/>
      <c r="B3200"/>
      <c r="C3200"/>
      <c r="D3200"/>
      <c r="E3200"/>
      <c r="F3200"/>
      <c r="G3200"/>
      <c r="H3200"/>
      <c r="I3200"/>
    </row>
    <row r="3201" spans="1:9">
      <c r="A3201"/>
      <c r="B3201"/>
      <c r="C3201"/>
      <c r="D3201"/>
      <c r="E3201"/>
      <c r="F3201"/>
      <c r="G3201"/>
      <c r="H3201"/>
      <c r="I3201"/>
    </row>
    <row r="3202" spans="1:9">
      <c r="A3202"/>
      <c r="B3202"/>
      <c r="C3202"/>
      <c r="D3202"/>
      <c r="E3202"/>
      <c r="F3202"/>
      <c r="G3202"/>
      <c r="H3202"/>
      <c r="I3202"/>
    </row>
    <row r="3203" spans="1:9">
      <c r="A3203"/>
      <c r="B3203"/>
      <c r="C3203"/>
      <c r="D3203"/>
      <c r="E3203"/>
      <c r="F3203"/>
      <c r="G3203"/>
      <c r="H3203"/>
      <c r="I3203"/>
    </row>
    <row r="3204" spans="1:9">
      <c r="A3204"/>
      <c r="B3204"/>
      <c r="C3204"/>
      <c r="D3204"/>
      <c r="E3204"/>
      <c r="F3204"/>
      <c r="G3204"/>
      <c r="H3204"/>
      <c r="I3204"/>
    </row>
    <row r="3205" spans="1:9">
      <c r="A3205"/>
      <c r="B3205"/>
      <c r="C3205"/>
      <c r="D3205"/>
      <c r="E3205"/>
      <c r="F3205"/>
      <c r="G3205"/>
      <c r="H3205"/>
      <c r="I3205"/>
    </row>
    <row r="3206" spans="1:9">
      <c r="A3206"/>
      <c r="B3206"/>
      <c r="C3206"/>
      <c r="D3206"/>
      <c r="E3206"/>
      <c r="F3206"/>
      <c r="G3206"/>
      <c r="H3206"/>
      <c r="I3206"/>
    </row>
    <row r="3207" spans="1:9">
      <c r="A3207"/>
      <c r="B3207"/>
      <c r="C3207"/>
      <c r="D3207"/>
      <c r="E3207"/>
      <c r="F3207"/>
      <c r="G3207"/>
      <c r="H3207"/>
      <c r="I3207"/>
    </row>
    <row r="3208" spans="1:9">
      <c r="A3208"/>
      <c r="B3208"/>
      <c r="C3208"/>
      <c r="D3208"/>
      <c r="E3208"/>
      <c r="F3208"/>
      <c r="G3208"/>
      <c r="H3208"/>
      <c r="I3208"/>
    </row>
    <row r="3209" spans="1:9">
      <c r="A3209"/>
      <c r="B3209"/>
      <c r="C3209"/>
      <c r="D3209"/>
      <c r="E3209"/>
      <c r="F3209"/>
      <c r="G3209"/>
      <c r="H3209"/>
      <c r="I3209"/>
    </row>
    <row r="3210" spans="1:9">
      <c r="A3210"/>
      <c r="B3210"/>
      <c r="C3210"/>
      <c r="D3210"/>
      <c r="E3210"/>
      <c r="F3210"/>
      <c r="G3210"/>
      <c r="H3210"/>
      <c r="I3210"/>
    </row>
    <row r="3211" spans="1:9">
      <c r="A3211"/>
      <c r="B3211"/>
      <c r="C3211"/>
      <c r="D3211"/>
      <c r="E3211"/>
      <c r="F3211"/>
      <c r="G3211"/>
      <c r="H3211"/>
      <c r="I3211"/>
    </row>
    <row r="3212" spans="1:9">
      <c r="A3212"/>
      <c r="B3212"/>
      <c r="C3212"/>
      <c r="D3212"/>
      <c r="E3212"/>
      <c r="F3212"/>
      <c r="G3212"/>
      <c r="H3212"/>
      <c r="I3212"/>
    </row>
    <row r="3213" spans="1:9">
      <c r="A3213"/>
      <c r="B3213"/>
      <c r="C3213"/>
      <c r="D3213"/>
      <c r="E3213"/>
      <c r="F3213"/>
      <c r="G3213"/>
      <c r="H3213"/>
      <c r="I3213"/>
    </row>
    <row r="3214" spans="1:9">
      <c r="A3214"/>
      <c r="B3214"/>
      <c r="C3214"/>
      <c r="D3214"/>
      <c r="E3214"/>
      <c r="F3214"/>
      <c r="G3214"/>
      <c r="H3214"/>
      <c r="I3214"/>
    </row>
    <row r="3215" spans="1:9">
      <c r="A3215"/>
      <c r="B3215"/>
      <c r="C3215"/>
      <c r="D3215"/>
      <c r="E3215"/>
      <c r="F3215"/>
      <c r="G3215"/>
      <c r="H3215"/>
      <c r="I3215"/>
    </row>
    <row r="3216" spans="1:9">
      <c r="A3216"/>
      <c r="B3216"/>
      <c r="C3216"/>
      <c r="D3216"/>
      <c r="E3216"/>
      <c r="F3216"/>
      <c r="G3216"/>
      <c r="H3216"/>
      <c r="I3216"/>
    </row>
    <row r="3217" spans="1:9">
      <c r="A3217"/>
      <c r="B3217"/>
      <c r="C3217"/>
      <c r="D3217"/>
      <c r="E3217"/>
      <c r="F3217"/>
      <c r="G3217"/>
      <c r="H3217"/>
      <c r="I3217"/>
    </row>
    <row r="3218" spans="1:9">
      <c r="A3218"/>
      <c r="B3218"/>
      <c r="C3218"/>
      <c r="D3218"/>
      <c r="E3218"/>
      <c r="F3218"/>
      <c r="G3218"/>
      <c r="H3218"/>
      <c r="I3218"/>
    </row>
    <row r="3219" spans="1:9">
      <c r="A3219"/>
      <c r="B3219"/>
      <c r="C3219"/>
      <c r="D3219"/>
      <c r="E3219"/>
      <c r="F3219"/>
      <c r="G3219"/>
      <c r="H3219"/>
      <c r="I3219"/>
    </row>
    <row r="3220" spans="1:9">
      <c r="A3220"/>
      <c r="B3220"/>
      <c r="C3220"/>
      <c r="D3220"/>
      <c r="E3220"/>
      <c r="F3220"/>
      <c r="G3220"/>
      <c r="H3220"/>
      <c r="I3220"/>
    </row>
    <row r="3221" spans="1:9">
      <c r="A3221"/>
      <c r="B3221"/>
      <c r="C3221"/>
      <c r="D3221"/>
      <c r="E3221"/>
      <c r="F3221"/>
      <c r="G3221"/>
      <c r="H3221"/>
      <c r="I3221"/>
    </row>
    <row r="3222" spans="1:9">
      <c r="A3222"/>
      <c r="B3222"/>
      <c r="C3222"/>
      <c r="D3222"/>
      <c r="E3222"/>
      <c r="F3222"/>
      <c r="G3222"/>
      <c r="H3222"/>
      <c r="I3222"/>
    </row>
    <row r="3223" spans="1:9">
      <c r="A3223"/>
      <c r="B3223"/>
      <c r="C3223"/>
      <c r="D3223"/>
      <c r="E3223"/>
      <c r="F3223"/>
      <c r="G3223"/>
      <c r="H3223"/>
      <c r="I3223"/>
    </row>
    <row r="3224" spans="1:9">
      <c r="A3224"/>
      <c r="B3224"/>
      <c r="C3224"/>
      <c r="D3224"/>
      <c r="E3224"/>
      <c r="F3224"/>
      <c r="G3224"/>
      <c r="H3224"/>
      <c r="I3224"/>
    </row>
    <row r="3225" spans="1:9">
      <c r="A3225"/>
      <c r="B3225"/>
      <c r="C3225"/>
      <c r="D3225"/>
      <c r="E3225"/>
      <c r="F3225"/>
      <c r="G3225"/>
      <c r="H3225"/>
      <c r="I3225"/>
    </row>
    <row r="3226" spans="1:9">
      <c r="A3226"/>
      <c r="B3226"/>
      <c r="C3226"/>
      <c r="D3226"/>
      <c r="E3226"/>
      <c r="F3226"/>
      <c r="G3226"/>
      <c r="H3226"/>
      <c r="I3226"/>
    </row>
    <row r="3227" spans="1:9">
      <c r="A3227"/>
      <c r="B3227"/>
      <c r="C3227"/>
      <c r="D3227"/>
      <c r="E3227"/>
      <c r="F3227"/>
      <c r="G3227"/>
      <c r="H3227"/>
      <c r="I3227"/>
    </row>
    <row r="3228" spans="1:9">
      <c r="A3228"/>
      <c r="B3228"/>
      <c r="C3228"/>
      <c r="D3228"/>
      <c r="E3228"/>
      <c r="F3228"/>
      <c r="G3228"/>
      <c r="H3228"/>
      <c r="I3228"/>
    </row>
    <row r="3229" spans="1:9">
      <c r="A3229"/>
      <c r="B3229"/>
      <c r="C3229"/>
      <c r="D3229"/>
      <c r="E3229"/>
      <c r="F3229"/>
      <c r="G3229"/>
      <c r="H3229"/>
      <c r="I3229"/>
    </row>
    <row r="3230" spans="1:9">
      <c r="A3230"/>
      <c r="B3230"/>
      <c r="C3230"/>
      <c r="D3230"/>
      <c r="E3230"/>
      <c r="F3230"/>
      <c r="G3230"/>
      <c r="H3230"/>
      <c r="I3230"/>
    </row>
    <row r="3231" spans="1:9">
      <c r="A3231"/>
      <c r="B3231"/>
      <c r="C3231"/>
      <c r="D3231"/>
      <c r="E3231"/>
      <c r="F3231"/>
      <c r="G3231"/>
      <c r="H3231"/>
      <c r="I3231"/>
    </row>
    <row r="3232" spans="1:9">
      <c r="A3232"/>
      <c r="B3232"/>
      <c r="C3232"/>
      <c r="D3232"/>
      <c r="E3232"/>
      <c r="F3232"/>
      <c r="G3232"/>
      <c r="H3232"/>
      <c r="I3232"/>
    </row>
    <row r="3233" spans="1:9">
      <c r="A3233"/>
      <c r="B3233"/>
      <c r="C3233"/>
      <c r="D3233"/>
      <c r="E3233"/>
      <c r="F3233"/>
      <c r="G3233"/>
      <c r="H3233"/>
      <c r="I3233"/>
    </row>
    <row r="3234" spans="1:9">
      <c r="A3234"/>
      <c r="B3234"/>
      <c r="C3234"/>
      <c r="D3234"/>
      <c r="E3234"/>
      <c r="F3234"/>
      <c r="G3234"/>
      <c r="H3234"/>
      <c r="I3234"/>
    </row>
    <row r="3235" spans="1:9">
      <c r="A3235"/>
      <c r="B3235"/>
      <c r="C3235"/>
      <c r="D3235"/>
      <c r="E3235"/>
      <c r="F3235"/>
      <c r="G3235"/>
      <c r="H3235"/>
      <c r="I3235"/>
    </row>
    <row r="3236" spans="1:9">
      <c r="A3236"/>
      <c r="B3236"/>
      <c r="C3236"/>
      <c r="D3236"/>
      <c r="E3236"/>
      <c r="F3236"/>
      <c r="G3236"/>
      <c r="H3236"/>
      <c r="I3236"/>
    </row>
    <row r="3237" spans="1:9">
      <c r="A3237"/>
      <c r="B3237"/>
      <c r="C3237"/>
      <c r="D3237"/>
      <c r="E3237"/>
      <c r="F3237"/>
      <c r="G3237"/>
      <c r="H3237"/>
      <c r="I3237"/>
    </row>
    <row r="3238" spans="1:9">
      <c r="A3238"/>
      <c r="B3238"/>
      <c r="C3238"/>
      <c r="D3238"/>
      <c r="E3238"/>
      <c r="F3238"/>
      <c r="G3238"/>
      <c r="H3238"/>
      <c r="I3238"/>
    </row>
    <row r="3239" spans="1:9">
      <c r="A3239"/>
      <c r="B3239"/>
      <c r="C3239"/>
      <c r="D3239"/>
      <c r="E3239"/>
      <c r="F3239"/>
      <c r="G3239"/>
      <c r="H3239"/>
      <c r="I3239"/>
    </row>
    <row r="3240" spans="1:9">
      <c r="A3240"/>
      <c r="B3240"/>
      <c r="C3240"/>
      <c r="D3240"/>
      <c r="E3240"/>
      <c r="F3240"/>
      <c r="G3240"/>
      <c r="H3240"/>
      <c r="I3240"/>
    </row>
    <row r="3241" spans="1:9">
      <c r="A3241"/>
      <c r="B3241"/>
      <c r="C3241"/>
      <c r="D3241"/>
      <c r="E3241"/>
      <c r="F3241"/>
      <c r="G3241"/>
      <c r="H3241"/>
      <c r="I3241"/>
    </row>
    <row r="3242" spans="1:9">
      <c r="A3242"/>
      <c r="B3242"/>
      <c r="C3242"/>
      <c r="D3242"/>
      <c r="E3242"/>
      <c r="F3242"/>
      <c r="G3242"/>
      <c r="H3242"/>
      <c r="I3242"/>
    </row>
    <row r="3243" spans="1:9">
      <c r="A3243"/>
      <c r="B3243"/>
      <c r="C3243"/>
      <c r="D3243"/>
      <c r="E3243"/>
      <c r="F3243"/>
      <c r="G3243"/>
      <c r="H3243"/>
      <c r="I3243"/>
    </row>
    <row r="3244" spans="1:9">
      <c r="A3244"/>
      <c r="B3244"/>
      <c r="C3244"/>
      <c r="D3244"/>
      <c r="E3244"/>
      <c r="F3244"/>
      <c r="G3244"/>
      <c r="H3244"/>
      <c r="I3244"/>
    </row>
    <row r="3245" spans="1:9">
      <c r="A3245"/>
      <c r="B3245"/>
      <c r="C3245"/>
      <c r="D3245"/>
      <c r="E3245"/>
      <c r="F3245"/>
      <c r="G3245"/>
      <c r="H3245"/>
      <c r="I3245"/>
    </row>
    <row r="3246" spans="1:9">
      <c r="A3246"/>
      <c r="B3246"/>
      <c r="C3246"/>
      <c r="D3246"/>
      <c r="E3246"/>
      <c r="F3246"/>
      <c r="G3246"/>
      <c r="H3246"/>
      <c r="I3246"/>
    </row>
    <row r="3247" spans="1:9">
      <c r="A3247"/>
      <c r="B3247"/>
      <c r="C3247"/>
      <c r="D3247"/>
      <c r="E3247"/>
      <c r="F3247"/>
      <c r="G3247"/>
      <c r="H3247"/>
      <c r="I3247"/>
    </row>
    <row r="3248" spans="1:9">
      <c r="A3248"/>
      <c r="B3248"/>
      <c r="C3248"/>
      <c r="D3248"/>
      <c r="E3248"/>
      <c r="F3248"/>
      <c r="G3248"/>
      <c r="H3248"/>
      <c r="I3248"/>
    </row>
    <row r="3249" spans="1:9">
      <c r="A3249"/>
      <c r="B3249"/>
      <c r="C3249"/>
      <c r="D3249"/>
      <c r="E3249"/>
      <c r="F3249"/>
      <c r="G3249"/>
      <c r="H3249"/>
      <c r="I3249"/>
    </row>
    <row r="3250" spans="1:9">
      <c r="A3250"/>
      <c r="B3250"/>
      <c r="C3250"/>
      <c r="D3250"/>
      <c r="E3250"/>
      <c r="F3250"/>
      <c r="G3250"/>
      <c r="H3250"/>
      <c r="I3250"/>
    </row>
    <row r="3251" spans="1:9">
      <c r="A3251"/>
      <c r="B3251"/>
      <c r="C3251"/>
      <c r="D3251"/>
      <c r="E3251"/>
      <c r="F3251"/>
      <c r="G3251"/>
      <c r="H3251"/>
      <c r="I3251"/>
    </row>
    <row r="3252" spans="1:9">
      <c r="A3252"/>
      <c r="B3252"/>
      <c r="C3252"/>
      <c r="D3252"/>
      <c r="E3252"/>
      <c r="F3252"/>
      <c r="G3252"/>
      <c r="H3252"/>
      <c r="I3252"/>
    </row>
    <row r="3253" spans="1:9">
      <c r="A3253"/>
      <c r="B3253"/>
      <c r="C3253"/>
      <c r="D3253"/>
      <c r="E3253"/>
      <c r="F3253"/>
      <c r="G3253"/>
      <c r="H3253"/>
      <c r="I3253"/>
    </row>
    <row r="3254" spans="1:9">
      <c r="A3254"/>
      <c r="B3254"/>
      <c r="C3254"/>
      <c r="D3254"/>
      <c r="E3254"/>
      <c r="F3254"/>
      <c r="G3254"/>
      <c r="H3254"/>
      <c r="I3254"/>
    </row>
    <row r="3255" spans="1:9">
      <c r="A3255"/>
      <c r="B3255"/>
      <c r="C3255"/>
      <c r="D3255"/>
      <c r="E3255"/>
      <c r="F3255"/>
      <c r="G3255"/>
      <c r="H3255"/>
      <c r="I3255"/>
    </row>
    <row r="3256" spans="1:9">
      <c r="A3256"/>
      <c r="B3256"/>
      <c r="C3256"/>
      <c r="D3256"/>
      <c r="E3256"/>
      <c r="F3256"/>
      <c r="G3256"/>
      <c r="H3256"/>
      <c r="I3256"/>
    </row>
    <row r="3257" spans="1:9">
      <c r="A3257"/>
      <c r="B3257"/>
      <c r="C3257"/>
      <c r="D3257"/>
      <c r="E3257"/>
      <c r="F3257"/>
      <c r="G3257"/>
      <c r="H3257"/>
      <c r="I3257"/>
    </row>
    <row r="3258" spans="1:9">
      <c r="A3258"/>
      <c r="B3258"/>
      <c r="C3258"/>
      <c r="D3258"/>
      <c r="E3258"/>
      <c r="F3258"/>
      <c r="G3258"/>
      <c r="H3258"/>
      <c r="I3258"/>
    </row>
    <row r="3259" spans="1:9">
      <c r="A3259"/>
      <c r="B3259"/>
      <c r="C3259"/>
      <c r="D3259"/>
      <c r="E3259"/>
      <c r="F3259"/>
      <c r="G3259"/>
      <c r="H3259"/>
      <c r="I3259"/>
    </row>
    <row r="3260" spans="1:9">
      <c r="A3260"/>
      <c r="B3260"/>
      <c r="C3260"/>
      <c r="D3260"/>
      <c r="E3260"/>
      <c r="F3260"/>
      <c r="G3260"/>
      <c r="H3260"/>
      <c r="I3260"/>
    </row>
    <row r="3261" spans="1:9">
      <c r="A3261"/>
      <c r="B3261"/>
      <c r="C3261"/>
      <c r="D3261"/>
      <c r="E3261"/>
      <c r="F3261"/>
      <c r="G3261"/>
      <c r="H3261"/>
      <c r="I3261"/>
    </row>
    <row r="3262" spans="1:9">
      <c r="A3262"/>
      <c r="B3262"/>
      <c r="C3262"/>
      <c r="D3262"/>
      <c r="E3262"/>
      <c r="F3262"/>
      <c r="G3262"/>
      <c r="H3262"/>
      <c r="I3262"/>
    </row>
    <row r="3263" spans="1:9">
      <c r="A3263"/>
      <c r="B3263"/>
      <c r="C3263"/>
      <c r="D3263"/>
      <c r="E3263"/>
      <c r="F3263"/>
      <c r="G3263"/>
      <c r="H3263"/>
      <c r="I3263"/>
    </row>
    <row r="3264" spans="1:9">
      <c r="A3264"/>
      <c r="B3264"/>
      <c r="C3264"/>
      <c r="D3264"/>
      <c r="E3264"/>
      <c r="F3264"/>
      <c r="G3264"/>
      <c r="H3264"/>
      <c r="I3264"/>
    </row>
    <row r="3265" spans="1:9">
      <c r="A3265"/>
      <c r="B3265"/>
      <c r="C3265"/>
      <c r="D3265"/>
      <c r="E3265"/>
      <c r="F3265"/>
      <c r="G3265"/>
      <c r="H3265"/>
      <c r="I3265"/>
    </row>
    <row r="3266" spans="1:9">
      <c r="A3266"/>
      <c r="B3266"/>
      <c r="C3266"/>
      <c r="D3266"/>
      <c r="E3266"/>
      <c r="F3266"/>
      <c r="G3266"/>
      <c r="H3266"/>
      <c r="I3266"/>
    </row>
    <row r="3267" spans="1:9">
      <c r="A3267"/>
      <c r="B3267"/>
      <c r="C3267"/>
      <c r="D3267"/>
      <c r="E3267"/>
      <c r="F3267"/>
      <c r="G3267"/>
      <c r="H3267"/>
      <c r="I3267"/>
    </row>
    <row r="3268" spans="1:9">
      <c r="A3268"/>
      <c r="B3268"/>
      <c r="C3268"/>
      <c r="D3268"/>
      <c r="E3268"/>
      <c r="F3268"/>
      <c r="G3268"/>
      <c r="H3268"/>
      <c r="I3268"/>
    </row>
    <row r="3269" spans="1:9">
      <c r="A3269"/>
      <c r="B3269"/>
      <c r="C3269"/>
      <c r="D3269"/>
      <c r="E3269"/>
      <c r="F3269"/>
      <c r="G3269"/>
      <c r="H3269"/>
      <c r="I3269"/>
    </row>
    <row r="3270" spans="1:9">
      <c r="A3270"/>
      <c r="B3270"/>
      <c r="C3270"/>
      <c r="D3270"/>
      <c r="E3270"/>
      <c r="F3270"/>
      <c r="G3270"/>
      <c r="H3270"/>
      <c r="I3270"/>
    </row>
    <row r="3271" spans="1:9">
      <c r="A3271"/>
      <c r="B3271"/>
      <c r="C3271"/>
      <c r="D3271"/>
      <c r="E3271"/>
      <c r="F3271"/>
      <c r="G3271"/>
      <c r="H3271"/>
      <c r="I3271"/>
    </row>
    <row r="3272" spans="1:9">
      <c r="A3272"/>
      <c r="B3272"/>
      <c r="C3272"/>
      <c r="D3272"/>
      <c r="E3272"/>
      <c r="F3272"/>
      <c r="G3272"/>
      <c r="H3272"/>
      <c r="I3272"/>
    </row>
    <row r="3273" spans="1:9">
      <c r="A3273"/>
      <c r="B3273"/>
      <c r="C3273"/>
      <c r="D3273"/>
      <c r="E3273"/>
      <c r="F3273"/>
      <c r="G3273"/>
      <c r="H3273"/>
      <c r="I3273"/>
    </row>
    <row r="3274" spans="1:9">
      <c r="A3274"/>
      <c r="B3274"/>
      <c r="C3274"/>
      <c r="D3274"/>
      <c r="E3274"/>
      <c r="F3274"/>
      <c r="G3274"/>
      <c r="H3274"/>
      <c r="I3274"/>
    </row>
    <row r="3275" spans="1:9">
      <c r="A3275"/>
      <c r="B3275"/>
      <c r="C3275"/>
      <c r="D3275"/>
      <c r="E3275"/>
      <c r="F3275"/>
      <c r="G3275"/>
      <c r="H3275"/>
      <c r="I3275"/>
    </row>
    <row r="3276" spans="1:9">
      <c r="A3276"/>
      <c r="B3276"/>
      <c r="C3276"/>
      <c r="D3276"/>
      <c r="E3276"/>
      <c r="F3276"/>
      <c r="G3276"/>
      <c r="H3276"/>
      <c r="I3276"/>
    </row>
    <row r="3277" spans="1:9">
      <c r="A3277"/>
      <c r="B3277"/>
      <c r="C3277"/>
      <c r="D3277"/>
      <c r="E3277"/>
      <c r="F3277"/>
      <c r="G3277"/>
      <c r="H3277"/>
      <c r="I3277"/>
    </row>
    <row r="3278" spans="1:9">
      <c r="A3278"/>
      <c r="B3278"/>
      <c r="C3278"/>
      <c r="D3278"/>
      <c r="E3278"/>
      <c r="F3278"/>
      <c r="G3278"/>
      <c r="H3278"/>
      <c r="I3278"/>
    </row>
    <row r="3279" spans="1:9">
      <c r="A3279"/>
      <c r="B3279"/>
      <c r="C3279"/>
      <c r="D3279"/>
      <c r="E3279"/>
      <c r="F3279"/>
      <c r="G3279"/>
      <c r="H3279"/>
      <c r="I3279"/>
    </row>
    <row r="3280" spans="1:9">
      <c r="A3280"/>
      <c r="B3280"/>
      <c r="C3280"/>
      <c r="D3280"/>
      <c r="E3280"/>
      <c r="F3280"/>
      <c r="G3280"/>
      <c r="H3280"/>
      <c r="I3280"/>
    </row>
    <row r="3281" spans="1:9">
      <c r="A3281"/>
      <c r="B3281"/>
      <c r="C3281"/>
      <c r="D3281"/>
      <c r="E3281"/>
      <c r="F3281"/>
      <c r="G3281"/>
      <c r="H3281"/>
      <c r="I3281"/>
    </row>
    <row r="3282" spans="1:9">
      <c r="A3282"/>
      <c r="B3282"/>
      <c r="C3282"/>
      <c r="D3282"/>
      <c r="E3282"/>
      <c r="F3282"/>
      <c r="G3282"/>
      <c r="H3282"/>
      <c r="I3282"/>
    </row>
    <row r="3283" spans="1:9">
      <c r="A3283"/>
      <c r="B3283"/>
      <c r="C3283"/>
      <c r="D3283"/>
      <c r="E3283"/>
      <c r="F3283"/>
      <c r="G3283"/>
      <c r="H3283"/>
      <c r="I3283"/>
    </row>
    <row r="3284" spans="1:9">
      <c r="A3284"/>
      <c r="B3284"/>
      <c r="C3284"/>
      <c r="D3284"/>
      <c r="E3284"/>
      <c r="F3284"/>
      <c r="G3284"/>
      <c r="H3284"/>
      <c r="I3284"/>
    </row>
    <row r="3285" spans="1:9">
      <c r="A3285"/>
      <c r="B3285"/>
      <c r="C3285"/>
      <c r="D3285"/>
      <c r="E3285"/>
      <c r="F3285"/>
      <c r="G3285"/>
      <c r="H3285"/>
      <c r="I3285"/>
    </row>
    <row r="3286" spans="1:9">
      <c r="A3286"/>
      <c r="B3286"/>
      <c r="C3286"/>
      <c r="D3286"/>
      <c r="E3286"/>
      <c r="F3286"/>
      <c r="G3286"/>
      <c r="H3286"/>
      <c r="I3286"/>
    </row>
    <row r="3287" spans="1:9">
      <c r="A3287"/>
      <c r="B3287"/>
      <c r="C3287"/>
      <c r="D3287"/>
      <c r="E3287"/>
      <c r="F3287"/>
      <c r="G3287"/>
      <c r="H3287"/>
      <c r="I3287"/>
    </row>
    <row r="3288" spans="1:9">
      <c r="A3288"/>
      <c r="B3288"/>
      <c r="C3288"/>
      <c r="D3288"/>
      <c r="E3288"/>
      <c r="F3288"/>
      <c r="G3288"/>
      <c r="H3288"/>
      <c r="I3288"/>
    </row>
    <row r="3289" spans="1:9">
      <c r="A3289"/>
      <c r="B3289"/>
      <c r="C3289"/>
      <c r="D3289"/>
      <c r="E3289"/>
      <c r="F3289"/>
      <c r="G3289"/>
      <c r="H3289"/>
      <c r="I3289"/>
    </row>
    <row r="3290" spans="1:9">
      <c r="A3290"/>
      <c r="B3290"/>
      <c r="C3290"/>
      <c r="D3290"/>
      <c r="E3290"/>
      <c r="F3290"/>
      <c r="G3290"/>
      <c r="H3290"/>
      <c r="I3290"/>
    </row>
    <row r="3291" spans="1:9">
      <c r="A3291"/>
      <c r="B3291"/>
      <c r="C3291"/>
      <c r="D3291"/>
      <c r="E3291"/>
      <c r="F3291"/>
      <c r="G3291"/>
      <c r="H3291"/>
      <c r="I3291"/>
    </row>
    <row r="3292" spans="1:9">
      <c r="A3292"/>
      <c r="B3292"/>
      <c r="C3292"/>
      <c r="D3292"/>
      <c r="E3292"/>
      <c r="F3292"/>
      <c r="G3292"/>
      <c r="H3292"/>
      <c r="I3292"/>
    </row>
    <row r="3293" spans="1:9">
      <c r="A3293"/>
      <c r="B3293"/>
      <c r="C3293"/>
      <c r="D3293"/>
      <c r="E3293"/>
      <c r="F3293"/>
      <c r="G3293"/>
      <c r="H3293"/>
      <c r="I3293"/>
    </row>
    <row r="3294" spans="1:9">
      <c r="A3294"/>
      <c r="B3294"/>
      <c r="C3294"/>
      <c r="D3294"/>
      <c r="E3294"/>
      <c r="F3294"/>
      <c r="G3294"/>
      <c r="H3294"/>
      <c r="I3294"/>
    </row>
    <row r="3295" spans="1:9">
      <c r="A3295"/>
      <c r="B3295"/>
      <c r="C3295"/>
      <c r="D3295"/>
      <c r="E3295"/>
      <c r="F3295"/>
      <c r="G3295"/>
      <c r="H3295"/>
      <c r="I3295"/>
    </row>
    <row r="3296" spans="1:9">
      <c r="A3296"/>
      <c r="B3296"/>
      <c r="C3296"/>
      <c r="D3296"/>
      <c r="E3296"/>
      <c r="F3296"/>
      <c r="G3296"/>
      <c r="H3296"/>
      <c r="I3296"/>
    </row>
    <row r="3297" spans="1:9">
      <c r="A3297"/>
      <c r="B3297"/>
      <c r="C3297"/>
      <c r="D3297"/>
      <c r="E3297"/>
      <c r="F3297"/>
      <c r="G3297"/>
      <c r="H3297"/>
      <c r="I3297"/>
    </row>
    <row r="3298" spans="1:9">
      <c r="A3298"/>
      <c r="B3298"/>
      <c r="C3298"/>
      <c r="D3298"/>
      <c r="E3298"/>
      <c r="F3298"/>
      <c r="G3298"/>
      <c r="H3298"/>
      <c r="I3298"/>
    </row>
    <row r="3299" spans="1:9">
      <c r="A3299"/>
      <c r="B3299"/>
      <c r="C3299"/>
      <c r="D3299"/>
      <c r="E3299"/>
      <c r="F3299"/>
      <c r="G3299"/>
      <c r="H3299"/>
      <c r="I3299"/>
    </row>
    <row r="3300" spans="1:9">
      <c r="A3300"/>
      <c r="B3300"/>
      <c r="C3300"/>
      <c r="D3300"/>
      <c r="E3300"/>
      <c r="F3300"/>
      <c r="G3300"/>
      <c r="H3300"/>
      <c r="I3300"/>
    </row>
    <row r="3301" spans="1:9">
      <c r="A3301"/>
      <c r="B3301"/>
      <c r="C3301"/>
      <c r="D3301"/>
      <c r="E3301"/>
      <c r="F3301"/>
      <c r="G3301"/>
      <c r="H3301"/>
      <c r="I3301"/>
    </row>
    <row r="3302" spans="1:9">
      <c r="A3302"/>
      <c r="B3302"/>
      <c r="C3302"/>
      <c r="D3302"/>
      <c r="E3302"/>
      <c r="F3302"/>
      <c r="G3302"/>
      <c r="H3302"/>
      <c r="I3302"/>
    </row>
    <row r="3303" spans="1:9">
      <c r="A3303"/>
      <c r="B3303"/>
      <c r="C3303"/>
      <c r="D3303"/>
      <c r="E3303"/>
      <c r="F3303"/>
      <c r="G3303"/>
      <c r="H3303"/>
      <c r="I3303"/>
    </row>
    <row r="3304" spans="1:9">
      <c r="A3304"/>
      <c r="B3304"/>
      <c r="C3304"/>
      <c r="D3304"/>
      <c r="E3304"/>
      <c r="F3304"/>
      <c r="G3304"/>
      <c r="H3304"/>
      <c r="I3304"/>
    </row>
    <row r="3305" spans="1:9">
      <c r="A3305"/>
      <c r="B3305"/>
      <c r="C3305"/>
      <c r="D3305"/>
      <c r="E3305"/>
      <c r="F3305"/>
      <c r="G3305"/>
      <c r="H3305"/>
      <c r="I3305"/>
    </row>
    <row r="3306" spans="1:9">
      <c r="A3306"/>
      <c r="B3306"/>
      <c r="C3306"/>
      <c r="D3306"/>
      <c r="E3306"/>
      <c r="F3306"/>
      <c r="G3306"/>
      <c r="H3306"/>
      <c r="I3306"/>
    </row>
    <row r="3307" spans="1:9">
      <c r="A3307"/>
      <c r="B3307"/>
      <c r="C3307"/>
      <c r="D3307"/>
      <c r="E3307"/>
      <c r="F3307"/>
      <c r="G3307"/>
      <c r="H3307"/>
      <c r="I3307"/>
    </row>
    <row r="3308" spans="1:9">
      <c r="A3308"/>
      <c r="B3308"/>
      <c r="C3308"/>
      <c r="D3308"/>
      <c r="E3308"/>
      <c r="F3308"/>
      <c r="G3308"/>
      <c r="H3308"/>
      <c r="I3308"/>
    </row>
    <row r="3309" spans="1:9">
      <c r="A3309"/>
      <c r="B3309"/>
      <c r="C3309"/>
      <c r="D3309"/>
      <c r="E3309"/>
      <c r="F3309"/>
      <c r="G3309"/>
      <c r="H3309"/>
      <c r="I3309"/>
    </row>
    <row r="3310" spans="1:9">
      <c r="A3310"/>
      <c r="B3310"/>
      <c r="C3310"/>
      <c r="D3310"/>
      <c r="E3310"/>
      <c r="F3310"/>
      <c r="G3310"/>
      <c r="H3310"/>
      <c r="I3310"/>
    </row>
    <row r="3311" spans="1:9">
      <c r="A3311"/>
      <c r="B3311"/>
      <c r="C3311"/>
      <c r="D3311"/>
      <c r="E3311"/>
      <c r="F3311"/>
      <c r="G3311"/>
      <c r="H3311"/>
      <c r="I3311"/>
    </row>
    <row r="3312" spans="1:9">
      <c r="A3312"/>
      <c r="B3312"/>
      <c r="C3312"/>
      <c r="D3312"/>
      <c r="E3312"/>
      <c r="F3312"/>
      <c r="G3312"/>
      <c r="H3312"/>
      <c r="I3312"/>
    </row>
    <row r="3313" spans="1:9">
      <c r="A3313"/>
      <c r="B3313"/>
      <c r="C3313"/>
      <c r="D3313"/>
      <c r="E3313"/>
      <c r="F3313"/>
      <c r="G3313"/>
      <c r="H3313"/>
      <c r="I3313"/>
    </row>
    <row r="3314" spans="1:9">
      <c r="A3314"/>
      <c r="B3314"/>
      <c r="C3314"/>
      <c r="D3314"/>
      <c r="E3314"/>
      <c r="F3314"/>
      <c r="G3314"/>
      <c r="H3314"/>
      <c r="I3314"/>
    </row>
    <row r="3315" spans="1:9">
      <c r="A3315"/>
      <c r="B3315"/>
      <c r="C3315"/>
      <c r="D3315"/>
      <c r="E3315"/>
      <c r="F3315"/>
      <c r="G3315"/>
      <c r="H3315"/>
      <c r="I3315"/>
    </row>
    <row r="3316" spans="1:9">
      <c r="A3316"/>
      <c r="B3316"/>
      <c r="C3316"/>
      <c r="D3316"/>
      <c r="E3316"/>
      <c r="F3316"/>
      <c r="G3316"/>
      <c r="H3316"/>
      <c r="I3316"/>
    </row>
    <row r="3317" spans="1:9">
      <c r="A3317"/>
      <c r="B3317"/>
      <c r="C3317"/>
      <c r="D3317"/>
      <c r="E3317"/>
      <c r="F3317"/>
      <c r="G3317"/>
      <c r="H3317"/>
      <c r="I3317"/>
    </row>
    <row r="3318" spans="1:9">
      <c r="A3318"/>
      <c r="B3318"/>
      <c r="C3318"/>
      <c r="D3318"/>
      <c r="E3318"/>
      <c r="F3318"/>
      <c r="G3318"/>
      <c r="H3318"/>
      <c r="I3318"/>
    </row>
    <row r="3319" spans="1:9">
      <c r="A3319"/>
      <c r="B3319"/>
      <c r="C3319"/>
      <c r="D3319"/>
      <c r="E3319"/>
      <c r="F3319"/>
      <c r="G3319"/>
      <c r="H3319"/>
      <c r="I3319"/>
    </row>
    <row r="3320" spans="1:9">
      <c r="A3320"/>
      <c r="B3320"/>
      <c r="C3320"/>
      <c r="D3320"/>
      <c r="E3320"/>
      <c r="F3320"/>
      <c r="G3320"/>
      <c r="H3320"/>
      <c r="I3320"/>
    </row>
    <row r="3321" spans="1:9">
      <c r="A3321"/>
      <c r="B3321"/>
      <c r="C3321"/>
      <c r="D3321"/>
      <c r="E3321"/>
      <c r="F3321"/>
      <c r="G3321"/>
      <c r="H3321"/>
      <c r="I3321"/>
    </row>
    <row r="3322" spans="1:9">
      <c r="A3322"/>
      <c r="B3322"/>
      <c r="C3322"/>
      <c r="D3322"/>
      <c r="E3322"/>
      <c r="F3322"/>
      <c r="G3322"/>
      <c r="H3322"/>
      <c r="I3322"/>
    </row>
    <row r="3323" spans="1:9">
      <c r="A3323"/>
      <c r="B3323"/>
      <c r="C3323"/>
      <c r="D3323"/>
      <c r="E3323"/>
      <c r="F3323"/>
      <c r="G3323"/>
      <c r="H3323"/>
      <c r="I3323"/>
    </row>
    <row r="3324" spans="1:9">
      <c r="A3324"/>
      <c r="B3324"/>
      <c r="C3324"/>
      <c r="D3324"/>
      <c r="E3324"/>
      <c r="F3324"/>
      <c r="G3324"/>
      <c r="H3324"/>
      <c r="I3324"/>
    </row>
    <row r="3325" spans="1:9">
      <c r="A3325"/>
      <c r="B3325"/>
      <c r="C3325"/>
      <c r="D3325"/>
      <c r="E3325"/>
      <c r="F3325"/>
      <c r="G3325"/>
      <c r="H3325"/>
      <c r="I3325"/>
    </row>
    <row r="3326" spans="1:9">
      <c r="A3326"/>
      <c r="B3326"/>
      <c r="C3326"/>
      <c r="D3326"/>
      <c r="E3326"/>
      <c r="F3326"/>
      <c r="G3326"/>
      <c r="H3326"/>
      <c r="I3326"/>
    </row>
    <row r="3327" spans="1:9">
      <c r="A3327"/>
      <c r="B3327"/>
      <c r="C3327"/>
      <c r="D3327"/>
      <c r="E3327"/>
      <c r="F3327"/>
      <c r="G3327"/>
      <c r="H3327"/>
      <c r="I3327"/>
    </row>
    <row r="3328" spans="1:9">
      <c r="A3328"/>
      <c r="B3328"/>
      <c r="C3328"/>
      <c r="D3328"/>
      <c r="E3328"/>
      <c r="F3328"/>
      <c r="G3328"/>
      <c r="H3328"/>
      <c r="I3328"/>
    </row>
    <row r="3329" spans="1:9">
      <c r="A3329"/>
      <c r="B3329"/>
      <c r="C3329"/>
      <c r="D3329"/>
      <c r="E3329"/>
      <c r="F3329"/>
      <c r="G3329"/>
      <c r="H3329"/>
      <c r="I3329"/>
    </row>
    <row r="3330" spans="1:9">
      <c r="A3330"/>
      <c r="B3330"/>
      <c r="C3330"/>
      <c r="D3330"/>
      <c r="E3330"/>
      <c r="F3330"/>
      <c r="G3330"/>
      <c r="H3330"/>
      <c r="I3330"/>
    </row>
    <row r="3331" spans="1:9">
      <c r="A3331"/>
      <c r="B3331"/>
      <c r="C3331"/>
      <c r="D3331"/>
      <c r="E3331"/>
      <c r="F3331"/>
      <c r="G3331"/>
      <c r="H3331"/>
      <c r="I3331"/>
    </row>
    <row r="3332" spans="1:9">
      <c r="A3332"/>
      <c r="B3332"/>
      <c r="C3332"/>
      <c r="D3332"/>
      <c r="E3332"/>
      <c r="F3332"/>
      <c r="G3332"/>
      <c r="H3332"/>
      <c r="I3332"/>
    </row>
    <row r="3333" spans="1:9">
      <c r="A3333"/>
      <c r="B3333"/>
      <c r="C3333"/>
      <c r="D3333"/>
      <c r="E3333"/>
      <c r="F3333"/>
      <c r="G3333"/>
      <c r="H3333"/>
      <c r="I3333"/>
    </row>
    <row r="3334" spans="1:9">
      <c r="A3334"/>
      <c r="B3334"/>
      <c r="C3334"/>
      <c r="D3334"/>
      <c r="E3334"/>
      <c r="F3334"/>
      <c r="G3334"/>
      <c r="H3334"/>
      <c r="I3334"/>
    </row>
    <row r="3335" spans="1:9">
      <c r="A3335"/>
      <c r="B3335"/>
      <c r="C3335"/>
      <c r="D3335"/>
      <c r="E3335"/>
      <c r="F3335"/>
      <c r="G3335"/>
      <c r="H3335"/>
      <c r="I3335"/>
    </row>
    <row r="3336" spans="1:9">
      <c r="A3336"/>
      <c r="B3336"/>
      <c r="C3336"/>
      <c r="D3336"/>
      <c r="E3336"/>
      <c r="F3336"/>
      <c r="G3336"/>
      <c r="H3336"/>
      <c r="I3336"/>
    </row>
    <row r="3337" spans="1:9">
      <c r="A3337"/>
      <c r="B3337"/>
      <c r="C3337"/>
      <c r="D3337"/>
      <c r="E3337"/>
      <c r="F3337"/>
      <c r="G3337"/>
      <c r="H3337"/>
      <c r="I3337"/>
    </row>
    <row r="3338" spans="1:9">
      <c r="A3338"/>
      <c r="B3338"/>
      <c r="C3338"/>
      <c r="D3338"/>
      <c r="E3338"/>
      <c r="F3338"/>
      <c r="G3338"/>
      <c r="H3338"/>
      <c r="I3338"/>
    </row>
    <row r="3339" spans="1:9">
      <c r="A3339"/>
      <c r="B3339"/>
      <c r="C3339"/>
      <c r="D3339"/>
      <c r="E3339"/>
      <c r="F3339"/>
      <c r="G3339"/>
      <c r="H3339"/>
      <c r="I3339"/>
    </row>
    <row r="3340" spans="1:9">
      <c r="A3340"/>
      <c r="B3340"/>
      <c r="C3340"/>
      <c r="D3340"/>
      <c r="E3340"/>
      <c r="F3340"/>
      <c r="G3340"/>
      <c r="H3340"/>
      <c r="I3340"/>
    </row>
    <row r="3341" spans="1:9">
      <c r="A3341"/>
      <c r="B3341"/>
      <c r="C3341"/>
      <c r="D3341"/>
      <c r="E3341"/>
      <c r="F3341"/>
      <c r="G3341"/>
      <c r="H3341"/>
      <c r="I3341"/>
    </row>
    <row r="3342" spans="1:9">
      <c r="A3342"/>
      <c r="B3342"/>
      <c r="C3342"/>
      <c r="D3342"/>
      <c r="E3342"/>
      <c r="F3342"/>
      <c r="G3342"/>
      <c r="H3342"/>
      <c r="I3342"/>
    </row>
    <row r="3343" spans="1:9">
      <c r="A3343"/>
      <c r="B3343"/>
      <c r="C3343"/>
      <c r="D3343"/>
      <c r="E3343"/>
      <c r="F3343"/>
      <c r="G3343"/>
      <c r="H3343"/>
      <c r="I3343"/>
    </row>
    <row r="3344" spans="1:9">
      <c r="A3344"/>
      <c r="B3344"/>
      <c r="C3344"/>
      <c r="D3344"/>
      <c r="E3344"/>
      <c r="F3344"/>
      <c r="G3344"/>
      <c r="H3344"/>
      <c r="I3344"/>
    </row>
    <row r="3345" spans="1:9">
      <c r="A3345"/>
      <c r="B3345"/>
      <c r="C3345"/>
      <c r="D3345"/>
      <c r="E3345"/>
      <c r="F3345"/>
      <c r="G3345"/>
      <c r="H3345"/>
      <c r="I3345"/>
    </row>
    <row r="3346" spans="1:9">
      <c r="A3346"/>
      <c r="B3346"/>
      <c r="C3346"/>
      <c r="D3346"/>
      <c r="E3346"/>
      <c r="F3346"/>
      <c r="G3346"/>
      <c r="H3346"/>
      <c r="I3346"/>
    </row>
    <row r="3347" spans="1:9">
      <c r="A3347"/>
      <c r="B3347"/>
      <c r="C3347"/>
      <c r="D3347"/>
      <c r="E3347"/>
      <c r="F3347"/>
      <c r="G3347"/>
      <c r="H3347"/>
      <c r="I3347"/>
    </row>
    <row r="3348" spans="1:9">
      <c r="A3348"/>
      <c r="B3348"/>
      <c r="C3348"/>
      <c r="D3348"/>
      <c r="E3348"/>
      <c r="F3348"/>
      <c r="G3348"/>
      <c r="H3348"/>
      <c r="I3348"/>
    </row>
    <row r="3349" spans="1:9">
      <c r="A3349"/>
      <c r="B3349"/>
      <c r="C3349"/>
      <c r="D3349"/>
      <c r="E3349"/>
      <c r="F3349"/>
      <c r="G3349"/>
      <c r="H3349"/>
      <c r="I3349"/>
    </row>
    <row r="3350" spans="1:9">
      <c r="A3350"/>
      <c r="B3350"/>
      <c r="C3350"/>
      <c r="D3350"/>
      <c r="E3350"/>
      <c r="F3350"/>
      <c r="G3350"/>
      <c r="H3350"/>
      <c r="I3350"/>
    </row>
    <row r="3351" spans="1:9">
      <c r="A3351"/>
      <c r="B3351"/>
      <c r="C3351"/>
      <c r="D3351"/>
      <c r="E3351"/>
      <c r="F3351"/>
      <c r="G3351"/>
      <c r="H3351"/>
      <c r="I3351"/>
    </row>
    <row r="3352" spans="1:9">
      <c r="A3352"/>
      <c r="B3352"/>
      <c r="C3352"/>
      <c r="D3352"/>
      <c r="E3352"/>
      <c r="F3352"/>
      <c r="G3352"/>
      <c r="H3352"/>
      <c r="I3352"/>
    </row>
    <row r="3353" spans="1:9">
      <c r="A3353"/>
      <c r="B3353"/>
      <c r="C3353"/>
      <c r="D3353"/>
      <c r="E3353"/>
      <c r="F3353"/>
      <c r="G3353"/>
      <c r="H3353"/>
      <c r="I3353"/>
    </row>
    <row r="3354" spans="1:9">
      <c r="A3354"/>
      <c r="B3354"/>
      <c r="C3354"/>
      <c r="D3354"/>
      <c r="E3354"/>
      <c r="F3354"/>
      <c r="G3354"/>
      <c r="H3354"/>
      <c r="I3354"/>
    </row>
    <row r="3355" spans="1:9">
      <c r="A3355"/>
      <c r="B3355"/>
      <c r="C3355"/>
      <c r="D3355"/>
      <c r="E3355"/>
      <c r="F3355"/>
      <c r="G3355"/>
      <c r="H3355"/>
      <c r="I3355"/>
    </row>
    <row r="3356" spans="1:9">
      <c r="A3356"/>
      <c r="B3356"/>
      <c r="C3356"/>
      <c r="D3356"/>
      <c r="E3356"/>
      <c r="F3356"/>
      <c r="G3356"/>
      <c r="H3356"/>
      <c r="I3356"/>
    </row>
    <row r="3357" spans="1:9">
      <c r="A3357"/>
      <c r="B3357"/>
      <c r="C3357"/>
      <c r="D3357"/>
      <c r="E3357"/>
      <c r="F3357"/>
      <c r="G3357"/>
      <c r="H3357"/>
      <c r="I3357"/>
    </row>
    <row r="3358" spans="1:9">
      <c r="A3358"/>
      <c r="B3358"/>
      <c r="C3358"/>
      <c r="D3358"/>
      <c r="E3358"/>
      <c r="F3358"/>
      <c r="G3358"/>
      <c r="H3358"/>
      <c r="I3358"/>
    </row>
    <row r="3359" spans="1:9">
      <c r="A3359"/>
      <c r="B3359"/>
      <c r="C3359"/>
      <c r="D3359"/>
      <c r="E3359"/>
      <c r="F3359"/>
      <c r="G3359"/>
      <c r="H3359"/>
      <c r="I3359"/>
    </row>
    <row r="3360" spans="1:9">
      <c r="A3360"/>
      <c r="B3360"/>
      <c r="C3360"/>
      <c r="D3360"/>
      <c r="E3360"/>
      <c r="F3360"/>
      <c r="G3360"/>
      <c r="H3360"/>
      <c r="I3360"/>
    </row>
    <row r="3361" spans="1:9">
      <c r="A3361"/>
      <c r="B3361"/>
      <c r="C3361"/>
      <c r="D3361"/>
      <c r="E3361"/>
      <c r="F3361"/>
      <c r="G3361"/>
      <c r="H3361"/>
      <c r="I3361"/>
    </row>
    <row r="3362" spans="1:9">
      <c r="A3362"/>
      <c r="B3362"/>
      <c r="C3362"/>
      <c r="D3362"/>
      <c r="E3362"/>
      <c r="F3362"/>
      <c r="G3362"/>
      <c r="H3362"/>
      <c r="I3362"/>
    </row>
    <row r="3363" spans="1:9">
      <c r="A3363"/>
      <c r="B3363"/>
      <c r="C3363"/>
      <c r="D3363"/>
      <c r="E3363"/>
      <c r="F3363"/>
      <c r="G3363"/>
      <c r="H3363"/>
      <c r="I3363"/>
    </row>
    <row r="3364" spans="1:9">
      <c r="A3364"/>
      <c r="B3364"/>
      <c r="C3364"/>
      <c r="D3364"/>
      <c r="E3364"/>
      <c r="F3364"/>
      <c r="G3364"/>
      <c r="H3364"/>
      <c r="I3364"/>
    </row>
    <row r="3365" spans="1:9">
      <c r="A3365"/>
      <c r="B3365"/>
      <c r="C3365"/>
      <c r="D3365"/>
      <c r="E3365"/>
      <c r="F3365"/>
      <c r="G3365"/>
      <c r="H3365"/>
      <c r="I3365"/>
    </row>
    <row r="3366" spans="1:9">
      <c r="A3366"/>
      <c r="B3366"/>
      <c r="C3366"/>
      <c r="D3366"/>
      <c r="E3366"/>
      <c r="F3366"/>
      <c r="G3366"/>
      <c r="H3366"/>
      <c r="I3366"/>
    </row>
    <row r="3367" spans="1:9">
      <c r="A3367"/>
      <c r="B3367"/>
      <c r="C3367"/>
      <c r="D3367"/>
      <c r="E3367"/>
      <c r="F3367"/>
      <c r="G3367"/>
      <c r="H3367"/>
      <c r="I3367"/>
    </row>
    <row r="3368" spans="1:9">
      <c r="A3368"/>
      <c r="B3368"/>
      <c r="C3368"/>
      <c r="D3368"/>
      <c r="E3368"/>
      <c r="F3368"/>
      <c r="G3368"/>
      <c r="H3368"/>
      <c r="I3368"/>
    </row>
    <row r="3369" spans="1:9">
      <c r="A3369"/>
      <c r="B3369"/>
      <c r="C3369"/>
      <c r="D3369"/>
      <c r="E3369"/>
      <c r="F3369"/>
      <c r="G3369"/>
      <c r="H3369"/>
      <c r="I3369"/>
    </row>
    <row r="3370" spans="1:9">
      <c r="A3370"/>
      <c r="B3370"/>
      <c r="C3370"/>
      <c r="D3370"/>
      <c r="E3370"/>
      <c r="F3370"/>
      <c r="G3370"/>
      <c r="H3370"/>
      <c r="I3370"/>
    </row>
    <row r="3371" spans="1:9">
      <c r="A3371"/>
      <c r="B3371"/>
      <c r="C3371"/>
      <c r="D3371"/>
      <c r="E3371"/>
      <c r="F3371"/>
      <c r="G3371"/>
      <c r="H3371"/>
      <c r="I3371"/>
    </row>
    <row r="3372" spans="1:9">
      <c r="A3372"/>
      <c r="B3372"/>
      <c r="C3372"/>
      <c r="D3372"/>
      <c r="E3372"/>
      <c r="F3372"/>
      <c r="G3372"/>
      <c r="H3372"/>
      <c r="I3372"/>
    </row>
    <row r="3373" spans="1:9">
      <c r="A3373"/>
      <c r="B3373"/>
      <c r="C3373"/>
      <c r="D3373"/>
      <c r="E3373"/>
      <c r="F3373"/>
      <c r="G3373"/>
      <c r="H3373"/>
      <c r="I3373"/>
    </row>
    <row r="3374" spans="1:9">
      <c r="A3374"/>
      <c r="B3374"/>
      <c r="C3374"/>
      <c r="D3374"/>
      <c r="E3374"/>
      <c r="F3374"/>
      <c r="G3374"/>
      <c r="H3374"/>
      <c r="I3374"/>
    </row>
    <row r="3375" spans="1:9">
      <c r="A3375"/>
      <c r="B3375"/>
      <c r="C3375"/>
      <c r="D3375"/>
      <c r="E3375"/>
      <c r="F3375"/>
      <c r="G3375"/>
      <c r="H3375"/>
      <c r="I3375"/>
    </row>
    <row r="3376" spans="1:9">
      <c r="A3376"/>
      <c r="B3376"/>
      <c r="C3376"/>
      <c r="D3376"/>
      <c r="E3376"/>
      <c r="F3376"/>
      <c r="G3376"/>
      <c r="H3376"/>
      <c r="I3376"/>
    </row>
    <row r="3377" spans="1:9">
      <c r="A3377"/>
      <c r="B3377"/>
      <c r="C3377"/>
      <c r="D3377"/>
      <c r="E3377"/>
      <c r="F3377"/>
      <c r="G3377"/>
      <c r="H3377"/>
      <c r="I3377"/>
    </row>
    <row r="3378" spans="1:9">
      <c r="A3378"/>
      <c r="B3378"/>
      <c r="C3378"/>
      <c r="D3378"/>
      <c r="E3378"/>
      <c r="F3378"/>
      <c r="G3378"/>
      <c r="H3378"/>
      <c r="I3378"/>
    </row>
    <row r="3379" spans="1:9">
      <c r="A3379"/>
      <c r="B3379"/>
      <c r="C3379"/>
      <c r="D3379"/>
      <c r="E3379"/>
      <c r="F3379"/>
      <c r="G3379"/>
      <c r="H3379"/>
      <c r="I3379"/>
    </row>
    <row r="3380" spans="1:9">
      <c r="A3380"/>
      <c r="B3380"/>
      <c r="C3380"/>
      <c r="D3380"/>
      <c r="E3380"/>
      <c r="F3380"/>
      <c r="G3380"/>
      <c r="H3380"/>
      <c r="I3380"/>
    </row>
    <row r="3381" spans="1:9">
      <c r="A3381"/>
      <c r="B3381"/>
      <c r="C3381"/>
      <c r="D3381"/>
      <c r="E3381"/>
      <c r="F3381"/>
      <c r="G3381"/>
      <c r="H3381"/>
      <c r="I3381"/>
    </row>
    <row r="3382" spans="1:9">
      <c r="A3382"/>
      <c r="B3382"/>
      <c r="C3382"/>
      <c r="D3382"/>
      <c r="E3382"/>
      <c r="F3382"/>
      <c r="G3382"/>
      <c r="H3382"/>
      <c r="I3382"/>
    </row>
    <row r="3383" spans="1:9">
      <c r="A3383"/>
      <c r="B3383"/>
      <c r="C3383"/>
      <c r="D3383"/>
      <c r="E3383"/>
      <c r="F3383"/>
      <c r="G3383"/>
      <c r="H3383"/>
      <c r="I3383"/>
    </row>
    <row r="3384" spans="1:9">
      <c r="A3384"/>
      <c r="B3384"/>
      <c r="C3384"/>
      <c r="D3384"/>
      <c r="E3384"/>
      <c r="F3384"/>
      <c r="G3384"/>
      <c r="H3384"/>
      <c r="I3384"/>
    </row>
    <row r="3385" spans="1:9">
      <c r="A3385"/>
      <c r="B3385"/>
      <c r="C3385"/>
      <c r="D3385"/>
      <c r="E3385"/>
      <c r="F3385"/>
      <c r="G3385"/>
      <c r="H3385"/>
      <c r="I3385"/>
    </row>
    <row r="3386" spans="1:9">
      <c r="A3386"/>
      <c r="B3386"/>
      <c r="C3386"/>
      <c r="D3386"/>
      <c r="E3386"/>
      <c r="F3386"/>
      <c r="G3386"/>
      <c r="H3386"/>
      <c r="I3386"/>
    </row>
    <row r="3387" spans="1:9">
      <c r="A3387"/>
      <c r="B3387"/>
      <c r="C3387"/>
      <c r="D3387"/>
      <c r="E3387"/>
      <c r="F3387"/>
      <c r="G3387"/>
      <c r="H3387"/>
      <c r="I3387"/>
    </row>
    <row r="3388" spans="1:9">
      <c r="A3388"/>
      <c r="B3388"/>
      <c r="C3388"/>
      <c r="D3388"/>
      <c r="E3388"/>
      <c r="F3388"/>
      <c r="G3388"/>
      <c r="H3388"/>
      <c r="I3388"/>
    </row>
    <row r="3389" spans="1:9">
      <c r="A3389"/>
      <c r="B3389"/>
      <c r="C3389"/>
      <c r="D3389"/>
      <c r="E3389"/>
      <c r="F3389"/>
      <c r="G3389"/>
      <c r="H3389"/>
      <c r="I3389"/>
    </row>
    <row r="3390" spans="1:9">
      <c r="A3390"/>
      <c r="B3390"/>
      <c r="C3390"/>
      <c r="D3390"/>
      <c r="E3390"/>
      <c r="F3390"/>
      <c r="G3390"/>
      <c r="H3390"/>
      <c r="I3390"/>
    </row>
    <row r="3391" spans="1:9">
      <c r="A3391"/>
      <c r="B3391"/>
      <c r="C3391"/>
      <c r="D3391"/>
      <c r="E3391"/>
      <c r="F3391"/>
      <c r="G3391"/>
      <c r="H3391"/>
      <c r="I3391"/>
    </row>
    <row r="3392" spans="1:9">
      <c r="A3392"/>
      <c r="B3392"/>
      <c r="C3392"/>
      <c r="D3392"/>
      <c r="E3392"/>
      <c r="F3392"/>
      <c r="G3392"/>
      <c r="H3392"/>
      <c r="I3392"/>
    </row>
    <row r="3393" spans="1:9">
      <c r="A3393"/>
      <c r="B3393"/>
      <c r="C3393"/>
      <c r="D3393"/>
      <c r="E3393"/>
      <c r="F3393"/>
      <c r="G3393"/>
      <c r="H3393"/>
      <c r="I3393"/>
    </row>
    <row r="3394" spans="1:9">
      <c r="A3394"/>
      <c r="B3394"/>
      <c r="C3394"/>
      <c r="D3394"/>
      <c r="E3394"/>
      <c r="F3394"/>
      <c r="G3394"/>
      <c r="H3394"/>
      <c r="I3394"/>
    </row>
    <row r="3395" spans="1:9">
      <c r="A3395"/>
      <c r="B3395"/>
      <c r="C3395"/>
      <c r="D3395"/>
      <c r="E3395"/>
      <c r="F3395"/>
      <c r="G3395"/>
      <c r="H3395"/>
      <c r="I3395"/>
    </row>
    <row r="3396" spans="1:9">
      <c r="A3396"/>
      <c r="B3396"/>
      <c r="C3396"/>
      <c r="D3396"/>
      <c r="E3396"/>
      <c r="F3396"/>
      <c r="G3396"/>
      <c r="H3396"/>
      <c r="I3396"/>
    </row>
  </sheetData>
  <phoneticPr fontId="13" type="noConversion"/>
  <conditionalFormatting sqref="K3:K182">
    <cfRule type="cellIs" dxfId="2" priority="30" stopIfTrue="1" operator="equal">
      <formula>#N/A</formula>
    </cfRule>
  </conditionalFormatting>
  <conditionalFormatting sqref="K182">
    <cfRule type="cellIs" dxfId="1" priority="12" stopIfTrue="1" operator="equal">
      <formula>#N/A</formula>
    </cfRule>
  </conditionalFormatting>
  <conditionalFormatting sqref="K182">
    <cfRule type="cellIs" dxfId="0" priority="11" stopIfTrue="1" operator="equal">
      <formula>#N/A</formula>
    </cfRule>
  </conditionalFormatting>
  <pageMargins left="0.75" right="0.75" top="1" bottom="1" header="0.5" footer="0.5"/>
  <pageSetup orientation="portrait" r:id="rId1"/>
  <headerFooter alignWithMargins="0">
    <oddFooter>&amp;C&amp;1#&amp;"Calibri"&amp;10&amp;K008000Seagate Internal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Y217"/>
  <sheetViews>
    <sheetView zoomScaleNormal="100"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D184" sqref="D184"/>
    </sheetView>
  </sheetViews>
  <sheetFormatPr defaultRowHeight="16" outlineLevelCol="1"/>
  <cols>
    <col min="1" max="1" width="18" customWidth="1"/>
    <col min="2" max="2" width="19.08203125" customWidth="1"/>
    <col min="3" max="3" width="12.58203125" customWidth="1"/>
    <col min="4" max="6" width="10.08203125" bestFit="1" customWidth="1"/>
    <col min="7" max="10" width="10.08203125" customWidth="1" outlineLevel="1"/>
    <col min="11" max="15" width="10.08203125" bestFit="1" customWidth="1"/>
    <col min="16" max="18" width="11" customWidth="1"/>
    <col min="19" max="19" width="12" customWidth="1"/>
    <col min="20" max="20" width="13.08203125" bestFit="1" customWidth="1"/>
    <col min="23" max="25" width="12.5" style="987" bestFit="1" customWidth="1"/>
  </cols>
  <sheetData>
    <row r="1" spans="1:25">
      <c r="A1" s="511" t="s">
        <v>27</v>
      </c>
      <c r="B1" s="512"/>
      <c r="C1" s="738">
        <v>1</v>
      </c>
      <c r="D1" s="739">
        <f>C1+1</f>
        <v>2</v>
      </c>
      <c r="E1" s="739">
        <f>D1+1</f>
        <v>3</v>
      </c>
      <c r="F1" s="739">
        <f t="shared" ref="F1:O1" si="0">E1+1</f>
        <v>4</v>
      </c>
      <c r="G1" s="740">
        <f t="shared" si="0"/>
        <v>5</v>
      </c>
      <c r="H1" s="741">
        <f t="shared" si="0"/>
        <v>6</v>
      </c>
      <c r="I1" s="741">
        <f t="shared" si="0"/>
        <v>7</v>
      </c>
      <c r="J1" s="741">
        <f t="shared" si="0"/>
        <v>8</v>
      </c>
      <c r="K1" s="742">
        <f t="shared" si="0"/>
        <v>9</v>
      </c>
      <c r="L1" s="742">
        <f t="shared" si="0"/>
        <v>10</v>
      </c>
      <c r="M1" s="742">
        <f t="shared" si="0"/>
        <v>11</v>
      </c>
      <c r="N1" s="742">
        <f t="shared" si="0"/>
        <v>12</v>
      </c>
      <c r="O1" s="742">
        <f t="shared" si="0"/>
        <v>13</v>
      </c>
      <c r="P1" s="743" t="s">
        <v>650</v>
      </c>
      <c r="Q1" s="746" t="s">
        <v>542</v>
      </c>
      <c r="R1" s="754" t="s">
        <v>651</v>
      </c>
      <c r="S1" s="744" t="s">
        <v>971</v>
      </c>
    </row>
    <row r="2" spans="1:25" thickBot="1">
      <c r="A2" s="519" t="s">
        <v>69</v>
      </c>
      <c r="B2" s="520" t="s">
        <v>70</v>
      </c>
      <c r="C2" s="521" t="s">
        <v>53</v>
      </c>
      <c r="D2" s="522" t="s">
        <v>35</v>
      </c>
      <c r="E2" s="522" t="s">
        <v>35</v>
      </c>
      <c r="F2" s="522" t="s">
        <v>35</v>
      </c>
      <c r="G2" s="523" t="s">
        <v>35</v>
      </c>
      <c r="H2" s="523" t="s">
        <v>35</v>
      </c>
      <c r="I2" s="523" t="s">
        <v>35</v>
      </c>
      <c r="J2" s="523" t="s">
        <v>35</v>
      </c>
      <c r="K2" s="524" t="s">
        <v>35</v>
      </c>
      <c r="L2" s="524" t="s">
        <v>35</v>
      </c>
      <c r="M2" s="524" t="s">
        <v>35</v>
      </c>
      <c r="N2" s="524" t="s">
        <v>35</v>
      </c>
      <c r="O2" s="524" t="s">
        <v>35</v>
      </c>
      <c r="P2" s="522"/>
      <c r="Q2" s="747"/>
      <c r="R2" s="521"/>
      <c r="S2" s="745" t="s">
        <v>35</v>
      </c>
      <c r="W2" s="774" t="str">
        <f>P1</f>
        <v>Jul</v>
      </c>
      <c r="X2" s="774" t="str">
        <f>Q1</f>
        <v>Aug</v>
      </c>
      <c r="Y2" s="774" t="str">
        <f>R1</f>
        <v>Sep</v>
      </c>
    </row>
    <row r="3" spans="1:25" ht="17" thickTop="1" thickBot="1">
      <c r="A3" s="79" t="s">
        <v>147</v>
      </c>
      <c r="B3" s="643" t="s">
        <v>139</v>
      </c>
      <c r="C3" s="755">
        <f>'Drive Summary'!G120</f>
        <v>0</v>
      </c>
      <c r="D3" s="756">
        <f>'Drive Summary'!H120</f>
        <v>0</v>
      </c>
      <c r="E3" s="756">
        <f>'Drive Summary'!I120</f>
        <v>0</v>
      </c>
      <c r="F3" s="757">
        <f>'Drive Summary'!J120</f>
        <v>0</v>
      </c>
      <c r="G3" s="758">
        <f>'Drive Summary'!N120</f>
        <v>0</v>
      </c>
      <c r="H3" s="759">
        <f>'Drive Summary'!O120</f>
        <v>0</v>
      </c>
      <c r="I3" s="760">
        <f>'Drive Summary'!P120</f>
        <v>0</v>
      </c>
      <c r="J3" s="768">
        <f>'Drive Summary'!Q120</f>
        <v>0</v>
      </c>
      <c r="K3" s="762">
        <f>'Drive Summary'!U120</f>
        <v>0</v>
      </c>
      <c r="L3" s="759">
        <f>'Drive Summary'!V120</f>
        <v>0</v>
      </c>
      <c r="M3" s="760">
        <f>'Drive Summary'!W120</f>
        <v>0</v>
      </c>
      <c r="N3" s="759">
        <f>'Drive Summary'!X120</f>
        <v>0</v>
      </c>
      <c r="O3" s="760">
        <f>'Drive Summary'!Y120</f>
        <v>0</v>
      </c>
      <c r="P3" s="763">
        <f>SUM(C3:F3)</f>
        <v>0</v>
      </c>
      <c r="Q3" s="764">
        <f>SUM(G3:J3)</f>
        <v>0</v>
      </c>
      <c r="R3" s="762">
        <f>SUM(K3:O3)</f>
        <v>0</v>
      </c>
      <c r="S3" s="765">
        <f>P3+Q3+R3</f>
        <v>0</v>
      </c>
    </row>
    <row r="4" spans="1:25">
      <c r="A4" s="79" t="s">
        <v>19</v>
      </c>
      <c r="B4" s="644" t="s">
        <v>38</v>
      </c>
      <c r="C4" s="858">
        <f>'Drive Summary'!G121</f>
        <v>0</v>
      </c>
      <c r="D4" s="859">
        <f>'Drive Summary'!H121</f>
        <v>0</v>
      </c>
      <c r="E4" s="859">
        <f>'Drive Summary'!I121</f>
        <v>0</v>
      </c>
      <c r="F4" s="860">
        <f>'Drive Summary'!J121</f>
        <v>0</v>
      </c>
      <c r="G4" s="758">
        <f>'Drive Summary'!N121</f>
        <v>0</v>
      </c>
      <c r="H4" s="861">
        <f>'Drive Summary'!O121</f>
        <v>0</v>
      </c>
      <c r="I4" s="862">
        <f>'Drive Summary'!P121</f>
        <v>0</v>
      </c>
      <c r="J4" s="863">
        <f>'Drive Summary'!Q121</f>
        <v>0</v>
      </c>
      <c r="K4" s="864">
        <f>'Drive Summary'!U121</f>
        <v>0</v>
      </c>
      <c r="L4" s="865">
        <f>'Drive Summary'!V121</f>
        <v>0</v>
      </c>
      <c r="M4" s="862">
        <f>'Drive Summary'!W121</f>
        <v>0</v>
      </c>
      <c r="N4" s="865">
        <f>'Drive Summary'!X121</f>
        <v>0</v>
      </c>
      <c r="O4" s="862">
        <f>'Drive Summary'!Y121</f>
        <v>0</v>
      </c>
      <c r="P4" s="866">
        <f>SUM(C4:F4)</f>
        <v>0</v>
      </c>
      <c r="Q4" s="867">
        <f>SUM(G4:J4)</f>
        <v>0</v>
      </c>
      <c r="R4" s="864">
        <f>SUM(K4:O4)</f>
        <v>0</v>
      </c>
      <c r="S4" s="868">
        <f>P4+Q4+R4</f>
        <v>0</v>
      </c>
    </row>
    <row r="5" spans="1:25" ht="16.5" thickBot="1">
      <c r="A5" s="79"/>
      <c r="B5" s="101" t="s">
        <v>37</v>
      </c>
      <c r="C5" s="869">
        <f>C3+C4</f>
        <v>0</v>
      </c>
      <c r="D5" s="870">
        <f t="shared" ref="D5:R5" si="1">D3+D4</f>
        <v>0</v>
      </c>
      <c r="E5" s="870">
        <f t="shared" si="1"/>
        <v>0</v>
      </c>
      <c r="F5" s="871">
        <f t="shared" si="1"/>
        <v>0</v>
      </c>
      <c r="G5" s="872">
        <f t="shared" si="1"/>
        <v>0</v>
      </c>
      <c r="H5" s="873">
        <f t="shared" si="1"/>
        <v>0</v>
      </c>
      <c r="I5" s="874">
        <f t="shared" si="1"/>
        <v>0</v>
      </c>
      <c r="J5" s="875">
        <f>J3+J4</f>
        <v>0</v>
      </c>
      <c r="K5" s="876">
        <f t="shared" si="1"/>
        <v>0</v>
      </c>
      <c r="L5" s="877">
        <f t="shared" si="1"/>
        <v>0</v>
      </c>
      <c r="M5" s="874">
        <f t="shared" si="1"/>
        <v>0</v>
      </c>
      <c r="N5" s="877">
        <f t="shared" si="1"/>
        <v>0</v>
      </c>
      <c r="O5" s="874">
        <f t="shared" si="1"/>
        <v>0</v>
      </c>
      <c r="P5" s="878">
        <f t="shared" si="1"/>
        <v>0</v>
      </c>
      <c r="Q5" s="545">
        <f>Q3+Q4</f>
        <v>0</v>
      </c>
      <c r="R5" s="876">
        <f t="shared" si="1"/>
        <v>0</v>
      </c>
      <c r="S5" s="879">
        <f>S3+S4</f>
        <v>0</v>
      </c>
    </row>
    <row r="6" spans="1:25">
      <c r="A6" s="133" t="s">
        <v>339</v>
      </c>
      <c r="B6" s="644" t="s">
        <v>316</v>
      </c>
      <c r="C6" s="72">
        <f>'Drive Summary'!G140</f>
        <v>0</v>
      </c>
      <c r="D6" s="73">
        <f>'Drive Summary'!H140</f>
        <v>0</v>
      </c>
      <c r="E6" s="73">
        <f>'Drive Summary'!I140</f>
        <v>0</v>
      </c>
      <c r="F6" s="74">
        <f>'Drive Summary'!J140</f>
        <v>0</v>
      </c>
      <c r="G6" s="75">
        <f>'Drive Summary'!N140</f>
        <v>0</v>
      </c>
      <c r="H6" s="44">
        <f>'Drive Summary'!O140</f>
        <v>0</v>
      </c>
      <c r="I6" s="717">
        <f>'Drive Summary'!P140</f>
        <v>0</v>
      </c>
      <c r="J6" s="77">
        <f>'Drive Summary'!Q140</f>
        <v>0</v>
      </c>
      <c r="K6" s="332">
        <f>'Drive Summary'!U140</f>
        <v>0</v>
      </c>
      <c r="L6" s="76">
        <f>'Drive Summary'!V140</f>
        <v>0</v>
      </c>
      <c r="M6" s="717">
        <f>'Drive Summary'!W140</f>
        <v>0</v>
      </c>
      <c r="N6" s="76">
        <f>'Drive Summary'!X140</f>
        <v>0</v>
      </c>
      <c r="O6" s="717">
        <f>'Drive Summary'!Y140</f>
        <v>0</v>
      </c>
      <c r="P6" s="732">
        <f>SUM(C6:F6)</f>
        <v>0</v>
      </c>
      <c r="Q6" s="748">
        <f>SUM(G6:J6)</f>
        <v>0</v>
      </c>
      <c r="R6" s="332">
        <f>SUM(K6:O6)</f>
        <v>0</v>
      </c>
      <c r="S6" s="78">
        <f>P6+Q6+R6</f>
        <v>0</v>
      </c>
    </row>
    <row r="7" spans="1:25">
      <c r="A7" s="79" t="s">
        <v>2</v>
      </c>
      <c r="B7" s="644" t="s">
        <v>259</v>
      </c>
      <c r="C7" s="160">
        <f>'Drive Summary'!G141</f>
        <v>0</v>
      </c>
      <c r="D7" s="161">
        <f>'Drive Summary'!H141</f>
        <v>500</v>
      </c>
      <c r="E7" s="161">
        <f>'Drive Summary'!I141</f>
        <v>19700</v>
      </c>
      <c r="F7" s="162">
        <f>'Drive Summary'!J141</f>
        <v>625</v>
      </c>
      <c r="G7" s="163">
        <f>'Drive Summary'!N141</f>
        <v>500</v>
      </c>
      <c r="H7" s="132">
        <f>'Drive Summary'!O141</f>
        <v>24500</v>
      </c>
      <c r="I7" s="718">
        <f>'Drive Summary'!P141</f>
        <v>25</v>
      </c>
      <c r="J7" s="164">
        <f>'Drive Summary'!Q141</f>
        <v>500</v>
      </c>
      <c r="K7" s="368">
        <f>'Drive Summary'!U141</f>
        <v>1700</v>
      </c>
      <c r="L7" s="165">
        <f>'Drive Summary'!V141</f>
        <v>38900</v>
      </c>
      <c r="M7" s="718">
        <f>'Drive Summary'!W141</f>
        <v>0</v>
      </c>
      <c r="N7" s="165">
        <f>'Drive Summary'!X141</f>
        <v>1000</v>
      </c>
      <c r="O7" s="718">
        <f>'Drive Summary'!Y141</f>
        <v>500</v>
      </c>
      <c r="P7" s="733">
        <f>SUM(C7:F7)</f>
        <v>20825</v>
      </c>
      <c r="Q7" s="749">
        <f>SUM(G7:J7)</f>
        <v>25525</v>
      </c>
      <c r="R7" s="368">
        <f>SUM(K7:O7)</f>
        <v>42100</v>
      </c>
      <c r="S7" s="166">
        <f>P7+Q7+R7</f>
        <v>88450</v>
      </c>
    </row>
    <row r="8" spans="1:25">
      <c r="A8" s="79"/>
      <c r="B8" s="644" t="s">
        <v>354</v>
      </c>
      <c r="C8" s="1517">
        <f>'Drive Summary'!G142</f>
        <v>0</v>
      </c>
      <c r="D8" s="1518">
        <f>'Drive Summary'!H142</f>
        <v>150</v>
      </c>
      <c r="E8" s="1518">
        <f>'Drive Summary'!I142</f>
        <v>325</v>
      </c>
      <c r="F8" s="1519">
        <f>'Drive Summary'!J142</f>
        <v>25</v>
      </c>
      <c r="G8" s="1520">
        <f>'Drive Summary'!N142</f>
        <v>225</v>
      </c>
      <c r="H8" s="1521">
        <f>'Drive Summary'!O142</f>
        <v>125</v>
      </c>
      <c r="I8" s="1524">
        <f>'Drive Summary'!P142</f>
        <v>25</v>
      </c>
      <c r="J8" s="1522">
        <f>'Drive Summary'!Q142</f>
        <v>175</v>
      </c>
      <c r="K8" s="1525">
        <f>'Drive Summary'!U142</f>
        <v>250</v>
      </c>
      <c r="L8" s="1523">
        <f>'Drive Summary'!V142</f>
        <v>50</v>
      </c>
      <c r="M8" s="1524">
        <f>'Drive Summary'!W142</f>
        <v>150</v>
      </c>
      <c r="N8" s="1523">
        <f>'Drive Summary'!X142</f>
        <v>50</v>
      </c>
      <c r="O8" s="1524">
        <f>'Drive Summary'!Y142</f>
        <v>50</v>
      </c>
      <c r="P8" s="1577">
        <f t="shared" ref="P8:P11" si="2">SUM(C8:F8)</f>
        <v>500</v>
      </c>
      <c r="Q8" s="1578">
        <f t="shared" ref="Q8:Q11" si="3">SUM(G8:J8)</f>
        <v>550</v>
      </c>
      <c r="R8" s="1525">
        <f t="shared" ref="R8:R11" si="4">SUM(K8:O8)</f>
        <v>550</v>
      </c>
      <c r="S8" s="1526">
        <f t="shared" ref="S8:S11" si="5">P8+Q8+R8</f>
        <v>1600</v>
      </c>
    </row>
    <row r="9" spans="1:25">
      <c r="A9" s="79"/>
      <c r="B9" s="644" t="s">
        <v>204</v>
      </c>
      <c r="C9" s="1517">
        <f>'Drive Summary'!G143</f>
        <v>0</v>
      </c>
      <c r="D9" s="1518">
        <f>'Drive Summary'!H143</f>
        <v>9175</v>
      </c>
      <c r="E9" s="1518">
        <f>'Drive Summary'!I143</f>
        <v>9875</v>
      </c>
      <c r="F9" s="1519">
        <f>'Drive Summary'!J143</f>
        <v>4775</v>
      </c>
      <c r="G9" s="1520">
        <f>'Drive Summary'!N143</f>
        <v>8425</v>
      </c>
      <c r="H9" s="1521">
        <f>'Drive Summary'!O143</f>
        <v>11775</v>
      </c>
      <c r="I9" s="1524">
        <f>'Drive Summary'!P143</f>
        <v>5375</v>
      </c>
      <c r="J9" s="1522">
        <f>'Drive Summary'!Q143</f>
        <v>16025</v>
      </c>
      <c r="K9" s="1525">
        <f>'Drive Summary'!U143</f>
        <v>8225</v>
      </c>
      <c r="L9" s="1523">
        <f>'Drive Summary'!V143</f>
        <v>13100</v>
      </c>
      <c r="M9" s="1524">
        <f>'Drive Summary'!W143</f>
        <v>18350</v>
      </c>
      <c r="N9" s="1523">
        <f>'Drive Summary'!X143</f>
        <v>5825</v>
      </c>
      <c r="O9" s="1524">
        <f>'Drive Summary'!Y143</f>
        <v>3175</v>
      </c>
      <c r="P9" s="1577">
        <f t="shared" si="2"/>
        <v>23825</v>
      </c>
      <c r="Q9" s="1578">
        <f t="shared" si="3"/>
        <v>41600</v>
      </c>
      <c r="R9" s="1525">
        <f t="shared" si="4"/>
        <v>48675</v>
      </c>
      <c r="S9" s="1526">
        <f t="shared" si="5"/>
        <v>114100</v>
      </c>
    </row>
    <row r="10" spans="1:25">
      <c r="A10" s="79"/>
      <c r="B10" s="644" t="s">
        <v>221</v>
      </c>
      <c r="C10" s="1517">
        <f>'Drive Summary'!G144</f>
        <v>0</v>
      </c>
      <c r="D10" s="1518">
        <f>'Drive Summary'!H144</f>
        <v>0</v>
      </c>
      <c r="E10" s="1518">
        <f>'Drive Summary'!I144</f>
        <v>4380</v>
      </c>
      <c r="F10" s="1519">
        <f>'Drive Summary'!J144</f>
        <v>1580</v>
      </c>
      <c r="G10" s="1520">
        <f>'Drive Summary'!N144</f>
        <v>3680</v>
      </c>
      <c r="H10" s="1521">
        <f>'Drive Summary'!O144</f>
        <v>2580</v>
      </c>
      <c r="I10" s="1524">
        <f>'Drive Summary'!P144</f>
        <v>1720</v>
      </c>
      <c r="J10" s="1522">
        <f>'Drive Summary'!Q144</f>
        <v>4820</v>
      </c>
      <c r="K10" s="1525">
        <f>'Drive Summary'!U144</f>
        <v>2680</v>
      </c>
      <c r="L10" s="1523">
        <f>'Drive Summary'!V144</f>
        <v>3060</v>
      </c>
      <c r="M10" s="1524">
        <f>'Drive Summary'!W144</f>
        <v>5440</v>
      </c>
      <c r="N10" s="1523">
        <f>'Drive Summary'!X144</f>
        <v>1160</v>
      </c>
      <c r="O10" s="1524">
        <f>'Drive Summary'!Y144</f>
        <v>1560</v>
      </c>
      <c r="P10" s="1577">
        <f t="shared" si="2"/>
        <v>5960</v>
      </c>
      <c r="Q10" s="1578">
        <f t="shared" si="3"/>
        <v>12800</v>
      </c>
      <c r="R10" s="1525">
        <f t="shared" si="4"/>
        <v>13900</v>
      </c>
      <c r="S10" s="1526">
        <f t="shared" si="5"/>
        <v>32660</v>
      </c>
    </row>
    <row r="11" spans="1:25">
      <c r="A11" s="79"/>
      <c r="B11" s="644" t="s">
        <v>258</v>
      </c>
      <c r="C11" s="1517">
        <f>'Drive Summary'!G145</f>
        <v>0</v>
      </c>
      <c r="D11" s="1518">
        <f>'Drive Summary'!H145</f>
        <v>0</v>
      </c>
      <c r="E11" s="1518">
        <f>'Drive Summary'!I145</f>
        <v>21860</v>
      </c>
      <c r="F11" s="1519">
        <f>'Drive Summary'!J145</f>
        <v>10040</v>
      </c>
      <c r="G11" s="1520">
        <f>'Drive Summary'!N145</f>
        <v>9560</v>
      </c>
      <c r="H11" s="1521">
        <f>'Drive Summary'!O145</f>
        <v>8260</v>
      </c>
      <c r="I11" s="1524">
        <f>'Drive Summary'!P145</f>
        <v>10860</v>
      </c>
      <c r="J11" s="1522">
        <f>'Drive Summary'!Q145</f>
        <v>15600</v>
      </c>
      <c r="K11" s="1525">
        <f>'Drive Summary'!U145</f>
        <v>8700</v>
      </c>
      <c r="L11" s="1523">
        <f>'Drive Summary'!V145</f>
        <v>9640</v>
      </c>
      <c r="M11" s="1524">
        <f>'Drive Summary'!W145</f>
        <v>19960</v>
      </c>
      <c r="N11" s="1523">
        <f>'Drive Summary'!X145</f>
        <v>8520</v>
      </c>
      <c r="O11" s="1524">
        <f>'Drive Summary'!Y145</f>
        <v>6940</v>
      </c>
      <c r="P11" s="1577">
        <f t="shared" si="2"/>
        <v>31900</v>
      </c>
      <c r="Q11" s="1578">
        <f t="shared" si="3"/>
        <v>44280</v>
      </c>
      <c r="R11" s="1525">
        <f t="shared" si="4"/>
        <v>53760</v>
      </c>
      <c r="S11" s="1526">
        <f t="shared" si="5"/>
        <v>129940</v>
      </c>
    </row>
    <row r="12" spans="1:25" ht="16.5" thickBot="1">
      <c r="A12" s="129"/>
      <c r="B12" s="130" t="s">
        <v>353</v>
      </c>
      <c r="C12" s="139">
        <f>SUM(C6:C11)</f>
        <v>0</v>
      </c>
      <c r="D12" s="140">
        <f t="shared" ref="D12:O12" si="6">SUM(D6:D11)</f>
        <v>9825</v>
      </c>
      <c r="E12" s="140">
        <f t="shared" si="6"/>
        <v>56140</v>
      </c>
      <c r="F12" s="141">
        <f t="shared" si="6"/>
        <v>17045</v>
      </c>
      <c r="G12" s="142">
        <f t="shared" si="6"/>
        <v>22390</v>
      </c>
      <c r="H12" s="131">
        <f t="shared" si="6"/>
        <v>47240</v>
      </c>
      <c r="I12" s="720">
        <f t="shared" si="6"/>
        <v>18005</v>
      </c>
      <c r="J12" s="143">
        <f t="shared" si="6"/>
        <v>37120</v>
      </c>
      <c r="K12" s="490">
        <f t="shared" si="6"/>
        <v>21555</v>
      </c>
      <c r="L12" s="144">
        <f t="shared" si="6"/>
        <v>64750</v>
      </c>
      <c r="M12" s="720">
        <f t="shared" si="6"/>
        <v>43900</v>
      </c>
      <c r="N12" s="144">
        <f t="shared" si="6"/>
        <v>16555</v>
      </c>
      <c r="O12" s="720">
        <f t="shared" si="6"/>
        <v>12225</v>
      </c>
      <c r="P12" s="735">
        <f>SUM(P6:P11)</f>
        <v>83010</v>
      </c>
      <c r="Q12" s="751">
        <f t="shared" ref="Q12:S12" si="7">SUM(Q6:Q11)</f>
        <v>124755</v>
      </c>
      <c r="R12" s="490">
        <f t="shared" si="7"/>
        <v>158985</v>
      </c>
      <c r="S12" s="145">
        <f t="shared" si="7"/>
        <v>366750</v>
      </c>
    </row>
    <row r="13" spans="1:25">
      <c r="A13" s="917" t="s">
        <v>162</v>
      </c>
      <c r="B13" s="927" t="s">
        <v>139</v>
      </c>
      <c r="C13" s="153">
        <f>'Drive Summary'!G123</f>
        <v>0</v>
      </c>
      <c r="D13" s="154">
        <f>'Drive Summary'!H123</f>
        <v>0</v>
      </c>
      <c r="E13" s="154">
        <f>'Drive Summary'!I123</f>
        <v>0</v>
      </c>
      <c r="F13" s="155">
        <f>'Drive Summary'!J123</f>
        <v>0</v>
      </c>
      <c r="G13" s="156">
        <f>'Drive Summary'!N123</f>
        <v>0</v>
      </c>
      <c r="H13" s="135">
        <f>'Drive Summary'!O123</f>
        <v>0</v>
      </c>
      <c r="I13" s="719">
        <f>'Drive Summary'!P123</f>
        <v>0</v>
      </c>
      <c r="J13" s="157">
        <f>'Drive Summary'!Q123</f>
        <v>0</v>
      </c>
      <c r="K13" s="716">
        <f>'Drive Summary'!U123</f>
        <v>0</v>
      </c>
      <c r="L13" s="158">
        <f>'Drive Summary'!V123</f>
        <v>0</v>
      </c>
      <c r="M13" s="719">
        <f>'Drive Summary'!W123</f>
        <v>0</v>
      </c>
      <c r="N13" s="158">
        <f>'Drive Summary'!X123</f>
        <v>0</v>
      </c>
      <c r="O13" s="719">
        <f>'Drive Summary'!Y123</f>
        <v>0</v>
      </c>
      <c r="P13" s="734">
        <f>SUM(C13:F13)</f>
        <v>0</v>
      </c>
      <c r="Q13" s="750">
        <f>SUM(G13:J13)</f>
        <v>0</v>
      </c>
      <c r="R13" s="716">
        <f>SUM(K13:O13)</f>
        <v>0</v>
      </c>
      <c r="S13" s="159">
        <f>P13+Q13+R13</f>
        <v>0</v>
      </c>
    </row>
    <row r="14" spans="1:25">
      <c r="A14" s="918" t="s">
        <v>2</v>
      </c>
      <c r="B14" s="928" t="s">
        <v>38</v>
      </c>
      <c r="C14" s="697">
        <f>'Drive Summary'!G124</f>
        <v>0</v>
      </c>
      <c r="D14" s="698">
        <f>'Drive Summary'!H124</f>
        <v>0</v>
      </c>
      <c r="E14" s="698">
        <f>'Drive Summary'!I124</f>
        <v>0</v>
      </c>
      <c r="F14" s="699">
        <f>'Drive Summary'!J124</f>
        <v>0</v>
      </c>
      <c r="G14" s="700">
        <f>'Drive Summary'!N124</f>
        <v>0</v>
      </c>
      <c r="H14" s="701">
        <f>'Drive Summary'!O124</f>
        <v>0</v>
      </c>
      <c r="I14" s="722">
        <f>'Drive Summary'!P124</f>
        <v>0</v>
      </c>
      <c r="J14" s="136">
        <f>'Drive Summary'!Q124</f>
        <v>0</v>
      </c>
      <c r="K14" s="676">
        <f>'Drive Summary'!U124</f>
        <v>0</v>
      </c>
      <c r="L14" s="137">
        <f>'Drive Summary'!V124</f>
        <v>0</v>
      </c>
      <c r="M14" s="722">
        <f>'Drive Summary'!W124</f>
        <v>0</v>
      </c>
      <c r="N14" s="137">
        <f>'Drive Summary'!X124</f>
        <v>0</v>
      </c>
      <c r="O14" s="722">
        <f>'Drive Summary'!Y124</f>
        <v>0</v>
      </c>
      <c r="P14" s="736">
        <f>SUM(C14:F14)</f>
        <v>0</v>
      </c>
      <c r="Q14" s="752">
        <f>SUM(G14:J14)</f>
        <v>0</v>
      </c>
      <c r="R14" s="676">
        <f>SUM(K14:O14)</f>
        <v>0</v>
      </c>
      <c r="S14" s="702">
        <f>P14+Q14+R14</f>
        <v>0</v>
      </c>
    </row>
    <row r="15" spans="1:25">
      <c r="A15" s="928" t="s">
        <v>30</v>
      </c>
      <c r="B15" s="928"/>
      <c r="C15" s="72"/>
      <c r="D15" s="73"/>
      <c r="E15" s="73"/>
      <c r="F15" s="74"/>
      <c r="G15" s="75"/>
      <c r="H15" s="44"/>
      <c r="I15" s="717"/>
      <c r="J15" s="77"/>
      <c r="K15" s="332"/>
      <c r="L15" s="76"/>
      <c r="M15" s="717"/>
      <c r="N15" s="76"/>
      <c r="O15" s="717"/>
      <c r="P15" s="732"/>
      <c r="Q15" s="748"/>
      <c r="R15" s="332"/>
      <c r="S15" s="78"/>
    </row>
    <row r="16" spans="1:25">
      <c r="A16" s="918" t="s">
        <v>0</v>
      </c>
      <c r="B16" s="928"/>
      <c r="C16" s="72"/>
      <c r="D16" s="73"/>
      <c r="E16" s="73"/>
      <c r="F16" s="74"/>
      <c r="G16" s="75"/>
      <c r="H16" s="44"/>
      <c r="I16" s="717"/>
      <c r="J16" s="77"/>
      <c r="K16" s="332"/>
      <c r="L16" s="76"/>
      <c r="M16" s="717"/>
      <c r="N16" s="76"/>
      <c r="O16" s="717"/>
      <c r="P16" s="732"/>
      <c r="Q16" s="748"/>
      <c r="R16" s="332"/>
      <c r="S16" s="78"/>
    </row>
    <row r="17" spans="1:19" ht="16.5" thickBot="1">
      <c r="A17" s="1580"/>
      <c r="B17" s="1581" t="s">
        <v>168</v>
      </c>
      <c r="C17" s="139">
        <f t="shared" ref="C17:S17" si="8">SUM(C13:C16)</f>
        <v>0</v>
      </c>
      <c r="D17" s="140">
        <f t="shared" si="8"/>
        <v>0</v>
      </c>
      <c r="E17" s="140">
        <f t="shared" si="8"/>
        <v>0</v>
      </c>
      <c r="F17" s="141">
        <f t="shared" si="8"/>
        <v>0</v>
      </c>
      <c r="G17" s="142">
        <f t="shared" si="8"/>
        <v>0</v>
      </c>
      <c r="H17" s="131">
        <f t="shared" si="8"/>
        <v>0</v>
      </c>
      <c r="I17" s="720">
        <f t="shared" si="8"/>
        <v>0</v>
      </c>
      <c r="J17" s="143">
        <f>SUM(J13:J16)</f>
        <v>0</v>
      </c>
      <c r="K17" s="490">
        <f t="shared" si="8"/>
        <v>0</v>
      </c>
      <c r="L17" s="144">
        <f t="shared" si="8"/>
        <v>0</v>
      </c>
      <c r="M17" s="720">
        <f t="shared" si="8"/>
        <v>0</v>
      </c>
      <c r="N17" s="144">
        <f t="shared" si="8"/>
        <v>0</v>
      </c>
      <c r="O17" s="720">
        <f t="shared" si="8"/>
        <v>0</v>
      </c>
      <c r="P17" s="735">
        <f t="shared" si="8"/>
        <v>0</v>
      </c>
      <c r="Q17" s="751">
        <f t="shared" si="8"/>
        <v>0</v>
      </c>
      <c r="R17" s="490">
        <f t="shared" si="8"/>
        <v>0</v>
      </c>
      <c r="S17" s="145">
        <f t="shared" si="8"/>
        <v>0</v>
      </c>
    </row>
    <row r="18" spans="1:19">
      <c r="A18" s="133" t="s">
        <v>341</v>
      </c>
      <c r="B18" s="1741" t="s">
        <v>316</v>
      </c>
      <c r="C18" s="1742">
        <f>'Drive Summary'!G147</f>
        <v>0</v>
      </c>
      <c r="D18" s="1743">
        <f>'Drive Summary'!H147</f>
        <v>49525</v>
      </c>
      <c r="E18" s="1743">
        <f>'Drive Summary'!I147</f>
        <v>38425</v>
      </c>
      <c r="F18" s="1744">
        <f>'Drive Summary'!J147</f>
        <v>47700</v>
      </c>
      <c r="G18" s="649">
        <f>'Drive Summary'!N147</f>
        <v>46150</v>
      </c>
      <c r="H18" s="1745">
        <f>'Drive Summary'!O147</f>
        <v>65450</v>
      </c>
      <c r="I18" s="1746">
        <f>'Drive Summary'!P147</f>
        <v>45875</v>
      </c>
      <c r="J18" s="1747">
        <f>'Drive Summary'!Q147</f>
        <v>58475</v>
      </c>
      <c r="K18" s="1748">
        <f>'Drive Summary'!U147</f>
        <v>58725</v>
      </c>
      <c r="L18" s="1762">
        <f>'Drive Summary'!V147</f>
        <v>20475</v>
      </c>
      <c r="M18" s="1746">
        <f>'Drive Summary'!W147</f>
        <v>36250</v>
      </c>
      <c r="N18" s="1762">
        <f>'Drive Summary'!X147</f>
        <v>3425</v>
      </c>
      <c r="O18" s="1746">
        <f>'Drive Summary'!Y147</f>
        <v>75</v>
      </c>
      <c r="P18" s="409">
        <f>SUM(C18:F18)</f>
        <v>135650</v>
      </c>
      <c r="Q18" s="1559">
        <f>SUM(G18:J18)</f>
        <v>215950</v>
      </c>
      <c r="R18" s="1748">
        <f>SUM(K18:O18)</f>
        <v>118950</v>
      </c>
      <c r="S18" s="1749">
        <f>P18+Q18+R18</f>
        <v>470550</v>
      </c>
    </row>
    <row r="19" spans="1:19" ht="16.5" thickBot="1">
      <c r="A19" s="129"/>
      <c r="B19" s="1727" t="s">
        <v>259</v>
      </c>
      <c r="C19" s="811">
        <f>'Drive Summary'!G148</f>
        <v>0</v>
      </c>
      <c r="D19" s="489">
        <f>'Drive Summary'!H148</f>
        <v>16600</v>
      </c>
      <c r="E19" s="489">
        <f>'Drive Summary'!I148</f>
        <v>25850</v>
      </c>
      <c r="F19" s="812">
        <f>'Drive Summary'!J148</f>
        <v>11175</v>
      </c>
      <c r="G19" s="813">
        <f>'Drive Summary'!N148</f>
        <v>9625</v>
      </c>
      <c r="H19" s="814">
        <f>'Drive Summary'!O148</f>
        <v>27625</v>
      </c>
      <c r="I19" s="815">
        <f>'Drive Summary'!P148</f>
        <v>9275</v>
      </c>
      <c r="J19" s="816">
        <f>'Drive Summary'!Q148</f>
        <v>48200</v>
      </c>
      <c r="K19" s="1763">
        <f>'Drive Summary'!U148</f>
        <v>11600</v>
      </c>
      <c r="L19" s="1763">
        <f>'Drive Summary'!V148</f>
        <v>43850</v>
      </c>
      <c r="M19" s="1764">
        <f>'Drive Summary'!W148</f>
        <v>46200</v>
      </c>
      <c r="N19" s="1763">
        <f>'Drive Summary'!X148</f>
        <v>6300</v>
      </c>
      <c r="O19" s="1764">
        <f>'Drive Summary'!Y148</f>
        <v>7150</v>
      </c>
      <c r="P19" s="819">
        <f>SUM(C19:F19)</f>
        <v>53625</v>
      </c>
      <c r="Q19" s="1764">
        <f>SUM(G19:J19)</f>
        <v>94725</v>
      </c>
      <c r="R19" s="1763">
        <f>SUM(K19:O19)</f>
        <v>115100</v>
      </c>
      <c r="S19" s="821">
        <f>P19+Q19+R19</f>
        <v>263450</v>
      </c>
    </row>
    <row r="20" spans="1:19">
      <c r="A20" s="79" t="s">
        <v>313</v>
      </c>
      <c r="B20" s="644" t="s">
        <v>316</v>
      </c>
      <c r="C20" s="1009">
        <f>'Drive Summary'!G126</f>
        <v>0</v>
      </c>
      <c r="D20" s="1010">
        <f>'Drive Summary'!H126</f>
        <v>0</v>
      </c>
      <c r="E20" s="1010">
        <f>'Drive Summary'!I126</f>
        <v>0</v>
      </c>
      <c r="F20" s="1011">
        <f>'Drive Summary'!J126</f>
        <v>0</v>
      </c>
      <c r="G20" s="1012">
        <f>'Drive Summary'!N126</f>
        <v>0</v>
      </c>
      <c r="H20" s="1010">
        <f>'Drive Summary'!O126</f>
        <v>0</v>
      </c>
      <c r="I20" s="1013">
        <f>'Drive Summary'!P126</f>
        <v>0</v>
      </c>
      <c r="J20" s="1014">
        <f>'Drive Summary'!Q126</f>
        <v>0</v>
      </c>
      <c r="K20" s="1012">
        <f>'Drive Summary'!U126</f>
        <v>0</v>
      </c>
      <c r="L20" s="1010">
        <f>'Drive Summary'!V126</f>
        <v>0</v>
      </c>
      <c r="M20" s="1013">
        <f>'Drive Summary'!W126</f>
        <v>0</v>
      </c>
      <c r="N20" s="1010">
        <f>'Drive Summary'!X126</f>
        <v>0</v>
      </c>
      <c r="O20" s="1013">
        <f>'Drive Summary'!Y126</f>
        <v>0</v>
      </c>
      <c r="P20" s="736">
        <f>SUM(C20:F20)</f>
        <v>0</v>
      </c>
      <c r="Q20" s="1015">
        <f>SUM(G20:J20)</f>
        <v>0</v>
      </c>
      <c r="R20" s="1012">
        <f>SUM(K20:O20)</f>
        <v>0</v>
      </c>
      <c r="S20" s="1016">
        <f>P20+Q20+R20</f>
        <v>0</v>
      </c>
    </row>
    <row r="21" spans="1:19">
      <c r="A21" s="79" t="s">
        <v>2</v>
      </c>
      <c r="B21" s="644" t="s">
        <v>259</v>
      </c>
      <c r="C21" s="488">
        <f>'Drive Summary'!G127</f>
        <v>0</v>
      </c>
      <c r="D21" s="76">
        <f>'Drive Summary'!H127</f>
        <v>0</v>
      </c>
      <c r="E21" s="76">
        <f>'Drive Summary'!I127</f>
        <v>0</v>
      </c>
      <c r="F21" s="491">
        <f>'Drive Summary'!J127</f>
        <v>0</v>
      </c>
      <c r="G21" s="332">
        <f>'Drive Summary'!N127</f>
        <v>0</v>
      </c>
      <c r="H21" s="76">
        <f>'Drive Summary'!O127</f>
        <v>0</v>
      </c>
      <c r="I21" s="717">
        <f>'Drive Summary'!P127</f>
        <v>0</v>
      </c>
      <c r="J21" s="77">
        <f>'Drive Summary'!Q127</f>
        <v>0</v>
      </c>
      <c r="K21" s="332">
        <f>'Drive Summary'!U127</f>
        <v>0</v>
      </c>
      <c r="L21" s="76">
        <f>'Drive Summary'!V127</f>
        <v>0</v>
      </c>
      <c r="M21" s="717">
        <f>'Drive Summary'!W127</f>
        <v>0</v>
      </c>
      <c r="N21" s="76">
        <f>'Drive Summary'!X127</f>
        <v>0</v>
      </c>
      <c r="O21" s="717">
        <f>'Drive Summary'!Y127</f>
        <v>0</v>
      </c>
      <c r="P21" s="732">
        <f t="shared" ref="P21:P24" si="9">SUM(C21:F21)</f>
        <v>0</v>
      </c>
      <c r="Q21" s="748">
        <f t="shared" ref="Q21:Q24" si="10">SUM(G21:J21)</f>
        <v>0</v>
      </c>
      <c r="R21" s="332">
        <f t="shared" ref="R21:R24" si="11">SUM(K21:O21)</f>
        <v>0</v>
      </c>
      <c r="S21" s="78">
        <f t="shared" ref="S21:S24" si="12">P21+Q21+R21</f>
        <v>0</v>
      </c>
    </row>
    <row r="22" spans="1:19">
      <c r="A22" s="79"/>
      <c r="B22" s="644" t="s">
        <v>203</v>
      </c>
      <c r="C22" s="488">
        <f>'Drive Summary'!G128</f>
        <v>0</v>
      </c>
      <c r="D22" s="76">
        <f>'Drive Summary'!H128</f>
        <v>0</v>
      </c>
      <c r="E22" s="76">
        <f>'Drive Summary'!I128</f>
        <v>0</v>
      </c>
      <c r="F22" s="491">
        <f>'Drive Summary'!J128</f>
        <v>0</v>
      </c>
      <c r="G22" s="332">
        <f>'Drive Summary'!N128</f>
        <v>0</v>
      </c>
      <c r="H22" s="76">
        <f>'Drive Summary'!O128</f>
        <v>0</v>
      </c>
      <c r="I22" s="717">
        <f>'Drive Summary'!P128</f>
        <v>0</v>
      </c>
      <c r="J22" s="77">
        <f>'Drive Summary'!Q128</f>
        <v>0</v>
      </c>
      <c r="K22" s="332">
        <f>'Drive Summary'!U128</f>
        <v>0</v>
      </c>
      <c r="L22" s="76">
        <f>'Drive Summary'!V128</f>
        <v>0</v>
      </c>
      <c r="M22" s="717">
        <f>'Drive Summary'!W128</f>
        <v>0</v>
      </c>
      <c r="N22" s="76">
        <f>'Drive Summary'!X128</f>
        <v>0</v>
      </c>
      <c r="O22" s="717">
        <f>'Drive Summary'!Y128</f>
        <v>0</v>
      </c>
      <c r="P22" s="732">
        <f t="shared" si="9"/>
        <v>0</v>
      </c>
      <c r="Q22" s="748">
        <f t="shared" si="10"/>
        <v>0</v>
      </c>
      <c r="R22" s="332">
        <f t="shared" si="11"/>
        <v>0</v>
      </c>
      <c r="S22" s="78">
        <f t="shared" si="12"/>
        <v>0</v>
      </c>
    </row>
    <row r="23" spans="1:19">
      <c r="A23" s="79"/>
      <c r="B23" s="644" t="s">
        <v>204</v>
      </c>
      <c r="C23" s="488">
        <f>'Drive Summary'!G129</f>
        <v>0</v>
      </c>
      <c r="D23" s="76">
        <f>'Drive Summary'!H129</f>
        <v>0</v>
      </c>
      <c r="E23" s="76">
        <f>'Drive Summary'!I129</f>
        <v>0</v>
      </c>
      <c r="F23" s="491">
        <f>'Drive Summary'!J129</f>
        <v>0</v>
      </c>
      <c r="G23" s="332">
        <f>'Drive Summary'!N129</f>
        <v>0</v>
      </c>
      <c r="H23" s="76">
        <f>'Drive Summary'!O129</f>
        <v>0</v>
      </c>
      <c r="I23" s="717">
        <f>'Drive Summary'!P129</f>
        <v>0</v>
      </c>
      <c r="J23" s="77">
        <f>'Drive Summary'!Q129</f>
        <v>0</v>
      </c>
      <c r="K23" s="332">
        <f>'Drive Summary'!U129</f>
        <v>0</v>
      </c>
      <c r="L23" s="76">
        <f>'Drive Summary'!V129</f>
        <v>0</v>
      </c>
      <c r="M23" s="717">
        <f>'Drive Summary'!W129</f>
        <v>0</v>
      </c>
      <c r="N23" s="76">
        <f>'Drive Summary'!X129</f>
        <v>0</v>
      </c>
      <c r="O23" s="717">
        <f>'Drive Summary'!Y129</f>
        <v>0</v>
      </c>
      <c r="P23" s="732">
        <f t="shared" si="9"/>
        <v>0</v>
      </c>
      <c r="Q23" s="748">
        <f t="shared" si="10"/>
        <v>0</v>
      </c>
      <c r="R23" s="332">
        <f t="shared" si="11"/>
        <v>0</v>
      </c>
      <c r="S23" s="78">
        <f t="shared" si="12"/>
        <v>0</v>
      </c>
    </row>
    <row r="24" spans="1:19">
      <c r="A24" s="79"/>
      <c r="B24" s="644" t="s">
        <v>317</v>
      </c>
      <c r="C24" s="488">
        <f>'Drive Summary'!G130</f>
        <v>0</v>
      </c>
      <c r="D24" s="76">
        <f>'Drive Summary'!H130</f>
        <v>0</v>
      </c>
      <c r="E24" s="76">
        <f>'Drive Summary'!I130</f>
        <v>0</v>
      </c>
      <c r="F24" s="491">
        <f>'Drive Summary'!J130</f>
        <v>0</v>
      </c>
      <c r="G24" s="332">
        <f>'Drive Summary'!N130</f>
        <v>0</v>
      </c>
      <c r="H24" s="76">
        <f>'Drive Summary'!O130</f>
        <v>0</v>
      </c>
      <c r="I24" s="717">
        <f>'Drive Summary'!P130</f>
        <v>0</v>
      </c>
      <c r="J24" s="77">
        <f>'Drive Summary'!Q130</f>
        <v>0</v>
      </c>
      <c r="K24" s="332">
        <f>'Drive Summary'!U130</f>
        <v>0</v>
      </c>
      <c r="L24" s="76">
        <f>'Drive Summary'!V130</f>
        <v>0</v>
      </c>
      <c r="M24" s="717">
        <f>'Drive Summary'!W130</f>
        <v>0</v>
      </c>
      <c r="N24" s="76">
        <f>'Drive Summary'!X130</f>
        <v>0</v>
      </c>
      <c r="O24" s="717">
        <f>'Drive Summary'!Y130</f>
        <v>0</v>
      </c>
      <c r="P24" s="732">
        <f t="shared" si="9"/>
        <v>0</v>
      </c>
      <c r="Q24" s="748">
        <f t="shared" si="10"/>
        <v>0</v>
      </c>
      <c r="R24" s="332">
        <f t="shared" si="11"/>
        <v>0</v>
      </c>
      <c r="S24" s="78">
        <f t="shared" si="12"/>
        <v>0</v>
      </c>
    </row>
    <row r="25" spans="1:19">
      <c r="A25" s="79"/>
      <c r="B25" s="644" t="s">
        <v>258</v>
      </c>
      <c r="C25" s="1793">
        <f>'Drive Summary'!G131</f>
        <v>0</v>
      </c>
      <c r="D25" s="6">
        <f>'Drive Summary'!H131</f>
        <v>0</v>
      </c>
      <c r="E25" s="6">
        <f>'Drive Summary'!I131</f>
        <v>0</v>
      </c>
      <c r="F25" s="1371">
        <f>'Drive Summary'!J131</f>
        <v>0</v>
      </c>
      <c r="G25" s="1794">
        <f>'Drive Summary'!N131</f>
        <v>0</v>
      </c>
      <c r="H25" s="1795">
        <f>'Drive Summary'!O131</f>
        <v>0</v>
      </c>
      <c r="I25" s="1796">
        <f>'Drive Summary'!P131</f>
        <v>0</v>
      </c>
      <c r="J25" s="1522">
        <f>'Drive Summary'!Q131</f>
        <v>0</v>
      </c>
      <c r="K25" s="1794">
        <f>'Drive Summary'!U131</f>
        <v>0</v>
      </c>
      <c r="L25" s="1795">
        <f>'Drive Summary'!V131</f>
        <v>0</v>
      </c>
      <c r="M25" s="1796">
        <f>'Drive Summary'!W131</f>
        <v>0</v>
      </c>
      <c r="N25" s="1795">
        <f>'Drive Summary'!X131</f>
        <v>0</v>
      </c>
      <c r="O25" s="1796">
        <f>'Drive Summary'!Y131</f>
        <v>0</v>
      </c>
      <c r="P25" s="1797">
        <f t="shared" ref="P25" si="13">SUM(C25:F25)</f>
        <v>0</v>
      </c>
      <c r="Q25" s="1798">
        <f t="shared" ref="Q25" si="14">SUM(G25:J25)</f>
        <v>0</v>
      </c>
      <c r="R25" s="1794">
        <f t="shared" ref="R25" si="15">SUM(K25:O25)</f>
        <v>0</v>
      </c>
      <c r="S25" s="1526">
        <f t="shared" ref="S25" si="16">P25+Q25+R25</f>
        <v>0</v>
      </c>
    </row>
    <row r="26" spans="1:19" ht="16.5" thickBot="1">
      <c r="A26" s="129"/>
      <c r="B26" s="130" t="s">
        <v>315</v>
      </c>
      <c r="C26" s="139">
        <f>SUM(C20:C25)</f>
        <v>0</v>
      </c>
      <c r="D26" s="489">
        <f t="shared" ref="D26:S26" si="17">SUM(D20:D25)</f>
        <v>0</v>
      </c>
      <c r="E26" s="489">
        <f t="shared" si="17"/>
        <v>0</v>
      </c>
      <c r="F26" s="492">
        <f t="shared" si="17"/>
        <v>0</v>
      </c>
      <c r="G26" s="490">
        <f t="shared" si="17"/>
        <v>0</v>
      </c>
      <c r="H26" s="131">
        <f t="shared" si="17"/>
        <v>0</v>
      </c>
      <c r="I26" s="720">
        <f t="shared" si="17"/>
        <v>0</v>
      </c>
      <c r="J26" s="143">
        <f t="shared" si="17"/>
        <v>0</v>
      </c>
      <c r="K26" s="490">
        <f t="shared" si="17"/>
        <v>0</v>
      </c>
      <c r="L26" s="144">
        <f t="shared" si="17"/>
        <v>0</v>
      </c>
      <c r="M26" s="720">
        <f t="shared" si="17"/>
        <v>0</v>
      </c>
      <c r="N26" s="144">
        <f t="shared" si="17"/>
        <v>0</v>
      </c>
      <c r="O26" s="720">
        <f t="shared" si="17"/>
        <v>0</v>
      </c>
      <c r="P26" s="735">
        <f t="shared" si="17"/>
        <v>0</v>
      </c>
      <c r="Q26" s="751">
        <f t="shared" si="17"/>
        <v>0</v>
      </c>
      <c r="R26" s="490">
        <f t="shared" si="17"/>
        <v>0</v>
      </c>
      <c r="S26" s="145">
        <f t="shared" si="17"/>
        <v>0</v>
      </c>
    </row>
    <row r="27" spans="1:19">
      <c r="A27" s="133" t="s">
        <v>195</v>
      </c>
      <c r="B27" s="914" t="s">
        <v>472</v>
      </c>
      <c r="C27" s="370">
        <f>'Drive Summary'!G133</f>
        <v>0</v>
      </c>
      <c r="D27" s="146">
        <f>'Drive Summary'!H133</f>
        <v>0</v>
      </c>
      <c r="E27" s="146">
        <f>'Drive Summary'!I133</f>
        <v>0</v>
      </c>
      <c r="F27" s="147">
        <f>'Drive Summary'!J133</f>
        <v>0</v>
      </c>
      <c r="G27" s="148">
        <f>'Drive Summary'!N133</f>
        <v>0</v>
      </c>
      <c r="H27" s="149">
        <f>'Drive Summary'!O133</f>
        <v>0</v>
      </c>
      <c r="I27" s="268">
        <f>'Drive Summary'!P133</f>
        <v>0</v>
      </c>
      <c r="J27" s="150">
        <f>'Drive Summary'!Q133</f>
        <v>0</v>
      </c>
      <c r="K27" s="546">
        <f>'Drive Summary'!U133</f>
        <v>0</v>
      </c>
      <c r="L27" s="151">
        <f>'Drive Summary'!V133</f>
        <v>0</v>
      </c>
      <c r="M27" s="268">
        <f>'Drive Summary'!W133</f>
        <v>0</v>
      </c>
      <c r="N27" s="151">
        <f>'Drive Summary'!X133</f>
        <v>0</v>
      </c>
      <c r="O27" s="268">
        <f>'Drive Summary'!Y133</f>
        <v>0</v>
      </c>
      <c r="P27" s="363">
        <f t="shared" ref="P27:P32" si="18">SUM(C27:F27)</f>
        <v>0</v>
      </c>
      <c r="Q27" s="6">
        <f t="shared" ref="Q27:Q32" si="19">SUM(G27:J27)</f>
        <v>0</v>
      </c>
      <c r="R27" s="546">
        <f t="shared" ref="R27:R32" si="20">SUM(K27:O27)</f>
        <v>0</v>
      </c>
      <c r="S27" s="152">
        <f t="shared" ref="S27:S32" si="21">P27+Q27+R27</f>
        <v>0</v>
      </c>
    </row>
    <row r="28" spans="1:19">
      <c r="A28" s="79"/>
      <c r="B28" s="644" t="s">
        <v>201</v>
      </c>
      <c r="C28" s="370">
        <f>'Drive Summary'!G134</f>
        <v>0</v>
      </c>
      <c r="D28" s="146">
        <f>'Drive Summary'!H134</f>
        <v>0</v>
      </c>
      <c r="E28" s="146">
        <f>'Drive Summary'!I134</f>
        <v>0</v>
      </c>
      <c r="F28" s="147">
        <f>'Drive Summary'!J134</f>
        <v>0</v>
      </c>
      <c r="G28" s="148">
        <f>'Drive Summary'!N134</f>
        <v>0</v>
      </c>
      <c r="H28" s="149">
        <f>'Drive Summary'!O134</f>
        <v>0</v>
      </c>
      <c r="I28" s="268">
        <f>'Drive Summary'!P134</f>
        <v>0</v>
      </c>
      <c r="J28" s="150">
        <f>'Drive Summary'!Q134</f>
        <v>0</v>
      </c>
      <c r="K28" s="546">
        <f>'Drive Summary'!U134</f>
        <v>0</v>
      </c>
      <c r="L28" s="151">
        <f>'Drive Summary'!V134</f>
        <v>0</v>
      </c>
      <c r="M28" s="268">
        <f>'Drive Summary'!W134</f>
        <v>0</v>
      </c>
      <c r="N28" s="151">
        <f>'Drive Summary'!X134</f>
        <v>0</v>
      </c>
      <c r="O28" s="268">
        <f>'Drive Summary'!Y134</f>
        <v>0</v>
      </c>
      <c r="P28" s="363">
        <f t="shared" si="18"/>
        <v>0</v>
      </c>
      <c r="Q28" s="6">
        <f t="shared" si="19"/>
        <v>0</v>
      </c>
      <c r="R28" s="546">
        <f t="shared" si="20"/>
        <v>0</v>
      </c>
      <c r="S28" s="152">
        <f t="shared" si="21"/>
        <v>0</v>
      </c>
    </row>
    <row r="29" spans="1:19">
      <c r="A29" s="101"/>
      <c r="B29" s="644" t="s">
        <v>203</v>
      </c>
      <c r="C29" s="370">
        <f>'Drive Summary'!G135</f>
        <v>0</v>
      </c>
      <c r="D29" s="970">
        <f>'Drive Summary'!H135</f>
        <v>0</v>
      </c>
      <c r="E29" s="970">
        <f>'Drive Summary'!I135</f>
        <v>0</v>
      </c>
      <c r="F29" s="971">
        <f>'Drive Summary'!J135</f>
        <v>0</v>
      </c>
      <c r="G29" s="148">
        <f>'Drive Summary'!N135</f>
        <v>0</v>
      </c>
      <c r="H29" s="149">
        <f>'Drive Summary'!O135</f>
        <v>0</v>
      </c>
      <c r="I29" s="268">
        <f>'Drive Summary'!P135</f>
        <v>0</v>
      </c>
      <c r="J29" s="150">
        <f>'Drive Summary'!Q135</f>
        <v>0</v>
      </c>
      <c r="K29" s="546">
        <f>'Drive Summary'!U135</f>
        <v>0</v>
      </c>
      <c r="L29" s="151">
        <f>'Drive Summary'!V135</f>
        <v>0</v>
      </c>
      <c r="M29" s="268">
        <f>'Drive Summary'!W135</f>
        <v>0</v>
      </c>
      <c r="N29" s="151">
        <f>'Drive Summary'!X135</f>
        <v>0</v>
      </c>
      <c r="O29" s="268">
        <f>'Drive Summary'!Y135</f>
        <v>0</v>
      </c>
      <c r="P29" s="1095">
        <f t="shared" si="18"/>
        <v>0</v>
      </c>
      <c r="Q29" s="6">
        <f t="shared" si="19"/>
        <v>0</v>
      </c>
      <c r="R29" s="546">
        <f t="shared" si="20"/>
        <v>0</v>
      </c>
      <c r="S29" s="976">
        <f t="shared" si="21"/>
        <v>0</v>
      </c>
    </row>
    <row r="30" spans="1:19">
      <c r="A30" s="101"/>
      <c r="B30" s="644" t="s">
        <v>204</v>
      </c>
      <c r="C30" s="370">
        <f>'Drive Summary'!G136</f>
        <v>0</v>
      </c>
      <c r="D30" s="970">
        <f>'Drive Summary'!H136</f>
        <v>0</v>
      </c>
      <c r="E30" s="970">
        <f>'Drive Summary'!I136</f>
        <v>0</v>
      </c>
      <c r="F30" s="971">
        <f>'Drive Summary'!J136</f>
        <v>0</v>
      </c>
      <c r="G30" s="148">
        <f>'Drive Summary'!N136</f>
        <v>0</v>
      </c>
      <c r="H30" s="149">
        <f>'Drive Summary'!O136</f>
        <v>0</v>
      </c>
      <c r="I30" s="268">
        <f>'Drive Summary'!P136</f>
        <v>0</v>
      </c>
      <c r="J30" s="150">
        <f>'Drive Summary'!Q136</f>
        <v>0</v>
      </c>
      <c r="K30" s="546">
        <f>'Drive Summary'!U136</f>
        <v>0</v>
      </c>
      <c r="L30" s="151">
        <f>'Drive Summary'!V136</f>
        <v>0</v>
      </c>
      <c r="M30" s="268">
        <f>'Drive Summary'!W136</f>
        <v>0</v>
      </c>
      <c r="N30" s="151">
        <f>'Drive Summary'!X136</f>
        <v>0</v>
      </c>
      <c r="O30" s="268">
        <f>'Drive Summary'!Y136</f>
        <v>0</v>
      </c>
      <c r="P30" s="1095">
        <f t="shared" si="18"/>
        <v>0</v>
      </c>
      <c r="Q30" s="6">
        <f t="shared" si="19"/>
        <v>0</v>
      </c>
      <c r="R30" s="546">
        <f t="shared" si="20"/>
        <v>0</v>
      </c>
      <c r="S30" s="976">
        <f t="shared" si="21"/>
        <v>0</v>
      </c>
    </row>
    <row r="31" spans="1:19">
      <c r="A31" s="644"/>
      <c r="B31" s="644" t="s">
        <v>221</v>
      </c>
      <c r="C31" s="370">
        <f>'Drive Summary'!G137</f>
        <v>0</v>
      </c>
      <c r="D31" s="146">
        <f>'Drive Summary'!H137</f>
        <v>0</v>
      </c>
      <c r="E31" s="146">
        <f>'Drive Summary'!I137</f>
        <v>0</v>
      </c>
      <c r="F31" s="147">
        <f>'Drive Summary'!J137</f>
        <v>0</v>
      </c>
      <c r="G31" s="148">
        <f>'Drive Summary'!N137</f>
        <v>0</v>
      </c>
      <c r="H31" s="149">
        <f>'Drive Summary'!O137</f>
        <v>0</v>
      </c>
      <c r="I31" s="268">
        <f>'Drive Summary'!P137</f>
        <v>0</v>
      </c>
      <c r="J31" s="150">
        <f>'Drive Summary'!Q137</f>
        <v>0</v>
      </c>
      <c r="K31" s="546">
        <f>'Drive Summary'!U137</f>
        <v>0</v>
      </c>
      <c r="L31" s="151">
        <f>'Drive Summary'!V137</f>
        <v>0</v>
      </c>
      <c r="M31" s="268">
        <f>'Drive Summary'!W137</f>
        <v>0</v>
      </c>
      <c r="N31" s="151">
        <f>'Drive Summary'!X137</f>
        <v>0</v>
      </c>
      <c r="O31" s="268">
        <f>'Drive Summary'!Y137</f>
        <v>0</v>
      </c>
      <c r="P31" s="363">
        <f t="shared" si="18"/>
        <v>0</v>
      </c>
      <c r="Q31" s="6">
        <f t="shared" si="19"/>
        <v>0</v>
      </c>
      <c r="R31" s="546">
        <f t="shared" si="20"/>
        <v>0</v>
      </c>
      <c r="S31" s="152">
        <f t="shared" si="21"/>
        <v>0</v>
      </c>
    </row>
    <row r="32" spans="1:19">
      <c r="A32" s="644"/>
      <c r="B32" s="644" t="s">
        <v>258</v>
      </c>
      <c r="C32" s="370">
        <f>'Drive Summary'!G138</f>
        <v>0</v>
      </c>
      <c r="D32" s="970">
        <f>'Drive Summary'!H138</f>
        <v>0</v>
      </c>
      <c r="E32" s="970">
        <f>'Drive Summary'!I138</f>
        <v>0</v>
      </c>
      <c r="F32" s="971">
        <f>'Drive Summary'!J138</f>
        <v>0</v>
      </c>
      <c r="G32" s="148">
        <f>'Drive Summary'!N138</f>
        <v>0</v>
      </c>
      <c r="H32" s="972">
        <f>'Drive Summary'!O138</f>
        <v>0</v>
      </c>
      <c r="I32" s="975">
        <f>'Drive Summary'!P138</f>
        <v>0</v>
      </c>
      <c r="J32" s="973">
        <f>'Drive Summary'!Q138</f>
        <v>0</v>
      </c>
      <c r="K32" s="546">
        <f>'Drive Summary'!U138</f>
        <v>0</v>
      </c>
      <c r="L32" s="974">
        <f>'Drive Summary'!V138</f>
        <v>0</v>
      </c>
      <c r="M32" s="975">
        <f>'Drive Summary'!W138</f>
        <v>0</v>
      </c>
      <c r="N32" s="974">
        <f>'Drive Summary'!X138</f>
        <v>0</v>
      </c>
      <c r="O32" s="975">
        <f>'Drive Summary'!Y138</f>
        <v>0</v>
      </c>
      <c r="P32" s="1095">
        <f t="shared" si="18"/>
        <v>0</v>
      </c>
      <c r="Q32" s="6">
        <f t="shared" si="19"/>
        <v>0</v>
      </c>
      <c r="R32" s="546">
        <f t="shared" si="20"/>
        <v>0</v>
      </c>
      <c r="S32" s="976">
        <f t="shared" si="21"/>
        <v>0</v>
      </c>
    </row>
    <row r="33" spans="1:19" ht="16.5" thickBot="1">
      <c r="A33" s="129"/>
      <c r="B33" s="130" t="s">
        <v>202</v>
      </c>
      <c r="C33" s="811">
        <f>SUM(C27:C32)</f>
        <v>0</v>
      </c>
      <c r="D33" s="489">
        <f t="shared" ref="D33:S33" si="22">SUM(D27:D32)</f>
        <v>0</v>
      </c>
      <c r="E33" s="489">
        <f t="shared" si="22"/>
        <v>0</v>
      </c>
      <c r="F33" s="812">
        <f t="shared" si="22"/>
        <v>0</v>
      </c>
      <c r="G33" s="813">
        <f t="shared" si="22"/>
        <v>0</v>
      </c>
      <c r="H33" s="814">
        <f t="shared" si="22"/>
        <v>0</v>
      </c>
      <c r="I33" s="815">
        <f t="shared" si="22"/>
        <v>0</v>
      </c>
      <c r="J33" s="816">
        <f t="shared" si="22"/>
        <v>0</v>
      </c>
      <c r="K33" s="817">
        <f>SUM(K27:K32)</f>
        <v>0</v>
      </c>
      <c r="L33" s="818">
        <f t="shared" si="22"/>
        <v>0</v>
      </c>
      <c r="M33" s="815">
        <f t="shared" si="22"/>
        <v>0</v>
      </c>
      <c r="N33" s="818">
        <f t="shared" si="22"/>
        <v>0</v>
      </c>
      <c r="O33" s="815">
        <f t="shared" si="22"/>
        <v>0</v>
      </c>
      <c r="P33" s="819">
        <f t="shared" si="22"/>
        <v>0</v>
      </c>
      <c r="Q33" s="820">
        <f t="shared" si="22"/>
        <v>0</v>
      </c>
      <c r="R33" s="817">
        <f t="shared" si="22"/>
        <v>0</v>
      </c>
      <c r="S33" s="821">
        <f t="shared" si="22"/>
        <v>0</v>
      </c>
    </row>
    <row r="34" spans="1:19">
      <c r="A34" s="133" t="s">
        <v>403</v>
      </c>
      <c r="B34" s="914" t="s">
        <v>472</v>
      </c>
      <c r="C34" s="370">
        <f>'Drive Summary'!G150</f>
        <v>0</v>
      </c>
      <c r="D34" s="146">
        <f>'Drive Summary'!H150</f>
        <v>22100</v>
      </c>
      <c r="E34" s="146">
        <f>'Drive Summary'!I150</f>
        <v>59275</v>
      </c>
      <c r="F34" s="147">
        <f>'Drive Summary'!J150</f>
        <v>15125</v>
      </c>
      <c r="G34" s="148">
        <f>'Drive Summary'!N150</f>
        <v>12325</v>
      </c>
      <c r="H34" s="149">
        <f>'Drive Summary'!O150</f>
        <v>16950</v>
      </c>
      <c r="I34" s="268">
        <f>'Drive Summary'!P150</f>
        <v>10975</v>
      </c>
      <c r="J34" s="150">
        <f>'Drive Summary'!Q150</f>
        <v>13000</v>
      </c>
      <c r="K34" s="546">
        <f>'Drive Summary'!U150</f>
        <v>8200</v>
      </c>
      <c r="L34" s="151">
        <f>'Drive Summary'!V150</f>
        <v>18250</v>
      </c>
      <c r="M34" s="268">
        <f>'Drive Summary'!W150</f>
        <v>23200</v>
      </c>
      <c r="N34" s="151">
        <f>'Drive Summary'!X150</f>
        <v>6450</v>
      </c>
      <c r="O34" s="268">
        <f>'Drive Summary'!Y150</f>
        <v>500</v>
      </c>
      <c r="P34" s="363">
        <f t="shared" ref="P34:P38" si="23">SUM(C34:F34)</f>
        <v>96500</v>
      </c>
      <c r="Q34" s="6">
        <f t="shared" ref="Q34:Q39" si="24">SUM(G34:J34)</f>
        <v>53250</v>
      </c>
      <c r="R34" s="546">
        <f t="shared" ref="R34:R39" si="25">SUM(K34:O34)</f>
        <v>56600</v>
      </c>
      <c r="S34" s="152">
        <f t="shared" ref="S34:S39" si="26">P34+Q34+R34</f>
        <v>206350</v>
      </c>
    </row>
    <row r="35" spans="1:19">
      <c r="A35" s="79"/>
      <c r="B35" s="644" t="s">
        <v>201</v>
      </c>
      <c r="C35" s="370">
        <f>'Drive Summary'!G151</f>
        <v>0</v>
      </c>
      <c r="D35" s="146">
        <f>'Drive Summary'!H151</f>
        <v>51375</v>
      </c>
      <c r="E35" s="146">
        <f>'Drive Summary'!I151</f>
        <v>50400</v>
      </c>
      <c r="F35" s="147">
        <f>'Drive Summary'!J151</f>
        <v>20600</v>
      </c>
      <c r="G35" s="148">
        <f>'Drive Summary'!N151</f>
        <v>26375</v>
      </c>
      <c r="H35" s="149">
        <f>'Drive Summary'!O151</f>
        <v>89575</v>
      </c>
      <c r="I35" s="268">
        <f>'Drive Summary'!P151</f>
        <v>19450</v>
      </c>
      <c r="J35" s="150">
        <f>'Drive Summary'!Q151</f>
        <v>26250</v>
      </c>
      <c r="K35" s="546">
        <f>'Drive Summary'!U151</f>
        <v>25250</v>
      </c>
      <c r="L35" s="151">
        <f>'Drive Summary'!V151</f>
        <v>137325</v>
      </c>
      <c r="M35" s="268">
        <f>'Drive Summary'!W151</f>
        <v>32500</v>
      </c>
      <c r="N35" s="151">
        <f>'Drive Summary'!X151</f>
        <v>15575</v>
      </c>
      <c r="O35" s="268">
        <f>'Drive Summary'!Y151</f>
        <v>1325</v>
      </c>
      <c r="P35" s="363">
        <f t="shared" si="23"/>
        <v>122375</v>
      </c>
      <c r="Q35" s="6">
        <f t="shared" si="24"/>
        <v>161650</v>
      </c>
      <c r="R35" s="546">
        <f t="shared" si="25"/>
        <v>211975</v>
      </c>
      <c r="S35" s="152">
        <f t="shared" si="26"/>
        <v>496000</v>
      </c>
    </row>
    <row r="36" spans="1:19">
      <c r="A36" s="101"/>
      <c r="B36" s="644" t="s">
        <v>203</v>
      </c>
      <c r="C36" s="370">
        <f>'Drive Summary'!G152</f>
        <v>0</v>
      </c>
      <c r="D36" s="970">
        <f>'Drive Summary'!H152</f>
        <v>3600</v>
      </c>
      <c r="E36" s="970">
        <f>'Drive Summary'!I152</f>
        <v>800</v>
      </c>
      <c r="F36" s="971">
        <f>'Drive Summary'!J152</f>
        <v>400</v>
      </c>
      <c r="G36" s="148">
        <f>'Drive Summary'!N152</f>
        <v>2825</v>
      </c>
      <c r="H36" s="149">
        <f>'Drive Summary'!O152</f>
        <v>1200</v>
      </c>
      <c r="I36" s="268">
        <f>'Drive Summary'!P152</f>
        <v>550</v>
      </c>
      <c r="J36" s="150">
        <f>'Drive Summary'!Q152</f>
        <v>1975</v>
      </c>
      <c r="K36" s="546">
        <f>'Drive Summary'!U152</f>
        <v>3475</v>
      </c>
      <c r="L36" s="151">
        <f>'Drive Summary'!V152</f>
        <v>775</v>
      </c>
      <c r="M36" s="268">
        <f>'Drive Summary'!W152</f>
        <v>2425</v>
      </c>
      <c r="N36" s="151">
        <f>'Drive Summary'!X152</f>
        <v>600</v>
      </c>
      <c r="O36" s="268">
        <f>'Drive Summary'!Y152</f>
        <v>325</v>
      </c>
      <c r="P36" s="1095">
        <f t="shared" si="23"/>
        <v>4800</v>
      </c>
      <c r="Q36" s="6">
        <f t="shared" si="24"/>
        <v>6550</v>
      </c>
      <c r="R36" s="546">
        <f t="shared" si="25"/>
        <v>7600</v>
      </c>
      <c r="S36" s="976">
        <f t="shared" si="26"/>
        <v>18950</v>
      </c>
    </row>
    <row r="37" spans="1:19">
      <c r="A37" s="101"/>
      <c r="B37" s="644" t="s">
        <v>204</v>
      </c>
      <c r="C37" s="370">
        <f>'Drive Summary'!G153</f>
        <v>0</v>
      </c>
      <c r="D37" s="970">
        <f>'Drive Summary'!H153</f>
        <v>112200</v>
      </c>
      <c r="E37" s="970">
        <f>'Drive Summary'!I153</f>
        <v>128225</v>
      </c>
      <c r="F37" s="971">
        <f>'Drive Summary'!J153</f>
        <v>107775</v>
      </c>
      <c r="G37" s="148">
        <f>'Drive Summary'!N153</f>
        <v>98075</v>
      </c>
      <c r="H37" s="149">
        <f>'Drive Summary'!O153</f>
        <v>131275</v>
      </c>
      <c r="I37" s="268">
        <f>'Drive Summary'!P153</f>
        <v>91425</v>
      </c>
      <c r="J37" s="150">
        <f>'Drive Summary'!Q153</f>
        <v>49525</v>
      </c>
      <c r="K37" s="546">
        <f>'Drive Summary'!U153</f>
        <v>93575</v>
      </c>
      <c r="L37" s="151">
        <f>'Drive Summary'!V153</f>
        <v>140600</v>
      </c>
      <c r="M37" s="268">
        <f>'Drive Summary'!W153</f>
        <v>99300</v>
      </c>
      <c r="N37" s="151">
        <f>'Drive Summary'!X153</f>
        <v>50775</v>
      </c>
      <c r="O37" s="268">
        <f>'Drive Summary'!Y153</f>
        <v>11400</v>
      </c>
      <c r="P37" s="1095">
        <f t="shared" si="23"/>
        <v>348200</v>
      </c>
      <c r="Q37" s="6">
        <f t="shared" si="24"/>
        <v>370300</v>
      </c>
      <c r="R37" s="546">
        <f t="shared" si="25"/>
        <v>395650</v>
      </c>
      <c r="S37" s="976">
        <f t="shared" si="26"/>
        <v>1114150</v>
      </c>
    </row>
    <row r="38" spans="1:19">
      <c r="A38" s="644"/>
      <c r="B38" s="644" t="s">
        <v>221</v>
      </c>
      <c r="C38" s="370">
        <f>'Drive Summary'!G154</f>
        <v>0</v>
      </c>
      <c r="D38" s="146">
        <f>'Drive Summary'!H154</f>
        <v>0</v>
      </c>
      <c r="E38" s="146">
        <f>'Drive Summary'!I154</f>
        <v>82380</v>
      </c>
      <c r="F38" s="147">
        <f>'Drive Summary'!J154</f>
        <v>46120</v>
      </c>
      <c r="G38" s="148">
        <f>'Drive Summary'!N154</f>
        <v>34120</v>
      </c>
      <c r="H38" s="149">
        <f>'Drive Summary'!O154</f>
        <v>40980</v>
      </c>
      <c r="I38" s="268">
        <f>'Drive Summary'!P154</f>
        <v>39620</v>
      </c>
      <c r="J38" s="150">
        <f>'Drive Summary'!Q154</f>
        <v>23100</v>
      </c>
      <c r="K38" s="546">
        <f>'Drive Summary'!U154</f>
        <v>25660</v>
      </c>
      <c r="L38" s="151">
        <f>'Drive Summary'!V154</f>
        <v>42980</v>
      </c>
      <c r="M38" s="268">
        <f>'Drive Summary'!W154</f>
        <v>48180</v>
      </c>
      <c r="N38" s="151">
        <f>'Drive Summary'!X154</f>
        <v>17760</v>
      </c>
      <c r="O38" s="268">
        <f>'Drive Summary'!Y154</f>
        <v>1040</v>
      </c>
      <c r="P38" s="363">
        <f t="shared" si="23"/>
        <v>128500</v>
      </c>
      <c r="Q38" s="6">
        <f t="shared" si="24"/>
        <v>137820</v>
      </c>
      <c r="R38" s="546">
        <f t="shared" si="25"/>
        <v>135620</v>
      </c>
      <c r="S38" s="152">
        <f t="shared" si="26"/>
        <v>401940</v>
      </c>
    </row>
    <row r="39" spans="1:19">
      <c r="A39" s="644"/>
      <c r="B39" s="644" t="s">
        <v>258</v>
      </c>
      <c r="C39" s="370">
        <f>'Drive Summary'!G155</f>
        <v>0</v>
      </c>
      <c r="D39" s="970">
        <f>'Drive Summary'!H155</f>
        <v>0</v>
      </c>
      <c r="E39" s="970">
        <f>'Drive Summary'!I155</f>
        <v>54180</v>
      </c>
      <c r="F39" s="971">
        <f>'Drive Summary'!J155</f>
        <v>27020</v>
      </c>
      <c r="G39" s="148">
        <f>'Drive Summary'!N155</f>
        <v>17060</v>
      </c>
      <c r="H39" s="972">
        <f>'Drive Summary'!O155</f>
        <v>36180</v>
      </c>
      <c r="I39" s="975">
        <f>'Drive Summary'!P155</f>
        <v>25680</v>
      </c>
      <c r="J39" s="973">
        <f>'Drive Summary'!Q155</f>
        <v>20460</v>
      </c>
      <c r="K39" s="546">
        <f>'Drive Summary'!U155</f>
        <v>6900</v>
      </c>
      <c r="L39" s="974">
        <f>'Drive Summary'!V155</f>
        <v>27140</v>
      </c>
      <c r="M39" s="975">
        <f>'Drive Summary'!W155</f>
        <v>25620</v>
      </c>
      <c r="N39" s="974">
        <f>'Drive Summary'!X155</f>
        <v>9720</v>
      </c>
      <c r="O39" s="975">
        <f>'Drive Summary'!Y155</f>
        <v>2140</v>
      </c>
      <c r="P39" s="1095">
        <f>SUM(C39:F39)</f>
        <v>81200</v>
      </c>
      <c r="Q39" s="6">
        <f t="shared" si="24"/>
        <v>99380</v>
      </c>
      <c r="R39" s="546">
        <f t="shared" si="25"/>
        <v>71520</v>
      </c>
      <c r="S39" s="976">
        <f t="shared" si="26"/>
        <v>252100</v>
      </c>
    </row>
    <row r="40" spans="1:19" ht="16.5" thickBot="1">
      <c r="A40" s="129"/>
      <c r="B40" s="130" t="s">
        <v>657</v>
      </c>
      <c r="C40" s="811">
        <f t="shared" ref="C40:J40" si="27">SUM(C34:C39)</f>
        <v>0</v>
      </c>
      <c r="D40" s="489">
        <f t="shared" si="27"/>
        <v>189275</v>
      </c>
      <c r="E40" s="489">
        <f t="shared" si="27"/>
        <v>375260</v>
      </c>
      <c r="F40" s="812">
        <f t="shared" si="27"/>
        <v>217040</v>
      </c>
      <c r="G40" s="813">
        <f t="shared" si="27"/>
        <v>190780</v>
      </c>
      <c r="H40" s="814">
        <f t="shared" si="27"/>
        <v>316160</v>
      </c>
      <c r="I40" s="815">
        <f t="shared" si="27"/>
        <v>187700</v>
      </c>
      <c r="J40" s="816">
        <f t="shared" si="27"/>
        <v>134310</v>
      </c>
      <c r="K40" s="817">
        <f>SUM(K34:K39)</f>
        <v>163060</v>
      </c>
      <c r="L40" s="818">
        <f t="shared" ref="L40:O40" si="28">SUM(L34:L39)</f>
        <v>367070</v>
      </c>
      <c r="M40" s="815">
        <f t="shared" si="28"/>
        <v>231225</v>
      </c>
      <c r="N40" s="818">
        <f t="shared" si="28"/>
        <v>100880</v>
      </c>
      <c r="O40" s="815">
        <f t="shared" si="28"/>
        <v>16730</v>
      </c>
      <c r="P40" s="819">
        <f>SUM(P34:P39)</f>
        <v>781575</v>
      </c>
      <c r="Q40" s="820">
        <f t="shared" ref="Q40:S40" si="29">SUM(Q34:Q39)</f>
        <v>828950</v>
      </c>
      <c r="R40" s="817">
        <f t="shared" si="29"/>
        <v>878965</v>
      </c>
      <c r="S40" s="821">
        <f t="shared" si="29"/>
        <v>2489490</v>
      </c>
    </row>
    <row r="41" spans="1:19" ht="16.5" thickBot="1">
      <c r="A41" s="168" t="s">
        <v>112</v>
      </c>
      <c r="B41" s="169"/>
      <c r="C41" s="351">
        <f t="shared" ref="C41:S41" si="30">C33+C26+C18++C17+C12+C5+C19+C40</f>
        <v>0</v>
      </c>
      <c r="D41" s="352">
        <f t="shared" si="30"/>
        <v>265225</v>
      </c>
      <c r="E41" s="352">
        <f t="shared" si="30"/>
        <v>495675</v>
      </c>
      <c r="F41" s="353">
        <f t="shared" si="30"/>
        <v>292960</v>
      </c>
      <c r="G41" s="354">
        <f t="shared" si="30"/>
        <v>268945</v>
      </c>
      <c r="H41" s="355">
        <f t="shared" si="30"/>
        <v>456475</v>
      </c>
      <c r="I41" s="723">
        <f t="shared" si="30"/>
        <v>260855</v>
      </c>
      <c r="J41" s="356">
        <f t="shared" si="30"/>
        <v>278105</v>
      </c>
      <c r="K41" s="725">
        <f t="shared" si="30"/>
        <v>254940</v>
      </c>
      <c r="L41" s="355">
        <f t="shared" si="30"/>
        <v>496145</v>
      </c>
      <c r="M41" s="731">
        <f t="shared" si="30"/>
        <v>357575</v>
      </c>
      <c r="N41" s="355">
        <f t="shared" si="30"/>
        <v>127160</v>
      </c>
      <c r="O41" s="731">
        <f t="shared" si="30"/>
        <v>36180</v>
      </c>
      <c r="P41" s="737">
        <f t="shared" si="30"/>
        <v>1053860</v>
      </c>
      <c r="Q41" s="753">
        <f t="shared" si="30"/>
        <v>1264380</v>
      </c>
      <c r="R41" s="725">
        <f t="shared" si="30"/>
        <v>1272000</v>
      </c>
      <c r="S41" s="357">
        <f t="shared" si="30"/>
        <v>3590240</v>
      </c>
    </row>
    <row r="42" spans="1:19" ht="16.5" thickBot="1">
      <c r="A42" s="525"/>
      <c r="B42" s="525"/>
      <c r="C42" s="525"/>
      <c r="D42" s="525"/>
      <c r="E42" s="525"/>
      <c r="F42" s="525"/>
      <c r="G42" s="525"/>
      <c r="H42" s="525"/>
      <c r="I42" s="525"/>
      <c r="J42" s="525"/>
      <c r="K42" s="525"/>
      <c r="L42" s="525"/>
      <c r="M42" s="525"/>
      <c r="N42" s="525"/>
      <c r="O42" s="525"/>
      <c r="P42" s="525"/>
      <c r="Q42" s="525"/>
      <c r="R42" s="525"/>
      <c r="S42" s="525"/>
    </row>
    <row r="43" spans="1:19" ht="25.4" customHeight="1">
      <c r="A43" s="511" t="s">
        <v>27</v>
      </c>
      <c r="B43" s="512"/>
      <c r="C43" s="513">
        <f t="shared" ref="C43:S43" si="31">C1</f>
        <v>1</v>
      </c>
      <c r="D43" s="514">
        <f t="shared" si="31"/>
        <v>2</v>
      </c>
      <c r="E43" s="514">
        <f t="shared" si="31"/>
        <v>3</v>
      </c>
      <c r="F43" s="514">
        <f t="shared" si="31"/>
        <v>4</v>
      </c>
      <c r="G43" s="515">
        <f t="shared" si="31"/>
        <v>5</v>
      </c>
      <c r="H43" s="515">
        <f t="shared" si="31"/>
        <v>6</v>
      </c>
      <c r="I43" s="766">
        <f t="shared" si="31"/>
        <v>7</v>
      </c>
      <c r="J43" s="515">
        <f t="shared" si="31"/>
        <v>8</v>
      </c>
      <c r="K43" s="516">
        <f t="shared" si="31"/>
        <v>9</v>
      </c>
      <c r="L43" s="516">
        <f t="shared" si="31"/>
        <v>10</v>
      </c>
      <c r="M43" s="516">
        <f t="shared" si="31"/>
        <v>11</v>
      </c>
      <c r="N43" s="516">
        <f t="shared" si="31"/>
        <v>12</v>
      </c>
      <c r="O43" s="516">
        <f t="shared" si="31"/>
        <v>13</v>
      </c>
      <c r="P43" s="517" t="str">
        <f t="shared" si="31"/>
        <v>Jul</v>
      </c>
      <c r="Q43" s="517" t="str">
        <f t="shared" si="31"/>
        <v>Aug</v>
      </c>
      <c r="R43" s="517" t="str">
        <f t="shared" si="31"/>
        <v>Sep</v>
      </c>
      <c r="S43" s="518" t="str">
        <f t="shared" si="31"/>
        <v>Qtr1FY24</v>
      </c>
    </row>
    <row r="44" spans="1:19" ht="16.5" thickBot="1">
      <c r="A44" s="519" t="s">
        <v>69</v>
      </c>
      <c r="B44" s="520" t="s">
        <v>113</v>
      </c>
      <c r="C44" s="521" t="str">
        <f t="shared" ref="C44:O44" si="32">C2</f>
        <v>Plan</v>
      </c>
      <c r="D44" s="522" t="str">
        <f t="shared" si="32"/>
        <v>Plan</v>
      </c>
      <c r="E44" s="522" t="str">
        <f t="shared" si="32"/>
        <v>Plan</v>
      </c>
      <c r="F44" s="522" t="str">
        <f t="shared" si="32"/>
        <v>Plan</v>
      </c>
      <c r="G44" s="523" t="str">
        <f t="shared" si="32"/>
        <v>Plan</v>
      </c>
      <c r="H44" s="523" t="str">
        <f t="shared" si="32"/>
        <v>Plan</v>
      </c>
      <c r="I44" s="767" t="str">
        <f t="shared" si="32"/>
        <v>Plan</v>
      </c>
      <c r="J44" s="523" t="str">
        <f t="shared" si="32"/>
        <v>Plan</v>
      </c>
      <c r="K44" s="524" t="str">
        <f t="shared" si="32"/>
        <v>Plan</v>
      </c>
      <c r="L44" s="524" t="str">
        <f t="shared" si="32"/>
        <v>Plan</v>
      </c>
      <c r="M44" s="524" t="str">
        <f t="shared" si="32"/>
        <v>Plan</v>
      </c>
      <c r="N44" s="524" t="str">
        <f t="shared" si="32"/>
        <v>Plan</v>
      </c>
      <c r="O44" s="524" t="str">
        <f t="shared" si="32"/>
        <v>Plan</v>
      </c>
      <c r="P44" s="522"/>
      <c r="Q44" s="522"/>
      <c r="R44" s="522"/>
      <c r="S44" s="522" t="str">
        <f>S2</f>
        <v>Plan</v>
      </c>
    </row>
    <row r="45" spans="1:19" ht="16.5" thickTop="1">
      <c r="A45" s="79" t="s">
        <v>147</v>
      </c>
      <c r="B45" s="643" t="s">
        <v>153</v>
      </c>
      <c r="C45" s="755">
        <f>SUMIF(RIE!$A:$A,$B45,RIE!D:D)</f>
        <v>0</v>
      </c>
      <c r="D45" s="756">
        <f>SUMIF(RIE!$A:$A,$B45,RIE!E:E)</f>
        <v>0</v>
      </c>
      <c r="E45" s="756">
        <f>SUMIF(RIE!$A:$A,$B45,RIE!F:F)</f>
        <v>0</v>
      </c>
      <c r="F45" s="757">
        <f>SUMIF(RIE!$A:$A,$B45,RIE!G:G)</f>
        <v>0</v>
      </c>
      <c r="G45" s="758">
        <f>SUMIF(RIE!$A:$A,$B45,RIE!H:H)</f>
        <v>0</v>
      </c>
      <c r="H45" s="759">
        <f>SUMIF(RIE!$A:$A,$B45,RIE!I:I)</f>
        <v>0</v>
      </c>
      <c r="I45" s="760">
        <f>SUMIF(RIE!$A:$A,$B45,RIE!J:J)</f>
        <v>0</v>
      </c>
      <c r="J45" s="768">
        <f>SUMIF(RIE!$A:$A,$B45,RIE!K:K)</f>
        <v>0</v>
      </c>
      <c r="K45" s="762">
        <f>SUMIF(RIE!$A:$A,$B45,RIE!L:L)</f>
        <v>0</v>
      </c>
      <c r="L45" s="759">
        <f>SUMIF(RIE!$A:$A,$B45,RIE!M:M)</f>
        <v>0</v>
      </c>
      <c r="M45" s="760">
        <f>SUMIF(RIE!$A:$A,$B45,RIE!N:N)</f>
        <v>0</v>
      </c>
      <c r="N45" s="762">
        <f>SUMIF(RIE!$A:$A,$B45,RIE!O:O)</f>
        <v>0</v>
      </c>
      <c r="O45" s="760">
        <f>SUMIF(RIE!$A:$A,$B45,RIE!P:P)</f>
        <v>0</v>
      </c>
      <c r="P45" s="763">
        <f>SUM(C45:F45)</f>
        <v>0</v>
      </c>
      <c r="Q45" s="764">
        <f>SUM(G45:J45)</f>
        <v>0</v>
      </c>
      <c r="R45" s="762">
        <f>SUM(K45:O45)</f>
        <v>0</v>
      </c>
      <c r="S45" s="765">
        <f>P45+Q45+R45</f>
        <v>0</v>
      </c>
    </row>
    <row r="46" spans="1:19">
      <c r="A46" s="79" t="s">
        <v>19</v>
      </c>
      <c r="B46" s="644" t="s">
        <v>154</v>
      </c>
      <c r="C46" s="388">
        <f>SUMIF(RIE!$A:$A,$B46,RIE!D:D)</f>
        <v>0</v>
      </c>
      <c r="D46" s="73">
        <f>SUMIF(RIE!$A:$A,$B46,RIE!E:E)</f>
        <v>0</v>
      </c>
      <c r="E46" s="73">
        <f>SUMIF(RIE!$A:$A,$B46,RIE!F:F)</f>
        <v>0</v>
      </c>
      <c r="F46" s="74">
        <f>SUMIF(RIE!$A:$A,$B46,RIE!G:G)</f>
        <v>0</v>
      </c>
      <c r="G46" s="75">
        <f>SUMIF(RIE!$A:$A,$B46,RIE!H:H)</f>
        <v>0</v>
      </c>
      <c r="H46" s="44">
        <f>SUMIF(RIE!$A:$A,$B46,RIE!I:I)</f>
        <v>0</v>
      </c>
      <c r="I46" s="717">
        <f>SUMIF(RIE!$A:$A,$B46,RIE!J:J)</f>
        <v>0</v>
      </c>
      <c r="J46" s="77">
        <f>SUMIF(RIE!$A:$A,$B46,RIE!K:K)</f>
        <v>0</v>
      </c>
      <c r="K46" s="332">
        <f>SUMIF(RIE!$A:$A,$B46,RIE!L:L)</f>
        <v>0</v>
      </c>
      <c r="L46" s="76">
        <f>SUMIF(RIE!$A:$A,$B46,RIE!M:M)</f>
        <v>0</v>
      </c>
      <c r="M46" s="717">
        <f>SUMIF(RIE!$A:$A,$B46,RIE!N:N)</f>
        <v>0</v>
      </c>
      <c r="N46" s="332">
        <f>SUMIF(RIE!$A:$A,$B46,RIE!O:O)</f>
        <v>0</v>
      </c>
      <c r="O46" s="717">
        <f>SUMIF(RIE!$A:$A,$B46,RIE!P:P)</f>
        <v>0</v>
      </c>
      <c r="P46" s="732">
        <f>SUM(C46:F46)</f>
        <v>0</v>
      </c>
      <c r="Q46" s="748">
        <f>SUM(G46:J46)</f>
        <v>0</v>
      </c>
      <c r="R46" s="332">
        <f>SUM(K46:O46)</f>
        <v>0</v>
      </c>
      <c r="S46" s="78">
        <f>P46+Q46+R46</f>
        <v>0</v>
      </c>
    </row>
    <row r="47" spans="1:19" ht="16.5" thickBot="1">
      <c r="A47" s="79"/>
      <c r="B47" s="101" t="s">
        <v>37</v>
      </c>
      <c r="C47" s="1047">
        <f>C45+C46</f>
        <v>0</v>
      </c>
      <c r="D47" s="1048">
        <f t="shared" ref="D47:R47" si="33">D45+D46</f>
        <v>0</v>
      </c>
      <c r="E47" s="1048">
        <f t="shared" si="33"/>
        <v>0</v>
      </c>
      <c r="F47" s="1049">
        <f t="shared" si="33"/>
        <v>0</v>
      </c>
      <c r="G47" s="1050">
        <f t="shared" si="33"/>
        <v>0</v>
      </c>
      <c r="H47" s="1051">
        <f t="shared" si="33"/>
        <v>0</v>
      </c>
      <c r="I47" s="1052">
        <f t="shared" si="33"/>
        <v>0</v>
      </c>
      <c r="J47" s="1084">
        <f t="shared" ref="J47:O47" si="34">J45+J46</f>
        <v>0</v>
      </c>
      <c r="K47" s="1054">
        <f t="shared" si="34"/>
        <v>0</v>
      </c>
      <c r="L47" s="1055">
        <f t="shared" si="34"/>
        <v>0</v>
      </c>
      <c r="M47" s="1052">
        <f t="shared" si="34"/>
        <v>0</v>
      </c>
      <c r="N47" s="1054">
        <f t="shared" si="34"/>
        <v>0</v>
      </c>
      <c r="O47" s="1052">
        <f t="shared" si="34"/>
        <v>0</v>
      </c>
      <c r="P47" s="1056">
        <f t="shared" si="33"/>
        <v>0</v>
      </c>
      <c r="Q47" s="1057">
        <f>Q45+Q46</f>
        <v>0</v>
      </c>
      <c r="R47" s="1054">
        <f t="shared" si="33"/>
        <v>0</v>
      </c>
      <c r="S47" s="1058">
        <f>S45+S46</f>
        <v>0</v>
      </c>
    </row>
    <row r="48" spans="1:19">
      <c r="A48" s="133" t="s">
        <v>339</v>
      </c>
      <c r="B48" s="644" t="s">
        <v>551</v>
      </c>
      <c r="C48" s="72">
        <f>SUMIF(RIE!$A:$A,$B48,RIE!D:D)</f>
        <v>0</v>
      </c>
      <c r="D48" s="73">
        <f>SUMIF(RIE!$A:$A,$B48,RIE!E:E)</f>
        <v>0</v>
      </c>
      <c r="E48" s="73">
        <f>SUMIF(RIE!$A:$A,$B48,RIE!F:F)</f>
        <v>0</v>
      </c>
      <c r="F48" s="74">
        <f>SUMIF(RIE!$A:$A,$B48,RIE!G:G)</f>
        <v>0</v>
      </c>
      <c r="G48" s="75">
        <f>SUMIF(RIE!$A:$A,$B48,RIE!H:H)</f>
        <v>0</v>
      </c>
      <c r="H48" s="44">
        <f>SUMIF(RIE!$A:$A,$B48,RIE!I:I)</f>
        <v>0</v>
      </c>
      <c r="I48" s="717">
        <f>SUMIF(RIE!$A:$A,$B48,RIE!J:J)</f>
        <v>0</v>
      </c>
      <c r="J48" s="77">
        <f>SUMIF(RIE!$A:$A,$B48,RIE!K:K)</f>
        <v>0</v>
      </c>
      <c r="K48" s="332">
        <f>SUMIF(RIE!$A:$A,$B48,RIE!L:L)</f>
        <v>0</v>
      </c>
      <c r="L48" s="76">
        <f>SUMIF(RIE!$A:$A,$B48,RIE!M:M)</f>
        <v>0</v>
      </c>
      <c r="M48" s="717">
        <f>SUMIF(RIE!$A:$A,$B48,RIE!N:N)</f>
        <v>0</v>
      </c>
      <c r="N48" s="332">
        <f>SUMIF(RIE!$A:$A,$B48,RIE!O:O)</f>
        <v>0</v>
      </c>
      <c r="O48" s="717">
        <f>SUMIF(RIE!$A:$A,$B48,RIE!P:P)</f>
        <v>0</v>
      </c>
      <c r="P48" s="732">
        <f>SUM(C48:F48)</f>
        <v>0</v>
      </c>
      <c r="Q48" s="748">
        <f>SUM(G48:J48)</f>
        <v>0</v>
      </c>
      <c r="R48" s="332">
        <f>SUM(K48:O48)</f>
        <v>0</v>
      </c>
      <c r="S48" s="78">
        <f>P48+Q48+R48</f>
        <v>0</v>
      </c>
    </row>
    <row r="49" spans="1:20">
      <c r="A49" s="79" t="s">
        <v>19</v>
      </c>
      <c r="B49" s="644" t="s">
        <v>355</v>
      </c>
      <c r="C49" s="160">
        <f>SUMIF(RIE!$A:$A,$B49,RIE!D:D)</f>
        <v>0</v>
      </c>
      <c r="D49" s="161">
        <f>SUMIF(RIE!$A:$A,$B49,RIE!E:E)</f>
        <v>0</v>
      </c>
      <c r="E49" s="161">
        <f>SUMIF(RIE!$A:$A,$B49,RIE!F:F)</f>
        <v>15600</v>
      </c>
      <c r="F49" s="162">
        <f>SUMIF(RIE!$A:$A,$B49,RIE!G:G)</f>
        <v>5425</v>
      </c>
      <c r="G49" s="163">
        <f>SUMIF(RIE!$A:$A,$B49,RIE!H:H)</f>
        <v>575</v>
      </c>
      <c r="H49" s="132">
        <f>SUMIF(RIE!$A:$A,$B49,RIE!I:I)</f>
        <v>6500</v>
      </c>
      <c r="I49" s="718">
        <f>SUMIF(RIE!$A:$A,$B49,RIE!J:J)</f>
        <v>9000</v>
      </c>
      <c r="J49" s="164">
        <f>SUMIF(RIE!$A:$A,$B49,RIE!K:K)</f>
        <v>9500</v>
      </c>
      <c r="K49" s="368">
        <f>SUMIF(RIE!$A:$A,$B49,RIE!L:L)</f>
        <v>1750</v>
      </c>
      <c r="L49" s="165">
        <f>SUMIF(RIE!$A:$A,$B49,RIE!M:M)</f>
        <v>500</v>
      </c>
      <c r="M49" s="718">
        <f>SUMIF(RIE!$A:$A,$B49,RIE!N:N)</f>
        <v>12600</v>
      </c>
      <c r="N49" s="368">
        <f>SUMIF(RIE!$A:$A,$B49,RIE!O:O)</f>
        <v>13600</v>
      </c>
      <c r="O49" s="718">
        <f>SUMIF(RIE!$A:$A,$B49,RIE!P:P)</f>
        <v>14925</v>
      </c>
      <c r="P49" s="733">
        <f>SUM(C49:F49)</f>
        <v>21025</v>
      </c>
      <c r="Q49" s="749">
        <f>SUM(G49:J49)</f>
        <v>25575</v>
      </c>
      <c r="R49" s="368">
        <f>SUM(K49:O49)</f>
        <v>43375</v>
      </c>
      <c r="S49" s="166">
        <f>P49+Q49+R49</f>
        <v>89975</v>
      </c>
    </row>
    <row r="50" spans="1:20">
      <c r="A50" s="79"/>
      <c r="B50" s="644" t="s">
        <v>552</v>
      </c>
      <c r="C50" s="1517">
        <f>SUMIF(RIE!$A:$A,$B50,RIE!D:D)</f>
        <v>0</v>
      </c>
      <c r="D50" s="1518">
        <f>SUMIF(RIE!$A:$A,$B50,RIE!E:E)</f>
        <v>0</v>
      </c>
      <c r="E50" s="1518">
        <f>SUMIF(RIE!$A:$A,$B50,RIE!F:F)</f>
        <v>450</v>
      </c>
      <c r="F50" s="1519">
        <f>SUMIF(RIE!$A:$A,$B50,RIE!G:G)</f>
        <v>0</v>
      </c>
      <c r="G50" s="1520">
        <f>SUMIF(RIE!$A:$A,$B50,RIE!H:H)</f>
        <v>200</v>
      </c>
      <c r="H50" s="1521">
        <f>SUMIF(RIE!$A:$A,$B50,RIE!I:I)</f>
        <v>100</v>
      </c>
      <c r="I50" s="1524">
        <f>SUMIF(RIE!$A:$A,$B50,RIE!J:J)</f>
        <v>0</v>
      </c>
      <c r="J50" s="1522">
        <f>SUMIF(RIE!$A:$A,$B50,RIE!K:K)</f>
        <v>100</v>
      </c>
      <c r="K50" s="1525">
        <f>SUMIF(RIE!$A:$A,$B50,RIE!L:L)</f>
        <v>200</v>
      </c>
      <c r="L50" s="1523">
        <f>SUMIF(RIE!$A:$A,$B50,RIE!M:M)</f>
        <v>0</v>
      </c>
      <c r="M50" s="1524">
        <f>SUMIF(RIE!$A:$A,$B50,RIE!N:N)</f>
        <v>100</v>
      </c>
      <c r="N50" s="1525">
        <f>SUMIF(RIE!$A:$A,$B50,RIE!O:O)</f>
        <v>0</v>
      </c>
      <c r="O50" s="1524">
        <f>SUMIF(RIE!$A:$A,$B50,RIE!P:P)</f>
        <v>0</v>
      </c>
      <c r="P50" s="1577">
        <f t="shared" ref="P50:P53" si="35">SUM(C50:F50)</f>
        <v>450</v>
      </c>
      <c r="Q50" s="1578">
        <f t="shared" ref="Q50:Q53" si="36">SUM(G50:J50)</f>
        <v>400</v>
      </c>
      <c r="R50" s="1525">
        <f t="shared" ref="R50:R53" si="37">SUM(K50:O50)</f>
        <v>300</v>
      </c>
      <c r="S50" s="1526">
        <f t="shared" ref="S50:S53" si="38">P50+Q50+R50</f>
        <v>1150</v>
      </c>
    </row>
    <row r="51" spans="1:20">
      <c r="A51" s="79"/>
      <c r="B51" s="644" t="s">
        <v>356</v>
      </c>
      <c r="C51" s="1517">
        <f>SUMIF(RIE!$A:$A,$B51,RIE!D:D)</f>
        <v>0</v>
      </c>
      <c r="D51" s="1518">
        <f>SUMIF(RIE!$A:$A,$B51,RIE!E:E)</f>
        <v>4875</v>
      </c>
      <c r="E51" s="1518">
        <f>SUMIF(RIE!$A:$A,$B51,RIE!F:F)</f>
        <v>16025</v>
      </c>
      <c r="F51" s="1519">
        <f>SUMIF(RIE!$A:$A,$B51,RIE!G:G)</f>
        <v>4875</v>
      </c>
      <c r="G51" s="1520">
        <f>SUMIF(RIE!$A:$A,$B51,RIE!H:H)</f>
        <v>5350</v>
      </c>
      <c r="H51" s="1521">
        <f>SUMIF(RIE!$A:$A,$B51,RIE!I:I)</f>
        <v>7750</v>
      </c>
      <c r="I51" s="1524">
        <f>SUMIF(RIE!$A:$A,$B51,RIE!J:J)</f>
        <v>12175</v>
      </c>
      <c r="J51" s="1522">
        <f>SUMIF(RIE!$A:$A,$B51,RIE!K:K)</f>
        <v>6950</v>
      </c>
      <c r="K51" s="1525">
        <f>SUMIF(RIE!$A:$A,$B51,RIE!L:L)</f>
        <v>14500</v>
      </c>
      <c r="L51" s="1523">
        <f>SUMIF(RIE!$A:$A,$B51,RIE!M:M)</f>
        <v>19025</v>
      </c>
      <c r="M51" s="1524">
        <f>SUMIF(RIE!$A:$A,$B51,RIE!N:N)</f>
        <v>15200</v>
      </c>
      <c r="N51" s="1525">
        <f>SUMIF(RIE!$A:$A,$B51,RIE!O:O)</f>
        <v>16350</v>
      </c>
      <c r="O51" s="1524">
        <f>SUMIF(RIE!$A:$A,$B51,RIE!P:P)</f>
        <v>14075</v>
      </c>
      <c r="P51" s="1577">
        <f t="shared" si="35"/>
        <v>25775</v>
      </c>
      <c r="Q51" s="1578">
        <f t="shared" si="36"/>
        <v>32225</v>
      </c>
      <c r="R51" s="1525">
        <f t="shared" si="37"/>
        <v>79150</v>
      </c>
      <c r="S51" s="1526">
        <f t="shared" si="38"/>
        <v>137150</v>
      </c>
    </row>
    <row r="52" spans="1:20">
      <c r="A52" s="79"/>
      <c r="B52" s="644" t="s">
        <v>553</v>
      </c>
      <c r="C52" s="1517">
        <f>SUMIF(RIE!$A:$A,$B52,RIE!D:D)</f>
        <v>0</v>
      </c>
      <c r="D52" s="1518">
        <f>SUMIF(RIE!$A:$A,$B52,RIE!E:E)</f>
        <v>0</v>
      </c>
      <c r="E52" s="1518">
        <f>SUMIF(RIE!$A:$A,$B52,RIE!F:F)</f>
        <v>2840</v>
      </c>
      <c r="F52" s="1519">
        <f>SUMIF(RIE!$A:$A,$B52,RIE!G:G)</f>
        <v>1260</v>
      </c>
      <c r="G52" s="1520">
        <f>SUMIF(RIE!$A:$A,$B52,RIE!H:H)</f>
        <v>1920</v>
      </c>
      <c r="H52" s="1521">
        <f>SUMIF(RIE!$A:$A,$B52,RIE!I:I)</f>
        <v>3620</v>
      </c>
      <c r="I52" s="1524">
        <f>SUMIF(RIE!$A:$A,$B52,RIE!J:J)</f>
        <v>2100</v>
      </c>
      <c r="J52" s="1522">
        <f>SUMIF(RIE!$A:$A,$B52,RIE!K:K)</f>
        <v>1320</v>
      </c>
      <c r="K52" s="1525">
        <f>SUMIF(RIE!$A:$A,$B52,RIE!L:L)</f>
        <v>2840</v>
      </c>
      <c r="L52" s="1523">
        <f>SUMIF(RIE!$A:$A,$B52,RIE!M:M)</f>
        <v>6420</v>
      </c>
      <c r="M52" s="1524">
        <f>SUMIF(RIE!$A:$A,$B52,RIE!N:N)</f>
        <v>1900</v>
      </c>
      <c r="N52" s="1525">
        <f>SUMIF(RIE!$A:$A,$B52,RIE!O:O)</f>
        <v>1760</v>
      </c>
      <c r="O52" s="1524">
        <f>SUMIF(RIE!$A:$A,$B52,RIE!P:P)</f>
        <v>2320</v>
      </c>
      <c r="P52" s="1577">
        <f t="shared" si="35"/>
        <v>4100</v>
      </c>
      <c r="Q52" s="1578">
        <f t="shared" si="36"/>
        <v>8960</v>
      </c>
      <c r="R52" s="1525">
        <f t="shared" si="37"/>
        <v>15240</v>
      </c>
      <c r="S52" s="1526">
        <f t="shared" si="38"/>
        <v>28300</v>
      </c>
    </row>
    <row r="53" spans="1:20">
      <c r="A53" s="79"/>
      <c r="B53" s="644" t="s">
        <v>554</v>
      </c>
      <c r="C53" s="1517">
        <f>SUMIF(RIE!$A:$A,$B53,RIE!D:D)</f>
        <v>0</v>
      </c>
      <c r="D53" s="1518">
        <f>SUMIF(RIE!$A:$A,$B53,RIE!E:E)</f>
        <v>0</v>
      </c>
      <c r="E53" s="1518">
        <f>SUMIF(RIE!$A:$A,$B53,RIE!F:F)</f>
        <v>22480</v>
      </c>
      <c r="F53" s="1519">
        <f>SUMIF(RIE!$A:$A,$B53,RIE!G:G)</f>
        <v>12080</v>
      </c>
      <c r="G53" s="1520">
        <f>SUMIF(RIE!$A:$A,$B53,RIE!H:H)</f>
        <v>8740</v>
      </c>
      <c r="H53" s="1521">
        <f>SUMIF(RIE!$A:$A,$B53,RIE!I:I)</f>
        <v>9840</v>
      </c>
      <c r="I53" s="1524">
        <f>SUMIF(RIE!$A:$A,$B53,RIE!J:J)</f>
        <v>11240</v>
      </c>
      <c r="J53" s="1522">
        <f>SUMIF(RIE!$A:$A,$B53,RIE!K:K)</f>
        <v>11020</v>
      </c>
      <c r="K53" s="1525">
        <f>SUMIF(RIE!$A:$A,$B53,RIE!L:L)</f>
        <v>13640</v>
      </c>
      <c r="L53" s="1523">
        <f>SUMIF(RIE!$A:$A,$B53,RIE!M:M)</f>
        <v>23660</v>
      </c>
      <c r="M53" s="1524">
        <f>SUMIF(RIE!$A:$A,$B53,RIE!N:N)</f>
        <v>15940</v>
      </c>
      <c r="N53" s="1525">
        <f>SUMIF(RIE!$A:$A,$B53,RIE!O:O)</f>
        <v>9680</v>
      </c>
      <c r="O53" s="1524">
        <f>SUMIF(RIE!$A:$A,$B53,RIE!P:P)</f>
        <v>8060</v>
      </c>
      <c r="P53" s="1577">
        <f t="shared" si="35"/>
        <v>34560</v>
      </c>
      <c r="Q53" s="1578">
        <f t="shared" si="36"/>
        <v>40840</v>
      </c>
      <c r="R53" s="1525">
        <f t="shared" si="37"/>
        <v>70980</v>
      </c>
      <c r="S53" s="1526">
        <f t="shared" si="38"/>
        <v>146380</v>
      </c>
    </row>
    <row r="54" spans="1:20" ht="16.5" thickBot="1">
      <c r="A54" s="129"/>
      <c r="B54" s="130" t="s">
        <v>353</v>
      </c>
      <c r="C54" s="1070">
        <f>SUM(C48:C53)</f>
        <v>0</v>
      </c>
      <c r="D54" s="1071">
        <f t="shared" ref="D54:S54" si="39">SUM(D48:D53)</f>
        <v>4875</v>
      </c>
      <c r="E54" s="1071">
        <f t="shared" si="39"/>
        <v>57395</v>
      </c>
      <c r="F54" s="1072">
        <f t="shared" si="39"/>
        <v>23640</v>
      </c>
      <c r="G54" s="1073">
        <f t="shared" si="39"/>
        <v>16785</v>
      </c>
      <c r="H54" s="1063">
        <f t="shared" si="39"/>
        <v>27810</v>
      </c>
      <c r="I54" s="1064">
        <f t="shared" si="39"/>
        <v>34515</v>
      </c>
      <c r="J54" s="1083">
        <f t="shared" si="39"/>
        <v>28890</v>
      </c>
      <c r="K54" s="1062">
        <f t="shared" si="39"/>
        <v>32930</v>
      </c>
      <c r="L54" s="1066">
        <f t="shared" si="39"/>
        <v>49605</v>
      </c>
      <c r="M54" s="1064">
        <f t="shared" si="39"/>
        <v>45740</v>
      </c>
      <c r="N54" s="1062">
        <f t="shared" si="39"/>
        <v>41390</v>
      </c>
      <c r="O54" s="1064">
        <f t="shared" si="39"/>
        <v>39380</v>
      </c>
      <c r="P54" s="1067">
        <f t="shared" si="39"/>
        <v>85910</v>
      </c>
      <c r="Q54" s="1068">
        <f t="shared" si="39"/>
        <v>108000</v>
      </c>
      <c r="R54" s="1062">
        <f t="shared" si="39"/>
        <v>209045</v>
      </c>
      <c r="S54" s="1069">
        <f t="shared" si="39"/>
        <v>402955</v>
      </c>
    </row>
    <row r="55" spans="1:20">
      <c r="A55" s="917" t="s">
        <v>162</v>
      </c>
      <c r="B55" s="927" t="s">
        <v>179</v>
      </c>
      <c r="C55" s="153">
        <f>SUMIF(RIE!$A:$A,$B55,RIE!D:D)</f>
        <v>0</v>
      </c>
      <c r="D55" s="154">
        <f>SUMIF(RIE!$A:$A,$B55,RIE!E:E)</f>
        <v>0</v>
      </c>
      <c r="E55" s="154">
        <f>SUMIF(RIE!$A:$A,$B55,RIE!F:F)</f>
        <v>0</v>
      </c>
      <c r="F55" s="155">
        <f>SUMIF(RIE!$A:$A,$B55,RIE!G:G)</f>
        <v>0</v>
      </c>
      <c r="G55" s="156">
        <f>SUMIF(RIE!$A:$A,$B55,RIE!H:H)</f>
        <v>0</v>
      </c>
      <c r="H55" s="135">
        <f>SUMIF(RIE!$A:$A,$B55,RIE!I:I)</f>
        <v>0</v>
      </c>
      <c r="I55" s="719">
        <f>SUMIF(RIE!$A:$A,$B55,RIE!J:J)</f>
        <v>0</v>
      </c>
      <c r="J55" s="157">
        <f>SUMIF(RIE!$A:$A,$B55,RIE!K:K)</f>
        <v>0</v>
      </c>
      <c r="K55" s="716">
        <f>SUMIF(RIE!$A:$A,$B55,RIE!L:L)</f>
        <v>0</v>
      </c>
      <c r="L55" s="158">
        <f>SUMIF(RIE!$A:$A,$B55,RIE!M:M)</f>
        <v>0</v>
      </c>
      <c r="M55" s="719">
        <f>SUMIF(RIE!$A:$A,$B55,RIE!N:N)</f>
        <v>0</v>
      </c>
      <c r="N55" s="716">
        <f>SUMIF(RIE!$A:$A,$B55,RIE!O:O)</f>
        <v>0</v>
      </c>
      <c r="O55" s="719">
        <f>SUMIF(RIE!$A:$A,$B55,RIE!P:P)</f>
        <v>0</v>
      </c>
      <c r="P55" s="734">
        <f>SUM(C55:F55)</f>
        <v>0</v>
      </c>
      <c r="Q55" s="750">
        <f>SUM(G55:J55)</f>
        <v>0</v>
      </c>
      <c r="R55" s="716">
        <f>SUM(K55:O55)</f>
        <v>0</v>
      </c>
      <c r="S55" s="159">
        <f>P55+Q55+R55</f>
        <v>0</v>
      </c>
    </row>
    <row r="56" spans="1:20">
      <c r="A56" s="918" t="s">
        <v>19</v>
      </c>
      <c r="B56" s="1963" t="s">
        <v>169</v>
      </c>
      <c r="C56" s="697">
        <f>SUMIF(RIE!$A:$A,$B56,RIE!D:D)</f>
        <v>0</v>
      </c>
      <c r="D56" s="698">
        <f>SUMIF(RIE!$A:$A,$B56,RIE!E:E)</f>
        <v>0</v>
      </c>
      <c r="E56" s="698">
        <f>SUMIF(RIE!$A:$A,$B56,RIE!F:F)</f>
        <v>0</v>
      </c>
      <c r="F56" s="699">
        <f>SUMIF(RIE!$A:$A,$B56,RIE!G:G)</f>
        <v>0</v>
      </c>
      <c r="G56" s="700">
        <f>SUMIF(RIE!$A:$A,$B56,RIE!H:H)</f>
        <v>0</v>
      </c>
      <c r="H56" s="701">
        <f>SUMIF(RIE!$A:$A,$B56,RIE!I:I)</f>
        <v>0</v>
      </c>
      <c r="I56" s="722">
        <f>SUMIF(RIE!$A:$A,$B56,RIE!J:J)</f>
        <v>0</v>
      </c>
      <c r="J56" s="136">
        <f>SUMIF(RIE!$A:$A,$B56,RIE!K:K)</f>
        <v>0</v>
      </c>
      <c r="K56" s="676">
        <f>SUMIF(RIE!$A:$A,$B56,RIE!L:L)</f>
        <v>0</v>
      </c>
      <c r="L56" s="137">
        <f>SUMIF(RIE!$A:$A,$B56,RIE!M:M)</f>
        <v>0</v>
      </c>
      <c r="M56" s="722">
        <f>SUMIF(RIE!$A:$A,$B56,RIE!N:N)</f>
        <v>0</v>
      </c>
      <c r="N56" s="676">
        <f>SUMIF(RIE!$A:$A,$B56,RIE!O:O)</f>
        <v>0</v>
      </c>
      <c r="O56" s="722">
        <f>SUMIF(RIE!$A:$A,$B56,RIE!P:P)</f>
        <v>0</v>
      </c>
      <c r="P56" s="736">
        <f>SUM(C56:F56)</f>
        <v>0</v>
      </c>
      <c r="Q56" s="752">
        <f>SUM(G56:J56)</f>
        <v>0</v>
      </c>
      <c r="R56" s="676">
        <f>SUM(K56:O56)</f>
        <v>0</v>
      </c>
      <c r="S56" s="702">
        <f>P56+Q56+R56</f>
        <v>0</v>
      </c>
    </row>
    <row r="57" spans="1:20">
      <c r="A57" s="918" t="s">
        <v>30</v>
      </c>
      <c r="B57" s="928"/>
      <c r="C57" s="72"/>
      <c r="D57" s="73"/>
      <c r="E57" s="73"/>
      <c r="F57" s="74"/>
      <c r="G57" s="75"/>
      <c r="H57" s="44"/>
      <c r="I57" s="717"/>
      <c r="J57" s="77"/>
      <c r="K57" s="332"/>
      <c r="L57" s="76"/>
      <c r="M57" s="717"/>
      <c r="N57" s="332"/>
      <c r="O57" s="717"/>
      <c r="P57" s="732"/>
      <c r="Q57" s="748"/>
      <c r="R57" s="332"/>
      <c r="S57" s="78"/>
    </row>
    <row r="58" spans="1:20">
      <c r="A58" s="918" t="s">
        <v>30</v>
      </c>
      <c r="B58" s="928"/>
      <c r="C58" s="72"/>
      <c r="D58" s="73"/>
      <c r="E58" s="73"/>
      <c r="F58" s="74"/>
      <c r="G58" s="75"/>
      <c r="H58" s="44"/>
      <c r="I58" s="717"/>
      <c r="J58" s="77"/>
      <c r="K58" s="332"/>
      <c r="L58" s="76"/>
      <c r="M58" s="717"/>
      <c r="N58" s="332"/>
      <c r="O58" s="717"/>
      <c r="P58" s="732"/>
      <c r="Q58" s="748"/>
      <c r="R58" s="332"/>
      <c r="S58" s="78"/>
    </row>
    <row r="59" spans="1:20" ht="16.5" thickBot="1">
      <c r="A59" s="1580"/>
      <c r="B59" s="1581" t="s">
        <v>168</v>
      </c>
      <c r="C59" s="1070">
        <f>SUM(C55:C58)</f>
        <v>0</v>
      </c>
      <c r="D59" s="1071">
        <f t="shared" ref="D59:S59" si="40">SUM(D55:D58)</f>
        <v>0</v>
      </c>
      <c r="E59" s="1071">
        <f t="shared" si="40"/>
        <v>0</v>
      </c>
      <c r="F59" s="1072">
        <f t="shared" si="40"/>
        <v>0</v>
      </c>
      <c r="G59" s="1073">
        <f t="shared" si="40"/>
        <v>0</v>
      </c>
      <c r="H59" s="1063">
        <f t="shared" si="40"/>
        <v>0</v>
      </c>
      <c r="I59" s="1064">
        <f t="shared" si="40"/>
        <v>0</v>
      </c>
      <c r="J59" s="1083">
        <f>SUM(J55:J58)</f>
        <v>0</v>
      </c>
      <c r="K59" s="1062">
        <f t="shared" si="40"/>
        <v>0</v>
      </c>
      <c r="L59" s="1066">
        <f t="shared" si="40"/>
        <v>0</v>
      </c>
      <c r="M59" s="1064">
        <f t="shared" si="40"/>
        <v>0</v>
      </c>
      <c r="N59" s="1062">
        <f t="shared" si="40"/>
        <v>0</v>
      </c>
      <c r="O59" s="1064">
        <f t="shared" si="40"/>
        <v>0</v>
      </c>
      <c r="P59" s="1067">
        <f>SUM(P55:P58)</f>
        <v>0</v>
      </c>
      <c r="Q59" s="1068">
        <f t="shared" si="40"/>
        <v>0</v>
      </c>
      <c r="R59" s="1062">
        <f t="shared" si="40"/>
        <v>0</v>
      </c>
      <c r="S59" s="1069">
        <f t="shared" si="40"/>
        <v>0</v>
      </c>
    </row>
    <row r="60" spans="1:20">
      <c r="A60" s="133" t="s">
        <v>341</v>
      </c>
      <c r="B60" s="1741" t="s">
        <v>546</v>
      </c>
      <c r="C60" s="1805">
        <f>SUMIF(RIE!$A:$A,$B60,RIE!D:D)</f>
        <v>0</v>
      </c>
      <c r="D60" s="1806">
        <f>SUMIF(RIE!$A:$A,$B60,RIE!E:E)</f>
        <v>21800</v>
      </c>
      <c r="E60" s="1806">
        <f>SUMIF(RIE!$A:$A,$B60,RIE!F:F)</f>
        <v>30700</v>
      </c>
      <c r="F60" s="1807">
        <f>SUMIF(RIE!$A:$A,$B60,RIE!G:G)</f>
        <v>17025</v>
      </c>
      <c r="G60" s="1151">
        <f>SUMIF(RIE!$A:$A,$B60,RIE!H:H)</f>
        <v>12200</v>
      </c>
      <c r="H60" s="1808">
        <f>SUMIF(RIE!$A:$A,$B60,RIE!I:I)</f>
        <v>14825</v>
      </c>
      <c r="I60" s="1809">
        <f>SUMIF(RIE!$A:$A,$B60,RIE!J:J)</f>
        <v>20200</v>
      </c>
      <c r="J60" s="1810">
        <f>SUMIF(RIE!$A:$A,$B60,RIE!K:K)</f>
        <v>15250</v>
      </c>
      <c r="K60" s="1811">
        <f>SUMIF(RIE!$A:$A,$B60,RIE!L:L)</f>
        <v>24300</v>
      </c>
      <c r="L60" s="1812">
        <f>SUMIF(RIE!$A:$A,$B60,RIE!M:M)</f>
        <v>22750</v>
      </c>
      <c r="M60" s="1809">
        <f>SUMIF(RIE!$A:$A,$B60,RIE!N:N)</f>
        <v>32700</v>
      </c>
      <c r="N60" s="1811">
        <f>SUMIF(RIE!$A:$A,$B60,RIE!O:O)</f>
        <v>32750</v>
      </c>
      <c r="O60" s="1809">
        <f>SUMIF(RIE!$A:$A,$B60,RIE!P:P)</f>
        <v>31975</v>
      </c>
      <c r="P60" s="1157">
        <f>SUM(C60:F60)</f>
        <v>69525</v>
      </c>
      <c r="Q60" s="1740">
        <f>SUM(G60:J60)</f>
        <v>62475</v>
      </c>
      <c r="R60" s="1811">
        <f>SUM(K60:O60)</f>
        <v>144475</v>
      </c>
      <c r="S60" s="1813">
        <f>P60+Q60+R60</f>
        <v>276475</v>
      </c>
    </row>
    <row r="61" spans="1:20" ht="16.5" thickBot="1">
      <c r="A61" s="999"/>
      <c r="B61" s="1727" t="s">
        <v>547</v>
      </c>
      <c r="C61" s="1814">
        <f>SUMIF(RIE!$A:$A,$B61,RIE!D:D)</f>
        <v>20000</v>
      </c>
      <c r="D61" s="1815">
        <f>SUMIF(RIE!$A:$A,$B61,RIE!E:E)</f>
        <v>1400</v>
      </c>
      <c r="E61" s="1815">
        <f>SUMIF(RIE!$A:$A,$B61,RIE!F:F)</f>
        <v>27175</v>
      </c>
      <c r="F61" s="1816">
        <f>SUMIF(RIE!$A:$A,$B61,RIE!G:G)</f>
        <v>10725</v>
      </c>
      <c r="G61" s="1817">
        <f>SUMIF(RIE!$A:$A,$B61,RIE!H:H)</f>
        <v>11650</v>
      </c>
      <c r="H61" s="1818">
        <f>SUMIF(RIE!$A:$A,$B61,RIE!I:I)</f>
        <v>8225</v>
      </c>
      <c r="I61" s="1819">
        <f>SUMIF(RIE!$A:$A,$B61,RIE!J:J)</f>
        <v>19100</v>
      </c>
      <c r="J61" s="1820">
        <f>SUMIF(RIE!$A:$A,$B61,RIE!K:K)</f>
        <v>13575</v>
      </c>
      <c r="K61" s="1821">
        <f>SUMIF(RIE!$A:$A,$B61,RIE!L:L)</f>
        <v>12600</v>
      </c>
      <c r="L61" s="1822">
        <f>SUMIF(RIE!$A:$A,$B61,RIE!M:M)</f>
        <v>9100</v>
      </c>
      <c r="M61" s="1819">
        <f>SUMIF(RIE!$A:$A,$B61,RIE!N:N)</f>
        <v>36775</v>
      </c>
      <c r="N61" s="1821">
        <f>SUMIF(RIE!$A:$A,$B61,RIE!O:O)</f>
        <v>73325</v>
      </c>
      <c r="O61" s="1819">
        <f>SUMIF(RIE!$A:$A,$B61,RIE!P:P)</f>
        <v>43375</v>
      </c>
      <c r="P61" s="1823">
        <f>SUM(C61:F61)</f>
        <v>59300</v>
      </c>
      <c r="Q61" s="1824">
        <f>SUM(G61:J61)</f>
        <v>52550</v>
      </c>
      <c r="R61" s="1821">
        <f>SUM(K61:O61)</f>
        <v>175175</v>
      </c>
      <c r="S61" s="1825">
        <f>P61+Q61+R61</f>
        <v>287025</v>
      </c>
      <c r="T61" s="1107"/>
    </row>
    <row r="62" spans="1:20">
      <c r="A62" s="133" t="s">
        <v>313</v>
      </c>
      <c r="B62" s="1378" t="s">
        <v>548</v>
      </c>
      <c r="C62" s="1379">
        <f>SUMIF(RIE!$A:$A,$B62,RIE!D:D)</f>
        <v>0</v>
      </c>
      <c r="D62" s="1380">
        <f>SUMIF(RIE!$A:$A,$B62,RIE!E:E)</f>
        <v>0</v>
      </c>
      <c r="E62" s="1380">
        <f>SUMIF(RIE!$A:$A,$B62,RIE!F:F)</f>
        <v>0</v>
      </c>
      <c r="F62" s="1381">
        <f>SUMIF(RIE!$A:$A,$B62,RIE!G:G)</f>
        <v>0</v>
      </c>
      <c r="G62" s="1382">
        <f>SUMIF(RIE!$A:$A,$B62,RIE!H:H)</f>
        <v>0</v>
      </c>
      <c r="H62" s="1380">
        <f>SUMIF(RIE!$A:$A,$B62,RIE!I:I)</f>
        <v>0</v>
      </c>
      <c r="I62" s="1383">
        <f>SUMIF(RIE!$A:$A,$B62,RIE!J:J)</f>
        <v>0</v>
      </c>
      <c r="J62" s="157">
        <f>SUMIF(RIE!$A:$A,$B62,RIE!K:K)</f>
        <v>0</v>
      </c>
      <c r="K62" s="1382">
        <f>SUMIF(RIE!$A:$A,$B62,RIE!L:L)</f>
        <v>0</v>
      </c>
      <c r="L62" s="1380">
        <f>SUMIF(RIE!$A:$A,$B62,RIE!M:M)</f>
        <v>0</v>
      </c>
      <c r="M62" s="1383">
        <f>SUMIF(RIE!$A:$A,$B62,RIE!N:N)</f>
        <v>0</v>
      </c>
      <c r="N62" s="1382">
        <f>SUMIF(RIE!$A:$A,$B62,RIE!O:O)</f>
        <v>0</v>
      </c>
      <c r="O62" s="1383">
        <f>SUMIF(RIE!$A:$A,$B62,RIE!P:P)</f>
        <v>0</v>
      </c>
      <c r="P62" s="734">
        <f t="shared" ref="P62:P67" si="41">SUM(C62:F62)</f>
        <v>0</v>
      </c>
      <c r="Q62" s="1384">
        <f t="shared" ref="Q62:Q67" si="42">SUM(G62:J62)</f>
        <v>0</v>
      </c>
      <c r="R62" s="1382">
        <f t="shared" ref="R62:R67" si="43">SUM(K62:O62)</f>
        <v>0</v>
      </c>
      <c r="S62" s="1385">
        <f t="shared" ref="S62:S67" si="44">P62+Q62+R62</f>
        <v>0</v>
      </c>
    </row>
    <row r="63" spans="1:20">
      <c r="A63" s="79" t="s">
        <v>19</v>
      </c>
      <c r="B63" s="915" t="s">
        <v>357</v>
      </c>
      <c r="C63" s="1386">
        <f>SUMIF(RIE!$A:$A,$B63,RIE!D:D)</f>
        <v>0</v>
      </c>
      <c r="D63" s="1387">
        <f>SUMIF(RIE!$A:$A,$B63,RIE!E:E)</f>
        <v>0</v>
      </c>
      <c r="E63" s="1387">
        <f>SUMIF(RIE!$A:$A,$B63,RIE!F:F)</f>
        <v>0</v>
      </c>
      <c r="F63" s="1388">
        <f>SUMIF(RIE!$A:$A,$B63,RIE!G:G)</f>
        <v>0</v>
      </c>
      <c r="G63" s="1389">
        <f>SUMIF(RIE!$A:$A,$B63,RIE!H:H)</f>
        <v>0</v>
      </c>
      <c r="H63" s="1387">
        <f>SUMIF(RIE!$A:$A,$B63,RIE!I:I)</f>
        <v>0</v>
      </c>
      <c r="I63" s="1390">
        <f>SUMIF(RIE!$A:$A,$B63,RIE!J:J)</f>
        <v>0</v>
      </c>
      <c r="J63" s="1391">
        <f>SUMIF(RIE!$A:$A,$B63,RIE!K:K)</f>
        <v>0</v>
      </c>
      <c r="K63" s="1389">
        <f>SUMIF(RIE!$A:$A,$B63,RIE!L:L)</f>
        <v>0</v>
      </c>
      <c r="L63" s="1387">
        <f>SUMIF(RIE!$A:$A,$B63,RIE!M:M)</f>
        <v>0</v>
      </c>
      <c r="M63" s="1390">
        <f>SUMIF(RIE!$A:$A,$B63,RIE!N:N)</f>
        <v>0</v>
      </c>
      <c r="N63" s="1389">
        <f>SUMIF(RIE!$A:$A,$B63,RIE!O:O)</f>
        <v>0</v>
      </c>
      <c r="O63" s="1390">
        <f>SUMIF(RIE!$A:$A,$B63,RIE!P:P)</f>
        <v>0</v>
      </c>
      <c r="P63" s="1392">
        <f t="shared" si="41"/>
        <v>0</v>
      </c>
      <c r="Q63" s="1393">
        <f t="shared" si="42"/>
        <v>0</v>
      </c>
      <c r="R63" s="1389">
        <f t="shared" si="43"/>
        <v>0</v>
      </c>
      <c r="S63" s="1347">
        <f t="shared" si="44"/>
        <v>0</v>
      </c>
    </row>
    <row r="64" spans="1:20">
      <c r="A64" s="79"/>
      <c r="B64" s="915" t="s">
        <v>549</v>
      </c>
      <c r="C64" s="1386">
        <f>SUMIF(RIE!$A:$A,$B64,RIE!D:D)</f>
        <v>0</v>
      </c>
      <c r="D64" s="1387">
        <f>SUMIF(RIE!$A:$A,$B64,RIE!E:E)</f>
        <v>0</v>
      </c>
      <c r="E64" s="1387">
        <f>SUMIF(RIE!$A:$A,$B64,RIE!F:F)</f>
        <v>0</v>
      </c>
      <c r="F64" s="1388">
        <f>SUMIF(RIE!$A:$A,$B64,RIE!G:G)</f>
        <v>0</v>
      </c>
      <c r="G64" s="1389">
        <f>SUMIF(RIE!$A:$A,$B64,RIE!H:H)</f>
        <v>0</v>
      </c>
      <c r="H64" s="1387">
        <f>SUMIF(RIE!$A:$A,$B64,RIE!I:I)</f>
        <v>0</v>
      </c>
      <c r="I64" s="1390">
        <f>SUMIF(RIE!$A:$A,$B64,RIE!J:J)</f>
        <v>0</v>
      </c>
      <c r="J64" s="1391">
        <f>SUMIF(RIE!$A:$A,$B64,RIE!K:K)</f>
        <v>0</v>
      </c>
      <c r="K64" s="1389">
        <f>SUMIF(RIE!$A:$A,$B64,RIE!L:L)</f>
        <v>0</v>
      </c>
      <c r="L64" s="1387">
        <f>SUMIF(RIE!$A:$A,$B64,RIE!M:M)</f>
        <v>0</v>
      </c>
      <c r="M64" s="1390">
        <f>SUMIF(RIE!$A:$A,$B64,RIE!N:N)</f>
        <v>0</v>
      </c>
      <c r="N64" s="1389">
        <f>SUMIF(RIE!$A:$A,$B64,RIE!O:O)</f>
        <v>0</v>
      </c>
      <c r="O64" s="1390">
        <f>SUMIF(RIE!$A:$A,$B64,RIE!P:P)</f>
        <v>0</v>
      </c>
      <c r="P64" s="1392">
        <f t="shared" si="41"/>
        <v>0</v>
      </c>
      <c r="Q64" s="1393">
        <f t="shared" si="42"/>
        <v>0</v>
      </c>
      <c r="R64" s="1389">
        <f t="shared" si="43"/>
        <v>0</v>
      </c>
      <c r="S64" s="1347">
        <f t="shared" si="44"/>
        <v>0</v>
      </c>
    </row>
    <row r="65" spans="1:20">
      <c r="A65" s="79"/>
      <c r="B65" s="915" t="s">
        <v>358</v>
      </c>
      <c r="C65" s="1386">
        <f>SUMIF(RIE!$A:$A,$B65,RIE!D:D)</f>
        <v>0</v>
      </c>
      <c r="D65" s="1387">
        <f>SUMIF(RIE!$A:$A,$B65,RIE!E:E)</f>
        <v>0</v>
      </c>
      <c r="E65" s="1387">
        <f>SUMIF(RIE!$A:$A,$B65,RIE!F:F)</f>
        <v>0</v>
      </c>
      <c r="F65" s="1388">
        <f>SUMIF(RIE!$A:$A,$B65,RIE!G:G)</f>
        <v>0</v>
      </c>
      <c r="G65" s="1389">
        <f>SUMIF(RIE!$A:$A,$B65,RIE!H:H)</f>
        <v>0</v>
      </c>
      <c r="H65" s="1387">
        <f>SUMIF(RIE!$A:$A,$B65,RIE!I:I)</f>
        <v>0</v>
      </c>
      <c r="I65" s="1390">
        <f>SUMIF(RIE!$A:$A,$B65,RIE!J:J)</f>
        <v>0</v>
      </c>
      <c r="J65" s="1391">
        <f>SUMIF(RIE!$A:$A,$B65,RIE!K:K)</f>
        <v>0</v>
      </c>
      <c r="K65" s="1389">
        <f>SUMIF(RIE!$A:$A,$B65,RIE!L:L)</f>
        <v>0</v>
      </c>
      <c r="L65" s="1387">
        <f>SUMIF(RIE!$A:$A,$B65,RIE!M:M)</f>
        <v>0</v>
      </c>
      <c r="M65" s="1390">
        <f>SUMIF(RIE!$A:$A,$B65,RIE!N:N)</f>
        <v>0</v>
      </c>
      <c r="N65" s="1389">
        <f>SUMIF(RIE!$A:$A,$B65,RIE!O:O)</f>
        <v>0</v>
      </c>
      <c r="O65" s="1390">
        <f>SUMIF(RIE!$A:$A,$B65,RIE!P:P)</f>
        <v>0</v>
      </c>
      <c r="P65" s="1392">
        <f t="shared" si="41"/>
        <v>0</v>
      </c>
      <c r="Q65" s="1393">
        <f t="shared" si="42"/>
        <v>0</v>
      </c>
      <c r="R65" s="1389">
        <f t="shared" si="43"/>
        <v>0</v>
      </c>
      <c r="S65" s="1347">
        <f t="shared" si="44"/>
        <v>0</v>
      </c>
    </row>
    <row r="66" spans="1:20">
      <c r="A66" s="79"/>
      <c r="B66" s="915" t="s">
        <v>550</v>
      </c>
      <c r="C66" s="1386">
        <f>SUMIF(RIE!$A:$A,$B66,RIE!D:D)</f>
        <v>0</v>
      </c>
      <c r="D66" s="1387">
        <f>SUMIF(RIE!$A:$A,$B66,RIE!E:E)</f>
        <v>0</v>
      </c>
      <c r="E66" s="1387">
        <f>SUMIF(RIE!$A:$A,$B66,RIE!F:F)</f>
        <v>0</v>
      </c>
      <c r="F66" s="1388">
        <f>SUMIF(RIE!$A:$A,$B66,RIE!G:G)</f>
        <v>0</v>
      </c>
      <c r="G66" s="1389">
        <f>SUMIF(RIE!$A:$A,$B66,RIE!H:H)</f>
        <v>0</v>
      </c>
      <c r="H66" s="1387">
        <f>SUMIF(RIE!$A:$A,$B66,RIE!I:I)</f>
        <v>0</v>
      </c>
      <c r="I66" s="1390">
        <f>SUMIF(RIE!$A:$A,$B66,RIE!J:J)</f>
        <v>0</v>
      </c>
      <c r="J66" s="1391">
        <f>SUMIF(RIE!$A:$A,$B66,RIE!K:K)</f>
        <v>0</v>
      </c>
      <c r="K66" s="1389">
        <f>SUMIF(RIE!$A:$A,$B66,RIE!L:L)</f>
        <v>0</v>
      </c>
      <c r="L66" s="1387">
        <f>SUMIF(RIE!$A:$A,$B66,RIE!M:M)</f>
        <v>0</v>
      </c>
      <c r="M66" s="1390">
        <f>SUMIF(RIE!$A:$A,$B66,RIE!N:N)</f>
        <v>0</v>
      </c>
      <c r="N66" s="1389">
        <f>SUMIF(RIE!$A:$A,$B66,RIE!O:O)</f>
        <v>0</v>
      </c>
      <c r="O66" s="1390">
        <f>SUMIF(RIE!$A:$A,$B66,RIE!P:P)</f>
        <v>0</v>
      </c>
      <c r="P66" s="1392">
        <f t="shared" si="41"/>
        <v>0</v>
      </c>
      <c r="Q66" s="1393">
        <f t="shared" si="42"/>
        <v>0</v>
      </c>
      <c r="R66" s="1389">
        <f t="shared" si="43"/>
        <v>0</v>
      </c>
      <c r="S66" s="1347">
        <f t="shared" si="44"/>
        <v>0</v>
      </c>
    </row>
    <row r="67" spans="1:20">
      <c r="A67" s="79"/>
      <c r="B67" s="915" t="s">
        <v>359</v>
      </c>
      <c r="C67" s="1793">
        <f>SUMIF(RIE!$A:$A,$B67,RIE!D:D)</f>
        <v>0</v>
      </c>
      <c r="D67" s="6">
        <f>SUMIF(RIE!$A:$A,$B67,RIE!E:E)</f>
        <v>0</v>
      </c>
      <c r="E67" s="6">
        <f>SUMIF(RIE!$A:$A,$B67,RIE!F:F)</f>
        <v>0</v>
      </c>
      <c r="F67" s="1371">
        <f>SUMIF(RIE!$A:$A,$B67,RIE!G:G)</f>
        <v>0</v>
      </c>
      <c r="G67" s="1794">
        <f>SUMIF(RIE!$A:$A,$B67,RIE!H:H)</f>
        <v>0</v>
      </c>
      <c r="H67" s="1795">
        <f>SUMIF(RIE!$A:$A,$B67,RIE!I:I)</f>
        <v>0</v>
      </c>
      <c r="I67" s="1796">
        <f>SUMIF(RIE!$A:$A,$B67,RIE!J:J)</f>
        <v>0</v>
      </c>
      <c r="J67" s="1522">
        <f>SUMIF(RIE!$A:$A,$B67,RIE!K:K)</f>
        <v>0</v>
      </c>
      <c r="K67" s="1794">
        <f>SUMIF(RIE!$A:$A,$B67,RIE!L:L)</f>
        <v>0</v>
      </c>
      <c r="L67" s="1795">
        <f>SUMIF(RIE!$A:$A,$B67,RIE!M:M)</f>
        <v>0</v>
      </c>
      <c r="M67" s="1796">
        <f>SUMIF(RIE!$A:$A,$B67,RIE!N:N)</f>
        <v>0</v>
      </c>
      <c r="N67" s="1794">
        <f>SUMIF(RIE!$A:$A,$B67,RIE!O:O)</f>
        <v>0</v>
      </c>
      <c r="O67" s="1796">
        <f>SUMIF(RIE!$A:$A,$B67,RIE!P:P)</f>
        <v>0</v>
      </c>
      <c r="P67" s="1797">
        <f t="shared" si="41"/>
        <v>0</v>
      </c>
      <c r="Q67" s="1798">
        <f t="shared" si="42"/>
        <v>0</v>
      </c>
      <c r="R67" s="1794">
        <f t="shared" si="43"/>
        <v>0</v>
      </c>
      <c r="S67" s="1526">
        <f t="shared" si="44"/>
        <v>0</v>
      </c>
    </row>
    <row r="68" spans="1:20" ht="16.5" thickBot="1">
      <c r="A68" s="999"/>
      <c r="B68" s="916" t="s">
        <v>315</v>
      </c>
      <c r="C68" s="1394">
        <f>SUM(C62:C67)</f>
        <v>0</v>
      </c>
      <c r="D68" s="1060">
        <f t="shared" ref="D68:S68" si="45">SUM(D62:D67)</f>
        <v>0</v>
      </c>
      <c r="E68" s="1060">
        <f t="shared" si="45"/>
        <v>0</v>
      </c>
      <c r="F68" s="1395">
        <f t="shared" si="45"/>
        <v>0</v>
      </c>
      <c r="G68" s="1396">
        <f t="shared" si="45"/>
        <v>0</v>
      </c>
      <c r="H68" s="1397">
        <f t="shared" si="45"/>
        <v>0</v>
      </c>
      <c r="I68" s="1398">
        <f t="shared" si="45"/>
        <v>0</v>
      </c>
      <c r="J68" s="1083">
        <f t="shared" si="45"/>
        <v>0</v>
      </c>
      <c r="K68" s="1396">
        <f t="shared" si="45"/>
        <v>0</v>
      </c>
      <c r="L68" s="1399">
        <f t="shared" si="45"/>
        <v>0</v>
      </c>
      <c r="M68" s="1398">
        <f t="shared" si="45"/>
        <v>0</v>
      </c>
      <c r="N68" s="1396">
        <f t="shared" si="45"/>
        <v>0</v>
      </c>
      <c r="O68" s="1398">
        <f t="shared" si="45"/>
        <v>0</v>
      </c>
      <c r="P68" s="1067">
        <f t="shared" si="45"/>
        <v>0</v>
      </c>
      <c r="Q68" s="1400">
        <f t="shared" si="45"/>
        <v>0</v>
      </c>
      <c r="R68" s="1396">
        <f t="shared" si="45"/>
        <v>0</v>
      </c>
      <c r="S68" s="1401">
        <f t="shared" si="45"/>
        <v>0</v>
      </c>
      <c r="T68" s="1107"/>
    </row>
    <row r="69" spans="1:20">
      <c r="A69" s="133" t="s">
        <v>195</v>
      </c>
      <c r="B69" s="996" t="s">
        <v>556</v>
      </c>
      <c r="C69" s="1148">
        <f>SUMIF(RIE!$A:$A,$B69,RIE!D:D)</f>
        <v>0</v>
      </c>
      <c r="D69" s="1149">
        <f>SUMIF(RIE!$A:$A,$B69,RIE!E:E)</f>
        <v>0</v>
      </c>
      <c r="E69" s="1149">
        <f>SUMIF(RIE!$A:$A,$B69,RIE!F:F)</f>
        <v>0</v>
      </c>
      <c r="F69" s="1150">
        <f>SUMIF(RIE!$A:$A,$B69,RIE!G:G)</f>
        <v>0</v>
      </c>
      <c r="G69" s="1151">
        <f>SUMIF(RIE!$A:$A,$B69,RIE!H:H)</f>
        <v>0</v>
      </c>
      <c r="H69" s="1152">
        <f>SUMIF(RIE!$A:$A,$B69,RIE!I:I)</f>
        <v>0</v>
      </c>
      <c r="I69" s="1153">
        <f>SUMIF(RIE!$A:$A,$B69,RIE!J:J)</f>
        <v>0</v>
      </c>
      <c r="J69" s="1154">
        <f>SUMIF(RIE!$A:$A,$B69,RIE!K:K)</f>
        <v>0</v>
      </c>
      <c r="K69" s="1155">
        <f>SUMIF(RIE!$A:$A,$B69,RIE!L:L)</f>
        <v>0</v>
      </c>
      <c r="L69" s="1156">
        <f>SUMIF(RIE!$A:$A,$B69,RIE!M:M)</f>
        <v>0</v>
      </c>
      <c r="M69" s="1153">
        <f>SUMIF(RIE!$A:$A,$B69,RIE!N:N)</f>
        <v>0</v>
      </c>
      <c r="N69" s="1155">
        <f>SUMIF(RIE!$A:$A,$B69,RIE!O:O)</f>
        <v>0</v>
      </c>
      <c r="O69" s="1153">
        <f>SUMIF(RIE!$A:$A,$B69,RIE!P:P)</f>
        <v>0</v>
      </c>
      <c r="P69" s="1157">
        <f t="shared" ref="P69:P74" si="46">SUM(C69:F69)</f>
        <v>0</v>
      </c>
      <c r="Q69" s="1158">
        <f t="shared" ref="Q69:Q74" si="47">SUM(G69:J69)</f>
        <v>0</v>
      </c>
      <c r="R69" s="1155">
        <f t="shared" ref="R69:R74" si="48">SUM(K69:O69)</f>
        <v>0</v>
      </c>
      <c r="S69" s="1159">
        <f t="shared" ref="S69:S74" si="49">P69+Q69+R69</f>
        <v>0</v>
      </c>
    </row>
    <row r="70" spans="1:20">
      <c r="A70" s="79"/>
      <c r="B70" s="644" t="s">
        <v>211</v>
      </c>
      <c r="C70" s="1096">
        <f>SUMIF(RIE!$A:$A,$B70,RIE!D:D)</f>
        <v>0</v>
      </c>
      <c r="D70" s="1097">
        <f>SUMIF(RIE!$A:$A,$B70,RIE!E:E)</f>
        <v>0</v>
      </c>
      <c r="E70" s="1097">
        <f>SUMIF(RIE!$A:$A,$B70,RIE!F:F)</f>
        <v>0</v>
      </c>
      <c r="F70" s="1098">
        <f>SUMIF(RIE!$A:$A,$B70,RIE!G:G)</f>
        <v>0</v>
      </c>
      <c r="G70" s="1099">
        <f>SUMIF(RIE!$A:$A,$B70,RIE!H:H)</f>
        <v>0</v>
      </c>
      <c r="H70" s="1100">
        <f>SUMIF(RIE!$A:$A,$B70,RIE!I:I)</f>
        <v>0</v>
      </c>
      <c r="I70" s="1101">
        <f>SUMIF(RIE!$A:$A,$B70,RIE!J:J)</f>
        <v>0</v>
      </c>
      <c r="J70" s="1106">
        <f>SUMIF(RIE!$A:$A,$B70,RIE!K:K)</f>
        <v>0</v>
      </c>
      <c r="K70" s="1102">
        <f>SUMIF(RIE!$A:$A,$B70,RIE!L:L)</f>
        <v>0</v>
      </c>
      <c r="L70" s="1103">
        <f>SUMIF(RIE!$A:$A,$B70,RIE!M:M)</f>
        <v>0</v>
      </c>
      <c r="M70" s="1101">
        <f>SUMIF(RIE!$A:$A,$B70,RIE!N:N)</f>
        <v>0</v>
      </c>
      <c r="N70" s="1102">
        <f>SUMIF(RIE!$A:$A,$B70,RIE!O:O)</f>
        <v>0</v>
      </c>
      <c r="O70" s="1101">
        <f>SUMIF(RIE!$A:$A,$B70,RIE!P:P)</f>
        <v>0</v>
      </c>
      <c r="P70" s="1104">
        <f t="shared" si="46"/>
        <v>0</v>
      </c>
      <c r="Q70" s="8">
        <f t="shared" si="47"/>
        <v>0</v>
      </c>
      <c r="R70" s="1102">
        <f t="shared" si="48"/>
        <v>0</v>
      </c>
      <c r="S70" s="1105">
        <f t="shared" si="49"/>
        <v>0</v>
      </c>
    </row>
    <row r="71" spans="1:20">
      <c r="A71" s="79"/>
      <c r="B71" s="644" t="s">
        <v>212</v>
      </c>
      <c r="C71" s="1096">
        <f>SUMIF(RIE!$A:$A,$B71,RIE!D:D)</f>
        <v>0</v>
      </c>
      <c r="D71" s="1097">
        <f>SUMIF(RIE!$A:$A,$B71,RIE!E:E)</f>
        <v>0</v>
      </c>
      <c r="E71" s="1097">
        <f>SUMIF(RIE!$A:$A,$B71,RIE!F:F)</f>
        <v>0</v>
      </c>
      <c r="F71" s="1098">
        <f>SUMIF(RIE!$A:$A,$B71,RIE!G:G)</f>
        <v>0</v>
      </c>
      <c r="G71" s="1099">
        <f>SUMIF(RIE!$A:$A,$B71,RIE!H:H)</f>
        <v>0</v>
      </c>
      <c r="H71" s="1100">
        <f>SUMIF(RIE!$A:$A,$B71,RIE!I:I)</f>
        <v>0</v>
      </c>
      <c r="I71" s="1101">
        <f>SUMIF(RIE!$A:$A,$B71,RIE!J:J)</f>
        <v>0</v>
      </c>
      <c r="J71" s="1106">
        <f>SUMIF(RIE!$A:$A,$B71,RIE!K:K)</f>
        <v>0</v>
      </c>
      <c r="K71" s="1102">
        <f>SUMIF(RIE!$A:$A,$B71,RIE!L:L)</f>
        <v>0</v>
      </c>
      <c r="L71" s="1103">
        <f>SUMIF(RIE!$A:$A,$B71,RIE!M:M)</f>
        <v>0</v>
      </c>
      <c r="M71" s="1101">
        <f>SUMIF(RIE!$A:$A,$B71,RIE!N:N)</f>
        <v>0</v>
      </c>
      <c r="N71" s="1102">
        <f>SUMIF(RIE!$A:$A,$B71,RIE!O:O)</f>
        <v>0</v>
      </c>
      <c r="O71" s="1101">
        <f>SUMIF(RIE!$A:$A,$B71,RIE!P:P)</f>
        <v>0</v>
      </c>
      <c r="P71" s="1104">
        <f t="shared" si="46"/>
        <v>0</v>
      </c>
      <c r="Q71" s="8">
        <f t="shared" si="47"/>
        <v>0</v>
      </c>
      <c r="R71" s="1102">
        <f t="shared" si="48"/>
        <v>0</v>
      </c>
      <c r="S71" s="1105">
        <f t="shared" si="49"/>
        <v>0</v>
      </c>
    </row>
    <row r="72" spans="1:20">
      <c r="A72" s="79"/>
      <c r="B72" s="644" t="s">
        <v>213</v>
      </c>
      <c r="C72" s="1096">
        <f>SUMIF(RIE!$A:$A,$B72,RIE!D:D)</f>
        <v>0</v>
      </c>
      <c r="D72" s="1097">
        <f>SUMIF(RIE!$A:$A,$B72,RIE!E:E)</f>
        <v>0</v>
      </c>
      <c r="E72" s="1097">
        <f>SUMIF(RIE!$A:$A,$B72,RIE!F:F)</f>
        <v>0</v>
      </c>
      <c r="F72" s="1098">
        <f>SUMIF(RIE!$A:$A,$B72,RIE!G:G)</f>
        <v>0</v>
      </c>
      <c r="G72" s="1099">
        <f>SUMIF(RIE!$A:$A,$B72,RIE!H:H)</f>
        <v>0</v>
      </c>
      <c r="H72" s="1100">
        <f>SUMIF(RIE!$A:$A,$B72,RIE!I:I)</f>
        <v>0</v>
      </c>
      <c r="I72" s="1101">
        <f>SUMIF(RIE!$A:$A,$B72,RIE!J:J)</f>
        <v>0</v>
      </c>
      <c r="J72" s="1106">
        <f>SUMIF(RIE!$A:$A,$B72,RIE!K:K)</f>
        <v>0</v>
      </c>
      <c r="K72" s="1102">
        <f>SUMIF(RIE!$A:$A,$B72,RIE!L:L)</f>
        <v>0</v>
      </c>
      <c r="L72" s="1103">
        <f>SUMIF(RIE!$A:$A,$B72,RIE!M:M)</f>
        <v>0</v>
      </c>
      <c r="M72" s="1101">
        <f>SUMIF(RIE!$A:$A,$B72,RIE!N:N)</f>
        <v>0</v>
      </c>
      <c r="N72" s="1102">
        <f>SUMIF(RIE!$A:$A,$B72,RIE!O:O)</f>
        <v>0</v>
      </c>
      <c r="O72" s="1101">
        <f>SUMIF(RIE!$A:$A,$B72,RIE!P:P)</f>
        <v>0</v>
      </c>
      <c r="P72" s="1104">
        <f t="shared" si="46"/>
        <v>0</v>
      </c>
      <c r="Q72" s="8">
        <f t="shared" si="47"/>
        <v>0</v>
      </c>
      <c r="R72" s="1102">
        <f t="shared" si="48"/>
        <v>0</v>
      </c>
      <c r="S72" s="1105">
        <f t="shared" si="49"/>
        <v>0</v>
      </c>
    </row>
    <row r="73" spans="1:20">
      <c r="A73" s="79"/>
      <c r="B73" s="644" t="s">
        <v>223</v>
      </c>
      <c r="C73" s="1096">
        <f>SUMIF(RIE!$A:$A,$B73,RIE!D:D)</f>
        <v>0</v>
      </c>
      <c r="D73" s="1097">
        <f>SUMIF(RIE!$A:$A,$B73,RIE!E:E)</f>
        <v>0</v>
      </c>
      <c r="E73" s="1097">
        <f>SUMIF(RIE!$A:$A,$B73,RIE!F:F)</f>
        <v>0</v>
      </c>
      <c r="F73" s="1098">
        <f>SUMIF(RIE!$A:$A,$B73,RIE!G:G)</f>
        <v>0</v>
      </c>
      <c r="G73" s="1099">
        <f>SUMIF(RIE!$A:$A,$B73,RIE!H:H)</f>
        <v>0</v>
      </c>
      <c r="H73" s="1100">
        <f>SUMIF(RIE!$A:$A,$B73,RIE!I:I)</f>
        <v>0</v>
      </c>
      <c r="I73" s="1101">
        <f>SUMIF(RIE!$A:$A,$B73,RIE!J:J)</f>
        <v>0</v>
      </c>
      <c r="J73" s="1106">
        <f>SUMIF(RIE!$A:$A,$B73,RIE!K:K)</f>
        <v>0</v>
      </c>
      <c r="K73" s="1102">
        <f>SUMIF(RIE!$A:$A,$B73,RIE!L:L)</f>
        <v>0</v>
      </c>
      <c r="L73" s="1103">
        <f>SUMIF(RIE!$A:$A,$B73,RIE!M:M)</f>
        <v>0</v>
      </c>
      <c r="M73" s="1101">
        <f>SUMIF(RIE!$A:$A,$B73,RIE!N:N)</f>
        <v>0</v>
      </c>
      <c r="N73" s="1102">
        <f>SUMIF(RIE!$A:$A,$B73,RIE!O:O)</f>
        <v>0</v>
      </c>
      <c r="O73" s="1101">
        <f>SUMIF(RIE!$A:$A,$B73,RIE!P:P)</f>
        <v>0</v>
      </c>
      <c r="P73" s="1104">
        <f t="shared" si="46"/>
        <v>0</v>
      </c>
      <c r="Q73" s="8">
        <f t="shared" si="47"/>
        <v>0</v>
      </c>
      <c r="R73" s="1102">
        <f t="shared" si="48"/>
        <v>0</v>
      </c>
      <c r="S73" s="1105">
        <f t="shared" si="49"/>
        <v>0</v>
      </c>
    </row>
    <row r="74" spans="1:20">
      <c r="A74" s="79"/>
      <c r="B74" s="644" t="s">
        <v>262</v>
      </c>
      <c r="C74" s="1096">
        <f>SUMIF(RIE!$A:$A,$B74,RIE!D:D)</f>
        <v>0</v>
      </c>
      <c r="D74" s="1097">
        <f>SUMIF(RIE!$A:$A,$B74,RIE!E:E)</f>
        <v>0</v>
      </c>
      <c r="E74" s="1097">
        <f>SUMIF(RIE!$A:$A,$B74,RIE!F:F)</f>
        <v>0</v>
      </c>
      <c r="F74" s="1098">
        <f>SUMIF(RIE!$A:$A,$B74,RIE!G:G)</f>
        <v>0</v>
      </c>
      <c r="G74" s="1099">
        <f>SUMIF(RIE!$A:$A,$B74,RIE!H:H)</f>
        <v>0</v>
      </c>
      <c r="H74" s="1100">
        <f>SUMIF(RIE!$A:$A,$B74,RIE!I:I)</f>
        <v>0</v>
      </c>
      <c r="I74" s="1101">
        <f>SUMIF(RIE!$A:$A,$B74,RIE!J:J)</f>
        <v>0</v>
      </c>
      <c r="J74" s="1106">
        <f>SUMIF(RIE!$A:$A,$B74,RIE!K:K)</f>
        <v>0</v>
      </c>
      <c r="K74" s="1102">
        <f>SUMIF(RIE!$A:$A,$B74,RIE!L:L)</f>
        <v>0</v>
      </c>
      <c r="L74" s="1103">
        <f>SUMIF(RIE!$A:$A,$B74,RIE!M:M)</f>
        <v>0</v>
      </c>
      <c r="M74" s="1101">
        <f>SUMIF(RIE!$A:$A,$B74,RIE!N:N)</f>
        <v>0</v>
      </c>
      <c r="N74" s="1102">
        <f>SUMIF(RIE!$A:$A,$B74,RIE!O:O)</f>
        <v>0</v>
      </c>
      <c r="O74" s="1101">
        <f>SUMIF(RIE!$A:$A,$B74,RIE!P:P)</f>
        <v>0</v>
      </c>
      <c r="P74" s="1104">
        <f t="shared" si="46"/>
        <v>0</v>
      </c>
      <c r="Q74" s="8">
        <f t="shared" si="47"/>
        <v>0</v>
      </c>
      <c r="R74" s="1102">
        <f t="shared" si="48"/>
        <v>0</v>
      </c>
      <c r="S74" s="1105">
        <f t="shared" si="49"/>
        <v>0</v>
      </c>
    </row>
    <row r="75" spans="1:20" ht="16.5" thickBot="1">
      <c r="A75" s="999"/>
      <c r="B75" s="1001" t="s">
        <v>202</v>
      </c>
      <c r="C75" s="1145">
        <f>SUM(C69:C74)</f>
        <v>0</v>
      </c>
      <c r="D75" s="1060">
        <f t="shared" ref="D75:O75" si="50">SUM(D69:D74)</f>
        <v>0</v>
      </c>
      <c r="E75" s="1060">
        <f t="shared" si="50"/>
        <v>0</v>
      </c>
      <c r="F75" s="1074">
        <f t="shared" si="50"/>
        <v>0</v>
      </c>
      <c r="G75" s="1075">
        <f t="shared" si="50"/>
        <v>0</v>
      </c>
      <c r="H75" s="1076">
        <f t="shared" si="50"/>
        <v>0</v>
      </c>
      <c r="I75" s="1077">
        <f t="shared" si="50"/>
        <v>0</v>
      </c>
      <c r="J75" s="1078">
        <f t="shared" si="50"/>
        <v>0</v>
      </c>
      <c r="K75" s="1146">
        <f t="shared" si="50"/>
        <v>0</v>
      </c>
      <c r="L75" s="1079">
        <f t="shared" si="50"/>
        <v>0</v>
      </c>
      <c r="M75" s="1077">
        <f t="shared" si="50"/>
        <v>0</v>
      </c>
      <c r="N75" s="1146">
        <f t="shared" si="50"/>
        <v>0</v>
      </c>
      <c r="O75" s="1077">
        <f t="shared" si="50"/>
        <v>0</v>
      </c>
      <c r="P75" s="1080">
        <f>SUM(P69:P74)</f>
        <v>0</v>
      </c>
      <c r="Q75" s="1147">
        <f>SUM(Q69:Q74)</f>
        <v>0</v>
      </c>
      <c r="R75" s="1146">
        <f>SUM(R69:R74)</f>
        <v>0</v>
      </c>
      <c r="S75" s="1081">
        <f>SUM(S69:S74)</f>
        <v>0</v>
      </c>
    </row>
    <row r="76" spans="1:20">
      <c r="A76" s="133" t="s">
        <v>403</v>
      </c>
      <c r="B76" s="996" t="s">
        <v>697</v>
      </c>
      <c r="C76" s="1148">
        <f>SUMIF(RIE!$A:$A,$B76,RIE!D:D)</f>
        <v>0</v>
      </c>
      <c r="D76" s="1149">
        <f>SUMIF(RIE!$A:$A,$B76,RIE!E:E)</f>
        <v>0</v>
      </c>
      <c r="E76" s="1149">
        <f>SUMIF(RIE!$A:$A,$B76,RIE!F:F)</f>
        <v>28525</v>
      </c>
      <c r="F76" s="1150">
        <f>SUMIF(RIE!$A:$A,$B76,RIE!G:G)</f>
        <v>17075</v>
      </c>
      <c r="G76" s="1151">
        <f>SUMIF(RIE!$A:$A,$B76,RIE!H:H)</f>
        <v>18125</v>
      </c>
      <c r="H76" s="1152">
        <f>SUMIF(RIE!$A:$A,$B76,RIE!I:I)</f>
        <v>7300</v>
      </c>
      <c r="I76" s="1153">
        <f>SUMIF(RIE!$A:$A,$B76,RIE!J:J)</f>
        <v>18175</v>
      </c>
      <c r="J76" s="1154">
        <f>SUMIF(RIE!$A:$A,$B76,RIE!K:K)</f>
        <v>22825</v>
      </c>
      <c r="K76" s="1155">
        <f>SUMIF(RIE!$A:$A,$B76,RIE!L:L)</f>
        <v>7400</v>
      </c>
      <c r="L76" s="1156">
        <f>SUMIF(RIE!$A:$A,$B76,RIE!M:M)</f>
        <v>18300</v>
      </c>
      <c r="M76" s="1153">
        <f>SUMIF(RIE!$A:$A,$B76,RIE!N:N)</f>
        <v>15300</v>
      </c>
      <c r="N76" s="1155">
        <f>SUMIF(RIE!$A:$A,$B76,RIE!O:O)</f>
        <v>12550</v>
      </c>
      <c r="O76" s="1153">
        <f>SUMIF(RIE!$A:$A,$B76,RIE!P:P)</f>
        <v>6225</v>
      </c>
      <c r="P76" s="1157">
        <f t="shared" ref="P76:P81" si="51">SUM(C76:F76)</f>
        <v>45600</v>
      </c>
      <c r="Q76" s="1158">
        <f t="shared" ref="Q76:Q81" si="52">SUM(G76:J76)</f>
        <v>66425</v>
      </c>
      <c r="R76" s="1155">
        <f t="shared" ref="R76:R81" si="53">SUM(K76:O76)</f>
        <v>59775</v>
      </c>
      <c r="S76" s="1159">
        <f t="shared" ref="S76:S81" si="54">P76+Q76+R76</f>
        <v>171800</v>
      </c>
    </row>
    <row r="77" spans="1:20">
      <c r="A77" s="79"/>
      <c r="B77" s="644" t="s">
        <v>698</v>
      </c>
      <c r="C77" s="1096">
        <f>SUMIF(RIE!$A:$A,$B77,RIE!D:D)</f>
        <v>0</v>
      </c>
      <c r="D77" s="1097">
        <f>SUMIF(RIE!$A:$A,$B77,RIE!E:E)</f>
        <v>0</v>
      </c>
      <c r="E77" s="1097">
        <f>SUMIF(RIE!$A:$A,$B77,RIE!F:F)</f>
        <v>63425</v>
      </c>
      <c r="F77" s="1098">
        <f>SUMIF(RIE!$A:$A,$B77,RIE!G:G)</f>
        <v>26075</v>
      </c>
      <c r="G77" s="1099">
        <f>SUMIF(RIE!$A:$A,$B77,RIE!H:H)</f>
        <v>38650</v>
      </c>
      <c r="H77" s="1100">
        <f>SUMIF(RIE!$A:$A,$B77,RIE!I:I)</f>
        <v>17075</v>
      </c>
      <c r="I77" s="1101">
        <f>SUMIF(RIE!$A:$A,$B77,RIE!J:J)</f>
        <v>29575</v>
      </c>
      <c r="J77" s="1106">
        <f>SUMIF(RIE!$A:$A,$B77,RIE!K:K)</f>
        <v>42975</v>
      </c>
      <c r="K77" s="1102">
        <f>SUMIF(RIE!$A:$A,$B77,RIE!L:L)</f>
        <v>30500</v>
      </c>
      <c r="L77" s="1103">
        <f>SUMIF(RIE!$A:$A,$B77,RIE!M:M)</f>
        <v>43175</v>
      </c>
      <c r="M77" s="1101">
        <f>SUMIF(RIE!$A:$A,$B77,RIE!N:N)</f>
        <v>47225</v>
      </c>
      <c r="N77" s="1102">
        <f>SUMIF(RIE!$A:$A,$B77,RIE!O:O)</f>
        <v>44450</v>
      </c>
      <c r="O77" s="1101">
        <f>SUMIF(RIE!$A:$A,$B77,RIE!P:P)</f>
        <v>50525</v>
      </c>
      <c r="P77" s="1104">
        <f t="shared" si="51"/>
        <v>89500</v>
      </c>
      <c r="Q77" s="8">
        <f t="shared" si="52"/>
        <v>128275</v>
      </c>
      <c r="R77" s="1102">
        <f t="shared" si="53"/>
        <v>215875</v>
      </c>
      <c r="S77" s="1105">
        <f t="shared" si="54"/>
        <v>433650</v>
      </c>
    </row>
    <row r="78" spans="1:20">
      <c r="A78" s="79"/>
      <c r="B78" s="644" t="s">
        <v>699</v>
      </c>
      <c r="C78" s="1096">
        <f>SUMIF(RIE!$A:$A,$B78,RIE!D:D)</f>
        <v>0</v>
      </c>
      <c r="D78" s="1097">
        <f>SUMIF(RIE!$A:$A,$B78,RIE!E:E)</f>
        <v>0</v>
      </c>
      <c r="E78" s="1097">
        <f>SUMIF(RIE!$A:$A,$B78,RIE!F:F)</f>
        <v>2100</v>
      </c>
      <c r="F78" s="1098">
        <f>SUMIF(RIE!$A:$A,$B78,RIE!G:G)</f>
        <v>650</v>
      </c>
      <c r="G78" s="1099">
        <f>SUMIF(RIE!$A:$A,$B78,RIE!H:H)</f>
        <v>3250</v>
      </c>
      <c r="H78" s="1100">
        <f>SUMIF(RIE!$A:$A,$B78,RIE!I:I)</f>
        <v>675</v>
      </c>
      <c r="I78" s="1101">
        <f>SUMIF(RIE!$A:$A,$B78,RIE!J:J)</f>
        <v>1050</v>
      </c>
      <c r="J78" s="1106">
        <f>SUMIF(RIE!$A:$A,$B78,RIE!K:K)</f>
        <v>2675</v>
      </c>
      <c r="K78" s="1102">
        <f>SUMIF(RIE!$A:$A,$B78,RIE!L:L)</f>
        <v>750</v>
      </c>
      <c r="L78" s="1103">
        <f>SUMIF(RIE!$A:$A,$B78,RIE!M:M)</f>
        <v>675</v>
      </c>
      <c r="M78" s="1101">
        <f>SUMIF(RIE!$A:$A,$B78,RIE!N:N)</f>
        <v>775</v>
      </c>
      <c r="N78" s="1102">
        <f>SUMIF(RIE!$A:$A,$B78,RIE!O:O)</f>
        <v>575</v>
      </c>
      <c r="O78" s="1101">
        <f>SUMIF(RIE!$A:$A,$B78,RIE!P:P)</f>
        <v>3425</v>
      </c>
      <c r="P78" s="1104">
        <f t="shared" si="51"/>
        <v>2750</v>
      </c>
      <c r="Q78" s="8">
        <f t="shared" si="52"/>
        <v>7650</v>
      </c>
      <c r="R78" s="1102">
        <f t="shared" si="53"/>
        <v>6200</v>
      </c>
      <c r="S78" s="1105">
        <f t="shared" si="54"/>
        <v>16600</v>
      </c>
    </row>
    <row r="79" spans="1:20">
      <c r="A79" s="79"/>
      <c r="B79" s="644" t="s">
        <v>700</v>
      </c>
      <c r="C79" s="1096">
        <f>SUMIF(RIE!$A:$A,$B79,RIE!D:D)</f>
        <v>118999.99999999996</v>
      </c>
      <c r="D79" s="1097">
        <f>SUMIF(RIE!$A:$A,$B79,RIE!E:E)</f>
        <v>32350</v>
      </c>
      <c r="E79" s="1097">
        <f>SUMIF(RIE!$A:$A,$B79,RIE!F:F)</f>
        <v>97875</v>
      </c>
      <c r="F79" s="1098">
        <f>SUMIF(RIE!$A:$A,$B79,RIE!G:G)</f>
        <v>123275</v>
      </c>
      <c r="G79" s="1099">
        <f>SUMIF(RIE!$A:$A,$B79,RIE!H:H)</f>
        <v>65233.771428570995</v>
      </c>
      <c r="H79" s="1100">
        <f>SUMIF(RIE!$A:$A,$B79,RIE!I:I)</f>
        <v>161525</v>
      </c>
      <c r="I79" s="1101">
        <f>SUMIF(RIE!$A:$A,$B79,RIE!J:J)</f>
        <v>152225</v>
      </c>
      <c r="J79" s="1106">
        <f>SUMIF(RIE!$A:$A,$B79,RIE!K:K)</f>
        <v>115400</v>
      </c>
      <c r="K79" s="1102">
        <f>SUMIF(RIE!$A:$A,$B79,RIE!L:L)</f>
        <v>153950</v>
      </c>
      <c r="L79" s="1103">
        <f>SUMIF(RIE!$A:$A,$B79,RIE!M:M)</f>
        <v>157175</v>
      </c>
      <c r="M79" s="1101">
        <f>SUMIF(RIE!$A:$A,$B79,RIE!N:N)</f>
        <v>108175</v>
      </c>
      <c r="N79" s="1102">
        <f>SUMIF(RIE!$A:$A,$B79,RIE!O:O)</f>
        <v>153175</v>
      </c>
      <c r="O79" s="1101">
        <f>SUMIF(RIE!$A:$A,$B79,RIE!P:P)</f>
        <v>142741.43332786392</v>
      </c>
      <c r="P79" s="1104">
        <f t="shared" si="51"/>
        <v>372499.99999999994</v>
      </c>
      <c r="Q79" s="8">
        <f t="shared" si="52"/>
        <v>494383.77142857097</v>
      </c>
      <c r="R79" s="1102">
        <f t="shared" si="53"/>
        <v>715216.43332786392</v>
      </c>
      <c r="S79" s="1105">
        <f t="shared" si="54"/>
        <v>1582100.2047564348</v>
      </c>
    </row>
    <row r="80" spans="1:20">
      <c r="A80" s="79"/>
      <c r="B80" s="644" t="s">
        <v>701</v>
      </c>
      <c r="C80" s="1096">
        <f>SUMIF(RIE!$A:$A,$B80,RIE!D:D)</f>
        <v>0</v>
      </c>
      <c r="D80" s="1097">
        <f>SUMIF(RIE!$A:$A,$B80,RIE!E:E)</f>
        <v>0</v>
      </c>
      <c r="E80" s="1097">
        <f>SUMIF(RIE!$A:$A,$B80,RIE!F:F)</f>
        <v>70580</v>
      </c>
      <c r="F80" s="1098">
        <f>SUMIF(RIE!$A:$A,$B80,RIE!G:G)</f>
        <v>22960</v>
      </c>
      <c r="G80" s="1099">
        <f>SUMIF(RIE!$A:$A,$B80,RIE!H:H)</f>
        <v>23040</v>
      </c>
      <c r="H80" s="1100">
        <f>SUMIF(RIE!$A:$A,$B80,RIE!I:I)</f>
        <v>20380</v>
      </c>
      <c r="I80" s="1101">
        <f>SUMIF(RIE!$A:$A,$B80,RIE!J:J)</f>
        <v>33180</v>
      </c>
      <c r="J80" s="1106">
        <f>SUMIF(RIE!$A:$A,$B80,RIE!K:K)</f>
        <v>31360</v>
      </c>
      <c r="K80" s="1102">
        <f>SUMIF(RIE!$A:$A,$B80,RIE!L:L)</f>
        <v>38460</v>
      </c>
      <c r="L80" s="1103">
        <f>SUMIF(RIE!$A:$A,$B80,RIE!M:M)</f>
        <v>47520</v>
      </c>
      <c r="M80" s="1101">
        <f>SUMIF(RIE!$A:$A,$B80,RIE!N:N)</f>
        <v>45600</v>
      </c>
      <c r="N80" s="1102">
        <f>SUMIF(RIE!$A:$A,$B80,RIE!O:O)</f>
        <v>28980</v>
      </c>
      <c r="O80" s="1101">
        <f>SUMIF(RIE!$A:$A,$B80,RIE!P:P)</f>
        <v>24840</v>
      </c>
      <c r="P80" s="1104">
        <f t="shared" si="51"/>
        <v>93540</v>
      </c>
      <c r="Q80" s="8">
        <f t="shared" si="52"/>
        <v>107960</v>
      </c>
      <c r="R80" s="1102">
        <f t="shared" si="53"/>
        <v>185400</v>
      </c>
      <c r="S80" s="1105">
        <f t="shared" si="54"/>
        <v>386900</v>
      </c>
    </row>
    <row r="81" spans="1:21">
      <c r="A81" s="79"/>
      <c r="B81" s="644" t="s">
        <v>702</v>
      </c>
      <c r="C81" s="1096">
        <f>SUMIF(RIE!$A:$A,$B81,RIE!D:D)</f>
        <v>0</v>
      </c>
      <c r="D81" s="1097">
        <f>SUMIF(RIE!$A:$A,$B81,RIE!E:E)</f>
        <v>0</v>
      </c>
      <c r="E81" s="1097">
        <f>SUMIF(RIE!$A:$A,$B81,RIE!F:F)</f>
        <v>39220</v>
      </c>
      <c r="F81" s="1098">
        <f>SUMIF(RIE!$A:$A,$B81,RIE!G:G)</f>
        <v>20220</v>
      </c>
      <c r="G81" s="1099">
        <f>SUMIF(RIE!$A:$A,$B81,RIE!H:H)</f>
        <v>16400</v>
      </c>
      <c r="H81" s="1100">
        <f>SUMIF(RIE!$A:$A,$B81,RIE!I:I)</f>
        <v>12300</v>
      </c>
      <c r="I81" s="1101">
        <f>SUMIF(RIE!$A:$A,$B81,RIE!J:J)</f>
        <v>19540</v>
      </c>
      <c r="J81" s="1106">
        <f>SUMIF(RIE!$A:$A,$B81,RIE!K:K)</f>
        <v>26400</v>
      </c>
      <c r="K81" s="1102">
        <f>SUMIF(RIE!$A:$A,$B81,RIE!L:L)</f>
        <v>26840</v>
      </c>
      <c r="L81" s="1103">
        <f>SUMIF(RIE!$A:$A,$B81,RIE!M:M)</f>
        <v>40140</v>
      </c>
      <c r="M81" s="1101">
        <f>SUMIF(RIE!$A:$A,$B81,RIE!N:N)</f>
        <v>37960</v>
      </c>
      <c r="N81" s="1102">
        <f>SUMIF(RIE!$A:$A,$B81,RIE!O:O)</f>
        <v>23860</v>
      </c>
      <c r="O81" s="1101">
        <f>SUMIF(RIE!$A:$A,$B81,RIE!P:P)</f>
        <v>27220</v>
      </c>
      <c r="P81" s="1104">
        <f t="shared" si="51"/>
        <v>59440</v>
      </c>
      <c r="Q81" s="8">
        <f t="shared" si="52"/>
        <v>74640</v>
      </c>
      <c r="R81" s="1102">
        <f t="shared" si="53"/>
        <v>156020</v>
      </c>
      <c r="S81" s="1105">
        <f t="shared" si="54"/>
        <v>290100</v>
      </c>
    </row>
    <row r="82" spans="1:21" ht="16.5" thickBot="1">
      <c r="A82" s="999"/>
      <c r="B82" s="1001" t="s">
        <v>657</v>
      </c>
      <c r="C82" s="1145">
        <f>SUM(C76:C81)</f>
        <v>118999.99999999996</v>
      </c>
      <c r="D82" s="1060">
        <f t="shared" ref="D82:O82" si="55">SUM(D76:D81)</f>
        <v>32350</v>
      </c>
      <c r="E82" s="1060">
        <f t="shared" si="55"/>
        <v>301725</v>
      </c>
      <c r="F82" s="1074">
        <f t="shared" si="55"/>
        <v>210255</v>
      </c>
      <c r="G82" s="1075">
        <f t="shared" si="55"/>
        <v>164698.771428571</v>
      </c>
      <c r="H82" s="1076">
        <f t="shared" si="55"/>
        <v>219255</v>
      </c>
      <c r="I82" s="1077">
        <f t="shared" si="55"/>
        <v>253745</v>
      </c>
      <c r="J82" s="1078">
        <f t="shared" si="55"/>
        <v>241635</v>
      </c>
      <c r="K82" s="1146">
        <f t="shared" si="55"/>
        <v>257900</v>
      </c>
      <c r="L82" s="1079">
        <f t="shared" si="55"/>
        <v>306985</v>
      </c>
      <c r="M82" s="1077">
        <f t="shared" si="55"/>
        <v>255035</v>
      </c>
      <c r="N82" s="1146">
        <f t="shared" si="55"/>
        <v>263590</v>
      </c>
      <c r="O82" s="1077">
        <f t="shared" si="55"/>
        <v>254976.43332786392</v>
      </c>
      <c r="P82" s="1080">
        <f>SUM(P76:P81)</f>
        <v>663330</v>
      </c>
      <c r="Q82" s="1147">
        <f>SUM(Q76:Q81)</f>
        <v>879333.77142857097</v>
      </c>
      <c r="R82" s="1146">
        <f>SUM(R76:R81)</f>
        <v>1338486.4333278639</v>
      </c>
      <c r="S82" s="1081">
        <f>SUM(S76:S81)</f>
        <v>2881150.204756435</v>
      </c>
    </row>
    <row r="83" spans="1:21" ht="16.5" thickBot="1">
      <c r="A83" s="168" t="s">
        <v>112</v>
      </c>
      <c r="B83" s="169"/>
      <c r="C83" s="351">
        <f>C60+C59+C54+C68+C47+C75+C61+C82</f>
        <v>138999.99999999994</v>
      </c>
      <c r="D83" s="352">
        <f t="shared" ref="D83:S83" si="56">D60+D59+D54+D68+D47+D75+D61+D82</f>
        <v>60425</v>
      </c>
      <c r="E83" s="352">
        <f t="shared" si="56"/>
        <v>416995</v>
      </c>
      <c r="F83" s="353">
        <f t="shared" si="56"/>
        <v>261645</v>
      </c>
      <c r="G83" s="354">
        <f t="shared" si="56"/>
        <v>205333.771428571</v>
      </c>
      <c r="H83" s="355">
        <f t="shared" si="56"/>
        <v>270115</v>
      </c>
      <c r="I83" s="723">
        <f t="shared" si="56"/>
        <v>327560</v>
      </c>
      <c r="J83" s="356">
        <f t="shared" si="56"/>
        <v>299350</v>
      </c>
      <c r="K83" s="725">
        <f t="shared" si="56"/>
        <v>327730</v>
      </c>
      <c r="L83" s="355">
        <f t="shared" si="56"/>
        <v>388440</v>
      </c>
      <c r="M83" s="731">
        <f t="shared" si="56"/>
        <v>370250</v>
      </c>
      <c r="N83" s="725">
        <f t="shared" si="56"/>
        <v>411055</v>
      </c>
      <c r="O83" s="731">
        <f t="shared" si="56"/>
        <v>369706.43332786392</v>
      </c>
      <c r="P83" s="737">
        <f t="shared" si="56"/>
        <v>878065</v>
      </c>
      <c r="Q83" s="753">
        <f t="shared" si="56"/>
        <v>1102358.7714285711</v>
      </c>
      <c r="R83" s="725">
        <f t="shared" si="56"/>
        <v>1867181.4333278639</v>
      </c>
      <c r="S83" s="357">
        <f t="shared" si="56"/>
        <v>3847605.204756435</v>
      </c>
      <c r="T83" s="1107"/>
    </row>
    <row r="84" spans="1:21">
      <c r="A84" s="525"/>
      <c r="B84" s="525"/>
      <c r="C84" s="694"/>
      <c r="D84" s="525"/>
      <c r="E84" s="525"/>
      <c r="F84" s="525"/>
      <c r="G84" s="525"/>
      <c r="H84" s="525"/>
      <c r="I84" s="525"/>
      <c r="J84" s="525"/>
      <c r="K84" s="525"/>
      <c r="L84" s="525"/>
      <c r="M84" s="525"/>
      <c r="N84" s="525"/>
      <c r="O84" s="525"/>
      <c r="P84" s="525"/>
      <c r="Q84" s="525"/>
      <c r="R84" s="525"/>
      <c r="S84" s="694"/>
      <c r="U84" s="1107"/>
    </row>
    <row r="85" spans="1:21">
      <c r="A85" s="525"/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694"/>
    </row>
    <row r="86" spans="1:21" ht="16.5" thickBot="1">
      <c r="A86" s="525"/>
      <c r="B86" s="525"/>
      <c r="C86" s="525"/>
      <c r="D86" s="525"/>
      <c r="E86" s="525"/>
      <c r="F86" s="525"/>
      <c r="G86" s="525"/>
      <c r="H86" s="525"/>
      <c r="I86" s="525"/>
      <c r="J86" s="525"/>
      <c r="K86" s="525"/>
      <c r="L86" s="525"/>
      <c r="M86" s="525"/>
      <c r="N86" s="525"/>
      <c r="O86" s="525"/>
      <c r="P86" s="525"/>
      <c r="Q86" s="525"/>
      <c r="R86" s="525"/>
      <c r="S86" s="525"/>
    </row>
    <row r="87" spans="1:21">
      <c r="A87" s="511" t="s">
        <v>27</v>
      </c>
      <c r="B87" s="512" t="s">
        <v>71</v>
      </c>
      <c r="C87" s="513">
        <f t="shared" ref="C87:S87" si="57">C1</f>
        <v>1</v>
      </c>
      <c r="D87" s="514">
        <f t="shared" si="57"/>
        <v>2</v>
      </c>
      <c r="E87" s="514">
        <f t="shared" si="57"/>
        <v>3</v>
      </c>
      <c r="F87" s="514">
        <f t="shared" si="57"/>
        <v>4</v>
      </c>
      <c r="G87" s="515">
        <f t="shared" si="57"/>
        <v>5</v>
      </c>
      <c r="H87" s="515">
        <f t="shared" si="57"/>
        <v>6</v>
      </c>
      <c r="I87" s="515">
        <f t="shared" si="57"/>
        <v>7</v>
      </c>
      <c r="J87" s="515">
        <f t="shared" si="57"/>
        <v>8</v>
      </c>
      <c r="K87" s="516">
        <f t="shared" si="57"/>
        <v>9</v>
      </c>
      <c r="L87" s="516">
        <f t="shared" si="57"/>
        <v>10</v>
      </c>
      <c r="M87" s="516">
        <f t="shared" si="57"/>
        <v>11</v>
      </c>
      <c r="N87" s="516">
        <f t="shared" si="57"/>
        <v>12</v>
      </c>
      <c r="O87" s="516">
        <f t="shared" si="57"/>
        <v>13</v>
      </c>
      <c r="P87" s="517" t="str">
        <f t="shared" si="57"/>
        <v>Jul</v>
      </c>
      <c r="Q87" s="517" t="str">
        <f t="shared" si="57"/>
        <v>Aug</v>
      </c>
      <c r="R87" s="517" t="str">
        <f t="shared" si="57"/>
        <v>Sep</v>
      </c>
      <c r="S87" s="518" t="str">
        <f t="shared" si="57"/>
        <v>Qtr1FY24</v>
      </c>
    </row>
    <row r="88" spans="1:21" ht="16.5" thickBot="1">
      <c r="A88" s="519" t="s">
        <v>69</v>
      </c>
      <c r="B88" s="520" t="s">
        <v>72</v>
      </c>
      <c r="C88" s="521" t="str">
        <f t="shared" ref="C88:O88" si="58">C2</f>
        <v>Plan</v>
      </c>
      <c r="D88" s="522" t="str">
        <f t="shared" si="58"/>
        <v>Plan</v>
      </c>
      <c r="E88" s="522" t="str">
        <f t="shared" si="58"/>
        <v>Plan</v>
      </c>
      <c r="F88" s="522" t="str">
        <f t="shared" si="58"/>
        <v>Plan</v>
      </c>
      <c r="G88" s="523" t="str">
        <f t="shared" si="58"/>
        <v>Plan</v>
      </c>
      <c r="H88" s="523" t="str">
        <f t="shared" si="58"/>
        <v>Plan</v>
      </c>
      <c r="I88" s="523" t="str">
        <f t="shared" si="58"/>
        <v>Plan</v>
      </c>
      <c r="J88" s="523" t="str">
        <f t="shared" si="58"/>
        <v>Plan</v>
      </c>
      <c r="K88" s="524" t="str">
        <f t="shared" si="58"/>
        <v>Plan</v>
      </c>
      <c r="L88" s="524" t="str">
        <f t="shared" si="58"/>
        <v>Plan</v>
      </c>
      <c r="M88" s="524" t="str">
        <f t="shared" si="58"/>
        <v>Plan</v>
      </c>
      <c r="N88" s="524" t="str">
        <f t="shared" si="58"/>
        <v>Plan</v>
      </c>
      <c r="O88" s="524" t="str">
        <f t="shared" si="58"/>
        <v>Plan</v>
      </c>
      <c r="P88" s="522"/>
      <c r="Q88" s="522"/>
      <c r="R88" s="522"/>
      <c r="S88" s="522" t="str">
        <f>S2</f>
        <v>Plan</v>
      </c>
    </row>
    <row r="89" spans="1:21" ht="16.5" thickTop="1">
      <c r="A89" s="79" t="s">
        <v>147</v>
      </c>
      <c r="B89" s="643" t="s">
        <v>139</v>
      </c>
      <c r="C89" s="755">
        <f t="shared" ref="C89:O89" si="59">C45-C3</f>
        <v>0</v>
      </c>
      <c r="D89" s="756">
        <f t="shared" si="59"/>
        <v>0</v>
      </c>
      <c r="E89" s="756">
        <f t="shared" si="59"/>
        <v>0</v>
      </c>
      <c r="F89" s="757">
        <f t="shared" si="59"/>
        <v>0</v>
      </c>
      <c r="G89" s="758">
        <f t="shared" si="59"/>
        <v>0</v>
      </c>
      <c r="H89" s="759">
        <f t="shared" si="59"/>
        <v>0</v>
      </c>
      <c r="I89" s="760">
        <f t="shared" si="59"/>
        <v>0</v>
      </c>
      <c r="J89" s="761">
        <f t="shared" si="59"/>
        <v>0</v>
      </c>
      <c r="K89" s="762">
        <f t="shared" si="59"/>
        <v>0</v>
      </c>
      <c r="L89" s="759">
        <f t="shared" si="59"/>
        <v>0</v>
      </c>
      <c r="M89" s="760">
        <f t="shared" si="59"/>
        <v>0</v>
      </c>
      <c r="N89" s="762">
        <f t="shared" si="59"/>
        <v>0</v>
      </c>
      <c r="O89" s="760">
        <f t="shared" si="59"/>
        <v>0</v>
      </c>
      <c r="P89" s="763">
        <f>SUM(C89:F89)</f>
        <v>0</v>
      </c>
      <c r="Q89" s="764">
        <f>SUM(G89:J89)</f>
        <v>0</v>
      </c>
      <c r="R89" s="762">
        <f>SUM(K89:O89)</f>
        <v>0</v>
      </c>
      <c r="S89" s="765">
        <f>P89+Q89+R89</f>
        <v>0</v>
      </c>
    </row>
    <row r="90" spans="1:21">
      <c r="A90" s="79" t="s">
        <v>19</v>
      </c>
      <c r="B90" s="644" t="s">
        <v>38</v>
      </c>
      <c r="C90" s="388">
        <f t="shared" ref="C90:O90" si="60">C46-C4</f>
        <v>0</v>
      </c>
      <c r="D90" s="73">
        <f t="shared" si="60"/>
        <v>0</v>
      </c>
      <c r="E90" s="73">
        <f t="shared" si="60"/>
        <v>0</v>
      </c>
      <c r="F90" s="74">
        <f t="shared" si="60"/>
        <v>0</v>
      </c>
      <c r="G90" s="75">
        <f t="shared" si="60"/>
        <v>0</v>
      </c>
      <c r="H90" s="44">
        <f t="shared" si="60"/>
        <v>0</v>
      </c>
      <c r="I90" s="717">
        <f t="shared" si="60"/>
        <v>0</v>
      </c>
      <c r="J90" s="726">
        <f t="shared" si="60"/>
        <v>0</v>
      </c>
      <c r="K90" s="332">
        <f t="shared" si="60"/>
        <v>0</v>
      </c>
      <c r="L90" s="76">
        <f t="shared" si="60"/>
        <v>0</v>
      </c>
      <c r="M90" s="717">
        <f t="shared" si="60"/>
        <v>0</v>
      </c>
      <c r="N90" s="332">
        <f t="shared" si="60"/>
        <v>0</v>
      </c>
      <c r="O90" s="717">
        <f t="shared" si="60"/>
        <v>0</v>
      </c>
      <c r="P90" s="732">
        <f>SUM(C90:F90)</f>
        <v>0</v>
      </c>
      <c r="Q90" s="748">
        <f>SUM(G90:J90)</f>
        <v>0</v>
      </c>
      <c r="R90" s="332">
        <f>SUM(K90:O90)</f>
        <v>0</v>
      </c>
      <c r="S90" s="78">
        <f>P90+Q90+R90</f>
        <v>0</v>
      </c>
    </row>
    <row r="91" spans="1:21" ht="16.5" thickBot="1">
      <c r="A91" s="79"/>
      <c r="B91" s="101" t="s">
        <v>37</v>
      </c>
      <c r="C91" s="1020">
        <f>C89+C90</f>
        <v>0</v>
      </c>
      <c r="D91" s="1021">
        <f t="shared" ref="D91:S91" si="61">D89+D90</f>
        <v>0</v>
      </c>
      <c r="E91" s="1021">
        <f t="shared" si="61"/>
        <v>0</v>
      </c>
      <c r="F91" s="1022">
        <f t="shared" si="61"/>
        <v>0</v>
      </c>
      <c r="G91" s="1023">
        <f t="shared" si="61"/>
        <v>0</v>
      </c>
      <c r="H91" s="1024">
        <f t="shared" si="61"/>
        <v>0</v>
      </c>
      <c r="I91" s="1025">
        <f t="shared" si="61"/>
        <v>0</v>
      </c>
      <c r="J91" s="1026">
        <f>J89+J90</f>
        <v>0</v>
      </c>
      <c r="K91" s="1027">
        <f t="shared" si="61"/>
        <v>0</v>
      </c>
      <c r="L91" s="1028">
        <f t="shared" si="61"/>
        <v>0</v>
      </c>
      <c r="M91" s="1025">
        <f t="shared" si="61"/>
        <v>0</v>
      </c>
      <c r="N91" s="1027">
        <f t="shared" si="61"/>
        <v>0</v>
      </c>
      <c r="O91" s="1025">
        <f t="shared" si="61"/>
        <v>0</v>
      </c>
      <c r="P91" s="1029">
        <f t="shared" si="61"/>
        <v>0</v>
      </c>
      <c r="Q91" s="1030">
        <f>Q89+Q90</f>
        <v>0</v>
      </c>
      <c r="R91" s="1027">
        <f t="shared" si="61"/>
        <v>0</v>
      </c>
      <c r="S91" s="1031">
        <f t="shared" si="61"/>
        <v>0</v>
      </c>
      <c r="T91" s="1107"/>
    </row>
    <row r="92" spans="1:21">
      <c r="A92" s="917" t="s">
        <v>339</v>
      </c>
      <c r="B92" s="928" t="s">
        <v>316</v>
      </c>
      <c r="C92" s="72">
        <f t="shared" ref="C92:O92" si="62">C48-C6</f>
        <v>0</v>
      </c>
      <c r="D92" s="73">
        <f t="shared" si="62"/>
        <v>0</v>
      </c>
      <c r="E92" s="73">
        <f t="shared" si="62"/>
        <v>0</v>
      </c>
      <c r="F92" s="74">
        <f t="shared" si="62"/>
        <v>0</v>
      </c>
      <c r="G92" s="75">
        <f t="shared" si="62"/>
        <v>0</v>
      </c>
      <c r="H92" s="44">
        <f t="shared" si="62"/>
        <v>0</v>
      </c>
      <c r="I92" s="717">
        <f t="shared" si="62"/>
        <v>0</v>
      </c>
      <c r="J92" s="726">
        <f t="shared" si="62"/>
        <v>0</v>
      </c>
      <c r="K92" s="332">
        <f t="shared" si="62"/>
        <v>0</v>
      </c>
      <c r="L92" s="76">
        <f t="shared" si="62"/>
        <v>0</v>
      </c>
      <c r="M92" s="717">
        <f t="shared" si="62"/>
        <v>0</v>
      </c>
      <c r="N92" s="332">
        <f t="shared" si="62"/>
        <v>0</v>
      </c>
      <c r="O92" s="717">
        <f t="shared" si="62"/>
        <v>0</v>
      </c>
      <c r="P92" s="732">
        <f t="shared" ref="P92:P97" si="63">SUM(C92:F92)</f>
        <v>0</v>
      </c>
      <c r="Q92" s="748">
        <f t="shared" ref="Q92:Q97" si="64">SUM(G92:J92)</f>
        <v>0</v>
      </c>
      <c r="R92" s="332">
        <f t="shared" ref="R92:R97" si="65">SUM(K92:O92)</f>
        <v>0</v>
      </c>
      <c r="S92" s="78">
        <f t="shared" ref="S92:S97" si="66">P92+Q92+R92</f>
        <v>0</v>
      </c>
    </row>
    <row r="93" spans="1:21">
      <c r="A93" s="918" t="s">
        <v>19</v>
      </c>
      <c r="B93" s="928" t="s">
        <v>259</v>
      </c>
      <c r="C93" s="160">
        <f t="shared" ref="C93:O93" si="67">C49-C7</f>
        <v>0</v>
      </c>
      <c r="D93" s="161">
        <f t="shared" si="67"/>
        <v>-500</v>
      </c>
      <c r="E93" s="161">
        <f t="shared" si="67"/>
        <v>-4100</v>
      </c>
      <c r="F93" s="162">
        <f t="shared" si="67"/>
        <v>4800</v>
      </c>
      <c r="G93" s="163">
        <f t="shared" si="67"/>
        <v>75</v>
      </c>
      <c r="H93" s="132">
        <f t="shared" si="67"/>
        <v>-18000</v>
      </c>
      <c r="I93" s="718">
        <f t="shared" si="67"/>
        <v>8975</v>
      </c>
      <c r="J93" s="727">
        <f t="shared" si="67"/>
        <v>9000</v>
      </c>
      <c r="K93" s="368">
        <f t="shared" si="67"/>
        <v>50</v>
      </c>
      <c r="L93" s="165">
        <f t="shared" si="67"/>
        <v>-38400</v>
      </c>
      <c r="M93" s="718">
        <f t="shared" si="67"/>
        <v>12600</v>
      </c>
      <c r="N93" s="368">
        <f t="shared" si="67"/>
        <v>12600</v>
      </c>
      <c r="O93" s="718">
        <f t="shared" si="67"/>
        <v>14425</v>
      </c>
      <c r="P93" s="733">
        <f t="shared" si="63"/>
        <v>200</v>
      </c>
      <c r="Q93" s="749">
        <f t="shared" si="64"/>
        <v>50</v>
      </c>
      <c r="R93" s="368">
        <f t="shared" si="65"/>
        <v>1275</v>
      </c>
      <c r="S93" s="166">
        <f t="shared" si="66"/>
        <v>1525</v>
      </c>
    </row>
    <row r="94" spans="1:21">
      <c r="A94" s="918"/>
      <c r="B94" s="928" t="s">
        <v>354</v>
      </c>
      <c r="C94" s="1517">
        <f t="shared" ref="C94:O94" si="68">C50-C8</f>
        <v>0</v>
      </c>
      <c r="D94" s="1518">
        <f t="shared" si="68"/>
        <v>-150</v>
      </c>
      <c r="E94" s="1518">
        <f t="shared" si="68"/>
        <v>125</v>
      </c>
      <c r="F94" s="1519">
        <f t="shared" si="68"/>
        <v>-25</v>
      </c>
      <c r="G94" s="1520">
        <f t="shared" si="68"/>
        <v>-25</v>
      </c>
      <c r="H94" s="1521">
        <f t="shared" si="68"/>
        <v>-25</v>
      </c>
      <c r="I94" s="1524">
        <f t="shared" si="68"/>
        <v>-25</v>
      </c>
      <c r="J94" s="1579">
        <f t="shared" si="68"/>
        <v>-75</v>
      </c>
      <c r="K94" s="1525">
        <f t="shared" si="68"/>
        <v>-50</v>
      </c>
      <c r="L94" s="1523">
        <f t="shared" si="68"/>
        <v>-50</v>
      </c>
      <c r="M94" s="1524">
        <f t="shared" si="68"/>
        <v>-50</v>
      </c>
      <c r="N94" s="1525">
        <f t="shared" si="68"/>
        <v>-50</v>
      </c>
      <c r="O94" s="1524">
        <f t="shared" si="68"/>
        <v>-50</v>
      </c>
      <c r="P94" s="1577">
        <f t="shared" si="63"/>
        <v>-50</v>
      </c>
      <c r="Q94" s="1578">
        <f t="shared" si="64"/>
        <v>-150</v>
      </c>
      <c r="R94" s="1525">
        <f t="shared" si="65"/>
        <v>-250</v>
      </c>
      <c r="S94" s="1526">
        <f t="shared" si="66"/>
        <v>-450</v>
      </c>
    </row>
    <row r="95" spans="1:21">
      <c r="A95" s="918"/>
      <c r="B95" s="928" t="s">
        <v>204</v>
      </c>
      <c r="C95" s="1517">
        <f t="shared" ref="C95:O95" si="69">C51-C9</f>
        <v>0</v>
      </c>
      <c r="D95" s="1518">
        <f t="shared" si="69"/>
        <v>-4300</v>
      </c>
      <c r="E95" s="1518">
        <f t="shared" si="69"/>
        <v>6150</v>
      </c>
      <c r="F95" s="1519">
        <f t="shared" si="69"/>
        <v>100</v>
      </c>
      <c r="G95" s="1520">
        <f t="shared" si="69"/>
        <v>-3075</v>
      </c>
      <c r="H95" s="1521">
        <f t="shared" si="69"/>
        <v>-4025</v>
      </c>
      <c r="I95" s="1524">
        <f t="shared" si="69"/>
        <v>6800</v>
      </c>
      <c r="J95" s="1579">
        <f t="shared" si="69"/>
        <v>-9075</v>
      </c>
      <c r="K95" s="1525">
        <f t="shared" si="69"/>
        <v>6275</v>
      </c>
      <c r="L95" s="1523">
        <f t="shared" si="69"/>
        <v>5925</v>
      </c>
      <c r="M95" s="1524">
        <f t="shared" si="69"/>
        <v>-3150</v>
      </c>
      <c r="N95" s="1525">
        <f t="shared" si="69"/>
        <v>10525</v>
      </c>
      <c r="O95" s="1524">
        <f t="shared" si="69"/>
        <v>10900</v>
      </c>
      <c r="P95" s="1577">
        <f t="shared" si="63"/>
        <v>1950</v>
      </c>
      <c r="Q95" s="1578">
        <f t="shared" si="64"/>
        <v>-9375</v>
      </c>
      <c r="R95" s="1525">
        <f t="shared" si="65"/>
        <v>30475</v>
      </c>
      <c r="S95" s="1526">
        <f t="shared" si="66"/>
        <v>23050</v>
      </c>
    </row>
    <row r="96" spans="1:21">
      <c r="A96" s="918"/>
      <c r="B96" s="928" t="s">
        <v>221</v>
      </c>
      <c r="C96" s="1517">
        <f t="shared" ref="C96:O96" si="70">C52-C10</f>
        <v>0</v>
      </c>
      <c r="D96" s="1518">
        <f t="shared" si="70"/>
        <v>0</v>
      </c>
      <c r="E96" s="1518">
        <f t="shared" si="70"/>
        <v>-1540</v>
      </c>
      <c r="F96" s="1519">
        <f t="shared" si="70"/>
        <v>-320</v>
      </c>
      <c r="G96" s="1520">
        <f t="shared" si="70"/>
        <v>-1760</v>
      </c>
      <c r="H96" s="1521">
        <f t="shared" si="70"/>
        <v>1040</v>
      </c>
      <c r="I96" s="1524">
        <f t="shared" si="70"/>
        <v>380</v>
      </c>
      <c r="J96" s="1579">
        <f t="shared" si="70"/>
        <v>-3500</v>
      </c>
      <c r="K96" s="1525">
        <f t="shared" si="70"/>
        <v>160</v>
      </c>
      <c r="L96" s="1523">
        <f t="shared" si="70"/>
        <v>3360</v>
      </c>
      <c r="M96" s="1524">
        <f t="shared" si="70"/>
        <v>-3540</v>
      </c>
      <c r="N96" s="1525">
        <f t="shared" si="70"/>
        <v>600</v>
      </c>
      <c r="O96" s="1524">
        <f t="shared" si="70"/>
        <v>760</v>
      </c>
      <c r="P96" s="1577">
        <f t="shared" si="63"/>
        <v>-1860</v>
      </c>
      <c r="Q96" s="1578">
        <f t="shared" si="64"/>
        <v>-3840</v>
      </c>
      <c r="R96" s="1525">
        <f t="shared" si="65"/>
        <v>1340</v>
      </c>
      <c r="S96" s="1526">
        <f t="shared" si="66"/>
        <v>-4360</v>
      </c>
    </row>
    <row r="97" spans="1:20">
      <c r="A97" s="918"/>
      <c r="B97" s="928" t="s">
        <v>258</v>
      </c>
      <c r="C97" s="1517">
        <f t="shared" ref="C97:O97" si="71">C53-C11</f>
        <v>0</v>
      </c>
      <c r="D97" s="1518">
        <f t="shared" si="71"/>
        <v>0</v>
      </c>
      <c r="E97" s="1518">
        <f t="shared" si="71"/>
        <v>620</v>
      </c>
      <c r="F97" s="1519">
        <f t="shared" si="71"/>
        <v>2040</v>
      </c>
      <c r="G97" s="1520">
        <f t="shared" si="71"/>
        <v>-820</v>
      </c>
      <c r="H97" s="1521">
        <f t="shared" si="71"/>
        <v>1580</v>
      </c>
      <c r="I97" s="1524">
        <f t="shared" si="71"/>
        <v>380</v>
      </c>
      <c r="J97" s="1579">
        <f t="shared" si="71"/>
        <v>-4580</v>
      </c>
      <c r="K97" s="1525">
        <f t="shared" si="71"/>
        <v>4940</v>
      </c>
      <c r="L97" s="1523">
        <f t="shared" si="71"/>
        <v>14020</v>
      </c>
      <c r="M97" s="1524">
        <f t="shared" si="71"/>
        <v>-4020</v>
      </c>
      <c r="N97" s="1525">
        <f t="shared" si="71"/>
        <v>1160</v>
      </c>
      <c r="O97" s="1524">
        <f t="shared" si="71"/>
        <v>1120</v>
      </c>
      <c r="P97" s="1577">
        <f t="shared" si="63"/>
        <v>2660</v>
      </c>
      <c r="Q97" s="1578">
        <f t="shared" si="64"/>
        <v>-3440</v>
      </c>
      <c r="R97" s="1525">
        <f t="shared" si="65"/>
        <v>17220</v>
      </c>
      <c r="S97" s="1526">
        <f t="shared" si="66"/>
        <v>16440</v>
      </c>
    </row>
    <row r="98" spans="1:20" ht="16.5" thickBot="1">
      <c r="A98" s="1580"/>
      <c r="B98" s="1581" t="s">
        <v>353</v>
      </c>
      <c r="C98" s="1043">
        <f>SUM(C92:C97)</f>
        <v>0</v>
      </c>
      <c r="D98" s="1044">
        <f t="shared" ref="D98:S98" si="72">SUM(D92:D97)</f>
        <v>-4950</v>
      </c>
      <c r="E98" s="1044">
        <f t="shared" si="72"/>
        <v>1255</v>
      </c>
      <c r="F98" s="1045">
        <f t="shared" si="72"/>
        <v>6595</v>
      </c>
      <c r="G98" s="1046">
        <f t="shared" si="72"/>
        <v>-5605</v>
      </c>
      <c r="H98" s="1036">
        <f t="shared" si="72"/>
        <v>-19430</v>
      </c>
      <c r="I98" s="1037">
        <f t="shared" si="72"/>
        <v>16510</v>
      </c>
      <c r="J98" s="1038">
        <f t="shared" si="72"/>
        <v>-8230</v>
      </c>
      <c r="K98" s="1035">
        <f t="shared" si="72"/>
        <v>11375</v>
      </c>
      <c r="L98" s="1039">
        <f t="shared" si="72"/>
        <v>-15145</v>
      </c>
      <c r="M98" s="1037">
        <f t="shared" si="72"/>
        <v>1840</v>
      </c>
      <c r="N98" s="1035">
        <f t="shared" si="72"/>
        <v>24835</v>
      </c>
      <c r="O98" s="1037">
        <f t="shared" si="72"/>
        <v>27155</v>
      </c>
      <c r="P98" s="1040">
        <f t="shared" si="72"/>
        <v>2900</v>
      </c>
      <c r="Q98" s="1041">
        <f t="shared" si="72"/>
        <v>-16755</v>
      </c>
      <c r="R98" s="1035">
        <f t="shared" si="72"/>
        <v>50060</v>
      </c>
      <c r="S98" s="1042">
        <f t="shared" si="72"/>
        <v>36205</v>
      </c>
      <c r="T98" s="1107"/>
    </row>
    <row r="99" spans="1:20">
      <c r="A99" s="917" t="s">
        <v>162</v>
      </c>
      <c r="B99" s="927" t="s">
        <v>139</v>
      </c>
      <c r="C99" s="153">
        <f t="shared" ref="C99:O99" si="73">C55-C13</f>
        <v>0</v>
      </c>
      <c r="D99" s="154">
        <f t="shared" si="73"/>
        <v>0</v>
      </c>
      <c r="E99" s="154">
        <f t="shared" si="73"/>
        <v>0</v>
      </c>
      <c r="F99" s="155">
        <f t="shared" si="73"/>
        <v>0</v>
      </c>
      <c r="G99" s="156">
        <f t="shared" si="73"/>
        <v>0</v>
      </c>
      <c r="H99" s="135">
        <f t="shared" si="73"/>
        <v>0</v>
      </c>
      <c r="I99" s="719">
        <f t="shared" si="73"/>
        <v>0</v>
      </c>
      <c r="J99" s="728">
        <f t="shared" si="73"/>
        <v>0</v>
      </c>
      <c r="K99" s="716">
        <f t="shared" si="73"/>
        <v>0</v>
      </c>
      <c r="L99" s="158">
        <f t="shared" si="73"/>
        <v>0</v>
      </c>
      <c r="M99" s="719">
        <f t="shared" si="73"/>
        <v>0</v>
      </c>
      <c r="N99" s="716">
        <f t="shared" si="73"/>
        <v>0</v>
      </c>
      <c r="O99" s="719">
        <f t="shared" si="73"/>
        <v>0</v>
      </c>
      <c r="P99" s="734">
        <f>SUM(C99:F99)</f>
        <v>0</v>
      </c>
      <c r="Q99" s="750">
        <f>SUM(G99:J99)</f>
        <v>0</v>
      </c>
      <c r="R99" s="716">
        <f>SUM(K99:O99)</f>
        <v>0</v>
      </c>
      <c r="S99" s="159">
        <f>P99+Q99+R99</f>
        <v>0</v>
      </c>
    </row>
    <row r="100" spans="1:20">
      <c r="A100" s="918" t="s">
        <v>2</v>
      </c>
      <c r="B100" s="928" t="s">
        <v>38</v>
      </c>
      <c r="C100" s="697">
        <f t="shared" ref="C100:O100" si="74">C56-C14</f>
        <v>0</v>
      </c>
      <c r="D100" s="698">
        <f t="shared" si="74"/>
        <v>0</v>
      </c>
      <c r="E100" s="698">
        <f t="shared" si="74"/>
        <v>0</v>
      </c>
      <c r="F100" s="699">
        <f t="shared" si="74"/>
        <v>0</v>
      </c>
      <c r="G100" s="700">
        <f t="shared" si="74"/>
        <v>0</v>
      </c>
      <c r="H100" s="701">
        <f t="shared" si="74"/>
        <v>0</v>
      </c>
      <c r="I100" s="722">
        <f t="shared" si="74"/>
        <v>0</v>
      </c>
      <c r="J100" s="729">
        <f t="shared" si="74"/>
        <v>0</v>
      </c>
      <c r="K100" s="676">
        <f t="shared" si="74"/>
        <v>0</v>
      </c>
      <c r="L100" s="137">
        <f t="shared" si="74"/>
        <v>0</v>
      </c>
      <c r="M100" s="722">
        <f t="shared" si="74"/>
        <v>0</v>
      </c>
      <c r="N100" s="676">
        <f t="shared" si="74"/>
        <v>0</v>
      </c>
      <c r="O100" s="722">
        <f t="shared" si="74"/>
        <v>0</v>
      </c>
      <c r="P100" s="736">
        <f>SUM(C100:F100)</f>
        <v>0</v>
      </c>
      <c r="Q100" s="752">
        <f>SUM(G100:J100)</f>
        <v>0</v>
      </c>
      <c r="R100" s="676">
        <f>SUM(K100:O100)</f>
        <v>0</v>
      </c>
      <c r="S100" s="702">
        <f>P100+Q100+R100</f>
        <v>0</v>
      </c>
    </row>
    <row r="101" spans="1:20">
      <c r="A101" s="918" t="s">
        <v>30</v>
      </c>
      <c r="B101" s="928"/>
      <c r="C101" s="72">
        <f t="shared" ref="C101:O101" si="75">C57-C15</f>
        <v>0</v>
      </c>
      <c r="D101" s="73">
        <f t="shared" si="75"/>
        <v>0</v>
      </c>
      <c r="E101" s="73">
        <f t="shared" si="75"/>
        <v>0</v>
      </c>
      <c r="F101" s="74">
        <f t="shared" si="75"/>
        <v>0</v>
      </c>
      <c r="G101" s="75">
        <f t="shared" si="75"/>
        <v>0</v>
      </c>
      <c r="H101" s="44">
        <f t="shared" si="75"/>
        <v>0</v>
      </c>
      <c r="I101" s="717">
        <f t="shared" si="75"/>
        <v>0</v>
      </c>
      <c r="J101" s="726">
        <f t="shared" si="75"/>
        <v>0</v>
      </c>
      <c r="K101" s="332">
        <f t="shared" si="75"/>
        <v>0</v>
      </c>
      <c r="L101" s="76">
        <f t="shared" si="75"/>
        <v>0</v>
      </c>
      <c r="M101" s="717">
        <f t="shared" si="75"/>
        <v>0</v>
      </c>
      <c r="N101" s="332">
        <f t="shared" si="75"/>
        <v>0</v>
      </c>
      <c r="O101" s="717">
        <f t="shared" si="75"/>
        <v>0</v>
      </c>
      <c r="P101" s="732">
        <f>SUM(C101:F101)</f>
        <v>0</v>
      </c>
      <c r="Q101" s="748">
        <f>SUM(G101:J101)</f>
        <v>0</v>
      </c>
      <c r="R101" s="332">
        <f>SUM(K101:O101)</f>
        <v>0</v>
      </c>
      <c r="S101" s="78">
        <f>P101+Q101+R101</f>
        <v>0</v>
      </c>
    </row>
    <row r="102" spans="1:20">
      <c r="A102" s="918" t="s">
        <v>0</v>
      </c>
      <c r="B102" s="928"/>
      <c r="C102" s="72">
        <f t="shared" ref="C102:O102" si="76">C58-C16</f>
        <v>0</v>
      </c>
      <c r="D102" s="73">
        <f t="shared" si="76"/>
        <v>0</v>
      </c>
      <c r="E102" s="73">
        <f t="shared" si="76"/>
        <v>0</v>
      </c>
      <c r="F102" s="74">
        <f t="shared" si="76"/>
        <v>0</v>
      </c>
      <c r="G102" s="75">
        <f t="shared" si="76"/>
        <v>0</v>
      </c>
      <c r="H102" s="44">
        <f t="shared" si="76"/>
        <v>0</v>
      </c>
      <c r="I102" s="717">
        <f t="shared" si="76"/>
        <v>0</v>
      </c>
      <c r="J102" s="726">
        <f t="shared" si="76"/>
        <v>0</v>
      </c>
      <c r="K102" s="332">
        <f t="shared" si="76"/>
        <v>0</v>
      </c>
      <c r="L102" s="76">
        <f t="shared" si="76"/>
        <v>0</v>
      </c>
      <c r="M102" s="717">
        <f t="shared" si="76"/>
        <v>0</v>
      </c>
      <c r="N102" s="332">
        <f t="shared" si="76"/>
        <v>0</v>
      </c>
      <c r="O102" s="717">
        <f t="shared" si="76"/>
        <v>0</v>
      </c>
      <c r="P102" s="732">
        <f>SUM(C102:F102)</f>
        <v>0</v>
      </c>
      <c r="Q102" s="748">
        <f>SUM(G102:J102)</f>
        <v>0</v>
      </c>
      <c r="R102" s="332">
        <f>SUM(K102:O102)</f>
        <v>0</v>
      </c>
      <c r="S102" s="78">
        <f>P102+Q102+R102</f>
        <v>0</v>
      </c>
    </row>
    <row r="103" spans="1:20" ht="16.5" thickBot="1">
      <c r="A103" s="1580"/>
      <c r="B103" s="1581" t="s">
        <v>168</v>
      </c>
      <c r="C103" s="1043">
        <f t="shared" ref="C103:S103" si="77">SUM(C99:C102)</f>
        <v>0</v>
      </c>
      <c r="D103" s="1044">
        <f t="shared" si="77"/>
        <v>0</v>
      </c>
      <c r="E103" s="1044">
        <f t="shared" si="77"/>
        <v>0</v>
      </c>
      <c r="F103" s="1045">
        <f t="shared" si="77"/>
        <v>0</v>
      </c>
      <c r="G103" s="1046">
        <f t="shared" si="77"/>
        <v>0</v>
      </c>
      <c r="H103" s="1036">
        <f t="shared" si="77"/>
        <v>0</v>
      </c>
      <c r="I103" s="1037">
        <f t="shared" si="77"/>
        <v>0</v>
      </c>
      <c r="J103" s="1038">
        <f>SUM(J99:J102)</f>
        <v>0</v>
      </c>
      <c r="K103" s="1035">
        <f t="shared" si="77"/>
        <v>0</v>
      </c>
      <c r="L103" s="1039">
        <f t="shared" si="77"/>
        <v>0</v>
      </c>
      <c r="M103" s="1037">
        <f t="shared" si="77"/>
        <v>0</v>
      </c>
      <c r="N103" s="1035">
        <f t="shared" si="77"/>
        <v>0</v>
      </c>
      <c r="O103" s="1037">
        <f t="shared" si="77"/>
        <v>0</v>
      </c>
      <c r="P103" s="1040">
        <f t="shared" si="77"/>
        <v>0</v>
      </c>
      <c r="Q103" s="1041">
        <f t="shared" si="77"/>
        <v>0</v>
      </c>
      <c r="R103" s="1035">
        <f t="shared" si="77"/>
        <v>0</v>
      </c>
      <c r="S103" s="1042">
        <f t="shared" si="77"/>
        <v>0</v>
      </c>
    </row>
    <row r="104" spans="1:20">
      <c r="A104" s="917" t="s">
        <v>341</v>
      </c>
      <c r="B104" s="1961" t="s">
        <v>546</v>
      </c>
      <c r="C104" s="1767">
        <f t="shared" ref="C104:S104" si="78">C60-C18</f>
        <v>0</v>
      </c>
      <c r="D104" s="1768">
        <f t="shared" si="78"/>
        <v>-27725</v>
      </c>
      <c r="E104" s="1768">
        <f t="shared" si="78"/>
        <v>-7725</v>
      </c>
      <c r="F104" s="1769">
        <f t="shared" si="78"/>
        <v>-30675</v>
      </c>
      <c r="G104" s="1770">
        <f t="shared" si="78"/>
        <v>-33950</v>
      </c>
      <c r="H104" s="1771">
        <f t="shared" si="78"/>
        <v>-50625</v>
      </c>
      <c r="I104" s="1772">
        <f t="shared" si="78"/>
        <v>-25675</v>
      </c>
      <c r="J104" s="1773">
        <f t="shared" si="78"/>
        <v>-43225</v>
      </c>
      <c r="K104" s="1774">
        <f t="shared" si="78"/>
        <v>-34425</v>
      </c>
      <c r="L104" s="1775">
        <f t="shared" si="78"/>
        <v>2275</v>
      </c>
      <c r="M104" s="1772">
        <f t="shared" si="78"/>
        <v>-3550</v>
      </c>
      <c r="N104" s="1774">
        <f t="shared" si="78"/>
        <v>29325</v>
      </c>
      <c r="O104" s="1772">
        <f t="shared" si="78"/>
        <v>31900</v>
      </c>
      <c r="P104" s="1776">
        <f t="shared" si="78"/>
        <v>-66125</v>
      </c>
      <c r="Q104" s="1777">
        <f t="shared" si="78"/>
        <v>-153475</v>
      </c>
      <c r="R104" s="1774">
        <f t="shared" si="78"/>
        <v>25525</v>
      </c>
      <c r="S104" s="1778">
        <f t="shared" si="78"/>
        <v>-194075</v>
      </c>
    </row>
    <row r="105" spans="1:20" ht="16.5" thickBot="1">
      <c r="A105" s="1959"/>
      <c r="B105" s="1962" t="s">
        <v>547</v>
      </c>
      <c r="C105" s="1779">
        <f t="shared" ref="C105:S105" si="79">C61-C19</f>
        <v>20000</v>
      </c>
      <c r="D105" s="1033">
        <f t="shared" si="79"/>
        <v>-15200</v>
      </c>
      <c r="E105" s="1033">
        <f t="shared" si="79"/>
        <v>1325</v>
      </c>
      <c r="F105" s="1780">
        <f t="shared" si="79"/>
        <v>-450</v>
      </c>
      <c r="G105" s="1781">
        <f t="shared" si="79"/>
        <v>2025</v>
      </c>
      <c r="H105" s="1782">
        <f t="shared" si="79"/>
        <v>-19400</v>
      </c>
      <c r="I105" s="1783">
        <f t="shared" si="79"/>
        <v>9825</v>
      </c>
      <c r="J105" s="1784">
        <f t="shared" si="79"/>
        <v>-34625</v>
      </c>
      <c r="K105" s="1785">
        <f t="shared" si="79"/>
        <v>1000</v>
      </c>
      <c r="L105" s="1786">
        <f t="shared" si="79"/>
        <v>-34750</v>
      </c>
      <c r="M105" s="1783">
        <f t="shared" si="79"/>
        <v>-9425</v>
      </c>
      <c r="N105" s="1785">
        <f t="shared" si="79"/>
        <v>67025</v>
      </c>
      <c r="O105" s="1783">
        <f t="shared" si="79"/>
        <v>36225</v>
      </c>
      <c r="P105" s="1787">
        <f t="shared" si="79"/>
        <v>5675</v>
      </c>
      <c r="Q105" s="1788">
        <f t="shared" si="79"/>
        <v>-42175</v>
      </c>
      <c r="R105" s="1785">
        <f t="shared" si="79"/>
        <v>60075</v>
      </c>
      <c r="S105" s="1789">
        <f t="shared" si="79"/>
        <v>23575</v>
      </c>
    </row>
    <row r="106" spans="1:20">
      <c r="A106" s="133" t="s">
        <v>313</v>
      </c>
      <c r="B106" s="996" t="s">
        <v>316</v>
      </c>
      <c r="C106" s="714">
        <f t="shared" ref="C106:O106" si="80">C62-C20</f>
        <v>0</v>
      </c>
      <c r="D106" s="158">
        <f t="shared" si="80"/>
        <v>0</v>
      </c>
      <c r="E106" s="158">
        <f t="shared" si="80"/>
        <v>0</v>
      </c>
      <c r="F106" s="715">
        <f t="shared" si="80"/>
        <v>0</v>
      </c>
      <c r="G106" s="716">
        <f t="shared" si="80"/>
        <v>0</v>
      </c>
      <c r="H106" s="158">
        <f t="shared" si="80"/>
        <v>0</v>
      </c>
      <c r="I106" s="719">
        <f t="shared" si="80"/>
        <v>0</v>
      </c>
      <c r="J106" s="728">
        <f t="shared" si="80"/>
        <v>0</v>
      </c>
      <c r="K106" s="716">
        <f t="shared" si="80"/>
        <v>0</v>
      </c>
      <c r="L106" s="158">
        <f t="shared" si="80"/>
        <v>0</v>
      </c>
      <c r="M106" s="719">
        <f t="shared" si="80"/>
        <v>0</v>
      </c>
      <c r="N106" s="716">
        <f t="shared" si="80"/>
        <v>0</v>
      </c>
      <c r="O106" s="719">
        <f t="shared" si="80"/>
        <v>0</v>
      </c>
      <c r="P106" s="734">
        <f t="shared" ref="P106:P111" si="81">SUM(C106:F106)</f>
        <v>0</v>
      </c>
      <c r="Q106" s="750">
        <f t="shared" ref="Q106:Q111" si="82">SUM(G106:J106)</f>
        <v>0</v>
      </c>
      <c r="R106" s="716">
        <f t="shared" ref="R106:R111" si="83">SUM(K106:O106)</f>
        <v>0</v>
      </c>
      <c r="S106" s="159">
        <f t="shared" ref="S106:S111" si="84">P106+Q106+R106</f>
        <v>0</v>
      </c>
    </row>
    <row r="107" spans="1:20">
      <c r="A107" s="79" t="s">
        <v>2</v>
      </c>
      <c r="B107" s="644" t="s">
        <v>259</v>
      </c>
      <c r="C107" s="998">
        <f t="shared" ref="C107:O107" si="85">C63-C21</f>
        <v>0</v>
      </c>
      <c r="D107" s="76">
        <f t="shared" si="85"/>
        <v>0</v>
      </c>
      <c r="E107" s="76">
        <f t="shared" si="85"/>
        <v>0</v>
      </c>
      <c r="F107" s="491">
        <f t="shared" si="85"/>
        <v>0</v>
      </c>
      <c r="G107" s="332">
        <f t="shared" si="85"/>
        <v>0</v>
      </c>
      <c r="H107" s="76">
        <f t="shared" si="85"/>
        <v>0</v>
      </c>
      <c r="I107" s="717">
        <f t="shared" si="85"/>
        <v>0</v>
      </c>
      <c r="J107" s="726">
        <f t="shared" si="85"/>
        <v>0</v>
      </c>
      <c r="K107" s="332">
        <f t="shared" si="85"/>
        <v>0</v>
      </c>
      <c r="L107" s="76">
        <f t="shared" si="85"/>
        <v>0</v>
      </c>
      <c r="M107" s="717">
        <f t="shared" si="85"/>
        <v>0</v>
      </c>
      <c r="N107" s="332">
        <f t="shared" si="85"/>
        <v>0</v>
      </c>
      <c r="O107" s="717">
        <f t="shared" si="85"/>
        <v>0</v>
      </c>
      <c r="P107" s="732">
        <f t="shared" si="81"/>
        <v>0</v>
      </c>
      <c r="Q107" s="748">
        <f t="shared" si="82"/>
        <v>0</v>
      </c>
      <c r="R107" s="332">
        <f t="shared" si="83"/>
        <v>0</v>
      </c>
      <c r="S107" s="78">
        <f t="shared" si="84"/>
        <v>0</v>
      </c>
    </row>
    <row r="108" spans="1:20">
      <c r="A108" s="79"/>
      <c r="B108" s="644" t="s">
        <v>203</v>
      </c>
      <c r="C108" s="998">
        <f t="shared" ref="C108:O108" si="86">C64-C22</f>
        <v>0</v>
      </c>
      <c r="D108" s="76">
        <f t="shared" si="86"/>
        <v>0</v>
      </c>
      <c r="E108" s="76">
        <f t="shared" si="86"/>
        <v>0</v>
      </c>
      <c r="F108" s="491">
        <f t="shared" si="86"/>
        <v>0</v>
      </c>
      <c r="G108" s="332">
        <f t="shared" si="86"/>
        <v>0</v>
      </c>
      <c r="H108" s="76">
        <f t="shared" si="86"/>
        <v>0</v>
      </c>
      <c r="I108" s="717">
        <f t="shared" si="86"/>
        <v>0</v>
      </c>
      <c r="J108" s="726">
        <f t="shared" si="86"/>
        <v>0</v>
      </c>
      <c r="K108" s="332">
        <f t="shared" si="86"/>
        <v>0</v>
      </c>
      <c r="L108" s="76">
        <f t="shared" si="86"/>
        <v>0</v>
      </c>
      <c r="M108" s="717">
        <f t="shared" si="86"/>
        <v>0</v>
      </c>
      <c r="N108" s="332">
        <f t="shared" si="86"/>
        <v>0</v>
      </c>
      <c r="O108" s="717">
        <f t="shared" si="86"/>
        <v>0</v>
      </c>
      <c r="P108" s="732">
        <f t="shared" si="81"/>
        <v>0</v>
      </c>
      <c r="Q108" s="748">
        <f t="shared" si="82"/>
        <v>0</v>
      </c>
      <c r="R108" s="332">
        <f t="shared" si="83"/>
        <v>0</v>
      </c>
      <c r="S108" s="78">
        <f t="shared" si="84"/>
        <v>0</v>
      </c>
    </row>
    <row r="109" spans="1:20">
      <c r="A109" s="79"/>
      <c r="B109" s="644" t="s">
        <v>204</v>
      </c>
      <c r="C109" s="998">
        <f t="shared" ref="C109:O109" si="87">C65-C23</f>
        <v>0</v>
      </c>
      <c r="D109" s="76">
        <f t="shared" si="87"/>
        <v>0</v>
      </c>
      <c r="E109" s="76">
        <f t="shared" si="87"/>
        <v>0</v>
      </c>
      <c r="F109" s="491">
        <f t="shared" si="87"/>
        <v>0</v>
      </c>
      <c r="G109" s="332">
        <f t="shared" si="87"/>
        <v>0</v>
      </c>
      <c r="H109" s="76">
        <f t="shared" si="87"/>
        <v>0</v>
      </c>
      <c r="I109" s="717">
        <f t="shared" si="87"/>
        <v>0</v>
      </c>
      <c r="J109" s="726">
        <f t="shared" si="87"/>
        <v>0</v>
      </c>
      <c r="K109" s="332">
        <f t="shared" si="87"/>
        <v>0</v>
      </c>
      <c r="L109" s="76">
        <f t="shared" si="87"/>
        <v>0</v>
      </c>
      <c r="M109" s="717">
        <f t="shared" si="87"/>
        <v>0</v>
      </c>
      <c r="N109" s="332">
        <f t="shared" si="87"/>
        <v>0</v>
      </c>
      <c r="O109" s="717">
        <f t="shared" si="87"/>
        <v>0</v>
      </c>
      <c r="P109" s="732">
        <f t="shared" si="81"/>
        <v>0</v>
      </c>
      <c r="Q109" s="748">
        <f t="shared" si="82"/>
        <v>0</v>
      </c>
      <c r="R109" s="332">
        <f t="shared" si="83"/>
        <v>0</v>
      </c>
      <c r="S109" s="78">
        <f t="shared" si="84"/>
        <v>0</v>
      </c>
    </row>
    <row r="110" spans="1:20">
      <c r="A110" s="79"/>
      <c r="B110" s="644" t="s">
        <v>317</v>
      </c>
      <c r="C110" s="998">
        <f t="shared" ref="C110:O110" si="88">C66-C24</f>
        <v>0</v>
      </c>
      <c r="D110" s="76">
        <f t="shared" si="88"/>
        <v>0</v>
      </c>
      <c r="E110" s="76">
        <f t="shared" si="88"/>
        <v>0</v>
      </c>
      <c r="F110" s="491">
        <f t="shared" si="88"/>
        <v>0</v>
      </c>
      <c r="G110" s="332">
        <f t="shared" si="88"/>
        <v>0</v>
      </c>
      <c r="H110" s="76">
        <f t="shared" si="88"/>
        <v>0</v>
      </c>
      <c r="I110" s="717">
        <f t="shared" si="88"/>
        <v>0</v>
      </c>
      <c r="J110" s="726">
        <f t="shared" si="88"/>
        <v>0</v>
      </c>
      <c r="K110" s="332">
        <f t="shared" si="88"/>
        <v>0</v>
      </c>
      <c r="L110" s="76">
        <f t="shared" si="88"/>
        <v>0</v>
      </c>
      <c r="M110" s="717">
        <f t="shared" si="88"/>
        <v>0</v>
      </c>
      <c r="N110" s="332">
        <f t="shared" si="88"/>
        <v>0</v>
      </c>
      <c r="O110" s="717">
        <f t="shared" si="88"/>
        <v>0</v>
      </c>
      <c r="P110" s="732">
        <f t="shared" si="81"/>
        <v>0</v>
      </c>
      <c r="Q110" s="748">
        <f t="shared" si="82"/>
        <v>0</v>
      </c>
      <c r="R110" s="332">
        <f t="shared" si="83"/>
        <v>0</v>
      </c>
      <c r="S110" s="78">
        <f t="shared" si="84"/>
        <v>0</v>
      </c>
    </row>
    <row r="111" spans="1:20">
      <c r="A111" s="79"/>
      <c r="B111" s="644" t="s">
        <v>258</v>
      </c>
      <c r="C111" s="1793">
        <f t="shared" ref="C111:O111" si="89">C67-C25</f>
        <v>0</v>
      </c>
      <c r="D111" s="6">
        <f t="shared" si="89"/>
        <v>0</v>
      </c>
      <c r="E111" s="6">
        <f t="shared" si="89"/>
        <v>0</v>
      </c>
      <c r="F111" s="1371">
        <f t="shared" si="89"/>
        <v>0</v>
      </c>
      <c r="G111" s="1794">
        <f t="shared" si="89"/>
        <v>0</v>
      </c>
      <c r="H111" s="1795">
        <f t="shared" si="89"/>
        <v>0</v>
      </c>
      <c r="I111" s="1796">
        <f t="shared" si="89"/>
        <v>0</v>
      </c>
      <c r="J111" s="1579">
        <f t="shared" si="89"/>
        <v>0</v>
      </c>
      <c r="K111" s="1794">
        <f t="shared" si="89"/>
        <v>0</v>
      </c>
      <c r="L111" s="1795">
        <f t="shared" si="89"/>
        <v>0</v>
      </c>
      <c r="M111" s="1796">
        <f t="shared" si="89"/>
        <v>0</v>
      </c>
      <c r="N111" s="1794">
        <f t="shared" si="89"/>
        <v>0</v>
      </c>
      <c r="O111" s="1796">
        <f t="shared" si="89"/>
        <v>0</v>
      </c>
      <c r="P111" s="1797">
        <f t="shared" si="81"/>
        <v>0</v>
      </c>
      <c r="Q111" s="1798">
        <f t="shared" si="82"/>
        <v>0</v>
      </c>
      <c r="R111" s="1794">
        <f t="shared" si="83"/>
        <v>0</v>
      </c>
      <c r="S111" s="1526">
        <f t="shared" si="84"/>
        <v>0</v>
      </c>
    </row>
    <row r="112" spans="1:20" ht="16.5" thickBot="1">
      <c r="A112" s="999"/>
      <c r="B112" s="1001" t="s">
        <v>315</v>
      </c>
      <c r="C112" s="1032">
        <f>SUM(C106:C111)</f>
        <v>0</v>
      </c>
      <c r="D112" s="1033">
        <f t="shared" ref="D112:S112" si="90">SUM(D106:D111)</f>
        <v>0</v>
      </c>
      <c r="E112" s="1033">
        <f t="shared" si="90"/>
        <v>0</v>
      </c>
      <c r="F112" s="1034">
        <f t="shared" si="90"/>
        <v>0</v>
      </c>
      <c r="G112" s="1035">
        <f t="shared" si="90"/>
        <v>0</v>
      </c>
      <c r="H112" s="1036">
        <f t="shared" si="90"/>
        <v>0</v>
      </c>
      <c r="I112" s="1037">
        <f t="shared" si="90"/>
        <v>0</v>
      </c>
      <c r="J112" s="1038">
        <f t="shared" si="90"/>
        <v>0</v>
      </c>
      <c r="K112" s="1035">
        <f t="shared" si="90"/>
        <v>0</v>
      </c>
      <c r="L112" s="1039">
        <f t="shared" si="90"/>
        <v>0</v>
      </c>
      <c r="M112" s="1037">
        <f t="shared" si="90"/>
        <v>0</v>
      </c>
      <c r="N112" s="1035">
        <f t="shared" si="90"/>
        <v>0</v>
      </c>
      <c r="O112" s="1037">
        <f t="shared" si="90"/>
        <v>0</v>
      </c>
      <c r="P112" s="1040">
        <f t="shared" si="90"/>
        <v>0</v>
      </c>
      <c r="Q112" s="1041">
        <f t="shared" si="90"/>
        <v>0</v>
      </c>
      <c r="R112" s="1035">
        <f t="shared" si="90"/>
        <v>0</v>
      </c>
      <c r="S112" s="1042">
        <f t="shared" si="90"/>
        <v>0</v>
      </c>
    </row>
    <row r="113" spans="1:20">
      <c r="A113" s="133" t="s">
        <v>195</v>
      </c>
      <c r="B113" s="996" t="s">
        <v>211</v>
      </c>
      <c r="C113" s="714">
        <f t="shared" ref="C113:S113" si="91">C69-C27</f>
        <v>0</v>
      </c>
      <c r="D113" s="158">
        <f t="shared" si="91"/>
        <v>0</v>
      </c>
      <c r="E113" s="158">
        <f t="shared" si="91"/>
        <v>0</v>
      </c>
      <c r="F113" s="715">
        <f t="shared" si="91"/>
        <v>0</v>
      </c>
      <c r="G113" s="716">
        <f t="shared" si="91"/>
        <v>0</v>
      </c>
      <c r="H113" s="158">
        <f t="shared" si="91"/>
        <v>0</v>
      </c>
      <c r="I113" s="719">
        <f t="shared" si="91"/>
        <v>0</v>
      </c>
      <c r="J113" s="728">
        <f t="shared" si="91"/>
        <v>0</v>
      </c>
      <c r="K113" s="716">
        <f t="shared" si="91"/>
        <v>0</v>
      </c>
      <c r="L113" s="158">
        <f t="shared" si="91"/>
        <v>0</v>
      </c>
      <c r="M113" s="719">
        <f t="shared" si="91"/>
        <v>0</v>
      </c>
      <c r="N113" s="716">
        <f t="shared" si="91"/>
        <v>0</v>
      </c>
      <c r="O113" s="719">
        <f t="shared" si="91"/>
        <v>0</v>
      </c>
      <c r="P113" s="734">
        <f t="shared" si="91"/>
        <v>0</v>
      </c>
      <c r="Q113" s="750">
        <f t="shared" si="91"/>
        <v>0</v>
      </c>
      <c r="R113" s="716">
        <f t="shared" si="91"/>
        <v>0</v>
      </c>
      <c r="S113" s="159">
        <f t="shared" si="91"/>
        <v>0</v>
      </c>
    </row>
    <row r="114" spans="1:20">
      <c r="A114" s="79"/>
      <c r="B114" s="644" t="s">
        <v>211</v>
      </c>
      <c r="C114" s="998">
        <f t="shared" ref="C114:S114" si="92">C70-C28</f>
        <v>0</v>
      </c>
      <c r="D114" s="76">
        <f t="shared" si="92"/>
        <v>0</v>
      </c>
      <c r="E114" s="76">
        <f t="shared" si="92"/>
        <v>0</v>
      </c>
      <c r="F114" s="491">
        <f t="shared" si="92"/>
        <v>0</v>
      </c>
      <c r="G114" s="332">
        <f t="shared" si="92"/>
        <v>0</v>
      </c>
      <c r="H114" s="76">
        <f t="shared" si="92"/>
        <v>0</v>
      </c>
      <c r="I114" s="717">
        <f t="shared" si="92"/>
        <v>0</v>
      </c>
      <c r="J114" s="726">
        <f t="shared" si="92"/>
        <v>0</v>
      </c>
      <c r="K114" s="332">
        <f t="shared" si="92"/>
        <v>0</v>
      </c>
      <c r="L114" s="76">
        <f t="shared" si="92"/>
        <v>0</v>
      </c>
      <c r="M114" s="717">
        <f t="shared" si="92"/>
        <v>0</v>
      </c>
      <c r="N114" s="332">
        <f t="shared" si="92"/>
        <v>0</v>
      </c>
      <c r="O114" s="717">
        <f t="shared" si="92"/>
        <v>0</v>
      </c>
      <c r="P114" s="732">
        <f t="shared" si="92"/>
        <v>0</v>
      </c>
      <c r="Q114" s="748">
        <f t="shared" si="92"/>
        <v>0</v>
      </c>
      <c r="R114" s="332">
        <f t="shared" si="92"/>
        <v>0</v>
      </c>
      <c r="S114" s="78">
        <f t="shared" si="92"/>
        <v>0</v>
      </c>
    </row>
    <row r="115" spans="1:20">
      <c r="A115" s="79"/>
      <c r="B115" s="644" t="s">
        <v>212</v>
      </c>
      <c r="C115" s="998">
        <f t="shared" ref="C115:S115" si="93">C71-C29</f>
        <v>0</v>
      </c>
      <c r="D115" s="76">
        <f t="shared" si="93"/>
        <v>0</v>
      </c>
      <c r="E115" s="76">
        <f t="shared" si="93"/>
        <v>0</v>
      </c>
      <c r="F115" s="491">
        <f t="shared" si="93"/>
        <v>0</v>
      </c>
      <c r="G115" s="332">
        <f t="shared" si="93"/>
        <v>0</v>
      </c>
      <c r="H115" s="76">
        <f t="shared" si="93"/>
        <v>0</v>
      </c>
      <c r="I115" s="717">
        <f t="shared" si="93"/>
        <v>0</v>
      </c>
      <c r="J115" s="726">
        <f t="shared" si="93"/>
        <v>0</v>
      </c>
      <c r="K115" s="332">
        <f t="shared" si="93"/>
        <v>0</v>
      </c>
      <c r="L115" s="76">
        <f t="shared" si="93"/>
        <v>0</v>
      </c>
      <c r="M115" s="717">
        <f t="shared" si="93"/>
        <v>0</v>
      </c>
      <c r="N115" s="332">
        <f t="shared" si="93"/>
        <v>0</v>
      </c>
      <c r="O115" s="717">
        <f t="shared" si="93"/>
        <v>0</v>
      </c>
      <c r="P115" s="732">
        <f t="shared" si="93"/>
        <v>0</v>
      </c>
      <c r="Q115" s="748">
        <f t="shared" si="93"/>
        <v>0</v>
      </c>
      <c r="R115" s="332">
        <f t="shared" si="93"/>
        <v>0</v>
      </c>
      <c r="S115" s="78">
        <f t="shared" si="93"/>
        <v>0</v>
      </c>
    </row>
    <row r="116" spans="1:20">
      <c r="A116" s="79"/>
      <c r="B116" s="644" t="s">
        <v>213</v>
      </c>
      <c r="C116" s="998">
        <f t="shared" ref="C116:S116" si="94">C72-C30</f>
        <v>0</v>
      </c>
      <c r="D116" s="76">
        <f t="shared" si="94"/>
        <v>0</v>
      </c>
      <c r="E116" s="76">
        <f t="shared" si="94"/>
        <v>0</v>
      </c>
      <c r="F116" s="491">
        <f t="shared" si="94"/>
        <v>0</v>
      </c>
      <c r="G116" s="332">
        <f t="shared" si="94"/>
        <v>0</v>
      </c>
      <c r="H116" s="76">
        <f t="shared" si="94"/>
        <v>0</v>
      </c>
      <c r="I116" s="717">
        <f t="shared" si="94"/>
        <v>0</v>
      </c>
      <c r="J116" s="726">
        <f t="shared" si="94"/>
        <v>0</v>
      </c>
      <c r="K116" s="332">
        <f t="shared" si="94"/>
        <v>0</v>
      </c>
      <c r="L116" s="76">
        <f t="shared" si="94"/>
        <v>0</v>
      </c>
      <c r="M116" s="717">
        <f t="shared" si="94"/>
        <v>0</v>
      </c>
      <c r="N116" s="332">
        <f t="shared" si="94"/>
        <v>0</v>
      </c>
      <c r="O116" s="717">
        <f t="shared" si="94"/>
        <v>0</v>
      </c>
      <c r="P116" s="732">
        <f t="shared" si="94"/>
        <v>0</v>
      </c>
      <c r="Q116" s="748">
        <f t="shared" si="94"/>
        <v>0</v>
      </c>
      <c r="R116" s="332">
        <f t="shared" si="94"/>
        <v>0</v>
      </c>
      <c r="S116" s="78">
        <f t="shared" si="94"/>
        <v>0</v>
      </c>
    </row>
    <row r="117" spans="1:20">
      <c r="A117" s="79"/>
      <c r="B117" s="644" t="s">
        <v>223</v>
      </c>
      <c r="C117" s="998">
        <f t="shared" ref="C117:S117" si="95">C73-C31</f>
        <v>0</v>
      </c>
      <c r="D117" s="76">
        <f t="shared" si="95"/>
        <v>0</v>
      </c>
      <c r="E117" s="76">
        <f t="shared" si="95"/>
        <v>0</v>
      </c>
      <c r="F117" s="491">
        <f t="shared" si="95"/>
        <v>0</v>
      </c>
      <c r="G117" s="332">
        <f t="shared" si="95"/>
        <v>0</v>
      </c>
      <c r="H117" s="76">
        <f t="shared" si="95"/>
        <v>0</v>
      </c>
      <c r="I117" s="717">
        <f t="shared" si="95"/>
        <v>0</v>
      </c>
      <c r="J117" s="726">
        <f t="shared" si="95"/>
        <v>0</v>
      </c>
      <c r="K117" s="332">
        <f t="shared" si="95"/>
        <v>0</v>
      </c>
      <c r="L117" s="76">
        <f t="shared" si="95"/>
        <v>0</v>
      </c>
      <c r="M117" s="717">
        <f t="shared" si="95"/>
        <v>0</v>
      </c>
      <c r="N117" s="332">
        <f t="shared" si="95"/>
        <v>0</v>
      </c>
      <c r="O117" s="717">
        <f t="shared" si="95"/>
        <v>0</v>
      </c>
      <c r="P117" s="732">
        <f t="shared" si="95"/>
        <v>0</v>
      </c>
      <c r="Q117" s="748">
        <f t="shared" si="95"/>
        <v>0</v>
      </c>
      <c r="R117" s="332">
        <f t="shared" si="95"/>
        <v>0</v>
      </c>
      <c r="S117" s="78">
        <f t="shared" si="95"/>
        <v>0</v>
      </c>
    </row>
    <row r="118" spans="1:20">
      <c r="A118" s="79"/>
      <c r="B118" s="644" t="s">
        <v>262</v>
      </c>
      <c r="C118" s="998">
        <f t="shared" ref="C118:S118" si="96">C74-C32</f>
        <v>0</v>
      </c>
      <c r="D118" s="76">
        <f t="shared" si="96"/>
        <v>0</v>
      </c>
      <c r="E118" s="76">
        <f t="shared" si="96"/>
        <v>0</v>
      </c>
      <c r="F118" s="491">
        <f t="shared" si="96"/>
        <v>0</v>
      </c>
      <c r="G118" s="332">
        <f t="shared" si="96"/>
        <v>0</v>
      </c>
      <c r="H118" s="76">
        <f t="shared" si="96"/>
        <v>0</v>
      </c>
      <c r="I118" s="717">
        <f t="shared" si="96"/>
        <v>0</v>
      </c>
      <c r="J118" s="726">
        <f t="shared" si="96"/>
        <v>0</v>
      </c>
      <c r="K118" s="332">
        <f t="shared" si="96"/>
        <v>0</v>
      </c>
      <c r="L118" s="76">
        <f t="shared" si="96"/>
        <v>0</v>
      </c>
      <c r="M118" s="717">
        <f t="shared" si="96"/>
        <v>0</v>
      </c>
      <c r="N118" s="332">
        <f t="shared" si="96"/>
        <v>0</v>
      </c>
      <c r="O118" s="717">
        <f t="shared" si="96"/>
        <v>0</v>
      </c>
      <c r="P118" s="732">
        <f t="shared" si="96"/>
        <v>0</v>
      </c>
      <c r="Q118" s="748">
        <f t="shared" si="96"/>
        <v>0</v>
      </c>
      <c r="R118" s="332">
        <f t="shared" si="96"/>
        <v>0</v>
      </c>
      <c r="S118" s="78">
        <f t="shared" si="96"/>
        <v>0</v>
      </c>
    </row>
    <row r="119" spans="1:20" ht="16.5" thickBot="1">
      <c r="A119" s="999"/>
      <c r="B119" s="1001" t="s">
        <v>202</v>
      </c>
      <c r="C119" s="1032">
        <f>SUM(C113:C118)</f>
        <v>0</v>
      </c>
      <c r="D119" s="1033">
        <f t="shared" ref="D119:S119" si="97">SUM(D113:D118)</f>
        <v>0</v>
      </c>
      <c r="E119" s="1033">
        <f t="shared" si="97"/>
        <v>0</v>
      </c>
      <c r="F119" s="1034">
        <f t="shared" si="97"/>
        <v>0</v>
      </c>
      <c r="G119" s="1035">
        <f t="shared" si="97"/>
        <v>0</v>
      </c>
      <c r="H119" s="1036">
        <f t="shared" si="97"/>
        <v>0</v>
      </c>
      <c r="I119" s="1037">
        <f t="shared" si="97"/>
        <v>0</v>
      </c>
      <c r="J119" s="1038">
        <f t="shared" si="97"/>
        <v>0</v>
      </c>
      <c r="K119" s="1035">
        <f t="shared" si="97"/>
        <v>0</v>
      </c>
      <c r="L119" s="1039">
        <f t="shared" si="97"/>
        <v>0</v>
      </c>
      <c r="M119" s="1037">
        <f t="shared" si="97"/>
        <v>0</v>
      </c>
      <c r="N119" s="1035">
        <f t="shared" si="97"/>
        <v>0</v>
      </c>
      <c r="O119" s="1037">
        <f t="shared" si="97"/>
        <v>0</v>
      </c>
      <c r="P119" s="1040">
        <f t="shared" si="97"/>
        <v>0</v>
      </c>
      <c r="Q119" s="1041">
        <f t="shared" si="97"/>
        <v>0</v>
      </c>
      <c r="R119" s="1035">
        <f t="shared" si="97"/>
        <v>0</v>
      </c>
      <c r="S119" s="1042">
        <f t="shared" si="97"/>
        <v>0</v>
      </c>
      <c r="T119" s="1107"/>
    </row>
    <row r="120" spans="1:20">
      <c r="A120" s="133" t="s">
        <v>403</v>
      </c>
      <c r="B120" s="996" t="s">
        <v>697</v>
      </c>
      <c r="C120" s="714">
        <f t="shared" ref="C120:S120" si="98">C76-C34</f>
        <v>0</v>
      </c>
      <c r="D120" s="158">
        <f t="shared" si="98"/>
        <v>-22100</v>
      </c>
      <c r="E120" s="158">
        <f t="shared" si="98"/>
        <v>-30750</v>
      </c>
      <c r="F120" s="715">
        <f t="shared" si="98"/>
        <v>1950</v>
      </c>
      <c r="G120" s="716">
        <f t="shared" si="98"/>
        <v>5800</v>
      </c>
      <c r="H120" s="158">
        <f t="shared" si="98"/>
        <v>-9650</v>
      </c>
      <c r="I120" s="719">
        <f t="shared" si="98"/>
        <v>7200</v>
      </c>
      <c r="J120" s="728">
        <f t="shared" si="98"/>
        <v>9825</v>
      </c>
      <c r="K120" s="716">
        <f t="shared" si="98"/>
        <v>-800</v>
      </c>
      <c r="L120" s="158">
        <f t="shared" si="98"/>
        <v>50</v>
      </c>
      <c r="M120" s="719">
        <f t="shared" si="98"/>
        <v>-7900</v>
      </c>
      <c r="N120" s="716">
        <f t="shared" si="98"/>
        <v>6100</v>
      </c>
      <c r="O120" s="719">
        <f t="shared" si="98"/>
        <v>5725</v>
      </c>
      <c r="P120" s="734">
        <f t="shared" si="98"/>
        <v>-50900</v>
      </c>
      <c r="Q120" s="750">
        <f t="shared" si="98"/>
        <v>13175</v>
      </c>
      <c r="R120" s="716">
        <f t="shared" si="98"/>
        <v>3175</v>
      </c>
      <c r="S120" s="159">
        <f t="shared" si="98"/>
        <v>-34550</v>
      </c>
    </row>
    <row r="121" spans="1:20">
      <c r="A121" s="79"/>
      <c r="B121" s="644" t="s">
        <v>698</v>
      </c>
      <c r="C121" s="998">
        <f t="shared" ref="C121:S121" si="99">C77-C35</f>
        <v>0</v>
      </c>
      <c r="D121" s="76">
        <f t="shared" si="99"/>
        <v>-51375</v>
      </c>
      <c r="E121" s="76">
        <f t="shared" si="99"/>
        <v>13025</v>
      </c>
      <c r="F121" s="491">
        <f t="shared" si="99"/>
        <v>5475</v>
      </c>
      <c r="G121" s="332">
        <f t="shared" si="99"/>
        <v>12275</v>
      </c>
      <c r="H121" s="76">
        <f t="shared" si="99"/>
        <v>-72500</v>
      </c>
      <c r="I121" s="717">
        <f t="shared" si="99"/>
        <v>10125</v>
      </c>
      <c r="J121" s="726">
        <f t="shared" si="99"/>
        <v>16725</v>
      </c>
      <c r="K121" s="332">
        <f t="shared" si="99"/>
        <v>5250</v>
      </c>
      <c r="L121" s="76">
        <f t="shared" si="99"/>
        <v>-94150</v>
      </c>
      <c r="M121" s="717">
        <f t="shared" si="99"/>
        <v>14725</v>
      </c>
      <c r="N121" s="332">
        <f t="shared" si="99"/>
        <v>28875</v>
      </c>
      <c r="O121" s="717">
        <f t="shared" si="99"/>
        <v>49200</v>
      </c>
      <c r="P121" s="732">
        <f t="shared" si="99"/>
        <v>-32875</v>
      </c>
      <c r="Q121" s="748">
        <f t="shared" si="99"/>
        <v>-33375</v>
      </c>
      <c r="R121" s="332">
        <f t="shared" si="99"/>
        <v>3900</v>
      </c>
      <c r="S121" s="78">
        <f t="shared" si="99"/>
        <v>-62350</v>
      </c>
    </row>
    <row r="122" spans="1:20">
      <c r="A122" s="79"/>
      <c r="B122" s="644" t="s">
        <v>699</v>
      </c>
      <c r="C122" s="998">
        <f t="shared" ref="C122:S122" si="100">C78-C36</f>
        <v>0</v>
      </c>
      <c r="D122" s="76">
        <f t="shared" si="100"/>
        <v>-3600</v>
      </c>
      <c r="E122" s="76">
        <f t="shared" si="100"/>
        <v>1300</v>
      </c>
      <c r="F122" s="491">
        <f t="shared" si="100"/>
        <v>250</v>
      </c>
      <c r="G122" s="332">
        <f t="shared" si="100"/>
        <v>425</v>
      </c>
      <c r="H122" s="76">
        <f t="shared" si="100"/>
        <v>-525</v>
      </c>
      <c r="I122" s="717">
        <f t="shared" si="100"/>
        <v>500</v>
      </c>
      <c r="J122" s="726">
        <f t="shared" si="100"/>
        <v>700</v>
      </c>
      <c r="K122" s="332">
        <f t="shared" si="100"/>
        <v>-2725</v>
      </c>
      <c r="L122" s="76">
        <f t="shared" si="100"/>
        <v>-100</v>
      </c>
      <c r="M122" s="717">
        <f t="shared" si="100"/>
        <v>-1650</v>
      </c>
      <c r="N122" s="332">
        <f t="shared" si="100"/>
        <v>-25</v>
      </c>
      <c r="O122" s="717">
        <f t="shared" si="100"/>
        <v>3100</v>
      </c>
      <c r="P122" s="732">
        <f t="shared" si="100"/>
        <v>-2050</v>
      </c>
      <c r="Q122" s="748">
        <f t="shared" si="100"/>
        <v>1100</v>
      </c>
      <c r="R122" s="332">
        <f t="shared" si="100"/>
        <v>-1400</v>
      </c>
      <c r="S122" s="78">
        <f t="shared" si="100"/>
        <v>-2350</v>
      </c>
    </row>
    <row r="123" spans="1:20">
      <c r="A123" s="79"/>
      <c r="B123" s="644" t="s">
        <v>700</v>
      </c>
      <c r="C123" s="998">
        <f t="shared" ref="C123:S123" si="101">C79-C37</f>
        <v>118999.99999999996</v>
      </c>
      <c r="D123" s="76">
        <f t="shared" si="101"/>
        <v>-79850</v>
      </c>
      <c r="E123" s="76">
        <f t="shared" si="101"/>
        <v>-30350</v>
      </c>
      <c r="F123" s="491">
        <f t="shared" si="101"/>
        <v>15500</v>
      </c>
      <c r="G123" s="332">
        <f t="shared" si="101"/>
        <v>-32841.228571429005</v>
      </c>
      <c r="H123" s="76">
        <f t="shared" si="101"/>
        <v>30250</v>
      </c>
      <c r="I123" s="717">
        <f t="shared" si="101"/>
        <v>60800</v>
      </c>
      <c r="J123" s="726">
        <f t="shared" si="101"/>
        <v>65875</v>
      </c>
      <c r="K123" s="332">
        <f t="shared" si="101"/>
        <v>60375</v>
      </c>
      <c r="L123" s="76">
        <f t="shared" si="101"/>
        <v>16575</v>
      </c>
      <c r="M123" s="717">
        <f t="shared" si="101"/>
        <v>8875</v>
      </c>
      <c r="N123" s="332">
        <f t="shared" si="101"/>
        <v>102400</v>
      </c>
      <c r="O123" s="717">
        <f t="shared" si="101"/>
        <v>131341.43332786392</v>
      </c>
      <c r="P123" s="732">
        <f t="shared" si="101"/>
        <v>24299.999999999942</v>
      </c>
      <c r="Q123" s="748">
        <f t="shared" si="101"/>
        <v>124083.77142857097</v>
      </c>
      <c r="R123" s="332">
        <f t="shared" si="101"/>
        <v>319566.43332786392</v>
      </c>
      <c r="S123" s="78">
        <f t="shared" si="101"/>
        <v>467950.20475643477</v>
      </c>
    </row>
    <row r="124" spans="1:20">
      <c r="A124" s="79"/>
      <c r="B124" s="644" t="s">
        <v>701</v>
      </c>
      <c r="C124" s="998">
        <f t="shared" ref="C124:S124" si="102">C80-C38</f>
        <v>0</v>
      </c>
      <c r="D124" s="76">
        <f t="shared" si="102"/>
        <v>0</v>
      </c>
      <c r="E124" s="76">
        <f t="shared" si="102"/>
        <v>-11800</v>
      </c>
      <c r="F124" s="491">
        <f t="shared" si="102"/>
        <v>-23160</v>
      </c>
      <c r="G124" s="332">
        <f t="shared" si="102"/>
        <v>-11080</v>
      </c>
      <c r="H124" s="76">
        <f t="shared" si="102"/>
        <v>-20600</v>
      </c>
      <c r="I124" s="717">
        <f t="shared" si="102"/>
        <v>-6440</v>
      </c>
      <c r="J124" s="726">
        <f t="shared" si="102"/>
        <v>8260</v>
      </c>
      <c r="K124" s="332">
        <f t="shared" si="102"/>
        <v>12800</v>
      </c>
      <c r="L124" s="76">
        <f t="shared" si="102"/>
        <v>4540</v>
      </c>
      <c r="M124" s="717">
        <f t="shared" si="102"/>
        <v>-2580</v>
      </c>
      <c r="N124" s="332">
        <f t="shared" si="102"/>
        <v>11220</v>
      </c>
      <c r="O124" s="717">
        <f t="shared" si="102"/>
        <v>23800</v>
      </c>
      <c r="P124" s="732">
        <f t="shared" si="102"/>
        <v>-34960</v>
      </c>
      <c r="Q124" s="748">
        <f t="shared" si="102"/>
        <v>-29860</v>
      </c>
      <c r="R124" s="332">
        <f t="shared" si="102"/>
        <v>49780</v>
      </c>
      <c r="S124" s="78">
        <f t="shared" si="102"/>
        <v>-15040</v>
      </c>
    </row>
    <row r="125" spans="1:20">
      <c r="A125" s="79"/>
      <c r="B125" s="644" t="s">
        <v>702</v>
      </c>
      <c r="C125" s="998">
        <f t="shared" ref="C125:S125" si="103">C81-C39</f>
        <v>0</v>
      </c>
      <c r="D125" s="76">
        <f t="shared" si="103"/>
        <v>0</v>
      </c>
      <c r="E125" s="76">
        <f t="shared" si="103"/>
        <v>-14960</v>
      </c>
      <c r="F125" s="491">
        <f t="shared" si="103"/>
        <v>-6800</v>
      </c>
      <c r="G125" s="332">
        <f t="shared" si="103"/>
        <v>-660</v>
      </c>
      <c r="H125" s="76">
        <f t="shared" si="103"/>
        <v>-23880</v>
      </c>
      <c r="I125" s="717">
        <f t="shared" si="103"/>
        <v>-6140</v>
      </c>
      <c r="J125" s="726">
        <f t="shared" si="103"/>
        <v>5940</v>
      </c>
      <c r="K125" s="332">
        <f t="shared" si="103"/>
        <v>19940</v>
      </c>
      <c r="L125" s="76">
        <f t="shared" si="103"/>
        <v>13000</v>
      </c>
      <c r="M125" s="717">
        <f t="shared" si="103"/>
        <v>12340</v>
      </c>
      <c r="N125" s="332">
        <f t="shared" si="103"/>
        <v>14140</v>
      </c>
      <c r="O125" s="717">
        <f t="shared" si="103"/>
        <v>25080</v>
      </c>
      <c r="P125" s="732">
        <f t="shared" si="103"/>
        <v>-21760</v>
      </c>
      <c r="Q125" s="748">
        <f t="shared" si="103"/>
        <v>-24740</v>
      </c>
      <c r="R125" s="332">
        <f t="shared" si="103"/>
        <v>84500</v>
      </c>
      <c r="S125" s="78">
        <f t="shared" si="103"/>
        <v>38000</v>
      </c>
    </row>
    <row r="126" spans="1:20" ht="16.5" thickBot="1">
      <c r="A126" s="999"/>
      <c r="B126" s="1001" t="s">
        <v>657</v>
      </c>
      <c r="C126" s="1032">
        <f>SUM(C120:C125)</f>
        <v>118999.99999999996</v>
      </c>
      <c r="D126" s="1033">
        <f t="shared" ref="D126:S126" si="104">SUM(D120:D125)</f>
        <v>-156925</v>
      </c>
      <c r="E126" s="1033">
        <f t="shared" si="104"/>
        <v>-73535</v>
      </c>
      <c r="F126" s="1034">
        <f t="shared" si="104"/>
        <v>-6785</v>
      </c>
      <c r="G126" s="1035">
        <f t="shared" si="104"/>
        <v>-26081.228571429005</v>
      </c>
      <c r="H126" s="1036">
        <f t="shared" si="104"/>
        <v>-96905</v>
      </c>
      <c r="I126" s="1037">
        <f t="shared" si="104"/>
        <v>66045</v>
      </c>
      <c r="J126" s="1038">
        <f t="shared" si="104"/>
        <v>107325</v>
      </c>
      <c r="K126" s="1035">
        <f t="shared" si="104"/>
        <v>94840</v>
      </c>
      <c r="L126" s="1039">
        <f t="shared" si="104"/>
        <v>-60085</v>
      </c>
      <c r="M126" s="1037">
        <f t="shared" si="104"/>
        <v>23810</v>
      </c>
      <c r="N126" s="1035">
        <f t="shared" si="104"/>
        <v>162710</v>
      </c>
      <c r="O126" s="1037">
        <f t="shared" si="104"/>
        <v>238246.43332786392</v>
      </c>
      <c r="P126" s="1040">
        <f t="shared" si="104"/>
        <v>-118245.00000000006</v>
      </c>
      <c r="Q126" s="1041">
        <f t="shared" si="104"/>
        <v>50383.771428570966</v>
      </c>
      <c r="R126" s="1035">
        <f t="shared" si="104"/>
        <v>459521.43332786392</v>
      </c>
      <c r="S126" s="1042">
        <f t="shared" si="104"/>
        <v>391660.20475643477</v>
      </c>
      <c r="T126" s="1107"/>
    </row>
    <row r="127" spans="1:20" ht="16.5" thickBot="1">
      <c r="A127" s="168" t="s">
        <v>112</v>
      </c>
      <c r="B127" s="169"/>
      <c r="C127" s="351">
        <f>C104+C103+C98+C112+C91+C119+C105+C126</f>
        <v>138999.99999999994</v>
      </c>
      <c r="D127" s="352">
        <f t="shared" ref="D127:S127" si="105">D104+D103+D98+D112+D91+D119+D105+D126</f>
        <v>-204800</v>
      </c>
      <c r="E127" s="352">
        <f t="shared" si="105"/>
        <v>-78680</v>
      </c>
      <c r="F127" s="353">
        <f t="shared" si="105"/>
        <v>-31315</v>
      </c>
      <c r="G127" s="354">
        <f t="shared" si="105"/>
        <v>-63611.228571429005</v>
      </c>
      <c r="H127" s="355">
        <f t="shared" si="105"/>
        <v>-186360</v>
      </c>
      <c r="I127" s="723">
        <f t="shared" si="105"/>
        <v>66705</v>
      </c>
      <c r="J127" s="730">
        <f t="shared" si="105"/>
        <v>21245</v>
      </c>
      <c r="K127" s="725">
        <f t="shared" si="105"/>
        <v>72790</v>
      </c>
      <c r="L127" s="355">
        <f t="shared" si="105"/>
        <v>-107705</v>
      </c>
      <c r="M127" s="731">
        <f t="shared" si="105"/>
        <v>12675</v>
      </c>
      <c r="N127" s="725">
        <f t="shared" si="105"/>
        <v>283895</v>
      </c>
      <c r="O127" s="731">
        <f t="shared" si="105"/>
        <v>333526.43332786392</v>
      </c>
      <c r="P127" s="737">
        <f t="shared" si="105"/>
        <v>-175795.00000000006</v>
      </c>
      <c r="Q127" s="753">
        <f t="shared" si="105"/>
        <v>-162021.22857142903</v>
      </c>
      <c r="R127" s="725">
        <f t="shared" si="105"/>
        <v>595181.43332786392</v>
      </c>
      <c r="S127" s="357">
        <f t="shared" si="105"/>
        <v>257365.20475643477</v>
      </c>
    </row>
    <row r="129" spans="1:19" ht="16.5" thickBot="1"/>
    <row r="130" spans="1:19">
      <c r="A130" s="511" t="s">
        <v>27</v>
      </c>
      <c r="B130" s="512" t="s">
        <v>365</v>
      </c>
      <c r="C130" s="513">
        <f t="shared" ref="C130:S130" si="106">C43</f>
        <v>1</v>
      </c>
      <c r="D130" s="514">
        <f t="shared" si="106"/>
        <v>2</v>
      </c>
      <c r="E130" s="514">
        <f t="shared" si="106"/>
        <v>3</v>
      </c>
      <c r="F130" s="514">
        <f t="shared" si="106"/>
        <v>4</v>
      </c>
      <c r="G130" s="515">
        <f t="shared" si="106"/>
        <v>5</v>
      </c>
      <c r="H130" s="515">
        <f t="shared" si="106"/>
        <v>6</v>
      </c>
      <c r="I130" s="515">
        <f t="shared" si="106"/>
        <v>7</v>
      </c>
      <c r="J130" s="515">
        <f t="shared" si="106"/>
        <v>8</v>
      </c>
      <c r="K130" s="516">
        <f t="shared" si="106"/>
        <v>9</v>
      </c>
      <c r="L130" s="516">
        <f t="shared" si="106"/>
        <v>10</v>
      </c>
      <c r="M130" s="516">
        <f t="shared" si="106"/>
        <v>11</v>
      </c>
      <c r="N130" s="516">
        <f t="shared" si="106"/>
        <v>12</v>
      </c>
      <c r="O130" s="516">
        <f t="shared" si="106"/>
        <v>13</v>
      </c>
      <c r="P130" s="517" t="str">
        <f t="shared" si="106"/>
        <v>Jul</v>
      </c>
      <c r="Q130" s="517" t="str">
        <f t="shared" si="106"/>
        <v>Aug</v>
      </c>
      <c r="R130" s="517" t="str">
        <f t="shared" si="106"/>
        <v>Sep</v>
      </c>
      <c r="S130" s="518" t="str">
        <f t="shared" si="106"/>
        <v>Qtr1FY24</v>
      </c>
    </row>
    <row r="131" spans="1:19" ht="16.5" thickBot="1">
      <c r="A131" s="519" t="s">
        <v>69</v>
      </c>
      <c r="B131" s="520" t="s">
        <v>72</v>
      </c>
      <c r="C131" s="521" t="str">
        <f t="shared" ref="C131:O131" si="107">C44</f>
        <v>Plan</v>
      </c>
      <c r="D131" s="522" t="str">
        <f t="shared" si="107"/>
        <v>Plan</v>
      </c>
      <c r="E131" s="522" t="str">
        <f t="shared" si="107"/>
        <v>Plan</v>
      </c>
      <c r="F131" s="522" t="str">
        <f t="shared" si="107"/>
        <v>Plan</v>
      </c>
      <c r="G131" s="523" t="str">
        <f t="shared" si="107"/>
        <v>Plan</v>
      </c>
      <c r="H131" s="523" t="str">
        <f t="shared" si="107"/>
        <v>Plan</v>
      </c>
      <c r="I131" s="523" t="str">
        <f t="shared" si="107"/>
        <v>Plan</v>
      </c>
      <c r="J131" s="523" t="str">
        <f t="shared" si="107"/>
        <v>Plan</v>
      </c>
      <c r="K131" s="524" t="str">
        <f t="shared" si="107"/>
        <v>Plan</v>
      </c>
      <c r="L131" s="524" t="str">
        <f t="shared" si="107"/>
        <v>Plan</v>
      </c>
      <c r="M131" s="524" t="str">
        <f t="shared" si="107"/>
        <v>Plan</v>
      </c>
      <c r="N131" s="524" t="str">
        <f t="shared" si="107"/>
        <v>Plan</v>
      </c>
      <c r="O131" s="524" t="str">
        <f t="shared" si="107"/>
        <v>Plan</v>
      </c>
      <c r="P131" s="522"/>
      <c r="Q131" s="522"/>
      <c r="R131" s="522"/>
      <c r="S131" s="522" t="str">
        <f>S44</f>
        <v>Plan</v>
      </c>
    </row>
    <row r="132" spans="1:19" ht="16.5" thickTop="1">
      <c r="A132" s="79" t="s">
        <v>147</v>
      </c>
      <c r="B132" s="643" t="s">
        <v>139</v>
      </c>
      <c r="C132" s="755">
        <f t="shared" ref="C132:O132" si="108">C89*C175</f>
        <v>0</v>
      </c>
      <c r="D132" s="756">
        <f t="shared" si="108"/>
        <v>0</v>
      </c>
      <c r="E132" s="756">
        <f t="shared" si="108"/>
        <v>0</v>
      </c>
      <c r="F132" s="757">
        <f t="shared" si="108"/>
        <v>0</v>
      </c>
      <c r="G132" s="758">
        <f t="shared" si="108"/>
        <v>0</v>
      </c>
      <c r="H132" s="759">
        <f t="shared" si="108"/>
        <v>0</v>
      </c>
      <c r="I132" s="760">
        <f t="shared" si="108"/>
        <v>0</v>
      </c>
      <c r="J132" s="761">
        <f t="shared" si="108"/>
        <v>0</v>
      </c>
      <c r="K132" s="762">
        <f t="shared" si="108"/>
        <v>0</v>
      </c>
      <c r="L132" s="759">
        <f t="shared" si="108"/>
        <v>0</v>
      </c>
      <c r="M132" s="760">
        <f t="shared" si="108"/>
        <v>0</v>
      </c>
      <c r="N132" s="762">
        <f t="shared" si="108"/>
        <v>0</v>
      </c>
      <c r="O132" s="760">
        <f t="shared" si="108"/>
        <v>0</v>
      </c>
      <c r="P132" s="763">
        <f>SUM(C132:F132)</f>
        <v>0</v>
      </c>
      <c r="Q132" s="764">
        <f>SUM(G132:J132)</f>
        <v>0</v>
      </c>
      <c r="R132" s="762">
        <f>SUM(K132:O132)</f>
        <v>0</v>
      </c>
      <c r="S132" s="765">
        <f>P132+Q132+R132</f>
        <v>0</v>
      </c>
    </row>
    <row r="133" spans="1:19">
      <c r="A133" s="79" t="s">
        <v>19</v>
      </c>
      <c r="B133" s="644" t="s">
        <v>38</v>
      </c>
      <c r="C133" s="388">
        <f t="shared" ref="C133:O133" si="109">C90*C176</f>
        <v>0</v>
      </c>
      <c r="D133" s="73">
        <f t="shared" si="109"/>
        <v>0</v>
      </c>
      <c r="E133" s="73">
        <f t="shared" si="109"/>
        <v>0</v>
      </c>
      <c r="F133" s="74">
        <f t="shared" si="109"/>
        <v>0</v>
      </c>
      <c r="G133" s="75">
        <f t="shared" si="109"/>
        <v>0</v>
      </c>
      <c r="H133" s="44">
        <f t="shared" si="109"/>
        <v>0</v>
      </c>
      <c r="I133" s="717">
        <f t="shared" si="109"/>
        <v>0</v>
      </c>
      <c r="J133" s="726">
        <f t="shared" si="109"/>
        <v>0</v>
      </c>
      <c r="K133" s="332">
        <f t="shared" si="109"/>
        <v>0</v>
      </c>
      <c r="L133" s="76">
        <f t="shared" si="109"/>
        <v>0</v>
      </c>
      <c r="M133" s="717">
        <f t="shared" si="109"/>
        <v>0</v>
      </c>
      <c r="N133" s="332">
        <f t="shared" si="109"/>
        <v>0</v>
      </c>
      <c r="O133" s="717">
        <f t="shared" si="109"/>
        <v>0</v>
      </c>
      <c r="P133" s="732">
        <f>SUM(C133:F133)</f>
        <v>0</v>
      </c>
      <c r="Q133" s="748">
        <f>SUM(G133:J133)</f>
        <v>0</v>
      </c>
      <c r="R133" s="332">
        <f>SUM(K133:O133)</f>
        <v>0</v>
      </c>
      <c r="S133" s="78">
        <f>P133+Q133+R133</f>
        <v>0</v>
      </c>
    </row>
    <row r="134" spans="1:19" ht="16.5" thickBot="1">
      <c r="A134" s="79"/>
      <c r="B134" s="101" t="s">
        <v>37</v>
      </c>
      <c r="C134" s="1047">
        <f>C132+C133</f>
        <v>0</v>
      </c>
      <c r="D134" s="1048">
        <f t="shared" ref="D134:S134" si="110">D132+D133</f>
        <v>0</v>
      </c>
      <c r="E134" s="1048">
        <f t="shared" si="110"/>
        <v>0</v>
      </c>
      <c r="F134" s="1049">
        <f t="shared" si="110"/>
        <v>0</v>
      </c>
      <c r="G134" s="1050">
        <f t="shared" si="110"/>
        <v>0</v>
      </c>
      <c r="H134" s="1051">
        <f t="shared" si="110"/>
        <v>0</v>
      </c>
      <c r="I134" s="1052">
        <f t="shared" si="110"/>
        <v>0</v>
      </c>
      <c r="J134" s="1053">
        <f>J132+J133</f>
        <v>0</v>
      </c>
      <c r="K134" s="1054">
        <f t="shared" si="110"/>
        <v>0</v>
      </c>
      <c r="L134" s="1055">
        <f t="shared" si="110"/>
        <v>0</v>
      </c>
      <c r="M134" s="1052">
        <f t="shared" si="110"/>
        <v>0</v>
      </c>
      <c r="N134" s="1054">
        <f t="shared" si="110"/>
        <v>0</v>
      </c>
      <c r="O134" s="1052">
        <f t="shared" si="110"/>
        <v>0</v>
      </c>
      <c r="P134" s="1056">
        <f t="shared" si="110"/>
        <v>0</v>
      </c>
      <c r="Q134" s="1057">
        <f>Q132+Q133</f>
        <v>0</v>
      </c>
      <c r="R134" s="1054">
        <f t="shared" si="110"/>
        <v>0</v>
      </c>
      <c r="S134" s="1058">
        <f t="shared" si="110"/>
        <v>0</v>
      </c>
    </row>
    <row r="135" spans="1:19">
      <c r="A135" s="917" t="s">
        <v>339</v>
      </c>
      <c r="B135" s="928" t="s">
        <v>316</v>
      </c>
      <c r="C135" s="72">
        <f t="shared" ref="C135:O135" si="111">C92*C178</f>
        <v>0</v>
      </c>
      <c r="D135" s="73">
        <f t="shared" si="111"/>
        <v>0</v>
      </c>
      <c r="E135" s="73">
        <f t="shared" si="111"/>
        <v>0</v>
      </c>
      <c r="F135" s="74">
        <f t="shared" si="111"/>
        <v>0</v>
      </c>
      <c r="G135" s="75">
        <f t="shared" si="111"/>
        <v>0</v>
      </c>
      <c r="H135" s="44">
        <f t="shared" si="111"/>
        <v>0</v>
      </c>
      <c r="I135" s="717">
        <f t="shared" si="111"/>
        <v>0</v>
      </c>
      <c r="J135" s="726">
        <f t="shared" si="111"/>
        <v>0</v>
      </c>
      <c r="K135" s="332">
        <f t="shared" si="111"/>
        <v>0</v>
      </c>
      <c r="L135" s="76">
        <f t="shared" si="111"/>
        <v>0</v>
      </c>
      <c r="M135" s="717">
        <f t="shared" si="111"/>
        <v>0</v>
      </c>
      <c r="N135" s="332">
        <f t="shared" si="111"/>
        <v>0</v>
      </c>
      <c r="O135" s="717">
        <f t="shared" si="111"/>
        <v>0</v>
      </c>
      <c r="P135" s="732">
        <f>SUM(C135:F135)</f>
        <v>0</v>
      </c>
      <c r="Q135" s="748">
        <f t="shared" ref="Q135:Q145" si="112">SUM(G135:J135)</f>
        <v>0</v>
      </c>
      <c r="R135" s="332">
        <f>SUM(K135:O135)</f>
        <v>0</v>
      </c>
      <c r="S135" s="78">
        <f>P135+Q135+R135</f>
        <v>0</v>
      </c>
    </row>
    <row r="136" spans="1:19">
      <c r="A136" s="918" t="s">
        <v>19</v>
      </c>
      <c r="B136" s="928" t="s">
        <v>259</v>
      </c>
      <c r="C136" s="160">
        <f t="shared" ref="C136:O136" si="113">C93*C179</f>
        <v>0</v>
      </c>
      <c r="D136" s="161">
        <f t="shared" si="113"/>
        <v>-235.63968668407313</v>
      </c>
      <c r="E136" s="161">
        <f t="shared" si="113"/>
        <v>-1932.2454308093995</v>
      </c>
      <c r="F136" s="162">
        <f t="shared" si="113"/>
        <v>2262.140992167102</v>
      </c>
      <c r="G136" s="163">
        <f t="shared" si="113"/>
        <v>35.345953002610969</v>
      </c>
      <c r="H136" s="132">
        <f t="shared" si="113"/>
        <v>-8483.028720626633</v>
      </c>
      <c r="I136" s="718">
        <f t="shared" si="113"/>
        <v>4229.7323759791125</v>
      </c>
      <c r="J136" s="727">
        <f t="shared" si="113"/>
        <v>4241.5143603133165</v>
      </c>
      <c r="K136" s="368">
        <f t="shared" si="113"/>
        <v>23.563968668407313</v>
      </c>
      <c r="L136" s="165">
        <f t="shared" si="113"/>
        <v>-18097.127937336816</v>
      </c>
      <c r="M136" s="718">
        <f t="shared" si="113"/>
        <v>5938.1201044386426</v>
      </c>
      <c r="N136" s="368">
        <f t="shared" si="113"/>
        <v>5938.1201044386426</v>
      </c>
      <c r="O136" s="718">
        <f t="shared" si="113"/>
        <v>6798.2049608355092</v>
      </c>
      <c r="P136" s="733">
        <f>SUM(C136:F136)</f>
        <v>94.255874673629478</v>
      </c>
      <c r="Q136" s="749">
        <f t="shared" si="112"/>
        <v>23.563968668406233</v>
      </c>
      <c r="R136" s="368">
        <f>SUM(K136:O136)</f>
        <v>600.88120104438713</v>
      </c>
      <c r="S136" s="166">
        <f>P136+Q136+R136</f>
        <v>718.70104438642284</v>
      </c>
    </row>
    <row r="137" spans="1:19">
      <c r="A137" s="918"/>
      <c r="B137" s="928" t="s">
        <v>354</v>
      </c>
      <c r="C137" s="1517">
        <f t="shared" ref="C137:O137" si="114">C94*C180</f>
        <v>0</v>
      </c>
      <c r="D137" s="1518">
        <f t="shared" si="114"/>
        <v>-156.95652173913044</v>
      </c>
      <c r="E137" s="1518">
        <f t="shared" si="114"/>
        <v>130.79710144927537</v>
      </c>
      <c r="F137" s="1519">
        <f t="shared" si="114"/>
        <v>-26.159420289855074</v>
      </c>
      <c r="G137" s="1520">
        <f t="shared" si="114"/>
        <v>-26.159420289855074</v>
      </c>
      <c r="H137" s="1521">
        <f t="shared" si="114"/>
        <v>-26.159420289855074</v>
      </c>
      <c r="I137" s="1524">
        <f t="shared" si="114"/>
        <v>-26.159420289855074</v>
      </c>
      <c r="J137" s="1579">
        <f t="shared" si="114"/>
        <v>-78.478260869565219</v>
      </c>
      <c r="K137" s="1525">
        <f t="shared" si="114"/>
        <v>-52.318840579710148</v>
      </c>
      <c r="L137" s="1523">
        <f t="shared" si="114"/>
        <v>-52.318840579710148</v>
      </c>
      <c r="M137" s="1524">
        <f t="shared" si="114"/>
        <v>-52.318840579710148</v>
      </c>
      <c r="N137" s="1525">
        <f t="shared" si="114"/>
        <v>-52.318840579710148</v>
      </c>
      <c r="O137" s="1524">
        <f t="shared" si="114"/>
        <v>-52.318840579710148</v>
      </c>
      <c r="P137" s="1577">
        <f t="shared" ref="P137:P140" si="115">SUM(C137:F137)</f>
        <v>-52.318840579710141</v>
      </c>
      <c r="Q137" s="1578">
        <f t="shared" ref="Q137:Q140" si="116">SUM(G137:J137)</f>
        <v>-156.95652173913044</v>
      </c>
      <c r="R137" s="1525">
        <f t="shared" ref="R137:R140" si="117">SUM(K137:O137)</f>
        <v>-261.59420289855075</v>
      </c>
      <c r="S137" s="1526">
        <f t="shared" ref="S137:S140" si="118">P137+Q137+R137</f>
        <v>-470.86956521739131</v>
      </c>
    </row>
    <row r="138" spans="1:19">
      <c r="A138" s="918"/>
      <c r="B138" s="928" t="s">
        <v>204</v>
      </c>
      <c r="C138" s="1517">
        <f t="shared" ref="C138:O138" si="119">C95*C181</f>
        <v>0</v>
      </c>
      <c r="D138" s="1518">
        <f t="shared" si="119"/>
        <v>-4499.420289855073</v>
      </c>
      <c r="E138" s="1518">
        <f t="shared" si="119"/>
        <v>6435.217391304348</v>
      </c>
      <c r="F138" s="1519">
        <f t="shared" si="119"/>
        <v>104.6376811594203</v>
      </c>
      <c r="G138" s="1520">
        <f t="shared" si="119"/>
        <v>-3217.608695652174</v>
      </c>
      <c r="H138" s="1521">
        <f t="shared" si="119"/>
        <v>-4211.666666666667</v>
      </c>
      <c r="I138" s="1524">
        <f t="shared" si="119"/>
        <v>7115.36231884058</v>
      </c>
      <c r="J138" s="1579">
        <f t="shared" si="119"/>
        <v>-9495.8695652173919</v>
      </c>
      <c r="K138" s="1525">
        <f t="shared" si="119"/>
        <v>6566.014492753623</v>
      </c>
      <c r="L138" s="1523">
        <f t="shared" si="119"/>
        <v>6199.782608695652</v>
      </c>
      <c r="M138" s="1524">
        <f t="shared" si="119"/>
        <v>-3296.086956521739</v>
      </c>
      <c r="N138" s="1525">
        <f t="shared" si="119"/>
        <v>11013.115942028986</v>
      </c>
      <c r="O138" s="1524">
        <f t="shared" si="119"/>
        <v>11405.507246376812</v>
      </c>
      <c r="P138" s="1577">
        <f t="shared" si="115"/>
        <v>2040.4347826086953</v>
      </c>
      <c r="Q138" s="1578">
        <f t="shared" si="116"/>
        <v>-9809.782608695652</v>
      </c>
      <c r="R138" s="1525">
        <f t="shared" si="117"/>
        <v>31888.333333333332</v>
      </c>
      <c r="S138" s="1526">
        <f t="shared" si="118"/>
        <v>24118.985507246376</v>
      </c>
    </row>
    <row r="139" spans="1:19">
      <c r="A139" s="918"/>
      <c r="B139" s="928" t="s">
        <v>221</v>
      </c>
      <c r="C139" s="1517">
        <f t="shared" ref="C139:O139" si="120">C96*C182</f>
        <v>0</v>
      </c>
      <c r="D139" s="1518">
        <f t="shared" si="120"/>
        <v>0</v>
      </c>
      <c r="E139" s="1518">
        <f t="shared" si="120"/>
        <v>-4211.666666666667</v>
      </c>
      <c r="F139" s="1519">
        <f t="shared" si="120"/>
        <v>-875.15151515151513</v>
      </c>
      <c r="G139" s="1520">
        <f t="shared" si="120"/>
        <v>-4813.333333333333</v>
      </c>
      <c r="H139" s="1521">
        <f t="shared" si="120"/>
        <v>2844.2424242424245</v>
      </c>
      <c r="I139" s="1524">
        <f t="shared" si="120"/>
        <v>1039.2424242424242</v>
      </c>
      <c r="J139" s="1579">
        <f t="shared" si="120"/>
        <v>-9571.9696969696979</v>
      </c>
      <c r="K139" s="1525">
        <f t="shared" si="120"/>
        <v>437.57575757575756</v>
      </c>
      <c r="L139" s="1523">
        <f t="shared" si="120"/>
        <v>9189.0909090909099</v>
      </c>
      <c r="M139" s="1524">
        <f t="shared" si="120"/>
        <v>-9681.363636363636</v>
      </c>
      <c r="N139" s="1525">
        <f t="shared" si="120"/>
        <v>1640.909090909091</v>
      </c>
      <c r="O139" s="1524">
        <f t="shared" si="120"/>
        <v>2078.4848484848485</v>
      </c>
      <c r="P139" s="1577">
        <f t="shared" si="115"/>
        <v>-5086.818181818182</v>
      </c>
      <c r="Q139" s="1578">
        <f t="shared" si="116"/>
        <v>-10501.818181818182</v>
      </c>
      <c r="R139" s="1525">
        <f t="shared" si="117"/>
        <v>3664.6969696969713</v>
      </c>
      <c r="S139" s="1526">
        <f t="shared" si="118"/>
        <v>-11923.939393939392</v>
      </c>
    </row>
    <row r="140" spans="1:19">
      <c r="A140" s="918"/>
      <c r="B140" s="928" t="s">
        <v>258</v>
      </c>
      <c r="C140" s="1517">
        <f t="shared" ref="C140:O140" si="121">C97*C183</f>
        <v>0</v>
      </c>
      <c r="D140" s="1518">
        <f t="shared" si="121"/>
        <v>0</v>
      </c>
      <c r="E140" s="1518">
        <f t="shared" si="121"/>
        <v>1257.4157303370787</v>
      </c>
      <c r="F140" s="1519">
        <f t="shared" si="121"/>
        <v>4137.303370786517</v>
      </c>
      <c r="G140" s="1520">
        <f t="shared" si="121"/>
        <v>-1663.0337078651687</v>
      </c>
      <c r="H140" s="1521">
        <f t="shared" si="121"/>
        <v>3204.3820224719102</v>
      </c>
      <c r="I140" s="1524">
        <f t="shared" si="121"/>
        <v>770.67415730337086</v>
      </c>
      <c r="J140" s="1579">
        <f t="shared" si="121"/>
        <v>-9288.651685393259</v>
      </c>
      <c r="K140" s="1525">
        <f t="shared" si="121"/>
        <v>10018.76404494382</v>
      </c>
      <c r="L140" s="1523">
        <f t="shared" si="121"/>
        <v>28433.820224719104</v>
      </c>
      <c r="M140" s="1524">
        <f t="shared" si="121"/>
        <v>-8152.9213483146077</v>
      </c>
      <c r="N140" s="1525">
        <f t="shared" si="121"/>
        <v>2352.5842696629215</v>
      </c>
      <c r="O140" s="1524">
        <f t="shared" si="121"/>
        <v>2271.4606741573034</v>
      </c>
      <c r="P140" s="1577">
        <f t="shared" si="115"/>
        <v>5394.7191011235955</v>
      </c>
      <c r="Q140" s="1578">
        <f t="shared" si="116"/>
        <v>-6976.6292134831465</v>
      </c>
      <c r="R140" s="1525">
        <f t="shared" si="117"/>
        <v>34923.707865168544</v>
      </c>
      <c r="S140" s="1526">
        <f t="shared" si="118"/>
        <v>33341.79775280899</v>
      </c>
    </row>
    <row r="141" spans="1:19" ht="16.5" thickBot="1">
      <c r="A141" s="1580"/>
      <c r="B141" s="1581" t="s">
        <v>353</v>
      </c>
      <c r="C141" s="1070">
        <f>SUM(C135:C140)</f>
        <v>0</v>
      </c>
      <c r="D141" s="1071">
        <f t="shared" ref="D141:S141" si="122">SUM(D135:D140)</f>
        <v>-4892.0164982782762</v>
      </c>
      <c r="E141" s="1071">
        <f t="shared" si="122"/>
        <v>1679.5181256146354</v>
      </c>
      <c r="F141" s="1072">
        <f t="shared" si="122"/>
        <v>5602.7711086716699</v>
      </c>
      <c r="G141" s="1073">
        <f t="shared" si="122"/>
        <v>-9684.78920413792</v>
      </c>
      <c r="H141" s="1063">
        <f t="shared" si="122"/>
        <v>-6672.2303608688226</v>
      </c>
      <c r="I141" s="1064">
        <f t="shared" si="122"/>
        <v>13128.851856075633</v>
      </c>
      <c r="J141" s="1065">
        <f t="shared" si="122"/>
        <v>-24193.454848136596</v>
      </c>
      <c r="K141" s="1062">
        <f t="shared" si="122"/>
        <v>16993.599423361899</v>
      </c>
      <c r="L141" s="1066">
        <f t="shared" si="122"/>
        <v>25673.24696458914</v>
      </c>
      <c r="M141" s="1064">
        <f t="shared" si="122"/>
        <v>-15244.570677341049</v>
      </c>
      <c r="N141" s="1062">
        <f t="shared" si="122"/>
        <v>20892.410566459934</v>
      </c>
      <c r="O141" s="1064">
        <f t="shared" si="122"/>
        <v>22501.338889274764</v>
      </c>
      <c r="P141" s="1067">
        <f t="shared" si="122"/>
        <v>2390.272736008028</v>
      </c>
      <c r="Q141" s="1068">
        <f t="shared" si="122"/>
        <v>-27421.622557067705</v>
      </c>
      <c r="R141" s="1062">
        <f t="shared" si="122"/>
        <v>70816.025166344683</v>
      </c>
      <c r="S141" s="1069">
        <f t="shared" si="122"/>
        <v>45784.67534528501</v>
      </c>
    </row>
    <row r="142" spans="1:19">
      <c r="A142" s="917" t="s">
        <v>162</v>
      </c>
      <c r="B142" s="927" t="s">
        <v>180</v>
      </c>
      <c r="C142" s="153">
        <f t="shared" ref="C142:O142" si="123">C99*C185</f>
        <v>0</v>
      </c>
      <c r="D142" s="154">
        <f t="shared" si="123"/>
        <v>0</v>
      </c>
      <c r="E142" s="154">
        <f t="shared" si="123"/>
        <v>0</v>
      </c>
      <c r="F142" s="155">
        <f t="shared" si="123"/>
        <v>0</v>
      </c>
      <c r="G142" s="156">
        <f t="shared" si="123"/>
        <v>0</v>
      </c>
      <c r="H142" s="135">
        <f t="shared" si="123"/>
        <v>0</v>
      </c>
      <c r="I142" s="719">
        <f t="shared" si="123"/>
        <v>0</v>
      </c>
      <c r="J142" s="728">
        <f t="shared" si="123"/>
        <v>0</v>
      </c>
      <c r="K142" s="716">
        <f t="shared" si="123"/>
        <v>0</v>
      </c>
      <c r="L142" s="158">
        <f t="shared" si="123"/>
        <v>0</v>
      </c>
      <c r="M142" s="719">
        <f t="shared" si="123"/>
        <v>0</v>
      </c>
      <c r="N142" s="716">
        <f t="shared" si="123"/>
        <v>0</v>
      </c>
      <c r="O142" s="719">
        <f t="shared" si="123"/>
        <v>0</v>
      </c>
      <c r="P142" s="734">
        <f>SUM(C142:F142)</f>
        <v>0</v>
      </c>
      <c r="Q142" s="750">
        <f t="shared" si="112"/>
        <v>0</v>
      </c>
      <c r="R142" s="716">
        <f>SUM(K142:O142)</f>
        <v>0</v>
      </c>
      <c r="S142" s="159">
        <f>P142+Q142+R142</f>
        <v>0</v>
      </c>
    </row>
    <row r="143" spans="1:19">
      <c r="A143" s="918" t="s">
        <v>2</v>
      </c>
      <c r="B143" s="928" t="s">
        <v>121</v>
      </c>
      <c r="C143" s="697">
        <f t="shared" ref="C143:O143" si="124">C100*C186</f>
        <v>0</v>
      </c>
      <c r="D143" s="698">
        <f t="shared" si="124"/>
        <v>0</v>
      </c>
      <c r="E143" s="698">
        <f t="shared" si="124"/>
        <v>0</v>
      </c>
      <c r="F143" s="699">
        <f t="shared" si="124"/>
        <v>0</v>
      </c>
      <c r="G143" s="700">
        <f t="shared" si="124"/>
        <v>0</v>
      </c>
      <c r="H143" s="701">
        <f t="shared" si="124"/>
        <v>0</v>
      </c>
      <c r="I143" s="722">
        <f t="shared" si="124"/>
        <v>0</v>
      </c>
      <c r="J143" s="729">
        <f t="shared" si="124"/>
        <v>0</v>
      </c>
      <c r="K143" s="676">
        <f t="shared" si="124"/>
        <v>0</v>
      </c>
      <c r="L143" s="137">
        <f t="shared" si="124"/>
        <v>0</v>
      </c>
      <c r="M143" s="722">
        <f t="shared" si="124"/>
        <v>0</v>
      </c>
      <c r="N143" s="676">
        <f t="shared" si="124"/>
        <v>0</v>
      </c>
      <c r="O143" s="722">
        <f t="shared" si="124"/>
        <v>0</v>
      </c>
      <c r="P143" s="736">
        <f>SUM(C143:F143)</f>
        <v>0</v>
      </c>
      <c r="Q143" s="752">
        <f t="shared" si="112"/>
        <v>0</v>
      </c>
      <c r="R143" s="676">
        <f>SUM(K143:O143)</f>
        <v>0</v>
      </c>
      <c r="S143" s="702">
        <f>P143+Q143+R143</f>
        <v>0</v>
      </c>
    </row>
    <row r="144" spans="1:19">
      <c r="A144" s="918" t="s">
        <v>30</v>
      </c>
      <c r="B144" s="928"/>
      <c r="C144" s="72">
        <f t="shared" ref="C144:O144" si="125">C101*C187</f>
        <v>0</v>
      </c>
      <c r="D144" s="73">
        <f t="shared" si="125"/>
        <v>0</v>
      </c>
      <c r="E144" s="73">
        <f t="shared" si="125"/>
        <v>0</v>
      </c>
      <c r="F144" s="74">
        <f t="shared" si="125"/>
        <v>0</v>
      </c>
      <c r="G144" s="75">
        <f t="shared" si="125"/>
        <v>0</v>
      </c>
      <c r="H144" s="44">
        <f t="shared" si="125"/>
        <v>0</v>
      </c>
      <c r="I144" s="717">
        <f t="shared" si="125"/>
        <v>0</v>
      </c>
      <c r="J144" s="726">
        <f t="shared" si="125"/>
        <v>0</v>
      </c>
      <c r="K144" s="332">
        <f t="shared" si="125"/>
        <v>0</v>
      </c>
      <c r="L144" s="76">
        <f t="shared" si="125"/>
        <v>0</v>
      </c>
      <c r="M144" s="717">
        <f t="shared" si="125"/>
        <v>0</v>
      </c>
      <c r="N144" s="332">
        <f t="shared" si="125"/>
        <v>0</v>
      </c>
      <c r="O144" s="717">
        <f t="shared" si="125"/>
        <v>0</v>
      </c>
      <c r="P144" s="732">
        <f>SUM(C144:F144)</f>
        <v>0</v>
      </c>
      <c r="Q144" s="748">
        <f t="shared" si="112"/>
        <v>0</v>
      </c>
      <c r="R144" s="332">
        <f>SUM(K144:O144)</f>
        <v>0</v>
      </c>
      <c r="S144" s="78">
        <f>P144+Q144+R144</f>
        <v>0</v>
      </c>
    </row>
    <row r="145" spans="1:19">
      <c r="A145" s="918" t="s">
        <v>0</v>
      </c>
      <c r="B145" s="928"/>
      <c r="C145" s="72">
        <f t="shared" ref="C145:O145" si="126">C102*C188</f>
        <v>0</v>
      </c>
      <c r="D145" s="73">
        <f t="shared" si="126"/>
        <v>0</v>
      </c>
      <c r="E145" s="73">
        <f t="shared" si="126"/>
        <v>0</v>
      </c>
      <c r="F145" s="74">
        <f t="shared" si="126"/>
        <v>0</v>
      </c>
      <c r="G145" s="75">
        <f t="shared" si="126"/>
        <v>0</v>
      </c>
      <c r="H145" s="44">
        <f t="shared" si="126"/>
        <v>0</v>
      </c>
      <c r="I145" s="717">
        <f t="shared" si="126"/>
        <v>0</v>
      </c>
      <c r="J145" s="726">
        <f t="shared" si="126"/>
        <v>0</v>
      </c>
      <c r="K145" s="332">
        <f t="shared" si="126"/>
        <v>0</v>
      </c>
      <c r="L145" s="76">
        <f t="shared" si="126"/>
        <v>0</v>
      </c>
      <c r="M145" s="717">
        <f t="shared" si="126"/>
        <v>0</v>
      </c>
      <c r="N145" s="332">
        <f t="shared" si="126"/>
        <v>0</v>
      </c>
      <c r="O145" s="717">
        <f t="shared" si="126"/>
        <v>0</v>
      </c>
      <c r="P145" s="732">
        <f>SUM(C145:F145)</f>
        <v>0</v>
      </c>
      <c r="Q145" s="748">
        <f t="shared" si="112"/>
        <v>0</v>
      </c>
      <c r="R145" s="332">
        <f>SUM(K145:O145)</f>
        <v>0</v>
      </c>
      <c r="S145" s="78">
        <f>P145+Q145+R145</f>
        <v>0</v>
      </c>
    </row>
    <row r="146" spans="1:19" ht="16.5" thickBot="1">
      <c r="A146" s="1580"/>
      <c r="B146" s="1581" t="s">
        <v>168</v>
      </c>
      <c r="C146" s="1070">
        <f>SUM(C142:C145)</f>
        <v>0</v>
      </c>
      <c r="D146" s="1071">
        <f t="shared" ref="D146:S146" si="127">SUM(D142:D145)</f>
        <v>0</v>
      </c>
      <c r="E146" s="1071">
        <f t="shared" si="127"/>
        <v>0</v>
      </c>
      <c r="F146" s="1072">
        <f t="shared" si="127"/>
        <v>0</v>
      </c>
      <c r="G146" s="1073">
        <f t="shared" si="127"/>
        <v>0</v>
      </c>
      <c r="H146" s="1063">
        <f t="shared" si="127"/>
        <v>0</v>
      </c>
      <c r="I146" s="1064">
        <f t="shared" si="127"/>
        <v>0</v>
      </c>
      <c r="J146" s="1065">
        <f>SUM(J142:J145)</f>
        <v>0</v>
      </c>
      <c r="K146" s="1062">
        <f t="shared" si="127"/>
        <v>0</v>
      </c>
      <c r="L146" s="1066">
        <f t="shared" si="127"/>
        <v>0</v>
      </c>
      <c r="M146" s="1064">
        <f t="shared" si="127"/>
        <v>0</v>
      </c>
      <c r="N146" s="1062">
        <f t="shared" si="127"/>
        <v>0</v>
      </c>
      <c r="O146" s="1064">
        <f t="shared" si="127"/>
        <v>0</v>
      </c>
      <c r="P146" s="1067">
        <f t="shared" si="127"/>
        <v>0</v>
      </c>
      <c r="Q146" s="1068">
        <f t="shared" si="127"/>
        <v>0</v>
      </c>
      <c r="R146" s="1062">
        <f t="shared" si="127"/>
        <v>0</v>
      </c>
      <c r="S146" s="1069">
        <f t="shared" si="127"/>
        <v>0</v>
      </c>
    </row>
    <row r="147" spans="1:19">
      <c r="A147" s="917" t="s">
        <v>341</v>
      </c>
      <c r="B147" s="1961" t="s">
        <v>341</v>
      </c>
      <c r="C147" s="1750">
        <f t="shared" ref="C147:O147" si="128">C104*C190</f>
        <v>0</v>
      </c>
      <c r="D147" s="1751">
        <f t="shared" si="128"/>
        <v>-17786.81066176471</v>
      </c>
      <c r="E147" s="1751">
        <f t="shared" si="128"/>
        <v>-4955.9283088235306</v>
      </c>
      <c r="F147" s="1752">
        <f t="shared" si="128"/>
        <v>-19679.365808823535</v>
      </c>
      <c r="G147" s="1753">
        <f t="shared" si="128"/>
        <v>-21780.42279411765</v>
      </c>
      <c r="H147" s="1754">
        <f t="shared" si="128"/>
        <v>-32478.170955882357</v>
      </c>
      <c r="I147" s="1755">
        <f t="shared" si="128"/>
        <v>-16471.645220588238</v>
      </c>
      <c r="J147" s="1756">
        <f t="shared" si="128"/>
        <v>-27730.744485294119</v>
      </c>
      <c r="K147" s="1757">
        <f t="shared" si="128"/>
        <v>-22085.15625</v>
      </c>
      <c r="L147" s="1758">
        <f t="shared" si="128"/>
        <v>1459.512867647059</v>
      </c>
      <c r="M147" s="1755">
        <f t="shared" si="128"/>
        <v>-2277.481617647059</v>
      </c>
      <c r="N147" s="1757">
        <f t="shared" si="128"/>
        <v>18813.28125</v>
      </c>
      <c r="O147" s="1755">
        <f t="shared" si="128"/>
        <v>20465.257352941178</v>
      </c>
      <c r="P147" s="1759">
        <f>SUM(C147:F147)</f>
        <v>-42422.104779411777</v>
      </c>
      <c r="Q147" s="1760">
        <f>SUM(G147:J147)</f>
        <v>-98460.983455882379</v>
      </c>
      <c r="R147" s="1757">
        <f>SUM(K147:O147)</f>
        <v>16375.413602941178</v>
      </c>
      <c r="S147" s="1761">
        <f>P147+Q147+R147</f>
        <v>-124507.67463235298</v>
      </c>
    </row>
    <row r="148" spans="1:19" ht="16.5" thickBot="1">
      <c r="A148" s="1959"/>
      <c r="B148" s="1962"/>
      <c r="C148" s="1145">
        <f t="shared" ref="C148:O148" si="129">C105*C191</f>
        <v>12830.882352941178</v>
      </c>
      <c r="D148" s="1060">
        <f t="shared" si="129"/>
        <v>-9751.4705882352955</v>
      </c>
      <c r="E148" s="1060">
        <f t="shared" si="129"/>
        <v>850.04595588235304</v>
      </c>
      <c r="F148" s="1074">
        <f t="shared" si="129"/>
        <v>-288.69485294117652</v>
      </c>
      <c r="G148" s="1075">
        <f t="shared" si="129"/>
        <v>1299.1268382352941</v>
      </c>
      <c r="H148" s="1076">
        <f t="shared" si="129"/>
        <v>-12445.955882352942</v>
      </c>
      <c r="I148" s="1077">
        <f t="shared" si="129"/>
        <v>6303.1709558823532</v>
      </c>
      <c r="J148" s="1790">
        <f t="shared" si="129"/>
        <v>-22213.465073529413</v>
      </c>
      <c r="K148" s="1765">
        <f t="shared" si="129"/>
        <v>641.5441176470589</v>
      </c>
      <c r="L148" s="1079">
        <f t="shared" si="129"/>
        <v>-22293.658088235297</v>
      </c>
      <c r="M148" s="1077">
        <f t="shared" si="129"/>
        <v>-6046.5533088235297</v>
      </c>
      <c r="N148" s="1765">
        <f t="shared" si="129"/>
        <v>42999.494485294119</v>
      </c>
      <c r="O148" s="1077">
        <f t="shared" si="129"/>
        <v>23239.935661764706</v>
      </c>
      <c r="P148" s="1080">
        <f>SUM(C148:F148)</f>
        <v>3640.7628676470595</v>
      </c>
      <c r="Q148" s="1766">
        <f>SUM(G148:J148)</f>
        <v>-27057.123161764706</v>
      </c>
      <c r="R148" s="1765">
        <f>SUM(K148:O148)</f>
        <v>38540.762867647056</v>
      </c>
      <c r="S148" s="1081">
        <f>P148+Q148+R148</f>
        <v>15124.402573529409</v>
      </c>
    </row>
    <row r="149" spans="1:19">
      <c r="A149" s="133" t="s">
        <v>313</v>
      </c>
      <c r="B149" s="996" t="s">
        <v>316</v>
      </c>
      <c r="C149" s="714">
        <f t="shared" ref="C149:O149" si="130">C106*C192</f>
        <v>0</v>
      </c>
      <c r="D149" s="158">
        <f t="shared" si="130"/>
        <v>0</v>
      </c>
      <c r="E149" s="158">
        <f t="shared" si="130"/>
        <v>0</v>
      </c>
      <c r="F149" s="715">
        <f t="shared" si="130"/>
        <v>0</v>
      </c>
      <c r="G149" s="716">
        <f t="shared" si="130"/>
        <v>0</v>
      </c>
      <c r="H149" s="158">
        <f t="shared" si="130"/>
        <v>0</v>
      </c>
      <c r="I149" s="719">
        <f t="shared" si="130"/>
        <v>0</v>
      </c>
      <c r="J149" s="728">
        <f t="shared" si="130"/>
        <v>0</v>
      </c>
      <c r="K149" s="716">
        <f t="shared" si="130"/>
        <v>0</v>
      </c>
      <c r="L149" s="158">
        <f t="shared" si="130"/>
        <v>0</v>
      </c>
      <c r="M149" s="719">
        <f t="shared" si="130"/>
        <v>0</v>
      </c>
      <c r="N149" s="716">
        <f t="shared" si="130"/>
        <v>0</v>
      </c>
      <c r="O149" s="719">
        <f t="shared" si="130"/>
        <v>0</v>
      </c>
      <c r="P149" s="734">
        <f t="shared" ref="P149:P154" si="131">SUM(C149:F149)</f>
        <v>0</v>
      </c>
      <c r="Q149" s="750">
        <f t="shared" ref="Q149:Q154" si="132">SUM(G149:J149)</f>
        <v>0</v>
      </c>
      <c r="R149" s="716">
        <f t="shared" ref="R149:R154" si="133">SUM(K149:O149)</f>
        <v>0</v>
      </c>
      <c r="S149" s="159">
        <f t="shared" ref="S149:S154" si="134">P149+Q149+R149</f>
        <v>0</v>
      </c>
    </row>
    <row r="150" spans="1:19">
      <c r="A150" s="79" t="s">
        <v>2</v>
      </c>
      <c r="B150" s="644" t="s">
        <v>259</v>
      </c>
      <c r="C150" s="998">
        <f t="shared" ref="C150:O150" si="135">C107*C193</f>
        <v>0</v>
      </c>
      <c r="D150" s="76">
        <f t="shared" si="135"/>
        <v>0</v>
      </c>
      <c r="E150" s="76">
        <f t="shared" si="135"/>
        <v>0</v>
      </c>
      <c r="F150" s="491">
        <f t="shared" si="135"/>
        <v>0</v>
      </c>
      <c r="G150" s="332">
        <f t="shared" si="135"/>
        <v>0</v>
      </c>
      <c r="H150" s="76">
        <f t="shared" si="135"/>
        <v>0</v>
      </c>
      <c r="I150" s="717">
        <f t="shared" si="135"/>
        <v>0</v>
      </c>
      <c r="J150" s="726">
        <f t="shared" si="135"/>
        <v>0</v>
      </c>
      <c r="K150" s="332">
        <f t="shared" si="135"/>
        <v>0</v>
      </c>
      <c r="L150" s="76">
        <f t="shared" si="135"/>
        <v>0</v>
      </c>
      <c r="M150" s="717">
        <f t="shared" si="135"/>
        <v>0</v>
      </c>
      <c r="N150" s="332">
        <f t="shared" si="135"/>
        <v>0</v>
      </c>
      <c r="O150" s="717">
        <f t="shared" si="135"/>
        <v>0</v>
      </c>
      <c r="P150" s="732">
        <f t="shared" si="131"/>
        <v>0</v>
      </c>
      <c r="Q150" s="748">
        <f t="shared" si="132"/>
        <v>0</v>
      </c>
      <c r="R150" s="332">
        <f t="shared" si="133"/>
        <v>0</v>
      </c>
      <c r="S150" s="78">
        <f t="shared" si="134"/>
        <v>0</v>
      </c>
    </row>
    <row r="151" spans="1:19">
      <c r="A151" s="79"/>
      <c r="B151" s="644" t="s">
        <v>203</v>
      </c>
      <c r="C151" s="998">
        <f t="shared" ref="C151:O151" si="136">C108*C194</f>
        <v>0</v>
      </c>
      <c r="D151" s="76">
        <f t="shared" si="136"/>
        <v>0</v>
      </c>
      <c r="E151" s="76">
        <f t="shared" si="136"/>
        <v>0</v>
      </c>
      <c r="F151" s="491">
        <f t="shared" si="136"/>
        <v>0</v>
      </c>
      <c r="G151" s="332">
        <f t="shared" si="136"/>
        <v>0</v>
      </c>
      <c r="H151" s="76">
        <f t="shared" si="136"/>
        <v>0</v>
      </c>
      <c r="I151" s="717">
        <f t="shared" si="136"/>
        <v>0</v>
      </c>
      <c r="J151" s="726">
        <f t="shared" si="136"/>
        <v>0</v>
      </c>
      <c r="K151" s="332">
        <f t="shared" si="136"/>
        <v>0</v>
      </c>
      <c r="L151" s="76">
        <f t="shared" si="136"/>
        <v>0</v>
      </c>
      <c r="M151" s="717">
        <f t="shared" si="136"/>
        <v>0</v>
      </c>
      <c r="N151" s="332">
        <f t="shared" si="136"/>
        <v>0</v>
      </c>
      <c r="O151" s="717">
        <f t="shared" si="136"/>
        <v>0</v>
      </c>
      <c r="P151" s="732">
        <f t="shared" si="131"/>
        <v>0</v>
      </c>
      <c r="Q151" s="748">
        <f t="shared" si="132"/>
        <v>0</v>
      </c>
      <c r="R151" s="332">
        <f t="shared" si="133"/>
        <v>0</v>
      </c>
      <c r="S151" s="78">
        <f t="shared" si="134"/>
        <v>0</v>
      </c>
    </row>
    <row r="152" spans="1:19">
      <c r="A152" s="79"/>
      <c r="B152" s="644" t="s">
        <v>204</v>
      </c>
      <c r="C152" s="1370">
        <f t="shared" ref="C152:O152" si="137">C109*C195</f>
        <v>0</v>
      </c>
      <c r="D152" s="6">
        <f t="shared" si="137"/>
        <v>0</v>
      </c>
      <c r="E152" s="6">
        <f t="shared" si="137"/>
        <v>0</v>
      </c>
      <c r="F152" s="1371">
        <f t="shared" si="137"/>
        <v>0</v>
      </c>
      <c r="G152" s="1372">
        <f t="shared" si="137"/>
        <v>0</v>
      </c>
      <c r="H152" s="1373">
        <f t="shared" si="137"/>
        <v>0</v>
      </c>
      <c r="I152" s="1374">
        <f t="shared" si="137"/>
        <v>0</v>
      </c>
      <c r="J152" s="1402">
        <f t="shared" si="137"/>
        <v>0</v>
      </c>
      <c r="K152" s="1372">
        <f t="shared" si="137"/>
        <v>0</v>
      </c>
      <c r="L152" s="1373">
        <f t="shared" si="137"/>
        <v>0</v>
      </c>
      <c r="M152" s="1374">
        <f t="shared" si="137"/>
        <v>0</v>
      </c>
      <c r="N152" s="1372">
        <f t="shared" si="137"/>
        <v>0</v>
      </c>
      <c r="O152" s="1374">
        <f t="shared" si="137"/>
        <v>0</v>
      </c>
      <c r="P152" s="1375">
        <f t="shared" si="131"/>
        <v>0</v>
      </c>
      <c r="Q152" s="1376">
        <f t="shared" si="132"/>
        <v>0</v>
      </c>
      <c r="R152" s="1372">
        <f t="shared" si="133"/>
        <v>0</v>
      </c>
      <c r="S152" s="1377">
        <f t="shared" si="134"/>
        <v>0</v>
      </c>
    </row>
    <row r="153" spans="1:19">
      <c r="A153" s="79"/>
      <c r="B153" s="644" t="s">
        <v>317</v>
      </c>
      <c r="C153" s="1370">
        <f t="shared" ref="C153:O153" si="138">C110*C196</f>
        <v>0</v>
      </c>
      <c r="D153" s="6">
        <f t="shared" si="138"/>
        <v>0</v>
      </c>
      <c r="E153" s="6">
        <f t="shared" si="138"/>
        <v>0</v>
      </c>
      <c r="F153" s="1371">
        <f t="shared" si="138"/>
        <v>0</v>
      </c>
      <c r="G153" s="1372">
        <f t="shared" si="138"/>
        <v>0</v>
      </c>
      <c r="H153" s="1373">
        <f t="shared" si="138"/>
        <v>0</v>
      </c>
      <c r="I153" s="1374">
        <f t="shared" si="138"/>
        <v>0</v>
      </c>
      <c r="J153" s="1402">
        <f t="shared" si="138"/>
        <v>0</v>
      </c>
      <c r="K153" s="1372">
        <f t="shared" si="138"/>
        <v>0</v>
      </c>
      <c r="L153" s="1373">
        <f t="shared" si="138"/>
        <v>0</v>
      </c>
      <c r="M153" s="1374">
        <f t="shared" si="138"/>
        <v>0</v>
      </c>
      <c r="N153" s="1372">
        <f t="shared" si="138"/>
        <v>0</v>
      </c>
      <c r="O153" s="1374">
        <f t="shared" si="138"/>
        <v>0</v>
      </c>
      <c r="P153" s="1375">
        <f t="shared" si="131"/>
        <v>0</v>
      </c>
      <c r="Q153" s="1376">
        <f t="shared" si="132"/>
        <v>0</v>
      </c>
      <c r="R153" s="1372">
        <f t="shared" si="133"/>
        <v>0</v>
      </c>
      <c r="S153" s="1377">
        <f t="shared" si="134"/>
        <v>0</v>
      </c>
    </row>
    <row r="154" spans="1:19">
      <c r="A154" s="79"/>
      <c r="B154" s="644" t="s">
        <v>258</v>
      </c>
      <c r="C154" s="1793">
        <f t="shared" ref="C154:O154" si="139">C111*C197</f>
        <v>0</v>
      </c>
      <c r="D154" s="6">
        <f t="shared" si="139"/>
        <v>0</v>
      </c>
      <c r="E154" s="6">
        <f t="shared" si="139"/>
        <v>0</v>
      </c>
      <c r="F154" s="1371">
        <f t="shared" si="139"/>
        <v>0</v>
      </c>
      <c r="G154" s="1794">
        <f t="shared" si="139"/>
        <v>0</v>
      </c>
      <c r="H154" s="1795">
        <f t="shared" si="139"/>
        <v>0</v>
      </c>
      <c r="I154" s="1796">
        <f t="shared" si="139"/>
        <v>0</v>
      </c>
      <c r="J154" s="1579">
        <f t="shared" si="139"/>
        <v>0</v>
      </c>
      <c r="K154" s="1794">
        <f t="shared" si="139"/>
        <v>0</v>
      </c>
      <c r="L154" s="1795">
        <f t="shared" si="139"/>
        <v>0</v>
      </c>
      <c r="M154" s="1796">
        <f t="shared" si="139"/>
        <v>0</v>
      </c>
      <c r="N154" s="1794">
        <f t="shared" si="139"/>
        <v>0</v>
      </c>
      <c r="O154" s="1796">
        <f t="shared" si="139"/>
        <v>0</v>
      </c>
      <c r="P154" s="1797">
        <f t="shared" si="131"/>
        <v>0</v>
      </c>
      <c r="Q154" s="1798">
        <f t="shared" si="132"/>
        <v>0</v>
      </c>
      <c r="R154" s="1794">
        <f t="shared" si="133"/>
        <v>0</v>
      </c>
      <c r="S154" s="1526">
        <f t="shared" si="134"/>
        <v>0</v>
      </c>
    </row>
    <row r="155" spans="1:19" ht="16.5" thickBot="1">
      <c r="A155" s="999"/>
      <c r="B155" s="1001" t="s">
        <v>315</v>
      </c>
      <c r="C155" s="1059">
        <f>SUM(C149:C154)</f>
        <v>0</v>
      </c>
      <c r="D155" s="1060">
        <f t="shared" ref="D155:S155" si="140">SUM(D149:D154)</f>
        <v>0</v>
      </c>
      <c r="E155" s="1060">
        <f t="shared" si="140"/>
        <v>0</v>
      </c>
      <c r="F155" s="1061">
        <f t="shared" si="140"/>
        <v>0</v>
      </c>
      <c r="G155" s="1062">
        <f t="shared" si="140"/>
        <v>0</v>
      </c>
      <c r="H155" s="1063">
        <f t="shared" si="140"/>
        <v>0</v>
      </c>
      <c r="I155" s="1064">
        <f t="shared" si="140"/>
        <v>0</v>
      </c>
      <c r="J155" s="1065">
        <f t="shared" si="140"/>
        <v>0</v>
      </c>
      <c r="K155" s="1062">
        <f t="shared" si="140"/>
        <v>0</v>
      </c>
      <c r="L155" s="1066">
        <f t="shared" si="140"/>
        <v>0</v>
      </c>
      <c r="M155" s="1064">
        <f t="shared" si="140"/>
        <v>0</v>
      </c>
      <c r="N155" s="1062">
        <f t="shared" si="140"/>
        <v>0</v>
      </c>
      <c r="O155" s="1064">
        <f t="shared" si="140"/>
        <v>0</v>
      </c>
      <c r="P155" s="1067">
        <f t="shared" si="140"/>
        <v>0</v>
      </c>
      <c r="Q155" s="1068">
        <f t="shared" si="140"/>
        <v>0</v>
      </c>
      <c r="R155" s="1062">
        <f t="shared" si="140"/>
        <v>0</v>
      </c>
      <c r="S155" s="1069">
        <f t="shared" si="140"/>
        <v>0</v>
      </c>
    </row>
    <row r="156" spans="1:19">
      <c r="A156" s="133" t="s">
        <v>195</v>
      </c>
      <c r="B156" s="996" t="s">
        <v>211</v>
      </c>
      <c r="C156" s="714">
        <f t="shared" ref="C156:O156" si="141">C113*C199</f>
        <v>0</v>
      </c>
      <c r="D156" s="158">
        <f t="shared" si="141"/>
        <v>0</v>
      </c>
      <c r="E156" s="158">
        <f t="shared" si="141"/>
        <v>0</v>
      </c>
      <c r="F156" s="715">
        <f t="shared" si="141"/>
        <v>0</v>
      </c>
      <c r="G156" s="716">
        <f t="shared" si="141"/>
        <v>0</v>
      </c>
      <c r="H156" s="158">
        <f t="shared" si="141"/>
        <v>0</v>
      </c>
      <c r="I156" s="719">
        <f t="shared" si="141"/>
        <v>0</v>
      </c>
      <c r="J156" s="728">
        <f t="shared" si="141"/>
        <v>0</v>
      </c>
      <c r="K156" s="716">
        <f t="shared" si="141"/>
        <v>0</v>
      </c>
      <c r="L156" s="158">
        <f t="shared" si="141"/>
        <v>0</v>
      </c>
      <c r="M156" s="719">
        <f t="shared" si="141"/>
        <v>0</v>
      </c>
      <c r="N156" s="716">
        <f t="shared" si="141"/>
        <v>0</v>
      </c>
      <c r="O156" s="719">
        <f t="shared" si="141"/>
        <v>0</v>
      </c>
      <c r="P156" s="734">
        <f t="shared" ref="P156:P161" si="142">SUM(C156:F156)</f>
        <v>0</v>
      </c>
      <c r="Q156" s="750">
        <f t="shared" ref="Q156:Q161" si="143">SUM(G156:J156)</f>
        <v>0</v>
      </c>
      <c r="R156" s="716">
        <f t="shared" ref="R156:R161" si="144">SUM(K156:O156)</f>
        <v>0</v>
      </c>
      <c r="S156" s="159">
        <f t="shared" ref="S156:S161" si="145">P156+Q156+R156</f>
        <v>0</v>
      </c>
    </row>
    <row r="157" spans="1:19">
      <c r="A157" s="79"/>
      <c r="B157" s="644" t="s">
        <v>211</v>
      </c>
      <c r="C157" s="998">
        <f t="shared" ref="C157:O157" si="146">C114*C200</f>
        <v>0</v>
      </c>
      <c r="D157" s="76">
        <f t="shared" si="146"/>
        <v>0</v>
      </c>
      <c r="E157" s="76">
        <f t="shared" si="146"/>
        <v>0</v>
      </c>
      <c r="F157" s="491">
        <f t="shared" si="146"/>
        <v>0</v>
      </c>
      <c r="G157" s="332">
        <f t="shared" si="146"/>
        <v>0</v>
      </c>
      <c r="H157" s="76">
        <f t="shared" si="146"/>
        <v>0</v>
      </c>
      <c r="I157" s="717">
        <f t="shared" si="146"/>
        <v>0</v>
      </c>
      <c r="J157" s="726">
        <f t="shared" si="146"/>
        <v>0</v>
      </c>
      <c r="K157" s="332">
        <f t="shared" si="146"/>
        <v>0</v>
      </c>
      <c r="L157" s="76">
        <f t="shared" si="146"/>
        <v>0</v>
      </c>
      <c r="M157" s="717">
        <f t="shared" si="146"/>
        <v>0</v>
      </c>
      <c r="N157" s="332">
        <f t="shared" si="146"/>
        <v>0</v>
      </c>
      <c r="O157" s="717">
        <f t="shared" si="146"/>
        <v>0</v>
      </c>
      <c r="P157" s="732">
        <f t="shared" si="142"/>
        <v>0</v>
      </c>
      <c r="Q157" s="748">
        <f t="shared" si="143"/>
        <v>0</v>
      </c>
      <c r="R157" s="332">
        <f t="shared" si="144"/>
        <v>0</v>
      </c>
      <c r="S157" s="78">
        <f t="shared" si="145"/>
        <v>0</v>
      </c>
    </row>
    <row r="158" spans="1:19">
      <c r="A158" s="79"/>
      <c r="B158" s="644" t="s">
        <v>212</v>
      </c>
      <c r="C158" s="998">
        <f t="shared" ref="C158:O158" si="147">C115*C201</f>
        <v>0</v>
      </c>
      <c r="D158" s="76">
        <f t="shared" si="147"/>
        <v>0</v>
      </c>
      <c r="E158" s="76">
        <f t="shared" si="147"/>
        <v>0</v>
      </c>
      <c r="F158" s="491">
        <f t="shared" si="147"/>
        <v>0</v>
      </c>
      <c r="G158" s="332">
        <f t="shared" si="147"/>
        <v>0</v>
      </c>
      <c r="H158" s="76">
        <f t="shared" si="147"/>
        <v>0</v>
      </c>
      <c r="I158" s="717">
        <f t="shared" si="147"/>
        <v>0</v>
      </c>
      <c r="J158" s="726">
        <f t="shared" si="147"/>
        <v>0</v>
      </c>
      <c r="K158" s="332">
        <f t="shared" si="147"/>
        <v>0</v>
      </c>
      <c r="L158" s="76">
        <f t="shared" si="147"/>
        <v>0</v>
      </c>
      <c r="M158" s="717">
        <f t="shared" si="147"/>
        <v>0</v>
      </c>
      <c r="N158" s="332">
        <f t="shared" si="147"/>
        <v>0</v>
      </c>
      <c r="O158" s="717">
        <f t="shared" si="147"/>
        <v>0</v>
      </c>
      <c r="P158" s="732">
        <f t="shared" si="142"/>
        <v>0</v>
      </c>
      <c r="Q158" s="748">
        <f t="shared" si="143"/>
        <v>0</v>
      </c>
      <c r="R158" s="332">
        <f t="shared" si="144"/>
        <v>0</v>
      </c>
      <c r="S158" s="78">
        <f t="shared" si="145"/>
        <v>0</v>
      </c>
    </row>
    <row r="159" spans="1:19">
      <c r="A159" s="79"/>
      <c r="B159" s="644" t="s">
        <v>213</v>
      </c>
      <c r="C159" s="998">
        <f t="shared" ref="C159:O159" si="148">C116*C202</f>
        <v>0</v>
      </c>
      <c r="D159" s="76">
        <f t="shared" si="148"/>
        <v>0</v>
      </c>
      <c r="E159" s="76">
        <f t="shared" si="148"/>
        <v>0</v>
      </c>
      <c r="F159" s="491">
        <f t="shared" si="148"/>
        <v>0</v>
      </c>
      <c r="G159" s="332">
        <f t="shared" si="148"/>
        <v>0</v>
      </c>
      <c r="H159" s="76">
        <f t="shared" si="148"/>
        <v>0</v>
      </c>
      <c r="I159" s="717">
        <f t="shared" si="148"/>
        <v>0</v>
      </c>
      <c r="J159" s="726">
        <f t="shared" si="148"/>
        <v>0</v>
      </c>
      <c r="K159" s="332">
        <f t="shared" si="148"/>
        <v>0</v>
      </c>
      <c r="L159" s="76">
        <f t="shared" si="148"/>
        <v>0</v>
      </c>
      <c r="M159" s="717">
        <f t="shared" si="148"/>
        <v>0</v>
      </c>
      <c r="N159" s="332">
        <f t="shared" si="148"/>
        <v>0</v>
      </c>
      <c r="O159" s="717">
        <f t="shared" si="148"/>
        <v>0</v>
      </c>
      <c r="P159" s="732">
        <f t="shared" si="142"/>
        <v>0</v>
      </c>
      <c r="Q159" s="748">
        <f t="shared" si="143"/>
        <v>0</v>
      </c>
      <c r="R159" s="332">
        <f t="shared" si="144"/>
        <v>0</v>
      </c>
      <c r="S159" s="78">
        <f t="shared" si="145"/>
        <v>0</v>
      </c>
    </row>
    <row r="160" spans="1:19">
      <c r="A160" s="79"/>
      <c r="B160" s="644" t="s">
        <v>223</v>
      </c>
      <c r="C160" s="998">
        <f t="shared" ref="C160:O160" si="149">C117*C203</f>
        <v>0</v>
      </c>
      <c r="D160" s="76">
        <f t="shared" si="149"/>
        <v>0</v>
      </c>
      <c r="E160" s="76">
        <f t="shared" si="149"/>
        <v>0</v>
      </c>
      <c r="F160" s="491">
        <f t="shared" si="149"/>
        <v>0</v>
      </c>
      <c r="G160" s="332">
        <f t="shared" si="149"/>
        <v>0</v>
      </c>
      <c r="H160" s="76">
        <f t="shared" si="149"/>
        <v>0</v>
      </c>
      <c r="I160" s="717">
        <f t="shared" si="149"/>
        <v>0</v>
      </c>
      <c r="J160" s="726">
        <f t="shared" si="149"/>
        <v>0</v>
      </c>
      <c r="K160" s="332">
        <f t="shared" si="149"/>
        <v>0</v>
      </c>
      <c r="L160" s="76">
        <f t="shared" si="149"/>
        <v>0</v>
      </c>
      <c r="M160" s="717">
        <f t="shared" si="149"/>
        <v>0</v>
      </c>
      <c r="N160" s="332">
        <f t="shared" si="149"/>
        <v>0</v>
      </c>
      <c r="O160" s="717">
        <f t="shared" si="149"/>
        <v>0</v>
      </c>
      <c r="P160" s="732">
        <f t="shared" si="142"/>
        <v>0</v>
      </c>
      <c r="Q160" s="748">
        <f t="shared" si="143"/>
        <v>0</v>
      </c>
      <c r="R160" s="332">
        <f t="shared" si="144"/>
        <v>0</v>
      </c>
      <c r="S160" s="78">
        <f t="shared" si="145"/>
        <v>0</v>
      </c>
    </row>
    <row r="161" spans="1:25">
      <c r="A161" s="79"/>
      <c r="B161" s="644" t="s">
        <v>262</v>
      </c>
      <c r="C161" s="998">
        <f t="shared" ref="C161:O161" si="150">C118*C204</f>
        <v>0</v>
      </c>
      <c r="D161" s="76">
        <f t="shared" si="150"/>
        <v>0</v>
      </c>
      <c r="E161" s="76">
        <f t="shared" si="150"/>
        <v>0</v>
      </c>
      <c r="F161" s="491">
        <f t="shared" si="150"/>
        <v>0</v>
      </c>
      <c r="G161" s="332">
        <f t="shared" si="150"/>
        <v>0</v>
      </c>
      <c r="H161" s="76">
        <f t="shared" si="150"/>
        <v>0</v>
      </c>
      <c r="I161" s="717">
        <f t="shared" si="150"/>
        <v>0</v>
      </c>
      <c r="J161" s="726">
        <f t="shared" si="150"/>
        <v>0</v>
      </c>
      <c r="K161" s="332">
        <f t="shared" si="150"/>
        <v>0</v>
      </c>
      <c r="L161" s="76">
        <f t="shared" si="150"/>
        <v>0</v>
      </c>
      <c r="M161" s="717">
        <f t="shared" si="150"/>
        <v>0</v>
      </c>
      <c r="N161" s="332">
        <f t="shared" si="150"/>
        <v>0</v>
      </c>
      <c r="O161" s="717">
        <f t="shared" si="150"/>
        <v>0</v>
      </c>
      <c r="P161" s="732">
        <f t="shared" si="142"/>
        <v>0</v>
      </c>
      <c r="Q161" s="748">
        <f t="shared" si="143"/>
        <v>0</v>
      </c>
      <c r="R161" s="332">
        <f t="shared" si="144"/>
        <v>0</v>
      </c>
      <c r="S161" s="78">
        <f t="shared" si="145"/>
        <v>0</v>
      </c>
    </row>
    <row r="162" spans="1:25" ht="16.5" thickBot="1">
      <c r="A162" s="999"/>
      <c r="B162" s="1001" t="s">
        <v>202</v>
      </c>
      <c r="C162" s="1059">
        <f>SUM(C156:C161)</f>
        <v>0</v>
      </c>
      <c r="D162" s="1060">
        <f t="shared" ref="D162:S162" si="151">SUM(D156:D161)</f>
        <v>0</v>
      </c>
      <c r="E162" s="1060">
        <f t="shared" si="151"/>
        <v>0</v>
      </c>
      <c r="F162" s="1061">
        <f t="shared" si="151"/>
        <v>0</v>
      </c>
      <c r="G162" s="1062">
        <f t="shared" si="151"/>
        <v>0</v>
      </c>
      <c r="H162" s="1063">
        <f t="shared" si="151"/>
        <v>0</v>
      </c>
      <c r="I162" s="1064">
        <f t="shared" si="151"/>
        <v>0</v>
      </c>
      <c r="J162" s="1065">
        <f t="shared" si="151"/>
        <v>0</v>
      </c>
      <c r="K162" s="1062">
        <f t="shared" si="151"/>
        <v>0</v>
      </c>
      <c r="L162" s="1066">
        <f t="shared" si="151"/>
        <v>0</v>
      </c>
      <c r="M162" s="1064">
        <f t="shared" si="151"/>
        <v>0</v>
      </c>
      <c r="N162" s="1062">
        <f t="shared" si="151"/>
        <v>0</v>
      </c>
      <c r="O162" s="1064">
        <f t="shared" si="151"/>
        <v>0</v>
      </c>
      <c r="P162" s="1067">
        <f t="shared" si="151"/>
        <v>0</v>
      </c>
      <c r="Q162" s="1068">
        <f t="shared" si="151"/>
        <v>0</v>
      </c>
      <c r="R162" s="1062">
        <f t="shared" si="151"/>
        <v>0</v>
      </c>
      <c r="S162" s="1069">
        <f t="shared" si="151"/>
        <v>0</v>
      </c>
    </row>
    <row r="163" spans="1:25">
      <c r="A163" s="133" t="s">
        <v>403</v>
      </c>
      <c r="B163" s="996" t="s">
        <v>472</v>
      </c>
      <c r="C163" s="714">
        <f t="shared" ref="C163:O163" si="152">C120*C205</f>
        <v>0</v>
      </c>
      <c r="D163" s="158">
        <f t="shared" si="152"/>
        <v>-10415.274151436031</v>
      </c>
      <c r="E163" s="158">
        <f t="shared" si="152"/>
        <v>-14491.840731070497</v>
      </c>
      <c r="F163" s="715">
        <f t="shared" si="152"/>
        <v>918.99477806788514</v>
      </c>
      <c r="G163" s="716">
        <f t="shared" si="152"/>
        <v>2733.420365535248</v>
      </c>
      <c r="H163" s="158">
        <f t="shared" si="152"/>
        <v>-4547.8459530026112</v>
      </c>
      <c r="I163" s="719">
        <f t="shared" si="152"/>
        <v>3393.211488250653</v>
      </c>
      <c r="J163" s="728">
        <f t="shared" si="152"/>
        <v>4630.3198433420366</v>
      </c>
      <c r="K163" s="716">
        <f t="shared" si="152"/>
        <v>-377.023498694517</v>
      </c>
      <c r="L163" s="158">
        <f t="shared" si="152"/>
        <v>23.563968668407313</v>
      </c>
      <c r="M163" s="719">
        <f t="shared" si="152"/>
        <v>-3723.1070496083553</v>
      </c>
      <c r="N163" s="716">
        <f t="shared" si="152"/>
        <v>2874.8041775456923</v>
      </c>
      <c r="O163" s="719">
        <f t="shared" si="152"/>
        <v>2698.0744125326373</v>
      </c>
      <c r="P163" s="734">
        <f>SUM(C163:F163)</f>
        <v>-23988.120104438643</v>
      </c>
      <c r="Q163" s="750">
        <f t="shared" ref="Q163:Q168" si="153">SUM(G163:J163)</f>
        <v>6209.105744125327</v>
      </c>
      <c r="R163" s="716">
        <f t="shared" ref="R163:R168" si="154">SUM(K163:O163)</f>
        <v>1496.3120104438644</v>
      </c>
      <c r="S163" s="159">
        <f t="shared" ref="S163:S167" si="155">P163+Q163+R163</f>
        <v>-16282.702349869454</v>
      </c>
    </row>
    <row r="164" spans="1:25">
      <c r="A164" s="79"/>
      <c r="B164" s="644" t="s">
        <v>201</v>
      </c>
      <c r="C164" s="998">
        <f t="shared" ref="C164:O164" si="156">C121*C206</f>
        <v>0</v>
      </c>
      <c r="D164" s="76">
        <f t="shared" si="156"/>
        <v>-24211.977806788513</v>
      </c>
      <c r="E164" s="76">
        <f t="shared" si="156"/>
        <v>6138.4138381201046</v>
      </c>
      <c r="F164" s="491">
        <f t="shared" si="156"/>
        <v>2580.2545691906007</v>
      </c>
      <c r="G164" s="332">
        <f t="shared" si="156"/>
        <v>5784.9543080939948</v>
      </c>
      <c r="H164" s="76">
        <f t="shared" si="156"/>
        <v>-34167.754569190605</v>
      </c>
      <c r="I164" s="717">
        <f t="shared" si="156"/>
        <v>4771.7036553524804</v>
      </c>
      <c r="J164" s="726">
        <f t="shared" si="156"/>
        <v>7882.1475195822459</v>
      </c>
      <c r="K164" s="332">
        <f t="shared" si="156"/>
        <v>2474.2167101827677</v>
      </c>
      <c r="L164" s="76">
        <f t="shared" si="156"/>
        <v>-44370.953002610971</v>
      </c>
      <c r="M164" s="717">
        <f t="shared" si="156"/>
        <v>6939.5887728459529</v>
      </c>
      <c r="N164" s="332">
        <f t="shared" si="156"/>
        <v>13608.191906005222</v>
      </c>
      <c r="O164" s="717">
        <f t="shared" si="156"/>
        <v>23186.945169712795</v>
      </c>
      <c r="P164" s="732">
        <f t="shared" ref="P164:P168" si="157">SUM(C164:F164)</f>
        <v>-15493.309399477806</v>
      </c>
      <c r="Q164" s="748">
        <f t="shared" si="153"/>
        <v>-15728.949086161883</v>
      </c>
      <c r="R164" s="332">
        <f t="shared" si="154"/>
        <v>1837.9895561357625</v>
      </c>
      <c r="S164" s="78">
        <f t="shared" si="155"/>
        <v>-29384.268929503927</v>
      </c>
    </row>
    <row r="165" spans="1:25">
      <c r="A165" s="79"/>
      <c r="B165" s="644" t="s">
        <v>203</v>
      </c>
      <c r="C165" s="998">
        <f t="shared" ref="C165:O165" si="158">C122*C207</f>
        <v>0</v>
      </c>
      <c r="D165" s="76">
        <f t="shared" si="158"/>
        <v>-3766.9565217391305</v>
      </c>
      <c r="E165" s="76">
        <f t="shared" si="158"/>
        <v>1360.2898550724638</v>
      </c>
      <c r="F165" s="491">
        <f t="shared" si="158"/>
        <v>261.59420289855075</v>
      </c>
      <c r="G165" s="332">
        <f t="shared" si="158"/>
        <v>444.71014492753625</v>
      </c>
      <c r="H165" s="76">
        <f t="shared" si="158"/>
        <v>-549.3478260869565</v>
      </c>
      <c r="I165" s="717">
        <f t="shared" si="158"/>
        <v>523.1884057971015</v>
      </c>
      <c r="J165" s="726">
        <f t="shared" si="158"/>
        <v>732.463768115942</v>
      </c>
      <c r="K165" s="332">
        <f t="shared" si="158"/>
        <v>-2851.376811594203</v>
      </c>
      <c r="L165" s="76">
        <f t="shared" si="158"/>
        <v>-104.6376811594203</v>
      </c>
      <c r="M165" s="717">
        <f t="shared" si="158"/>
        <v>-1726.5217391304348</v>
      </c>
      <c r="N165" s="332">
        <f t="shared" si="158"/>
        <v>-26.159420289855074</v>
      </c>
      <c r="O165" s="717">
        <f t="shared" si="158"/>
        <v>3243.768115942029</v>
      </c>
      <c r="P165" s="732">
        <f t="shared" si="157"/>
        <v>-2145.072463768116</v>
      </c>
      <c r="Q165" s="748">
        <f t="shared" si="153"/>
        <v>1151.0144927536232</v>
      </c>
      <c r="R165" s="332">
        <f t="shared" si="154"/>
        <v>-1464.927536231884</v>
      </c>
      <c r="S165" s="78">
        <f t="shared" si="155"/>
        <v>-2458.985507246377</v>
      </c>
    </row>
    <row r="166" spans="1:25">
      <c r="A166" s="79"/>
      <c r="B166" s="644" t="s">
        <v>204</v>
      </c>
      <c r="C166" s="998">
        <f t="shared" ref="C166:O166" si="159">C123*C208</f>
        <v>124518.8405797101</v>
      </c>
      <c r="D166" s="76">
        <f t="shared" si="159"/>
        <v>-83553.188405797104</v>
      </c>
      <c r="E166" s="76">
        <f t="shared" si="159"/>
        <v>-31757.53623188406</v>
      </c>
      <c r="F166" s="491">
        <f t="shared" si="159"/>
        <v>16218.840579710146</v>
      </c>
      <c r="G166" s="332">
        <f t="shared" si="159"/>
        <v>-34364.300041408322</v>
      </c>
      <c r="H166" s="76">
        <f t="shared" si="159"/>
        <v>31652.89855072464</v>
      </c>
      <c r="I166" s="717">
        <f t="shared" si="159"/>
        <v>63619.710144927536</v>
      </c>
      <c r="J166" s="726">
        <f t="shared" si="159"/>
        <v>68930.072463768112</v>
      </c>
      <c r="K166" s="332">
        <f t="shared" si="159"/>
        <v>63175</v>
      </c>
      <c r="L166" s="76">
        <f t="shared" si="159"/>
        <v>17343.695652173912</v>
      </c>
      <c r="M166" s="717">
        <f t="shared" si="159"/>
        <v>9286.5942028985519</v>
      </c>
      <c r="N166" s="332">
        <f t="shared" si="159"/>
        <v>107148.98550724638</v>
      </c>
      <c r="O166" s="717">
        <f t="shared" si="159"/>
        <v>137432.63023582284</v>
      </c>
      <c r="P166" s="732">
        <f t="shared" si="157"/>
        <v>25426.956521739085</v>
      </c>
      <c r="Q166" s="748">
        <f t="shared" si="153"/>
        <v>129838.38111801197</v>
      </c>
      <c r="R166" s="332">
        <f t="shared" si="154"/>
        <v>334386.90559814172</v>
      </c>
      <c r="S166" s="78">
        <f t="shared" si="155"/>
        <v>489652.24323789275</v>
      </c>
    </row>
    <row r="167" spans="1:25">
      <c r="A167" s="79"/>
      <c r="B167" s="644" t="s">
        <v>221</v>
      </c>
      <c r="C167" s="998">
        <f t="shared" ref="C167:O167" si="160">C124*C209</f>
        <v>0</v>
      </c>
      <c r="D167" s="76">
        <f t="shared" si="160"/>
        <v>0</v>
      </c>
      <c r="E167" s="76">
        <f t="shared" si="160"/>
        <v>-32271.21212121212</v>
      </c>
      <c r="F167" s="491">
        <f t="shared" si="160"/>
        <v>-63339.090909090912</v>
      </c>
      <c r="G167" s="332">
        <f t="shared" si="160"/>
        <v>-30302.121212121212</v>
      </c>
      <c r="H167" s="76">
        <f t="shared" si="160"/>
        <v>-56337.878787878792</v>
      </c>
      <c r="I167" s="717">
        <f t="shared" si="160"/>
        <v>-17612.424242424244</v>
      </c>
      <c r="J167" s="726">
        <f t="shared" si="160"/>
        <v>22589.848484848484</v>
      </c>
      <c r="K167" s="332">
        <f t="shared" si="160"/>
        <v>35006.060606060608</v>
      </c>
      <c r="L167" s="76">
        <f t="shared" si="160"/>
        <v>12416.212121212122</v>
      </c>
      <c r="M167" s="717">
        <f t="shared" si="160"/>
        <v>-7055.909090909091</v>
      </c>
      <c r="N167" s="332">
        <f t="shared" si="160"/>
        <v>30685</v>
      </c>
      <c r="O167" s="717">
        <f t="shared" si="160"/>
        <v>65089.393939393936</v>
      </c>
      <c r="P167" s="732">
        <f t="shared" si="157"/>
        <v>-95610.303030303039</v>
      </c>
      <c r="Q167" s="748">
        <f t="shared" si="153"/>
        <v>-81662.57575757576</v>
      </c>
      <c r="R167" s="332">
        <f t="shared" si="154"/>
        <v>136140.75757575757</v>
      </c>
      <c r="S167" s="78">
        <f t="shared" si="155"/>
        <v>-41132.121212121216</v>
      </c>
    </row>
    <row r="168" spans="1:25">
      <c r="A168" s="79"/>
      <c r="B168" s="644" t="s">
        <v>258</v>
      </c>
      <c r="C168" s="998">
        <f t="shared" ref="C168:O168" si="161">C125*C210</f>
        <v>0</v>
      </c>
      <c r="D168" s="76">
        <f t="shared" si="161"/>
        <v>0</v>
      </c>
      <c r="E168" s="76">
        <f t="shared" si="161"/>
        <v>-30340.224719101127</v>
      </c>
      <c r="F168" s="491">
        <f t="shared" si="161"/>
        <v>-13791.011235955057</v>
      </c>
      <c r="G168" s="332">
        <f t="shared" si="161"/>
        <v>-1338.5393258426968</v>
      </c>
      <c r="H168" s="76">
        <f t="shared" si="161"/>
        <v>-48430.786516853936</v>
      </c>
      <c r="I168" s="717">
        <f t="shared" si="161"/>
        <v>-12452.471910112361</v>
      </c>
      <c r="J168" s="726">
        <f t="shared" si="161"/>
        <v>12046.85393258427</v>
      </c>
      <c r="K168" s="332">
        <f t="shared" si="161"/>
        <v>40440.112359550563</v>
      </c>
      <c r="L168" s="76">
        <f t="shared" si="161"/>
        <v>26365.168539325845</v>
      </c>
      <c r="M168" s="717">
        <f t="shared" si="161"/>
        <v>25026.629213483149</v>
      </c>
      <c r="N168" s="332">
        <f t="shared" si="161"/>
        <v>28677.191011235958</v>
      </c>
      <c r="O168" s="717">
        <f t="shared" si="161"/>
        <v>50864.49438202248</v>
      </c>
      <c r="P168" s="732">
        <f t="shared" si="157"/>
        <v>-44131.235955056181</v>
      </c>
      <c r="Q168" s="748">
        <f t="shared" si="153"/>
        <v>-50174.943820224726</v>
      </c>
      <c r="R168" s="332">
        <f t="shared" si="154"/>
        <v>171373.595505618</v>
      </c>
      <c r="S168" s="78">
        <f>P168+Q168+R168</f>
        <v>77067.415730337088</v>
      </c>
    </row>
    <row r="169" spans="1:25" ht="16.5" thickBot="1">
      <c r="A169" s="999"/>
      <c r="B169" s="1001" t="s">
        <v>657</v>
      </c>
      <c r="C169" s="1059">
        <f>SUM(C163:C168)</f>
        <v>124518.8405797101</v>
      </c>
      <c r="D169" s="1060">
        <f t="shared" ref="D169:S169" si="162">SUM(D163:D168)</f>
        <v>-121947.39688576077</v>
      </c>
      <c r="E169" s="1060">
        <f t="shared" si="162"/>
        <v>-101362.11011007524</v>
      </c>
      <c r="F169" s="1061">
        <f t="shared" si="162"/>
        <v>-57150.418015178788</v>
      </c>
      <c r="G169" s="1062">
        <f>SUM(G163:G168)</f>
        <v>-57041.875760815448</v>
      </c>
      <c r="H169" s="1063">
        <f t="shared" si="162"/>
        <v>-112380.71510228826</v>
      </c>
      <c r="I169" s="1064">
        <f t="shared" si="162"/>
        <v>42242.917541791176</v>
      </c>
      <c r="J169" s="1065">
        <f t="shared" si="162"/>
        <v>116811.70601224109</v>
      </c>
      <c r="K169" s="1062">
        <f t="shared" si="162"/>
        <v>137866.98936550523</v>
      </c>
      <c r="L169" s="1066">
        <f t="shared" si="162"/>
        <v>11673.049597609892</v>
      </c>
      <c r="M169" s="1064">
        <f t="shared" si="162"/>
        <v>28747.274309579774</v>
      </c>
      <c r="N169" s="1062">
        <f t="shared" si="162"/>
        <v>182968.01318174342</v>
      </c>
      <c r="O169" s="1064">
        <f t="shared" si="162"/>
        <v>282515.30625542672</v>
      </c>
      <c r="P169" s="1067">
        <f t="shared" si="162"/>
        <v>-155941.08443130471</v>
      </c>
      <c r="Q169" s="1068">
        <f t="shared" si="162"/>
        <v>-10367.96730907145</v>
      </c>
      <c r="R169" s="1062">
        <f t="shared" si="162"/>
        <v>643770.63270986499</v>
      </c>
      <c r="S169" s="1069">
        <f t="shared" si="162"/>
        <v>477461.58096948889</v>
      </c>
    </row>
    <row r="170" spans="1:25" ht="16.5" thickBot="1">
      <c r="A170" s="168" t="s">
        <v>112</v>
      </c>
      <c r="B170" s="169" t="s">
        <v>37</v>
      </c>
      <c r="C170" s="351">
        <f>C147+C146+C141+C155+C134+C162+C148+C169</f>
        <v>137349.72293265129</v>
      </c>
      <c r="D170" s="352">
        <f t="shared" ref="D170:S170" si="163">D147+D146+D141+D155+D134+D162+D148+D169</f>
        <v>-154377.69463403904</v>
      </c>
      <c r="E170" s="352">
        <f t="shared" si="163"/>
        <v>-103788.47433740179</v>
      </c>
      <c r="F170" s="353">
        <f t="shared" si="163"/>
        <v>-71515.707568271828</v>
      </c>
      <c r="G170" s="354">
        <f t="shared" si="163"/>
        <v>-87207.960920835729</v>
      </c>
      <c r="H170" s="355">
        <f t="shared" si="163"/>
        <v>-163977.07230139239</v>
      </c>
      <c r="I170" s="723">
        <f t="shared" si="163"/>
        <v>45203.295133160922</v>
      </c>
      <c r="J170" s="730">
        <f t="shared" si="163"/>
        <v>42674.04160528096</v>
      </c>
      <c r="K170" s="725">
        <f t="shared" si="163"/>
        <v>133416.97665651419</v>
      </c>
      <c r="L170" s="355">
        <f t="shared" si="163"/>
        <v>16512.151341610792</v>
      </c>
      <c r="M170" s="731">
        <f t="shared" si="163"/>
        <v>5178.6687057681374</v>
      </c>
      <c r="N170" s="725">
        <f t="shared" si="163"/>
        <v>265673.19948349748</v>
      </c>
      <c r="O170" s="731">
        <f t="shared" si="163"/>
        <v>348721.83815940737</v>
      </c>
      <c r="P170" s="737">
        <f t="shared" si="163"/>
        <v>-192332.15360706139</v>
      </c>
      <c r="Q170" s="753">
        <f t="shared" si="163"/>
        <v>-163307.69648378625</v>
      </c>
      <c r="R170" s="725">
        <f t="shared" si="163"/>
        <v>769502.8343467979</v>
      </c>
      <c r="S170" s="357">
        <f t="shared" si="163"/>
        <v>413862.98425595032</v>
      </c>
    </row>
    <row r="172" spans="1:25" ht="16.5" thickBot="1"/>
    <row r="173" spans="1:25" ht="15">
      <c r="A173" s="511" t="s">
        <v>27</v>
      </c>
      <c r="B173" s="512"/>
      <c r="C173" s="738">
        <f t="shared" ref="C173:S173" si="164">C1</f>
        <v>1</v>
      </c>
      <c r="D173" s="739">
        <f t="shared" si="164"/>
        <v>2</v>
      </c>
      <c r="E173" s="739">
        <f t="shared" si="164"/>
        <v>3</v>
      </c>
      <c r="F173" s="739">
        <f t="shared" si="164"/>
        <v>4</v>
      </c>
      <c r="G173" s="740">
        <f t="shared" si="164"/>
        <v>5</v>
      </c>
      <c r="H173" s="741">
        <f t="shared" si="164"/>
        <v>6</v>
      </c>
      <c r="I173" s="741">
        <f t="shared" si="164"/>
        <v>7</v>
      </c>
      <c r="J173" s="741">
        <f t="shared" si="164"/>
        <v>8</v>
      </c>
      <c r="K173" s="742">
        <f t="shared" si="164"/>
        <v>9</v>
      </c>
      <c r="L173" s="742">
        <f t="shared" si="164"/>
        <v>10</v>
      </c>
      <c r="M173" s="742">
        <f t="shared" si="164"/>
        <v>11</v>
      </c>
      <c r="N173" s="742">
        <f t="shared" si="164"/>
        <v>12</v>
      </c>
      <c r="O173" s="742">
        <f t="shared" si="164"/>
        <v>13</v>
      </c>
      <c r="P173" s="743" t="str">
        <f t="shared" si="164"/>
        <v>Jul</v>
      </c>
      <c r="Q173" s="746" t="str">
        <f t="shared" si="164"/>
        <v>Aug</v>
      </c>
      <c r="R173" s="754" t="str">
        <f t="shared" si="164"/>
        <v>Sep</v>
      </c>
      <c r="S173" s="744" t="str">
        <f t="shared" si="164"/>
        <v>Qtr1FY24</v>
      </c>
      <c r="W173" s="774" t="str">
        <f>W2</f>
        <v>Jul</v>
      </c>
      <c r="X173" s="774" t="str">
        <f>X2</f>
        <v>Aug</v>
      </c>
      <c r="Y173" s="774" t="str">
        <f>Y2</f>
        <v>Sep</v>
      </c>
    </row>
    <row r="174" spans="1:25" ht="16.5" thickBot="1">
      <c r="A174" s="519" t="s">
        <v>69</v>
      </c>
      <c r="B174" s="520" t="s">
        <v>115</v>
      </c>
      <c r="C174" s="521"/>
      <c r="D174" s="522"/>
      <c r="E174" s="522"/>
      <c r="F174" s="522"/>
      <c r="G174" s="523"/>
      <c r="H174" s="523"/>
      <c r="I174" s="523"/>
      <c r="J174" s="523"/>
      <c r="K174" s="524"/>
      <c r="L174" s="524"/>
      <c r="M174" s="524"/>
      <c r="N174" s="524"/>
      <c r="O174" s="524"/>
      <c r="P174" s="775"/>
      <c r="Q174" s="775"/>
      <c r="R174" s="775"/>
      <c r="S174" s="775"/>
      <c r="T174" s="776"/>
      <c r="U174" s="776"/>
      <c r="V174" s="777"/>
      <c r="W174" s="988"/>
      <c r="X174" s="988"/>
      <c r="Y174" s="988"/>
    </row>
    <row r="175" spans="1:25" ht="15.5" thickTop="1">
      <c r="A175" s="79" t="s">
        <v>147</v>
      </c>
      <c r="B175" s="643" t="s">
        <v>139</v>
      </c>
      <c r="C175" s="778">
        <f>+W175</f>
        <v>9.9628889523265776E-2</v>
      </c>
      <c r="D175" s="779">
        <f t="shared" ref="D175:F176" si="165">+C175</f>
        <v>9.9628889523265776E-2</v>
      </c>
      <c r="E175" s="779">
        <f t="shared" si="165"/>
        <v>9.9628889523265776E-2</v>
      </c>
      <c r="F175" s="779">
        <f t="shared" si="165"/>
        <v>9.9628889523265776E-2</v>
      </c>
      <c r="G175" s="778">
        <f>X175</f>
        <v>9.9628889523265776E-2</v>
      </c>
      <c r="H175" s="779">
        <f t="shared" ref="H175:J176" si="166">+G175</f>
        <v>9.9628889523265776E-2</v>
      </c>
      <c r="I175" s="779">
        <f t="shared" si="166"/>
        <v>9.9628889523265776E-2</v>
      </c>
      <c r="J175" s="779">
        <f t="shared" si="166"/>
        <v>9.9628889523265776E-2</v>
      </c>
      <c r="K175" s="778">
        <f>+Y175</f>
        <v>9.9628889523265776E-2</v>
      </c>
      <c r="L175" s="779">
        <f t="shared" ref="L175:O176" si="167">+K175</f>
        <v>9.9628889523265776E-2</v>
      </c>
      <c r="M175" s="779">
        <f t="shared" si="167"/>
        <v>9.9628889523265776E-2</v>
      </c>
      <c r="N175" s="779">
        <f t="shared" si="167"/>
        <v>9.9628889523265776E-2</v>
      </c>
      <c r="O175" s="779">
        <f t="shared" si="167"/>
        <v>9.9628889523265776E-2</v>
      </c>
      <c r="W175" s="989">
        <v>9.9628889523265776E-2</v>
      </c>
      <c r="X175" s="989">
        <v>9.9628889523265776E-2</v>
      </c>
      <c r="Y175" s="989">
        <v>9.9628889523265776E-2</v>
      </c>
    </row>
    <row r="176" spans="1:25" ht="15">
      <c r="A176" s="79" t="s">
        <v>19</v>
      </c>
      <c r="B176" s="644" t="s">
        <v>38</v>
      </c>
      <c r="C176" s="778">
        <f>+W176</f>
        <v>0.16794995187680462</v>
      </c>
      <c r="D176" s="779">
        <f t="shared" si="165"/>
        <v>0.16794995187680462</v>
      </c>
      <c r="E176" s="779">
        <f t="shared" si="165"/>
        <v>0.16794995187680462</v>
      </c>
      <c r="F176" s="779">
        <f t="shared" si="165"/>
        <v>0.16794995187680462</v>
      </c>
      <c r="G176" s="778">
        <f>X176</f>
        <v>0.16794995187680462</v>
      </c>
      <c r="H176" s="779">
        <f t="shared" si="166"/>
        <v>0.16794995187680462</v>
      </c>
      <c r="I176" s="779">
        <f t="shared" si="166"/>
        <v>0.16794995187680462</v>
      </c>
      <c r="J176" s="779">
        <f t="shared" si="166"/>
        <v>0.16794995187680462</v>
      </c>
      <c r="K176" s="778">
        <f>+Y176</f>
        <v>0.16794995187680462</v>
      </c>
      <c r="L176" s="779">
        <f t="shared" si="167"/>
        <v>0.16794995187680462</v>
      </c>
      <c r="M176" s="779">
        <f t="shared" si="167"/>
        <v>0.16794995187680462</v>
      </c>
      <c r="N176" s="779">
        <f t="shared" si="167"/>
        <v>0.16794995187680462</v>
      </c>
      <c r="O176" s="779">
        <f t="shared" si="167"/>
        <v>0.16794995187680462</v>
      </c>
      <c r="W176" s="989">
        <v>0.16794995187680462</v>
      </c>
      <c r="X176" s="989">
        <v>0.16794995187680462</v>
      </c>
      <c r="Y176" s="989">
        <v>0.16794995187680462</v>
      </c>
    </row>
    <row r="177" spans="1:25" ht="15.5" thickBot="1">
      <c r="A177" s="79"/>
      <c r="B177" s="101" t="s">
        <v>37</v>
      </c>
      <c r="W177" s="990"/>
      <c r="X177" s="990"/>
      <c r="Y177" s="990"/>
    </row>
    <row r="178" spans="1:25" ht="15">
      <c r="A178" s="917" t="s">
        <v>339</v>
      </c>
      <c r="B178" s="928" t="s">
        <v>316</v>
      </c>
      <c r="C178" s="778">
        <f>+W178</f>
        <v>0.47127937336814624</v>
      </c>
      <c r="D178" s="779">
        <f t="shared" ref="D178:F179" si="168">+C178</f>
        <v>0.47127937336814624</v>
      </c>
      <c r="E178" s="779">
        <f t="shared" si="168"/>
        <v>0.47127937336814624</v>
      </c>
      <c r="F178" s="779">
        <f t="shared" si="168"/>
        <v>0.47127937336814624</v>
      </c>
      <c r="G178" s="778">
        <f>X178</f>
        <v>0.47127937336814624</v>
      </c>
      <c r="H178" s="779">
        <f t="shared" ref="H178:J179" si="169">+G178</f>
        <v>0.47127937336814624</v>
      </c>
      <c r="I178" s="779">
        <f t="shared" si="169"/>
        <v>0.47127937336814624</v>
      </c>
      <c r="J178" s="779">
        <f t="shared" si="169"/>
        <v>0.47127937336814624</v>
      </c>
      <c r="K178" s="778">
        <f>+Y178</f>
        <v>0.47127937336814624</v>
      </c>
      <c r="L178" s="779">
        <f t="shared" ref="L178:O179" si="170">+K178</f>
        <v>0.47127937336814624</v>
      </c>
      <c r="M178" s="779">
        <f t="shared" si="170"/>
        <v>0.47127937336814624</v>
      </c>
      <c r="N178" s="779">
        <f t="shared" si="170"/>
        <v>0.47127937336814624</v>
      </c>
      <c r="O178" s="779">
        <f t="shared" si="170"/>
        <v>0.47127937336814624</v>
      </c>
      <c r="W178" s="1664">
        <v>0.47127937336814624</v>
      </c>
      <c r="X178" s="1664">
        <v>0.47127937336814624</v>
      </c>
      <c r="Y178" s="1664">
        <v>0.47127937336814624</v>
      </c>
    </row>
    <row r="179" spans="1:25" ht="15">
      <c r="A179" s="918" t="s">
        <v>19</v>
      </c>
      <c r="B179" s="928" t="s">
        <v>259</v>
      </c>
      <c r="C179" s="778">
        <f>+W179</f>
        <v>0.47127937336814624</v>
      </c>
      <c r="D179" s="779">
        <f t="shared" si="168"/>
        <v>0.47127937336814624</v>
      </c>
      <c r="E179" s="779">
        <f t="shared" si="168"/>
        <v>0.47127937336814624</v>
      </c>
      <c r="F179" s="779">
        <f t="shared" si="168"/>
        <v>0.47127937336814624</v>
      </c>
      <c r="G179" s="778">
        <f>X179</f>
        <v>0.47127937336814624</v>
      </c>
      <c r="H179" s="779">
        <f t="shared" si="169"/>
        <v>0.47127937336814624</v>
      </c>
      <c r="I179" s="779">
        <f t="shared" si="169"/>
        <v>0.47127937336814624</v>
      </c>
      <c r="J179" s="779">
        <f t="shared" si="169"/>
        <v>0.47127937336814624</v>
      </c>
      <c r="K179" s="778">
        <f>+Y179</f>
        <v>0.47127937336814624</v>
      </c>
      <c r="L179" s="779">
        <f t="shared" si="170"/>
        <v>0.47127937336814624</v>
      </c>
      <c r="M179" s="779">
        <f t="shared" si="170"/>
        <v>0.47127937336814624</v>
      </c>
      <c r="N179" s="779">
        <f t="shared" si="170"/>
        <v>0.47127937336814624</v>
      </c>
      <c r="O179" s="779">
        <f t="shared" si="170"/>
        <v>0.47127937336814624</v>
      </c>
      <c r="W179" s="1664">
        <v>0.47127937336814624</v>
      </c>
      <c r="X179" s="1664">
        <v>0.47127937336814624</v>
      </c>
      <c r="Y179" s="1664">
        <v>0.47127937336814624</v>
      </c>
    </row>
    <row r="180" spans="1:25" ht="15">
      <c r="A180" s="918"/>
      <c r="B180" s="928" t="s">
        <v>354</v>
      </c>
      <c r="C180" s="849">
        <f t="shared" ref="C180:C183" si="171">+W180</f>
        <v>1.0463768115942029</v>
      </c>
      <c r="D180" s="850">
        <f t="shared" ref="D180:D183" si="172">+C180</f>
        <v>1.0463768115942029</v>
      </c>
      <c r="E180" s="850">
        <f t="shared" ref="E180:E183" si="173">+D180</f>
        <v>1.0463768115942029</v>
      </c>
      <c r="F180" s="850">
        <f t="shared" ref="F180:F183" si="174">+E180</f>
        <v>1.0463768115942029</v>
      </c>
      <c r="G180" s="849">
        <f t="shared" ref="G180:G183" si="175">X180</f>
        <v>1.0463768115942029</v>
      </c>
      <c r="H180" s="850">
        <f t="shared" ref="H180:H183" si="176">+G180</f>
        <v>1.0463768115942029</v>
      </c>
      <c r="I180" s="850">
        <f t="shared" ref="I180:I183" si="177">+H180</f>
        <v>1.0463768115942029</v>
      </c>
      <c r="J180" s="850">
        <f t="shared" ref="J180:J183" si="178">+I180</f>
        <v>1.0463768115942029</v>
      </c>
      <c r="K180" s="849">
        <f t="shared" ref="K180:K183" si="179">+Y180</f>
        <v>1.0463768115942029</v>
      </c>
      <c r="L180" s="850">
        <f t="shared" ref="L180:L183" si="180">+K180</f>
        <v>1.0463768115942029</v>
      </c>
      <c r="M180" s="850">
        <f t="shared" ref="M180:M183" si="181">+L180</f>
        <v>1.0463768115942029</v>
      </c>
      <c r="N180" s="850">
        <f t="shared" ref="N180:N183" si="182">+M180</f>
        <v>1.0463768115942029</v>
      </c>
      <c r="O180" s="850">
        <f t="shared" ref="O180:O183" si="183">+N180</f>
        <v>1.0463768115942029</v>
      </c>
      <c r="W180" s="1664">
        <v>1.0463768115942029</v>
      </c>
      <c r="X180" s="1664">
        <v>1.0463768115942029</v>
      </c>
      <c r="Y180" s="1664">
        <v>1.0463768115942029</v>
      </c>
    </row>
    <row r="181" spans="1:25" ht="15">
      <c r="A181" s="918"/>
      <c r="B181" s="928" t="s">
        <v>204</v>
      </c>
      <c r="C181" s="849">
        <f t="shared" si="171"/>
        <v>1.0463768115942029</v>
      </c>
      <c r="D181" s="850">
        <f t="shared" si="172"/>
        <v>1.0463768115942029</v>
      </c>
      <c r="E181" s="850">
        <f t="shared" si="173"/>
        <v>1.0463768115942029</v>
      </c>
      <c r="F181" s="850">
        <f t="shared" si="174"/>
        <v>1.0463768115942029</v>
      </c>
      <c r="G181" s="849">
        <f t="shared" si="175"/>
        <v>1.0463768115942029</v>
      </c>
      <c r="H181" s="850">
        <f t="shared" si="176"/>
        <v>1.0463768115942029</v>
      </c>
      <c r="I181" s="850">
        <f t="shared" si="177"/>
        <v>1.0463768115942029</v>
      </c>
      <c r="J181" s="850">
        <f t="shared" si="178"/>
        <v>1.0463768115942029</v>
      </c>
      <c r="K181" s="849">
        <f t="shared" si="179"/>
        <v>1.0463768115942029</v>
      </c>
      <c r="L181" s="850">
        <f t="shared" si="180"/>
        <v>1.0463768115942029</v>
      </c>
      <c r="M181" s="850">
        <f t="shared" si="181"/>
        <v>1.0463768115942029</v>
      </c>
      <c r="N181" s="850">
        <f t="shared" si="182"/>
        <v>1.0463768115942029</v>
      </c>
      <c r="O181" s="850">
        <f t="shared" si="183"/>
        <v>1.0463768115942029</v>
      </c>
      <c r="W181" s="1664">
        <v>1.0463768115942029</v>
      </c>
      <c r="X181" s="1664">
        <v>1.0463768115942029</v>
      </c>
      <c r="Y181" s="1664">
        <v>1.0463768115942029</v>
      </c>
    </row>
    <row r="182" spans="1:25" ht="15">
      <c r="A182" s="918"/>
      <c r="B182" s="928" t="s">
        <v>221</v>
      </c>
      <c r="C182" s="849">
        <f t="shared" si="171"/>
        <v>2.7348484848484849</v>
      </c>
      <c r="D182" s="850">
        <f t="shared" si="172"/>
        <v>2.7348484848484849</v>
      </c>
      <c r="E182" s="850">
        <f t="shared" si="173"/>
        <v>2.7348484848484849</v>
      </c>
      <c r="F182" s="850">
        <f t="shared" si="174"/>
        <v>2.7348484848484849</v>
      </c>
      <c r="G182" s="849">
        <f t="shared" si="175"/>
        <v>2.7348484848484849</v>
      </c>
      <c r="H182" s="850">
        <f t="shared" si="176"/>
        <v>2.7348484848484849</v>
      </c>
      <c r="I182" s="850">
        <f t="shared" si="177"/>
        <v>2.7348484848484849</v>
      </c>
      <c r="J182" s="850">
        <f t="shared" si="178"/>
        <v>2.7348484848484849</v>
      </c>
      <c r="K182" s="849">
        <f t="shared" si="179"/>
        <v>2.7348484848484849</v>
      </c>
      <c r="L182" s="850">
        <f t="shared" si="180"/>
        <v>2.7348484848484849</v>
      </c>
      <c r="M182" s="850">
        <f t="shared" si="181"/>
        <v>2.7348484848484849</v>
      </c>
      <c r="N182" s="850">
        <f t="shared" si="182"/>
        <v>2.7348484848484849</v>
      </c>
      <c r="O182" s="850">
        <f t="shared" si="183"/>
        <v>2.7348484848484849</v>
      </c>
      <c r="W182" s="1664">
        <v>2.7348484848484849</v>
      </c>
      <c r="X182" s="1664">
        <v>2.7348484848484849</v>
      </c>
      <c r="Y182" s="1664">
        <v>2.7348484848484849</v>
      </c>
    </row>
    <row r="183" spans="1:25" ht="15">
      <c r="A183" s="918"/>
      <c r="B183" s="928" t="s">
        <v>258</v>
      </c>
      <c r="C183" s="849">
        <f t="shared" si="171"/>
        <v>2.0280898876404496</v>
      </c>
      <c r="D183" s="850">
        <f t="shared" si="172"/>
        <v>2.0280898876404496</v>
      </c>
      <c r="E183" s="850">
        <f t="shared" si="173"/>
        <v>2.0280898876404496</v>
      </c>
      <c r="F183" s="850">
        <f t="shared" si="174"/>
        <v>2.0280898876404496</v>
      </c>
      <c r="G183" s="849">
        <f t="shared" si="175"/>
        <v>2.0280898876404496</v>
      </c>
      <c r="H183" s="850">
        <f t="shared" si="176"/>
        <v>2.0280898876404496</v>
      </c>
      <c r="I183" s="850">
        <f t="shared" si="177"/>
        <v>2.0280898876404496</v>
      </c>
      <c r="J183" s="850">
        <f t="shared" si="178"/>
        <v>2.0280898876404496</v>
      </c>
      <c r="K183" s="849">
        <f t="shared" si="179"/>
        <v>2.0280898876404496</v>
      </c>
      <c r="L183" s="850">
        <f t="shared" si="180"/>
        <v>2.0280898876404496</v>
      </c>
      <c r="M183" s="850">
        <f t="shared" si="181"/>
        <v>2.0280898876404496</v>
      </c>
      <c r="N183" s="850">
        <f t="shared" si="182"/>
        <v>2.0280898876404496</v>
      </c>
      <c r="O183" s="850">
        <f t="shared" si="183"/>
        <v>2.0280898876404496</v>
      </c>
      <c r="W183" s="1664">
        <v>2.0280898876404496</v>
      </c>
      <c r="X183" s="1664">
        <v>2.0280898876404496</v>
      </c>
      <c r="Y183" s="1664">
        <v>2.0280898876404496</v>
      </c>
    </row>
    <row r="184" spans="1:25" ht="15.5" thickBot="1">
      <c r="A184" s="1580"/>
      <c r="B184" s="1581" t="s">
        <v>353</v>
      </c>
      <c r="W184" s="989"/>
      <c r="X184" s="989"/>
      <c r="Y184" s="989"/>
    </row>
    <row r="185" spans="1:25" ht="15">
      <c r="A185" s="917" t="s">
        <v>162</v>
      </c>
      <c r="B185" s="927" t="s">
        <v>180</v>
      </c>
      <c r="C185" s="778">
        <f>+W185</f>
        <v>0.12911579726230116</v>
      </c>
      <c r="D185" s="779">
        <f t="shared" ref="D185:F188" si="184">+C185</f>
        <v>0.12911579726230116</v>
      </c>
      <c r="E185" s="779">
        <f t="shared" si="184"/>
        <v>0.12911579726230116</v>
      </c>
      <c r="F185" s="779">
        <f t="shared" si="184"/>
        <v>0.12911579726230116</v>
      </c>
      <c r="G185" s="778">
        <f>X185</f>
        <v>0.12911579726230116</v>
      </c>
      <c r="H185" s="779">
        <f t="shared" ref="H185:J188" si="185">+G185</f>
        <v>0.12911579726230116</v>
      </c>
      <c r="I185" s="779">
        <f t="shared" si="185"/>
        <v>0.12911579726230116</v>
      </c>
      <c r="J185" s="779">
        <f t="shared" si="185"/>
        <v>0.12911579726230116</v>
      </c>
      <c r="K185" s="778">
        <f>+Y185</f>
        <v>0.12911579726230116</v>
      </c>
      <c r="L185" s="779">
        <f t="shared" ref="L185:O188" si="186">+K185</f>
        <v>0.12911579726230116</v>
      </c>
      <c r="M185" s="779">
        <f t="shared" si="186"/>
        <v>0.12911579726230116</v>
      </c>
      <c r="N185" s="779">
        <f t="shared" si="186"/>
        <v>0.12911579726230116</v>
      </c>
      <c r="O185" s="779">
        <f t="shared" si="186"/>
        <v>0.12911579726230116</v>
      </c>
      <c r="W185" s="989">
        <v>0.12911579726230116</v>
      </c>
      <c r="X185" s="989">
        <v>0.12911579726230116</v>
      </c>
      <c r="Y185" s="989">
        <v>0.12911579726230116</v>
      </c>
    </row>
    <row r="186" spans="1:25" ht="15">
      <c r="A186" s="918" t="s">
        <v>2</v>
      </c>
      <c r="B186" s="928" t="s">
        <v>121</v>
      </c>
      <c r="C186" s="778">
        <f>+W186</f>
        <v>0.21306471306471306</v>
      </c>
      <c r="D186" s="779">
        <f t="shared" si="184"/>
        <v>0.21306471306471306</v>
      </c>
      <c r="E186" s="779">
        <f t="shared" si="184"/>
        <v>0.21306471306471306</v>
      </c>
      <c r="F186" s="779">
        <f t="shared" si="184"/>
        <v>0.21306471306471306</v>
      </c>
      <c r="G186" s="778">
        <f>X186</f>
        <v>0.21306471306471306</v>
      </c>
      <c r="H186" s="779">
        <f t="shared" si="185"/>
        <v>0.21306471306471306</v>
      </c>
      <c r="I186" s="779">
        <f t="shared" si="185"/>
        <v>0.21306471306471306</v>
      </c>
      <c r="J186" s="779">
        <f t="shared" si="185"/>
        <v>0.21306471306471306</v>
      </c>
      <c r="K186" s="778">
        <f>+Y186</f>
        <v>0.21306471306471306</v>
      </c>
      <c r="L186" s="779">
        <f t="shared" si="186"/>
        <v>0.21306471306471306</v>
      </c>
      <c r="M186" s="779">
        <f t="shared" si="186"/>
        <v>0.21306471306471306</v>
      </c>
      <c r="N186" s="779">
        <f t="shared" si="186"/>
        <v>0.21306471306471306</v>
      </c>
      <c r="O186" s="779">
        <f t="shared" si="186"/>
        <v>0.21306471306471306</v>
      </c>
      <c r="W186" s="989">
        <v>0.21306471306471306</v>
      </c>
      <c r="X186" s="989">
        <v>0.21306471306471306</v>
      </c>
      <c r="Y186" s="989">
        <v>0.21306471306471306</v>
      </c>
    </row>
    <row r="187" spans="1:25" ht="15">
      <c r="A187" s="918" t="s">
        <v>30</v>
      </c>
      <c r="B187" s="928"/>
      <c r="C187" s="778">
        <f>+W187</f>
        <v>0</v>
      </c>
      <c r="D187" s="779">
        <f t="shared" si="184"/>
        <v>0</v>
      </c>
      <c r="E187" s="779">
        <f t="shared" si="184"/>
        <v>0</v>
      </c>
      <c r="F187" s="779">
        <f t="shared" si="184"/>
        <v>0</v>
      </c>
      <c r="G187" s="778">
        <f>X187</f>
        <v>0</v>
      </c>
      <c r="H187" s="779">
        <f t="shared" si="185"/>
        <v>0</v>
      </c>
      <c r="I187" s="779">
        <f t="shared" si="185"/>
        <v>0</v>
      </c>
      <c r="J187" s="779">
        <f t="shared" si="185"/>
        <v>0</v>
      </c>
      <c r="K187" s="778">
        <f>+Y187</f>
        <v>0</v>
      </c>
      <c r="L187" s="779">
        <f t="shared" si="186"/>
        <v>0</v>
      </c>
      <c r="M187" s="779">
        <f t="shared" si="186"/>
        <v>0</v>
      </c>
      <c r="N187" s="779">
        <f t="shared" si="186"/>
        <v>0</v>
      </c>
      <c r="O187" s="779">
        <f t="shared" si="186"/>
        <v>0</v>
      </c>
      <c r="W187" s="989"/>
      <c r="X187" s="989"/>
      <c r="Y187" s="989"/>
    </row>
    <row r="188" spans="1:25" ht="15.75" customHeight="1">
      <c r="A188" s="918" t="s">
        <v>0</v>
      </c>
      <c r="B188" s="928"/>
      <c r="C188" s="778">
        <f>+W188</f>
        <v>0</v>
      </c>
      <c r="D188" s="779">
        <f t="shared" si="184"/>
        <v>0</v>
      </c>
      <c r="E188" s="779">
        <f t="shared" si="184"/>
        <v>0</v>
      </c>
      <c r="F188" s="779">
        <f t="shared" si="184"/>
        <v>0</v>
      </c>
      <c r="G188" s="778">
        <f>X188</f>
        <v>0</v>
      </c>
      <c r="H188" s="779">
        <f t="shared" si="185"/>
        <v>0</v>
      </c>
      <c r="I188" s="779">
        <f t="shared" si="185"/>
        <v>0</v>
      </c>
      <c r="J188" s="779">
        <f t="shared" si="185"/>
        <v>0</v>
      </c>
      <c r="K188" s="778">
        <f>+Y188</f>
        <v>0</v>
      </c>
      <c r="L188" s="779">
        <f t="shared" si="186"/>
        <v>0</v>
      </c>
      <c r="M188" s="779">
        <f t="shared" si="186"/>
        <v>0</v>
      </c>
      <c r="N188" s="779">
        <f t="shared" si="186"/>
        <v>0</v>
      </c>
      <c r="O188" s="779">
        <f t="shared" si="186"/>
        <v>0</v>
      </c>
      <c r="W188" s="989"/>
      <c r="X188" s="989"/>
      <c r="Y188" s="989"/>
    </row>
    <row r="189" spans="1:25" ht="15.5" thickBot="1">
      <c r="A189" s="1580"/>
      <c r="B189" s="1581" t="s">
        <v>168</v>
      </c>
      <c r="W189" s="990"/>
      <c r="X189" s="990"/>
      <c r="Y189" s="990"/>
    </row>
    <row r="190" spans="1:25" ht="15">
      <c r="A190" s="917" t="s">
        <v>341</v>
      </c>
      <c r="B190" s="1958" t="s">
        <v>341</v>
      </c>
      <c r="C190" s="778">
        <f t="shared" ref="C190:C204" si="187">+W190</f>
        <v>0.64154411764705899</v>
      </c>
      <c r="D190" s="779">
        <f t="shared" ref="D190:F191" si="188">+C190</f>
        <v>0.64154411764705899</v>
      </c>
      <c r="E190" s="779">
        <f t="shared" si="188"/>
        <v>0.64154411764705899</v>
      </c>
      <c r="F190" s="779">
        <f t="shared" si="188"/>
        <v>0.64154411764705899</v>
      </c>
      <c r="G190" s="778">
        <f t="shared" ref="G190:G204" si="189">X190</f>
        <v>0.64154411764705888</v>
      </c>
      <c r="H190" s="779">
        <f t="shared" ref="H190:J191" si="190">+G190</f>
        <v>0.64154411764705888</v>
      </c>
      <c r="I190" s="779">
        <f t="shared" si="190"/>
        <v>0.64154411764705888</v>
      </c>
      <c r="J190" s="779">
        <f t="shared" si="190"/>
        <v>0.64154411764705888</v>
      </c>
      <c r="K190" s="778">
        <f t="shared" ref="K190:K204" si="191">+Y190</f>
        <v>0.64154411764705888</v>
      </c>
      <c r="L190" s="779">
        <f t="shared" ref="L190:O191" si="192">+K190</f>
        <v>0.64154411764705888</v>
      </c>
      <c r="M190" s="779">
        <f t="shared" si="192"/>
        <v>0.64154411764705888</v>
      </c>
      <c r="N190" s="779">
        <f t="shared" si="192"/>
        <v>0.64154411764705888</v>
      </c>
      <c r="O190" s="779">
        <f t="shared" si="192"/>
        <v>0.64154411764705888</v>
      </c>
      <c r="W190" s="1664">
        <v>0.64154411764705899</v>
      </c>
      <c r="X190" s="1664">
        <v>0.64154411764705888</v>
      </c>
      <c r="Y190" s="1664">
        <v>0.64154411764705888</v>
      </c>
    </row>
    <row r="191" spans="1:25" ht="15.5" thickBot="1">
      <c r="A191" s="1959"/>
      <c r="B191" s="1960"/>
      <c r="C191" s="1791">
        <f t="shared" ref="C191" si="193">+W191</f>
        <v>0.64154411764705888</v>
      </c>
      <c r="D191" s="1792">
        <f t="shared" si="188"/>
        <v>0.64154411764705888</v>
      </c>
      <c r="E191" s="1792">
        <f t="shared" si="188"/>
        <v>0.64154411764705888</v>
      </c>
      <c r="F191" s="1792">
        <f t="shared" si="188"/>
        <v>0.64154411764705888</v>
      </c>
      <c r="G191" s="1791">
        <f t="shared" ref="G191" si="194">X191</f>
        <v>0.64154411764705888</v>
      </c>
      <c r="H191" s="1792">
        <f t="shared" si="190"/>
        <v>0.64154411764705888</v>
      </c>
      <c r="I191" s="1792">
        <f t="shared" si="190"/>
        <v>0.64154411764705888</v>
      </c>
      <c r="J191" s="1792">
        <f t="shared" si="190"/>
        <v>0.64154411764705888</v>
      </c>
      <c r="K191" s="1791">
        <f t="shared" ref="K191" si="195">+Y191</f>
        <v>0.64154411764705888</v>
      </c>
      <c r="L191" s="1792">
        <f t="shared" si="192"/>
        <v>0.64154411764705888</v>
      </c>
      <c r="M191" s="1792">
        <f t="shared" si="192"/>
        <v>0.64154411764705888</v>
      </c>
      <c r="N191" s="1792">
        <f t="shared" si="192"/>
        <v>0.64154411764705888</v>
      </c>
      <c r="O191" s="1792">
        <f t="shared" si="192"/>
        <v>0.64154411764705888</v>
      </c>
      <c r="W191" s="1664">
        <v>0.64154411764705888</v>
      </c>
      <c r="X191" s="1664">
        <v>0.64154411764705888</v>
      </c>
      <c r="Y191" s="1664">
        <v>0.64154411764705888</v>
      </c>
    </row>
    <row r="192" spans="1:25" ht="15">
      <c r="A192" s="133" t="s">
        <v>313</v>
      </c>
      <c r="B192" s="996" t="s">
        <v>316</v>
      </c>
      <c r="C192" s="1403">
        <f t="shared" ref="C192:C197" si="196">+W192</f>
        <v>0.52798789712556737</v>
      </c>
      <c r="D192" s="1404">
        <f t="shared" ref="D192:F194" si="197">+C192</f>
        <v>0.52798789712556737</v>
      </c>
      <c r="E192" s="1404">
        <f t="shared" si="197"/>
        <v>0.52798789712556737</v>
      </c>
      <c r="F192" s="1404">
        <f t="shared" si="197"/>
        <v>0.52798789712556737</v>
      </c>
      <c r="G192" s="1403">
        <f t="shared" ref="G192:G197" si="198">X192</f>
        <v>0.52798789712556737</v>
      </c>
      <c r="H192" s="1404">
        <f t="shared" ref="H192:J194" si="199">+G192</f>
        <v>0.52798789712556737</v>
      </c>
      <c r="I192" s="1404">
        <f t="shared" si="199"/>
        <v>0.52798789712556737</v>
      </c>
      <c r="J192" s="1404">
        <f t="shared" si="199"/>
        <v>0.52798789712556737</v>
      </c>
      <c r="K192" s="1403">
        <f t="shared" ref="K192:K197" si="200">+Y192</f>
        <v>0.52798789712556737</v>
      </c>
      <c r="L192" s="1404">
        <f t="shared" ref="L192:O194" si="201">+K192</f>
        <v>0.52798789712556737</v>
      </c>
      <c r="M192" s="1404">
        <f t="shared" si="201"/>
        <v>0.52798789712556737</v>
      </c>
      <c r="N192" s="1404">
        <f t="shared" si="201"/>
        <v>0.52798789712556737</v>
      </c>
      <c r="O192" s="1404">
        <f t="shared" si="201"/>
        <v>0.52798789712556737</v>
      </c>
      <c r="W192" s="989">
        <v>0.52798789712556737</v>
      </c>
      <c r="X192" s="989">
        <v>0.52798789712556737</v>
      </c>
      <c r="Y192" s="989">
        <v>0.52798789712556737</v>
      </c>
    </row>
    <row r="193" spans="1:25" ht="15">
      <c r="A193" s="79" t="s">
        <v>2</v>
      </c>
      <c r="B193" s="644" t="s">
        <v>259</v>
      </c>
      <c r="C193" s="1405">
        <f t="shared" si="196"/>
        <v>0.52798789712556737</v>
      </c>
      <c r="D193" s="1406">
        <f t="shared" si="197"/>
        <v>0.52798789712556737</v>
      </c>
      <c r="E193" s="1406">
        <f t="shared" si="197"/>
        <v>0.52798789712556737</v>
      </c>
      <c r="F193" s="1406">
        <f t="shared" si="197"/>
        <v>0.52798789712556737</v>
      </c>
      <c r="G193" s="1405">
        <f t="shared" si="198"/>
        <v>0.52798789712556737</v>
      </c>
      <c r="H193" s="1406">
        <f t="shared" si="199"/>
        <v>0.52798789712556737</v>
      </c>
      <c r="I193" s="1406">
        <f t="shared" si="199"/>
        <v>0.52798789712556737</v>
      </c>
      <c r="J193" s="1406">
        <f t="shared" si="199"/>
        <v>0.52798789712556737</v>
      </c>
      <c r="K193" s="1405">
        <f t="shared" si="200"/>
        <v>0.52798789712556737</v>
      </c>
      <c r="L193" s="1406">
        <f t="shared" si="201"/>
        <v>0.52798789712556737</v>
      </c>
      <c r="M193" s="1406">
        <f t="shared" si="201"/>
        <v>0.52798789712556737</v>
      </c>
      <c r="N193" s="1406">
        <f t="shared" si="201"/>
        <v>0.52798789712556737</v>
      </c>
      <c r="O193" s="1406">
        <f t="shared" si="201"/>
        <v>0.52798789712556737</v>
      </c>
      <c r="W193" s="989">
        <v>0.52798789712556737</v>
      </c>
      <c r="X193" s="989">
        <v>0.52798789712556737</v>
      </c>
      <c r="Y193" s="989">
        <v>0.52798789712556737</v>
      </c>
    </row>
    <row r="194" spans="1:25" ht="15">
      <c r="A194" s="79"/>
      <c r="B194" s="644" t="s">
        <v>203</v>
      </c>
      <c r="C194" s="1405">
        <f t="shared" si="196"/>
        <v>1</v>
      </c>
      <c r="D194" s="1406">
        <f t="shared" si="197"/>
        <v>1</v>
      </c>
      <c r="E194" s="1406">
        <f t="shared" si="197"/>
        <v>1</v>
      </c>
      <c r="F194" s="1406">
        <f t="shared" si="197"/>
        <v>1</v>
      </c>
      <c r="G194" s="1405">
        <f t="shared" si="198"/>
        <v>1</v>
      </c>
      <c r="H194" s="1406">
        <f t="shared" si="199"/>
        <v>1</v>
      </c>
      <c r="I194" s="1406">
        <f t="shared" si="199"/>
        <v>1</v>
      </c>
      <c r="J194" s="1406">
        <f t="shared" si="199"/>
        <v>1</v>
      </c>
      <c r="K194" s="1405">
        <f t="shared" si="200"/>
        <v>1</v>
      </c>
      <c r="L194" s="1406">
        <f t="shared" si="201"/>
        <v>1</v>
      </c>
      <c r="M194" s="1406">
        <f t="shared" si="201"/>
        <v>1</v>
      </c>
      <c r="N194" s="1406">
        <f t="shared" si="201"/>
        <v>1</v>
      </c>
      <c r="O194" s="1406">
        <f t="shared" si="201"/>
        <v>1</v>
      </c>
      <c r="W194" s="989">
        <v>1</v>
      </c>
      <c r="X194" s="989">
        <v>1</v>
      </c>
      <c r="Y194" s="989">
        <v>1</v>
      </c>
    </row>
    <row r="195" spans="1:25" ht="15">
      <c r="A195" s="79"/>
      <c r="B195" s="644" t="s">
        <v>204</v>
      </c>
      <c r="C195" s="849">
        <f t="shared" si="196"/>
        <v>1</v>
      </c>
      <c r="D195" s="850">
        <f t="shared" ref="D195:D196" si="202">+C195</f>
        <v>1</v>
      </c>
      <c r="E195" s="850">
        <f t="shared" ref="E195:E196" si="203">+D195</f>
        <v>1</v>
      </c>
      <c r="F195" s="850">
        <f t="shared" ref="F195:F196" si="204">+E195</f>
        <v>1</v>
      </c>
      <c r="G195" s="849">
        <f t="shared" si="198"/>
        <v>1</v>
      </c>
      <c r="H195" s="850">
        <f t="shared" ref="H195:H196" si="205">+G195</f>
        <v>1</v>
      </c>
      <c r="I195" s="850">
        <f t="shared" ref="I195:I196" si="206">+H195</f>
        <v>1</v>
      </c>
      <c r="J195" s="850">
        <f t="shared" ref="J195:J196" si="207">+I195</f>
        <v>1</v>
      </c>
      <c r="K195" s="849">
        <f t="shared" si="200"/>
        <v>1</v>
      </c>
      <c r="L195" s="850">
        <f t="shared" ref="L195:L196" si="208">+K195</f>
        <v>1</v>
      </c>
      <c r="M195" s="850">
        <f t="shared" ref="M195:M196" si="209">+L195</f>
        <v>1</v>
      </c>
      <c r="N195" s="850">
        <f t="shared" ref="N195:N196" si="210">+M195</f>
        <v>1</v>
      </c>
      <c r="O195" s="850">
        <f t="shared" ref="O195:O196" si="211">+N195</f>
        <v>1</v>
      </c>
      <c r="W195" s="989">
        <v>1</v>
      </c>
      <c r="X195" s="989">
        <v>1</v>
      </c>
      <c r="Y195" s="989">
        <v>1</v>
      </c>
    </row>
    <row r="196" spans="1:25" ht="15">
      <c r="A196" s="79"/>
      <c r="B196" s="644" t="s">
        <v>317</v>
      </c>
      <c r="C196" s="849">
        <f t="shared" si="196"/>
        <v>2.0173410404624277</v>
      </c>
      <c r="D196" s="850">
        <f t="shared" si="202"/>
        <v>2.0173410404624277</v>
      </c>
      <c r="E196" s="850">
        <f t="shared" si="203"/>
        <v>2.0173410404624277</v>
      </c>
      <c r="F196" s="850">
        <f t="shared" si="204"/>
        <v>2.0173410404624277</v>
      </c>
      <c r="G196" s="849">
        <f t="shared" si="198"/>
        <v>2.0173410404624277</v>
      </c>
      <c r="H196" s="850">
        <f t="shared" si="205"/>
        <v>2.0173410404624277</v>
      </c>
      <c r="I196" s="850">
        <f t="shared" si="206"/>
        <v>2.0173410404624277</v>
      </c>
      <c r="J196" s="850">
        <f t="shared" si="207"/>
        <v>2.0173410404624277</v>
      </c>
      <c r="K196" s="849">
        <f t="shared" si="200"/>
        <v>2.0173410404624277</v>
      </c>
      <c r="L196" s="850">
        <f t="shared" si="208"/>
        <v>2.0173410404624277</v>
      </c>
      <c r="M196" s="850">
        <f t="shared" si="209"/>
        <v>2.0173410404624277</v>
      </c>
      <c r="N196" s="850">
        <f t="shared" si="210"/>
        <v>2.0173410404624277</v>
      </c>
      <c r="O196" s="850">
        <f t="shared" si="211"/>
        <v>2.0173410404624277</v>
      </c>
      <c r="W196" s="989">
        <v>2.0173410404624277</v>
      </c>
      <c r="X196" s="989">
        <v>2.0173410404624277</v>
      </c>
      <c r="Y196" s="989">
        <v>2.0173410404624277</v>
      </c>
    </row>
    <row r="197" spans="1:25" ht="15">
      <c r="A197" s="79"/>
      <c r="B197" s="644" t="s">
        <v>258</v>
      </c>
      <c r="C197" s="849">
        <f t="shared" si="196"/>
        <v>2.0173410404624277</v>
      </c>
      <c r="D197" s="850">
        <f t="shared" ref="D197" si="212">+C197</f>
        <v>2.0173410404624277</v>
      </c>
      <c r="E197" s="850">
        <f t="shared" ref="E197" si="213">+D197</f>
        <v>2.0173410404624277</v>
      </c>
      <c r="F197" s="850">
        <f t="shared" ref="F197" si="214">+E197</f>
        <v>2.0173410404624277</v>
      </c>
      <c r="G197" s="849">
        <f t="shared" si="198"/>
        <v>2.0173410404624277</v>
      </c>
      <c r="H197" s="850">
        <f t="shared" ref="H197" si="215">+G197</f>
        <v>2.0173410404624277</v>
      </c>
      <c r="I197" s="850">
        <f t="shared" ref="I197" si="216">+H197</f>
        <v>2.0173410404624277</v>
      </c>
      <c r="J197" s="850">
        <f t="shared" ref="J197" si="217">+I197</f>
        <v>2.0173410404624277</v>
      </c>
      <c r="K197" s="849">
        <f t="shared" si="200"/>
        <v>2.0173410404624277</v>
      </c>
      <c r="L197" s="850">
        <f t="shared" ref="L197" si="218">+K197</f>
        <v>2.0173410404624277</v>
      </c>
      <c r="M197" s="850">
        <f t="shared" ref="M197" si="219">+L197</f>
        <v>2.0173410404624277</v>
      </c>
      <c r="N197" s="850">
        <f t="shared" ref="N197" si="220">+M197</f>
        <v>2.0173410404624277</v>
      </c>
      <c r="O197" s="850">
        <f t="shared" ref="O197" si="221">+N197</f>
        <v>2.0173410404624277</v>
      </c>
      <c r="W197" s="989">
        <v>2.0173410404624277</v>
      </c>
      <c r="X197" s="989">
        <v>2.0173410404624277</v>
      </c>
      <c r="Y197" s="989">
        <v>2.0173410404624277</v>
      </c>
    </row>
    <row r="198" spans="1:25" ht="15.5" thickBot="1">
      <c r="A198" s="999"/>
      <c r="B198" s="1407" t="s">
        <v>315</v>
      </c>
      <c r="C198" s="1408"/>
      <c r="D198" s="1408"/>
      <c r="E198" s="1408"/>
      <c r="F198" s="1408"/>
      <c r="G198" s="1408"/>
      <c r="H198" s="1408"/>
      <c r="I198" s="1408"/>
      <c r="J198" s="1408"/>
      <c r="K198" s="1408"/>
      <c r="L198" s="1408"/>
      <c r="M198" s="1408"/>
      <c r="N198" s="1408"/>
      <c r="O198" s="1408"/>
      <c r="W198" s="990"/>
      <c r="X198" s="990"/>
      <c r="Y198" s="990"/>
    </row>
    <row r="199" spans="1:25" ht="15">
      <c r="A199" s="133" t="s">
        <v>195</v>
      </c>
      <c r="B199" s="995" t="s">
        <v>556</v>
      </c>
      <c r="C199" s="1141">
        <f t="shared" si="187"/>
        <v>0.52798789712556737</v>
      </c>
      <c r="D199" s="1142">
        <f t="shared" ref="D199:D203" si="222">+C199</f>
        <v>0.52798789712556737</v>
      </c>
      <c r="E199" s="1142">
        <f t="shared" ref="E199:E203" si="223">+D199</f>
        <v>0.52798789712556737</v>
      </c>
      <c r="F199" s="1142">
        <f t="shared" ref="F199:F203" si="224">+E199</f>
        <v>0.52798789712556737</v>
      </c>
      <c r="G199" s="1141">
        <f t="shared" si="189"/>
        <v>0.52798789712556737</v>
      </c>
      <c r="H199" s="1142">
        <f t="shared" ref="H199:H203" si="225">+G199</f>
        <v>0.52798789712556737</v>
      </c>
      <c r="I199" s="1142">
        <f t="shared" ref="I199:I203" si="226">+H199</f>
        <v>0.52798789712556737</v>
      </c>
      <c r="J199" s="1142">
        <f t="shared" ref="J199:J203" si="227">+I199</f>
        <v>0.52798789712556737</v>
      </c>
      <c r="K199" s="1141">
        <f t="shared" si="191"/>
        <v>0.52798789712556737</v>
      </c>
      <c r="L199" s="1142">
        <f t="shared" ref="L199:L203" si="228">+K199</f>
        <v>0.52798789712556737</v>
      </c>
      <c r="M199" s="1142">
        <f t="shared" ref="M199:M203" si="229">+L199</f>
        <v>0.52798789712556737</v>
      </c>
      <c r="N199" s="1142">
        <f t="shared" ref="N199:N203" si="230">+M199</f>
        <v>0.52798789712556737</v>
      </c>
      <c r="O199" s="1142">
        <f t="shared" ref="O199:O203" si="231">+N199</f>
        <v>0.52798789712556737</v>
      </c>
      <c r="W199" s="991">
        <v>0.52798789712556737</v>
      </c>
      <c r="X199" s="991">
        <v>0.52798789712556737</v>
      </c>
      <c r="Y199" s="991">
        <v>0.52798789712556737</v>
      </c>
    </row>
    <row r="200" spans="1:25" ht="15">
      <c r="A200" s="79"/>
      <c r="B200" s="101" t="s">
        <v>211</v>
      </c>
      <c r="C200" s="849">
        <f t="shared" si="187"/>
        <v>0.52798789712556737</v>
      </c>
      <c r="D200" s="850">
        <f t="shared" si="222"/>
        <v>0.52798789712556737</v>
      </c>
      <c r="E200" s="850">
        <f t="shared" si="223"/>
        <v>0.52798789712556737</v>
      </c>
      <c r="F200" s="850">
        <f t="shared" si="224"/>
        <v>0.52798789712556737</v>
      </c>
      <c r="G200" s="849">
        <f t="shared" si="189"/>
        <v>0.52798789712556737</v>
      </c>
      <c r="H200" s="850">
        <f t="shared" si="225"/>
        <v>0.52798789712556737</v>
      </c>
      <c r="I200" s="850">
        <f t="shared" si="226"/>
        <v>0.52798789712556737</v>
      </c>
      <c r="J200" s="850">
        <f t="shared" si="227"/>
        <v>0.52798789712556737</v>
      </c>
      <c r="K200" s="849">
        <f t="shared" si="191"/>
        <v>0.52798789712556737</v>
      </c>
      <c r="L200" s="850">
        <f t="shared" si="228"/>
        <v>0.52798789712556737</v>
      </c>
      <c r="M200" s="850">
        <f t="shared" si="229"/>
        <v>0.52798789712556737</v>
      </c>
      <c r="N200" s="850">
        <f t="shared" si="230"/>
        <v>0.52798789712556737</v>
      </c>
      <c r="O200" s="850">
        <f t="shared" si="231"/>
        <v>0.52798789712556737</v>
      </c>
      <c r="W200" s="991">
        <v>0.52798789712556737</v>
      </c>
      <c r="X200" s="991">
        <v>0.52798789712556737</v>
      </c>
      <c r="Y200" s="991">
        <v>0.52798789712556737</v>
      </c>
    </row>
    <row r="201" spans="1:25" ht="15">
      <c r="A201" s="79"/>
      <c r="B201" s="101" t="s">
        <v>212</v>
      </c>
      <c r="C201" s="849">
        <f t="shared" si="187"/>
        <v>1</v>
      </c>
      <c r="D201" s="850">
        <f t="shared" ref="D201:F202" si="232">+C201</f>
        <v>1</v>
      </c>
      <c r="E201" s="850">
        <f t="shared" si="232"/>
        <v>1</v>
      </c>
      <c r="F201" s="850">
        <f t="shared" si="232"/>
        <v>1</v>
      </c>
      <c r="G201" s="849">
        <f t="shared" si="189"/>
        <v>1</v>
      </c>
      <c r="H201" s="850">
        <f t="shared" ref="H201:J202" si="233">+G201</f>
        <v>1</v>
      </c>
      <c r="I201" s="850">
        <f t="shared" si="233"/>
        <v>1</v>
      </c>
      <c r="J201" s="850">
        <f t="shared" si="233"/>
        <v>1</v>
      </c>
      <c r="K201" s="849">
        <f t="shared" si="191"/>
        <v>1</v>
      </c>
      <c r="L201" s="850">
        <f t="shared" ref="L201:O202" si="234">+K201</f>
        <v>1</v>
      </c>
      <c r="M201" s="850">
        <f t="shared" si="234"/>
        <v>1</v>
      </c>
      <c r="N201" s="850">
        <f t="shared" si="234"/>
        <v>1</v>
      </c>
      <c r="O201" s="850">
        <f t="shared" si="234"/>
        <v>1</v>
      </c>
      <c r="W201" s="991">
        <v>1</v>
      </c>
      <c r="X201" s="991">
        <v>1</v>
      </c>
      <c r="Y201" s="991">
        <v>1</v>
      </c>
    </row>
    <row r="202" spans="1:25" ht="15">
      <c r="A202" s="79"/>
      <c r="B202" s="101" t="s">
        <v>213</v>
      </c>
      <c r="C202" s="849">
        <f t="shared" si="187"/>
        <v>1</v>
      </c>
      <c r="D202" s="850">
        <f t="shared" si="232"/>
        <v>1</v>
      </c>
      <c r="E202" s="850">
        <f t="shared" si="232"/>
        <v>1</v>
      </c>
      <c r="F202" s="850">
        <f t="shared" si="232"/>
        <v>1</v>
      </c>
      <c r="G202" s="849">
        <f t="shared" si="189"/>
        <v>1</v>
      </c>
      <c r="H202" s="850">
        <f t="shared" si="233"/>
        <v>1</v>
      </c>
      <c r="I202" s="850">
        <f t="shared" si="233"/>
        <v>1</v>
      </c>
      <c r="J202" s="850">
        <f t="shared" si="233"/>
        <v>1</v>
      </c>
      <c r="K202" s="849">
        <f t="shared" si="191"/>
        <v>1</v>
      </c>
      <c r="L202" s="850">
        <f t="shared" si="234"/>
        <v>1</v>
      </c>
      <c r="M202" s="850">
        <f t="shared" si="234"/>
        <v>1</v>
      </c>
      <c r="N202" s="850">
        <f t="shared" si="234"/>
        <v>1</v>
      </c>
      <c r="O202" s="850">
        <f t="shared" si="234"/>
        <v>1</v>
      </c>
      <c r="W202" s="991">
        <v>1</v>
      </c>
      <c r="X202" s="991">
        <v>1</v>
      </c>
      <c r="Y202" s="991">
        <v>1</v>
      </c>
    </row>
    <row r="203" spans="1:25" ht="15">
      <c r="A203" s="79"/>
      <c r="B203" s="101" t="s">
        <v>223</v>
      </c>
      <c r="C203" s="849">
        <f t="shared" si="187"/>
        <v>1.9071038251366119</v>
      </c>
      <c r="D203" s="850">
        <f t="shared" si="222"/>
        <v>1.9071038251366119</v>
      </c>
      <c r="E203" s="850">
        <f t="shared" si="223"/>
        <v>1.9071038251366119</v>
      </c>
      <c r="F203" s="850">
        <f t="shared" si="224"/>
        <v>1.9071038251366119</v>
      </c>
      <c r="G203" s="849">
        <f t="shared" si="189"/>
        <v>1.9071038251366119</v>
      </c>
      <c r="H203" s="850">
        <f t="shared" si="225"/>
        <v>1.9071038251366119</v>
      </c>
      <c r="I203" s="850">
        <f t="shared" si="226"/>
        <v>1.9071038251366119</v>
      </c>
      <c r="J203" s="850">
        <f t="shared" si="227"/>
        <v>1.9071038251366119</v>
      </c>
      <c r="K203" s="849">
        <f t="shared" si="191"/>
        <v>1.9071038251366119</v>
      </c>
      <c r="L203" s="850">
        <f t="shared" si="228"/>
        <v>1.9071038251366119</v>
      </c>
      <c r="M203" s="850">
        <f t="shared" si="229"/>
        <v>1.9071038251366119</v>
      </c>
      <c r="N203" s="850">
        <f t="shared" si="230"/>
        <v>1.9071038251366119</v>
      </c>
      <c r="O203" s="850">
        <f t="shared" si="231"/>
        <v>1.9071038251366119</v>
      </c>
      <c r="W203" s="991">
        <v>1.9071038251366119</v>
      </c>
      <c r="X203" s="991">
        <v>1.9071038251366119</v>
      </c>
      <c r="Y203" s="991">
        <v>1.9071038251366119</v>
      </c>
    </row>
    <row r="204" spans="1:25" ht="15.5" thickBot="1">
      <c r="A204" s="999"/>
      <c r="B204" s="1001" t="s">
        <v>262</v>
      </c>
      <c r="C204" s="1143">
        <f t="shared" si="187"/>
        <v>2.0173410404624277</v>
      </c>
      <c r="D204" s="1144">
        <f>+C204</f>
        <v>2.0173410404624277</v>
      </c>
      <c r="E204" s="1144">
        <f>+D204</f>
        <v>2.0173410404624277</v>
      </c>
      <c r="F204" s="1144">
        <f>+E204</f>
        <v>2.0173410404624277</v>
      </c>
      <c r="G204" s="1143">
        <f t="shared" si="189"/>
        <v>2.0173410404624277</v>
      </c>
      <c r="H204" s="1144">
        <f>+G204</f>
        <v>2.0173410404624277</v>
      </c>
      <c r="I204" s="1144">
        <f>+H204</f>
        <v>2.0173410404624277</v>
      </c>
      <c r="J204" s="1144">
        <f>+I204</f>
        <v>2.0173410404624277</v>
      </c>
      <c r="K204" s="1143">
        <f t="shared" si="191"/>
        <v>2.0173410404624277</v>
      </c>
      <c r="L204" s="1144">
        <f>+K204</f>
        <v>2.0173410404624277</v>
      </c>
      <c r="M204" s="1144">
        <f>+L204</f>
        <v>2.0173410404624277</v>
      </c>
      <c r="N204" s="1144">
        <f>+M204</f>
        <v>2.0173410404624277</v>
      </c>
      <c r="O204" s="1144">
        <f>+N204</f>
        <v>2.0173410404624277</v>
      </c>
      <c r="W204" s="991">
        <v>2.0173410404624277</v>
      </c>
      <c r="X204" s="991">
        <v>2.0173410404624277</v>
      </c>
      <c r="Y204" s="991">
        <v>2.0173410404624277</v>
      </c>
    </row>
    <row r="205" spans="1:25" ht="15">
      <c r="A205" s="133" t="s">
        <v>403</v>
      </c>
      <c r="B205" s="995" t="s">
        <v>472</v>
      </c>
      <c r="C205" s="1141">
        <f t="shared" ref="C205:C210" si="235">+W205</f>
        <v>0.47127937336814624</v>
      </c>
      <c r="D205" s="1142">
        <f t="shared" ref="D205:D209" si="236">+C205</f>
        <v>0.47127937336814624</v>
      </c>
      <c r="E205" s="1142">
        <f t="shared" ref="E205:E209" si="237">+D205</f>
        <v>0.47127937336814624</v>
      </c>
      <c r="F205" s="1142">
        <f t="shared" ref="F205:F209" si="238">+E205</f>
        <v>0.47127937336814624</v>
      </c>
      <c r="G205" s="1141">
        <f t="shared" ref="G205:G210" si="239">X205</f>
        <v>0.47127937336814624</v>
      </c>
      <c r="H205" s="1142">
        <f t="shared" ref="H205:H209" si="240">+G205</f>
        <v>0.47127937336814624</v>
      </c>
      <c r="I205" s="1142">
        <f t="shared" ref="I205:I209" si="241">+H205</f>
        <v>0.47127937336814624</v>
      </c>
      <c r="J205" s="1142">
        <f t="shared" ref="J205:J209" si="242">+I205</f>
        <v>0.47127937336814624</v>
      </c>
      <c r="K205" s="1141">
        <f t="shared" ref="K205:K210" si="243">+Y205</f>
        <v>0.47127937336814624</v>
      </c>
      <c r="L205" s="1142">
        <f t="shared" ref="L205:L209" si="244">+K205</f>
        <v>0.47127937336814624</v>
      </c>
      <c r="M205" s="1142">
        <f t="shared" ref="M205:M209" si="245">+L205</f>
        <v>0.47127937336814624</v>
      </c>
      <c r="N205" s="1142">
        <f t="shared" ref="N205:N209" si="246">+M205</f>
        <v>0.47127937336814624</v>
      </c>
      <c r="O205" s="1142">
        <f t="shared" ref="O205:O209" si="247">+N205</f>
        <v>0.47127937336814624</v>
      </c>
      <c r="W205" s="1998">
        <v>0.47127937336814624</v>
      </c>
      <c r="X205" s="1998">
        <v>0.47127937336814624</v>
      </c>
      <c r="Y205" s="1998">
        <v>0.47127937336814624</v>
      </c>
    </row>
    <row r="206" spans="1:25" ht="15">
      <c r="A206" s="79"/>
      <c r="B206" s="101" t="s">
        <v>201</v>
      </c>
      <c r="C206" s="849">
        <f t="shared" si="235"/>
        <v>0.47127937336814624</v>
      </c>
      <c r="D206" s="850">
        <f t="shared" si="236"/>
        <v>0.47127937336814624</v>
      </c>
      <c r="E206" s="850">
        <f t="shared" si="237"/>
        <v>0.47127937336814624</v>
      </c>
      <c r="F206" s="850">
        <f t="shared" si="238"/>
        <v>0.47127937336814624</v>
      </c>
      <c r="G206" s="849">
        <f t="shared" si="239"/>
        <v>0.47127937336814624</v>
      </c>
      <c r="H206" s="850">
        <f t="shared" si="240"/>
        <v>0.47127937336814624</v>
      </c>
      <c r="I206" s="850">
        <f t="shared" si="241"/>
        <v>0.47127937336814624</v>
      </c>
      <c r="J206" s="850">
        <f t="shared" si="242"/>
        <v>0.47127937336814624</v>
      </c>
      <c r="K206" s="849">
        <f t="shared" si="243"/>
        <v>0.47127937336814624</v>
      </c>
      <c r="L206" s="850">
        <f t="shared" si="244"/>
        <v>0.47127937336814624</v>
      </c>
      <c r="M206" s="850">
        <f t="shared" si="245"/>
        <v>0.47127937336814624</v>
      </c>
      <c r="N206" s="850">
        <f t="shared" si="246"/>
        <v>0.47127937336814624</v>
      </c>
      <c r="O206" s="850">
        <f t="shared" si="247"/>
        <v>0.47127937336814624</v>
      </c>
      <c r="W206" s="1998">
        <v>0.47127937336814624</v>
      </c>
      <c r="X206" s="1998">
        <v>0.47127937336814624</v>
      </c>
      <c r="Y206" s="1998">
        <v>0.47127937336814624</v>
      </c>
    </row>
    <row r="207" spans="1:25" ht="15">
      <c r="A207" s="79"/>
      <c r="B207" s="101" t="s">
        <v>203</v>
      </c>
      <c r="C207" s="849">
        <f t="shared" si="235"/>
        <v>1.0463768115942029</v>
      </c>
      <c r="D207" s="850">
        <f t="shared" si="236"/>
        <v>1.0463768115942029</v>
      </c>
      <c r="E207" s="850">
        <f t="shared" si="237"/>
        <v>1.0463768115942029</v>
      </c>
      <c r="F207" s="850">
        <f t="shared" si="238"/>
        <v>1.0463768115942029</v>
      </c>
      <c r="G207" s="849">
        <f t="shared" si="239"/>
        <v>1.0463768115942029</v>
      </c>
      <c r="H207" s="850">
        <f t="shared" si="240"/>
        <v>1.0463768115942029</v>
      </c>
      <c r="I207" s="850">
        <f t="shared" si="241"/>
        <v>1.0463768115942029</v>
      </c>
      <c r="J207" s="850">
        <f t="shared" si="242"/>
        <v>1.0463768115942029</v>
      </c>
      <c r="K207" s="849">
        <f t="shared" si="243"/>
        <v>1.0463768115942029</v>
      </c>
      <c r="L207" s="850">
        <f t="shared" si="244"/>
        <v>1.0463768115942029</v>
      </c>
      <c r="M207" s="850">
        <f t="shared" si="245"/>
        <v>1.0463768115942029</v>
      </c>
      <c r="N207" s="850">
        <f t="shared" si="246"/>
        <v>1.0463768115942029</v>
      </c>
      <c r="O207" s="850">
        <f t="shared" si="247"/>
        <v>1.0463768115942029</v>
      </c>
      <c r="W207" s="1998">
        <v>1.0463768115942029</v>
      </c>
      <c r="X207" s="1998">
        <v>1.0463768115942029</v>
      </c>
      <c r="Y207" s="1998">
        <v>1.0463768115942029</v>
      </c>
    </row>
    <row r="208" spans="1:25" ht="15">
      <c r="A208" s="79"/>
      <c r="B208" s="101" t="s">
        <v>204</v>
      </c>
      <c r="C208" s="849">
        <f t="shared" si="235"/>
        <v>1.0463768115942029</v>
      </c>
      <c r="D208" s="850">
        <f t="shared" si="236"/>
        <v>1.0463768115942029</v>
      </c>
      <c r="E208" s="850">
        <f t="shared" si="237"/>
        <v>1.0463768115942029</v>
      </c>
      <c r="F208" s="850">
        <f t="shared" si="238"/>
        <v>1.0463768115942029</v>
      </c>
      <c r="G208" s="849">
        <f t="shared" si="239"/>
        <v>1.0463768115942029</v>
      </c>
      <c r="H208" s="850">
        <f t="shared" si="240"/>
        <v>1.0463768115942029</v>
      </c>
      <c r="I208" s="850">
        <f t="shared" si="241"/>
        <v>1.0463768115942029</v>
      </c>
      <c r="J208" s="850">
        <f t="shared" si="242"/>
        <v>1.0463768115942029</v>
      </c>
      <c r="K208" s="849">
        <f t="shared" si="243"/>
        <v>1.0463768115942029</v>
      </c>
      <c r="L208" s="850">
        <f t="shared" si="244"/>
        <v>1.0463768115942029</v>
      </c>
      <c r="M208" s="850">
        <f t="shared" si="245"/>
        <v>1.0463768115942029</v>
      </c>
      <c r="N208" s="850">
        <f t="shared" si="246"/>
        <v>1.0463768115942029</v>
      </c>
      <c r="O208" s="850">
        <f t="shared" si="247"/>
        <v>1.0463768115942029</v>
      </c>
      <c r="W208" s="1998">
        <v>1.0463768115942029</v>
      </c>
      <c r="X208" s="1998">
        <v>1.0463768115942029</v>
      </c>
      <c r="Y208" s="1998">
        <v>1.0463768115942029</v>
      </c>
    </row>
    <row r="209" spans="1:25" ht="15">
      <c r="A209" s="79"/>
      <c r="B209" s="101" t="s">
        <v>221</v>
      </c>
      <c r="C209" s="849">
        <f t="shared" si="235"/>
        <v>2.7348484848484849</v>
      </c>
      <c r="D209" s="850">
        <f t="shared" si="236"/>
        <v>2.7348484848484849</v>
      </c>
      <c r="E209" s="850">
        <f t="shared" si="237"/>
        <v>2.7348484848484849</v>
      </c>
      <c r="F209" s="850">
        <f t="shared" si="238"/>
        <v>2.7348484848484849</v>
      </c>
      <c r="G209" s="849">
        <f t="shared" si="239"/>
        <v>2.7348484848484849</v>
      </c>
      <c r="H209" s="850">
        <f t="shared" si="240"/>
        <v>2.7348484848484849</v>
      </c>
      <c r="I209" s="850">
        <f t="shared" si="241"/>
        <v>2.7348484848484849</v>
      </c>
      <c r="J209" s="850">
        <f t="shared" si="242"/>
        <v>2.7348484848484849</v>
      </c>
      <c r="K209" s="849">
        <f t="shared" si="243"/>
        <v>2.7348484848484849</v>
      </c>
      <c r="L209" s="850">
        <f t="shared" si="244"/>
        <v>2.7348484848484849</v>
      </c>
      <c r="M209" s="850">
        <f t="shared" si="245"/>
        <v>2.7348484848484849</v>
      </c>
      <c r="N209" s="850">
        <f t="shared" si="246"/>
        <v>2.7348484848484849</v>
      </c>
      <c r="O209" s="850">
        <f t="shared" si="247"/>
        <v>2.7348484848484849</v>
      </c>
      <c r="W209" s="1998">
        <v>2.7348484848484849</v>
      </c>
      <c r="X209" s="1998">
        <v>2.7348484848484849</v>
      </c>
      <c r="Y209" s="1998">
        <v>2.7348484848484849</v>
      </c>
    </row>
    <row r="210" spans="1:25" ht="15.5" thickBot="1">
      <c r="A210" s="999"/>
      <c r="B210" s="1001" t="s">
        <v>258</v>
      </c>
      <c r="C210" s="1143">
        <f t="shared" si="235"/>
        <v>2.0280898876404496</v>
      </c>
      <c r="D210" s="1144">
        <f>+C210</f>
        <v>2.0280898876404496</v>
      </c>
      <c r="E210" s="1144">
        <f>+D210</f>
        <v>2.0280898876404496</v>
      </c>
      <c r="F210" s="1144">
        <f>+E210</f>
        <v>2.0280898876404496</v>
      </c>
      <c r="G210" s="1143">
        <f t="shared" si="239"/>
        <v>2.0280898876404496</v>
      </c>
      <c r="H210" s="1144">
        <f>+G210</f>
        <v>2.0280898876404496</v>
      </c>
      <c r="I210" s="1144">
        <f>+H210</f>
        <v>2.0280898876404496</v>
      </c>
      <c r="J210" s="1144">
        <f>+I210</f>
        <v>2.0280898876404496</v>
      </c>
      <c r="K210" s="1143">
        <f t="shared" si="243"/>
        <v>2.0280898876404496</v>
      </c>
      <c r="L210" s="1144">
        <f>+K210</f>
        <v>2.0280898876404496</v>
      </c>
      <c r="M210" s="1144">
        <f>+L210</f>
        <v>2.0280898876404496</v>
      </c>
      <c r="N210" s="1144">
        <f>+M210</f>
        <v>2.0280898876404496</v>
      </c>
      <c r="O210" s="1144">
        <f>+N210</f>
        <v>2.0280898876404496</v>
      </c>
      <c r="W210" s="1998">
        <v>2.0280898876404496</v>
      </c>
      <c r="X210" s="1998">
        <v>2.0280898876404496</v>
      </c>
      <c r="Y210" s="1998">
        <v>2.0280898876404496</v>
      </c>
    </row>
    <row r="211" spans="1:25" ht="15">
      <c r="W211" s="1"/>
      <c r="X211" s="1"/>
      <c r="Y211" s="1"/>
    </row>
    <row r="212" spans="1:25" ht="15">
      <c r="W212" s="1"/>
      <c r="X212" s="1"/>
      <c r="Y212" s="1"/>
    </row>
    <row r="213" spans="1:25" ht="15">
      <c r="W213" s="1"/>
      <c r="X213" s="1"/>
      <c r="Y213" s="1"/>
    </row>
    <row r="214" spans="1:25" ht="15">
      <c r="W214" s="1"/>
      <c r="X214" s="1"/>
      <c r="Y214" s="1"/>
    </row>
    <row r="215" spans="1:25" ht="15">
      <c r="W215" s="1"/>
      <c r="X215" s="1"/>
      <c r="Y215" s="1"/>
    </row>
    <row r="216" spans="1:25" ht="15">
      <c r="W216" s="1"/>
      <c r="X216" s="1"/>
      <c r="Y216" s="1"/>
    </row>
    <row r="217" spans="1:25" ht="15">
      <c r="W217" s="1"/>
      <c r="X217" s="1"/>
      <c r="Y217" s="1"/>
    </row>
  </sheetData>
  <sheetProtection selectLockedCells="1"/>
  <phoneticPr fontId="13" type="noConversion"/>
  <pageMargins left="0.75" right="0.75" top="1" bottom="1" header="0.5" footer="0.5"/>
  <pageSetup orientation="portrait" r:id="rId1"/>
  <headerFooter alignWithMargins="0">
    <oddFooter>&amp;C&amp;1#&amp;"Calibri"&amp;10&amp;K008000Seagate Internal</oddFooter>
  </headerFooter>
  <ignoredErrors>
    <ignoredError sqref="P48:S49 C57:S58 D59:O59 Q59:S59 D100:S100 D47:R47 P55:S55 C142:S146 D134:S134 P27:S27 G211:N212 P60:S60 P69:S70 P15:S17 P13:S13 C99:S99 P5:S5 C91:S91 D93:S93 D104:S104 G175:O177 C157:C162 C134 J15:O17 C101:S103 C149:C152 C140 G198:O204 G192:O196 G184:O189 G180:O183 G191:O191 G197:O197 G205:O210 P6:S7 P18:S18 C92:S92 C147:S147 D135:S136 C135:C137 G190:O190 G178:O179" formula="1"/>
    <ignoredError sqref="W173:Y174 W83:Y83 W2:Y5 W41:Y47 W12:Y17 W54:Y59 W6:Y7 W18:Y18 W60:Y60 W48:Y49" unlockedFormula="1"/>
  </ignoredErrors>
</worksheet>
</file>

<file path=docMetadata/LabelInfo.xml><?xml version="1.0" encoding="utf-8"?>
<clbl:labelList xmlns:clbl="http://schemas.microsoft.com/office/2020/mipLabelMetadata">
  <clbl:label id="{56e366eb-86f1-4645-85a7-f29555b26fee}" enabled="1" method="Standard" siteId="{d466216a-c643-434a-9c2e-057448c17cbe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10</vt:i4>
      </vt:variant>
    </vt:vector>
  </HeadingPairs>
  <TitlesOfParts>
    <vt:vector size="27" baseType="lpstr">
      <vt:lpstr>Drive Summary</vt:lpstr>
      <vt:lpstr>Wuxi Summary</vt:lpstr>
      <vt:lpstr>Korat Summary</vt:lpstr>
      <vt:lpstr>PSG commit waterfall</vt:lpstr>
      <vt:lpstr>Commit waterfall by site</vt:lpstr>
      <vt:lpstr>RIE</vt:lpstr>
      <vt:lpstr>Site capacity</vt:lpstr>
      <vt:lpstr>Commit vs Uncon</vt:lpstr>
      <vt:lpstr>Category</vt:lpstr>
      <vt:lpstr>SiteCommit vs Uncon</vt:lpstr>
      <vt:lpstr>Current MS</vt:lpstr>
      <vt:lpstr>site MS</vt:lpstr>
      <vt:lpstr>MBS comparison</vt:lpstr>
      <vt:lpstr>US</vt:lpstr>
      <vt:lpstr>EB</vt:lpstr>
      <vt:lpstr>Previous-MS</vt:lpstr>
      <vt:lpstr>13wks vs RIE</vt:lpstr>
      <vt:lpstr>'Commit vs Uncon'!Print_Area</vt:lpstr>
      <vt:lpstr>'Current MS'!Print_Area</vt:lpstr>
      <vt:lpstr>'Drive Summary'!Print_Area</vt:lpstr>
      <vt:lpstr>'Korat Summary'!Print_Area</vt:lpstr>
      <vt:lpstr>'MBS comparison'!Print_Area</vt:lpstr>
      <vt:lpstr>'PSG commit waterfall'!Print_Area</vt:lpstr>
      <vt:lpstr>'Wuxi Summary'!Print_Area</vt:lpstr>
      <vt:lpstr>'Drive Summary'!Print_Titles</vt:lpstr>
      <vt:lpstr>'Korat Summary'!Print_Titles</vt:lpstr>
      <vt:lpstr>'Wuxi Summary'!Print_Titles</vt:lpstr>
    </vt:vector>
  </TitlesOfParts>
  <Company>Seagate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 GuoPing</dc:creator>
  <cp:lastModifiedBy>HuiLin Lu</cp:lastModifiedBy>
  <cp:lastPrinted>2021-12-20T08:39:36Z</cp:lastPrinted>
  <dcterms:created xsi:type="dcterms:W3CDTF">2008-01-17T07:52:15Z</dcterms:created>
  <dcterms:modified xsi:type="dcterms:W3CDTF">2024-02-28T04:58:43Z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6e366eb-86f1-4645-85a7-f29555b26fee_Enabled">
    <vt:lpwstr>true</vt:lpwstr>
  </property>
  <property fmtid="{D5CDD505-2E9C-101B-9397-08002B2CF9AE}" pid="3" name="MSIP_Label_56e366eb-86f1-4645-85a7-f29555b26fee_SetDate">
    <vt:lpwstr>2022-09-23T01:25:58Z</vt:lpwstr>
  </property>
  <property fmtid="{D5CDD505-2E9C-101B-9397-08002B2CF9AE}" pid="4" name="MSIP_Label_56e366eb-86f1-4645-85a7-f29555b26fee_Method">
    <vt:lpwstr>Standard</vt:lpwstr>
  </property>
  <property fmtid="{D5CDD505-2E9C-101B-9397-08002B2CF9AE}" pid="5" name="MSIP_Label_56e366eb-86f1-4645-85a7-f29555b26fee_Name">
    <vt:lpwstr>Seagate Internal</vt:lpwstr>
  </property>
  <property fmtid="{D5CDD505-2E9C-101B-9397-08002B2CF9AE}" pid="6" name="MSIP_Label_56e366eb-86f1-4645-85a7-f29555b26fee_SiteId">
    <vt:lpwstr>d466216a-c643-434a-9c2e-057448c17cbe</vt:lpwstr>
  </property>
  <property fmtid="{D5CDD505-2E9C-101B-9397-08002B2CF9AE}" pid="7" name="MSIP_Label_56e366eb-86f1-4645-85a7-f29555b26fee_ActionId">
    <vt:lpwstr>a3a80e1a-8dfd-4eba-8114-8d56ef6cdc32</vt:lpwstr>
  </property>
  <property fmtid="{D5CDD505-2E9C-101B-9397-08002B2CF9AE}" pid="8" name="MSIP_Label_56e366eb-86f1-4645-85a7-f29555b26fee_ContentBits">
    <vt:lpwstr>2</vt:lpwstr>
  </property>
</Properties>
</file>